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ФЕР'!$25:$25</definedName>
    <definedName name="_xlnm.Print_Area" localSheetId="1">'Акт КС-2 c НР и СП'!$A$1:$H$1674</definedName>
    <definedName name="_xlnm.Print_Area" localSheetId="0">'Смета 12 гр. по ФЕР'!$A$1:$L$1145</definedName>
  </definedNames>
  <calcPr calcId="145621"/>
</workbook>
</file>

<file path=xl/calcChain.xml><?xml version="1.0" encoding="utf-8"?>
<calcChain xmlns="http://schemas.openxmlformats.org/spreadsheetml/2006/main">
  <c r="G1669" i="6" l="1"/>
  <c r="G1664" i="6"/>
  <c r="C1669" i="6"/>
  <c r="C1664" i="6"/>
  <c r="G1661" i="6"/>
  <c r="C1661" i="6"/>
  <c r="G1660" i="6"/>
  <c r="C1660" i="6"/>
  <c r="G1659" i="6"/>
  <c r="C1659" i="6"/>
  <c r="AG1657" i="6"/>
  <c r="H1657" i="6"/>
  <c r="C1657" i="6"/>
  <c r="G1655" i="6"/>
  <c r="C1655" i="6"/>
  <c r="G1654" i="6"/>
  <c r="C1654" i="6"/>
  <c r="G1653" i="6"/>
  <c r="C1653" i="6"/>
  <c r="H1650" i="6"/>
  <c r="C1650" i="6"/>
  <c r="H1646" i="6"/>
  <c r="C1646" i="6"/>
  <c r="H1644" i="6"/>
  <c r="G1644" i="6"/>
  <c r="H1643" i="6"/>
  <c r="G1643" i="6"/>
  <c r="F1643" i="6"/>
  <c r="H1642" i="6"/>
  <c r="G1642" i="6"/>
  <c r="F1642" i="6"/>
  <c r="D1641" i="6"/>
  <c r="D1640" i="6"/>
  <c r="D1639" i="6"/>
  <c r="D1638" i="6"/>
  <c r="AB1637" i="6"/>
  <c r="AA1637" i="6"/>
  <c r="Z1637" i="6"/>
  <c r="Y1637" i="6"/>
  <c r="X1637" i="6"/>
  <c r="W1637" i="6"/>
  <c r="V1637" i="6"/>
  <c r="U1637" i="6"/>
  <c r="T1637" i="6"/>
  <c r="H1637" i="6"/>
  <c r="G1637" i="6"/>
  <c r="F1637" i="6"/>
  <c r="E1637" i="6"/>
  <c r="C1637" i="6"/>
  <c r="D1637" i="6"/>
  <c r="B1637" i="6"/>
  <c r="D1636" i="6"/>
  <c r="AB1635" i="6"/>
  <c r="AA1635" i="6"/>
  <c r="Z1635" i="6"/>
  <c r="Y1635" i="6"/>
  <c r="X1635" i="6"/>
  <c r="W1635" i="6"/>
  <c r="V1635" i="6"/>
  <c r="U1635" i="6"/>
  <c r="T1635" i="6"/>
  <c r="H1635" i="6"/>
  <c r="G1635" i="6"/>
  <c r="F1635" i="6"/>
  <c r="E1635" i="6"/>
  <c r="C1635" i="6"/>
  <c r="D1635" i="6"/>
  <c r="B1635" i="6"/>
  <c r="D1634" i="6"/>
  <c r="AB1633" i="6"/>
  <c r="AA1633" i="6"/>
  <c r="Z1633" i="6"/>
  <c r="Y1633" i="6"/>
  <c r="X1633" i="6"/>
  <c r="W1633" i="6"/>
  <c r="V1633" i="6"/>
  <c r="U1633" i="6"/>
  <c r="T1633" i="6"/>
  <c r="H1633" i="6"/>
  <c r="G1633" i="6"/>
  <c r="F1633" i="6"/>
  <c r="E1633" i="6"/>
  <c r="C1633" i="6"/>
  <c r="D1633" i="6"/>
  <c r="B1633" i="6"/>
  <c r="A1632" i="6"/>
  <c r="AG1628" i="6"/>
  <c r="H1628" i="6"/>
  <c r="C1628" i="6"/>
  <c r="H1626" i="6"/>
  <c r="G1626" i="6"/>
  <c r="H1625" i="6"/>
  <c r="G1625" i="6"/>
  <c r="H1624" i="6"/>
  <c r="G1624" i="6"/>
  <c r="F1624" i="6"/>
  <c r="H1623" i="6"/>
  <c r="G1623" i="6"/>
  <c r="H1622" i="6"/>
  <c r="G1622" i="6"/>
  <c r="F1622" i="6"/>
  <c r="D1616" i="6"/>
  <c r="D1615" i="6"/>
  <c r="D1614" i="6"/>
  <c r="D1613" i="6"/>
  <c r="AB1612" i="6"/>
  <c r="AA1612" i="6"/>
  <c r="Z1612" i="6"/>
  <c r="Y1612" i="6"/>
  <c r="X1612" i="6"/>
  <c r="W1612" i="6"/>
  <c r="V1612" i="6"/>
  <c r="U1612" i="6"/>
  <c r="T1612" i="6"/>
  <c r="H1612" i="6"/>
  <c r="G1612" i="6"/>
  <c r="F1612" i="6"/>
  <c r="E1612" i="6"/>
  <c r="C1612" i="6"/>
  <c r="D1612" i="6"/>
  <c r="B1612" i="6"/>
  <c r="H1611" i="6"/>
  <c r="G1611" i="6"/>
  <c r="H1610" i="6"/>
  <c r="G1610" i="6"/>
  <c r="H1609" i="6"/>
  <c r="G1609" i="6"/>
  <c r="F1609" i="6"/>
  <c r="H1608" i="6"/>
  <c r="G1608" i="6"/>
  <c r="H1607" i="6"/>
  <c r="G1607" i="6"/>
  <c r="F1607" i="6"/>
  <c r="D1601" i="6"/>
  <c r="D1600" i="6"/>
  <c r="D1599" i="6"/>
  <c r="D1598" i="6"/>
  <c r="C1597" i="6"/>
  <c r="AB1596" i="6"/>
  <c r="AA1596" i="6"/>
  <c r="Z1596" i="6"/>
  <c r="Y1596" i="6"/>
  <c r="X1596" i="6"/>
  <c r="W1596" i="6"/>
  <c r="V1596" i="6"/>
  <c r="U1596" i="6"/>
  <c r="T1596" i="6"/>
  <c r="H1596" i="6"/>
  <c r="G1596" i="6"/>
  <c r="F1596" i="6"/>
  <c r="E1596" i="6"/>
  <c r="C1596" i="6"/>
  <c r="D1596" i="6"/>
  <c r="B1596" i="6"/>
  <c r="D1595" i="6"/>
  <c r="AB1594" i="6"/>
  <c r="AA1594" i="6"/>
  <c r="Z1594" i="6"/>
  <c r="Y1594" i="6"/>
  <c r="X1594" i="6"/>
  <c r="W1594" i="6"/>
  <c r="V1594" i="6"/>
  <c r="U1594" i="6"/>
  <c r="T1594" i="6"/>
  <c r="H1594" i="6"/>
  <c r="G1594" i="6"/>
  <c r="F1594" i="6"/>
  <c r="E1594" i="6"/>
  <c r="C1594" i="6"/>
  <c r="D1594" i="6"/>
  <c r="B1594" i="6"/>
  <c r="D1593" i="6"/>
  <c r="AB1592" i="6"/>
  <c r="AA1592" i="6"/>
  <c r="Z1592" i="6"/>
  <c r="Y1592" i="6"/>
  <c r="X1592" i="6"/>
  <c r="W1592" i="6"/>
  <c r="V1592" i="6"/>
  <c r="U1592" i="6"/>
  <c r="T1592" i="6"/>
  <c r="H1592" i="6"/>
  <c r="G1592" i="6"/>
  <c r="F1592" i="6"/>
  <c r="E1592" i="6"/>
  <c r="C1592" i="6"/>
  <c r="D1592" i="6"/>
  <c r="B1592" i="6"/>
  <c r="D1591" i="6"/>
  <c r="AB1590" i="6"/>
  <c r="AA1590" i="6"/>
  <c r="Z1590" i="6"/>
  <c r="Y1590" i="6"/>
  <c r="X1590" i="6"/>
  <c r="W1590" i="6"/>
  <c r="V1590" i="6"/>
  <c r="U1590" i="6"/>
  <c r="T1590" i="6"/>
  <c r="H1590" i="6"/>
  <c r="G1590" i="6"/>
  <c r="F1590" i="6"/>
  <c r="E1590" i="6"/>
  <c r="C1590" i="6"/>
  <c r="D1590" i="6"/>
  <c r="B1590" i="6"/>
  <c r="D1589" i="6"/>
  <c r="AB1588" i="6"/>
  <c r="AA1588" i="6"/>
  <c r="Z1588" i="6"/>
  <c r="Y1588" i="6"/>
  <c r="X1588" i="6"/>
  <c r="W1588" i="6"/>
  <c r="V1588" i="6"/>
  <c r="U1588" i="6"/>
  <c r="T1588" i="6"/>
  <c r="H1588" i="6"/>
  <c r="G1588" i="6"/>
  <c r="F1588" i="6"/>
  <c r="E1588" i="6"/>
  <c r="C1588" i="6"/>
  <c r="D1588" i="6"/>
  <c r="B1588" i="6"/>
  <c r="H1587" i="6"/>
  <c r="G1587" i="6"/>
  <c r="H1586" i="6"/>
  <c r="G1586" i="6"/>
  <c r="H1585" i="6"/>
  <c r="G1585" i="6"/>
  <c r="F1585" i="6"/>
  <c r="H1584" i="6"/>
  <c r="G1584" i="6"/>
  <c r="H1583" i="6"/>
  <c r="G1583" i="6"/>
  <c r="F1583" i="6"/>
  <c r="D1577" i="6"/>
  <c r="D1576" i="6"/>
  <c r="D1575" i="6"/>
  <c r="D1574" i="6"/>
  <c r="C1573" i="6"/>
  <c r="AB1572" i="6"/>
  <c r="AA1572" i="6"/>
  <c r="Z1572" i="6"/>
  <c r="Y1572" i="6"/>
  <c r="X1572" i="6"/>
  <c r="W1572" i="6"/>
  <c r="V1572" i="6"/>
  <c r="U1572" i="6"/>
  <c r="T1572" i="6"/>
  <c r="H1572" i="6"/>
  <c r="G1572" i="6"/>
  <c r="F1572" i="6"/>
  <c r="E1572" i="6"/>
  <c r="C1572" i="6"/>
  <c r="D1572" i="6"/>
  <c r="B1572" i="6"/>
  <c r="D1571" i="6"/>
  <c r="AB1570" i="6"/>
  <c r="AA1570" i="6"/>
  <c r="Z1570" i="6"/>
  <c r="Y1570" i="6"/>
  <c r="X1570" i="6"/>
  <c r="W1570" i="6"/>
  <c r="V1570" i="6"/>
  <c r="U1570" i="6"/>
  <c r="T1570" i="6"/>
  <c r="H1570" i="6"/>
  <c r="G1570" i="6"/>
  <c r="F1570" i="6"/>
  <c r="E1570" i="6"/>
  <c r="C1570" i="6"/>
  <c r="D1570" i="6"/>
  <c r="B1570" i="6"/>
  <c r="D1569" i="6"/>
  <c r="AB1568" i="6"/>
  <c r="AA1568" i="6"/>
  <c r="Z1568" i="6"/>
  <c r="Y1568" i="6"/>
  <c r="X1568" i="6"/>
  <c r="W1568" i="6"/>
  <c r="V1568" i="6"/>
  <c r="U1568" i="6"/>
  <c r="T1568" i="6"/>
  <c r="H1568" i="6"/>
  <c r="G1568" i="6"/>
  <c r="F1568" i="6"/>
  <c r="E1568" i="6"/>
  <c r="C1568" i="6"/>
  <c r="D1568" i="6"/>
  <c r="B1568" i="6"/>
  <c r="D1567" i="6"/>
  <c r="AB1566" i="6"/>
  <c r="AA1566" i="6"/>
  <c r="Z1566" i="6"/>
  <c r="Y1566" i="6"/>
  <c r="X1566" i="6"/>
  <c r="W1566" i="6"/>
  <c r="V1566" i="6"/>
  <c r="U1566" i="6"/>
  <c r="T1566" i="6"/>
  <c r="H1566" i="6"/>
  <c r="G1566" i="6"/>
  <c r="F1566" i="6"/>
  <c r="E1566" i="6"/>
  <c r="C1566" i="6"/>
  <c r="D1566" i="6"/>
  <c r="B1566" i="6"/>
  <c r="D1565" i="6"/>
  <c r="AB1564" i="6"/>
  <c r="AA1564" i="6"/>
  <c r="Z1564" i="6"/>
  <c r="Y1564" i="6"/>
  <c r="X1564" i="6"/>
  <c r="W1564" i="6"/>
  <c r="V1564" i="6"/>
  <c r="U1564" i="6"/>
  <c r="T1564" i="6"/>
  <c r="H1564" i="6"/>
  <c r="G1564" i="6"/>
  <c r="F1564" i="6"/>
  <c r="E1564" i="6"/>
  <c r="C1564" i="6"/>
  <c r="D1564" i="6"/>
  <c r="B1564" i="6"/>
  <c r="H1563" i="6"/>
  <c r="G1563" i="6"/>
  <c r="H1562" i="6"/>
  <c r="G1562" i="6"/>
  <c r="H1561" i="6"/>
  <c r="G1561" i="6"/>
  <c r="F1561" i="6"/>
  <c r="H1560" i="6"/>
  <c r="G1560" i="6"/>
  <c r="H1559" i="6"/>
  <c r="G1559" i="6"/>
  <c r="F1559" i="6"/>
  <c r="D1553" i="6"/>
  <c r="D1552" i="6"/>
  <c r="D1551" i="6"/>
  <c r="D1550" i="6"/>
  <c r="C1549" i="6"/>
  <c r="AB1548" i="6"/>
  <c r="AA1548" i="6"/>
  <c r="Z1548" i="6"/>
  <c r="Y1548" i="6"/>
  <c r="X1548" i="6"/>
  <c r="W1548" i="6"/>
  <c r="V1548" i="6"/>
  <c r="U1548" i="6"/>
  <c r="T1548" i="6"/>
  <c r="H1548" i="6"/>
  <c r="G1548" i="6"/>
  <c r="F1548" i="6"/>
  <c r="E1548" i="6"/>
  <c r="C1548" i="6"/>
  <c r="D1548" i="6"/>
  <c r="B1548" i="6"/>
  <c r="D1547" i="6"/>
  <c r="AB1546" i="6"/>
  <c r="AA1546" i="6"/>
  <c r="Z1546" i="6"/>
  <c r="Y1546" i="6"/>
  <c r="X1546" i="6"/>
  <c r="W1546" i="6"/>
  <c r="V1546" i="6"/>
  <c r="U1546" i="6"/>
  <c r="T1546" i="6"/>
  <c r="H1546" i="6"/>
  <c r="G1546" i="6"/>
  <c r="F1546" i="6"/>
  <c r="E1546" i="6"/>
  <c r="C1546" i="6"/>
  <c r="D1546" i="6"/>
  <c r="B1546" i="6"/>
  <c r="H1545" i="6"/>
  <c r="G1545" i="6"/>
  <c r="H1544" i="6"/>
  <c r="G1544" i="6"/>
  <c r="H1543" i="6"/>
  <c r="G1543" i="6"/>
  <c r="F1543" i="6"/>
  <c r="H1542" i="6"/>
  <c r="G1542" i="6"/>
  <c r="H1541" i="6"/>
  <c r="G1541" i="6"/>
  <c r="F1541" i="6"/>
  <c r="D1535" i="6"/>
  <c r="D1534" i="6"/>
  <c r="D1533" i="6"/>
  <c r="D1532" i="6"/>
  <c r="C1531" i="6"/>
  <c r="AB1530" i="6"/>
  <c r="AA1530" i="6"/>
  <c r="Z1530" i="6"/>
  <c r="Y1530" i="6"/>
  <c r="X1530" i="6"/>
  <c r="W1530" i="6"/>
  <c r="V1530" i="6"/>
  <c r="U1530" i="6"/>
  <c r="T1530" i="6"/>
  <c r="H1530" i="6"/>
  <c r="G1530" i="6"/>
  <c r="F1530" i="6"/>
  <c r="E1530" i="6"/>
  <c r="C1530" i="6"/>
  <c r="D1530" i="6"/>
  <c r="B1530" i="6"/>
  <c r="D1529" i="6"/>
  <c r="AB1528" i="6"/>
  <c r="AA1528" i="6"/>
  <c r="Z1528" i="6"/>
  <c r="Y1528" i="6"/>
  <c r="X1528" i="6"/>
  <c r="W1528" i="6"/>
  <c r="V1528" i="6"/>
  <c r="U1528" i="6"/>
  <c r="T1528" i="6"/>
  <c r="H1528" i="6"/>
  <c r="G1528" i="6"/>
  <c r="F1528" i="6"/>
  <c r="E1528" i="6"/>
  <c r="C1528" i="6"/>
  <c r="D1528" i="6"/>
  <c r="B1528" i="6"/>
  <c r="D1527" i="6"/>
  <c r="AB1526" i="6"/>
  <c r="AA1526" i="6"/>
  <c r="Z1526" i="6"/>
  <c r="Y1526" i="6"/>
  <c r="X1526" i="6"/>
  <c r="W1526" i="6"/>
  <c r="V1526" i="6"/>
  <c r="U1526" i="6"/>
  <c r="T1526" i="6"/>
  <c r="H1526" i="6"/>
  <c r="G1526" i="6"/>
  <c r="F1526" i="6"/>
  <c r="E1526" i="6"/>
  <c r="C1526" i="6"/>
  <c r="D1526" i="6"/>
  <c r="B1526" i="6"/>
  <c r="D1525" i="6"/>
  <c r="AB1524" i="6"/>
  <c r="AA1524" i="6"/>
  <c r="Z1524" i="6"/>
  <c r="Y1524" i="6"/>
  <c r="X1524" i="6"/>
  <c r="W1524" i="6"/>
  <c r="V1524" i="6"/>
  <c r="U1524" i="6"/>
  <c r="T1524" i="6"/>
  <c r="H1524" i="6"/>
  <c r="G1524" i="6"/>
  <c r="F1524" i="6"/>
  <c r="E1524" i="6"/>
  <c r="C1524" i="6"/>
  <c r="D1524" i="6"/>
  <c r="B1524" i="6"/>
  <c r="D1523" i="6"/>
  <c r="AB1522" i="6"/>
  <c r="AA1522" i="6"/>
  <c r="Z1522" i="6"/>
  <c r="Y1522" i="6"/>
  <c r="X1522" i="6"/>
  <c r="W1522" i="6"/>
  <c r="V1522" i="6"/>
  <c r="U1522" i="6"/>
  <c r="T1522" i="6"/>
  <c r="H1522" i="6"/>
  <c r="G1522" i="6"/>
  <c r="F1522" i="6"/>
  <c r="E1522" i="6"/>
  <c r="C1522" i="6"/>
  <c r="D1522" i="6"/>
  <c r="B1522" i="6"/>
  <c r="H1521" i="6"/>
  <c r="G1521" i="6"/>
  <c r="H1520" i="6"/>
  <c r="G1520" i="6"/>
  <c r="H1519" i="6"/>
  <c r="G1519" i="6"/>
  <c r="F1519" i="6"/>
  <c r="H1518" i="6"/>
  <c r="G1518" i="6"/>
  <c r="H1517" i="6"/>
  <c r="G1517" i="6"/>
  <c r="F1517" i="6"/>
  <c r="D1511" i="6"/>
  <c r="D1510" i="6"/>
  <c r="D1509" i="6"/>
  <c r="D1508" i="6"/>
  <c r="C1507" i="6"/>
  <c r="AB1506" i="6"/>
  <c r="AA1506" i="6"/>
  <c r="Z1506" i="6"/>
  <c r="Y1506" i="6"/>
  <c r="X1506" i="6"/>
  <c r="W1506" i="6"/>
  <c r="V1506" i="6"/>
  <c r="U1506" i="6"/>
  <c r="T1506" i="6"/>
  <c r="H1506" i="6"/>
  <c r="G1506" i="6"/>
  <c r="F1506" i="6"/>
  <c r="E1506" i="6"/>
  <c r="C1506" i="6"/>
  <c r="D1506" i="6"/>
  <c r="B1506" i="6"/>
  <c r="D1505" i="6"/>
  <c r="AB1504" i="6"/>
  <c r="AA1504" i="6"/>
  <c r="Z1504" i="6"/>
  <c r="Y1504" i="6"/>
  <c r="X1504" i="6"/>
  <c r="W1504" i="6"/>
  <c r="V1504" i="6"/>
  <c r="U1504" i="6"/>
  <c r="T1504" i="6"/>
  <c r="H1504" i="6"/>
  <c r="G1504" i="6"/>
  <c r="F1504" i="6"/>
  <c r="E1504" i="6"/>
  <c r="C1504" i="6"/>
  <c r="D1504" i="6"/>
  <c r="B1504" i="6"/>
  <c r="H1503" i="6"/>
  <c r="G1503" i="6"/>
  <c r="H1502" i="6"/>
  <c r="G1502" i="6"/>
  <c r="H1501" i="6"/>
  <c r="G1501" i="6"/>
  <c r="F1501" i="6"/>
  <c r="H1500" i="6"/>
  <c r="G1500" i="6"/>
  <c r="H1499" i="6"/>
  <c r="G1499" i="6"/>
  <c r="F1499" i="6"/>
  <c r="D1493" i="6"/>
  <c r="D1492" i="6"/>
  <c r="D1491" i="6"/>
  <c r="D1490" i="6"/>
  <c r="C1489" i="6"/>
  <c r="AB1488" i="6"/>
  <c r="AA1488" i="6"/>
  <c r="Z1488" i="6"/>
  <c r="Y1488" i="6"/>
  <c r="X1488" i="6"/>
  <c r="W1488" i="6"/>
  <c r="V1488" i="6"/>
  <c r="U1488" i="6"/>
  <c r="T1488" i="6"/>
  <c r="H1488" i="6"/>
  <c r="G1488" i="6"/>
  <c r="F1488" i="6"/>
  <c r="E1488" i="6"/>
  <c r="C1488" i="6"/>
  <c r="D1488" i="6"/>
  <c r="B1488" i="6"/>
  <c r="D1487" i="6"/>
  <c r="AB1486" i="6"/>
  <c r="AA1486" i="6"/>
  <c r="Z1486" i="6"/>
  <c r="Y1486" i="6"/>
  <c r="X1486" i="6"/>
  <c r="W1486" i="6"/>
  <c r="V1486" i="6"/>
  <c r="U1486" i="6"/>
  <c r="T1486" i="6"/>
  <c r="H1486" i="6"/>
  <c r="G1486" i="6"/>
  <c r="F1486" i="6"/>
  <c r="E1486" i="6"/>
  <c r="C1486" i="6"/>
  <c r="D1486" i="6"/>
  <c r="B1486" i="6"/>
  <c r="D1485" i="6"/>
  <c r="AB1484" i="6"/>
  <c r="AA1484" i="6"/>
  <c r="Z1484" i="6"/>
  <c r="Y1484" i="6"/>
  <c r="X1484" i="6"/>
  <c r="W1484" i="6"/>
  <c r="V1484" i="6"/>
  <c r="U1484" i="6"/>
  <c r="T1484" i="6"/>
  <c r="H1484" i="6"/>
  <c r="G1484" i="6"/>
  <c r="F1484" i="6"/>
  <c r="E1484" i="6"/>
  <c r="C1484" i="6"/>
  <c r="D1484" i="6"/>
  <c r="B1484" i="6"/>
  <c r="H1483" i="6"/>
  <c r="G1483" i="6"/>
  <c r="H1482" i="6"/>
  <c r="G1482" i="6"/>
  <c r="H1481" i="6"/>
  <c r="G1481" i="6"/>
  <c r="F1481" i="6"/>
  <c r="H1480" i="6"/>
  <c r="G1480" i="6"/>
  <c r="H1479" i="6"/>
  <c r="G1479" i="6"/>
  <c r="F1479" i="6"/>
  <c r="D1473" i="6"/>
  <c r="D1472" i="6"/>
  <c r="D1471" i="6"/>
  <c r="D1470" i="6"/>
  <c r="AB1469" i="6"/>
  <c r="AA1469" i="6"/>
  <c r="Z1469" i="6"/>
  <c r="Y1469" i="6"/>
  <c r="X1469" i="6"/>
  <c r="W1469" i="6"/>
  <c r="V1469" i="6"/>
  <c r="U1469" i="6"/>
  <c r="T1469" i="6"/>
  <c r="H1469" i="6"/>
  <c r="G1469" i="6"/>
  <c r="F1469" i="6"/>
  <c r="E1469" i="6"/>
  <c r="C1469" i="6"/>
  <c r="D1469" i="6"/>
  <c r="B1469" i="6"/>
  <c r="D1468" i="6"/>
  <c r="AB1467" i="6"/>
  <c r="AA1467" i="6"/>
  <c r="Z1467" i="6"/>
  <c r="Y1467" i="6"/>
  <c r="X1467" i="6"/>
  <c r="W1467" i="6"/>
  <c r="V1467" i="6"/>
  <c r="U1467" i="6"/>
  <c r="T1467" i="6"/>
  <c r="H1467" i="6"/>
  <c r="G1467" i="6"/>
  <c r="F1467" i="6"/>
  <c r="E1467" i="6"/>
  <c r="C1467" i="6"/>
  <c r="D1467" i="6"/>
  <c r="B1467" i="6"/>
  <c r="D1466" i="6"/>
  <c r="AB1465" i="6"/>
  <c r="AA1465" i="6"/>
  <c r="Z1465" i="6"/>
  <c r="Y1465" i="6"/>
  <c r="X1465" i="6"/>
  <c r="W1465" i="6"/>
  <c r="V1465" i="6"/>
  <c r="U1465" i="6"/>
  <c r="T1465" i="6"/>
  <c r="H1465" i="6"/>
  <c r="G1465" i="6"/>
  <c r="F1465" i="6"/>
  <c r="E1465" i="6"/>
  <c r="C1465" i="6"/>
  <c r="D1465" i="6"/>
  <c r="B1465" i="6"/>
  <c r="D1464" i="6"/>
  <c r="AB1463" i="6"/>
  <c r="AA1463" i="6"/>
  <c r="Z1463" i="6"/>
  <c r="Y1463" i="6"/>
  <c r="X1463" i="6"/>
  <c r="W1463" i="6"/>
  <c r="V1463" i="6"/>
  <c r="U1463" i="6"/>
  <c r="T1463" i="6"/>
  <c r="H1463" i="6"/>
  <c r="G1463" i="6"/>
  <c r="F1463" i="6"/>
  <c r="E1463" i="6"/>
  <c r="C1463" i="6"/>
  <c r="D1463" i="6"/>
  <c r="B1463" i="6"/>
  <c r="H1462" i="6"/>
  <c r="G1462" i="6"/>
  <c r="H1461" i="6"/>
  <c r="G1461" i="6"/>
  <c r="H1460" i="6"/>
  <c r="G1460" i="6"/>
  <c r="F1460" i="6"/>
  <c r="H1459" i="6"/>
  <c r="G1459" i="6"/>
  <c r="H1458" i="6"/>
  <c r="G1458" i="6"/>
  <c r="F1458" i="6"/>
  <c r="D1452" i="6"/>
  <c r="D1451" i="6"/>
  <c r="D1450" i="6"/>
  <c r="D1449" i="6"/>
  <c r="C1448" i="6"/>
  <c r="AB1447" i="6"/>
  <c r="AA1447" i="6"/>
  <c r="Z1447" i="6"/>
  <c r="Y1447" i="6"/>
  <c r="X1447" i="6"/>
  <c r="W1447" i="6"/>
  <c r="V1447" i="6"/>
  <c r="U1447" i="6"/>
  <c r="T1447" i="6"/>
  <c r="H1447" i="6"/>
  <c r="G1447" i="6"/>
  <c r="F1447" i="6"/>
  <c r="E1447" i="6"/>
  <c r="C1447" i="6"/>
  <c r="D1447" i="6"/>
  <c r="B1447" i="6"/>
  <c r="D1446" i="6"/>
  <c r="AB1445" i="6"/>
  <c r="AA1445" i="6"/>
  <c r="Z1445" i="6"/>
  <c r="Y1445" i="6"/>
  <c r="X1445" i="6"/>
  <c r="W1445" i="6"/>
  <c r="V1445" i="6"/>
  <c r="U1445" i="6"/>
  <c r="T1445" i="6"/>
  <c r="H1445" i="6"/>
  <c r="G1445" i="6"/>
  <c r="F1445" i="6"/>
  <c r="E1445" i="6"/>
  <c r="C1445" i="6"/>
  <c r="D1445" i="6"/>
  <c r="B1445" i="6"/>
  <c r="D1444" i="6"/>
  <c r="AB1443" i="6"/>
  <c r="AA1443" i="6"/>
  <c r="Z1443" i="6"/>
  <c r="Y1443" i="6"/>
  <c r="X1443" i="6"/>
  <c r="W1443" i="6"/>
  <c r="V1443" i="6"/>
  <c r="U1443" i="6"/>
  <c r="T1443" i="6"/>
  <c r="H1443" i="6"/>
  <c r="G1443" i="6"/>
  <c r="F1443" i="6"/>
  <c r="E1443" i="6"/>
  <c r="C1443" i="6"/>
  <c r="D1443" i="6"/>
  <c r="B1443" i="6"/>
  <c r="D1442" i="6"/>
  <c r="AB1441" i="6"/>
  <c r="AA1441" i="6"/>
  <c r="Z1441" i="6"/>
  <c r="Y1441" i="6"/>
  <c r="X1441" i="6"/>
  <c r="W1441" i="6"/>
  <c r="V1441" i="6"/>
  <c r="U1441" i="6"/>
  <c r="T1441" i="6"/>
  <c r="H1441" i="6"/>
  <c r="G1441" i="6"/>
  <c r="F1441" i="6"/>
  <c r="E1441" i="6"/>
  <c r="C1441" i="6"/>
  <c r="D1441" i="6"/>
  <c r="B1441" i="6"/>
  <c r="H1440" i="6"/>
  <c r="G1440" i="6"/>
  <c r="H1439" i="6"/>
  <c r="G1439" i="6"/>
  <c r="H1438" i="6"/>
  <c r="G1438" i="6"/>
  <c r="F1438" i="6"/>
  <c r="H1437" i="6"/>
  <c r="G1437" i="6"/>
  <c r="H1436" i="6"/>
  <c r="G1436" i="6"/>
  <c r="F1436" i="6"/>
  <c r="D1430" i="6"/>
  <c r="D1429" i="6"/>
  <c r="D1428" i="6"/>
  <c r="D1427" i="6"/>
  <c r="C1426" i="6"/>
  <c r="AB1425" i="6"/>
  <c r="AA1425" i="6"/>
  <c r="Z1425" i="6"/>
  <c r="Y1425" i="6"/>
  <c r="X1425" i="6"/>
  <c r="W1425" i="6"/>
  <c r="V1425" i="6"/>
  <c r="U1425" i="6"/>
  <c r="T1425" i="6"/>
  <c r="H1425" i="6"/>
  <c r="G1425" i="6"/>
  <c r="F1425" i="6"/>
  <c r="E1425" i="6"/>
  <c r="C1425" i="6"/>
  <c r="D1425" i="6"/>
  <c r="B1425" i="6"/>
  <c r="D1424" i="6"/>
  <c r="AB1423" i="6"/>
  <c r="AA1423" i="6"/>
  <c r="Z1423" i="6"/>
  <c r="Y1423" i="6"/>
  <c r="X1423" i="6"/>
  <c r="W1423" i="6"/>
  <c r="V1423" i="6"/>
  <c r="U1423" i="6"/>
  <c r="T1423" i="6"/>
  <c r="H1423" i="6"/>
  <c r="G1423" i="6"/>
  <c r="F1423" i="6"/>
  <c r="E1423" i="6"/>
  <c r="C1423" i="6"/>
  <c r="D1423" i="6"/>
  <c r="B1423" i="6"/>
  <c r="D1422" i="6"/>
  <c r="AB1421" i="6"/>
  <c r="AA1421" i="6"/>
  <c r="Z1421" i="6"/>
  <c r="Y1421" i="6"/>
  <c r="X1421" i="6"/>
  <c r="W1421" i="6"/>
  <c r="V1421" i="6"/>
  <c r="U1421" i="6"/>
  <c r="T1421" i="6"/>
  <c r="H1421" i="6"/>
  <c r="G1421" i="6"/>
  <c r="F1421" i="6"/>
  <c r="E1421" i="6"/>
  <c r="C1421" i="6"/>
  <c r="D1421" i="6"/>
  <c r="B1421" i="6"/>
  <c r="D1420" i="6"/>
  <c r="AB1419" i="6"/>
  <c r="AA1419" i="6"/>
  <c r="Z1419" i="6"/>
  <c r="Y1419" i="6"/>
  <c r="X1419" i="6"/>
  <c r="W1419" i="6"/>
  <c r="V1419" i="6"/>
  <c r="U1419" i="6"/>
  <c r="T1419" i="6"/>
  <c r="H1419" i="6"/>
  <c r="G1419" i="6"/>
  <c r="F1419" i="6"/>
  <c r="E1419" i="6"/>
  <c r="C1419" i="6"/>
  <c r="D1419" i="6"/>
  <c r="B1419" i="6"/>
  <c r="H1418" i="6"/>
  <c r="G1418" i="6"/>
  <c r="H1417" i="6"/>
  <c r="G1417" i="6"/>
  <c r="H1416" i="6"/>
  <c r="G1416" i="6"/>
  <c r="F1416" i="6"/>
  <c r="H1415" i="6"/>
  <c r="G1415" i="6"/>
  <c r="H1414" i="6"/>
  <c r="G1414" i="6"/>
  <c r="F1414" i="6"/>
  <c r="D1408" i="6"/>
  <c r="D1407" i="6"/>
  <c r="D1406" i="6"/>
  <c r="D1405" i="6"/>
  <c r="C1404" i="6"/>
  <c r="AB1403" i="6"/>
  <c r="AA1403" i="6"/>
  <c r="Z1403" i="6"/>
  <c r="Y1403" i="6"/>
  <c r="X1403" i="6"/>
  <c r="W1403" i="6"/>
  <c r="V1403" i="6"/>
  <c r="U1403" i="6"/>
  <c r="T1403" i="6"/>
  <c r="H1403" i="6"/>
  <c r="G1403" i="6"/>
  <c r="F1403" i="6"/>
  <c r="E1403" i="6"/>
  <c r="C1403" i="6"/>
  <c r="D1403" i="6"/>
  <c r="B1403" i="6"/>
  <c r="H1402" i="6"/>
  <c r="G1402" i="6"/>
  <c r="H1401" i="6"/>
  <c r="G1401" i="6"/>
  <c r="F1401" i="6"/>
  <c r="H1400" i="6"/>
  <c r="G1400" i="6"/>
  <c r="F1400" i="6"/>
  <c r="D1399" i="6"/>
  <c r="D1398" i="6"/>
  <c r="D1397" i="6"/>
  <c r="D1396" i="6"/>
  <c r="C1395" i="6"/>
  <c r="AB1394" i="6"/>
  <c r="AA1394" i="6"/>
  <c r="Z1394" i="6"/>
  <c r="Y1394" i="6"/>
  <c r="X1394" i="6"/>
  <c r="W1394" i="6"/>
  <c r="V1394" i="6"/>
  <c r="U1394" i="6"/>
  <c r="T1394" i="6"/>
  <c r="H1394" i="6"/>
  <c r="G1394" i="6"/>
  <c r="F1394" i="6"/>
  <c r="E1394" i="6"/>
  <c r="C1394" i="6"/>
  <c r="D1394" i="6"/>
  <c r="B1394" i="6"/>
  <c r="H1393" i="6"/>
  <c r="G1393" i="6"/>
  <c r="H1392" i="6"/>
  <c r="G1392" i="6"/>
  <c r="F1392" i="6"/>
  <c r="H1391" i="6"/>
  <c r="G1391" i="6"/>
  <c r="F1391" i="6"/>
  <c r="D1390" i="6"/>
  <c r="D1389" i="6"/>
  <c r="D1388" i="6"/>
  <c r="D1387" i="6"/>
  <c r="C1386" i="6"/>
  <c r="AB1385" i="6"/>
  <c r="AA1385" i="6"/>
  <c r="Z1385" i="6"/>
  <c r="Y1385" i="6"/>
  <c r="X1385" i="6"/>
  <c r="W1385" i="6"/>
  <c r="V1385" i="6"/>
  <c r="U1385" i="6"/>
  <c r="T1385" i="6"/>
  <c r="H1385" i="6"/>
  <c r="G1385" i="6"/>
  <c r="F1385" i="6"/>
  <c r="E1385" i="6"/>
  <c r="C1385" i="6"/>
  <c r="D1385" i="6"/>
  <c r="B1385" i="6"/>
  <c r="H1384" i="6"/>
  <c r="G1384" i="6"/>
  <c r="H1383" i="6"/>
  <c r="G1383" i="6"/>
  <c r="F1383" i="6"/>
  <c r="H1382" i="6"/>
  <c r="G1382" i="6"/>
  <c r="F1382" i="6"/>
  <c r="D1381" i="6"/>
  <c r="D1380" i="6"/>
  <c r="D1379" i="6"/>
  <c r="D1378" i="6"/>
  <c r="C1377" i="6"/>
  <c r="AB1376" i="6"/>
  <c r="AA1376" i="6"/>
  <c r="Z1376" i="6"/>
  <c r="Y1376" i="6"/>
  <c r="X1376" i="6"/>
  <c r="W1376" i="6"/>
  <c r="V1376" i="6"/>
  <c r="U1376" i="6"/>
  <c r="T1376" i="6"/>
  <c r="H1376" i="6"/>
  <c r="G1376" i="6"/>
  <c r="F1376" i="6"/>
  <c r="E1376" i="6"/>
  <c r="C1376" i="6"/>
  <c r="D1376" i="6"/>
  <c r="B1376" i="6"/>
  <c r="H1375" i="6"/>
  <c r="G1375" i="6"/>
  <c r="H1374" i="6"/>
  <c r="G1374" i="6"/>
  <c r="F1374" i="6"/>
  <c r="H1373" i="6"/>
  <c r="G1373" i="6"/>
  <c r="F1373" i="6"/>
  <c r="D1372" i="6"/>
  <c r="D1371" i="6"/>
  <c r="D1370" i="6"/>
  <c r="D1369" i="6"/>
  <c r="C1368" i="6"/>
  <c r="AB1367" i="6"/>
  <c r="AA1367" i="6"/>
  <c r="Z1367" i="6"/>
  <c r="Y1367" i="6"/>
  <c r="X1367" i="6"/>
  <c r="W1367" i="6"/>
  <c r="V1367" i="6"/>
  <c r="U1367" i="6"/>
  <c r="T1367" i="6"/>
  <c r="H1367" i="6"/>
  <c r="G1367" i="6"/>
  <c r="F1367" i="6"/>
  <c r="E1367" i="6"/>
  <c r="C1367" i="6"/>
  <c r="D1367" i="6"/>
  <c r="B1367" i="6"/>
  <c r="H1366" i="6"/>
  <c r="G1366" i="6"/>
  <c r="H1365" i="6"/>
  <c r="G1365" i="6"/>
  <c r="F1365" i="6"/>
  <c r="H1364" i="6"/>
  <c r="G1364" i="6"/>
  <c r="F1364" i="6"/>
  <c r="D1363" i="6"/>
  <c r="D1362" i="6"/>
  <c r="D1361" i="6"/>
  <c r="D1360" i="6"/>
  <c r="C1359" i="6"/>
  <c r="AB1358" i="6"/>
  <c r="AA1358" i="6"/>
  <c r="Z1358" i="6"/>
  <c r="Y1358" i="6"/>
  <c r="X1358" i="6"/>
  <c r="W1358" i="6"/>
  <c r="V1358" i="6"/>
  <c r="U1358" i="6"/>
  <c r="T1358" i="6"/>
  <c r="H1358" i="6"/>
  <c r="G1358" i="6"/>
  <c r="F1358" i="6"/>
  <c r="E1358" i="6"/>
  <c r="C1358" i="6"/>
  <c r="D1358" i="6"/>
  <c r="B1358" i="6"/>
  <c r="H1357" i="6"/>
  <c r="G1357" i="6"/>
  <c r="H1356" i="6"/>
  <c r="G1356" i="6"/>
  <c r="F1356" i="6"/>
  <c r="H1355" i="6"/>
  <c r="G1355" i="6"/>
  <c r="F1355" i="6"/>
  <c r="D1354" i="6"/>
  <c r="D1353" i="6"/>
  <c r="D1352" i="6"/>
  <c r="D1351" i="6"/>
  <c r="C1350" i="6"/>
  <c r="AB1349" i="6"/>
  <c r="AA1349" i="6"/>
  <c r="Z1349" i="6"/>
  <c r="Y1349" i="6"/>
  <c r="X1349" i="6"/>
  <c r="W1349" i="6"/>
  <c r="V1349" i="6"/>
  <c r="U1349" i="6"/>
  <c r="T1349" i="6"/>
  <c r="H1349" i="6"/>
  <c r="G1349" i="6"/>
  <c r="F1349" i="6"/>
  <c r="E1349" i="6"/>
  <c r="C1349" i="6"/>
  <c r="D1349" i="6"/>
  <c r="B1349" i="6"/>
  <c r="H1348" i="6"/>
  <c r="G1348" i="6"/>
  <c r="H1347" i="6"/>
  <c r="G1347" i="6"/>
  <c r="F1347" i="6"/>
  <c r="H1346" i="6"/>
  <c r="G1346" i="6"/>
  <c r="F1346" i="6"/>
  <c r="D1345" i="6"/>
  <c r="D1344" i="6"/>
  <c r="D1343" i="6"/>
  <c r="D1342" i="6"/>
  <c r="C1341" i="6"/>
  <c r="AB1340" i="6"/>
  <c r="AA1340" i="6"/>
  <c r="Z1340" i="6"/>
  <c r="Y1340" i="6"/>
  <c r="X1340" i="6"/>
  <c r="W1340" i="6"/>
  <c r="V1340" i="6"/>
  <c r="U1340" i="6"/>
  <c r="T1340" i="6"/>
  <c r="H1340" i="6"/>
  <c r="G1340" i="6"/>
  <c r="F1340" i="6"/>
  <c r="E1340" i="6"/>
  <c r="C1340" i="6"/>
  <c r="D1340" i="6"/>
  <c r="B1340" i="6"/>
  <c r="A1339" i="6"/>
  <c r="AG1335" i="6"/>
  <c r="H1335" i="6"/>
  <c r="C1335" i="6"/>
  <c r="H1333" i="6"/>
  <c r="G1333" i="6"/>
  <c r="H1332" i="6"/>
  <c r="G1332" i="6"/>
  <c r="H1331" i="6"/>
  <c r="G1331" i="6"/>
  <c r="F1331" i="6"/>
  <c r="H1330" i="6"/>
  <c r="G1330" i="6"/>
  <c r="H1329" i="6"/>
  <c r="G1329" i="6"/>
  <c r="F1329" i="6"/>
  <c r="D1323" i="6"/>
  <c r="D1322" i="6"/>
  <c r="D1321" i="6"/>
  <c r="D1320" i="6"/>
  <c r="AB1319" i="6"/>
  <c r="AA1319" i="6"/>
  <c r="Z1319" i="6"/>
  <c r="Y1319" i="6"/>
  <c r="X1319" i="6"/>
  <c r="W1319" i="6"/>
  <c r="V1319" i="6"/>
  <c r="U1319" i="6"/>
  <c r="T1319" i="6"/>
  <c r="H1319" i="6"/>
  <c r="G1319" i="6"/>
  <c r="F1319" i="6"/>
  <c r="E1319" i="6"/>
  <c r="C1319" i="6"/>
  <c r="D1319" i="6"/>
  <c r="B1319" i="6"/>
  <c r="H1318" i="6"/>
  <c r="G1318" i="6"/>
  <c r="H1317" i="6"/>
  <c r="G1317" i="6"/>
  <c r="H1316" i="6"/>
  <c r="G1316" i="6"/>
  <c r="F1316" i="6"/>
  <c r="H1315" i="6"/>
  <c r="G1315" i="6"/>
  <c r="H1314" i="6"/>
  <c r="G1314" i="6"/>
  <c r="F1314" i="6"/>
  <c r="D1308" i="6"/>
  <c r="D1307" i="6"/>
  <c r="D1306" i="6"/>
  <c r="D1305" i="6"/>
  <c r="AB1304" i="6"/>
  <c r="AA1304" i="6"/>
  <c r="Z1304" i="6"/>
  <c r="Y1304" i="6"/>
  <c r="X1304" i="6"/>
  <c r="W1304" i="6"/>
  <c r="V1304" i="6"/>
  <c r="U1304" i="6"/>
  <c r="T1304" i="6"/>
  <c r="H1304" i="6"/>
  <c r="G1304" i="6"/>
  <c r="F1304" i="6"/>
  <c r="E1304" i="6"/>
  <c r="C1304" i="6"/>
  <c r="D1304" i="6"/>
  <c r="B1304" i="6"/>
  <c r="D1303" i="6"/>
  <c r="AB1302" i="6"/>
  <c r="AA1302" i="6"/>
  <c r="Z1302" i="6"/>
  <c r="Y1302" i="6"/>
  <c r="X1302" i="6"/>
  <c r="W1302" i="6"/>
  <c r="V1302" i="6"/>
  <c r="U1302" i="6"/>
  <c r="T1302" i="6"/>
  <c r="H1302" i="6"/>
  <c r="G1302" i="6"/>
  <c r="F1302" i="6"/>
  <c r="E1302" i="6"/>
  <c r="C1302" i="6"/>
  <c r="D1302" i="6"/>
  <c r="B1302" i="6"/>
  <c r="D1301" i="6"/>
  <c r="AB1300" i="6"/>
  <c r="AA1300" i="6"/>
  <c r="Z1300" i="6"/>
  <c r="Y1300" i="6"/>
  <c r="X1300" i="6"/>
  <c r="W1300" i="6"/>
  <c r="V1300" i="6"/>
  <c r="U1300" i="6"/>
  <c r="T1300" i="6"/>
  <c r="H1300" i="6"/>
  <c r="G1300" i="6"/>
  <c r="F1300" i="6"/>
  <c r="E1300" i="6"/>
  <c r="C1300" i="6"/>
  <c r="D1300" i="6"/>
  <c r="B1300" i="6"/>
  <c r="D1299" i="6"/>
  <c r="AB1298" i="6"/>
  <c r="AA1298" i="6"/>
  <c r="Z1298" i="6"/>
  <c r="Y1298" i="6"/>
  <c r="X1298" i="6"/>
  <c r="W1298" i="6"/>
  <c r="V1298" i="6"/>
  <c r="U1298" i="6"/>
  <c r="T1298" i="6"/>
  <c r="H1298" i="6"/>
  <c r="G1298" i="6"/>
  <c r="F1298" i="6"/>
  <c r="E1298" i="6"/>
  <c r="C1298" i="6"/>
  <c r="D1298" i="6"/>
  <c r="B1298" i="6"/>
  <c r="D1297" i="6"/>
  <c r="AB1296" i="6"/>
  <c r="AA1296" i="6"/>
  <c r="Z1296" i="6"/>
  <c r="Y1296" i="6"/>
  <c r="X1296" i="6"/>
  <c r="W1296" i="6"/>
  <c r="V1296" i="6"/>
  <c r="U1296" i="6"/>
  <c r="T1296" i="6"/>
  <c r="H1296" i="6"/>
  <c r="G1296" i="6"/>
  <c r="F1296" i="6"/>
  <c r="E1296" i="6"/>
  <c r="C1296" i="6"/>
  <c r="D1296" i="6"/>
  <c r="B1296" i="6"/>
  <c r="H1295" i="6"/>
  <c r="G1295" i="6"/>
  <c r="H1294" i="6"/>
  <c r="G1294" i="6"/>
  <c r="H1293" i="6"/>
  <c r="G1293" i="6"/>
  <c r="F1293" i="6"/>
  <c r="H1292" i="6"/>
  <c r="G1292" i="6"/>
  <c r="H1291" i="6"/>
  <c r="G1291" i="6"/>
  <c r="F1291" i="6"/>
  <c r="D1285" i="6"/>
  <c r="D1284" i="6"/>
  <c r="D1283" i="6"/>
  <c r="D1282" i="6"/>
  <c r="C1281" i="6"/>
  <c r="AB1280" i="6"/>
  <c r="AA1280" i="6"/>
  <c r="Z1280" i="6"/>
  <c r="Y1280" i="6"/>
  <c r="X1280" i="6"/>
  <c r="W1280" i="6"/>
  <c r="V1280" i="6"/>
  <c r="U1280" i="6"/>
  <c r="T1280" i="6"/>
  <c r="H1280" i="6"/>
  <c r="G1280" i="6"/>
  <c r="F1280" i="6"/>
  <c r="E1280" i="6"/>
  <c r="C1280" i="6"/>
  <c r="D1280" i="6"/>
  <c r="B1280" i="6"/>
  <c r="D1279" i="6"/>
  <c r="AB1278" i="6"/>
  <c r="AA1278" i="6"/>
  <c r="Z1278" i="6"/>
  <c r="Y1278" i="6"/>
  <c r="X1278" i="6"/>
  <c r="W1278" i="6"/>
  <c r="V1278" i="6"/>
  <c r="U1278" i="6"/>
  <c r="T1278" i="6"/>
  <c r="H1278" i="6"/>
  <c r="G1278" i="6"/>
  <c r="F1278" i="6"/>
  <c r="E1278" i="6"/>
  <c r="C1278" i="6"/>
  <c r="D1278" i="6"/>
  <c r="B1278" i="6"/>
  <c r="D1277" i="6"/>
  <c r="AB1276" i="6"/>
  <c r="AA1276" i="6"/>
  <c r="Z1276" i="6"/>
  <c r="Y1276" i="6"/>
  <c r="X1276" i="6"/>
  <c r="W1276" i="6"/>
  <c r="V1276" i="6"/>
  <c r="U1276" i="6"/>
  <c r="T1276" i="6"/>
  <c r="H1276" i="6"/>
  <c r="G1276" i="6"/>
  <c r="F1276" i="6"/>
  <c r="E1276" i="6"/>
  <c r="C1276" i="6"/>
  <c r="D1276" i="6"/>
  <c r="B1276" i="6"/>
  <c r="D1275" i="6"/>
  <c r="AB1274" i="6"/>
  <c r="AA1274" i="6"/>
  <c r="Z1274" i="6"/>
  <c r="Y1274" i="6"/>
  <c r="X1274" i="6"/>
  <c r="W1274" i="6"/>
  <c r="V1274" i="6"/>
  <c r="U1274" i="6"/>
  <c r="T1274" i="6"/>
  <c r="H1274" i="6"/>
  <c r="G1274" i="6"/>
  <c r="F1274" i="6"/>
  <c r="E1274" i="6"/>
  <c r="C1274" i="6"/>
  <c r="D1274" i="6"/>
  <c r="B1274" i="6"/>
  <c r="D1273" i="6"/>
  <c r="AB1272" i="6"/>
  <c r="AA1272" i="6"/>
  <c r="Z1272" i="6"/>
  <c r="Y1272" i="6"/>
  <c r="X1272" i="6"/>
  <c r="W1272" i="6"/>
  <c r="V1272" i="6"/>
  <c r="U1272" i="6"/>
  <c r="T1272" i="6"/>
  <c r="H1272" i="6"/>
  <c r="G1272" i="6"/>
  <c r="F1272" i="6"/>
  <c r="E1272" i="6"/>
  <c r="C1272" i="6"/>
  <c r="D1272" i="6"/>
  <c r="B1272" i="6"/>
  <c r="H1271" i="6"/>
  <c r="G1271" i="6"/>
  <c r="H1270" i="6"/>
  <c r="G1270" i="6"/>
  <c r="H1269" i="6"/>
  <c r="G1269" i="6"/>
  <c r="F1269" i="6"/>
  <c r="H1268" i="6"/>
  <c r="G1268" i="6"/>
  <c r="H1267" i="6"/>
  <c r="G1267" i="6"/>
  <c r="F1267" i="6"/>
  <c r="D1261" i="6"/>
  <c r="D1260" i="6"/>
  <c r="D1259" i="6"/>
  <c r="D1258" i="6"/>
  <c r="C1257" i="6"/>
  <c r="AB1256" i="6"/>
  <c r="AA1256" i="6"/>
  <c r="Z1256" i="6"/>
  <c r="Y1256" i="6"/>
  <c r="X1256" i="6"/>
  <c r="W1256" i="6"/>
  <c r="V1256" i="6"/>
  <c r="U1256" i="6"/>
  <c r="T1256" i="6"/>
  <c r="H1256" i="6"/>
  <c r="G1256" i="6"/>
  <c r="F1256" i="6"/>
  <c r="E1256" i="6"/>
  <c r="C1256" i="6"/>
  <c r="D1256" i="6"/>
  <c r="B1256" i="6"/>
  <c r="D1255" i="6"/>
  <c r="AB1254" i="6"/>
  <c r="AA1254" i="6"/>
  <c r="Z1254" i="6"/>
  <c r="Y1254" i="6"/>
  <c r="X1254" i="6"/>
  <c r="W1254" i="6"/>
  <c r="V1254" i="6"/>
  <c r="U1254" i="6"/>
  <c r="T1254" i="6"/>
  <c r="H1254" i="6"/>
  <c r="G1254" i="6"/>
  <c r="F1254" i="6"/>
  <c r="E1254" i="6"/>
  <c r="C1254" i="6"/>
  <c r="D1254" i="6"/>
  <c r="B1254" i="6"/>
  <c r="D1253" i="6"/>
  <c r="AB1252" i="6"/>
  <c r="AA1252" i="6"/>
  <c r="Z1252" i="6"/>
  <c r="Y1252" i="6"/>
  <c r="X1252" i="6"/>
  <c r="W1252" i="6"/>
  <c r="V1252" i="6"/>
  <c r="U1252" i="6"/>
  <c r="T1252" i="6"/>
  <c r="H1252" i="6"/>
  <c r="G1252" i="6"/>
  <c r="F1252" i="6"/>
  <c r="E1252" i="6"/>
  <c r="C1252" i="6"/>
  <c r="D1252" i="6"/>
  <c r="B1252" i="6"/>
  <c r="D1251" i="6"/>
  <c r="AB1250" i="6"/>
  <c r="AA1250" i="6"/>
  <c r="Z1250" i="6"/>
  <c r="Y1250" i="6"/>
  <c r="X1250" i="6"/>
  <c r="W1250" i="6"/>
  <c r="V1250" i="6"/>
  <c r="U1250" i="6"/>
  <c r="T1250" i="6"/>
  <c r="H1250" i="6"/>
  <c r="G1250" i="6"/>
  <c r="F1250" i="6"/>
  <c r="E1250" i="6"/>
  <c r="C1250" i="6"/>
  <c r="D1250" i="6"/>
  <c r="B1250" i="6"/>
  <c r="D1249" i="6"/>
  <c r="AB1248" i="6"/>
  <c r="AA1248" i="6"/>
  <c r="Z1248" i="6"/>
  <c r="Y1248" i="6"/>
  <c r="X1248" i="6"/>
  <c r="W1248" i="6"/>
  <c r="V1248" i="6"/>
  <c r="U1248" i="6"/>
  <c r="T1248" i="6"/>
  <c r="H1248" i="6"/>
  <c r="G1248" i="6"/>
  <c r="F1248" i="6"/>
  <c r="E1248" i="6"/>
  <c r="C1248" i="6"/>
  <c r="D1248" i="6"/>
  <c r="B1248" i="6"/>
  <c r="H1247" i="6"/>
  <c r="G1247" i="6"/>
  <c r="H1246" i="6"/>
  <c r="G1246" i="6"/>
  <c r="H1245" i="6"/>
  <c r="G1245" i="6"/>
  <c r="F1245" i="6"/>
  <c r="H1244" i="6"/>
  <c r="G1244" i="6"/>
  <c r="H1243" i="6"/>
  <c r="G1243" i="6"/>
  <c r="F1243" i="6"/>
  <c r="D1237" i="6"/>
  <c r="D1236" i="6"/>
  <c r="D1235" i="6"/>
  <c r="D1234" i="6"/>
  <c r="C1233" i="6"/>
  <c r="AB1232" i="6"/>
  <c r="AA1232" i="6"/>
  <c r="Z1232" i="6"/>
  <c r="Y1232" i="6"/>
  <c r="X1232" i="6"/>
  <c r="W1232" i="6"/>
  <c r="V1232" i="6"/>
  <c r="U1232" i="6"/>
  <c r="T1232" i="6"/>
  <c r="H1232" i="6"/>
  <c r="G1232" i="6"/>
  <c r="F1232" i="6"/>
  <c r="E1232" i="6"/>
  <c r="C1232" i="6"/>
  <c r="D1232" i="6"/>
  <c r="B1232" i="6"/>
  <c r="H1231" i="6"/>
  <c r="G1231" i="6"/>
  <c r="H1230" i="6"/>
  <c r="G1230" i="6"/>
  <c r="F1230" i="6"/>
  <c r="H1229" i="6"/>
  <c r="G1229" i="6"/>
  <c r="F1229" i="6"/>
  <c r="D1228" i="6"/>
  <c r="D1227" i="6"/>
  <c r="D1226" i="6"/>
  <c r="D1225" i="6"/>
  <c r="C1224" i="6"/>
  <c r="AB1223" i="6"/>
  <c r="AA1223" i="6"/>
  <c r="Z1223" i="6"/>
  <c r="Y1223" i="6"/>
  <c r="X1223" i="6"/>
  <c r="W1223" i="6"/>
  <c r="V1223" i="6"/>
  <c r="U1223" i="6"/>
  <c r="T1223" i="6"/>
  <c r="H1223" i="6"/>
  <c r="G1223" i="6"/>
  <c r="F1223" i="6"/>
  <c r="E1223" i="6"/>
  <c r="C1223" i="6"/>
  <c r="D1223" i="6"/>
  <c r="B1223" i="6"/>
  <c r="H1222" i="6"/>
  <c r="G1222" i="6"/>
  <c r="H1221" i="6"/>
  <c r="G1221" i="6"/>
  <c r="F1221" i="6"/>
  <c r="H1220" i="6"/>
  <c r="G1220" i="6"/>
  <c r="F1220" i="6"/>
  <c r="D1219" i="6"/>
  <c r="D1218" i="6"/>
  <c r="D1217" i="6"/>
  <c r="D1216" i="6"/>
  <c r="C1215" i="6"/>
  <c r="AB1214" i="6"/>
  <c r="AA1214" i="6"/>
  <c r="Z1214" i="6"/>
  <c r="Y1214" i="6"/>
  <c r="X1214" i="6"/>
  <c r="W1214" i="6"/>
  <c r="V1214" i="6"/>
  <c r="U1214" i="6"/>
  <c r="T1214" i="6"/>
  <c r="H1214" i="6"/>
  <c r="G1214" i="6"/>
  <c r="F1214" i="6"/>
  <c r="E1214" i="6"/>
  <c r="C1214" i="6"/>
  <c r="D1214" i="6"/>
  <c r="B1214" i="6"/>
  <c r="A1213" i="6"/>
  <c r="AG1209" i="6"/>
  <c r="H1209" i="6"/>
  <c r="C1209" i="6"/>
  <c r="H1207" i="6"/>
  <c r="G1207" i="6"/>
  <c r="H1206" i="6"/>
  <c r="G1206" i="6"/>
  <c r="H1205" i="6"/>
  <c r="G1205" i="6"/>
  <c r="F1205" i="6"/>
  <c r="H1204" i="6"/>
  <c r="G1204" i="6"/>
  <c r="H1203" i="6"/>
  <c r="G1203" i="6"/>
  <c r="F1203" i="6"/>
  <c r="D1197" i="6"/>
  <c r="D1196" i="6"/>
  <c r="D1195" i="6"/>
  <c r="D1194" i="6"/>
  <c r="AB1193" i="6"/>
  <c r="AA1193" i="6"/>
  <c r="Z1193" i="6"/>
  <c r="Y1193" i="6"/>
  <c r="X1193" i="6"/>
  <c r="W1193" i="6"/>
  <c r="V1193" i="6"/>
  <c r="U1193" i="6"/>
  <c r="T1193" i="6"/>
  <c r="H1193" i="6"/>
  <c r="G1193" i="6"/>
  <c r="F1193" i="6"/>
  <c r="E1193" i="6"/>
  <c r="C1193" i="6"/>
  <c r="D1193" i="6"/>
  <c r="B1193" i="6"/>
  <c r="H1192" i="6"/>
  <c r="G1192" i="6"/>
  <c r="H1191" i="6"/>
  <c r="G1191" i="6"/>
  <c r="H1190" i="6"/>
  <c r="G1190" i="6"/>
  <c r="F1190" i="6"/>
  <c r="H1189" i="6"/>
  <c r="G1189" i="6"/>
  <c r="H1188" i="6"/>
  <c r="G1188" i="6"/>
  <c r="F1188" i="6"/>
  <c r="D1182" i="6"/>
  <c r="D1181" i="6"/>
  <c r="D1180" i="6"/>
  <c r="D1179" i="6"/>
  <c r="C1178" i="6"/>
  <c r="AB1177" i="6"/>
  <c r="AA1177" i="6"/>
  <c r="Z1177" i="6"/>
  <c r="Y1177" i="6"/>
  <c r="X1177" i="6"/>
  <c r="W1177" i="6"/>
  <c r="V1177" i="6"/>
  <c r="U1177" i="6"/>
  <c r="T1177" i="6"/>
  <c r="H1177" i="6"/>
  <c r="G1177" i="6"/>
  <c r="F1177" i="6"/>
  <c r="E1177" i="6"/>
  <c r="C1177" i="6"/>
  <c r="D1177" i="6"/>
  <c r="B1177" i="6"/>
  <c r="D1176" i="6"/>
  <c r="AB1175" i="6"/>
  <c r="AA1175" i="6"/>
  <c r="Z1175" i="6"/>
  <c r="Y1175" i="6"/>
  <c r="X1175" i="6"/>
  <c r="W1175" i="6"/>
  <c r="V1175" i="6"/>
  <c r="U1175" i="6"/>
  <c r="T1175" i="6"/>
  <c r="H1175" i="6"/>
  <c r="G1175" i="6"/>
  <c r="F1175" i="6"/>
  <c r="E1175" i="6"/>
  <c r="C1175" i="6"/>
  <c r="D1175" i="6"/>
  <c r="B1175" i="6"/>
  <c r="H1174" i="6"/>
  <c r="G1174" i="6"/>
  <c r="H1173" i="6"/>
  <c r="G1173" i="6"/>
  <c r="F1173" i="6"/>
  <c r="H1172" i="6"/>
  <c r="G1172" i="6"/>
  <c r="F1172" i="6"/>
  <c r="D1171" i="6"/>
  <c r="D1170" i="6"/>
  <c r="D1169" i="6"/>
  <c r="D1168" i="6"/>
  <c r="AB1167" i="6"/>
  <c r="AA1167" i="6"/>
  <c r="Z1167" i="6"/>
  <c r="Y1167" i="6"/>
  <c r="X1167" i="6"/>
  <c r="W1167" i="6"/>
  <c r="V1167" i="6"/>
  <c r="U1167" i="6"/>
  <c r="T1167" i="6"/>
  <c r="H1167" i="6"/>
  <c r="G1167" i="6"/>
  <c r="F1167" i="6"/>
  <c r="E1167" i="6"/>
  <c r="C1167" i="6"/>
  <c r="D1167" i="6"/>
  <c r="B1167" i="6"/>
  <c r="D1166" i="6"/>
  <c r="AB1165" i="6"/>
  <c r="AA1165" i="6"/>
  <c r="Z1165" i="6"/>
  <c r="Y1165" i="6"/>
  <c r="X1165" i="6"/>
  <c r="W1165" i="6"/>
  <c r="V1165" i="6"/>
  <c r="U1165" i="6"/>
  <c r="T1165" i="6"/>
  <c r="H1165" i="6"/>
  <c r="G1165" i="6"/>
  <c r="F1165" i="6"/>
  <c r="E1165" i="6"/>
  <c r="C1165" i="6"/>
  <c r="D1165" i="6"/>
  <c r="B1165" i="6"/>
  <c r="H1164" i="6"/>
  <c r="G1164" i="6"/>
  <c r="H1163" i="6"/>
  <c r="G1163" i="6"/>
  <c r="H1162" i="6"/>
  <c r="G1162" i="6"/>
  <c r="F1162" i="6"/>
  <c r="H1161" i="6"/>
  <c r="G1161" i="6"/>
  <c r="H1160" i="6"/>
  <c r="G1160" i="6"/>
  <c r="F1160" i="6"/>
  <c r="D1154" i="6"/>
  <c r="D1153" i="6"/>
  <c r="D1152" i="6"/>
  <c r="D1151" i="6"/>
  <c r="AB1150" i="6"/>
  <c r="AA1150" i="6"/>
  <c r="Z1150" i="6"/>
  <c r="Y1150" i="6"/>
  <c r="X1150" i="6"/>
  <c r="W1150" i="6"/>
  <c r="V1150" i="6"/>
  <c r="U1150" i="6"/>
  <c r="T1150" i="6"/>
  <c r="H1150" i="6"/>
  <c r="G1150" i="6"/>
  <c r="F1150" i="6"/>
  <c r="E1150" i="6"/>
  <c r="C1150" i="6"/>
  <c r="D1150" i="6"/>
  <c r="B1150" i="6"/>
  <c r="D1149" i="6"/>
  <c r="AB1148" i="6"/>
  <c r="AA1148" i="6"/>
  <c r="Z1148" i="6"/>
  <c r="Y1148" i="6"/>
  <c r="X1148" i="6"/>
  <c r="W1148" i="6"/>
  <c r="V1148" i="6"/>
  <c r="U1148" i="6"/>
  <c r="T1148" i="6"/>
  <c r="H1148" i="6"/>
  <c r="G1148" i="6"/>
  <c r="F1148" i="6"/>
  <c r="E1148" i="6"/>
  <c r="C1148" i="6"/>
  <c r="D1148" i="6"/>
  <c r="B1148" i="6"/>
  <c r="H1147" i="6"/>
  <c r="G1147" i="6"/>
  <c r="H1146" i="6"/>
  <c r="G1146" i="6"/>
  <c r="H1145" i="6"/>
  <c r="G1145" i="6"/>
  <c r="F1145" i="6"/>
  <c r="H1144" i="6"/>
  <c r="G1144" i="6"/>
  <c r="H1143" i="6"/>
  <c r="G1143" i="6"/>
  <c r="F1143" i="6"/>
  <c r="D1137" i="6"/>
  <c r="D1136" i="6"/>
  <c r="D1135" i="6"/>
  <c r="D1134" i="6"/>
  <c r="AB1133" i="6"/>
  <c r="AA1133" i="6"/>
  <c r="Z1133" i="6"/>
  <c r="Y1133" i="6"/>
  <c r="X1133" i="6"/>
  <c r="W1133" i="6"/>
  <c r="V1133" i="6"/>
  <c r="U1133" i="6"/>
  <c r="T1133" i="6"/>
  <c r="H1133" i="6"/>
  <c r="G1133" i="6"/>
  <c r="F1133" i="6"/>
  <c r="E1133" i="6"/>
  <c r="C1133" i="6"/>
  <c r="D1133" i="6"/>
  <c r="B1133" i="6"/>
  <c r="D1132" i="6"/>
  <c r="AB1131" i="6"/>
  <c r="AA1131" i="6"/>
  <c r="Z1131" i="6"/>
  <c r="Y1131" i="6"/>
  <c r="X1131" i="6"/>
  <c r="W1131" i="6"/>
  <c r="V1131" i="6"/>
  <c r="U1131" i="6"/>
  <c r="T1131" i="6"/>
  <c r="H1131" i="6"/>
  <c r="G1131" i="6"/>
  <c r="F1131" i="6"/>
  <c r="E1131" i="6"/>
  <c r="C1131" i="6"/>
  <c r="D1131" i="6"/>
  <c r="B1131" i="6"/>
  <c r="H1130" i="6"/>
  <c r="G1130" i="6"/>
  <c r="H1129" i="6"/>
  <c r="G1129" i="6"/>
  <c r="H1128" i="6"/>
  <c r="G1128" i="6"/>
  <c r="F1128" i="6"/>
  <c r="H1127" i="6"/>
  <c r="G1127" i="6"/>
  <c r="H1126" i="6"/>
  <c r="G1126" i="6"/>
  <c r="F1126" i="6"/>
  <c r="D1120" i="6"/>
  <c r="D1119" i="6"/>
  <c r="D1118" i="6"/>
  <c r="D1117" i="6"/>
  <c r="C1116" i="6"/>
  <c r="AB1115" i="6"/>
  <c r="AA1115" i="6"/>
  <c r="Z1115" i="6"/>
  <c r="Y1115" i="6"/>
  <c r="X1115" i="6"/>
  <c r="W1115" i="6"/>
  <c r="V1115" i="6"/>
  <c r="U1115" i="6"/>
  <c r="T1115" i="6"/>
  <c r="H1115" i="6"/>
  <c r="G1115" i="6"/>
  <c r="F1115" i="6"/>
  <c r="E1115" i="6"/>
  <c r="C1115" i="6"/>
  <c r="D1115" i="6"/>
  <c r="B1115" i="6"/>
  <c r="D1114" i="6"/>
  <c r="AB1113" i="6"/>
  <c r="AA1113" i="6"/>
  <c r="Z1113" i="6"/>
  <c r="Y1113" i="6"/>
  <c r="X1113" i="6"/>
  <c r="W1113" i="6"/>
  <c r="V1113" i="6"/>
  <c r="U1113" i="6"/>
  <c r="T1113" i="6"/>
  <c r="H1113" i="6"/>
  <c r="G1113" i="6"/>
  <c r="F1113" i="6"/>
  <c r="E1113" i="6"/>
  <c r="C1113" i="6"/>
  <c r="D1113" i="6"/>
  <c r="B1113" i="6"/>
  <c r="H1112" i="6"/>
  <c r="G1112" i="6"/>
  <c r="H1111" i="6"/>
  <c r="G1111" i="6"/>
  <c r="H1110" i="6"/>
  <c r="G1110" i="6"/>
  <c r="F1110" i="6"/>
  <c r="H1109" i="6"/>
  <c r="G1109" i="6"/>
  <c r="H1108" i="6"/>
  <c r="G1108" i="6"/>
  <c r="F1108" i="6"/>
  <c r="D1102" i="6"/>
  <c r="D1101" i="6"/>
  <c r="D1100" i="6"/>
  <c r="D1099" i="6"/>
  <c r="AB1098" i="6"/>
  <c r="AA1098" i="6"/>
  <c r="Z1098" i="6"/>
  <c r="Y1098" i="6"/>
  <c r="X1098" i="6"/>
  <c r="W1098" i="6"/>
  <c r="V1098" i="6"/>
  <c r="U1098" i="6"/>
  <c r="T1098" i="6"/>
  <c r="H1098" i="6"/>
  <c r="G1098" i="6"/>
  <c r="F1098" i="6"/>
  <c r="E1098" i="6"/>
  <c r="C1098" i="6"/>
  <c r="D1098" i="6"/>
  <c r="B1098" i="6"/>
  <c r="D1097" i="6"/>
  <c r="AB1096" i="6"/>
  <c r="AA1096" i="6"/>
  <c r="Z1096" i="6"/>
  <c r="Y1096" i="6"/>
  <c r="X1096" i="6"/>
  <c r="W1096" i="6"/>
  <c r="V1096" i="6"/>
  <c r="U1096" i="6"/>
  <c r="T1096" i="6"/>
  <c r="H1096" i="6"/>
  <c r="G1096" i="6"/>
  <c r="F1096" i="6"/>
  <c r="E1096" i="6"/>
  <c r="C1096" i="6"/>
  <c r="D1096" i="6"/>
  <c r="B1096" i="6"/>
  <c r="D1095" i="6"/>
  <c r="AB1094" i="6"/>
  <c r="AA1094" i="6"/>
  <c r="Z1094" i="6"/>
  <c r="Y1094" i="6"/>
  <c r="X1094" i="6"/>
  <c r="W1094" i="6"/>
  <c r="V1094" i="6"/>
  <c r="U1094" i="6"/>
  <c r="T1094" i="6"/>
  <c r="H1094" i="6"/>
  <c r="G1094" i="6"/>
  <c r="F1094" i="6"/>
  <c r="E1094" i="6"/>
  <c r="C1094" i="6"/>
  <c r="D1094" i="6"/>
  <c r="B1094" i="6"/>
  <c r="D1093" i="6"/>
  <c r="AB1092" i="6"/>
  <c r="AA1092" i="6"/>
  <c r="Z1092" i="6"/>
  <c r="Y1092" i="6"/>
  <c r="X1092" i="6"/>
  <c r="W1092" i="6"/>
  <c r="V1092" i="6"/>
  <c r="U1092" i="6"/>
  <c r="T1092" i="6"/>
  <c r="H1092" i="6"/>
  <c r="G1092" i="6"/>
  <c r="F1092" i="6"/>
  <c r="E1092" i="6"/>
  <c r="C1092" i="6"/>
  <c r="D1092" i="6"/>
  <c r="B1092" i="6"/>
  <c r="H1091" i="6"/>
  <c r="G1091" i="6"/>
  <c r="H1090" i="6"/>
  <c r="G1090" i="6"/>
  <c r="H1089" i="6"/>
  <c r="G1089" i="6"/>
  <c r="F1089" i="6"/>
  <c r="H1088" i="6"/>
  <c r="G1088" i="6"/>
  <c r="H1087" i="6"/>
  <c r="G1087" i="6"/>
  <c r="F1087" i="6"/>
  <c r="D1081" i="6"/>
  <c r="D1080" i="6"/>
  <c r="D1079" i="6"/>
  <c r="D1078" i="6"/>
  <c r="AB1077" i="6"/>
  <c r="AA1077" i="6"/>
  <c r="Z1077" i="6"/>
  <c r="Y1077" i="6"/>
  <c r="X1077" i="6"/>
  <c r="W1077" i="6"/>
  <c r="V1077" i="6"/>
  <c r="U1077" i="6"/>
  <c r="T1077" i="6"/>
  <c r="H1077" i="6"/>
  <c r="G1077" i="6"/>
  <c r="F1077" i="6"/>
  <c r="E1077" i="6"/>
  <c r="C1077" i="6"/>
  <c r="D1077" i="6"/>
  <c r="B1077" i="6"/>
  <c r="D1076" i="6"/>
  <c r="AB1075" i="6"/>
  <c r="AA1075" i="6"/>
  <c r="Z1075" i="6"/>
  <c r="Y1075" i="6"/>
  <c r="X1075" i="6"/>
  <c r="W1075" i="6"/>
  <c r="V1075" i="6"/>
  <c r="U1075" i="6"/>
  <c r="T1075" i="6"/>
  <c r="H1075" i="6"/>
  <c r="G1075" i="6"/>
  <c r="F1075" i="6"/>
  <c r="E1075" i="6"/>
  <c r="C1075" i="6"/>
  <c r="D1075" i="6"/>
  <c r="B1075" i="6"/>
  <c r="D1074" i="6"/>
  <c r="AB1073" i="6"/>
  <c r="AA1073" i="6"/>
  <c r="Z1073" i="6"/>
  <c r="Y1073" i="6"/>
  <c r="X1073" i="6"/>
  <c r="W1073" i="6"/>
  <c r="V1073" i="6"/>
  <c r="U1073" i="6"/>
  <c r="T1073" i="6"/>
  <c r="H1073" i="6"/>
  <c r="G1073" i="6"/>
  <c r="F1073" i="6"/>
  <c r="E1073" i="6"/>
  <c r="C1073" i="6"/>
  <c r="D1073" i="6"/>
  <c r="B1073" i="6"/>
  <c r="D1072" i="6"/>
  <c r="AB1071" i="6"/>
  <c r="AA1071" i="6"/>
  <c r="Z1071" i="6"/>
  <c r="Y1071" i="6"/>
  <c r="X1071" i="6"/>
  <c r="W1071" i="6"/>
  <c r="V1071" i="6"/>
  <c r="U1071" i="6"/>
  <c r="T1071" i="6"/>
  <c r="H1071" i="6"/>
  <c r="G1071" i="6"/>
  <c r="F1071" i="6"/>
  <c r="E1071" i="6"/>
  <c r="C1071" i="6"/>
  <c r="D1071" i="6"/>
  <c r="B1071" i="6"/>
  <c r="D1070" i="6"/>
  <c r="AB1069" i="6"/>
  <c r="AA1069" i="6"/>
  <c r="Z1069" i="6"/>
  <c r="Y1069" i="6"/>
  <c r="X1069" i="6"/>
  <c r="W1069" i="6"/>
  <c r="V1069" i="6"/>
  <c r="U1069" i="6"/>
  <c r="T1069" i="6"/>
  <c r="H1069" i="6"/>
  <c r="G1069" i="6"/>
  <c r="F1069" i="6"/>
  <c r="E1069" i="6"/>
  <c r="C1069" i="6"/>
  <c r="D1069" i="6"/>
  <c r="B1069" i="6"/>
  <c r="D1068" i="6"/>
  <c r="AB1067" i="6"/>
  <c r="AA1067" i="6"/>
  <c r="Z1067" i="6"/>
  <c r="Y1067" i="6"/>
  <c r="X1067" i="6"/>
  <c r="W1067" i="6"/>
  <c r="V1067" i="6"/>
  <c r="U1067" i="6"/>
  <c r="T1067" i="6"/>
  <c r="H1067" i="6"/>
  <c r="G1067" i="6"/>
  <c r="F1067" i="6"/>
  <c r="E1067" i="6"/>
  <c r="C1067" i="6"/>
  <c r="D1067" i="6"/>
  <c r="B1067" i="6"/>
  <c r="H1066" i="6"/>
  <c r="G1066" i="6"/>
  <c r="H1065" i="6"/>
  <c r="G1065" i="6"/>
  <c r="H1064" i="6"/>
  <c r="G1064" i="6"/>
  <c r="F1064" i="6"/>
  <c r="H1063" i="6"/>
  <c r="G1063" i="6"/>
  <c r="H1062" i="6"/>
  <c r="G1062" i="6"/>
  <c r="F1062" i="6"/>
  <c r="D1056" i="6"/>
  <c r="D1055" i="6"/>
  <c r="D1054" i="6"/>
  <c r="D1053" i="6"/>
  <c r="C1052" i="6"/>
  <c r="AB1051" i="6"/>
  <c r="AA1051" i="6"/>
  <c r="Z1051" i="6"/>
  <c r="Y1051" i="6"/>
  <c r="X1051" i="6"/>
  <c r="W1051" i="6"/>
  <c r="V1051" i="6"/>
  <c r="U1051" i="6"/>
  <c r="T1051" i="6"/>
  <c r="H1051" i="6"/>
  <c r="G1051" i="6"/>
  <c r="F1051" i="6"/>
  <c r="E1051" i="6"/>
  <c r="C1051" i="6"/>
  <c r="D1051" i="6"/>
  <c r="B1051" i="6"/>
  <c r="D1050" i="6"/>
  <c r="AB1049" i="6"/>
  <c r="AA1049" i="6"/>
  <c r="Z1049" i="6"/>
  <c r="Y1049" i="6"/>
  <c r="X1049" i="6"/>
  <c r="W1049" i="6"/>
  <c r="V1049" i="6"/>
  <c r="U1049" i="6"/>
  <c r="T1049" i="6"/>
  <c r="H1049" i="6"/>
  <c r="G1049" i="6"/>
  <c r="F1049" i="6"/>
  <c r="E1049" i="6"/>
  <c r="C1049" i="6"/>
  <c r="D1049" i="6"/>
  <c r="B1049" i="6"/>
  <c r="D1048" i="6"/>
  <c r="AB1047" i="6"/>
  <c r="AA1047" i="6"/>
  <c r="Z1047" i="6"/>
  <c r="Y1047" i="6"/>
  <c r="X1047" i="6"/>
  <c r="W1047" i="6"/>
  <c r="V1047" i="6"/>
  <c r="U1047" i="6"/>
  <c r="T1047" i="6"/>
  <c r="H1047" i="6"/>
  <c r="G1047" i="6"/>
  <c r="F1047" i="6"/>
  <c r="E1047" i="6"/>
  <c r="C1047" i="6"/>
  <c r="D1047" i="6"/>
  <c r="B1047" i="6"/>
  <c r="H1046" i="6"/>
  <c r="G1046" i="6"/>
  <c r="H1045" i="6"/>
  <c r="G1045" i="6"/>
  <c r="F1045" i="6"/>
  <c r="H1044" i="6"/>
  <c r="G1044" i="6"/>
  <c r="F1044" i="6"/>
  <c r="D1043" i="6"/>
  <c r="D1042" i="6"/>
  <c r="D1041" i="6"/>
  <c r="D1040" i="6"/>
  <c r="C1039" i="6"/>
  <c r="AB1038" i="6"/>
  <c r="AA1038" i="6"/>
  <c r="Z1038" i="6"/>
  <c r="Y1038" i="6"/>
  <c r="X1038" i="6"/>
  <c r="W1038" i="6"/>
  <c r="V1038" i="6"/>
  <c r="U1038" i="6"/>
  <c r="T1038" i="6"/>
  <c r="H1038" i="6"/>
  <c r="G1038" i="6"/>
  <c r="F1038" i="6"/>
  <c r="E1038" i="6"/>
  <c r="C1038" i="6"/>
  <c r="D1038" i="6"/>
  <c r="B1038" i="6"/>
  <c r="D1037" i="6"/>
  <c r="AB1036" i="6"/>
  <c r="AA1036" i="6"/>
  <c r="Z1036" i="6"/>
  <c r="Y1036" i="6"/>
  <c r="X1036" i="6"/>
  <c r="W1036" i="6"/>
  <c r="V1036" i="6"/>
  <c r="U1036" i="6"/>
  <c r="T1036" i="6"/>
  <c r="H1036" i="6"/>
  <c r="G1036" i="6"/>
  <c r="F1036" i="6"/>
  <c r="E1036" i="6"/>
  <c r="C1036" i="6"/>
  <c r="D1036" i="6"/>
  <c r="B1036" i="6"/>
  <c r="H1035" i="6"/>
  <c r="G1035" i="6"/>
  <c r="H1034" i="6"/>
  <c r="G1034" i="6"/>
  <c r="F1034" i="6"/>
  <c r="H1033" i="6"/>
  <c r="G1033" i="6"/>
  <c r="F1033" i="6"/>
  <c r="D1032" i="6"/>
  <c r="D1031" i="6"/>
  <c r="D1030" i="6"/>
  <c r="D1029" i="6"/>
  <c r="C1028" i="6"/>
  <c r="AB1027" i="6"/>
  <c r="AA1027" i="6"/>
  <c r="Z1027" i="6"/>
  <c r="Y1027" i="6"/>
  <c r="X1027" i="6"/>
  <c r="W1027" i="6"/>
  <c r="V1027" i="6"/>
  <c r="U1027" i="6"/>
  <c r="T1027" i="6"/>
  <c r="H1027" i="6"/>
  <c r="G1027" i="6"/>
  <c r="F1027" i="6"/>
  <c r="E1027" i="6"/>
  <c r="C1027" i="6"/>
  <c r="D1027" i="6"/>
  <c r="B1027" i="6"/>
  <c r="D1026" i="6"/>
  <c r="AB1025" i="6"/>
  <c r="AA1025" i="6"/>
  <c r="Z1025" i="6"/>
  <c r="Y1025" i="6"/>
  <c r="X1025" i="6"/>
  <c r="W1025" i="6"/>
  <c r="V1025" i="6"/>
  <c r="U1025" i="6"/>
  <c r="T1025" i="6"/>
  <c r="H1025" i="6"/>
  <c r="G1025" i="6"/>
  <c r="F1025" i="6"/>
  <c r="E1025" i="6"/>
  <c r="C1025" i="6"/>
  <c r="D1025" i="6"/>
  <c r="B1025" i="6"/>
  <c r="D1024" i="6"/>
  <c r="AB1023" i="6"/>
  <c r="AA1023" i="6"/>
  <c r="Z1023" i="6"/>
  <c r="Y1023" i="6"/>
  <c r="X1023" i="6"/>
  <c r="W1023" i="6"/>
  <c r="V1023" i="6"/>
  <c r="U1023" i="6"/>
  <c r="T1023" i="6"/>
  <c r="H1023" i="6"/>
  <c r="G1023" i="6"/>
  <c r="F1023" i="6"/>
  <c r="E1023" i="6"/>
  <c r="C1023" i="6"/>
  <c r="D1023" i="6"/>
  <c r="B1023" i="6"/>
  <c r="H1022" i="6"/>
  <c r="G1022" i="6"/>
  <c r="H1021" i="6"/>
  <c r="G1021" i="6"/>
  <c r="H1020" i="6"/>
  <c r="G1020" i="6"/>
  <c r="F1020" i="6"/>
  <c r="H1019" i="6"/>
  <c r="G1019" i="6"/>
  <c r="H1018" i="6"/>
  <c r="G1018" i="6"/>
  <c r="F1018" i="6"/>
  <c r="D1012" i="6"/>
  <c r="D1011" i="6"/>
  <c r="D1010" i="6"/>
  <c r="D1009" i="6"/>
  <c r="C1008" i="6"/>
  <c r="AB1007" i="6"/>
  <c r="AA1007" i="6"/>
  <c r="Z1007" i="6"/>
  <c r="Y1007" i="6"/>
  <c r="X1007" i="6"/>
  <c r="W1007" i="6"/>
  <c r="V1007" i="6"/>
  <c r="U1007" i="6"/>
  <c r="T1007" i="6"/>
  <c r="H1007" i="6"/>
  <c r="G1007" i="6"/>
  <c r="F1007" i="6"/>
  <c r="E1007" i="6"/>
  <c r="C1007" i="6"/>
  <c r="D1007" i="6"/>
  <c r="B1007" i="6"/>
  <c r="D1006" i="6"/>
  <c r="AB1005" i="6"/>
  <c r="AA1005" i="6"/>
  <c r="Z1005" i="6"/>
  <c r="Y1005" i="6"/>
  <c r="X1005" i="6"/>
  <c r="W1005" i="6"/>
  <c r="V1005" i="6"/>
  <c r="U1005" i="6"/>
  <c r="T1005" i="6"/>
  <c r="H1005" i="6"/>
  <c r="G1005" i="6"/>
  <c r="F1005" i="6"/>
  <c r="E1005" i="6"/>
  <c r="C1005" i="6"/>
  <c r="D1005" i="6"/>
  <c r="B1005" i="6"/>
  <c r="D1004" i="6"/>
  <c r="AB1003" i="6"/>
  <c r="AA1003" i="6"/>
  <c r="Z1003" i="6"/>
  <c r="Y1003" i="6"/>
  <c r="X1003" i="6"/>
  <c r="W1003" i="6"/>
  <c r="V1003" i="6"/>
  <c r="U1003" i="6"/>
  <c r="T1003" i="6"/>
  <c r="H1003" i="6"/>
  <c r="G1003" i="6"/>
  <c r="F1003" i="6"/>
  <c r="E1003" i="6"/>
  <c r="C1003" i="6"/>
  <c r="D1003" i="6"/>
  <c r="B1003" i="6"/>
  <c r="D1002" i="6"/>
  <c r="AB1001" i="6"/>
  <c r="AA1001" i="6"/>
  <c r="Z1001" i="6"/>
  <c r="Y1001" i="6"/>
  <c r="X1001" i="6"/>
  <c r="W1001" i="6"/>
  <c r="V1001" i="6"/>
  <c r="U1001" i="6"/>
  <c r="T1001" i="6"/>
  <c r="H1001" i="6"/>
  <c r="G1001" i="6"/>
  <c r="F1001" i="6"/>
  <c r="E1001" i="6"/>
  <c r="C1001" i="6"/>
  <c r="D1001" i="6"/>
  <c r="B1001" i="6"/>
  <c r="H1000" i="6"/>
  <c r="G1000" i="6"/>
  <c r="H999" i="6"/>
  <c r="G999" i="6"/>
  <c r="H998" i="6"/>
  <c r="G998" i="6"/>
  <c r="F998" i="6"/>
  <c r="H997" i="6"/>
  <c r="G997" i="6"/>
  <c r="H996" i="6"/>
  <c r="G996" i="6"/>
  <c r="F996" i="6"/>
  <c r="D990" i="6"/>
  <c r="D989" i="6"/>
  <c r="D988" i="6"/>
  <c r="D987" i="6"/>
  <c r="C986" i="6"/>
  <c r="AB985" i="6"/>
  <c r="AA985" i="6"/>
  <c r="Z985" i="6"/>
  <c r="Y985" i="6"/>
  <c r="X985" i="6"/>
  <c r="W985" i="6"/>
  <c r="V985" i="6"/>
  <c r="U985" i="6"/>
  <c r="T985" i="6"/>
  <c r="H985" i="6"/>
  <c r="G985" i="6"/>
  <c r="F985" i="6"/>
  <c r="E985" i="6"/>
  <c r="C985" i="6"/>
  <c r="D985" i="6"/>
  <c r="B985" i="6"/>
  <c r="H984" i="6"/>
  <c r="G984" i="6"/>
  <c r="H983" i="6"/>
  <c r="G983" i="6"/>
  <c r="F983" i="6"/>
  <c r="H982" i="6"/>
  <c r="G982" i="6"/>
  <c r="F982" i="6"/>
  <c r="D981" i="6"/>
  <c r="D980" i="6"/>
  <c r="D979" i="6"/>
  <c r="D978" i="6"/>
  <c r="C977" i="6"/>
  <c r="AB976" i="6"/>
  <c r="AA976" i="6"/>
  <c r="Z976" i="6"/>
  <c r="Y976" i="6"/>
  <c r="X976" i="6"/>
  <c r="W976" i="6"/>
  <c r="V976" i="6"/>
  <c r="U976" i="6"/>
  <c r="T976" i="6"/>
  <c r="H976" i="6"/>
  <c r="G976" i="6"/>
  <c r="F976" i="6"/>
  <c r="E976" i="6"/>
  <c r="C976" i="6"/>
  <c r="D976" i="6"/>
  <c r="B976" i="6"/>
  <c r="D975" i="6"/>
  <c r="AB974" i="6"/>
  <c r="AA974" i="6"/>
  <c r="Z974" i="6"/>
  <c r="Y974" i="6"/>
  <c r="X974" i="6"/>
  <c r="W974" i="6"/>
  <c r="V974" i="6"/>
  <c r="U974" i="6"/>
  <c r="T974" i="6"/>
  <c r="H974" i="6"/>
  <c r="G974" i="6"/>
  <c r="F974" i="6"/>
  <c r="E974" i="6"/>
  <c r="C974" i="6"/>
  <c r="D974" i="6"/>
  <c r="B974" i="6"/>
  <c r="H973" i="6"/>
  <c r="G973" i="6"/>
  <c r="H972" i="6"/>
  <c r="G972" i="6"/>
  <c r="F972" i="6"/>
  <c r="H971" i="6"/>
  <c r="G971" i="6"/>
  <c r="F971" i="6"/>
  <c r="D970" i="6"/>
  <c r="D969" i="6"/>
  <c r="D968" i="6"/>
  <c r="D967" i="6"/>
  <c r="C966" i="6"/>
  <c r="AB965" i="6"/>
  <c r="AA965" i="6"/>
  <c r="Z965" i="6"/>
  <c r="Y965" i="6"/>
  <c r="X965" i="6"/>
  <c r="W965" i="6"/>
  <c r="V965" i="6"/>
  <c r="U965" i="6"/>
  <c r="T965" i="6"/>
  <c r="H965" i="6"/>
  <c r="G965" i="6"/>
  <c r="F965" i="6"/>
  <c r="E965" i="6"/>
  <c r="C965" i="6"/>
  <c r="D965" i="6"/>
  <c r="B965" i="6"/>
  <c r="H964" i="6"/>
  <c r="G964" i="6"/>
  <c r="H963" i="6"/>
  <c r="G963" i="6"/>
  <c r="F963" i="6"/>
  <c r="H962" i="6"/>
  <c r="G962" i="6"/>
  <c r="F962" i="6"/>
  <c r="D961" i="6"/>
  <c r="D960" i="6"/>
  <c r="D959" i="6"/>
  <c r="D958" i="6"/>
  <c r="C957" i="6"/>
  <c r="AB956" i="6"/>
  <c r="AA956" i="6"/>
  <c r="Z956" i="6"/>
  <c r="Y956" i="6"/>
  <c r="X956" i="6"/>
  <c r="W956" i="6"/>
  <c r="V956" i="6"/>
  <c r="U956" i="6"/>
  <c r="T956" i="6"/>
  <c r="H956" i="6"/>
  <c r="G956" i="6"/>
  <c r="F956" i="6"/>
  <c r="E956" i="6"/>
  <c r="C956" i="6"/>
  <c r="D956" i="6"/>
  <c r="B956" i="6"/>
  <c r="A955" i="6"/>
  <c r="H951" i="6"/>
  <c r="C951" i="6"/>
  <c r="H949" i="6"/>
  <c r="G949" i="6"/>
  <c r="H948" i="6"/>
  <c r="G948" i="6"/>
  <c r="F948" i="6"/>
  <c r="H947" i="6"/>
  <c r="G947" i="6"/>
  <c r="F947" i="6"/>
  <c r="D944" i="6"/>
  <c r="AB943" i="6"/>
  <c r="AA943" i="6"/>
  <c r="Z943" i="6"/>
  <c r="Y943" i="6"/>
  <c r="X943" i="6"/>
  <c r="W943" i="6"/>
  <c r="V943" i="6"/>
  <c r="U943" i="6"/>
  <c r="T943" i="6"/>
  <c r="H943" i="6"/>
  <c r="G943" i="6"/>
  <c r="F943" i="6"/>
  <c r="E943" i="6"/>
  <c r="C943" i="6"/>
  <c r="D943" i="6"/>
  <c r="B943" i="6"/>
  <c r="H942" i="6"/>
  <c r="G942" i="6"/>
  <c r="H941" i="6"/>
  <c r="G941" i="6"/>
  <c r="F941" i="6"/>
  <c r="H940" i="6"/>
  <c r="G940" i="6"/>
  <c r="F940" i="6"/>
  <c r="D937" i="6"/>
  <c r="AB936" i="6"/>
  <c r="AA936" i="6"/>
  <c r="Z936" i="6"/>
  <c r="Y936" i="6"/>
  <c r="X936" i="6"/>
  <c r="W936" i="6"/>
  <c r="V936" i="6"/>
  <c r="U936" i="6"/>
  <c r="T936" i="6"/>
  <c r="H936" i="6"/>
  <c r="G936" i="6"/>
  <c r="F936" i="6"/>
  <c r="E936" i="6"/>
  <c r="C936" i="6"/>
  <c r="D936" i="6"/>
  <c r="B936" i="6"/>
  <c r="H935" i="6"/>
  <c r="G935" i="6"/>
  <c r="H934" i="6"/>
  <c r="G934" i="6"/>
  <c r="F934" i="6"/>
  <c r="H933" i="6"/>
  <c r="G933" i="6"/>
  <c r="F933" i="6"/>
  <c r="D930" i="6"/>
  <c r="C929" i="6"/>
  <c r="AB928" i="6"/>
  <c r="AA928" i="6"/>
  <c r="Z928" i="6"/>
  <c r="Y928" i="6"/>
  <c r="X928" i="6"/>
  <c r="W928" i="6"/>
  <c r="V928" i="6"/>
  <c r="U928" i="6"/>
  <c r="T928" i="6"/>
  <c r="H928" i="6"/>
  <c r="G928" i="6"/>
  <c r="F928" i="6"/>
  <c r="E928" i="6"/>
  <c r="C928" i="6"/>
  <c r="D928" i="6"/>
  <c r="B928" i="6"/>
  <c r="H927" i="6"/>
  <c r="G927" i="6"/>
  <c r="H926" i="6"/>
  <c r="G926" i="6"/>
  <c r="F926" i="6"/>
  <c r="H925" i="6"/>
  <c r="G925" i="6"/>
  <c r="F925" i="6"/>
  <c r="D922" i="6"/>
  <c r="AB921" i="6"/>
  <c r="AA921" i="6"/>
  <c r="Z921" i="6"/>
  <c r="Y921" i="6"/>
  <c r="X921" i="6"/>
  <c r="W921" i="6"/>
  <c r="V921" i="6"/>
  <c r="U921" i="6"/>
  <c r="T921" i="6"/>
  <c r="H921" i="6"/>
  <c r="G921" i="6"/>
  <c r="F921" i="6"/>
  <c r="E921" i="6"/>
  <c r="C921" i="6"/>
  <c r="D921" i="6"/>
  <c r="B921" i="6"/>
  <c r="A920" i="6"/>
  <c r="AG916" i="6"/>
  <c r="H916" i="6"/>
  <c r="C916" i="6"/>
  <c r="D914" i="6"/>
  <c r="AB913" i="6"/>
  <c r="AA913" i="6"/>
  <c r="Z913" i="6"/>
  <c r="Y913" i="6"/>
  <c r="X913" i="6"/>
  <c r="W913" i="6"/>
  <c r="V913" i="6"/>
  <c r="U913" i="6"/>
  <c r="T913" i="6"/>
  <c r="H913" i="6"/>
  <c r="G913" i="6"/>
  <c r="F913" i="6"/>
  <c r="E913" i="6"/>
  <c r="C913" i="6"/>
  <c r="D913" i="6"/>
  <c r="B913" i="6"/>
  <c r="H912" i="6"/>
  <c r="G912" i="6"/>
  <c r="H911" i="6"/>
  <c r="G911" i="6"/>
  <c r="F911" i="6"/>
  <c r="H910" i="6"/>
  <c r="G910" i="6"/>
  <c r="F910" i="6"/>
  <c r="D909" i="6"/>
  <c r="D908" i="6"/>
  <c r="D907" i="6"/>
  <c r="D906" i="6"/>
  <c r="AB905" i="6"/>
  <c r="AA905" i="6"/>
  <c r="Z905" i="6"/>
  <c r="Y905" i="6"/>
  <c r="X905" i="6"/>
  <c r="W905" i="6"/>
  <c r="V905" i="6"/>
  <c r="U905" i="6"/>
  <c r="T905" i="6"/>
  <c r="H905" i="6"/>
  <c r="G905" i="6"/>
  <c r="F905" i="6"/>
  <c r="E905" i="6"/>
  <c r="C905" i="6"/>
  <c r="D905" i="6"/>
  <c r="B905" i="6"/>
  <c r="D904" i="6"/>
  <c r="AB903" i="6"/>
  <c r="AA903" i="6"/>
  <c r="Z903" i="6"/>
  <c r="Y903" i="6"/>
  <c r="X903" i="6"/>
  <c r="W903" i="6"/>
  <c r="V903" i="6"/>
  <c r="U903" i="6"/>
  <c r="T903" i="6"/>
  <c r="H903" i="6"/>
  <c r="G903" i="6"/>
  <c r="F903" i="6"/>
  <c r="E903" i="6"/>
  <c r="C903" i="6"/>
  <c r="D903" i="6"/>
  <c r="B903" i="6"/>
  <c r="D902" i="6"/>
  <c r="AB901" i="6"/>
  <c r="AA901" i="6"/>
  <c r="Z901" i="6"/>
  <c r="Y901" i="6"/>
  <c r="X901" i="6"/>
  <c r="W901" i="6"/>
  <c r="V901" i="6"/>
  <c r="U901" i="6"/>
  <c r="T901" i="6"/>
  <c r="H901" i="6"/>
  <c r="G901" i="6"/>
  <c r="F901" i="6"/>
  <c r="E901" i="6"/>
  <c r="C901" i="6"/>
  <c r="D901" i="6"/>
  <c r="B901" i="6"/>
  <c r="D900" i="6"/>
  <c r="AB899" i="6"/>
  <c r="AA899" i="6"/>
  <c r="Z899" i="6"/>
  <c r="Y899" i="6"/>
  <c r="X899" i="6"/>
  <c r="W899" i="6"/>
  <c r="V899" i="6"/>
  <c r="U899" i="6"/>
  <c r="T899" i="6"/>
  <c r="H899" i="6"/>
  <c r="G899" i="6"/>
  <c r="F899" i="6"/>
  <c r="E899" i="6"/>
  <c r="C899" i="6"/>
  <c r="D899" i="6"/>
  <c r="B899" i="6"/>
  <c r="H898" i="6"/>
  <c r="G898" i="6"/>
  <c r="H897" i="6"/>
  <c r="G897" i="6"/>
  <c r="F897" i="6"/>
  <c r="H896" i="6"/>
  <c r="G896" i="6"/>
  <c r="F896" i="6"/>
  <c r="D895" i="6"/>
  <c r="D894" i="6"/>
  <c r="D893" i="6"/>
  <c r="D892" i="6"/>
  <c r="AB891" i="6"/>
  <c r="AA891" i="6"/>
  <c r="Z891" i="6"/>
  <c r="Y891" i="6"/>
  <c r="X891" i="6"/>
  <c r="W891" i="6"/>
  <c r="V891" i="6"/>
  <c r="U891" i="6"/>
  <c r="T891" i="6"/>
  <c r="H891" i="6"/>
  <c r="G891" i="6"/>
  <c r="F891" i="6"/>
  <c r="E891" i="6"/>
  <c r="C891" i="6"/>
  <c r="D891" i="6"/>
  <c r="B891" i="6"/>
  <c r="D890" i="6"/>
  <c r="AB889" i="6"/>
  <c r="AA889" i="6"/>
  <c r="Z889" i="6"/>
  <c r="Y889" i="6"/>
  <c r="X889" i="6"/>
  <c r="W889" i="6"/>
  <c r="V889" i="6"/>
  <c r="U889" i="6"/>
  <c r="T889" i="6"/>
  <c r="H889" i="6"/>
  <c r="G889" i="6"/>
  <c r="F889" i="6"/>
  <c r="E889" i="6"/>
  <c r="C889" i="6"/>
  <c r="D889" i="6"/>
  <c r="B889" i="6"/>
  <c r="H888" i="6"/>
  <c r="G888" i="6"/>
  <c r="H887" i="6"/>
  <c r="G887" i="6"/>
  <c r="F887" i="6"/>
  <c r="H886" i="6"/>
  <c r="G886" i="6"/>
  <c r="F886" i="6"/>
  <c r="D885" i="6"/>
  <c r="D884" i="6"/>
  <c r="D883" i="6"/>
  <c r="D882" i="6"/>
  <c r="AB881" i="6"/>
  <c r="AA881" i="6"/>
  <c r="Z881" i="6"/>
  <c r="Y881" i="6"/>
  <c r="X881" i="6"/>
  <c r="W881" i="6"/>
  <c r="V881" i="6"/>
  <c r="U881" i="6"/>
  <c r="T881" i="6"/>
  <c r="H881" i="6"/>
  <c r="G881" i="6"/>
  <c r="F881" i="6"/>
  <c r="E881" i="6"/>
  <c r="C881" i="6"/>
  <c r="D881" i="6"/>
  <c r="B881" i="6"/>
  <c r="D880" i="6"/>
  <c r="AB879" i="6"/>
  <c r="AA879" i="6"/>
  <c r="Z879" i="6"/>
  <c r="Y879" i="6"/>
  <c r="X879" i="6"/>
  <c r="W879" i="6"/>
  <c r="V879" i="6"/>
  <c r="U879" i="6"/>
  <c r="T879" i="6"/>
  <c r="H879" i="6"/>
  <c r="G879" i="6"/>
  <c r="F879" i="6"/>
  <c r="E879" i="6"/>
  <c r="C879" i="6"/>
  <c r="D879" i="6"/>
  <c r="B879" i="6"/>
  <c r="H878" i="6"/>
  <c r="G878" i="6"/>
  <c r="H877" i="6"/>
  <c r="G877" i="6"/>
  <c r="F877" i="6"/>
  <c r="H876" i="6"/>
  <c r="G876" i="6"/>
  <c r="F876" i="6"/>
  <c r="D875" i="6"/>
  <c r="D874" i="6"/>
  <c r="D873" i="6"/>
  <c r="D872" i="6"/>
  <c r="C871" i="6"/>
  <c r="AB870" i="6"/>
  <c r="AA870" i="6"/>
  <c r="Z870" i="6"/>
  <c r="Y870" i="6"/>
  <c r="X870" i="6"/>
  <c r="W870" i="6"/>
  <c r="V870" i="6"/>
  <c r="U870" i="6"/>
  <c r="T870" i="6"/>
  <c r="H870" i="6"/>
  <c r="G870" i="6"/>
  <c r="F870" i="6"/>
  <c r="E870" i="6"/>
  <c r="C870" i="6"/>
  <c r="D870" i="6"/>
  <c r="B870" i="6"/>
  <c r="D869" i="6"/>
  <c r="AB868" i="6"/>
  <c r="AA868" i="6"/>
  <c r="Z868" i="6"/>
  <c r="Y868" i="6"/>
  <c r="X868" i="6"/>
  <c r="W868" i="6"/>
  <c r="V868" i="6"/>
  <c r="U868" i="6"/>
  <c r="T868" i="6"/>
  <c r="H868" i="6"/>
  <c r="G868" i="6"/>
  <c r="F868" i="6"/>
  <c r="E868" i="6"/>
  <c r="C868" i="6"/>
  <c r="D868" i="6"/>
  <c r="B868" i="6"/>
  <c r="D867" i="6"/>
  <c r="AB866" i="6"/>
  <c r="AA866" i="6"/>
  <c r="Z866" i="6"/>
  <c r="Y866" i="6"/>
  <c r="X866" i="6"/>
  <c r="W866" i="6"/>
  <c r="V866" i="6"/>
  <c r="U866" i="6"/>
  <c r="T866" i="6"/>
  <c r="H866" i="6"/>
  <c r="G866" i="6"/>
  <c r="F866" i="6"/>
  <c r="E866" i="6"/>
  <c r="C866" i="6"/>
  <c r="D866" i="6"/>
  <c r="B866" i="6"/>
  <c r="D865" i="6"/>
  <c r="AB864" i="6"/>
  <c r="AA864" i="6"/>
  <c r="Z864" i="6"/>
  <c r="Y864" i="6"/>
  <c r="X864" i="6"/>
  <c r="W864" i="6"/>
  <c r="V864" i="6"/>
  <c r="U864" i="6"/>
  <c r="T864" i="6"/>
  <c r="H864" i="6"/>
  <c r="G864" i="6"/>
  <c r="F864" i="6"/>
  <c r="E864" i="6"/>
  <c r="C864" i="6"/>
  <c r="D864" i="6"/>
  <c r="B864" i="6"/>
  <c r="H863" i="6"/>
  <c r="G863" i="6"/>
  <c r="H862" i="6"/>
  <c r="G862" i="6"/>
  <c r="F862" i="6"/>
  <c r="H861" i="6"/>
  <c r="G861" i="6"/>
  <c r="F861" i="6"/>
  <c r="D860" i="6"/>
  <c r="D859" i="6"/>
  <c r="D858" i="6"/>
  <c r="D857" i="6"/>
  <c r="C856" i="6"/>
  <c r="AB855" i="6"/>
  <c r="AA855" i="6"/>
  <c r="Z855" i="6"/>
  <c r="Y855" i="6"/>
  <c r="X855" i="6"/>
  <c r="W855" i="6"/>
  <c r="V855" i="6"/>
  <c r="U855" i="6"/>
  <c r="T855" i="6"/>
  <c r="H855" i="6"/>
  <c r="G855" i="6"/>
  <c r="F855" i="6"/>
  <c r="E855" i="6"/>
  <c r="C855" i="6"/>
  <c r="D855" i="6"/>
  <c r="B855" i="6"/>
  <c r="D854" i="6"/>
  <c r="AB853" i="6"/>
  <c r="AA853" i="6"/>
  <c r="Z853" i="6"/>
  <c r="Y853" i="6"/>
  <c r="X853" i="6"/>
  <c r="W853" i="6"/>
  <c r="V853" i="6"/>
  <c r="U853" i="6"/>
  <c r="T853" i="6"/>
  <c r="H853" i="6"/>
  <c r="G853" i="6"/>
  <c r="F853" i="6"/>
  <c r="E853" i="6"/>
  <c r="C853" i="6"/>
  <c r="D853" i="6"/>
  <c r="B853" i="6"/>
  <c r="H852" i="6"/>
  <c r="G852" i="6"/>
  <c r="H851" i="6"/>
  <c r="G851" i="6"/>
  <c r="F851" i="6"/>
  <c r="H850" i="6"/>
  <c r="G850" i="6"/>
  <c r="F850" i="6"/>
  <c r="D849" i="6"/>
  <c r="D848" i="6"/>
  <c r="D847" i="6"/>
  <c r="D846" i="6"/>
  <c r="C845" i="6"/>
  <c r="AB844" i="6"/>
  <c r="AA844" i="6"/>
  <c r="Z844" i="6"/>
  <c r="Y844" i="6"/>
  <c r="X844" i="6"/>
  <c r="W844" i="6"/>
  <c r="V844" i="6"/>
  <c r="U844" i="6"/>
  <c r="T844" i="6"/>
  <c r="H844" i="6"/>
  <c r="G844" i="6"/>
  <c r="F844" i="6"/>
  <c r="E844" i="6"/>
  <c r="C844" i="6"/>
  <c r="D844" i="6"/>
  <c r="B844" i="6"/>
  <c r="D843" i="6"/>
  <c r="AB842" i="6"/>
  <c r="AA842" i="6"/>
  <c r="Z842" i="6"/>
  <c r="Y842" i="6"/>
  <c r="X842" i="6"/>
  <c r="W842" i="6"/>
  <c r="V842" i="6"/>
  <c r="U842" i="6"/>
  <c r="T842" i="6"/>
  <c r="H842" i="6"/>
  <c r="G842" i="6"/>
  <c r="F842" i="6"/>
  <c r="E842" i="6"/>
  <c r="C842" i="6"/>
  <c r="D842" i="6"/>
  <c r="B842" i="6"/>
  <c r="H841" i="6"/>
  <c r="G841" i="6"/>
  <c r="H840" i="6"/>
  <c r="G840" i="6"/>
  <c r="F840" i="6"/>
  <c r="H839" i="6"/>
  <c r="G839" i="6"/>
  <c r="F839" i="6"/>
  <c r="D838" i="6"/>
  <c r="D837" i="6"/>
  <c r="D836" i="6"/>
  <c r="D835" i="6"/>
  <c r="AB834" i="6"/>
  <c r="AA834" i="6"/>
  <c r="Z834" i="6"/>
  <c r="Y834" i="6"/>
  <c r="X834" i="6"/>
  <c r="W834" i="6"/>
  <c r="V834" i="6"/>
  <c r="U834" i="6"/>
  <c r="T834" i="6"/>
  <c r="H834" i="6"/>
  <c r="G834" i="6"/>
  <c r="F834" i="6"/>
  <c r="E834" i="6"/>
  <c r="C834" i="6"/>
  <c r="D834" i="6"/>
  <c r="B834" i="6"/>
  <c r="D833" i="6"/>
  <c r="AB832" i="6"/>
  <c r="AA832" i="6"/>
  <c r="Z832" i="6"/>
  <c r="Y832" i="6"/>
  <c r="X832" i="6"/>
  <c r="W832" i="6"/>
  <c r="V832" i="6"/>
  <c r="U832" i="6"/>
  <c r="T832" i="6"/>
  <c r="H832" i="6"/>
  <c r="G832" i="6"/>
  <c r="F832" i="6"/>
  <c r="E832" i="6"/>
  <c r="C832" i="6"/>
  <c r="D832" i="6"/>
  <c r="B832" i="6"/>
  <c r="H831" i="6"/>
  <c r="G831" i="6"/>
  <c r="H830" i="6"/>
  <c r="G830" i="6"/>
  <c r="F830" i="6"/>
  <c r="H829" i="6"/>
  <c r="G829" i="6"/>
  <c r="F829" i="6"/>
  <c r="D828" i="6"/>
  <c r="D827" i="6"/>
  <c r="D826" i="6"/>
  <c r="D825" i="6"/>
  <c r="C824" i="6"/>
  <c r="AB823" i="6"/>
  <c r="AA823" i="6"/>
  <c r="Z823" i="6"/>
  <c r="Y823" i="6"/>
  <c r="X823" i="6"/>
  <c r="W823" i="6"/>
  <c r="V823" i="6"/>
  <c r="U823" i="6"/>
  <c r="T823" i="6"/>
  <c r="H823" i="6"/>
  <c r="G823" i="6"/>
  <c r="F823" i="6"/>
  <c r="E823" i="6"/>
  <c r="C823" i="6"/>
  <c r="D823" i="6"/>
  <c r="B823" i="6"/>
  <c r="D822" i="6"/>
  <c r="AB821" i="6"/>
  <c r="AA821" i="6"/>
  <c r="Z821" i="6"/>
  <c r="Y821" i="6"/>
  <c r="X821" i="6"/>
  <c r="W821" i="6"/>
  <c r="V821" i="6"/>
  <c r="U821" i="6"/>
  <c r="T821" i="6"/>
  <c r="H821" i="6"/>
  <c r="G821" i="6"/>
  <c r="F821" i="6"/>
  <c r="E821" i="6"/>
  <c r="C821" i="6"/>
  <c r="D821" i="6"/>
  <c r="B821" i="6"/>
  <c r="H820" i="6"/>
  <c r="G820" i="6"/>
  <c r="H819" i="6"/>
  <c r="G819" i="6"/>
  <c r="F819" i="6"/>
  <c r="H818" i="6"/>
  <c r="G818" i="6"/>
  <c r="F818" i="6"/>
  <c r="D817" i="6"/>
  <c r="D816" i="6"/>
  <c r="D815" i="6"/>
  <c r="D814" i="6"/>
  <c r="C813" i="6"/>
  <c r="AB812" i="6"/>
  <c r="AA812" i="6"/>
  <c r="Z812" i="6"/>
  <c r="Y812" i="6"/>
  <c r="X812" i="6"/>
  <c r="W812" i="6"/>
  <c r="V812" i="6"/>
  <c r="U812" i="6"/>
  <c r="T812" i="6"/>
  <c r="H812" i="6"/>
  <c r="G812" i="6"/>
  <c r="F812" i="6"/>
  <c r="E812" i="6"/>
  <c r="C812" i="6"/>
  <c r="D812" i="6"/>
  <c r="B812" i="6"/>
  <c r="H811" i="6"/>
  <c r="G811" i="6"/>
  <c r="H810" i="6"/>
  <c r="G810" i="6"/>
  <c r="F810" i="6"/>
  <c r="H809" i="6"/>
  <c r="G809" i="6"/>
  <c r="F809" i="6"/>
  <c r="D808" i="6"/>
  <c r="D807" i="6"/>
  <c r="D806" i="6"/>
  <c r="D805" i="6"/>
  <c r="C804" i="6"/>
  <c r="AB803" i="6"/>
  <c r="AA803" i="6"/>
  <c r="Z803" i="6"/>
  <c r="Y803" i="6"/>
  <c r="X803" i="6"/>
  <c r="W803" i="6"/>
  <c r="V803" i="6"/>
  <c r="U803" i="6"/>
  <c r="T803" i="6"/>
  <c r="H803" i="6"/>
  <c r="G803" i="6"/>
  <c r="F803" i="6"/>
  <c r="E803" i="6"/>
  <c r="C803" i="6"/>
  <c r="D803" i="6"/>
  <c r="B803" i="6"/>
  <c r="D802" i="6"/>
  <c r="AB801" i="6"/>
  <c r="AA801" i="6"/>
  <c r="Z801" i="6"/>
  <c r="Y801" i="6"/>
  <c r="X801" i="6"/>
  <c r="W801" i="6"/>
  <c r="V801" i="6"/>
  <c r="U801" i="6"/>
  <c r="T801" i="6"/>
  <c r="H801" i="6"/>
  <c r="G801" i="6"/>
  <c r="F801" i="6"/>
  <c r="E801" i="6"/>
  <c r="C801" i="6"/>
  <c r="D801" i="6"/>
  <c r="B801" i="6"/>
  <c r="D800" i="6"/>
  <c r="AB799" i="6"/>
  <c r="AA799" i="6"/>
  <c r="Z799" i="6"/>
  <c r="Y799" i="6"/>
  <c r="X799" i="6"/>
  <c r="W799" i="6"/>
  <c r="V799" i="6"/>
  <c r="U799" i="6"/>
  <c r="T799" i="6"/>
  <c r="H799" i="6"/>
  <c r="G799" i="6"/>
  <c r="F799" i="6"/>
  <c r="E799" i="6"/>
  <c r="C799" i="6"/>
  <c r="D799" i="6"/>
  <c r="B799" i="6"/>
  <c r="H798" i="6"/>
  <c r="G798" i="6"/>
  <c r="H797" i="6"/>
  <c r="G797" i="6"/>
  <c r="F797" i="6"/>
  <c r="H796" i="6"/>
  <c r="G796" i="6"/>
  <c r="F796" i="6"/>
  <c r="D795" i="6"/>
  <c r="D794" i="6"/>
  <c r="D793" i="6"/>
  <c r="D792" i="6"/>
  <c r="C791" i="6"/>
  <c r="AB790" i="6"/>
  <c r="AA790" i="6"/>
  <c r="Z790" i="6"/>
  <c r="Y790" i="6"/>
  <c r="X790" i="6"/>
  <c r="W790" i="6"/>
  <c r="V790" i="6"/>
  <c r="U790" i="6"/>
  <c r="T790" i="6"/>
  <c r="H790" i="6"/>
  <c r="G790" i="6"/>
  <c r="F790" i="6"/>
  <c r="E790" i="6"/>
  <c r="C790" i="6"/>
  <c r="D790" i="6"/>
  <c r="B790" i="6"/>
  <c r="D789" i="6"/>
  <c r="AB788" i="6"/>
  <c r="AA788" i="6"/>
  <c r="Z788" i="6"/>
  <c r="Y788" i="6"/>
  <c r="X788" i="6"/>
  <c r="W788" i="6"/>
  <c r="V788" i="6"/>
  <c r="U788" i="6"/>
  <c r="T788" i="6"/>
  <c r="H788" i="6"/>
  <c r="G788" i="6"/>
  <c r="F788" i="6"/>
  <c r="E788" i="6"/>
  <c r="C788" i="6"/>
  <c r="D788" i="6"/>
  <c r="B788" i="6"/>
  <c r="D787" i="6"/>
  <c r="AB786" i="6"/>
  <c r="AA786" i="6"/>
  <c r="Z786" i="6"/>
  <c r="Y786" i="6"/>
  <c r="X786" i="6"/>
  <c r="W786" i="6"/>
  <c r="V786" i="6"/>
  <c r="U786" i="6"/>
  <c r="T786" i="6"/>
  <c r="H786" i="6"/>
  <c r="G786" i="6"/>
  <c r="F786" i="6"/>
  <c r="E786" i="6"/>
  <c r="C786" i="6"/>
  <c r="D786" i="6"/>
  <c r="B786" i="6"/>
  <c r="H785" i="6"/>
  <c r="G785" i="6"/>
  <c r="H784" i="6"/>
  <c r="G784" i="6"/>
  <c r="F784" i="6"/>
  <c r="H783" i="6"/>
  <c r="G783" i="6"/>
  <c r="F783" i="6"/>
  <c r="D782" i="6"/>
  <c r="D781" i="6"/>
  <c r="D780" i="6"/>
  <c r="D779" i="6"/>
  <c r="C778" i="6"/>
  <c r="AB777" i="6"/>
  <c r="AA777" i="6"/>
  <c r="Z777" i="6"/>
  <c r="Y777" i="6"/>
  <c r="X777" i="6"/>
  <c r="W777" i="6"/>
  <c r="V777" i="6"/>
  <c r="U777" i="6"/>
  <c r="T777" i="6"/>
  <c r="H777" i="6"/>
  <c r="G777" i="6"/>
  <c r="F777" i="6"/>
  <c r="E777" i="6"/>
  <c r="C777" i="6"/>
  <c r="D777" i="6"/>
  <c r="B777" i="6"/>
  <c r="D776" i="6"/>
  <c r="AB775" i="6"/>
  <c r="AA775" i="6"/>
  <c r="Z775" i="6"/>
  <c r="Y775" i="6"/>
  <c r="X775" i="6"/>
  <c r="W775" i="6"/>
  <c r="V775" i="6"/>
  <c r="U775" i="6"/>
  <c r="T775" i="6"/>
  <c r="H775" i="6"/>
  <c r="G775" i="6"/>
  <c r="F775" i="6"/>
  <c r="E775" i="6"/>
  <c r="C775" i="6"/>
  <c r="D775" i="6"/>
  <c r="B775" i="6"/>
  <c r="H774" i="6"/>
  <c r="G774" i="6"/>
  <c r="H773" i="6"/>
  <c r="G773" i="6"/>
  <c r="F773" i="6"/>
  <c r="H772" i="6"/>
  <c r="G772" i="6"/>
  <c r="F772" i="6"/>
  <c r="D771" i="6"/>
  <c r="D770" i="6"/>
  <c r="D769" i="6"/>
  <c r="D768" i="6"/>
  <c r="C767" i="6"/>
  <c r="AB766" i="6"/>
  <c r="AA766" i="6"/>
  <c r="Z766" i="6"/>
  <c r="Y766" i="6"/>
  <c r="X766" i="6"/>
  <c r="W766" i="6"/>
  <c r="V766" i="6"/>
  <c r="U766" i="6"/>
  <c r="T766" i="6"/>
  <c r="H766" i="6"/>
  <c r="G766" i="6"/>
  <c r="F766" i="6"/>
  <c r="E766" i="6"/>
  <c r="C766" i="6"/>
  <c r="D766" i="6"/>
  <c r="B766" i="6"/>
  <c r="D765" i="6"/>
  <c r="AB764" i="6"/>
  <c r="AA764" i="6"/>
  <c r="Z764" i="6"/>
  <c r="Y764" i="6"/>
  <c r="X764" i="6"/>
  <c r="W764" i="6"/>
  <c r="V764" i="6"/>
  <c r="U764" i="6"/>
  <c r="T764" i="6"/>
  <c r="H764" i="6"/>
  <c r="G764" i="6"/>
  <c r="F764" i="6"/>
  <c r="E764" i="6"/>
  <c r="C764" i="6"/>
  <c r="D764" i="6"/>
  <c r="B764" i="6"/>
  <c r="D763" i="6"/>
  <c r="AB762" i="6"/>
  <c r="AA762" i="6"/>
  <c r="Z762" i="6"/>
  <c r="Y762" i="6"/>
  <c r="X762" i="6"/>
  <c r="W762" i="6"/>
  <c r="V762" i="6"/>
  <c r="U762" i="6"/>
  <c r="T762" i="6"/>
  <c r="H762" i="6"/>
  <c r="G762" i="6"/>
  <c r="F762" i="6"/>
  <c r="E762" i="6"/>
  <c r="C762" i="6"/>
  <c r="D762" i="6"/>
  <c r="B762" i="6"/>
  <c r="D761" i="6"/>
  <c r="AB760" i="6"/>
  <c r="AA760" i="6"/>
  <c r="Z760" i="6"/>
  <c r="Y760" i="6"/>
  <c r="X760" i="6"/>
  <c r="W760" i="6"/>
  <c r="V760" i="6"/>
  <c r="U760" i="6"/>
  <c r="T760" i="6"/>
  <c r="H760" i="6"/>
  <c r="G760" i="6"/>
  <c r="F760" i="6"/>
  <c r="E760" i="6"/>
  <c r="C760" i="6"/>
  <c r="D760" i="6"/>
  <c r="B760" i="6"/>
  <c r="H759" i="6"/>
  <c r="G759" i="6"/>
  <c r="H758" i="6"/>
  <c r="G758" i="6"/>
  <c r="F758" i="6"/>
  <c r="H757" i="6"/>
  <c r="G757" i="6"/>
  <c r="F757" i="6"/>
  <c r="D756" i="6"/>
  <c r="D755" i="6"/>
  <c r="D754" i="6"/>
  <c r="D753" i="6"/>
  <c r="C752" i="6"/>
  <c r="AB751" i="6"/>
  <c r="AA751" i="6"/>
  <c r="Z751" i="6"/>
  <c r="Y751" i="6"/>
  <c r="X751" i="6"/>
  <c r="W751" i="6"/>
  <c r="V751" i="6"/>
  <c r="U751" i="6"/>
  <c r="T751" i="6"/>
  <c r="H751" i="6"/>
  <c r="G751" i="6"/>
  <c r="F751" i="6"/>
  <c r="E751" i="6"/>
  <c r="C751" i="6"/>
  <c r="D751" i="6"/>
  <c r="B751" i="6"/>
  <c r="H750" i="6"/>
  <c r="G750" i="6"/>
  <c r="H749" i="6"/>
  <c r="G749" i="6"/>
  <c r="F749" i="6"/>
  <c r="H748" i="6"/>
  <c r="G748" i="6"/>
  <c r="F748" i="6"/>
  <c r="D741" i="6"/>
  <c r="D740" i="6"/>
  <c r="D739" i="6"/>
  <c r="D738" i="6"/>
  <c r="AB737" i="6"/>
  <c r="AA737" i="6"/>
  <c r="Z737" i="6"/>
  <c r="Y737" i="6"/>
  <c r="X737" i="6"/>
  <c r="W737" i="6"/>
  <c r="V737" i="6"/>
  <c r="U737" i="6"/>
  <c r="T737" i="6"/>
  <c r="H737" i="6"/>
  <c r="G737" i="6"/>
  <c r="F737" i="6"/>
  <c r="E737" i="6"/>
  <c r="C737" i="6"/>
  <c r="D737" i="6"/>
  <c r="B737" i="6"/>
  <c r="H736" i="6"/>
  <c r="G736" i="6"/>
  <c r="H735" i="6"/>
  <c r="G735" i="6"/>
  <c r="F735" i="6"/>
  <c r="H734" i="6"/>
  <c r="G734" i="6"/>
  <c r="F734" i="6"/>
  <c r="D727" i="6"/>
  <c r="D726" i="6"/>
  <c r="D725" i="6"/>
  <c r="D724" i="6"/>
  <c r="AB723" i="6"/>
  <c r="AA723" i="6"/>
  <c r="Z723" i="6"/>
  <c r="Y723" i="6"/>
  <c r="X723" i="6"/>
  <c r="W723" i="6"/>
  <c r="V723" i="6"/>
  <c r="U723" i="6"/>
  <c r="T723" i="6"/>
  <c r="H723" i="6"/>
  <c r="G723" i="6"/>
  <c r="F723" i="6"/>
  <c r="E723" i="6"/>
  <c r="C723" i="6"/>
  <c r="D723" i="6"/>
  <c r="B723" i="6"/>
  <c r="H722" i="6"/>
  <c r="G722" i="6"/>
  <c r="H721" i="6"/>
  <c r="G721" i="6"/>
  <c r="F721" i="6"/>
  <c r="H720" i="6"/>
  <c r="G720" i="6"/>
  <c r="F720" i="6"/>
  <c r="D719" i="6"/>
  <c r="D718" i="6"/>
  <c r="D717" i="6"/>
  <c r="D716" i="6"/>
  <c r="C715" i="6"/>
  <c r="AB714" i="6"/>
  <c r="AA714" i="6"/>
  <c r="Z714" i="6"/>
  <c r="Y714" i="6"/>
  <c r="X714" i="6"/>
  <c r="W714" i="6"/>
  <c r="V714" i="6"/>
  <c r="U714" i="6"/>
  <c r="T714" i="6"/>
  <c r="H714" i="6"/>
  <c r="G714" i="6"/>
  <c r="F714" i="6"/>
  <c r="E714" i="6"/>
  <c r="C714" i="6"/>
  <c r="D714" i="6"/>
  <c r="B714" i="6"/>
  <c r="H713" i="6"/>
  <c r="G713" i="6"/>
  <c r="H712" i="6"/>
  <c r="G712" i="6"/>
  <c r="F712" i="6"/>
  <c r="H711" i="6"/>
  <c r="G711" i="6"/>
  <c r="F711" i="6"/>
  <c r="D710" i="6"/>
  <c r="D709" i="6"/>
  <c r="D708" i="6"/>
  <c r="D707" i="6"/>
  <c r="C706" i="6"/>
  <c r="AB705" i="6"/>
  <c r="AA705" i="6"/>
  <c r="Z705" i="6"/>
  <c r="Y705" i="6"/>
  <c r="X705" i="6"/>
  <c r="W705" i="6"/>
  <c r="V705" i="6"/>
  <c r="U705" i="6"/>
  <c r="T705" i="6"/>
  <c r="H705" i="6"/>
  <c r="G705" i="6"/>
  <c r="F705" i="6"/>
  <c r="E705" i="6"/>
  <c r="C705" i="6"/>
  <c r="D705" i="6"/>
  <c r="B705" i="6"/>
  <c r="H704" i="6"/>
  <c r="G704" i="6"/>
  <c r="H703" i="6"/>
  <c r="G703" i="6"/>
  <c r="F703" i="6"/>
  <c r="H702" i="6"/>
  <c r="G702" i="6"/>
  <c r="F702" i="6"/>
  <c r="D701" i="6"/>
  <c r="D700" i="6"/>
  <c r="D699" i="6"/>
  <c r="D698" i="6"/>
  <c r="C697" i="6"/>
  <c r="AB696" i="6"/>
  <c r="AA696" i="6"/>
  <c r="Z696" i="6"/>
  <c r="Y696" i="6"/>
  <c r="X696" i="6"/>
  <c r="W696" i="6"/>
  <c r="V696" i="6"/>
  <c r="U696" i="6"/>
  <c r="T696" i="6"/>
  <c r="H696" i="6"/>
  <c r="G696" i="6"/>
  <c r="F696" i="6"/>
  <c r="E696" i="6"/>
  <c r="C696" i="6"/>
  <c r="D696" i="6"/>
  <c r="B696" i="6"/>
  <c r="H695" i="6"/>
  <c r="G695" i="6"/>
  <c r="H694" i="6"/>
  <c r="G694" i="6"/>
  <c r="F694" i="6"/>
  <c r="H693" i="6"/>
  <c r="G693" i="6"/>
  <c r="F693" i="6"/>
  <c r="D692" i="6"/>
  <c r="D691" i="6"/>
  <c r="D690" i="6"/>
  <c r="D689" i="6"/>
  <c r="C688" i="6"/>
  <c r="AB687" i="6"/>
  <c r="AA687" i="6"/>
  <c r="Z687" i="6"/>
  <c r="Y687" i="6"/>
  <c r="X687" i="6"/>
  <c r="W687" i="6"/>
  <c r="V687" i="6"/>
  <c r="U687" i="6"/>
  <c r="T687" i="6"/>
  <c r="H687" i="6"/>
  <c r="G687" i="6"/>
  <c r="F687" i="6"/>
  <c r="E687" i="6"/>
  <c r="C687" i="6"/>
  <c r="D687" i="6"/>
  <c r="B687" i="6"/>
  <c r="H686" i="6"/>
  <c r="G686" i="6"/>
  <c r="H685" i="6"/>
  <c r="G685" i="6"/>
  <c r="F685" i="6"/>
  <c r="H684" i="6"/>
  <c r="G684" i="6"/>
  <c r="F684" i="6"/>
  <c r="D683" i="6"/>
  <c r="D682" i="6"/>
  <c r="D681" i="6"/>
  <c r="D680" i="6"/>
  <c r="C679" i="6"/>
  <c r="AB678" i="6"/>
  <c r="AA678" i="6"/>
  <c r="Z678" i="6"/>
  <c r="Y678" i="6"/>
  <c r="X678" i="6"/>
  <c r="W678" i="6"/>
  <c r="V678" i="6"/>
  <c r="U678" i="6"/>
  <c r="T678" i="6"/>
  <c r="H678" i="6"/>
  <c r="G678" i="6"/>
  <c r="F678" i="6"/>
  <c r="E678" i="6"/>
  <c r="C678" i="6"/>
  <c r="D678" i="6"/>
  <c r="B678" i="6"/>
  <c r="A677" i="6"/>
  <c r="H673" i="6"/>
  <c r="C673" i="6"/>
  <c r="D671" i="6"/>
  <c r="AB670" i="6"/>
  <c r="AA670" i="6"/>
  <c r="Z670" i="6"/>
  <c r="Y670" i="6"/>
  <c r="X670" i="6"/>
  <c r="W670" i="6"/>
  <c r="V670" i="6"/>
  <c r="U670" i="6"/>
  <c r="T670" i="6"/>
  <c r="H670" i="6"/>
  <c r="G670" i="6"/>
  <c r="F670" i="6"/>
  <c r="E670" i="6"/>
  <c r="C670" i="6"/>
  <c r="D670" i="6"/>
  <c r="B670" i="6"/>
  <c r="D669" i="6"/>
  <c r="AB668" i="6"/>
  <c r="AA668" i="6"/>
  <c r="Z668" i="6"/>
  <c r="Y668" i="6"/>
  <c r="X668" i="6"/>
  <c r="W668" i="6"/>
  <c r="V668" i="6"/>
  <c r="U668" i="6"/>
  <c r="T668" i="6"/>
  <c r="H668" i="6"/>
  <c r="G668" i="6"/>
  <c r="F668" i="6"/>
  <c r="E668" i="6"/>
  <c r="C668" i="6"/>
  <c r="D668" i="6"/>
  <c r="B668" i="6"/>
  <c r="H667" i="6"/>
  <c r="G667" i="6"/>
  <c r="H666" i="6"/>
  <c r="G666" i="6"/>
  <c r="H665" i="6"/>
  <c r="G665" i="6"/>
  <c r="F665" i="6"/>
  <c r="H664" i="6"/>
  <c r="G664" i="6"/>
  <c r="H663" i="6"/>
  <c r="G663" i="6"/>
  <c r="F663" i="6"/>
  <c r="D657" i="6"/>
  <c r="D656" i="6"/>
  <c r="D655" i="6"/>
  <c r="D654" i="6"/>
  <c r="C653" i="6"/>
  <c r="AB652" i="6"/>
  <c r="AA652" i="6"/>
  <c r="Z652" i="6"/>
  <c r="Y652" i="6"/>
  <c r="X652" i="6"/>
  <c r="W652" i="6"/>
  <c r="V652" i="6"/>
  <c r="U652" i="6"/>
  <c r="T652" i="6"/>
  <c r="H652" i="6"/>
  <c r="G652" i="6"/>
  <c r="F652" i="6"/>
  <c r="E652" i="6"/>
  <c r="C652" i="6"/>
  <c r="D652" i="6"/>
  <c r="B652" i="6"/>
  <c r="D651" i="6"/>
  <c r="AB650" i="6"/>
  <c r="AA650" i="6"/>
  <c r="Z650" i="6"/>
  <c r="Y650" i="6"/>
  <c r="X650" i="6"/>
  <c r="W650" i="6"/>
  <c r="V650" i="6"/>
  <c r="U650" i="6"/>
  <c r="T650" i="6"/>
  <c r="H650" i="6"/>
  <c r="G650" i="6"/>
  <c r="F650" i="6"/>
  <c r="E650" i="6"/>
  <c r="C650" i="6"/>
  <c r="D650" i="6"/>
  <c r="B650" i="6"/>
  <c r="D649" i="6"/>
  <c r="AB648" i="6"/>
  <c r="AA648" i="6"/>
  <c r="Z648" i="6"/>
  <c r="Y648" i="6"/>
  <c r="X648" i="6"/>
  <c r="W648" i="6"/>
  <c r="V648" i="6"/>
  <c r="U648" i="6"/>
  <c r="T648" i="6"/>
  <c r="H648" i="6"/>
  <c r="G648" i="6"/>
  <c r="F648" i="6"/>
  <c r="E648" i="6"/>
  <c r="C648" i="6"/>
  <c r="D648" i="6"/>
  <c r="B648" i="6"/>
  <c r="H647" i="6"/>
  <c r="G647" i="6"/>
  <c r="H646" i="6"/>
  <c r="G646" i="6"/>
  <c r="H645" i="6"/>
  <c r="G645" i="6"/>
  <c r="F645" i="6"/>
  <c r="H644" i="6"/>
  <c r="G644" i="6"/>
  <c r="H643" i="6"/>
  <c r="G643" i="6"/>
  <c r="F643" i="6"/>
  <c r="D637" i="6"/>
  <c r="D636" i="6"/>
  <c r="D635" i="6"/>
  <c r="D634" i="6"/>
  <c r="C633" i="6"/>
  <c r="AB632" i="6"/>
  <c r="AA632" i="6"/>
  <c r="Z632" i="6"/>
  <c r="Y632" i="6"/>
  <c r="X632" i="6"/>
  <c r="W632" i="6"/>
  <c r="V632" i="6"/>
  <c r="U632" i="6"/>
  <c r="T632" i="6"/>
  <c r="H632" i="6"/>
  <c r="G632" i="6"/>
  <c r="F632" i="6"/>
  <c r="E632" i="6"/>
  <c r="C632" i="6"/>
  <c r="D632" i="6"/>
  <c r="B632" i="6"/>
  <c r="H631" i="6"/>
  <c r="G631" i="6"/>
  <c r="H630" i="6"/>
  <c r="G630" i="6"/>
  <c r="F630" i="6"/>
  <c r="H629" i="6"/>
  <c r="G629" i="6"/>
  <c r="F629" i="6"/>
  <c r="D628" i="6"/>
  <c r="D627" i="6"/>
  <c r="D626" i="6"/>
  <c r="D625" i="6"/>
  <c r="C624" i="6"/>
  <c r="AB623" i="6"/>
  <c r="AA623" i="6"/>
  <c r="Z623" i="6"/>
  <c r="Y623" i="6"/>
  <c r="X623" i="6"/>
  <c r="W623" i="6"/>
  <c r="V623" i="6"/>
  <c r="U623" i="6"/>
  <c r="T623" i="6"/>
  <c r="H623" i="6"/>
  <c r="G623" i="6"/>
  <c r="F623" i="6"/>
  <c r="E623" i="6"/>
  <c r="C623" i="6"/>
  <c r="D623" i="6"/>
  <c r="B623" i="6"/>
  <c r="D622" i="6"/>
  <c r="AB621" i="6"/>
  <c r="AA621" i="6"/>
  <c r="Z621" i="6"/>
  <c r="Y621" i="6"/>
  <c r="X621" i="6"/>
  <c r="W621" i="6"/>
  <c r="V621" i="6"/>
  <c r="U621" i="6"/>
  <c r="T621" i="6"/>
  <c r="H621" i="6"/>
  <c r="G621" i="6"/>
  <c r="F621" i="6"/>
  <c r="E621" i="6"/>
  <c r="C621" i="6"/>
  <c r="D621" i="6"/>
  <c r="B621" i="6"/>
  <c r="D620" i="6"/>
  <c r="AB619" i="6"/>
  <c r="AA619" i="6"/>
  <c r="Z619" i="6"/>
  <c r="Y619" i="6"/>
  <c r="X619" i="6"/>
  <c r="W619" i="6"/>
  <c r="V619" i="6"/>
  <c r="U619" i="6"/>
  <c r="T619" i="6"/>
  <c r="H619" i="6"/>
  <c r="G619" i="6"/>
  <c r="F619" i="6"/>
  <c r="E619" i="6"/>
  <c r="C619" i="6"/>
  <c r="D619" i="6"/>
  <c r="B619" i="6"/>
  <c r="H618" i="6"/>
  <c r="G618" i="6"/>
  <c r="H617" i="6"/>
  <c r="G617" i="6"/>
  <c r="H616" i="6"/>
  <c r="G616" i="6"/>
  <c r="F616" i="6"/>
  <c r="H615" i="6"/>
  <c r="G615" i="6"/>
  <c r="H614" i="6"/>
  <c r="G614" i="6"/>
  <c r="F614" i="6"/>
  <c r="D608" i="6"/>
  <c r="D607" i="6"/>
  <c r="D606" i="6"/>
  <c r="D605" i="6"/>
  <c r="C604" i="6"/>
  <c r="AB603" i="6"/>
  <c r="AA603" i="6"/>
  <c r="Z603" i="6"/>
  <c r="Y603" i="6"/>
  <c r="X603" i="6"/>
  <c r="W603" i="6"/>
  <c r="V603" i="6"/>
  <c r="U603" i="6"/>
  <c r="T603" i="6"/>
  <c r="H603" i="6"/>
  <c r="G603" i="6"/>
  <c r="F603" i="6"/>
  <c r="E603" i="6"/>
  <c r="C603" i="6"/>
  <c r="D603" i="6"/>
  <c r="B603" i="6"/>
  <c r="H602" i="6"/>
  <c r="G602" i="6"/>
  <c r="H601" i="6"/>
  <c r="G601" i="6"/>
  <c r="H600" i="6"/>
  <c r="G600" i="6"/>
  <c r="F600" i="6"/>
  <c r="H599" i="6"/>
  <c r="G599" i="6"/>
  <c r="H598" i="6"/>
  <c r="G598" i="6"/>
  <c r="F598" i="6"/>
  <c r="D592" i="6"/>
  <c r="D591" i="6"/>
  <c r="D590" i="6"/>
  <c r="D589" i="6"/>
  <c r="C588" i="6"/>
  <c r="AB587" i="6"/>
  <c r="AA587" i="6"/>
  <c r="Z587" i="6"/>
  <c r="Y587" i="6"/>
  <c r="X587" i="6"/>
  <c r="W587" i="6"/>
  <c r="V587" i="6"/>
  <c r="U587" i="6"/>
  <c r="T587" i="6"/>
  <c r="H587" i="6"/>
  <c r="G587" i="6"/>
  <c r="F587" i="6"/>
  <c r="E587" i="6"/>
  <c r="C587" i="6"/>
  <c r="D587" i="6"/>
  <c r="B587" i="6"/>
  <c r="D586" i="6"/>
  <c r="AB585" i="6"/>
  <c r="AA585" i="6"/>
  <c r="Z585" i="6"/>
  <c r="Y585" i="6"/>
  <c r="X585" i="6"/>
  <c r="W585" i="6"/>
  <c r="V585" i="6"/>
  <c r="U585" i="6"/>
  <c r="T585" i="6"/>
  <c r="H585" i="6"/>
  <c r="G585" i="6"/>
  <c r="F585" i="6"/>
  <c r="E585" i="6"/>
  <c r="C585" i="6"/>
  <c r="D585" i="6"/>
  <c r="B585" i="6"/>
  <c r="D584" i="6"/>
  <c r="AB583" i="6"/>
  <c r="AA583" i="6"/>
  <c r="Z583" i="6"/>
  <c r="Y583" i="6"/>
  <c r="X583" i="6"/>
  <c r="W583" i="6"/>
  <c r="V583" i="6"/>
  <c r="U583" i="6"/>
  <c r="T583" i="6"/>
  <c r="H583" i="6"/>
  <c r="G583" i="6"/>
  <c r="F583" i="6"/>
  <c r="E583" i="6"/>
  <c r="C583" i="6"/>
  <c r="D583" i="6"/>
  <c r="B583" i="6"/>
  <c r="H582" i="6"/>
  <c r="G582" i="6"/>
  <c r="H581" i="6"/>
  <c r="G581" i="6"/>
  <c r="H580" i="6"/>
  <c r="G580" i="6"/>
  <c r="F580" i="6"/>
  <c r="H579" i="6"/>
  <c r="G579" i="6"/>
  <c r="H578" i="6"/>
  <c r="G578" i="6"/>
  <c r="F578" i="6"/>
  <c r="D572" i="6"/>
  <c r="D571" i="6"/>
  <c r="D570" i="6"/>
  <c r="D569" i="6"/>
  <c r="C568" i="6"/>
  <c r="AB567" i="6"/>
  <c r="AA567" i="6"/>
  <c r="Z567" i="6"/>
  <c r="Y567" i="6"/>
  <c r="X567" i="6"/>
  <c r="W567" i="6"/>
  <c r="V567" i="6"/>
  <c r="U567" i="6"/>
  <c r="T567" i="6"/>
  <c r="H567" i="6"/>
  <c r="G567" i="6"/>
  <c r="F567" i="6"/>
  <c r="E567" i="6"/>
  <c r="C567" i="6"/>
  <c r="D567" i="6"/>
  <c r="B567" i="6"/>
  <c r="D566" i="6"/>
  <c r="AB565" i="6"/>
  <c r="AA565" i="6"/>
  <c r="Z565" i="6"/>
  <c r="Y565" i="6"/>
  <c r="X565" i="6"/>
  <c r="W565" i="6"/>
  <c r="V565" i="6"/>
  <c r="U565" i="6"/>
  <c r="T565" i="6"/>
  <c r="H565" i="6"/>
  <c r="G565" i="6"/>
  <c r="F565" i="6"/>
  <c r="E565" i="6"/>
  <c r="C565" i="6"/>
  <c r="D565" i="6"/>
  <c r="B565" i="6"/>
  <c r="D564" i="6"/>
  <c r="AB563" i="6"/>
  <c r="AA563" i="6"/>
  <c r="Z563" i="6"/>
  <c r="Y563" i="6"/>
  <c r="X563" i="6"/>
  <c r="W563" i="6"/>
  <c r="V563" i="6"/>
  <c r="U563" i="6"/>
  <c r="T563" i="6"/>
  <c r="H563" i="6"/>
  <c r="G563" i="6"/>
  <c r="F563" i="6"/>
  <c r="E563" i="6"/>
  <c r="C563" i="6"/>
  <c r="D563" i="6"/>
  <c r="B563" i="6"/>
  <c r="H562" i="6"/>
  <c r="G562" i="6"/>
  <c r="H561" i="6"/>
  <c r="G561" i="6"/>
  <c r="H560" i="6"/>
  <c r="G560" i="6"/>
  <c r="F560" i="6"/>
  <c r="H559" i="6"/>
  <c r="G559" i="6"/>
  <c r="H558" i="6"/>
  <c r="G558" i="6"/>
  <c r="F558" i="6"/>
  <c r="D552" i="6"/>
  <c r="D551" i="6"/>
  <c r="D550" i="6"/>
  <c r="D549" i="6"/>
  <c r="C548" i="6"/>
  <c r="AB547" i="6"/>
  <c r="AA547" i="6"/>
  <c r="Z547" i="6"/>
  <c r="Y547" i="6"/>
  <c r="X547" i="6"/>
  <c r="W547" i="6"/>
  <c r="V547" i="6"/>
  <c r="U547" i="6"/>
  <c r="T547" i="6"/>
  <c r="H547" i="6"/>
  <c r="G547" i="6"/>
  <c r="F547" i="6"/>
  <c r="E547" i="6"/>
  <c r="C547" i="6"/>
  <c r="D547" i="6"/>
  <c r="B547" i="6"/>
  <c r="D546" i="6"/>
  <c r="AB545" i="6"/>
  <c r="AA545" i="6"/>
  <c r="Z545" i="6"/>
  <c r="Y545" i="6"/>
  <c r="X545" i="6"/>
  <c r="W545" i="6"/>
  <c r="V545" i="6"/>
  <c r="U545" i="6"/>
  <c r="T545" i="6"/>
  <c r="H545" i="6"/>
  <c r="G545" i="6"/>
  <c r="F545" i="6"/>
  <c r="E545" i="6"/>
  <c r="C545" i="6"/>
  <c r="D545" i="6"/>
  <c r="B545" i="6"/>
  <c r="D544" i="6"/>
  <c r="AB543" i="6"/>
  <c r="AA543" i="6"/>
  <c r="Z543" i="6"/>
  <c r="Y543" i="6"/>
  <c r="X543" i="6"/>
  <c r="W543" i="6"/>
  <c r="V543" i="6"/>
  <c r="U543" i="6"/>
  <c r="T543" i="6"/>
  <c r="H543" i="6"/>
  <c r="G543" i="6"/>
  <c r="F543" i="6"/>
  <c r="E543" i="6"/>
  <c r="C543" i="6"/>
  <c r="D543" i="6"/>
  <c r="B543" i="6"/>
  <c r="H542" i="6"/>
  <c r="G542" i="6"/>
  <c r="H541" i="6"/>
  <c r="G541" i="6"/>
  <c r="H540" i="6"/>
  <c r="G540" i="6"/>
  <c r="F540" i="6"/>
  <c r="H539" i="6"/>
  <c r="G539" i="6"/>
  <c r="H538" i="6"/>
  <c r="G538" i="6"/>
  <c r="F538" i="6"/>
  <c r="D532" i="6"/>
  <c r="D531" i="6"/>
  <c r="D530" i="6"/>
  <c r="D529" i="6"/>
  <c r="C528" i="6"/>
  <c r="AB527" i="6"/>
  <c r="AA527" i="6"/>
  <c r="Z527" i="6"/>
  <c r="Y527" i="6"/>
  <c r="X527" i="6"/>
  <c r="W527" i="6"/>
  <c r="V527" i="6"/>
  <c r="U527" i="6"/>
  <c r="T527" i="6"/>
  <c r="H527" i="6"/>
  <c r="G527" i="6"/>
  <c r="F527" i="6"/>
  <c r="E527" i="6"/>
  <c r="C527" i="6"/>
  <c r="D527" i="6"/>
  <c r="B527" i="6"/>
  <c r="D526" i="6"/>
  <c r="AB525" i="6"/>
  <c r="AA525" i="6"/>
  <c r="Z525" i="6"/>
  <c r="Y525" i="6"/>
  <c r="X525" i="6"/>
  <c r="W525" i="6"/>
  <c r="V525" i="6"/>
  <c r="U525" i="6"/>
  <c r="T525" i="6"/>
  <c r="H525" i="6"/>
  <c r="G525" i="6"/>
  <c r="F525" i="6"/>
  <c r="E525" i="6"/>
  <c r="C525" i="6"/>
  <c r="D525" i="6"/>
  <c r="B525" i="6"/>
  <c r="D524" i="6"/>
  <c r="AB523" i="6"/>
  <c r="AA523" i="6"/>
  <c r="Z523" i="6"/>
  <c r="Y523" i="6"/>
  <c r="X523" i="6"/>
  <c r="W523" i="6"/>
  <c r="V523" i="6"/>
  <c r="U523" i="6"/>
  <c r="T523" i="6"/>
  <c r="H523" i="6"/>
  <c r="G523" i="6"/>
  <c r="F523" i="6"/>
  <c r="E523" i="6"/>
  <c r="C523" i="6"/>
  <c r="D523" i="6"/>
  <c r="B523" i="6"/>
  <c r="H522" i="6"/>
  <c r="G522" i="6"/>
  <c r="H521" i="6"/>
  <c r="G521" i="6"/>
  <c r="H520" i="6"/>
  <c r="G520" i="6"/>
  <c r="F520" i="6"/>
  <c r="H519" i="6"/>
  <c r="G519" i="6"/>
  <c r="H518" i="6"/>
  <c r="G518" i="6"/>
  <c r="F518" i="6"/>
  <c r="D512" i="6"/>
  <c r="D511" i="6"/>
  <c r="D510" i="6"/>
  <c r="D509" i="6"/>
  <c r="C508" i="6"/>
  <c r="AB507" i="6"/>
  <c r="AA507" i="6"/>
  <c r="Z507" i="6"/>
  <c r="Y507" i="6"/>
  <c r="X507" i="6"/>
  <c r="W507" i="6"/>
  <c r="V507" i="6"/>
  <c r="U507" i="6"/>
  <c r="T507" i="6"/>
  <c r="H507" i="6"/>
  <c r="G507" i="6"/>
  <c r="F507" i="6"/>
  <c r="E507" i="6"/>
  <c r="C507" i="6"/>
  <c r="D507" i="6"/>
  <c r="B507" i="6"/>
  <c r="D506" i="6"/>
  <c r="AB505" i="6"/>
  <c r="AA505" i="6"/>
  <c r="Z505" i="6"/>
  <c r="Y505" i="6"/>
  <c r="X505" i="6"/>
  <c r="W505" i="6"/>
  <c r="V505" i="6"/>
  <c r="U505" i="6"/>
  <c r="T505" i="6"/>
  <c r="H505" i="6"/>
  <c r="G505" i="6"/>
  <c r="F505" i="6"/>
  <c r="E505" i="6"/>
  <c r="C505" i="6"/>
  <c r="D505" i="6"/>
  <c r="B505" i="6"/>
  <c r="D504" i="6"/>
  <c r="AB503" i="6"/>
  <c r="AA503" i="6"/>
  <c r="Z503" i="6"/>
  <c r="Y503" i="6"/>
  <c r="X503" i="6"/>
  <c r="W503" i="6"/>
  <c r="V503" i="6"/>
  <c r="U503" i="6"/>
  <c r="T503" i="6"/>
  <c r="H503" i="6"/>
  <c r="G503" i="6"/>
  <c r="F503" i="6"/>
  <c r="E503" i="6"/>
  <c r="C503" i="6"/>
  <c r="D503" i="6"/>
  <c r="B503" i="6"/>
  <c r="D502" i="6"/>
  <c r="AB501" i="6"/>
  <c r="AA501" i="6"/>
  <c r="Z501" i="6"/>
  <c r="Y501" i="6"/>
  <c r="X501" i="6"/>
  <c r="W501" i="6"/>
  <c r="V501" i="6"/>
  <c r="U501" i="6"/>
  <c r="T501" i="6"/>
  <c r="H501" i="6"/>
  <c r="G501" i="6"/>
  <c r="F501" i="6"/>
  <c r="E501" i="6"/>
  <c r="C501" i="6"/>
  <c r="D501" i="6"/>
  <c r="B501" i="6"/>
  <c r="D500" i="6"/>
  <c r="AB499" i="6"/>
  <c r="AA499" i="6"/>
  <c r="Z499" i="6"/>
  <c r="Y499" i="6"/>
  <c r="X499" i="6"/>
  <c r="W499" i="6"/>
  <c r="V499" i="6"/>
  <c r="U499" i="6"/>
  <c r="T499" i="6"/>
  <c r="H499" i="6"/>
  <c r="G499" i="6"/>
  <c r="F499" i="6"/>
  <c r="E499" i="6"/>
  <c r="C499" i="6"/>
  <c r="D499" i="6"/>
  <c r="B499" i="6"/>
  <c r="H498" i="6"/>
  <c r="G498" i="6"/>
  <c r="H497" i="6"/>
  <c r="G497" i="6"/>
  <c r="H496" i="6"/>
  <c r="G496" i="6"/>
  <c r="F496" i="6"/>
  <c r="H495" i="6"/>
  <c r="G495" i="6"/>
  <c r="H494" i="6"/>
  <c r="G494" i="6"/>
  <c r="F494" i="6"/>
  <c r="D488" i="6"/>
  <c r="D487" i="6"/>
  <c r="D486" i="6"/>
  <c r="D485" i="6"/>
  <c r="C484" i="6"/>
  <c r="AB483" i="6"/>
  <c r="AA483" i="6"/>
  <c r="Z483" i="6"/>
  <c r="Y483" i="6"/>
  <c r="X483" i="6"/>
  <c r="W483" i="6"/>
  <c r="V483" i="6"/>
  <c r="U483" i="6"/>
  <c r="T483" i="6"/>
  <c r="H483" i="6"/>
  <c r="G483" i="6"/>
  <c r="F483" i="6"/>
  <c r="E483" i="6"/>
  <c r="C483" i="6"/>
  <c r="D483" i="6"/>
  <c r="B483" i="6"/>
  <c r="H482" i="6"/>
  <c r="G482" i="6"/>
  <c r="H481" i="6"/>
  <c r="G481" i="6"/>
  <c r="H480" i="6"/>
  <c r="G480" i="6"/>
  <c r="F480" i="6"/>
  <c r="H479" i="6"/>
  <c r="G479" i="6"/>
  <c r="H478" i="6"/>
  <c r="G478" i="6"/>
  <c r="F478" i="6"/>
  <c r="D472" i="6"/>
  <c r="D471" i="6"/>
  <c r="D470" i="6"/>
  <c r="D469" i="6"/>
  <c r="C468" i="6"/>
  <c r="AB467" i="6"/>
  <c r="AA467" i="6"/>
  <c r="Z467" i="6"/>
  <c r="Y467" i="6"/>
  <c r="X467" i="6"/>
  <c r="W467" i="6"/>
  <c r="V467" i="6"/>
  <c r="U467" i="6"/>
  <c r="T467" i="6"/>
  <c r="H467" i="6"/>
  <c r="G467" i="6"/>
  <c r="F467" i="6"/>
  <c r="E467" i="6"/>
  <c r="C467" i="6"/>
  <c r="D467" i="6"/>
  <c r="B467" i="6"/>
  <c r="H466" i="6"/>
  <c r="G466" i="6"/>
  <c r="H465" i="6"/>
  <c r="G465" i="6"/>
  <c r="H464" i="6"/>
  <c r="G464" i="6"/>
  <c r="F464" i="6"/>
  <c r="H463" i="6"/>
  <c r="G463" i="6"/>
  <c r="H462" i="6"/>
  <c r="G462" i="6"/>
  <c r="F462" i="6"/>
  <c r="D456" i="6"/>
  <c r="D455" i="6"/>
  <c r="D454" i="6"/>
  <c r="D453" i="6"/>
  <c r="C452" i="6"/>
  <c r="AB451" i="6"/>
  <c r="AA451" i="6"/>
  <c r="Z451" i="6"/>
  <c r="Y451" i="6"/>
  <c r="X451" i="6"/>
  <c r="W451" i="6"/>
  <c r="V451" i="6"/>
  <c r="U451" i="6"/>
  <c r="T451" i="6"/>
  <c r="H451" i="6"/>
  <c r="G451" i="6"/>
  <c r="F451" i="6"/>
  <c r="E451" i="6"/>
  <c r="C451" i="6"/>
  <c r="D451" i="6"/>
  <c r="B451" i="6"/>
  <c r="D450" i="6"/>
  <c r="AB449" i="6"/>
  <c r="AA449" i="6"/>
  <c r="Z449" i="6"/>
  <c r="Y449" i="6"/>
  <c r="X449" i="6"/>
  <c r="W449" i="6"/>
  <c r="V449" i="6"/>
  <c r="U449" i="6"/>
  <c r="T449" i="6"/>
  <c r="H449" i="6"/>
  <c r="G449" i="6"/>
  <c r="F449" i="6"/>
  <c r="E449" i="6"/>
  <c r="C449" i="6"/>
  <c r="D449" i="6"/>
  <c r="B449" i="6"/>
  <c r="D448" i="6"/>
  <c r="AB447" i="6"/>
  <c r="AA447" i="6"/>
  <c r="Z447" i="6"/>
  <c r="Y447" i="6"/>
  <c r="X447" i="6"/>
  <c r="W447" i="6"/>
  <c r="V447" i="6"/>
  <c r="U447" i="6"/>
  <c r="T447" i="6"/>
  <c r="H447" i="6"/>
  <c r="G447" i="6"/>
  <c r="F447" i="6"/>
  <c r="E447" i="6"/>
  <c r="C447" i="6"/>
  <c r="D447" i="6"/>
  <c r="B447" i="6"/>
  <c r="D446" i="6"/>
  <c r="AB445" i="6"/>
  <c r="AA445" i="6"/>
  <c r="Z445" i="6"/>
  <c r="Y445" i="6"/>
  <c r="X445" i="6"/>
  <c r="W445" i="6"/>
  <c r="V445" i="6"/>
  <c r="U445" i="6"/>
  <c r="T445" i="6"/>
  <c r="H445" i="6"/>
  <c r="G445" i="6"/>
  <c r="F445" i="6"/>
  <c r="E445" i="6"/>
  <c r="C445" i="6"/>
  <c r="D445" i="6"/>
  <c r="B445" i="6"/>
  <c r="D444" i="6"/>
  <c r="AB443" i="6"/>
  <c r="AA443" i="6"/>
  <c r="Z443" i="6"/>
  <c r="Y443" i="6"/>
  <c r="X443" i="6"/>
  <c r="W443" i="6"/>
  <c r="V443" i="6"/>
  <c r="U443" i="6"/>
  <c r="T443" i="6"/>
  <c r="H443" i="6"/>
  <c r="G443" i="6"/>
  <c r="F443" i="6"/>
  <c r="E443" i="6"/>
  <c r="C443" i="6"/>
  <c r="D443" i="6"/>
  <c r="B443" i="6"/>
  <c r="D442" i="6"/>
  <c r="AB441" i="6"/>
  <c r="AA441" i="6"/>
  <c r="Z441" i="6"/>
  <c r="Y441" i="6"/>
  <c r="X441" i="6"/>
  <c r="W441" i="6"/>
  <c r="V441" i="6"/>
  <c r="U441" i="6"/>
  <c r="T441" i="6"/>
  <c r="H441" i="6"/>
  <c r="G441" i="6"/>
  <c r="F441" i="6"/>
  <c r="E441" i="6"/>
  <c r="C441" i="6"/>
  <c r="D441" i="6"/>
  <c r="B441" i="6"/>
  <c r="D440" i="6"/>
  <c r="AB439" i="6"/>
  <c r="AA439" i="6"/>
  <c r="Z439" i="6"/>
  <c r="Y439" i="6"/>
  <c r="X439" i="6"/>
  <c r="W439" i="6"/>
  <c r="V439" i="6"/>
  <c r="U439" i="6"/>
  <c r="T439" i="6"/>
  <c r="H439" i="6"/>
  <c r="G439" i="6"/>
  <c r="F439" i="6"/>
  <c r="E439" i="6"/>
  <c r="C439" i="6"/>
  <c r="D439" i="6"/>
  <c r="B439" i="6"/>
  <c r="D438" i="6"/>
  <c r="AB437" i="6"/>
  <c r="AA437" i="6"/>
  <c r="Z437" i="6"/>
  <c r="Y437" i="6"/>
  <c r="X437" i="6"/>
  <c r="W437" i="6"/>
  <c r="V437" i="6"/>
  <c r="U437" i="6"/>
  <c r="T437" i="6"/>
  <c r="H437" i="6"/>
  <c r="G437" i="6"/>
  <c r="F437" i="6"/>
  <c r="E437" i="6"/>
  <c r="C437" i="6"/>
  <c r="D437" i="6"/>
  <c r="B437" i="6"/>
  <c r="D436" i="6"/>
  <c r="AB435" i="6"/>
  <c r="AA435" i="6"/>
  <c r="Z435" i="6"/>
  <c r="Y435" i="6"/>
  <c r="X435" i="6"/>
  <c r="W435" i="6"/>
  <c r="V435" i="6"/>
  <c r="U435" i="6"/>
  <c r="T435" i="6"/>
  <c r="H435" i="6"/>
  <c r="G435" i="6"/>
  <c r="F435" i="6"/>
  <c r="E435" i="6"/>
  <c r="C435" i="6"/>
  <c r="D435" i="6"/>
  <c r="B435" i="6"/>
  <c r="D434" i="6"/>
  <c r="AB433" i="6"/>
  <c r="AA433" i="6"/>
  <c r="Z433" i="6"/>
  <c r="Y433" i="6"/>
  <c r="X433" i="6"/>
  <c r="W433" i="6"/>
  <c r="V433" i="6"/>
  <c r="U433" i="6"/>
  <c r="T433" i="6"/>
  <c r="H433" i="6"/>
  <c r="G433" i="6"/>
  <c r="F433" i="6"/>
  <c r="E433" i="6"/>
  <c r="C433" i="6"/>
  <c r="D433" i="6"/>
  <c r="B433" i="6"/>
  <c r="D432" i="6"/>
  <c r="AB431" i="6"/>
  <c r="AA431" i="6"/>
  <c r="Z431" i="6"/>
  <c r="Y431" i="6"/>
  <c r="X431" i="6"/>
  <c r="W431" i="6"/>
  <c r="V431" i="6"/>
  <c r="U431" i="6"/>
  <c r="T431" i="6"/>
  <c r="H431" i="6"/>
  <c r="G431" i="6"/>
  <c r="F431" i="6"/>
  <c r="E431" i="6"/>
  <c r="C431" i="6"/>
  <c r="D431" i="6"/>
  <c r="B431" i="6"/>
  <c r="D430" i="6"/>
  <c r="AB429" i="6"/>
  <c r="AA429" i="6"/>
  <c r="Z429" i="6"/>
  <c r="Y429" i="6"/>
  <c r="X429" i="6"/>
  <c r="W429" i="6"/>
  <c r="V429" i="6"/>
  <c r="U429" i="6"/>
  <c r="T429" i="6"/>
  <c r="H429" i="6"/>
  <c r="G429" i="6"/>
  <c r="F429" i="6"/>
  <c r="E429" i="6"/>
  <c r="C429" i="6"/>
  <c r="D429" i="6"/>
  <c r="B429" i="6"/>
  <c r="H428" i="6"/>
  <c r="G428" i="6"/>
  <c r="H427" i="6"/>
  <c r="G427" i="6"/>
  <c r="H426" i="6"/>
  <c r="G426" i="6"/>
  <c r="F426" i="6"/>
  <c r="H425" i="6"/>
  <c r="G425" i="6"/>
  <c r="H424" i="6"/>
  <c r="G424" i="6"/>
  <c r="F424" i="6"/>
  <c r="D418" i="6"/>
  <c r="D417" i="6"/>
  <c r="D416" i="6"/>
  <c r="D415" i="6"/>
  <c r="C414" i="6"/>
  <c r="AB413" i="6"/>
  <c r="AA413" i="6"/>
  <c r="Z413" i="6"/>
  <c r="Y413" i="6"/>
  <c r="X413" i="6"/>
  <c r="W413" i="6"/>
  <c r="V413" i="6"/>
  <c r="U413" i="6"/>
  <c r="T413" i="6"/>
  <c r="H413" i="6"/>
  <c r="G413" i="6"/>
  <c r="F413" i="6"/>
  <c r="E413" i="6"/>
  <c r="C413" i="6"/>
  <c r="D413" i="6"/>
  <c r="B413" i="6"/>
  <c r="H412" i="6"/>
  <c r="G412" i="6"/>
  <c r="H411" i="6"/>
  <c r="G411" i="6"/>
  <c r="H410" i="6"/>
  <c r="G410" i="6"/>
  <c r="F410" i="6"/>
  <c r="H409" i="6"/>
  <c r="G409" i="6"/>
  <c r="H408" i="6"/>
  <c r="G408" i="6"/>
  <c r="F408" i="6"/>
  <c r="D402" i="6"/>
  <c r="D401" i="6"/>
  <c r="D400" i="6"/>
  <c r="D399" i="6"/>
  <c r="C398" i="6"/>
  <c r="AB397" i="6"/>
  <c r="AA397" i="6"/>
  <c r="Z397" i="6"/>
  <c r="Y397" i="6"/>
  <c r="X397" i="6"/>
  <c r="W397" i="6"/>
  <c r="V397" i="6"/>
  <c r="U397" i="6"/>
  <c r="T397" i="6"/>
  <c r="H397" i="6"/>
  <c r="G397" i="6"/>
  <c r="F397" i="6"/>
  <c r="E397" i="6"/>
  <c r="C397" i="6"/>
  <c r="D397" i="6"/>
  <c r="B397" i="6"/>
  <c r="D396" i="6"/>
  <c r="AB395" i="6"/>
  <c r="AA395" i="6"/>
  <c r="Z395" i="6"/>
  <c r="Y395" i="6"/>
  <c r="X395" i="6"/>
  <c r="W395" i="6"/>
  <c r="V395" i="6"/>
  <c r="U395" i="6"/>
  <c r="T395" i="6"/>
  <c r="H395" i="6"/>
  <c r="G395" i="6"/>
  <c r="F395" i="6"/>
  <c r="E395" i="6"/>
  <c r="C395" i="6"/>
  <c r="D395" i="6"/>
  <c r="B395" i="6"/>
  <c r="D394" i="6"/>
  <c r="AB393" i="6"/>
  <c r="AA393" i="6"/>
  <c r="Z393" i="6"/>
  <c r="Y393" i="6"/>
  <c r="X393" i="6"/>
  <c r="W393" i="6"/>
  <c r="V393" i="6"/>
  <c r="U393" i="6"/>
  <c r="T393" i="6"/>
  <c r="H393" i="6"/>
  <c r="G393" i="6"/>
  <c r="F393" i="6"/>
  <c r="E393" i="6"/>
  <c r="C393" i="6"/>
  <c r="D393" i="6"/>
  <c r="B393" i="6"/>
  <c r="H392" i="6"/>
  <c r="G392" i="6"/>
  <c r="H391" i="6"/>
  <c r="G391" i="6"/>
  <c r="H390" i="6"/>
  <c r="G390" i="6"/>
  <c r="F390" i="6"/>
  <c r="H389" i="6"/>
  <c r="G389" i="6"/>
  <c r="H388" i="6"/>
  <c r="G388" i="6"/>
  <c r="F388" i="6"/>
  <c r="D381" i="6"/>
  <c r="D380" i="6"/>
  <c r="D379" i="6"/>
  <c r="D378" i="6"/>
  <c r="C377" i="6"/>
  <c r="AB376" i="6"/>
  <c r="AA376" i="6"/>
  <c r="Z376" i="6"/>
  <c r="Y376" i="6"/>
  <c r="X376" i="6"/>
  <c r="W376" i="6"/>
  <c r="V376" i="6"/>
  <c r="U376" i="6"/>
  <c r="T376" i="6"/>
  <c r="H376" i="6"/>
  <c r="G376" i="6"/>
  <c r="F376" i="6"/>
  <c r="E376" i="6"/>
  <c r="C376" i="6"/>
  <c r="D376" i="6"/>
  <c r="B376" i="6"/>
  <c r="D375" i="6"/>
  <c r="AB374" i="6"/>
  <c r="AA374" i="6"/>
  <c r="Z374" i="6"/>
  <c r="Y374" i="6"/>
  <c r="X374" i="6"/>
  <c r="W374" i="6"/>
  <c r="V374" i="6"/>
  <c r="U374" i="6"/>
  <c r="T374" i="6"/>
  <c r="H374" i="6"/>
  <c r="G374" i="6"/>
  <c r="F374" i="6"/>
  <c r="E374" i="6"/>
  <c r="C374" i="6"/>
  <c r="D374" i="6"/>
  <c r="B374" i="6"/>
  <c r="D373" i="6"/>
  <c r="AB372" i="6"/>
  <c r="AA372" i="6"/>
  <c r="Z372" i="6"/>
  <c r="Y372" i="6"/>
  <c r="X372" i="6"/>
  <c r="W372" i="6"/>
  <c r="V372" i="6"/>
  <c r="U372" i="6"/>
  <c r="T372" i="6"/>
  <c r="H372" i="6"/>
  <c r="G372" i="6"/>
  <c r="F372" i="6"/>
  <c r="E372" i="6"/>
  <c r="C372" i="6"/>
  <c r="D372" i="6"/>
  <c r="B372" i="6"/>
  <c r="H371" i="6"/>
  <c r="G371" i="6"/>
  <c r="H370" i="6"/>
  <c r="G370" i="6"/>
  <c r="H369" i="6"/>
  <c r="G369" i="6"/>
  <c r="F369" i="6"/>
  <c r="H368" i="6"/>
  <c r="G368" i="6"/>
  <c r="H367" i="6"/>
  <c r="G367" i="6"/>
  <c r="F367" i="6"/>
  <c r="D361" i="6"/>
  <c r="D360" i="6"/>
  <c r="D359" i="6"/>
  <c r="D358" i="6"/>
  <c r="C357" i="6"/>
  <c r="AB356" i="6"/>
  <c r="AA356" i="6"/>
  <c r="Z356" i="6"/>
  <c r="Y356" i="6"/>
  <c r="X356" i="6"/>
  <c r="W356" i="6"/>
  <c r="V356" i="6"/>
  <c r="U356" i="6"/>
  <c r="T356" i="6"/>
  <c r="H356" i="6"/>
  <c r="G356" i="6"/>
  <c r="F356" i="6"/>
  <c r="E356" i="6"/>
  <c r="C356" i="6"/>
  <c r="D356" i="6"/>
  <c r="B356" i="6"/>
  <c r="D355" i="6"/>
  <c r="AB354" i="6"/>
  <c r="AA354" i="6"/>
  <c r="Z354" i="6"/>
  <c r="Y354" i="6"/>
  <c r="X354" i="6"/>
  <c r="W354" i="6"/>
  <c r="V354" i="6"/>
  <c r="U354" i="6"/>
  <c r="T354" i="6"/>
  <c r="H354" i="6"/>
  <c r="G354" i="6"/>
  <c r="F354" i="6"/>
  <c r="E354" i="6"/>
  <c r="C354" i="6"/>
  <c r="D354" i="6"/>
  <c r="B354" i="6"/>
  <c r="D353" i="6"/>
  <c r="AB352" i="6"/>
  <c r="AA352" i="6"/>
  <c r="Z352" i="6"/>
  <c r="Y352" i="6"/>
  <c r="X352" i="6"/>
  <c r="W352" i="6"/>
  <c r="V352" i="6"/>
  <c r="U352" i="6"/>
  <c r="T352" i="6"/>
  <c r="H352" i="6"/>
  <c r="G352" i="6"/>
  <c r="F352" i="6"/>
  <c r="E352" i="6"/>
  <c r="C352" i="6"/>
  <c r="D352" i="6"/>
  <c r="B352" i="6"/>
  <c r="H351" i="6"/>
  <c r="G351" i="6"/>
  <c r="H350" i="6"/>
  <c r="G350" i="6"/>
  <c r="H349" i="6"/>
  <c r="G349" i="6"/>
  <c r="F349" i="6"/>
  <c r="H348" i="6"/>
  <c r="G348" i="6"/>
  <c r="H347" i="6"/>
  <c r="G347" i="6"/>
  <c r="F347" i="6"/>
  <c r="D346" i="6"/>
  <c r="D345" i="6"/>
  <c r="D344" i="6"/>
  <c r="D343" i="6"/>
  <c r="AB342" i="6"/>
  <c r="AA342" i="6"/>
  <c r="Z342" i="6"/>
  <c r="Y342" i="6"/>
  <c r="X342" i="6"/>
  <c r="W342" i="6"/>
  <c r="V342" i="6"/>
  <c r="U342" i="6"/>
  <c r="T342" i="6"/>
  <c r="H342" i="6"/>
  <c r="G342" i="6"/>
  <c r="F342" i="6"/>
  <c r="E342" i="6"/>
  <c r="C342" i="6"/>
  <c r="D342" i="6"/>
  <c r="B342" i="6"/>
  <c r="H341" i="6"/>
  <c r="G341" i="6"/>
  <c r="H340" i="6"/>
  <c r="G340" i="6"/>
  <c r="H339" i="6"/>
  <c r="G339" i="6"/>
  <c r="F339" i="6"/>
  <c r="H338" i="6"/>
  <c r="G338" i="6"/>
  <c r="H337" i="6"/>
  <c r="G337" i="6"/>
  <c r="F337" i="6"/>
  <c r="D331" i="6"/>
  <c r="D330" i="6"/>
  <c r="D329" i="6"/>
  <c r="D328" i="6"/>
  <c r="C327" i="6"/>
  <c r="AB326" i="6"/>
  <c r="AA326" i="6"/>
  <c r="Z326" i="6"/>
  <c r="Y326" i="6"/>
  <c r="X326" i="6"/>
  <c r="W326" i="6"/>
  <c r="V326" i="6"/>
  <c r="U326" i="6"/>
  <c r="T326" i="6"/>
  <c r="H326" i="6"/>
  <c r="G326" i="6"/>
  <c r="F326" i="6"/>
  <c r="E326" i="6"/>
  <c r="C326" i="6"/>
  <c r="D326" i="6"/>
  <c r="B326" i="6"/>
  <c r="D325" i="6"/>
  <c r="AB324" i="6"/>
  <c r="AA324" i="6"/>
  <c r="Z324" i="6"/>
  <c r="Y324" i="6"/>
  <c r="X324" i="6"/>
  <c r="W324" i="6"/>
  <c r="V324" i="6"/>
  <c r="U324" i="6"/>
  <c r="T324" i="6"/>
  <c r="H324" i="6"/>
  <c r="G324" i="6"/>
  <c r="F324" i="6"/>
  <c r="E324" i="6"/>
  <c r="C324" i="6"/>
  <c r="D324" i="6"/>
  <c r="B324" i="6"/>
  <c r="D323" i="6"/>
  <c r="AB322" i="6"/>
  <c r="AA322" i="6"/>
  <c r="Z322" i="6"/>
  <c r="Y322" i="6"/>
  <c r="X322" i="6"/>
  <c r="W322" i="6"/>
  <c r="V322" i="6"/>
  <c r="U322" i="6"/>
  <c r="T322" i="6"/>
  <c r="H322" i="6"/>
  <c r="G322" i="6"/>
  <c r="F322" i="6"/>
  <c r="E322" i="6"/>
  <c r="C322" i="6"/>
  <c r="D322" i="6"/>
  <c r="B322" i="6"/>
  <c r="H321" i="6"/>
  <c r="G321" i="6"/>
  <c r="H320" i="6"/>
  <c r="G320" i="6"/>
  <c r="F320" i="6"/>
  <c r="H319" i="6"/>
  <c r="G319" i="6"/>
  <c r="F319" i="6"/>
  <c r="D318" i="6"/>
  <c r="D317" i="6"/>
  <c r="D316" i="6"/>
  <c r="D315" i="6"/>
  <c r="C314" i="6"/>
  <c r="AB313" i="6"/>
  <c r="AA313" i="6"/>
  <c r="Z313" i="6"/>
  <c r="Y313" i="6"/>
  <c r="X313" i="6"/>
  <c r="W313" i="6"/>
  <c r="V313" i="6"/>
  <c r="U313" i="6"/>
  <c r="T313" i="6"/>
  <c r="H313" i="6"/>
  <c r="G313" i="6"/>
  <c r="F313" i="6"/>
  <c r="E313" i="6"/>
  <c r="C313" i="6"/>
  <c r="D313" i="6"/>
  <c r="B313" i="6"/>
  <c r="D312" i="6"/>
  <c r="AB311" i="6"/>
  <c r="AA311" i="6"/>
  <c r="Z311" i="6"/>
  <c r="Y311" i="6"/>
  <c r="X311" i="6"/>
  <c r="W311" i="6"/>
  <c r="V311" i="6"/>
  <c r="U311" i="6"/>
  <c r="T311" i="6"/>
  <c r="H311" i="6"/>
  <c r="G311" i="6"/>
  <c r="F311" i="6"/>
  <c r="E311" i="6"/>
  <c r="C311" i="6"/>
  <c r="D311" i="6"/>
  <c r="B311" i="6"/>
  <c r="D310" i="6"/>
  <c r="AB309" i="6"/>
  <c r="AA309" i="6"/>
  <c r="Z309" i="6"/>
  <c r="Y309" i="6"/>
  <c r="X309" i="6"/>
  <c r="W309" i="6"/>
  <c r="V309" i="6"/>
  <c r="U309" i="6"/>
  <c r="T309" i="6"/>
  <c r="H309" i="6"/>
  <c r="G309" i="6"/>
  <c r="F309" i="6"/>
  <c r="E309" i="6"/>
  <c r="C309" i="6"/>
  <c r="D309" i="6"/>
  <c r="B309" i="6"/>
  <c r="D308" i="6"/>
  <c r="AB307" i="6"/>
  <c r="AA307" i="6"/>
  <c r="Z307" i="6"/>
  <c r="Y307" i="6"/>
  <c r="X307" i="6"/>
  <c r="W307" i="6"/>
  <c r="V307" i="6"/>
  <c r="U307" i="6"/>
  <c r="T307" i="6"/>
  <c r="H307" i="6"/>
  <c r="G307" i="6"/>
  <c r="F307" i="6"/>
  <c r="E307" i="6"/>
  <c r="C307" i="6"/>
  <c r="D307" i="6"/>
  <c r="B307" i="6"/>
  <c r="H306" i="6"/>
  <c r="G306" i="6"/>
  <c r="H305" i="6"/>
  <c r="G305" i="6"/>
  <c r="H304" i="6"/>
  <c r="G304" i="6"/>
  <c r="F304" i="6"/>
  <c r="H303" i="6"/>
  <c r="G303" i="6"/>
  <c r="H302" i="6"/>
  <c r="G302" i="6"/>
  <c r="F302" i="6"/>
  <c r="D296" i="6"/>
  <c r="D295" i="6"/>
  <c r="D294" i="6"/>
  <c r="D293" i="6"/>
  <c r="AB292" i="6"/>
  <c r="AA292" i="6"/>
  <c r="Z292" i="6"/>
  <c r="Y292" i="6"/>
  <c r="X292" i="6"/>
  <c r="W292" i="6"/>
  <c r="V292" i="6"/>
  <c r="U292" i="6"/>
  <c r="T292" i="6"/>
  <c r="H292" i="6"/>
  <c r="G292" i="6"/>
  <c r="F292" i="6"/>
  <c r="E292" i="6"/>
  <c r="C292" i="6"/>
  <c r="D292" i="6"/>
  <c r="B292" i="6"/>
  <c r="D291" i="6"/>
  <c r="AB290" i="6"/>
  <c r="AA290" i="6"/>
  <c r="Z290" i="6"/>
  <c r="Y290" i="6"/>
  <c r="X290" i="6"/>
  <c r="W290" i="6"/>
  <c r="V290" i="6"/>
  <c r="U290" i="6"/>
  <c r="T290" i="6"/>
  <c r="H290" i="6"/>
  <c r="G290" i="6"/>
  <c r="F290" i="6"/>
  <c r="E290" i="6"/>
  <c r="C290" i="6"/>
  <c r="D290" i="6"/>
  <c r="B290" i="6"/>
  <c r="D289" i="6"/>
  <c r="AB288" i="6"/>
  <c r="AA288" i="6"/>
  <c r="Z288" i="6"/>
  <c r="Y288" i="6"/>
  <c r="X288" i="6"/>
  <c r="W288" i="6"/>
  <c r="V288" i="6"/>
  <c r="U288" i="6"/>
  <c r="T288" i="6"/>
  <c r="H288" i="6"/>
  <c r="G288" i="6"/>
  <c r="F288" i="6"/>
  <c r="E288" i="6"/>
  <c r="C288" i="6"/>
  <c r="D288" i="6"/>
  <c r="B288" i="6"/>
  <c r="D287" i="6"/>
  <c r="AB286" i="6"/>
  <c r="AA286" i="6"/>
  <c r="Z286" i="6"/>
  <c r="Y286" i="6"/>
  <c r="X286" i="6"/>
  <c r="W286" i="6"/>
  <c r="V286" i="6"/>
  <c r="U286" i="6"/>
  <c r="T286" i="6"/>
  <c r="H286" i="6"/>
  <c r="G286" i="6"/>
  <c r="F286" i="6"/>
  <c r="E286" i="6"/>
  <c r="C286" i="6"/>
  <c r="D286" i="6"/>
  <c r="B286" i="6"/>
  <c r="H285" i="6"/>
  <c r="G285" i="6"/>
  <c r="H284" i="6"/>
  <c r="G284" i="6"/>
  <c r="H283" i="6"/>
  <c r="G283" i="6"/>
  <c r="F283" i="6"/>
  <c r="H282" i="6"/>
  <c r="G282" i="6"/>
  <c r="H281" i="6"/>
  <c r="G281" i="6"/>
  <c r="F281" i="6"/>
  <c r="D275" i="6"/>
  <c r="D274" i="6"/>
  <c r="D273" i="6"/>
  <c r="D272" i="6"/>
  <c r="C271" i="6"/>
  <c r="AB270" i="6"/>
  <c r="AA270" i="6"/>
  <c r="Z270" i="6"/>
  <c r="Y270" i="6"/>
  <c r="X270" i="6"/>
  <c r="W270" i="6"/>
  <c r="V270" i="6"/>
  <c r="U270" i="6"/>
  <c r="T270" i="6"/>
  <c r="H270" i="6"/>
  <c r="G270" i="6"/>
  <c r="F270" i="6"/>
  <c r="E270" i="6"/>
  <c r="C270" i="6"/>
  <c r="D270" i="6"/>
  <c r="B270" i="6"/>
  <c r="D269" i="6"/>
  <c r="AB268" i="6"/>
  <c r="AA268" i="6"/>
  <c r="Z268" i="6"/>
  <c r="Y268" i="6"/>
  <c r="X268" i="6"/>
  <c r="W268" i="6"/>
  <c r="V268" i="6"/>
  <c r="U268" i="6"/>
  <c r="T268" i="6"/>
  <c r="H268" i="6"/>
  <c r="G268" i="6"/>
  <c r="F268" i="6"/>
  <c r="E268" i="6"/>
  <c r="C268" i="6"/>
  <c r="D268" i="6"/>
  <c r="B268" i="6"/>
  <c r="D267" i="6"/>
  <c r="AB266" i="6"/>
  <c r="AA266" i="6"/>
  <c r="Z266" i="6"/>
  <c r="Y266" i="6"/>
  <c r="X266" i="6"/>
  <c r="W266" i="6"/>
  <c r="V266" i="6"/>
  <c r="U266" i="6"/>
  <c r="T266" i="6"/>
  <c r="H266" i="6"/>
  <c r="G266" i="6"/>
  <c r="F266" i="6"/>
  <c r="E266" i="6"/>
  <c r="C266" i="6"/>
  <c r="D266" i="6"/>
  <c r="B266" i="6"/>
  <c r="D265" i="6"/>
  <c r="AB264" i="6"/>
  <c r="AA264" i="6"/>
  <c r="Z264" i="6"/>
  <c r="Y264" i="6"/>
  <c r="X264" i="6"/>
  <c r="W264" i="6"/>
  <c r="V264" i="6"/>
  <c r="U264" i="6"/>
  <c r="T264" i="6"/>
  <c r="H264" i="6"/>
  <c r="G264" i="6"/>
  <c r="F264" i="6"/>
  <c r="E264" i="6"/>
  <c r="C264" i="6"/>
  <c r="D264" i="6"/>
  <c r="B264" i="6"/>
  <c r="H263" i="6"/>
  <c r="G263" i="6"/>
  <c r="H262" i="6"/>
  <c r="G262" i="6"/>
  <c r="H261" i="6"/>
  <c r="G261" i="6"/>
  <c r="F261" i="6"/>
  <c r="H260" i="6"/>
  <c r="G260" i="6"/>
  <c r="H259" i="6"/>
  <c r="G259" i="6"/>
  <c r="F259" i="6"/>
  <c r="D253" i="6"/>
  <c r="D252" i="6"/>
  <c r="D251" i="6"/>
  <c r="D250" i="6"/>
  <c r="C249" i="6"/>
  <c r="AB248" i="6"/>
  <c r="AA248" i="6"/>
  <c r="Z248" i="6"/>
  <c r="Y248" i="6"/>
  <c r="X248" i="6"/>
  <c r="W248" i="6"/>
  <c r="V248" i="6"/>
  <c r="U248" i="6"/>
  <c r="T248" i="6"/>
  <c r="H248" i="6"/>
  <c r="G248" i="6"/>
  <c r="F248" i="6"/>
  <c r="E248" i="6"/>
  <c r="C248" i="6"/>
  <c r="D248" i="6"/>
  <c r="B248" i="6"/>
  <c r="D247" i="6"/>
  <c r="AB246" i="6"/>
  <c r="AA246" i="6"/>
  <c r="Z246" i="6"/>
  <c r="Y246" i="6"/>
  <c r="X246" i="6"/>
  <c r="W246" i="6"/>
  <c r="V246" i="6"/>
  <c r="U246" i="6"/>
  <c r="T246" i="6"/>
  <c r="H246" i="6"/>
  <c r="G246" i="6"/>
  <c r="F246" i="6"/>
  <c r="E246" i="6"/>
  <c r="C246" i="6"/>
  <c r="D246" i="6"/>
  <c r="B246" i="6"/>
  <c r="D245" i="6"/>
  <c r="AB244" i="6"/>
  <c r="AA244" i="6"/>
  <c r="Z244" i="6"/>
  <c r="Y244" i="6"/>
  <c r="X244" i="6"/>
  <c r="W244" i="6"/>
  <c r="V244" i="6"/>
  <c r="U244" i="6"/>
  <c r="T244" i="6"/>
  <c r="H244" i="6"/>
  <c r="G244" i="6"/>
  <c r="F244" i="6"/>
  <c r="E244" i="6"/>
  <c r="C244" i="6"/>
  <c r="D244" i="6"/>
  <c r="B244" i="6"/>
  <c r="H243" i="6"/>
  <c r="G243" i="6"/>
  <c r="H242" i="6"/>
  <c r="G242" i="6"/>
  <c r="H241" i="6"/>
  <c r="G241" i="6"/>
  <c r="F241" i="6"/>
  <c r="H240" i="6"/>
  <c r="G240" i="6"/>
  <c r="H239" i="6"/>
  <c r="G239" i="6"/>
  <c r="F239" i="6"/>
  <c r="D233" i="6"/>
  <c r="D232" i="6"/>
  <c r="D231" i="6"/>
  <c r="D230" i="6"/>
  <c r="C229" i="6"/>
  <c r="AB228" i="6"/>
  <c r="AA228" i="6"/>
  <c r="Z228" i="6"/>
  <c r="Y228" i="6"/>
  <c r="X228" i="6"/>
  <c r="W228" i="6"/>
  <c r="V228" i="6"/>
  <c r="U228" i="6"/>
  <c r="T228" i="6"/>
  <c r="H228" i="6"/>
  <c r="G228" i="6"/>
  <c r="F228" i="6"/>
  <c r="E228" i="6"/>
  <c r="C228" i="6"/>
  <c r="D228" i="6"/>
  <c r="B228" i="6"/>
  <c r="D227" i="6"/>
  <c r="AB226" i="6"/>
  <c r="AA226" i="6"/>
  <c r="Z226" i="6"/>
  <c r="Y226" i="6"/>
  <c r="X226" i="6"/>
  <c r="W226" i="6"/>
  <c r="V226" i="6"/>
  <c r="U226" i="6"/>
  <c r="T226" i="6"/>
  <c r="H226" i="6"/>
  <c r="G226" i="6"/>
  <c r="F226" i="6"/>
  <c r="E226" i="6"/>
  <c r="C226" i="6"/>
  <c r="D226" i="6"/>
  <c r="B226" i="6"/>
  <c r="D225" i="6"/>
  <c r="AB224" i="6"/>
  <c r="AA224" i="6"/>
  <c r="Z224" i="6"/>
  <c r="Y224" i="6"/>
  <c r="X224" i="6"/>
  <c r="W224" i="6"/>
  <c r="V224" i="6"/>
  <c r="U224" i="6"/>
  <c r="T224" i="6"/>
  <c r="H224" i="6"/>
  <c r="G224" i="6"/>
  <c r="F224" i="6"/>
  <c r="E224" i="6"/>
  <c r="C224" i="6"/>
  <c r="D224" i="6"/>
  <c r="B224" i="6"/>
  <c r="D223" i="6"/>
  <c r="AB222" i="6"/>
  <c r="AA222" i="6"/>
  <c r="Z222" i="6"/>
  <c r="Y222" i="6"/>
  <c r="X222" i="6"/>
  <c r="W222" i="6"/>
  <c r="V222" i="6"/>
  <c r="U222" i="6"/>
  <c r="T222" i="6"/>
  <c r="H222" i="6"/>
  <c r="G222" i="6"/>
  <c r="F222" i="6"/>
  <c r="E222" i="6"/>
  <c r="C222" i="6"/>
  <c r="D222" i="6"/>
  <c r="B222" i="6"/>
  <c r="D221" i="6"/>
  <c r="AB220" i="6"/>
  <c r="AA220" i="6"/>
  <c r="Z220" i="6"/>
  <c r="Y220" i="6"/>
  <c r="X220" i="6"/>
  <c r="W220" i="6"/>
  <c r="V220" i="6"/>
  <c r="U220" i="6"/>
  <c r="T220" i="6"/>
  <c r="H220" i="6"/>
  <c r="G220" i="6"/>
  <c r="F220" i="6"/>
  <c r="E220" i="6"/>
  <c r="C220" i="6"/>
  <c r="D220" i="6"/>
  <c r="B220" i="6"/>
  <c r="H219" i="6"/>
  <c r="G219" i="6"/>
  <c r="H218" i="6"/>
  <c r="G218" i="6"/>
  <c r="H217" i="6"/>
  <c r="G217" i="6"/>
  <c r="F217" i="6"/>
  <c r="H216" i="6"/>
  <c r="G216" i="6"/>
  <c r="H215" i="6"/>
  <c r="G215" i="6"/>
  <c r="F215" i="6"/>
  <c r="D209" i="6"/>
  <c r="D208" i="6"/>
  <c r="D207" i="6"/>
  <c r="D206" i="6"/>
  <c r="C205" i="6"/>
  <c r="AB204" i="6"/>
  <c r="AA204" i="6"/>
  <c r="Z204" i="6"/>
  <c r="Y204" i="6"/>
  <c r="X204" i="6"/>
  <c r="W204" i="6"/>
  <c r="V204" i="6"/>
  <c r="U204" i="6"/>
  <c r="T204" i="6"/>
  <c r="H204" i="6"/>
  <c r="G204" i="6"/>
  <c r="F204" i="6"/>
  <c r="E204" i="6"/>
  <c r="C204" i="6"/>
  <c r="D204" i="6"/>
  <c r="B204" i="6"/>
  <c r="D203" i="6"/>
  <c r="AB202" i="6"/>
  <c r="AA202" i="6"/>
  <c r="Z202" i="6"/>
  <c r="Y202" i="6"/>
  <c r="X202" i="6"/>
  <c r="W202" i="6"/>
  <c r="V202" i="6"/>
  <c r="U202" i="6"/>
  <c r="T202" i="6"/>
  <c r="H202" i="6"/>
  <c r="G202" i="6"/>
  <c r="F202" i="6"/>
  <c r="E202" i="6"/>
  <c r="C202" i="6"/>
  <c r="D202" i="6"/>
  <c r="B202" i="6"/>
  <c r="D201" i="6"/>
  <c r="AB200" i="6"/>
  <c r="AA200" i="6"/>
  <c r="Z200" i="6"/>
  <c r="Y200" i="6"/>
  <c r="X200" i="6"/>
  <c r="W200" i="6"/>
  <c r="V200" i="6"/>
  <c r="U200" i="6"/>
  <c r="T200" i="6"/>
  <c r="H200" i="6"/>
  <c r="G200" i="6"/>
  <c r="F200" i="6"/>
  <c r="E200" i="6"/>
  <c r="C200" i="6"/>
  <c r="D200" i="6"/>
  <c r="B200" i="6"/>
  <c r="H199" i="6"/>
  <c r="G199" i="6"/>
  <c r="H198" i="6"/>
  <c r="G198" i="6"/>
  <c r="H197" i="6"/>
  <c r="G197" i="6"/>
  <c r="F197" i="6"/>
  <c r="H196" i="6"/>
  <c r="G196" i="6"/>
  <c r="H195" i="6"/>
  <c r="G195" i="6"/>
  <c r="F195" i="6"/>
  <c r="D189" i="6"/>
  <c r="D188" i="6"/>
  <c r="D187" i="6"/>
  <c r="D186" i="6"/>
  <c r="C185" i="6"/>
  <c r="AB184" i="6"/>
  <c r="AA184" i="6"/>
  <c r="Z184" i="6"/>
  <c r="Y184" i="6"/>
  <c r="X184" i="6"/>
  <c r="W184" i="6"/>
  <c r="V184" i="6"/>
  <c r="U184" i="6"/>
  <c r="T184" i="6"/>
  <c r="H184" i="6"/>
  <c r="G184" i="6"/>
  <c r="F184" i="6"/>
  <c r="E184" i="6"/>
  <c r="C184" i="6"/>
  <c r="D184" i="6"/>
  <c r="B184" i="6"/>
  <c r="D183" i="6"/>
  <c r="AB182" i="6"/>
  <c r="AA182" i="6"/>
  <c r="Z182" i="6"/>
  <c r="Y182" i="6"/>
  <c r="X182" i="6"/>
  <c r="W182" i="6"/>
  <c r="V182" i="6"/>
  <c r="U182" i="6"/>
  <c r="T182" i="6"/>
  <c r="H182" i="6"/>
  <c r="G182" i="6"/>
  <c r="F182" i="6"/>
  <c r="E182" i="6"/>
  <c r="C182" i="6"/>
  <c r="D182" i="6"/>
  <c r="B182" i="6"/>
  <c r="D181" i="6"/>
  <c r="AB180" i="6"/>
  <c r="AA180" i="6"/>
  <c r="Z180" i="6"/>
  <c r="Y180" i="6"/>
  <c r="X180" i="6"/>
  <c r="W180" i="6"/>
  <c r="V180" i="6"/>
  <c r="U180" i="6"/>
  <c r="T180" i="6"/>
  <c r="H180" i="6"/>
  <c r="G180" i="6"/>
  <c r="F180" i="6"/>
  <c r="E180" i="6"/>
  <c r="C180" i="6"/>
  <c r="D180" i="6"/>
  <c r="B180" i="6"/>
  <c r="H179" i="6"/>
  <c r="G179" i="6"/>
  <c r="H178" i="6"/>
  <c r="G178" i="6"/>
  <c r="H177" i="6"/>
  <c r="G177" i="6"/>
  <c r="F177" i="6"/>
  <c r="H176" i="6"/>
  <c r="G176" i="6"/>
  <c r="H175" i="6"/>
  <c r="G175" i="6"/>
  <c r="F175" i="6"/>
  <c r="D169" i="6"/>
  <c r="D168" i="6"/>
  <c r="D167" i="6"/>
  <c r="D166" i="6"/>
  <c r="C165" i="6"/>
  <c r="AB164" i="6"/>
  <c r="AA164" i="6"/>
  <c r="Z164" i="6"/>
  <c r="Y164" i="6"/>
  <c r="X164" i="6"/>
  <c r="W164" i="6"/>
  <c r="V164" i="6"/>
  <c r="U164" i="6"/>
  <c r="T164" i="6"/>
  <c r="H164" i="6"/>
  <c r="G164" i="6"/>
  <c r="F164" i="6"/>
  <c r="E164" i="6"/>
  <c r="C164" i="6"/>
  <c r="D164" i="6"/>
  <c r="B164" i="6"/>
  <c r="D163" i="6"/>
  <c r="AB162" i="6"/>
  <c r="AA162" i="6"/>
  <c r="Z162" i="6"/>
  <c r="Y162" i="6"/>
  <c r="X162" i="6"/>
  <c r="W162" i="6"/>
  <c r="V162" i="6"/>
  <c r="U162" i="6"/>
  <c r="T162" i="6"/>
  <c r="H162" i="6"/>
  <c r="G162" i="6"/>
  <c r="F162" i="6"/>
  <c r="E162" i="6"/>
  <c r="C162" i="6"/>
  <c r="D162" i="6"/>
  <c r="B162" i="6"/>
  <c r="D161" i="6"/>
  <c r="AB160" i="6"/>
  <c r="AA160" i="6"/>
  <c r="Z160" i="6"/>
  <c r="Y160" i="6"/>
  <c r="X160" i="6"/>
  <c r="W160" i="6"/>
  <c r="V160" i="6"/>
  <c r="U160" i="6"/>
  <c r="T160" i="6"/>
  <c r="H160" i="6"/>
  <c r="G160" i="6"/>
  <c r="F160" i="6"/>
  <c r="E160" i="6"/>
  <c r="C160" i="6"/>
  <c r="D160" i="6"/>
  <c r="B160" i="6"/>
  <c r="H159" i="6"/>
  <c r="G159" i="6"/>
  <c r="H158" i="6"/>
  <c r="G158" i="6"/>
  <c r="F158" i="6"/>
  <c r="H157" i="6"/>
  <c r="G157" i="6"/>
  <c r="F157" i="6"/>
  <c r="D156" i="6"/>
  <c r="D155" i="6"/>
  <c r="D154" i="6"/>
  <c r="D153" i="6"/>
  <c r="C152" i="6"/>
  <c r="AB151" i="6"/>
  <c r="AA151" i="6"/>
  <c r="Z151" i="6"/>
  <c r="Y151" i="6"/>
  <c r="X151" i="6"/>
  <c r="W151" i="6"/>
  <c r="V151" i="6"/>
  <c r="U151" i="6"/>
  <c r="T151" i="6"/>
  <c r="H151" i="6"/>
  <c r="G151" i="6"/>
  <c r="F151" i="6"/>
  <c r="E151" i="6"/>
  <c r="C151" i="6"/>
  <c r="D151" i="6"/>
  <c r="B151" i="6"/>
  <c r="H150" i="6"/>
  <c r="G150" i="6"/>
  <c r="H149" i="6"/>
  <c r="G149" i="6"/>
  <c r="H148" i="6"/>
  <c r="G148" i="6"/>
  <c r="F148" i="6"/>
  <c r="H147" i="6"/>
  <c r="G147" i="6"/>
  <c r="H146" i="6"/>
  <c r="G146" i="6"/>
  <c r="F146" i="6"/>
  <c r="D145" i="6"/>
  <c r="D144" i="6"/>
  <c r="D143" i="6"/>
  <c r="D142" i="6"/>
  <c r="C141" i="6"/>
  <c r="AB140" i="6"/>
  <c r="AA140" i="6"/>
  <c r="Z140" i="6"/>
  <c r="Y140" i="6"/>
  <c r="X140" i="6"/>
  <c r="W140" i="6"/>
  <c r="V140" i="6"/>
  <c r="U140" i="6"/>
  <c r="T140" i="6"/>
  <c r="H140" i="6"/>
  <c r="G140" i="6"/>
  <c r="F140" i="6"/>
  <c r="E140" i="6"/>
  <c r="C140" i="6"/>
  <c r="D140" i="6"/>
  <c r="B140" i="6"/>
  <c r="H139" i="6"/>
  <c r="G139" i="6"/>
  <c r="H138" i="6"/>
  <c r="G138" i="6"/>
  <c r="F138" i="6"/>
  <c r="H137" i="6"/>
  <c r="G137" i="6"/>
  <c r="F137" i="6"/>
  <c r="D136" i="6"/>
  <c r="D135" i="6"/>
  <c r="D134" i="6"/>
  <c r="D133" i="6"/>
  <c r="C132" i="6"/>
  <c r="AB131" i="6"/>
  <c r="AA131" i="6"/>
  <c r="Z131" i="6"/>
  <c r="Y131" i="6"/>
  <c r="X131" i="6"/>
  <c r="W131" i="6"/>
  <c r="V131" i="6"/>
  <c r="U131" i="6"/>
  <c r="T131" i="6"/>
  <c r="H131" i="6"/>
  <c r="G131" i="6"/>
  <c r="F131" i="6"/>
  <c r="E131" i="6"/>
  <c r="C131" i="6"/>
  <c r="D131" i="6"/>
  <c r="B131" i="6"/>
  <c r="H130" i="6"/>
  <c r="G130" i="6"/>
  <c r="H129" i="6"/>
  <c r="G129" i="6"/>
  <c r="F129" i="6"/>
  <c r="H128" i="6"/>
  <c r="G128" i="6"/>
  <c r="F128" i="6"/>
  <c r="D127" i="6"/>
  <c r="D126" i="6"/>
  <c r="D125" i="6"/>
  <c r="D124" i="6"/>
  <c r="C123" i="6"/>
  <c r="AB122" i="6"/>
  <c r="AA122" i="6"/>
  <c r="Z122" i="6"/>
  <c r="Y122" i="6"/>
  <c r="X122" i="6"/>
  <c r="W122" i="6"/>
  <c r="V122" i="6"/>
  <c r="U122" i="6"/>
  <c r="T122" i="6"/>
  <c r="H122" i="6"/>
  <c r="G122" i="6"/>
  <c r="F122" i="6"/>
  <c r="E122" i="6"/>
  <c r="C122" i="6"/>
  <c r="D122" i="6"/>
  <c r="B122" i="6"/>
  <c r="H121" i="6"/>
  <c r="G121" i="6"/>
  <c r="H120" i="6"/>
  <c r="G120" i="6"/>
  <c r="F120" i="6"/>
  <c r="H119" i="6"/>
  <c r="G119" i="6"/>
  <c r="F119" i="6"/>
  <c r="D118" i="6"/>
  <c r="D117" i="6"/>
  <c r="D116" i="6"/>
  <c r="D115" i="6"/>
  <c r="C114" i="6"/>
  <c r="AB113" i="6"/>
  <c r="AA113" i="6"/>
  <c r="Z113" i="6"/>
  <c r="Y113" i="6"/>
  <c r="X113" i="6"/>
  <c r="W113" i="6"/>
  <c r="V113" i="6"/>
  <c r="U113" i="6"/>
  <c r="T113" i="6"/>
  <c r="H113" i="6"/>
  <c r="G113" i="6"/>
  <c r="F113" i="6"/>
  <c r="E113" i="6"/>
  <c r="C113" i="6"/>
  <c r="D113" i="6"/>
  <c r="B113" i="6"/>
  <c r="H112" i="6"/>
  <c r="G112" i="6"/>
  <c r="H111" i="6"/>
  <c r="G111" i="6"/>
  <c r="F111" i="6"/>
  <c r="H110" i="6"/>
  <c r="G110" i="6"/>
  <c r="F110" i="6"/>
  <c r="D109" i="6"/>
  <c r="D108" i="6"/>
  <c r="D107" i="6"/>
  <c r="D106" i="6"/>
  <c r="C105" i="6"/>
  <c r="AB104" i="6"/>
  <c r="AA104" i="6"/>
  <c r="Z104" i="6"/>
  <c r="Y104" i="6"/>
  <c r="X104" i="6"/>
  <c r="W104" i="6"/>
  <c r="V104" i="6"/>
  <c r="U104" i="6"/>
  <c r="T104" i="6"/>
  <c r="H104" i="6"/>
  <c r="G104" i="6"/>
  <c r="F104" i="6"/>
  <c r="E104" i="6"/>
  <c r="C104" i="6"/>
  <c r="D104" i="6"/>
  <c r="B104" i="6"/>
  <c r="H103" i="6"/>
  <c r="G103" i="6"/>
  <c r="H102" i="6"/>
  <c r="G102" i="6"/>
  <c r="F102" i="6"/>
  <c r="H101" i="6"/>
  <c r="G101" i="6"/>
  <c r="F101" i="6"/>
  <c r="D100" i="6"/>
  <c r="D99" i="6"/>
  <c r="D98" i="6"/>
  <c r="D97" i="6"/>
  <c r="C96" i="6"/>
  <c r="AB95" i="6"/>
  <c r="AA95" i="6"/>
  <c r="Z95" i="6"/>
  <c r="Y95" i="6"/>
  <c r="X95" i="6"/>
  <c r="W95" i="6"/>
  <c r="V95" i="6"/>
  <c r="U95" i="6"/>
  <c r="T95" i="6"/>
  <c r="H95" i="6"/>
  <c r="G95" i="6"/>
  <c r="F95" i="6"/>
  <c r="E95" i="6"/>
  <c r="C95" i="6"/>
  <c r="D95" i="6"/>
  <c r="B95" i="6"/>
  <c r="H94" i="6"/>
  <c r="G94" i="6"/>
  <c r="H93" i="6"/>
  <c r="G93" i="6"/>
  <c r="F93" i="6"/>
  <c r="H92" i="6"/>
  <c r="G92" i="6"/>
  <c r="F92" i="6"/>
  <c r="D91" i="6"/>
  <c r="D90" i="6"/>
  <c r="D89" i="6"/>
  <c r="D88" i="6"/>
  <c r="C87" i="6"/>
  <c r="AB86" i="6"/>
  <c r="AA86" i="6"/>
  <c r="Z86" i="6"/>
  <c r="Y86" i="6"/>
  <c r="X86" i="6"/>
  <c r="W86" i="6"/>
  <c r="V86" i="6"/>
  <c r="U86" i="6"/>
  <c r="T86" i="6"/>
  <c r="H86" i="6"/>
  <c r="G86" i="6"/>
  <c r="F86" i="6"/>
  <c r="E86" i="6"/>
  <c r="C86" i="6"/>
  <c r="D86" i="6"/>
  <c r="B86" i="6"/>
  <c r="H85" i="6"/>
  <c r="G85" i="6"/>
  <c r="H84" i="6"/>
  <c r="G84" i="6"/>
  <c r="F84" i="6"/>
  <c r="H83" i="6"/>
  <c r="G83" i="6"/>
  <c r="F83" i="6"/>
  <c r="D82" i="6"/>
  <c r="D81" i="6"/>
  <c r="D80" i="6"/>
  <c r="D79" i="6"/>
  <c r="C78" i="6"/>
  <c r="AB77" i="6"/>
  <c r="AA77" i="6"/>
  <c r="Z77" i="6"/>
  <c r="Y77" i="6"/>
  <c r="X77" i="6"/>
  <c r="W77" i="6"/>
  <c r="V77" i="6"/>
  <c r="U77" i="6"/>
  <c r="T77" i="6"/>
  <c r="H77" i="6"/>
  <c r="G77" i="6"/>
  <c r="F77" i="6"/>
  <c r="E77" i="6"/>
  <c r="C77" i="6"/>
  <c r="D77" i="6"/>
  <c r="B77" i="6"/>
  <c r="H76" i="6"/>
  <c r="G76" i="6"/>
  <c r="H75" i="6"/>
  <c r="G75" i="6"/>
  <c r="F75" i="6"/>
  <c r="H74" i="6"/>
  <c r="G74" i="6"/>
  <c r="F74" i="6"/>
  <c r="D73" i="6"/>
  <c r="D72" i="6"/>
  <c r="D71" i="6"/>
  <c r="D70" i="6"/>
  <c r="C69" i="6"/>
  <c r="AB68" i="6"/>
  <c r="AA68" i="6"/>
  <c r="Z68" i="6"/>
  <c r="Y68" i="6"/>
  <c r="X68" i="6"/>
  <c r="W68" i="6"/>
  <c r="V68" i="6"/>
  <c r="U68" i="6"/>
  <c r="T68" i="6"/>
  <c r="H68" i="6"/>
  <c r="G68" i="6"/>
  <c r="F68" i="6"/>
  <c r="E68" i="6"/>
  <c r="C68" i="6"/>
  <c r="D68" i="6"/>
  <c r="B68" i="6"/>
  <c r="H67" i="6"/>
  <c r="G67" i="6"/>
  <c r="H66" i="6"/>
  <c r="G66" i="6"/>
  <c r="H65" i="6"/>
  <c r="G65" i="6"/>
  <c r="F65" i="6"/>
  <c r="H64" i="6"/>
  <c r="G64" i="6"/>
  <c r="H63" i="6"/>
  <c r="G63" i="6"/>
  <c r="F63" i="6"/>
  <c r="D56" i="6"/>
  <c r="D55" i="6"/>
  <c r="D54" i="6"/>
  <c r="D53" i="6"/>
  <c r="C52" i="6"/>
  <c r="AB51" i="6"/>
  <c r="AA51" i="6"/>
  <c r="Z51" i="6"/>
  <c r="Y51" i="6"/>
  <c r="X51" i="6"/>
  <c r="W51" i="6"/>
  <c r="V51" i="6"/>
  <c r="U51" i="6"/>
  <c r="T51" i="6"/>
  <c r="H51" i="6"/>
  <c r="G51" i="6"/>
  <c r="F51" i="6"/>
  <c r="E51" i="6"/>
  <c r="C51" i="6"/>
  <c r="D51" i="6"/>
  <c r="B51" i="6"/>
  <c r="H50" i="6"/>
  <c r="G50" i="6"/>
  <c r="H49" i="6"/>
  <c r="G49" i="6"/>
  <c r="H48" i="6"/>
  <c r="G48" i="6"/>
  <c r="F48" i="6"/>
  <c r="H47" i="6"/>
  <c r="G47" i="6"/>
  <c r="H46" i="6"/>
  <c r="G46" i="6"/>
  <c r="F46" i="6"/>
  <c r="D45" i="6"/>
  <c r="D44" i="6"/>
  <c r="D43" i="6"/>
  <c r="D42" i="6"/>
  <c r="C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1140" i="5"/>
  <c r="AF1126" i="5"/>
  <c r="AF931" i="5"/>
  <c r="AF850" i="5"/>
  <c r="AF675" i="5"/>
  <c r="AF647" i="5"/>
  <c r="AF437" i="5"/>
  <c r="J1143" i="5"/>
  <c r="C1143" i="5"/>
  <c r="J1142" i="5"/>
  <c r="C1142" i="5"/>
  <c r="J1141" i="5"/>
  <c r="C1141" i="5"/>
  <c r="I21" i="5"/>
  <c r="I20" i="5"/>
  <c r="G20" i="5" s="1"/>
  <c r="I19" i="5"/>
  <c r="I18" i="5"/>
  <c r="I17" i="5"/>
  <c r="I16" i="5"/>
  <c r="I15" i="5"/>
  <c r="A1140" i="5"/>
  <c r="L1138" i="5"/>
  <c r="Q1138" i="5" s="1"/>
  <c r="Z1138" i="5"/>
  <c r="Y1138" i="5"/>
  <c r="X1138" i="5"/>
  <c r="L1137" i="5"/>
  <c r="G1137" i="5"/>
  <c r="E1137" i="5"/>
  <c r="J1136" i="5"/>
  <c r="E1136" i="5"/>
  <c r="J1135" i="5"/>
  <c r="E1135" i="5"/>
  <c r="K1134" i="5"/>
  <c r="J1134" i="5"/>
  <c r="H1134" i="5"/>
  <c r="G1134" i="5"/>
  <c r="F1134" i="5"/>
  <c r="K1133" i="5"/>
  <c r="J1133" i="5"/>
  <c r="H1133" i="5"/>
  <c r="R1133" i="5" s="1"/>
  <c r="G1133" i="5"/>
  <c r="F1133" i="5"/>
  <c r="V1132" i="5"/>
  <c r="K1136" i="5" s="1"/>
  <c r="T1132" i="5"/>
  <c r="K1135" i="5" s="1"/>
  <c r="U1132" i="5"/>
  <c r="H1136" i="5" s="1"/>
  <c r="S1132" i="5"/>
  <c r="H1135" i="5" s="1"/>
  <c r="F1132" i="5"/>
  <c r="E1132" i="5"/>
  <c r="D1132" i="5"/>
  <c r="I1132" i="5"/>
  <c r="C1132" i="5"/>
  <c r="B1132" i="5"/>
  <c r="A1132" i="5"/>
  <c r="L1131" i="5"/>
  <c r="Q1131" i="5" s="1"/>
  <c r="Z1131" i="5"/>
  <c r="Y1131" i="5"/>
  <c r="X1131" i="5"/>
  <c r="K1130" i="5"/>
  <c r="J1131" i="5" s="1"/>
  <c r="P1131" i="5" s="1"/>
  <c r="H1130" i="5"/>
  <c r="G1131" i="5" s="1"/>
  <c r="O1131" i="5" s="1"/>
  <c r="J1130" i="5"/>
  <c r="G1130" i="5"/>
  <c r="F1130" i="5"/>
  <c r="V1130" i="5"/>
  <c r="T1130" i="5"/>
  <c r="U1130" i="5"/>
  <c r="S1130" i="5"/>
  <c r="E1130" i="5"/>
  <c r="D1130" i="5"/>
  <c r="I1130" i="5"/>
  <c r="C1130" i="5"/>
  <c r="B1130" i="5"/>
  <c r="A1130" i="5"/>
  <c r="L1129" i="5"/>
  <c r="Q1129" i="5" s="1"/>
  <c r="Z1129" i="5"/>
  <c r="Y1129" i="5"/>
  <c r="X1129" i="5"/>
  <c r="K1128" i="5"/>
  <c r="J1129" i="5" s="1"/>
  <c r="P1129" i="5" s="1"/>
  <c r="H1128" i="5"/>
  <c r="G1129" i="5" s="1"/>
  <c r="O1129" i="5" s="1"/>
  <c r="J1128" i="5"/>
  <c r="G1128" i="5"/>
  <c r="F1128" i="5"/>
  <c r="V1128" i="5"/>
  <c r="T1128" i="5"/>
  <c r="U1128" i="5"/>
  <c r="S1128" i="5"/>
  <c r="E1128" i="5"/>
  <c r="D1128" i="5"/>
  <c r="I1128" i="5"/>
  <c r="C1128" i="5"/>
  <c r="B1128" i="5"/>
  <c r="A1128" i="5"/>
  <c r="A1127" i="5"/>
  <c r="A1126" i="5"/>
  <c r="L1124" i="5"/>
  <c r="Q1124" i="5" s="1"/>
  <c r="Z1124" i="5"/>
  <c r="Y1124" i="5"/>
  <c r="X1124" i="5"/>
  <c r="L1123" i="5"/>
  <c r="G1123" i="5"/>
  <c r="E1123" i="5"/>
  <c r="J1122" i="5"/>
  <c r="F1122" i="5"/>
  <c r="E1122" i="5"/>
  <c r="J1121" i="5"/>
  <c r="F1121" i="5"/>
  <c r="E1121" i="5"/>
  <c r="K1120" i="5"/>
  <c r="J1120" i="5"/>
  <c r="H1120" i="5"/>
  <c r="G1120" i="5"/>
  <c r="F1120" i="5"/>
  <c r="K1119" i="5"/>
  <c r="J1119" i="5"/>
  <c r="H1119" i="5"/>
  <c r="R1119" i="5" s="1"/>
  <c r="G1119" i="5"/>
  <c r="F1119" i="5"/>
  <c r="K1118" i="5"/>
  <c r="J1118" i="5"/>
  <c r="H1118" i="5"/>
  <c r="G1118" i="5"/>
  <c r="F1118" i="5"/>
  <c r="K1117" i="5"/>
  <c r="J1117" i="5"/>
  <c r="H1117" i="5"/>
  <c r="G1117" i="5"/>
  <c r="F1117" i="5"/>
  <c r="V1116" i="5"/>
  <c r="K1122" i="5" s="1"/>
  <c r="T1116" i="5"/>
  <c r="K1121" i="5" s="1"/>
  <c r="U1116" i="5"/>
  <c r="H1122" i="5" s="1"/>
  <c r="S1116" i="5"/>
  <c r="H1121" i="5" s="1"/>
  <c r="F1116" i="5"/>
  <c r="E1116" i="5"/>
  <c r="D1116" i="5"/>
  <c r="I1116" i="5"/>
  <c r="C1116" i="5"/>
  <c r="B1116" i="5"/>
  <c r="A1116" i="5"/>
  <c r="L1115" i="5"/>
  <c r="Q1115" i="5" s="1"/>
  <c r="Z1115" i="5"/>
  <c r="Y1115" i="5"/>
  <c r="X1115" i="5"/>
  <c r="L1114" i="5"/>
  <c r="G1114" i="5"/>
  <c r="E1114" i="5"/>
  <c r="J1113" i="5"/>
  <c r="F1113" i="5"/>
  <c r="E1113" i="5"/>
  <c r="J1112" i="5"/>
  <c r="F1112" i="5"/>
  <c r="E1112" i="5"/>
  <c r="K1111" i="5"/>
  <c r="J1111" i="5"/>
  <c r="H1111" i="5"/>
  <c r="G1111" i="5"/>
  <c r="F1111" i="5"/>
  <c r="K1110" i="5"/>
  <c r="J1110" i="5"/>
  <c r="H1110" i="5"/>
  <c r="G1110" i="5"/>
  <c r="F1110" i="5"/>
  <c r="K1109" i="5"/>
  <c r="J1109" i="5"/>
  <c r="H1109" i="5"/>
  <c r="R1109" i="5" s="1"/>
  <c r="G1109" i="5"/>
  <c r="F1109" i="5"/>
  <c r="C1108" i="5"/>
  <c r="V1107" i="5"/>
  <c r="K1113" i="5" s="1"/>
  <c r="T1107" i="5"/>
  <c r="K1112" i="5" s="1"/>
  <c r="U1107" i="5"/>
  <c r="H1113" i="5" s="1"/>
  <c r="S1107" i="5"/>
  <c r="H1112" i="5" s="1"/>
  <c r="F1107" i="5"/>
  <c r="E1107" i="5"/>
  <c r="D1107" i="5"/>
  <c r="I1107" i="5"/>
  <c r="C1107" i="5"/>
  <c r="B1107" i="5"/>
  <c r="A1107" i="5"/>
  <c r="L1106" i="5"/>
  <c r="Q1106" i="5" s="1"/>
  <c r="Z1106" i="5"/>
  <c r="Y1106" i="5"/>
  <c r="X1106" i="5"/>
  <c r="K1105" i="5"/>
  <c r="J1105" i="5"/>
  <c r="Z1105" i="5"/>
  <c r="Y1105" i="5"/>
  <c r="X1105" i="5"/>
  <c r="H1105" i="5"/>
  <c r="W1105" i="5" s="1"/>
  <c r="F1105" i="5"/>
  <c r="V1105" i="5"/>
  <c r="T1105" i="5"/>
  <c r="U1105" i="5"/>
  <c r="S1105" i="5"/>
  <c r="E1105" i="5"/>
  <c r="D1105" i="5"/>
  <c r="C1105" i="5"/>
  <c r="B1105" i="5"/>
  <c r="A1105" i="5"/>
  <c r="K1104" i="5"/>
  <c r="J1104" i="5"/>
  <c r="Z1104" i="5"/>
  <c r="Y1104" i="5"/>
  <c r="X1104" i="5"/>
  <c r="H1104" i="5"/>
  <c r="W1104" i="5" s="1"/>
  <c r="F1104" i="5"/>
  <c r="V1104" i="5"/>
  <c r="T1104" i="5"/>
  <c r="U1104" i="5"/>
  <c r="S1104" i="5"/>
  <c r="E1104" i="5"/>
  <c r="D1104" i="5"/>
  <c r="C1104" i="5"/>
  <c r="B1104" i="5"/>
  <c r="A1104" i="5"/>
  <c r="K1103" i="5"/>
  <c r="J1103" i="5"/>
  <c r="Z1103" i="5"/>
  <c r="Y1103" i="5"/>
  <c r="X1103" i="5"/>
  <c r="H1103" i="5"/>
  <c r="W1103" i="5" s="1"/>
  <c r="F1103" i="5"/>
  <c r="V1103" i="5"/>
  <c r="T1103" i="5"/>
  <c r="U1103" i="5"/>
  <c r="S1103" i="5"/>
  <c r="E1103" i="5"/>
  <c r="D1103" i="5"/>
  <c r="C1103" i="5"/>
  <c r="B1103" i="5"/>
  <c r="A1103" i="5"/>
  <c r="K1102" i="5"/>
  <c r="J1102" i="5"/>
  <c r="Z1102" i="5"/>
  <c r="Y1102" i="5"/>
  <c r="X1102" i="5"/>
  <c r="H1102" i="5"/>
  <c r="W1102" i="5" s="1"/>
  <c r="F1102" i="5"/>
  <c r="V1102" i="5"/>
  <c r="T1102" i="5"/>
  <c r="U1102" i="5"/>
  <c r="S1102" i="5"/>
  <c r="E1102" i="5"/>
  <c r="D1102" i="5"/>
  <c r="C1102" i="5"/>
  <c r="B1102" i="5"/>
  <c r="A1102" i="5"/>
  <c r="L1101" i="5"/>
  <c r="G1101" i="5"/>
  <c r="E1101" i="5"/>
  <c r="J1100" i="5"/>
  <c r="F1100" i="5"/>
  <c r="E1100" i="5"/>
  <c r="J1099" i="5"/>
  <c r="F1099" i="5"/>
  <c r="E1099" i="5"/>
  <c r="K1098" i="5"/>
  <c r="J1098" i="5"/>
  <c r="H1098" i="5"/>
  <c r="G1098" i="5"/>
  <c r="F1098" i="5"/>
  <c r="K1097" i="5"/>
  <c r="J1097" i="5"/>
  <c r="H1097" i="5"/>
  <c r="R1097" i="5" s="1"/>
  <c r="G1097" i="5"/>
  <c r="F1097" i="5"/>
  <c r="C1096" i="5"/>
  <c r="V1095" i="5"/>
  <c r="T1095" i="5"/>
  <c r="U1095" i="5"/>
  <c r="S1095" i="5"/>
  <c r="F1095" i="5"/>
  <c r="E1095" i="5"/>
  <c r="D1095" i="5"/>
  <c r="I1095" i="5"/>
  <c r="C1095" i="5"/>
  <c r="B1095" i="5"/>
  <c r="A1095" i="5"/>
  <c r="L1094" i="5"/>
  <c r="Q1094" i="5" s="1"/>
  <c r="Z1094" i="5"/>
  <c r="Y1094" i="5"/>
  <c r="X1094" i="5"/>
  <c r="K1093" i="5"/>
  <c r="J1093" i="5"/>
  <c r="Z1093" i="5"/>
  <c r="Y1093" i="5"/>
  <c r="X1093" i="5"/>
  <c r="H1093" i="5"/>
  <c r="W1093" i="5" s="1"/>
  <c r="F1093" i="5"/>
  <c r="V1093" i="5"/>
  <c r="T1093" i="5"/>
  <c r="U1093" i="5"/>
  <c r="S1093" i="5"/>
  <c r="E1093" i="5"/>
  <c r="D1093" i="5"/>
  <c r="C1093" i="5"/>
  <c r="B1093" i="5"/>
  <c r="A1093" i="5"/>
  <c r="K1092" i="5"/>
  <c r="J1092" i="5"/>
  <c r="Z1092" i="5"/>
  <c r="Y1092" i="5"/>
  <c r="X1092" i="5"/>
  <c r="H1092" i="5"/>
  <c r="W1092" i="5" s="1"/>
  <c r="F1092" i="5"/>
  <c r="V1092" i="5"/>
  <c r="T1092" i="5"/>
  <c r="U1092" i="5"/>
  <c r="S1092" i="5"/>
  <c r="E1092" i="5"/>
  <c r="D1092" i="5"/>
  <c r="C1092" i="5"/>
  <c r="B1092" i="5"/>
  <c r="A1092" i="5"/>
  <c r="K1091" i="5"/>
  <c r="J1091" i="5"/>
  <c r="Z1091" i="5"/>
  <c r="Y1091" i="5"/>
  <c r="X1091" i="5"/>
  <c r="H1091" i="5"/>
  <c r="W1091" i="5" s="1"/>
  <c r="F1091" i="5"/>
  <c r="V1091" i="5"/>
  <c r="T1091" i="5"/>
  <c r="U1091" i="5"/>
  <c r="S1091" i="5"/>
  <c r="E1091" i="5"/>
  <c r="D1091" i="5"/>
  <c r="C1091" i="5"/>
  <c r="B1091" i="5"/>
  <c r="A1091" i="5"/>
  <c r="K1090" i="5"/>
  <c r="J1090" i="5"/>
  <c r="Z1090" i="5"/>
  <c r="Y1090" i="5"/>
  <c r="X1090" i="5"/>
  <c r="H1090" i="5"/>
  <c r="W1090" i="5" s="1"/>
  <c r="F1090" i="5"/>
  <c r="V1090" i="5"/>
  <c r="T1090" i="5"/>
  <c r="U1090" i="5"/>
  <c r="S1090" i="5"/>
  <c r="E1090" i="5"/>
  <c r="D1090" i="5"/>
  <c r="C1090" i="5"/>
  <c r="B1090" i="5"/>
  <c r="A1090" i="5"/>
  <c r="L1089" i="5"/>
  <c r="G1089" i="5"/>
  <c r="E1089" i="5"/>
  <c r="J1088" i="5"/>
  <c r="F1088" i="5"/>
  <c r="E1088" i="5"/>
  <c r="J1087" i="5"/>
  <c r="F1087" i="5"/>
  <c r="E1087" i="5"/>
  <c r="K1086" i="5"/>
  <c r="J1086" i="5"/>
  <c r="H1086" i="5"/>
  <c r="G1086" i="5"/>
  <c r="F1086" i="5"/>
  <c r="K1085" i="5"/>
  <c r="J1085" i="5"/>
  <c r="H1085" i="5"/>
  <c r="R1085" i="5" s="1"/>
  <c r="G1085" i="5"/>
  <c r="F1085" i="5"/>
  <c r="C1084" i="5"/>
  <c r="V1083" i="5"/>
  <c r="T1083" i="5"/>
  <c r="U1083" i="5"/>
  <c r="S1083" i="5"/>
  <c r="F1083" i="5"/>
  <c r="E1083" i="5"/>
  <c r="D1083" i="5"/>
  <c r="I1083" i="5"/>
  <c r="C1083" i="5"/>
  <c r="B1083" i="5"/>
  <c r="A1083" i="5"/>
  <c r="L1082" i="5"/>
  <c r="Q1082" i="5" s="1"/>
  <c r="Z1082" i="5"/>
  <c r="Y1082" i="5"/>
  <c r="X1082" i="5"/>
  <c r="K1081" i="5"/>
  <c r="J1081" i="5"/>
  <c r="Z1081" i="5"/>
  <c r="Y1081" i="5"/>
  <c r="X1081" i="5"/>
  <c r="H1081" i="5"/>
  <c r="W1081" i="5" s="1"/>
  <c r="F1081" i="5"/>
  <c r="V1081" i="5"/>
  <c r="T1081" i="5"/>
  <c r="U1081" i="5"/>
  <c r="S1081" i="5"/>
  <c r="E1081" i="5"/>
  <c r="D1081" i="5"/>
  <c r="C1081" i="5"/>
  <c r="B1081" i="5"/>
  <c r="A1081" i="5"/>
  <c r="L1080" i="5"/>
  <c r="G1080" i="5"/>
  <c r="E1080" i="5"/>
  <c r="J1079" i="5"/>
  <c r="F1079" i="5"/>
  <c r="E1079" i="5"/>
  <c r="J1078" i="5"/>
  <c r="F1078" i="5"/>
  <c r="E1078" i="5"/>
  <c r="K1077" i="5"/>
  <c r="J1077" i="5"/>
  <c r="H1077" i="5"/>
  <c r="G1077" i="5"/>
  <c r="F1077" i="5"/>
  <c r="K1076" i="5"/>
  <c r="J1076" i="5"/>
  <c r="H1076" i="5"/>
  <c r="R1076" i="5" s="1"/>
  <c r="G1076" i="5"/>
  <c r="F1076" i="5"/>
  <c r="K1075" i="5"/>
  <c r="J1075" i="5"/>
  <c r="H1075" i="5"/>
  <c r="G1075" i="5"/>
  <c r="F1075" i="5"/>
  <c r="K1074" i="5"/>
  <c r="J1074" i="5"/>
  <c r="H1074" i="5"/>
  <c r="R1074" i="5" s="1"/>
  <c r="G1074" i="5"/>
  <c r="F1074" i="5"/>
  <c r="C1073" i="5"/>
  <c r="V1072" i="5"/>
  <c r="T1072" i="5"/>
  <c r="U1072" i="5"/>
  <c r="S1072" i="5"/>
  <c r="H1078" i="5" s="1"/>
  <c r="F1072" i="5"/>
  <c r="E1072" i="5"/>
  <c r="D1072" i="5"/>
  <c r="I1072" i="5"/>
  <c r="C1072" i="5"/>
  <c r="B1072" i="5"/>
  <c r="A1072" i="5"/>
  <c r="Q1071" i="5"/>
  <c r="L1071" i="5"/>
  <c r="Z1071" i="5"/>
  <c r="Y1071" i="5"/>
  <c r="X1071" i="5"/>
  <c r="K1070" i="5"/>
  <c r="J1070" i="5"/>
  <c r="Z1070" i="5"/>
  <c r="Y1070" i="5"/>
  <c r="X1070" i="5"/>
  <c r="H1070" i="5"/>
  <c r="W1070" i="5" s="1"/>
  <c r="F1070" i="5"/>
  <c r="V1070" i="5"/>
  <c r="T1070" i="5"/>
  <c r="U1070" i="5"/>
  <c r="S1070" i="5"/>
  <c r="E1070" i="5"/>
  <c r="D1070" i="5"/>
  <c r="C1070" i="5"/>
  <c r="B1070" i="5"/>
  <c r="A1070" i="5"/>
  <c r="K1069" i="5"/>
  <c r="J1069" i="5"/>
  <c r="Z1069" i="5"/>
  <c r="Y1069" i="5"/>
  <c r="X1069" i="5"/>
  <c r="H1069" i="5"/>
  <c r="W1069" i="5" s="1"/>
  <c r="F1069" i="5"/>
  <c r="V1069" i="5"/>
  <c r="T1069" i="5"/>
  <c r="U1069" i="5"/>
  <c r="S1069" i="5"/>
  <c r="E1069" i="5"/>
  <c r="D1069" i="5"/>
  <c r="C1069" i="5"/>
  <c r="B1069" i="5"/>
  <c r="A1069" i="5"/>
  <c r="K1068" i="5"/>
  <c r="J1068" i="5"/>
  <c r="Z1068" i="5"/>
  <c r="Y1068" i="5"/>
  <c r="X1068" i="5"/>
  <c r="H1068" i="5"/>
  <c r="W1068" i="5" s="1"/>
  <c r="F1068" i="5"/>
  <c r="V1068" i="5"/>
  <c r="T1068" i="5"/>
  <c r="U1068" i="5"/>
  <c r="S1068" i="5"/>
  <c r="E1068" i="5"/>
  <c r="D1068" i="5"/>
  <c r="C1068" i="5"/>
  <c r="B1068" i="5"/>
  <c r="A1068" i="5"/>
  <c r="K1067" i="5"/>
  <c r="J1067" i="5"/>
  <c r="Z1067" i="5"/>
  <c r="Y1067" i="5"/>
  <c r="X1067" i="5"/>
  <c r="H1067" i="5"/>
  <c r="W1067" i="5" s="1"/>
  <c r="F1067" i="5"/>
  <c r="V1067" i="5"/>
  <c r="T1067" i="5"/>
  <c r="U1067" i="5"/>
  <c r="S1067" i="5"/>
  <c r="E1067" i="5"/>
  <c r="D1067" i="5"/>
  <c r="C1067" i="5"/>
  <c r="B1067" i="5"/>
  <c r="A1067" i="5"/>
  <c r="L1066" i="5"/>
  <c r="G1066" i="5"/>
  <c r="E1066" i="5"/>
  <c r="J1065" i="5"/>
  <c r="F1065" i="5"/>
  <c r="E1065" i="5"/>
  <c r="J1064" i="5"/>
  <c r="F1064" i="5"/>
  <c r="E1064" i="5"/>
  <c r="K1063" i="5"/>
  <c r="J1063" i="5"/>
  <c r="H1063" i="5"/>
  <c r="G1063" i="5"/>
  <c r="F1063" i="5"/>
  <c r="K1062" i="5"/>
  <c r="J1062" i="5"/>
  <c r="H1062" i="5"/>
  <c r="R1062" i="5" s="1"/>
  <c r="G1062" i="5"/>
  <c r="F1062" i="5"/>
  <c r="K1061" i="5"/>
  <c r="J1061" i="5"/>
  <c r="H1061" i="5"/>
  <c r="G1061" i="5"/>
  <c r="F1061" i="5"/>
  <c r="K1060" i="5"/>
  <c r="J1060" i="5"/>
  <c r="H1060" i="5"/>
  <c r="G1060" i="5"/>
  <c r="F1060" i="5"/>
  <c r="C1059" i="5"/>
  <c r="V1058" i="5"/>
  <c r="T1058" i="5"/>
  <c r="K1064" i="5" s="1"/>
  <c r="U1058" i="5"/>
  <c r="S1058" i="5"/>
  <c r="F1058" i="5"/>
  <c r="E1058" i="5"/>
  <c r="D1058" i="5"/>
  <c r="I1058" i="5"/>
  <c r="C1058" i="5"/>
  <c r="B1058" i="5"/>
  <c r="A1058" i="5"/>
  <c r="L1057" i="5"/>
  <c r="Q1057" i="5" s="1"/>
  <c r="Z1057" i="5"/>
  <c r="Y1057" i="5"/>
  <c r="X1057" i="5"/>
  <c r="K1056" i="5"/>
  <c r="J1056" i="5"/>
  <c r="Z1056" i="5"/>
  <c r="Y1056" i="5"/>
  <c r="X1056" i="5"/>
  <c r="H1056" i="5"/>
  <c r="W1056" i="5" s="1"/>
  <c r="F1056" i="5"/>
  <c r="V1056" i="5"/>
  <c r="T1056" i="5"/>
  <c r="U1056" i="5"/>
  <c r="S1056" i="5"/>
  <c r="E1056" i="5"/>
  <c r="D1056" i="5"/>
  <c r="C1056" i="5"/>
  <c r="B1056" i="5"/>
  <c r="A1056" i="5"/>
  <c r="L1055" i="5"/>
  <c r="G1055" i="5"/>
  <c r="E1055" i="5"/>
  <c r="J1054" i="5"/>
  <c r="F1054" i="5"/>
  <c r="E1054" i="5"/>
  <c r="J1053" i="5"/>
  <c r="F1053" i="5"/>
  <c r="E1053" i="5"/>
  <c r="K1052" i="5"/>
  <c r="J1052" i="5"/>
  <c r="H1052" i="5"/>
  <c r="G1052" i="5"/>
  <c r="F1052" i="5"/>
  <c r="K1051" i="5"/>
  <c r="J1051" i="5"/>
  <c r="H1051" i="5"/>
  <c r="R1051" i="5" s="1"/>
  <c r="G1051" i="5"/>
  <c r="F1051" i="5"/>
  <c r="K1050" i="5"/>
  <c r="J1050" i="5"/>
  <c r="H1050" i="5"/>
  <c r="G1050" i="5"/>
  <c r="F1050" i="5"/>
  <c r="K1049" i="5"/>
  <c r="J1049" i="5"/>
  <c r="H1049" i="5"/>
  <c r="R1049" i="5" s="1"/>
  <c r="G1049" i="5"/>
  <c r="F1049" i="5"/>
  <c r="C1048" i="5"/>
  <c r="V1047" i="5"/>
  <c r="K1054" i="5" s="1"/>
  <c r="T1047" i="5"/>
  <c r="U1047" i="5"/>
  <c r="H1054" i="5" s="1"/>
  <c r="S1047" i="5"/>
  <c r="F1047" i="5"/>
  <c r="E1047" i="5"/>
  <c r="D1047" i="5"/>
  <c r="I1047" i="5"/>
  <c r="C1047" i="5"/>
  <c r="B1047" i="5"/>
  <c r="A1047" i="5"/>
  <c r="L1046" i="5"/>
  <c r="Q1046" i="5" s="1"/>
  <c r="Z1046" i="5"/>
  <c r="Y1046" i="5"/>
  <c r="X1046" i="5"/>
  <c r="K1045" i="5"/>
  <c r="J1045" i="5"/>
  <c r="Z1045" i="5"/>
  <c r="Y1045" i="5"/>
  <c r="X1045" i="5"/>
  <c r="H1045" i="5"/>
  <c r="W1045" i="5" s="1"/>
  <c r="F1045" i="5"/>
  <c r="V1045" i="5"/>
  <c r="T1045" i="5"/>
  <c r="U1045" i="5"/>
  <c r="S1045" i="5"/>
  <c r="E1045" i="5"/>
  <c r="D1045" i="5"/>
  <c r="C1045" i="5"/>
  <c r="B1045" i="5"/>
  <c r="A1045" i="5"/>
  <c r="K1044" i="5"/>
  <c r="J1044" i="5"/>
  <c r="Z1044" i="5"/>
  <c r="Y1044" i="5"/>
  <c r="X1044" i="5"/>
  <c r="H1044" i="5"/>
  <c r="W1044" i="5" s="1"/>
  <c r="F1044" i="5"/>
  <c r="V1044" i="5"/>
  <c r="T1044" i="5"/>
  <c r="U1044" i="5"/>
  <c r="S1044" i="5"/>
  <c r="E1044" i="5"/>
  <c r="D1044" i="5"/>
  <c r="C1044" i="5"/>
  <c r="B1044" i="5"/>
  <c r="A1044" i="5"/>
  <c r="L1043" i="5"/>
  <c r="G1043" i="5"/>
  <c r="E1043" i="5"/>
  <c r="J1042" i="5"/>
  <c r="F1042" i="5"/>
  <c r="E1042" i="5"/>
  <c r="J1041" i="5"/>
  <c r="F1041" i="5"/>
  <c r="E1041" i="5"/>
  <c r="K1040" i="5"/>
  <c r="J1040" i="5"/>
  <c r="H1040" i="5"/>
  <c r="G1040" i="5"/>
  <c r="F1040" i="5"/>
  <c r="K1039" i="5"/>
  <c r="J1039" i="5"/>
  <c r="H1039" i="5"/>
  <c r="R1039" i="5" s="1"/>
  <c r="G1039" i="5"/>
  <c r="F1039" i="5"/>
  <c r="K1038" i="5"/>
  <c r="J1038" i="5"/>
  <c r="H1038" i="5"/>
  <c r="G1038" i="5"/>
  <c r="F1038" i="5"/>
  <c r="K1037" i="5"/>
  <c r="J1037" i="5"/>
  <c r="H1037" i="5"/>
  <c r="G1037" i="5"/>
  <c r="F1037" i="5"/>
  <c r="V1036" i="5"/>
  <c r="T1036" i="5"/>
  <c r="U1036" i="5"/>
  <c r="S1036" i="5"/>
  <c r="F1036" i="5"/>
  <c r="E1036" i="5"/>
  <c r="D1036" i="5"/>
  <c r="I1036" i="5"/>
  <c r="C1036" i="5"/>
  <c r="B1036" i="5"/>
  <c r="A1036" i="5"/>
  <c r="L1035" i="5"/>
  <c r="Q1035" i="5" s="1"/>
  <c r="Z1035" i="5"/>
  <c r="Y1035" i="5"/>
  <c r="X1035" i="5"/>
  <c r="K1034" i="5"/>
  <c r="J1034" i="5"/>
  <c r="Z1034" i="5"/>
  <c r="Y1034" i="5"/>
  <c r="X1034" i="5"/>
  <c r="H1034" i="5"/>
  <c r="W1034" i="5" s="1"/>
  <c r="F1034" i="5"/>
  <c r="V1034" i="5"/>
  <c r="T1034" i="5"/>
  <c r="U1034" i="5"/>
  <c r="S1034" i="5"/>
  <c r="E1034" i="5"/>
  <c r="D1034" i="5"/>
  <c r="C1034" i="5"/>
  <c r="B1034" i="5"/>
  <c r="A1034" i="5"/>
  <c r="K1033" i="5"/>
  <c r="J1033" i="5"/>
  <c r="Z1033" i="5"/>
  <c r="Y1033" i="5"/>
  <c r="X1033" i="5"/>
  <c r="H1033" i="5"/>
  <c r="W1033" i="5" s="1"/>
  <c r="F1033" i="5"/>
  <c r="V1033" i="5"/>
  <c r="T1033" i="5"/>
  <c r="U1033" i="5"/>
  <c r="S1033" i="5"/>
  <c r="E1033" i="5"/>
  <c r="D1033" i="5"/>
  <c r="C1033" i="5"/>
  <c r="B1033" i="5"/>
  <c r="A1033" i="5"/>
  <c r="K1032" i="5"/>
  <c r="J1032" i="5"/>
  <c r="Z1032" i="5"/>
  <c r="Y1032" i="5"/>
  <c r="X1032" i="5"/>
  <c r="H1032" i="5"/>
  <c r="W1032" i="5" s="1"/>
  <c r="F1032" i="5"/>
  <c r="V1032" i="5"/>
  <c r="T1032" i="5"/>
  <c r="U1032" i="5"/>
  <c r="S1032" i="5"/>
  <c r="E1032" i="5"/>
  <c r="D1032" i="5"/>
  <c r="C1032" i="5"/>
  <c r="B1032" i="5"/>
  <c r="A1032" i="5"/>
  <c r="L1031" i="5"/>
  <c r="G1031" i="5"/>
  <c r="E1031" i="5"/>
  <c r="J1030" i="5"/>
  <c r="F1030" i="5"/>
  <c r="E1030" i="5"/>
  <c r="J1029" i="5"/>
  <c r="F1029" i="5"/>
  <c r="E1029" i="5"/>
  <c r="K1028" i="5"/>
  <c r="J1028" i="5"/>
  <c r="H1028" i="5"/>
  <c r="G1028" i="5"/>
  <c r="F1028" i="5"/>
  <c r="K1027" i="5"/>
  <c r="J1027" i="5"/>
  <c r="H1027" i="5"/>
  <c r="R1027" i="5" s="1"/>
  <c r="G1027" i="5"/>
  <c r="F1027" i="5"/>
  <c r="K1026" i="5"/>
  <c r="J1026" i="5"/>
  <c r="H1026" i="5"/>
  <c r="G1026" i="5"/>
  <c r="F1026" i="5"/>
  <c r="K1025" i="5"/>
  <c r="J1025" i="5"/>
  <c r="H1025" i="5"/>
  <c r="R1025" i="5" s="1"/>
  <c r="G1025" i="5"/>
  <c r="F1025" i="5"/>
  <c r="C1024" i="5"/>
  <c r="V1023" i="5"/>
  <c r="T1023" i="5"/>
  <c r="U1023" i="5"/>
  <c r="S1023" i="5"/>
  <c r="F1023" i="5"/>
  <c r="E1023" i="5"/>
  <c r="D1023" i="5"/>
  <c r="I1023" i="5"/>
  <c r="C1023" i="5"/>
  <c r="B1023" i="5"/>
  <c r="A1023" i="5"/>
  <c r="L1022" i="5"/>
  <c r="Q1022" i="5" s="1"/>
  <c r="Z1022" i="5"/>
  <c r="Y1022" i="5"/>
  <c r="X1022" i="5"/>
  <c r="K1021" i="5"/>
  <c r="J1021" i="5"/>
  <c r="Z1021" i="5"/>
  <c r="Y1021" i="5"/>
  <c r="X1021" i="5"/>
  <c r="H1021" i="5"/>
  <c r="W1021" i="5" s="1"/>
  <c r="F1021" i="5"/>
  <c r="V1021" i="5"/>
  <c r="T1021" i="5"/>
  <c r="U1021" i="5"/>
  <c r="S1021" i="5"/>
  <c r="E1021" i="5"/>
  <c r="D1021" i="5"/>
  <c r="C1021" i="5"/>
  <c r="B1021" i="5"/>
  <c r="A1021" i="5"/>
  <c r="K1020" i="5"/>
  <c r="J1020" i="5"/>
  <c r="Z1020" i="5"/>
  <c r="Y1020" i="5"/>
  <c r="X1020" i="5"/>
  <c r="H1020" i="5"/>
  <c r="W1020" i="5" s="1"/>
  <c r="F1020" i="5"/>
  <c r="V1020" i="5"/>
  <c r="T1020" i="5"/>
  <c r="U1020" i="5"/>
  <c r="S1020" i="5"/>
  <c r="E1020" i="5"/>
  <c r="D1020" i="5"/>
  <c r="C1020" i="5"/>
  <c r="B1020" i="5"/>
  <c r="A1020" i="5"/>
  <c r="K1019" i="5"/>
  <c r="J1019" i="5"/>
  <c r="Z1019" i="5"/>
  <c r="Y1019" i="5"/>
  <c r="X1019" i="5"/>
  <c r="H1019" i="5"/>
  <c r="W1019" i="5" s="1"/>
  <c r="F1019" i="5"/>
  <c r="V1019" i="5"/>
  <c r="T1019" i="5"/>
  <c r="U1019" i="5"/>
  <c r="S1019" i="5"/>
  <c r="E1019" i="5"/>
  <c r="D1019" i="5"/>
  <c r="C1019" i="5"/>
  <c r="B1019" i="5"/>
  <c r="A1019" i="5"/>
  <c r="L1018" i="5"/>
  <c r="G1018" i="5"/>
  <c r="E1018" i="5"/>
  <c r="J1017" i="5"/>
  <c r="F1017" i="5"/>
  <c r="E1017" i="5"/>
  <c r="J1016" i="5"/>
  <c r="F1016" i="5"/>
  <c r="E1016" i="5"/>
  <c r="K1015" i="5"/>
  <c r="J1015" i="5"/>
  <c r="H1015" i="5"/>
  <c r="G1015" i="5"/>
  <c r="F1015" i="5"/>
  <c r="K1014" i="5"/>
  <c r="J1014" i="5"/>
  <c r="H1014" i="5"/>
  <c r="R1014" i="5" s="1"/>
  <c r="G1014" i="5"/>
  <c r="F1014" i="5"/>
  <c r="K1013" i="5"/>
  <c r="J1013" i="5"/>
  <c r="H1013" i="5"/>
  <c r="G1013" i="5"/>
  <c r="F1013" i="5"/>
  <c r="K1012" i="5"/>
  <c r="J1012" i="5"/>
  <c r="H1012" i="5"/>
  <c r="R1012" i="5" s="1"/>
  <c r="G1012" i="5"/>
  <c r="F1012" i="5"/>
  <c r="C1011" i="5"/>
  <c r="V1010" i="5"/>
  <c r="K1017" i="5" s="1"/>
  <c r="T1010" i="5"/>
  <c r="U1010" i="5"/>
  <c r="S1010" i="5"/>
  <c r="F1010" i="5"/>
  <c r="E1010" i="5"/>
  <c r="D1010" i="5"/>
  <c r="I1010" i="5"/>
  <c r="C1010" i="5"/>
  <c r="B1010" i="5"/>
  <c r="A1010" i="5"/>
  <c r="L1009" i="5"/>
  <c r="Q1009" i="5" s="1"/>
  <c r="Z1009" i="5"/>
  <c r="Y1009" i="5"/>
  <c r="X1009" i="5"/>
  <c r="K1008" i="5"/>
  <c r="J1008" i="5"/>
  <c r="Z1008" i="5"/>
  <c r="Y1008" i="5"/>
  <c r="X1008" i="5"/>
  <c r="H1008" i="5"/>
  <c r="W1008" i="5" s="1"/>
  <c r="F1008" i="5"/>
  <c r="V1008" i="5"/>
  <c r="T1008" i="5"/>
  <c r="U1008" i="5"/>
  <c r="S1008" i="5"/>
  <c r="E1008" i="5"/>
  <c r="D1008" i="5"/>
  <c r="C1008" i="5"/>
  <c r="B1008" i="5"/>
  <c r="A1008" i="5"/>
  <c r="K1007" i="5"/>
  <c r="J1007" i="5"/>
  <c r="Z1007" i="5"/>
  <c r="Y1007" i="5"/>
  <c r="X1007" i="5"/>
  <c r="H1007" i="5"/>
  <c r="W1007" i="5" s="1"/>
  <c r="F1007" i="5"/>
  <c r="V1007" i="5"/>
  <c r="T1007" i="5"/>
  <c r="U1007" i="5"/>
  <c r="S1007" i="5"/>
  <c r="E1007" i="5"/>
  <c r="D1007" i="5"/>
  <c r="C1007" i="5"/>
  <c r="B1007" i="5"/>
  <c r="A1007" i="5"/>
  <c r="K1006" i="5"/>
  <c r="J1006" i="5"/>
  <c r="Z1006" i="5"/>
  <c r="Y1006" i="5"/>
  <c r="X1006" i="5"/>
  <c r="H1006" i="5"/>
  <c r="W1006" i="5" s="1"/>
  <c r="F1006" i="5"/>
  <c r="V1006" i="5"/>
  <c r="T1006" i="5"/>
  <c r="U1006" i="5"/>
  <c r="S1006" i="5"/>
  <c r="E1006" i="5"/>
  <c r="D1006" i="5"/>
  <c r="C1006" i="5"/>
  <c r="B1006" i="5"/>
  <c r="A1006" i="5"/>
  <c r="L1005" i="5"/>
  <c r="G1005" i="5"/>
  <c r="E1005" i="5"/>
  <c r="J1004" i="5"/>
  <c r="F1004" i="5"/>
  <c r="E1004" i="5"/>
  <c r="J1003" i="5"/>
  <c r="F1003" i="5"/>
  <c r="E1003" i="5"/>
  <c r="K1002" i="5"/>
  <c r="J1002" i="5"/>
  <c r="H1002" i="5"/>
  <c r="G1002" i="5"/>
  <c r="F1002" i="5"/>
  <c r="K1001" i="5"/>
  <c r="J1001" i="5"/>
  <c r="H1001" i="5"/>
  <c r="R1001" i="5" s="1"/>
  <c r="G1001" i="5"/>
  <c r="F1001" i="5"/>
  <c r="K1000" i="5"/>
  <c r="J1000" i="5"/>
  <c r="H1000" i="5"/>
  <c r="G1000" i="5"/>
  <c r="F1000" i="5"/>
  <c r="K999" i="5"/>
  <c r="J999" i="5"/>
  <c r="H999" i="5"/>
  <c r="R999" i="5" s="1"/>
  <c r="G999" i="5"/>
  <c r="F999" i="5"/>
  <c r="C998" i="5"/>
  <c r="V997" i="5"/>
  <c r="T997" i="5"/>
  <c r="U997" i="5"/>
  <c r="S997" i="5"/>
  <c r="F997" i="5"/>
  <c r="E997" i="5"/>
  <c r="D997" i="5"/>
  <c r="I997" i="5"/>
  <c r="C997" i="5"/>
  <c r="B997" i="5"/>
  <c r="A997" i="5"/>
  <c r="L996" i="5"/>
  <c r="Q996" i="5" s="1"/>
  <c r="Z996" i="5"/>
  <c r="Y996" i="5"/>
  <c r="X996" i="5"/>
  <c r="L995" i="5"/>
  <c r="G995" i="5"/>
  <c r="E995" i="5"/>
  <c r="J994" i="5"/>
  <c r="E994" i="5"/>
  <c r="J993" i="5"/>
  <c r="E993" i="5"/>
  <c r="K992" i="5"/>
  <c r="J992" i="5"/>
  <c r="H992" i="5"/>
  <c r="R992" i="5" s="1"/>
  <c r="G992" i="5"/>
  <c r="F992" i="5"/>
  <c r="K991" i="5"/>
  <c r="J991" i="5"/>
  <c r="H991" i="5"/>
  <c r="G991" i="5"/>
  <c r="F991" i="5"/>
  <c r="K990" i="5"/>
  <c r="J990" i="5"/>
  <c r="H990" i="5"/>
  <c r="G990" i="5"/>
  <c r="F990" i="5"/>
  <c r="C989" i="5"/>
  <c r="V988" i="5"/>
  <c r="K994" i="5" s="1"/>
  <c r="T988" i="5"/>
  <c r="K993" i="5" s="1"/>
  <c r="U988" i="5"/>
  <c r="H994" i="5" s="1"/>
  <c r="S988" i="5"/>
  <c r="H993" i="5" s="1"/>
  <c r="F988" i="5"/>
  <c r="E988" i="5"/>
  <c r="D988" i="5"/>
  <c r="I988" i="5"/>
  <c r="C988" i="5"/>
  <c r="B988" i="5"/>
  <c r="A988" i="5"/>
  <c r="L987" i="5"/>
  <c r="Q987" i="5" s="1"/>
  <c r="Z987" i="5"/>
  <c r="Y987" i="5"/>
  <c r="X987" i="5"/>
  <c r="L986" i="5"/>
  <c r="G986" i="5"/>
  <c r="E986" i="5"/>
  <c r="J985" i="5"/>
  <c r="E985" i="5"/>
  <c r="J984" i="5"/>
  <c r="E984" i="5"/>
  <c r="K983" i="5"/>
  <c r="J983" i="5"/>
  <c r="H983" i="5"/>
  <c r="R983" i="5" s="1"/>
  <c r="G983" i="5"/>
  <c r="F983" i="5"/>
  <c r="K982" i="5"/>
  <c r="J982" i="5"/>
  <c r="H982" i="5"/>
  <c r="G982" i="5"/>
  <c r="F982" i="5"/>
  <c r="K981" i="5"/>
  <c r="J981" i="5"/>
  <c r="H981" i="5"/>
  <c r="G981" i="5"/>
  <c r="F981" i="5"/>
  <c r="C980" i="5"/>
  <c r="V979" i="5"/>
  <c r="K985" i="5" s="1"/>
  <c r="T979" i="5"/>
  <c r="K984" i="5" s="1"/>
  <c r="U979" i="5"/>
  <c r="H985" i="5" s="1"/>
  <c r="S979" i="5"/>
  <c r="H984" i="5" s="1"/>
  <c r="F979" i="5"/>
  <c r="E979" i="5"/>
  <c r="D979" i="5"/>
  <c r="I979" i="5"/>
  <c r="C979" i="5"/>
  <c r="B979" i="5"/>
  <c r="A979" i="5"/>
  <c r="L978" i="5"/>
  <c r="Q978" i="5" s="1"/>
  <c r="Z978" i="5"/>
  <c r="Y978" i="5"/>
  <c r="X978" i="5"/>
  <c r="L977" i="5"/>
  <c r="G977" i="5"/>
  <c r="E977" i="5"/>
  <c r="J976" i="5"/>
  <c r="E976" i="5"/>
  <c r="J975" i="5"/>
  <c r="E975" i="5"/>
  <c r="K974" i="5"/>
  <c r="J974" i="5"/>
  <c r="H974" i="5"/>
  <c r="R974" i="5" s="1"/>
  <c r="G974" i="5"/>
  <c r="F974" i="5"/>
  <c r="K973" i="5"/>
  <c r="J973" i="5"/>
  <c r="H973" i="5"/>
  <c r="G973" i="5"/>
  <c r="F973" i="5"/>
  <c r="K972" i="5"/>
  <c r="J972" i="5"/>
  <c r="H972" i="5"/>
  <c r="G972" i="5"/>
  <c r="F972" i="5"/>
  <c r="C971" i="5"/>
  <c r="V970" i="5"/>
  <c r="K976" i="5" s="1"/>
  <c r="T970" i="5"/>
  <c r="K975" i="5" s="1"/>
  <c r="U970" i="5"/>
  <c r="H976" i="5" s="1"/>
  <c r="S970" i="5"/>
  <c r="H975" i="5" s="1"/>
  <c r="F970" i="5"/>
  <c r="E970" i="5"/>
  <c r="D970" i="5"/>
  <c r="I970" i="5"/>
  <c r="C970" i="5"/>
  <c r="B970" i="5"/>
  <c r="A970" i="5"/>
  <c r="L969" i="5"/>
  <c r="Q969" i="5" s="1"/>
  <c r="Z969" i="5"/>
  <c r="Y969" i="5"/>
  <c r="X969" i="5"/>
  <c r="L968" i="5"/>
  <c r="G968" i="5"/>
  <c r="E968" i="5"/>
  <c r="J967" i="5"/>
  <c r="E967" i="5"/>
  <c r="J966" i="5"/>
  <c r="E966" i="5"/>
  <c r="K965" i="5"/>
  <c r="J965" i="5"/>
  <c r="H965" i="5"/>
  <c r="R965" i="5" s="1"/>
  <c r="G965" i="5"/>
  <c r="F965" i="5"/>
  <c r="K964" i="5"/>
  <c r="J964" i="5"/>
  <c r="H964" i="5"/>
  <c r="G964" i="5"/>
  <c r="F964" i="5"/>
  <c r="K963" i="5"/>
  <c r="J963" i="5"/>
  <c r="H963" i="5"/>
  <c r="G963" i="5"/>
  <c r="F963" i="5"/>
  <c r="C962" i="5"/>
  <c r="V961" i="5"/>
  <c r="K967" i="5" s="1"/>
  <c r="T961" i="5"/>
  <c r="K966" i="5" s="1"/>
  <c r="U961" i="5"/>
  <c r="H967" i="5" s="1"/>
  <c r="S961" i="5"/>
  <c r="H966" i="5" s="1"/>
  <c r="F961" i="5"/>
  <c r="E961" i="5"/>
  <c r="D961" i="5"/>
  <c r="I961" i="5"/>
  <c r="C961" i="5"/>
  <c r="B961" i="5"/>
  <c r="A961" i="5"/>
  <c r="L960" i="5"/>
  <c r="Q960" i="5" s="1"/>
  <c r="Z960" i="5"/>
  <c r="Y960" i="5"/>
  <c r="X960" i="5"/>
  <c r="L959" i="5"/>
  <c r="G959" i="5"/>
  <c r="E959" i="5"/>
  <c r="J958" i="5"/>
  <c r="E958" i="5"/>
  <c r="J957" i="5"/>
  <c r="E957" i="5"/>
  <c r="K956" i="5"/>
  <c r="J956" i="5"/>
  <c r="H956" i="5"/>
  <c r="R956" i="5" s="1"/>
  <c r="G956" i="5"/>
  <c r="F956" i="5"/>
  <c r="K955" i="5"/>
  <c r="J955" i="5"/>
  <c r="H955" i="5"/>
  <c r="G955" i="5"/>
  <c r="F955" i="5"/>
  <c r="K954" i="5"/>
  <c r="J954" i="5"/>
  <c r="H954" i="5"/>
  <c r="G954" i="5"/>
  <c r="F954" i="5"/>
  <c r="C953" i="5"/>
  <c r="V952" i="5"/>
  <c r="K958" i="5" s="1"/>
  <c r="T952" i="5"/>
  <c r="K957" i="5" s="1"/>
  <c r="U952" i="5"/>
  <c r="H958" i="5" s="1"/>
  <c r="S952" i="5"/>
  <c r="H957" i="5" s="1"/>
  <c r="F952" i="5"/>
  <c r="E952" i="5"/>
  <c r="D952" i="5"/>
  <c r="I952" i="5"/>
  <c r="C952" i="5"/>
  <c r="B952" i="5"/>
  <c r="A952" i="5"/>
  <c r="L951" i="5"/>
  <c r="Q951" i="5" s="1"/>
  <c r="Z951" i="5"/>
  <c r="Y951" i="5"/>
  <c r="X951" i="5"/>
  <c r="L950" i="5"/>
  <c r="G950" i="5"/>
  <c r="E950" i="5"/>
  <c r="J949" i="5"/>
  <c r="E949" i="5"/>
  <c r="J948" i="5"/>
  <c r="E948" i="5"/>
  <c r="K947" i="5"/>
  <c r="J947" i="5"/>
  <c r="H947" i="5"/>
  <c r="R947" i="5" s="1"/>
  <c r="G947" i="5"/>
  <c r="F947" i="5"/>
  <c r="K946" i="5"/>
  <c r="J946" i="5"/>
  <c r="H946" i="5"/>
  <c r="G946" i="5"/>
  <c r="F946" i="5"/>
  <c r="K945" i="5"/>
  <c r="J945" i="5"/>
  <c r="H945" i="5"/>
  <c r="G945" i="5"/>
  <c r="F945" i="5"/>
  <c r="C944" i="5"/>
  <c r="V943" i="5"/>
  <c r="K949" i="5" s="1"/>
  <c r="T943" i="5"/>
  <c r="K948" i="5" s="1"/>
  <c r="U943" i="5"/>
  <c r="H949" i="5" s="1"/>
  <c r="S943" i="5"/>
  <c r="H948" i="5" s="1"/>
  <c r="F943" i="5"/>
  <c r="E943" i="5"/>
  <c r="D943" i="5"/>
  <c r="I943" i="5"/>
  <c r="C943" i="5"/>
  <c r="B943" i="5"/>
  <c r="A943" i="5"/>
  <c r="L942" i="5"/>
  <c r="Q942" i="5" s="1"/>
  <c r="Z942" i="5"/>
  <c r="Y942" i="5"/>
  <c r="X942" i="5"/>
  <c r="L941" i="5"/>
  <c r="G941" i="5"/>
  <c r="E941" i="5"/>
  <c r="J940" i="5"/>
  <c r="E940" i="5"/>
  <c r="J939" i="5"/>
  <c r="E939" i="5"/>
  <c r="K938" i="5"/>
  <c r="J938" i="5"/>
  <c r="H938" i="5"/>
  <c r="G938" i="5"/>
  <c r="F938" i="5"/>
  <c r="K937" i="5"/>
  <c r="J937" i="5"/>
  <c r="H937" i="5"/>
  <c r="R937" i="5" s="1"/>
  <c r="G937" i="5"/>
  <c r="F937" i="5"/>
  <c r="K936" i="5"/>
  <c r="J936" i="5"/>
  <c r="H936" i="5"/>
  <c r="G936" i="5"/>
  <c r="F936" i="5"/>
  <c r="K935" i="5"/>
  <c r="J935" i="5"/>
  <c r="H935" i="5"/>
  <c r="R935" i="5" s="1"/>
  <c r="G935" i="5"/>
  <c r="F935" i="5"/>
  <c r="C934" i="5"/>
  <c r="V933" i="5"/>
  <c r="K940" i="5" s="1"/>
  <c r="T933" i="5"/>
  <c r="K939" i="5" s="1"/>
  <c r="U933" i="5"/>
  <c r="H940" i="5" s="1"/>
  <c r="S933" i="5"/>
  <c r="H939" i="5" s="1"/>
  <c r="F933" i="5"/>
  <c r="E933" i="5"/>
  <c r="D933" i="5"/>
  <c r="I933" i="5"/>
  <c r="C933" i="5"/>
  <c r="B933" i="5"/>
  <c r="A933" i="5"/>
  <c r="A932" i="5"/>
  <c r="A931" i="5"/>
  <c r="L929" i="5"/>
  <c r="Q929" i="5" s="1"/>
  <c r="Z929" i="5"/>
  <c r="Y929" i="5"/>
  <c r="X929" i="5"/>
  <c r="L928" i="5"/>
  <c r="G928" i="5"/>
  <c r="E928" i="5"/>
  <c r="J927" i="5"/>
  <c r="F927" i="5"/>
  <c r="E927" i="5"/>
  <c r="J926" i="5"/>
  <c r="F926" i="5"/>
  <c r="E926" i="5"/>
  <c r="K925" i="5"/>
  <c r="J925" i="5"/>
  <c r="H925" i="5"/>
  <c r="G925" i="5"/>
  <c r="F925" i="5"/>
  <c r="K924" i="5"/>
  <c r="J924" i="5"/>
  <c r="H924" i="5"/>
  <c r="R924" i="5" s="1"/>
  <c r="G924" i="5"/>
  <c r="F924" i="5"/>
  <c r="K923" i="5"/>
  <c r="J923" i="5"/>
  <c r="H923" i="5"/>
  <c r="G923" i="5"/>
  <c r="F923" i="5"/>
  <c r="K922" i="5"/>
  <c r="J922" i="5"/>
  <c r="H922" i="5"/>
  <c r="G922" i="5"/>
  <c r="F922" i="5"/>
  <c r="V921" i="5"/>
  <c r="K927" i="5" s="1"/>
  <c r="T921" i="5"/>
  <c r="K926" i="5" s="1"/>
  <c r="U921" i="5"/>
  <c r="H927" i="5" s="1"/>
  <c r="S921" i="5"/>
  <c r="H926" i="5" s="1"/>
  <c r="F921" i="5"/>
  <c r="E921" i="5"/>
  <c r="D921" i="5"/>
  <c r="I921" i="5"/>
  <c r="C921" i="5"/>
  <c r="B921" i="5"/>
  <c r="A921" i="5"/>
  <c r="L920" i="5"/>
  <c r="Q920" i="5" s="1"/>
  <c r="Z920" i="5"/>
  <c r="Y920" i="5"/>
  <c r="X920" i="5"/>
  <c r="L919" i="5"/>
  <c r="G919" i="5"/>
  <c r="E919" i="5"/>
  <c r="J918" i="5"/>
  <c r="F918" i="5"/>
  <c r="E918" i="5"/>
  <c r="J917" i="5"/>
  <c r="F917" i="5"/>
  <c r="E917" i="5"/>
  <c r="K916" i="5"/>
  <c r="J916" i="5"/>
  <c r="H916" i="5"/>
  <c r="G916" i="5"/>
  <c r="F916" i="5"/>
  <c r="K915" i="5"/>
  <c r="J915" i="5"/>
  <c r="H915" i="5"/>
  <c r="R915" i="5" s="1"/>
  <c r="G915" i="5"/>
  <c r="F915" i="5"/>
  <c r="K914" i="5"/>
  <c r="J914" i="5"/>
  <c r="H914" i="5"/>
  <c r="G914" i="5"/>
  <c r="F914" i="5"/>
  <c r="K913" i="5"/>
  <c r="J913" i="5"/>
  <c r="H913" i="5"/>
  <c r="G913" i="5"/>
  <c r="F913" i="5"/>
  <c r="V912" i="5"/>
  <c r="K918" i="5" s="1"/>
  <c r="T912" i="5"/>
  <c r="K917" i="5" s="1"/>
  <c r="U912" i="5"/>
  <c r="H918" i="5" s="1"/>
  <c r="S912" i="5"/>
  <c r="H917" i="5" s="1"/>
  <c r="F912" i="5"/>
  <c r="E912" i="5"/>
  <c r="D912" i="5"/>
  <c r="I912" i="5"/>
  <c r="C912" i="5"/>
  <c r="B912" i="5"/>
  <c r="A912" i="5"/>
  <c r="L911" i="5"/>
  <c r="Q911" i="5" s="1"/>
  <c r="Z911" i="5"/>
  <c r="Y911" i="5"/>
  <c r="X911" i="5"/>
  <c r="K910" i="5"/>
  <c r="J910" i="5"/>
  <c r="Z910" i="5"/>
  <c r="Y910" i="5"/>
  <c r="X910" i="5"/>
  <c r="H910" i="5"/>
  <c r="W910" i="5" s="1"/>
  <c r="F910" i="5"/>
  <c r="V910" i="5"/>
  <c r="T910" i="5"/>
  <c r="U910" i="5"/>
  <c r="S910" i="5"/>
  <c r="E910" i="5"/>
  <c r="D910" i="5"/>
  <c r="C910" i="5"/>
  <c r="B910" i="5"/>
  <c r="A910" i="5"/>
  <c r="K909" i="5"/>
  <c r="J909" i="5"/>
  <c r="Z909" i="5"/>
  <c r="Y909" i="5"/>
  <c r="X909" i="5"/>
  <c r="H909" i="5"/>
  <c r="W909" i="5" s="1"/>
  <c r="F909" i="5"/>
  <c r="V909" i="5"/>
  <c r="T909" i="5"/>
  <c r="U909" i="5"/>
  <c r="S909" i="5"/>
  <c r="E909" i="5"/>
  <c r="D909" i="5"/>
  <c r="C909" i="5"/>
  <c r="B909" i="5"/>
  <c r="A909" i="5"/>
  <c r="K908" i="5"/>
  <c r="J908" i="5"/>
  <c r="Z908" i="5"/>
  <c r="Y908" i="5"/>
  <c r="X908" i="5"/>
  <c r="H908" i="5"/>
  <c r="W908" i="5" s="1"/>
  <c r="F908" i="5"/>
  <c r="V908" i="5"/>
  <c r="T908" i="5"/>
  <c r="U908" i="5"/>
  <c r="S908" i="5"/>
  <c r="E908" i="5"/>
  <c r="D908" i="5"/>
  <c r="C908" i="5"/>
  <c r="B908" i="5"/>
  <c r="A908" i="5"/>
  <c r="K907" i="5"/>
  <c r="J907" i="5"/>
  <c r="Z907" i="5"/>
  <c r="Y907" i="5"/>
  <c r="X907" i="5"/>
  <c r="H907" i="5"/>
  <c r="W907" i="5" s="1"/>
  <c r="F907" i="5"/>
  <c r="V907" i="5"/>
  <c r="T907" i="5"/>
  <c r="U907" i="5"/>
  <c r="S907" i="5"/>
  <c r="E907" i="5"/>
  <c r="D907" i="5"/>
  <c r="C907" i="5"/>
  <c r="B907" i="5"/>
  <c r="A907" i="5"/>
  <c r="L906" i="5"/>
  <c r="G906" i="5"/>
  <c r="E906" i="5"/>
  <c r="J905" i="5"/>
  <c r="F905" i="5"/>
  <c r="E905" i="5"/>
  <c r="J904" i="5"/>
  <c r="F904" i="5"/>
  <c r="E904" i="5"/>
  <c r="K903" i="5"/>
  <c r="J903" i="5"/>
  <c r="H903" i="5"/>
  <c r="G903" i="5"/>
  <c r="F903" i="5"/>
  <c r="K902" i="5"/>
  <c r="J902" i="5"/>
  <c r="H902" i="5"/>
  <c r="R902" i="5" s="1"/>
  <c r="G902" i="5"/>
  <c r="F902" i="5"/>
  <c r="K901" i="5"/>
  <c r="J901" i="5"/>
  <c r="H901" i="5"/>
  <c r="G901" i="5"/>
  <c r="F901" i="5"/>
  <c r="K900" i="5"/>
  <c r="J900" i="5"/>
  <c r="H900" i="5"/>
  <c r="G900" i="5"/>
  <c r="F900" i="5"/>
  <c r="C899" i="5"/>
  <c r="V898" i="5"/>
  <c r="K905" i="5" s="1"/>
  <c r="T898" i="5"/>
  <c r="K904" i="5" s="1"/>
  <c r="U898" i="5"/>
  <c r="S898" i="5"/>
  <c r="F898" i="5"/>
  <c r="E898" i="5"/>
  <c r="D898" i="5"/>
  <c r="I898" i="5"/>
  <c r="C898" i="5"/>
  <c r="B898" i="5"/>
  <c r="A898" i="5"/>
  <c r="L897" i="5"/>
  <c r="Q897" i="5" s="1"/>
  <c r="Z897" i="5"/>
  <c r="Y897" i="5"/>
  <c r="X897" i="5"/>
  <c r="K896" i="5"/>
  <c r="J896" i="5"/>
  <c r="Z896" i="5"/>
  <c r="Y896" i="5"/>
  <c r="X896" i="5"/>
  <c r="H896" i="5"/>
  <c r="W896" i="5" s="1"/>
  <c r="F896" i="5"/>
  <c r="V896" i="5"/>
  <c r="T896" i="5"/>
  <c r="U896" i="5"/>
  <c r="S896" i="5"/>
  <c r="E896" i="5"/>
  <c r="D896" i="5"/>
  <c r="C896" i="5"/>
  <c r="B896" i="5"/>
  <c r="A896" i="5"/>
  <c r="K895" i="5"/>
  <c r="J895" i="5"/>
  <c r="Z895" i="5"/>
  <c r="Y895" i="5"/>
  <c r="X895" i="5"/>
  <c r="H895" i="5"/>
  <c r="W895" i="5" s="1"/>
  <c r="F895" i="5"/>
  <c r="V895" i="5"/>
  <c r="T895" i="5"/>
  <c r="U895" i="5"/>
  <c r="S895" i="5"/>
  <c r="E895" i="5"/>
  <c r="D895" i="5"/>
  <c r="C895" i="5"/>
  <c r="B895" i="5"/>
  <c r="A895" i="5"/>
  <c r="K894" i="5"/>
  <c r="J894" i="5"/>
  <c r="Z894" i="5"/>
  <c r="Y894" i="5"/>
  <c r="X894" i="5"/>
  <c r="W894" i="5"/>
  <c r="H894" i="5"/>
  <c r="F894" i="5"/>
  <c r="V894" i="5"/>
  <c r="T894" i="5"/>
  <c r="U894" i="5"/>
  <c r="S894" i="5"/>
  <c r="E894" i="5"/>
  <c r="D894" i="5"/>
  <c r="C894" i="5"/>
  <c r="B894" i="5"/>
  <c r="A894" i="5"/>
  <c r="K893" i="5"/>
  <c r="J893" i="5"/>
  <c r="Z893" i="5"/>
  <c r="Y893" i="5"/>
  <c r="X893" i="5"/>
  <c r="H893" i="5"/>
  <c r="W893" i="5" s="1"/>
  <c r="F893" i="5"/>
  <c r="V893" i="5"/>
  <c r="T893" i="5"/>
  <c r="U893" i="5"/>
  <c r="S893" i="5"/>
  <c r="E893" i="5"/>
  <c r="D893" i="5"/>
  <c r="C893" i="5"/>
  <c r="B893" i="5"/>
  <c r="A893" i="5"/>
  <c r="L892" i="5"/>
  <c r="G892" i="5"/>
  <c r="E892" i="5"/>
  <c r="J891" i="5"/>
  <c r="F891" i="5"/>
  <c r="E891" i="5"/>
  <c r="J890" i="5"/>
  <c r="F890" i="5"/>
  <c r="E890" i="5"/>
  <c r="K889" i="5"/>
  <c r="J889" i="5"/>
  <c r="H889" i="5"/>
  <c r="G889" i="5"/>
  <c r="F889" i="5"/>
  <c r="K888" i="5"/>
  <c r="J888" i="5"/>
  <c r="H888" i="5"/>
  <c r="R888" i="5" s="1"/>
  <c r="G888" i="5"/>
  <c r="F888" i="5"/>
  <c r="K887" i="5"/>
  <c r="J887" i="5"/>
  <c r="H887" i="5"/>
  <c r="G887" i="5"/>
  <c r="F887" i="5"/>
  <c r="K886" i="5"/>
  <c r="J886" i="5"/>
  <c r="H886" i="5"/>
  <c r="R886" i="5" s="1"/>
  <c r="G886" i="5"/>
  <c r="F886" i="5"/>
  <c r="C885" i="5"/>
  <c r="V884" i="5"/>
  <c r="T884" i="5"/>
  <c r="U884" i="5"/>
  <c r="H891" i="5" s="1"/>
  <c r="S884" i="5"/>
  <c r="H890" i="5" s="1"/>
  <c r="F884" i="5"/>
  <c r="E884" i="5"/>
  <c r="D884" i="5"/>
  <c r="I884" i="5"/>
  <c r="C884" i="5"/>
  <c r="B884" i="5"/>
  <c r="A884" i="5"/>
  <c r="L883" i="5"/>
  <c r="Q883" i="5" s="1"/>
  <c r="Z883" i="5"/>
  <c r="Y883" i="5"/>
  <c r="X883" i="5"/>
  <c r="K882" i="5"/>
  <c r="J882" i="5"/>
  <c r="Z882" i="5"/>
  <c r="Y882" i="5"/>
  <c r="X882" i="5"/>
  <c r="H882" i="5"/>
  <c r="W882" i="5" s="1"/>
  <c r="F882" i="5"/>
  <c r="V882" i="5"/>
  <c r="T882" i="5"/>
  <c r="U882" i="5"/>
  <c r="S882" i="5"/>
  <c r="E882" i="5"/>
  <c r="D882" i="5"/>
  <c r="C882" i="5"/>
  <c r="B882" i="5"/>
  <c r="A882" i="5"/>
  <c r="K881" i="5"/>
  <c r="J881" i="5"/>
  <c r="Z881" i="5"/>
  <c r="Y881" i="5"/>
  <c r="X881" i="5"/>
  <c r="H881" i="5"/>
  <c r="W881" i="5" s="1"/>
  <c r="F881" i="5"/>
  <c r="V881" i="5"/>
  <c r="T881" i="5"/>
  <c r="U881" i="5"/>
  <c r="S881" i="5"/>
  <c r="E881" i="5"/>
  <c r="D881" i="5"/>
  <c r="C881" i="5"/>
  <c r="B881" i="5"/>
  <c r="A881" i="5"/>
  <c r="K880" i="5"/>
  <c r="J880" i="5"/>
  <c r="Z880" i="5"/>
  <c r="Y880" i="5"/>
  <c r="X880" i="5"/>
  <c r="H880" i="5"/>
  <c r="W880" i="5" s="1"/>
  <c r="F880" i="5"/>
  <c r="V880" i="5"/>
  <c r="T880" i="5"/>
  <c r="U880" i="5"/>
  <c r="S880" i="5"/>
  <c r="E880" i="5"/>
  <c r="D880" i="5"/>
  <c r="C880" i="5"/>
  <c r="B880" i="5"/>
  <c r="A880" i="5"/>
  <c r="K879" i="5"/>
  <c r="J879" i="5"/>
  <c r="Z879" i="5"/>
  <c r="Y879" i="5"/>
  <c r="X879" i="5"/>
  <c r="H879" i="5"/>
  <c r="W879" i="5" s="1"/>
  <c r="F879" i="5"/>
  <c r="V879" i="5"/>
  <c r="T879" i="5"/>
  <c r="U879" i="5"/>
  <c r="S879" i="5"/>
  <c r="E879" i="5"/>
  <c r="D879" i="5"/>
  <c r="C879" i="5"/>
  <c r="B879" i="5"/>
  <c r="A879" i="5"/>
  <c r="L878" i="5"/>
  <c r="G878" i="5"/>
  <c r="E878" i="5"/>
  <c r="J877" i="5"/>
  <c r="F877" i="5"/>
  <c r="E877" i="5"/>
  <c r="J876" i="5"/>
  <c r="F876" i="5"/>
  <c r="E876" i="5"/>
  <c r="K875" i="5"/>
  <c r="J875" i="5"/>
  <c r="H875" i="5"/>
  <c r="G875" i="5"/>
  <c r="F875" i="5"/>
  <c r="K874" i="5"/>
  <c r="J874" i="5"/>
  <c r="H874" i="5"/>
  <c r="R874" i="5" s="1"/>
  <c r="G874" i="5"/>
  <c r="F874" i="5"/>
  <c r="K873" i="5"/>
  <c r="J873" i="5"/>
  <c r="H873" i="5"/>
  <c r="G873" i="5"/>
  <c r="F873" i="5"/>
  <c r="K872" i="5"/>
  <c r="J872" i="5"/>
  <c r="H872" i="5"/>
  <c r="G872" i="5"/>
  <c r="F872" i="5"/>
  <c r="C871" i="5"/>
  <c r="V870" i="5"/>
  <c r="K877" i="5" s="1"/>
  <c r="T870" i="5"/>
  <c r="K876" i="5" s="1"/>
  <c r="U870" i="5"/>
  <c r="S870" i="5"/>
  <c r="H876" i="5" s="1"/>
  <c r="F870" i="5"/>
  <c r="E870" i="5"/>
  <c r="D870" i="5"/>
  <c r="I870" i="5"/>
  <c r="C870" i="5"/>
  <c r="B870" i="5"/>
  <c r="A870" i="5"/>
  <c r="Q869" i="5"/>
  <c r="L869" i="5"/>
  <c r="Z869" i="5"/>
  <c r="Y869" i="5"/>
  <c r="X869" i="5"/>
  <c r="L868" i="5"/>
  <c r="G868" i="5"/>
  <c r="E868" i="5"/>
  <c r="J867" i="5"/>
  <c r="E867" i="5"/>
  <c r="J866" i="5"/>
  <c r="E866" i="5"/>
  <c r="K865" i="5"/>
  <c r="J865" i="5"/>
  <c r="H865" i="5"/>
  <c r="R865" i="5" s="1"/>
  <c r="G865" i="5"/>
  <c r="F865" i="5"/>
  <c r="K864" i="5"/>
  <c r="J864" i="5"/>
  <c r="H864" i="5"/>
  <c r="G864" i="5"/>
  <c r="F864" i="5"/>
  <c r="K863" i="5"/>
  <c r="J863" i="5"/>
  <c r="H863" i="5"/>
  <c r="R863" i="5" s="1"/>
  <c r="G863" i="5"/>
  <c r="F863" i="5"/>
  <c r="C862" i="5"/>
  <c r="V861" i="5"/>
  <c r="K867" i="5" s="1"/>
  <c r="T861" i="5"/>
  <c r="K866" i="5" s="1"/>
  <c r="U861" i="5"/>
  <c r="H867" i="5" s="1"/>
  <c r="S861" i="5"/>
  <c r="H866" i="5" s="1"/>
  <c r="F861" i="5"/>
  <c r="E861" i="5"/>
  <c r="D861" i="5"/>
  <c r="I861" i="5"/>
  <c r="C861" i="5"/>
  <c r="B861" i="5"/>
  <c r="A861" i="5"/>
  <c r="L860" i="5"/>
  <c r="Q860" i="5" s="1"/>
  <c r="L931" i="5" s="1"/>
  <c r="Z860" i="5"/>
  <c r="Y860" i="5"/>
  <c r="X860" i="5"/>
  <c r="L859" i="5"/>
  <c r="G859" i="5"/>
  <c r="E859" i="5"/>
  <c r="J858" i="5"/>
  <c r="E858" i="5"/>
  <c r="J857" i="5"/>
  <c r="E857" i="5"/>
  <c r="K856" i="5"/>
  <c r="J856" i="5"/>
  <c r="H856" i="5"/>
  <c r="R856" i="5" s="1"/>
  <c r="G856" i="5"/>
  <c r="F856" i="5"/>
  <c r="K855" i="5"/>
  <c r="J855" i="5"/>
  <c r="H855" i="5"/>
  <c r="G855" i="5"/>
  <c r="F855" i="5"/>
  <c r="K854" i="5"/>
  <c r="J854" i="5"/>
  <c r="H854" i="5"/>
  <c r="G854" i="5"/>
  <c r="F854" i="5"/>
  <c r="C853" i="5"/>
  <c r="V852" i="5"/>
  <c r="K858" i="5" s="1"/>
  <c r="T852" i="5"/>
  <c r="K857" i="5" s="1"/>
  <c r="U852" i="5"/>
  <c r="H858" i="5" s="1"/>
  <c r="S852" i="5"/>
  <c r="H857" i="5" s="1"/>
  <c r="F852" i="5"/>
  <c r="E852" i="5"/>
  <c r="D852" i="5"/>
  <c r="I852" i="5"/>
  <c r="C852" i="5"/>
  <c r="B852" i="5"/>
  <c r="A852" i="5"/>
  <c r="A851" i="5"/>
  <c r="A850" i="5"/>
  <c r="L848" i="5"/>
  <c r="Q848" i="5" s="1"/>
  <c r="Z848" i="5"/>
  <c r="Y848" i="5"/>
  <c r="X848" i="5"/>
  <c r="L847" i="5"/>
  <c r="G847" i="5"/>
  <c r="E847" i="5"/>
  <c r="J846" i="5"/>
  <c r="F846" i="5"/>
  <c r="E846" i="5"/>
  <c r="J845" i="5"/>
  <c r="F845" i="5"/>
  <c r="E845" i="5"/>
  <c r="K844" i="5"/>
  <c r="J844" i="5"/>
  <c r="H844" i="5"/>
  <c r="G844" i="5"/>
  <c r="F844" i="5"/>
  <c r="K843" i="5"/>
  <c r="J843" i="5"/>
  <c r="H843" i="5"/>
  <c r="R843" i="5" s="1"/>
  <c r="G843" i="5"/>
  <c r="F843" i="5"/>
  <c r="K842" i="5"/>
  <c r="J842" i="5"/>
  <c r="H842" i="5"/>
  <c r="G842" i="5"/>
  <c r="F842" i="5"/>
  <c r="K841" i="5"/>
  <c r="J841" i="5"/>
  <c r="H841" i="5"/>
  <c r="G841" i="5"/>
  <c r="F841" i="5"/>
  <c r="V840" i="5"/>
  <c r="K846" i="5" s="1"/>
  <c r="T840" i="5"/>
  <c r="K845" i="5" s="1"/>
  <c r="U840" i="5"/>
  <c r="H846" i="5" s="1"/>
  <c r="S840" i="5"/>
  <c r="H845" i="5" s="1"/>
  <c r="F840" i="5"/>
  <c r="E840" i="5"/>
  <c r="D840" i="5"/>
  <c r="I840" i="5"/>
  <c r="C840" i="5"/>
  <c r="B840" i="5"/>
  <c r="A840" i="5"/>
  <c r="L839" i="5"/>
  <c r="Q839" i="5" s="1"/>
  <c r="Z839" i="5"/>
  <c r="Y839" i="5"/>
  <c r="X839" i="5"/>
  <c r="L838" i="5"/>
  <c r="G838" i="5"/>
  <c r="E838" i="5"/>
  <c r="J837" i="5"/>
  <c r="F837" i="5"/>
  <c r="E837" i="5"/>
  <c r="J836" i="5"/>
  <c r="F836" i="5"/>
  <c r="E836" i="5"/>
  <c r="K835" i="5"/>
  <c r="J835" i="5"/>
  <c r="H835" i="5"/>
  <c r="G835" i="5"/>
  <c r="F835" i="5"/>
  <c r="K834" i="5"/>
  <c r="J834" i="5"/>
  <c r="H834" i="5"/>
  <c r="G834" i="5"/>
  <c r="F834" i="5"/>
  <c r="K833" i="5"/>
  <c r="J833" i="5"/>
  <c r="H833" i="5"/>
  <c r="R833" i="5" s="1"/>
  <c r="G833" i="5"/>
  <c r="F833" i="5"/>
  <c r="C832" i="5"/>
  <c r="V831" i="5"/>
  <c r="K837" i="5" s="1"/>
  <c r="T831" i="5"/>
  <c r="K836" i="5" s="1"/>
  <c r="U831" i="5"/>
  <c r="H837" i="5" s="1"/>
  <c r="S831" i="5"/>
  <c r="H836" i="5" s="1"/>
  <c r="F831" i="5"/>
  <c r="E831" i="5"/>
  <c r="D831" i="5"/>
  <c r="I831" i="5"/>
  <c r="C831" i="5"/>
  <c r="B831" i="5"/>
  <c r="A831" i="5"/>
  <c r="Q830" i="5"/>
  <c r="L830" i="5"/>
  <c r="Z830" i="5"/>
  <c r="Y830" i="5"/>
  <c r="W830" i="5"/>
  <c r="K829" i="5"/>
  <c r="J829" i="5"/>
  <c r="Z829" i="5"/>
  <c r="Y829" i="5"/>
  <c r="W829" i="5"/>
  <c r="H829" i="5"/>
  <c r="X829" i="5" s="1"/>
  <c r="F829" i="5"/>
  <c r="V829" i="5"/>
  <c r="T829" i="5"/>
  <c r="U829" i="5"/>
  <c r="S829" i="5"/>
  <c r="E829" i="5"/>
  <c r="D829" i="5"/>
  <c r="C829" i="5"/>
  <c r="B829" i="5"/>
  <c r="A829" i="5"/>
  <c r="L828" i="5"/>
  <c r="G828" i="5"/>
  <c r="E828" i="5"/>
  <c r="J827" i="5"/>
  <c r="E827" i="5"/>
  <c r="J826" i="5"/>
  <c r="E826" i="5"/>
  <c r="K825" i="5"/>
  <c r="J825" i="5"/>
  <c r="H825" i="5"/>
  <c r="G825" i="5"/>
  <c r="F825" i="5"/>
  <c r="K824" i="5"/>
  <c r="J824" i="5"/>
  <c r="H824" i="5"/>
  <c r="R824" i="5" s="1"/>
  <c r="G824" i="5"/>
  <c r="F824" i="5"/>
  <c r="V823" i="5"/>
  <c r="T823" i="5"/>
  <c r="K826" i="5" s="1"/>
  <c r="U823" i="5"/>
  <c r="H827" i="5" s="1"/>
  <c r="S823" i="5"/>
  <c r="F823" i="5"/>
  <c r="E823" i="5"/>
  <c r="D823" i="5"/>
  <c r="I823" i="5"/>
  <c r="C823" i="5"/>
  <c r="B823" i="5"/>
  <c r="A823" i="5"/>
  <c r="L822" i="5"/>
  <c r="Q822" i="5" s="1"/>
  <c r="Z822" i="5"/>
  <c r="Y822" i="5"/>
  <c r="X822" i="5"/>
  <c r="K821" i="5"/>
  <c r="J821" i="5"/>
  <c r="Z821" i="5"/>
  <c r="Y821" i="5"/>
  <c r="X821" i="5"/>
  <c r="H821" i="5"/>
  <c r="W821" i="5" s="1"/>
  <c r="F821" i="5"/>
  <c r="V821" i="5"/>
  <c r="T821" i="5"/>
  <c r="U821" i="5"/>
  <c r="S821" i="5"/>
  <c r="E821" i="5"/>
  <c r="D821" i="5"/>
  <c r="C821" i="5"/>
  <c r="B821" i="5"/>
  <c r="A821" i="5"/>
  <c r="L820" i="5"/>
  <c r="G820" i="5"/>
  <c r="E820" i="5"/>
  <c r="J819" i="5"/>
  <c r="F819" i="5"/>
  <c r="E819" i="5"/>
  <c r="J818" i="5"/>
  <c r="F818" i="5"/>
  <c r="E818" i="5"/>
  <c r="K817" i="5"/>
  <c r="J817" i="5"/>
  <c r="H817" i="5"/>
  <c r="G817" i="5"/>
  <c r="F817" i="5"/>
  <c r="K816" i="5"/>
  <c r="J816" i="5"/>
  <c r="H816" i="5"/>
  <c r="R816" i="5" s="1"/>
  <c r="G816" i="5"/>
  <c r="F816" i="5"/>
  <c r="K815" i="5"/>
  <c r="J815" i="5"/>
  <c r="H815" i="5"/>
  <c r="G815" i="5"/>
  <c r="F815" i="5"/>
  <c r="K814" i="5"/>
  <c r="J814" i="5"/>
  <c r="H814" i="5"/>
  <c r="R814" i="5" s="1"/>
  <c r="G814" i="5"/>
  <c r="F814" i="5"/>
  <c r="V813" i="5"/>
  <c r="K819" i="5" s="1"/>
  <c r="T813" i="5"/>
  <c r="K818" i="5" s="1"/>
  <c r="U813" i="5"/>
  <c r="H819" i="5" s="1"/>
  <c r="S813" i="5"/>
  <c r="H818" i="5" s="1"/>
  <c r="F813" i="5"/>
  <c r="E813" i="5"/>
  <c r="D813" i="5"/>
  <c r="I813" i="5"/>
  <c r="C813" i="5"/>
  <c r="B813" i="5"/>
  <c r="A813" i="5"/>
  <c r="L812" i="5"/>
  <c r="Q812" i="5" s="1"/>
  <c r="Z812" i="5"/>
  <c r="Y812" i="5"/>
  <c r="X812" i="5"/>
  <c r="K811" i="5"/>
  <c r="J811" i="5"/>
  <c r="Z811" i="5"/>
  <c r="Y811" i="5"/>
  <c r="X811" i="5"/>
  <c r="H811" i="5"/>
  <c r="W811" i="5" s="1"/>
  <c r="F811" i="5"/>
  <c r="V811" i="5"/>
  <c r="T811" i="5"/>
  <c r="U811" i="5"/>
  <c r="S811" i="5"/>
  <c r="E811" i="5"/>
  <c r="D811" i="5"/>
  <c r="C811" i="5"/>
  <c r="B811" i="5"/>
  <c r="A811" i="5"/>
  <c r="L810" i="5"/>
  <c r="G810" i="5"/>
  <c r="E810" i="5"/>
  <c r="J809" i="5"/>
  <c r="F809" i="5"/>
  <c r="E809" i="5"/>
  <c r="J808" i="5"/>
  <c r="F808" i="5"/>
  <c r="E808" i="5"/>
  <c r="K807" i="5"/>
  <c r="J807" i="5"/>
  <c r="H807" i="5"/>
  <c r="G807" i="5"/>
  <c r="F807" i="5"/>
  <c r="K806" i="5"/>
  <c r="J806" i="5"/>
  <c r="H806" i="5"/>
  <c r="R806" i="5" s="1"/>
  <c r="G806" i="5"/>
  <c r="F806" i="5"/>
  <c r="K805" i="5"/>
  <c r="J805" i="5"/>
  <c r="H805" i="5"/>
  <c r="G805" i="5"/>
  <c r="F805" i="5"/>
  <c r="K804" i="5"/>
  <c r="J804" i="5"/>
  <c r="H804" i="5"/>
  <c r="G804" i="5"/>
  <c r="F804" i="5"/>
  <c r="V803" i="5"/>
  <c r="K809" i="5" s="1"/>
  <c r="T803" i="5"/>
  <c r="K808" i="5" s="1"/>
  <c r="U803" i="5"/>
  <c r="H809" i="5" s="1"/>
  <c r="S803" i="5"/>
  <c r="H808" i="5" s="1"/>
  <c r="F803" i="5"/>
  <c r="E803" i="5"/>
  <c r="D803" i="5"/>
  <c r="I803" i="5"/>
  <c r="C803" i="5"/>
  <c r="B803" i="5"/>
  <c r="A803" i="5"/>
  <c r="L802" i="5"/>
  <c r="Q802" i="5" s="1"/>
  <c r="Z802" i="5"/>
  <c r="Y802" i="5"/>
  <c r="X802" i="5"/>
  <c r="K801" i="5"/>
  <c r="J801" i="5"/>
  <c r="Z801" i="5"/>
  <c r="Y801" i="5"/>
  <c r="X801" i="5"/>
  <c r="H801" i="5"/>
  <c r="W801" i="5" s="1"/>
  <c r="F801" i="5"/>
  <c r="V801" i="5"/>
  <c r="T801" i="5"/>
  <c r="U801" i="5"/>
  <c r="S801" i="5"/>
  <c r="E801" i="5"/>
  <c r="D801" i="5"/>
  <c r="C801" i="5"/>
  <c r="B801" i="5"/>
  <c r="A801" i="5"/>
  <c r="L800" i="5"/>
  <c r="G800" i="5"/>
  <c r="E800" i="5"/>
  <c r="J799" i="5"/>
  <c r="F799" i="5"/>
  <c r="E799" i="5"/>
  <c r="J798" i="5"/>
  <c r="F798" i="5"/>
  <c r="E798" i="5"/>
  <c r="K797" i="5"/>
  <c r="J797" i="5"/>
  <c r="H797" i="5"/>
  <c r="G797" i="5"/>
  <c r="F797" i="5"/>
  <c r="K796" i="5"/>
  <c r="J796" i="5"/>
  <c r="H796" i="5"/>
  <c r="R796" i="5" s="1"/>
  <c r="G796" i="5"/>
  <c r="F796" i="5"/>
  <c r="K795" i="5"/>
  <c r="J795" i="5"/>
  <c r="H795" i="5"/>
  <c r="G795" i="5"/>
  <c r="F795" i="5"/>
  <c r="K794" i="5"/>
  <c r="J794" i="5"/>
  <c r="H794" i="5"/>
  <c r="R794" i="5" s="1"/>
  <c r="G794" i="5"/>
  <c r="F794" i="5"/>
  <c r="C793" i="5"/>
  <c r="V792" i="5"/>
  <c r="T792" i="5"/>
  <c r="K798" i="5" s="1"/>
  <c r="U792" i="5"/>
  <c r="H799" i="5" s="1"/>
  <c r="S792" i="5"/>
  <c r="H798" i="5" s="1"/>
  <c r="F792" i="5"/>
  <c r="E792" i="5"/>
  <c r="D792" i="5"/>
  <c r="I792" i="5"/>
  <c r="C792" i="5"/>
  <c r="B792" i="5"/>
  <c r="A792" i="5"/>
  <c r="L791" i="5"/>
  <c r="Q791" i="5" s="1"/>
  <c r="Z791" i="5"/>
  <c r="Y791" i="5"/>
  <c r="X791" i="5"/>
  <c r="K790" i="5"/>
  <c r="J790" i="5"/>
  <c r="Z790" i="5"/>
  <c r="Y790" i="5"/>
  <c r="X790" i="5"/>
  <c r="H790" i="5"/>
  <c r="W790" i="5" s="1"/>
  <c r="F790" i="5"/>
  <c r="V790" i="5"/>
  <c r="T790" i="5"/>
  <c r="U790" i="5"/>
  <c r="S790" i="5"/>
  <c r="E790" i="5"/>
  <c r="D790" i="5"/>
  <c r="C790" i="5"/>
  <c r="B790" i="5"/>
  <c r="A790" i="5"/>
  <c r="L789" i="5"/>
  <c r="G789" i="5"/>
  <c r="E789" i="5"/>
  <c r="J788" i="5"/>
  <c r="F788" i="5"/>
  <c r="E788" i="5"/>
  <c r="J787" i="5"/>
  <c r="F787" i="5"/>
  <c r="E787" i="5"/>
  <c r="K786" i="5"/>
  <c r="J786" i="5"/>
  <c r="H786" i="5"/>
  <c r="G786" i="5"/>
  <c r="F786" i="5"/>
  <c r="K785" i="5"/>
  <c r="J785" i="5"/>
  <c r="H785" i="5"/>
  <c r="R785" i="5" s="1"/>
  <c r="G785" i="5"/>
  <c r="F785" i="5"/>
  <c r="K784" i="5"/>
  <c r="J784" i="5"/>
  <c r="H784" i="5"/>
  <c r="G784" i="5"/>
  <c r="F784" i="5"/>
  <c r="K783" i="5"/>
  <c r="J783" i="5"/>
  <c r="H783" i="5"/>
  <c r="R783" i="5" s="1"/>
  <c r="G783" i="5"/>
  <c r="F783" i="5"/>
  <c r="V782" i="5"/>
  <c r="K788" i="5" s="1"/>
  <c r="T782" i="5"/>
  <c r="K787" i="5" s="1"/>
  <c r="U782" i="5"/>
  <c r="H788" i="5" s="1"/>
  <c r="S782" i="5"/>
  <c r="H787" i="5" s="1"/>
  <c r="F782" i="5"/>
  <c r="E782" i="5"/>
  <c r="D782" i="5"/>
  <c r="I782" i="5"/>
  <c r="C782" i="5"/>
  <c r="B782" i="5"/>
  <c r="A782" i="5"/>
  <c r="L781" i="5"/>
  <c r="Q781" i="5" s="1"/>
  <c r="Z781" i="5"/>
  <c r="Y781" i="5"/>
  <c r="X781" i="5"/>
  <c r="K780" i="5"/>
  <c r="J780" i="5"/>
  <c r="Z780" i="5"/>
  <c r="Y780" i="5"/>
  <c r="X780" i="5"/>
  <c r="H780" i="5"/>
  <c r="W780" i="5" s="1"/>
  <c r="F780" i="5"/>
  <c r="V780" i="5"/>
  <c r="T780" i="5"/>
  <c r="U780" i="5"/>
  <c r="S780" i="5"/>
  <c r="E780" i="5"/>
  <c r="D780" i="5"/>
  <c r="C780" i="5"/>
  <c r="B780" i="5"/>
  <c r="A780" i="5"/>
  <c r="K779" i="5"/>
  <c r="J779" i="5"/>
  <c r="Z779" i="5"/>
  <c r="Y779" i="5"/>
  <c r="X779" i="5"/>
  <c r="H779" i="5"/>
  <c r="W779" i="5" s="1"/>
  <c r="F779" i="5"/>
  <c r="V779" i="5"/>
  <c r="T779" i="5"/>
  <c r="U779" i="5"/>
  <c r="S779" i="5"/>
  <c r="E779" i="5"/>
  <c r="D779" i="5"/>
  <c r="C779" i="5"/>
  <c r="B779" i="5"/>
  <c r="A779" i="5"/>
  <c r="K778" i="5"/>
  <c r="J778" i="5"/>
  <c r="Z778" i="5"/>
  <c r="Y778" i="5"/>
  <c r="X778" i="5"/>
  <c r="W778" i="5"/>
  <c r="H778" i="5"/>
  <c r="F778" i="5"/>
  <c r="V778" i="5"/>
  <c r="T778" i="5"/>
  <c r="U778" i="5"/>
  <c r="S778" i="5"/>
  <c r="E778" i="5"/>
  <c r="D778" i="5"/>
  <c r="C778" i="5"/>
  <c r="B778" i="5"/>
  <c r="A778" i="5"/>
  <c r="L777" i="5"/>
  <c r="G777" i="5"/>
  <c r="E777" i="5"/>
  <c r="J776" i="5"/>
  <c r="F776" i="5"/>
  <c r="E776" i="5"/>
  <c r="J775" i="5"/>
  <c r="F775" i="5"/>
  <c r="E775" i="5"/>
  <c r="K774" i="5"/>
  <c r="J774" i="5"/>
  <c r="H774" i="5"/>
  <c r="G774" i="5"/>
  <c r="F774" i="5"/>
  <c r="K773" i="5"/>
  <c r="J773" i="5"/>
  <c r="H773" i="5"/>
  <c r="R773" i="5" s="1"/>
  <c r="G773" i="5"/>
  <c r="F773" i="5"/>
  <c r="K772" i="5"/>
  <c r="J772" i="5"/>
  <c r="H772" i="5"/>
  <c r="G772" i="5"/>
  <c r="F772" i="5"/>
  <c r="K771" i="5"/>
  <c r="J771" i="5"/>
  <c r="H771" i="5"/>
  <c r="R771" i="5" s="1"/>
  <c r="G771" i="5"/>
  <c r="F771" i="5"/>
  <c r="V770" i="5"/>
  <c r="K776" i="5" s="1"/>
  <c r="T770" i="5"/>
  <c r="U770" i="5"/>
  <c r="H776" i="5" s="1"/>
  <c r="S770" i="5"/>
  <c r="H775" i="5" s="1"/>
  <c r="F770" i="5"/>
  <c r="E770" i="5"/>
  <c r="D770" i="5"/>
  <c r="I770" i="5"/>
  <c r="C770" i="5"/>
  <c r="B770" i="5"/>
  <c r="A770" i="5"/>
  <c r="Q769" i="5"/>
  <c r="L769" i="5"/>
  <c r="Z769" i="5"/>
  <c r="Y769" i="5"/>
  <c r="X769" i="5"/>
  <c r="K768" i="5"/>
  <c r="J768" i="5"/>
  <c r="Z768" i="5"/>
  <c r="Y768" i="5"/>
  <c r="X768" i="5"/>
  <c r="H768" i="5"/>
  <c r="W768" i="5" s="1"/>
  <c r="F768" i="5"/>
  <c r="V768" i="5"/>
  <c r="T768" i="5"/>
  <c r="U768" i="5"/>
  <c r="S768" i="5"/>
  <c r="E768" i="5"/>
  <c r="D768" i="5"/>
  <c r="C768" i="5"/>
  <c r="B768" i="5"/>
  <c r="A768" i="5"/>
  <c r="K767" i="5"/>
  <c r="J767" i="5"/>
  <c r="Z767" i="5"/>
  <c r="Y767" i="5"/>
  <c r="X767" i="5"/>
  <c r="H767" i="5"/>
  <c r="W767" i="5" s="1"/>
  <c r="F767" i="5"/>
  <c r="V767" i="5"/>
  <c r="T767" i="5"/>
  <c r="U767" i="5"/>
  <c r="S767" i="5"/>
  <c r="E767" i="5"/>
  <c r="D767" i="5"/>
  <c r="C767" i="5"/>
  <c r="B767" i="5"/>
  <c r="A767" i="5"/>
  <c r="K766" i="5"/>
  <c r="J766" i="5"/>
  <c r="Z766" i="5"/>
  <c r="Y766" i="5"/>
  <c r="X766" i="5"/>
  <c r="H766" i="5"/>
  <c r="W766" i="5" s="1"/>
  <c r="F766" i="5"/>
  <c r="V766" i="5"/>
  <c r="T766" i="5"/>
  <c r="U766" i="5"/>
  <c r="S766" i="5"/>
  <c r="E766" i="5"/>
  <c r="D766" i="5"/>
  <c r="C766" i="5"/>
  <c r="B766" i="5"/>
  <c r="A766" i="5"/>
  <c r="K765" i="5"/>
  <c r="J765" i="5"/>
  <c r="Z765" i="5"/>
  <c r="Y765" i="5"/>
  <c r="X765" i="5"/>
  <c r="H765" i="5"/>
  <c r="W765" i="5" s="1"/>
  <c r="F765" i="5"/>
  <c r="V765" i="5"/>
  <c r="T765" i="5"/>
  <c r="U765" i="5"/>
  <c r="S765" i="5"/>
  <c r="E765" i="5"/>
  <c r="D765" i="5"/>
  <c r="C765" i="5"/>
  <c r="B765" i="5"/>
  <c r="A765" i="5"/>
  <c r="K764" i="5"/>
  <c r="J764" i="5"/>
  <c r="Z764" i="5"/>
  <c r="Y764" i="5"/>
  <c r="X764" i="5"/>
  <c r="H764" i="5"/>
  <c r="W764" i="5" s="1"/>
  <c r="F764" i="5"/>
  <c r="V764" i="5"/>
  <c r="T764" i="5"/>
  <c r="U764" i="5"/>
  <c r="S764" i="5"/>
  <c r="E764" i="5"/>
  <c r="D764" i="5"/>
  <c r="C764" i="5"/>
  <c r="B764" i="5"/>
  <c r="A764" i="5"/>
  <c r="L763" i="5"/>
  <c r="G763" i="5"/>
  <c r="E763" i="5"/>
  <c r="J762" i="5"/>
  <c r="F762" i="5"/>
  <c r="E762" i="5"/>
  <c r="J761" i="5"/>
  <c r="F761" i="5"/>
  <c r="E761" i="5"/>
  <c r="K760" i="5"/>
  <c r="J760" i="5"/>
  <c r="H760" i="5"/>
  <c r="G760" i="5"/>
  <c r="F760" i="5"/>
  <c r="K759" i="5"/>
  <c r="J759" i="5"/>
  <c r="H759" i="5"/>
  <c r="R759" i="5" s="1"/>
  <c r="G759" i="5"/>
  <c r="F759" i="5"/>
  <c r="K758" i="5"/>
  <c r="J758" i="5"/>
  <c r="H758" i="5"/>
  <c r="G758" i="5"/>
  <c r="F758" i="5"/>
  <c r="K757" i="5"/>
  <c r="J757" i="5"/>
  <c r="H757" i="5"/>
  <c r="R757" i="5" s="1"/>
  <c r="G757" i="5"/>
  <c r="F757" i="5"/>
  <c r="C756" i="5"/>
  <c r="V755" i="5"/>
  <c r="K762" i="5" s="1"/>
  <c r="T755" i="5"/>
  <c r="K761" i="5" s="1"/>
  <c r="U755" i="5"/>
  <c r="S755" i="5"/>
  <c r="F755" i="5"/>
  <c r="E755" i="5"/>
  <c r="D755" i="5"/>
  <c r="I755" i="5"/>
  <c r="C755" i="5"/>
  <c r="B755" i="5"/>
  <c r="A755" i="5"/>
  <c r="L754" i="5"/>
  <c r="Q754" i="5" s="1"/>
  <c r="Z754" i="5"/>
  <c r="Y754" i="5"/>
  <c r="X754" i="5"/>
  <c r="K753" i="5"/>
  <c r="J753" i="5"/>
  <c r="Z753" i="5"/>
  <c r="Y753" i="5"/>
  <c r="X753" i="5"/>
  <c r="H753" i="5"/>
  <c r="W753" i="5" s="1"/>
  <c r="F753" i="5"/>
  <c r="V753" i="5"/>
  <c r="T753" i="5"/>
  <c r="U753" i="5"/>
  <c r="S753" i="5"/>
  <c r="E753" i="5"/>
  <c r="D753" i="5"/>
  <c r="C753" i="5"/>
  <c r="B753" i="5"/>
  <c r="A753" i="5"/>
  <c r="K752" i="5"/>
  <c r="J752" i="5"/>
  <c r="Z752" i="5"/>
  <c r="Y752" i="5"/>
  <c r="X752" i="5"/>
  <c r="H752" i="5"/>
  <c r="W752" i="5" s="1"/>
  <c r="F752" i="5"/>
  <c r="V752" i="5"/>
  <c r="T752" i="5"/>
  <c r="U752" i="5"/>
  <c r="S752" i="5"/>
  <c r="E752" i="5"/>
  <c r="D752" i="5"/>
  <c r="C752" i="5"/>
  <c r="B752" i="5"/>
  <c r="A752" i="5"/>
  <c r="L751" i="5"/>
  <c r="G751" i="5"/>
  <c r="E751" i="5"/>
  <c r="J750" i="5"/>
  <c r="E750" i="5"/>
  <c r="J749" i="5"/>
  <c r="E749" i="5"/>
  <c r="K748" i="5"/>
  <c r="J748" i="5"/>
  <c r="H748" i="5"/>
  <c r="G748" i="5"/>
  <c r="F748" i="5"/>
  <c r="K747" i="5"/>
  <c r="J747" i="5"/>
  <c r="H747" i="5"/>
  <c r="R747" i="5" s="1"/>
  <c r="G747" i="5"/>
  <c r="F747" i="5"/>
  <c r="K746" i="5"/>
  <c r="J746" i="5"/>
  <c r="H746" i="5"/>
  <c r="G746" i="5"/>
  <c r="F746" i="5"/>
  <c r="K745" i="5"/>
  <c r="J745" i="5"/>
  <c r="H745" i="5"/>
  <c r="G745" i="5"/>
  <c r="F745" i="5"/>
  <c r="C744" i="5"/>
  <c r="V743" i="5"/>
  <c r="K750" i="5" s="1"/>
  <c r="T743" i="5"/>
  <c r="U743" i="5"/>
  <c r="H750" i="5" s="1"/>
  <c r="S743" i="5"/>
  <c r="H749" i="5" s="1"/>
  <c r="F743" i="5"/>
  <c r="E743" i="5"/>
  <c r="D743" i="5"/>
  <c r="I743" i="5"/>
  <c r="C743" i="5"/>
  <c r="B743" i="5"/>
  <c r="A743" i="5"/>
  <c r="L742" i="5"/>
  <c r="Q742" i="5" s="1"/>
  <c r="Z742" i="5"/>
  <c r="Y742" i="5"/>
  <c r="X742" i="5"/>
  <c r="K741" i="5"/>
  <c r="J741" i="5"/>
  <c r="Z741" i="5"/>
  <c r="Y741" i="5"/>
  <c r="X741" i="5"/>
  <c r="H741" i="5"/>
  <c r="W741" i="5" s="1"/>
  <c r="F741" i="5"/>
  <c r="V741" i="5"/>
  <c r="T741" i="5"/>
  <c r="U741" i="5"/>
  <c r="S741" i="5"/>
  <c r="E741" i="5"/>
  <c r="D741" i="5"/>
  <c r="C741" i="5"/>
  <c r="B741" i="5"/>
  <c r="A741" i="5"/>
  <c r="L740" i="5"/>
  <c r="G740" i="5"/>
  <c r="E740" i="5"/>
  <c r="J739" i="5"/>
  <c r="E739" i="5"/>
  <c r="J738" i="5"/>
  <c r="E738" i="5"/>
  <c r="K737" i="5"/>
  <c r="J737" i="5"/>
  <c r="H737" i="5"/>
  <c r="G737" i="5"/>
  <c r="F737" i="5"/>
  <c r="K736" i="5"/>
  <c r="J736" i="5"/>
  <c r="H736" i="5"/>
  <c r="R736" i="5" s="1"/>
  <c r="G736" i="5"/>
  <c r="F736" i="5"/>
  <c r="K735" i="5"/>
  <c r="J735" i="5"/>
  <c r="H735" i="5"/>
  <c r="G735" i="5"/>
  <c r="F735" i="5"/>
  <c r="K734" i="5"/>
  <c r="J734" i="5"/>
  <c r="H734" i="5"/>
  <c r="G734" i="5"/>
  <c r="F734" i="5"/>
  <c r="C733" i="5"/>
  <c r="V732" i="5"/>
  <c r="K739" i="5" s="1"/>
  <c r="T732" i="5"/>
  <c r="K738" i="5" s="1"/>
  <c r="U732" i="5"/>
  <c r="H739" i="5" s="1"/>
  <c r="S732" i="5"/>
  <c r="F732" i="5"/>
  <c r="E732" i="5"/>
  <c r="D732" i="5"/>
  <c r="I732" i="5"/>
  <c r="C732" i="5"/>
  <c r="B732" i="5"/>
  <c r="A732" i="5"/>
  <c r="L731" i="5"/>
  <c r="Q731" i="5" s="1"/>
  <c r="Z731" i="5"/>
  <c r="Y731" i="5"/>
  <c r="X731" i="5"/>
  <c r="K730" i="5"/>
  <c r="J730" i="5"/>
  <c r="Z730" i="5"/>
  <c r="Y730" i="5"/>
  <c r="X730" i="5"/>
  <c r="H730" i="5"/>
  <c r="W730" i="5" s="1"/>
  <c r="F730" i="5"/>
  <c r="V730" i="5"/>
  <c r="T730" i="5"/>
  <c r="U730" i="5"/>
  <c r="S730" i="5"/>
  <c r="E730" i="5"/>
  <c r="D730" i="5"/>
  <c r="C730" i="5"/>
  <c r="B730" i="5"/>
  <c r="A730" i="5"/>
  <c r="K729" i="5"/>
  <c r="J729" i="5"/>
  <c r="Z729" i="5"/>
  <c r="Y729" i="5"/>
  <c r="X729" i="5"/>
  <c r="H729" i="5"/>
  <c r="W729" i="5" s="1"/>
  <c r="F729" i="5"/>
  <c r="V729" i="5"/>
  <c r="T729" i="5"/>
  <c r="U729" i="5"/>
  <c r="S729" i="5"/>
  <c r="E729" i="5"/>
  <c r="D729" i="5"/>
  <c r="C729" i="5"/>
  <c r="B729" i="5"/>
  <c r="A729" i="5"/>
  <c r="L728" i="5"/>
  <c r="G728" i="5"/>
  <c r="E728" i="5"/>
  <c r="J727" i="5"/>
  <c r="F727" i="5"/>
  <c r="E727" i="5"/>
  <c r="J726" i="5"/>
  <c r="F726" i="5"/>
  <c r="E726" i="5"/>
  <c r="K725" i="5"/>
  <c r="J725" i="5"/>
  <c r="H725" i="5"/>
  <c r="G725" i="5"/>
  <c r="F725" i="5"/>
  <c r="K724" i="5"/>
  <c r="J724" i="5"/>
  <c r="H724" i="5"/>
  <c r="R724" i="5" s="1"/>
  <c r="G724" i="5"/>
  <c r="F724" i="5"/>
  <c r="K723" i="5"/>
  <c r="J723" i="5"/>
  <c r="H723" i="5"/>
  <c r="G723" i="5"/>
  <c r="F723" i="5"/>
  <c r="K722" i="5"/>
  <c r="J722" i="5"/>
  <c r="H722" i="5"/>
  <c r="R722" i="5" s="1"/>
  <c r="G722" i="5"/>
  <c r="F722" i="5"/>
  <c r="C721" i="5"/>
  <c r="V720" i="5"/>
  <c r="T720" i="5"/>
  <c r="K726" i="5" s="1"/>
  <c r="U720" i="5"/>
  <c r="H727" i="5" s="1"/>
  <c r="S720" i="5"/>
  <c r="F720" i="5"/>
  <c r="E720" i="5"/>
  <c r="D720" i="5"/>
  <c r="I720" i="5"/>
  <c r="C720" i="5"/>
  <c r="B720" i="5"/>
  <c r="A720" i="5"/>
  <c r="L719" i="5"/>
  <c r="Q719" i="5" s="1"/>
  <c r="Z719" i="5"/>
  <c r="Y719" i="5"/>
  <c r="X719" i="5"/>
  <c r="K718" i="5"/>
  <c r="J718" i="5"/>
  <c r="Z718" i="5"/>
  <c r="Y718" i="5"/>
  <c r="X718" i="5"/>
  <c r="H718" i="5"/>
  <c r="W718" i="5" s="1"/>
  <c r="F718" i="5"/>
  <c r="V718" i="5"/>
  <c r="T718" i="5"/>
  <c r="U718" i="5"/>
  <c r="S718" i="5"/>
  <c r="E718" i="5"/>
  <c r="D718" i="5"/>
  <c r="C718" i="5"/>
  <c r="B718" i="5"/>
  <c r="A718" i="5"/>
  <c r="K717" i="5"/>
  <c r="J717" i="5"/>
  <c r="Z717" i="5"/>
  <c r="Y717" i="5"/>
  <c r="X717" i="5"/>
  <c r="H717" i="5"/>
  <c r="W717" i="5" s="1"/>
  <c r="F717" i="5"/>
  <c r="V717" i="5"/>
  <c r="T717" i="5"/>
  <c r="U717" i="5"/>
  <c r="S717" i="5"/>
  <c r="E717" i="5"/>
  <c r="D717" i="5"/>
  <c r="C717" i="5"/>
  <c r="B717" i="5"/>
  <c r="A717" i="5"/>
  <c r="K716" i="5"/>
  <c r="J716" i="5"/>
  <c r="Z716" i="5"/>
  <c r="Y716" i="5"/>
  <c r="X716" i="5"/>
  <c r="H716" i="5"/>
  <c r="W716" i="5" s="1"/>
  <c r="F716" i="5"/>
  <c r="V716" i="5"/>
  <c r="T716" i="5"/>
  <c r="U716" i="5"/>
  <c r="S716" i="5"/>
  <c r="E716" i="5"/>
  <c r="D716" i="5"/>
  <c r="C716" i="5"/>
  <c r="B716" i="5"/>
  <c r="A716" i="5"/>
  <c r="L715" i="5"/>
  <c r="G715" i="5"/>
  <c r="E715" i="5"/>
  <c r="J714" i="5"/>
  <c r="F714" i="5"/>
  <c r="E714" i="5"/>
  <c r="J713" i="5"/>
  <c r="F713" i="5"/>
  <c r="E713" i="5"/>
  <c r="K712" i="5"/>
  <c r="J712" i="5"/>
  <c r="H712" i="5"/>
  <c r="G712" i="5"/>
  <c r="F712" i="5"/>
  <c r="K711" i="5"/>
  <c r="J711" i="5"/>
  <c r="H711" i="5"/>
  <c r="R711" i="5" s="1"/>
  <c r="G711" i="5"/>
  <c r="F711" i="5"/>
  <c r="K710" i="5"/>
  <c r="J710" i="5"/>
  <c r="H710" i="5"/>
  <c r="G710" i="5"/>
  <c r="F710" i="5"/>
  <c r="K709" i="5"/>
  <c r="J709" i="5"/>
  <c r="H709" i="5"/>
  <c r="R709" i="5" s="1"/>
  <c r="G709" i="5"/>
  <c r="F709" i="5"/>
  <c r="C708" i="5"/>
  <c r="V707" i="5"/>
  <c r="T707" i="5"/>
  <c r="K713" i="5" s="1"/>
  <c r="U707" i="5"/>
  <c r="H714" i="5" s="1"/>
  <c r="S707" i="5"/>
  <c r="F707" i="5"/>
  <c r="E707" i="5"/>
  <c r="D707" i="5"/>
  <c r="I707" i="5"/>
  <c r="C707" i="5"/>
  <c r="B707" i="5"/>
  <c r="A707" i="5"/>
  <c r="L706" i="5"/>
  <c r="Q706" i="5" s="1"/>
  <c r="Z706" i="5"/>
  <c r="Y706" i="5"/>
  <c r="X706" i="5"/>
  <c r="L705" i="5"/>
  <c r="G705" i="5"/>
  <c r="E705" i="5"/>
  <c r="J704" i="5"/>
  <c r="E704" i="5"/>
  <c r="J703" i="5"/>
  <c r="E703" i="5"/>
  <c r="K702" i="5"/>
  <c r="J702" i="5"/>
  <c r="H702" i="5"/>
  <c r="R702" i="5" s="1"/>
  <c r="G702" i="5"/>
  <c r="F702" i="5"/>
  <c r="K701" i="5"/>
  <c r="J701" i="5"/>
  <c r="H701" i="5"/>
  <c r="G701" i="5"/>
  <c r="F701" i="5"/>
  <c r="K700" i="5"/>
  <c r="J700" i="5"/>
  <c r="H700" i="5"/>
  <c r="R700" i="5" s="1"/>
  <c r="G700" i="5"/>
  <c r="F700" i="5"/>
  <c r="C699" i="5"/>
  <c r="V698" i="5"/>
  <c r="K704" i="5" s="1"/>
  <c r="T698" i="5"/>
  <c r="K703" i="5" s="1"/>
  <c r="U698" i="5"/>
  <c r="H704" i="5" s="1"/>
  <c r="S698" i="5"/>
  <c r="H703" i="5" s="1"/>
  <c r="F698" i="5"/>
  <c r="E698" i="5"/>
  <c r="D698" i="5"/>
  <c r="I698" i="5"/>
  <c r="C698" i="5"/>
  <c r="B698" i="5"/>
  <c r="A698" i="5"/>
  <c r="L697" i="5"/>
  <c r="Q697" i="5" s="1"/>
  <c r="Z697" i="5"/>
  <c r="Y697" i="5"/>
  <c r="W697" i="5"/>
  <c r="K696" i="5"/>
  <c r="J696" i="5"/>
  <c r="Z696" i="5"/>
  <c r="Y696" i="5"/>
  <c r="W696" i="5"/>
  <c r="H696" i="5"/>
  <c r="X696" i="5" s="1"/>
  <c r="F696" i="5"/>
  <c r="V696" i="5"/>
  <c r="T696" i="5"/>
  <c r="U696" i="5"/>
  <c r="S696" i="5"/>
  <c r="E696" i="5"/>
  <c r="D696" i="5"/>
  <c r="C696" i="5"/>
  <c r="B696" i="5"/>
  <c r="A696" i="5"/>
  <c r="L695" i="5"/>
  <c r="G695" i="5"/>
  <c r="E695" i="5"/>
  <c r="J694" i="5"/>
  <c r="E694" i="5"/>
  <c r="J693" i="5"/>
  <c r="E693" i="5"/>
  <c r="K692" i="5"/>
  <c r="J692" i="5"/>
  <c r="H692" i="5"/>
  <c r="G692" i="5"/>
  <c r="F692" i="5"/>
  <c r="K691" i="5"/>
  <c r="J691" i="5"/>
  <c r="H691" i="5"/>
  <c r="R691" i="5" s="1"/>
  <c r="G691" i="5"/>
  <c r="F691" i="5"/>
  <c r="K690" i="5"/>
  <c r="J690" i="5"/>
  <c r="H690" i="5"/>
  <c r="G690" i="5"/>
  <c r="F690" i="5"/>
  <c r="K689" i="5"/>
  <c r="J689" i="5"/>
  <c r="H689" i="5"/>
  <c r="R689" i="5" s="1"/>
  <c r="G689" i="5"/>
  <c r="F689" i="5"/>
  <c r="C688" i="5"/>
  <c r="V687" i="5"/>
  <c r="K694" i="5" s="1"/>
  <c r="T687" i="5"/>
  <c r="K693" i="5" s="1"/>
  <c r="U687" i="5"/>
  <c r="S687" i="5"/>
  <c r="H693" i="5" s="1"/>
  <c r="F687" i="5"/>
  <c r="E687" i="5"/>
  <c r="D687" i="5"/>
  <c r="I687" i="5"/>
  <c r="C687" i="5"/>
  <c r="B687" i="5"/>
  <c r="A687" i="5"/>
  <c r="Q686" i="5"/>
  <c r="L686" i="5"/>
  <c r="Z686" i="5"/>
  <c r="Y686" i="5"/>
  <c r="X686" i="5"/>
  <c r="L685" i="5"/>
  <c r="G685" i="5"/>
  <c r="E685" i="5"/>
  <c r="J684" i="5"/>
  <c r="E684" i="5"/>
  <c r="J683" i="5"/>
  <c r="E683" i="5"/>
  <c r="K682" i="5"/>
  <c r="J682" i="5"/>
  <c r="H682" i="5"/>
  <c r="G682" i="5"/>
  <c r="F682" i="5"/>
  <c r="K681" i="5"/>
  <c r="J681" i="5"/>
  <c r="H681" i="5"/>
  <c r="R681" i="5" s="1"/>
  <c r="G681" i="5"/>
  <c r="F681" i="5"/>
  <c r="K680" i="5"/>
  <c r="J680" i="5"/>
  <c r="H680" i="5"/>
  <c r="G680" i="5"/>
  <c r="F680" i="5"/>
  <c r="K679" i="5"/>
  <c r="J679" i="5"/>
  <c r="H679" i="5"/>
  <c r="G679" i="5"/>
  <c r="F679" i="5"/>
  <c r="C678" i="5"/>
  <c r="V677" i="5"/>
  <c r="K684" i="5" s="1"/>
  <c r="T677" i="5"/>
  <c r="K683" i="5" s="1"/>
  <c r="U677" i="5"/>
  <c r="H684" i="5" s="1"/>
  <c r="S677" i="5"/>
  <c r="H683" i="5" s="1"/>
  <c r="F677" i="5"/>
  <c r="E677" i="5"/>
  <c r="D677" i="5"/>
  <c r="I677" i="5"/>
  <c r="C677" i="5"/>
  <c r="B677" i="5"/>
  <c r="A677" i="5"/>
  <c r="A676" i="5"/>
  <c r="A675" i="5"/>
  <c r="L673" i="5"/>
  <c r="Q673" i="5" s="1"/>
  <c r="Y673" i="5"/>
  <c r="X673" i="5"/>
  <c r="W673" i="5"/>
  <c r="L672" i="5"/>
  <c r="G672" i="5"/>
  <c r="E672" i="5"/>
  <c r="J671" i="5"/>
  <c r="E671" i="5"/>
  <c r="J670" i="5"/>
  <c r="E670" i="5"/>
  <c r="K669" i="5"/>
  <c r="J669" i="5"/>
  <c r="H669" i="5"/>
  <c r="G669" i="5"/>
  <c r="F669" i="5"/>
  <c r="V668" i="5"/>
  <c r="K671" i="5" s="1"/>
  <c r="T668" i="5"/>
  <c r="K670" i="5" s="1"/>
  <c r="U668" i="5"/>
  <c r="H671" i="5" s="1"/>
  <c r="S668" i="5"/>
  <c r="H670" i="5" s="1"/>
  <c r="F668" i="5"/>
  <c r="E668" i="5"/>
  <c r="D668" i="5"/>
  <c r="I668" i="5"/>
  <c r="C668" i="5"/>
  <c r="B668" i="5"/>
  <c r="A668" i="5"/>
  <c r="L667" i="5"/>
  <c r="Q667" i="5" s="1"/>
  <c r="Y667" i="5"/>
  <c r="X667" i="5"/>
  <c r="W667" i="5"/>
  <c r="L666" i="5"/>
  <c r="G666" i="5"/>
  <c r="E666" i="5"/>
  <c r="J665" i="5"/>
  <c r="E665" i="5"/>
  <c r="J664" i="5"/>
  <c r="E664" i="5"/>
  <c r="K663" i="5"/>
  <c r="J663" i="5"/>
  <c r="H663" i="5"/>
  <c r="R663" i="5" s="1"/>
  <c r="G663" i="5"/>
  <c r="F663" i="5"/>
  <c r="V662" i="5"/>
  <c r="K665" i="5" s="1"/>
  <c r="T662" i="5"/>
  <c r="K664" i="5" s="1"/>
  <c r="U662" i="5"/>
  <c r="H665" i="5" s="1"/>
  <c r="S662" i="5"/>
  <c r="H664" i="5" s="1"/>
  <c r="F662" i="5"/>
  <c r="E662" i="5"/>
  <c r="D662" i="5"/>
  <c r="I662" i="5"/>
  <c r="C662" i="5"/>
  <c r="B662" i="5"/>
  <c r="A662" i="5"/>
  <c r="L661" i="5"/>
  <c r="Q661" i="5" s="1"/>
  <c r="Y661" i="5"/>
  <c r="X661" i="5"/>
  <c r="W661" i="5"/>
  <c r="L660" i="5"/>
  <c r="G660" i="5"/>
  <c r="E660" i="5"/>
  <c r="J659" i="5"/>
  <c r="E659" i="5"/>
  <c r="J658" i="5"/>
  <c r="E658" i="5"/>
  <c r="K657" i="5"/>
  <c r="J657" i="5"/>
  <c r="H657" i="5"/>
  <c r="R657" i="5" s="1"/>
  <c r="G657" i="5"/>
  <c r="F657" i="5"/>
  <c r="C656" i="5"/>
  <c r="V655" i="5"/>
  <c r="K659" i="5" s="1"/>
  <c r="T655" i="5"/>
  <c r="K658" i="5" s="1"/>
  <c r="U655" i="5"/>
  <c r="H659" i="5" s="1"/>
  <c r="S655" i="5"/>
  <c r="H658" i="5" s="1"/>
  <c r="F655" i="5"/>
  <c r="E655" i="5"/>
  <c r="D655" i="5"/>
  <c r="I655" i="5"/>
  <c r="C655" i="5"/>
  <c r="B655" i="5"/>
  <c r="A655" i="5"/>
  <c r="L654" i="5"/>
  <c r="Q654" i="5" s="1"/>
  <c r="L675" i="5" s="1"/>
  <c r="Y654" i="5"/>
  <c r="X654" i="5"/>
  <c r="W654" i="5"/>
  <c r="L653" i="5"/>
  <c r="G653" i="5"/>
  <c r="E653" i="5"/>
  <c r="J652" i="5"/>
  <c r="E652" i="5"/>
  <c r="J651" i="5"/>
  <c r="E651" i="5"/>
  <c r="K650" i="5"/>
  <c r="J650" i="5"/>
  <c r="H650" i="5"/>
  <c r="R650" i="5" s="1"/>
  <c r="G650" i="5"/>
  <c r="F650" i="5"/>
  <c r="V649" i="5"/>
  <c r="K652" i="5" s="1"/>
  <c r="T649" i="5"/>
  <c r="K651" i="5" s="1"/>
  <c r="U649" i="5"/>
  <c r="H652" i="5" s="1"/>
  <c r="S649" i="5"/>
  <c r="H651" i="5" s="1"/>
  <c r="F649" i="5"/>
  <c r="E649" i="5"/>
  <c r="D649" i="5"/>
  <c r="I649" i="5"/>
  <c r="C649" i="5"/>
  <c r="B649" i="5"/>
  <c r="A649" i="5"/>
  <c r="A648" i="5"/>
  <c r="A647" i="5"/>
  <c r="L645" i="5"/>
  <c r="Q645" i="5" s="1"/>
  <c r="Z645" i="5"/>
  <c r="Y645" i="5"/>
  <c r="W645" i="5"/>
  <c r="K644" i="5"/>
  <c r="J644" i="5"/>
  <c r="Z644" i="5"/>
  <c r="Y644" i="5"/>
  <c r="W644" i="5"/>
  <c r="H644" i="5"/>
  <c r="X644" i="5" s="1"/>
  <c r="F644" i="5"/>
  <c r="V644" i="5"/>
  <c r="T644" i="5"/>
  <c r="U644" i="5"/>
  <c r="S644" i="5"/>
  <c r="E644" i="5"/>
  <c r="D644" i="5"/>
  <c r="C644" i="5"/>
  <c r="B644" i="5"/>
  <c r="A644" i="5"/>
  <c r="L643" i="5"/>
  <c r="G643" i="5"/>
  <c r="E643" i="5"/>
  <c r="J642" i="5"/>
  <c r="E642" i="5"/>
  <c r="J641" i="5"/>
  <c r="E641" i="5"/>
  <c r="K640" i="5"/>
  <c r="J640" i="5"/>
  <c r="H640" i="5"/>
  <c r="G640" i="5"/>
  <c r="F640" i="5"/>
  <c r="K639" i="5"/>
  <c r="J639" i="5"/>
  <c r="H639" i="5"/>
  <c r="R639" i="5" s="1"/>
  <c r="G639" i="5"/>
  <c r="F639" i="5"/>
  <c r="V638" i="5"/>
  <c r="T638" i="5"/>
  <c r="K641" i="5" s="1"/>
  <c r="U638" i="5"/>
  <c r="H642" i="5" s="1"/>
  <c r="S638" i="5"/>
  <c r="F638" i="5"/>
  <c r="E638" i="5"/>
  <c r="D638" i="5"/>
  <c r="I638" i="5"/>
  <c r="C638" i="5"/>
  <c r="B638" i="5"/>
  <c r="A638" i="5"/>
  <c r="L637" i="5"/>
  <c r="Q637" i="5" s="1"/>
  <c r="Z637" i="5"/>
  <c r="Y637" i="5"/>
  <c r="W637" i="5"/>
  <c r="K636" i="5"/>
  <c r="J636" i="5"/>
  <c r="Z636" i="5"/>
  <c r="Y636" i="5"/>
  <c r="W636" i="5"/>
  <c r="H636" i="5"/>
  <c r="X636" i="5" s="1"/>
  <c r="F636" i="5"/>
  <c r="V636" i="5"/>
  <c r="T636" i="5"/>
  <c r="U636" i="5"/>
  <c r="S636" i="5"/>
  <c r="E636" i="5"/>
  <c r="D636" i="5"/>
  <c r="C636" i="5"/>
  <c r="B636" i="5"/>
  <c r="A636" i="5"/>
  <c r="K635" i="5"/>
  <c r="J635" i="5"/>
  <c r="Z635" i="5"/>
  <c r="Y635" i="5"/>
  <c r="W635" i="5"/>
  <c r="H635" i="5"/>
  <c r="X635" i="5" s="1"/>
  <c r="F635" i="5"/>
  <c r="V635" i="5"/>
  <c r="T635" i="5"/>
  <c r="U635" i="5"/>
  <c r="S635" i="5"/>
  <c r="E635" i="5"/>
  <c r="D635" i="5"/>
  <c r="C635" i="5"/>
  <c r="B635" i="5"/>
  <c r="A635" i="5"/>
  <c r="K634" i="5"/>
  <c r="J634" i="5"/>
  <c r="Z634" i="5"/>
  <c r="Y634" i="5"/>
  <c r="W634" i="5"/>
  <c r="H634" i="5"/>
  <c r="X634" i="5" s="1"/>
  <c r="F634" i="5"/>
  <c r="V634" i="5"/>
  <c r="T634" i="5"/>
  <c r="U634" i="5"/>
  <c r="S634" i="5"/>
  <c r="E634" i="5"/>
  <c r="D634" i="5"/>
  <c r="C634" i="5"/>
  <c r="B634" i="5"/>
  <c r="A634" i="5"/>
  <c r="L633" i="5"/>
  <c r="G633" i="5"/>
  <c r="E633" i="5"/>
  <c r="J632" i="5"/>
  <c r="E632" i="5"/>
  <c r="J631" i="5"/>
  <c r="E631" i="5"/>
  <c r="K630" i="5"/>
  <c r="J630" i="5"/>
  <c r="H630" i="5"/>
  <c r="G630" i="5"/>
  <c r="F630" i="5"/>
  <c r="K629" i="5"/>
  <c r="J629" i="5"/>
  <c r="H629" i="5"/>
  <c r="G629" i="5"/>
  <c r="F629" i="5"/>
  <c r="K628" i="5"/>
  <c r="J628" i="5"/>
  <c r="H628" i="5"/>
  <c r="G628" i="5"/>
  <c r="F628" i="5"/>
  <c r="V627" i="5"/>
  <c r="K632" i="5" s="1"/>
  <c r="T627" i="5"/>
  <c r="U627" i="5"/>
  <c r="S627" i="5"/>
  <c r="F627" i="5"/>
  <c r="E627" i="5"/>
  <c r="D627" i="5"/>
  <c r="I627" i="5"/>
  <c r="C627" i="5"/>
  <c r="B627" i="5"/>
  <c r="A627" i="5"/>
  <c r="L626" i="5"/>
  <c r="Q626" i="5" s="1"/>
  <c r="Z626" i="5"/>
  <c r="Y626" i="5"/>
  <c r="W626" i="5"/>
  <c r="K625" i="5"/>
  <c r="J625" i="5"/>
  <c r="Z625" i="5"/>
  <c r="Y625" i="5"/>
  <c r="X625" i="5"/>
  <c r="W625" i="5"/>
  <c r="H625" i="5"/>
  <c r="F625" i="5"/>
  <c r="V625" i="5"/>
  <c r="T625" i="5"/>
  <c r="U625" i="5"/>
  <c r="S625" i="5"/>
  <c r="E625" i="5"/>
  <c r="D625" i="5"/>
  <c r="C625" i="5"/>
  <c r="B625" i="5"/>
  <c r="A625" i="5"/>
  <c r="L624" i="5"/>
  <c r="G624" i="5"/>
  <c r="E624" i="5"/>
  <c r="J623" i="5"/>
  <c r="E623" i="5"/>
  <c r="J622" i="5"/>
  <c r="E622" i="5"/>
  <c r="K621" i="5"/>
  <c r="J621" i="5"/>
  <c r="H621" i="5"/>
  <c r="G621" i="5"/>
  <c r="F621" i="5"/>
  <c r="K620" i="5"/>
  <c r="J620" i="5"/>
  <c r="H620" i="5"/>
  <c r="R620" i="5" s="1"/>
  <c r="G620" i="5"/>
  <c r="F620" i="5"/>
  <c r="K619" i="5"/>
  <c r="J619" i="5"/>
  <c r="H619" i="5"/>
  <c r="G619" i="5"/>
  <c r="F619" i="5"/>
  <c r="K618" i="5"/>
  <c r="J618" i="5"/>
  <c r="H618" i="5"/>
  <c r="G618" i="5"/>
  <c r="F618" i="5"/>
  <c r="V617" i="5"/>
  <c r="T617" i="5"/>
  <c r="K622" i="5" s="1"/>
  <c r="U617" i="5"/>
  <c r="H623" i="5" s="1"/>
  <c r="S617" i="5"/>
  <c r="F617" i="5"/>
  <c r="E617" i="5"/>
  <c r="D617" i="5"/>
  <c r="I617" i="5"/>
  <c r="C617" i="5"/>
  <c r="B617" i="5"/>
  <c r="A617" i="5"/>
  <c r="L616" i="5"/>
  <c r="Q616" i="5" s="1"/>
  <c r="Z616" i="5"/>
  <c r="Y616" i="5"/>
  <c r="W616" i="5"/>
  <c r="K615" i="5"/>
  <c r="J615" i="5"/>
  <c r="Z615" i="5"/>
  <c r="Y615" i="5"/>
  <c r="W615" i="5"/>
  <c r="H615" i="5"/>
  <c r="X615" i="5" s="1"/>
  <c r="F615" i="5"/>
  <c r="V615" i="5"/>
  <c r="T615" i="5"/>
  <c r="U615" i="5"/>
  <c r="S615" i="5"/>
  <c r="E615" i="5"/>
  <c r="D615" i="5"/>
  <c r="C615" i="5"/>
  <c r="B615" i="5"/>
  <c r="A615" i="5"/>
  <c r="L614" i="5"/>
  <c r="G614" i="5"/>
  <c r="E614" i="5"/>
  <c r="J613" i="5"/>
  <c r="E613" i="5"/>
  <c r="J612" i="5"/>
  <c r="E612" i="5"/>
  <c r="K611" i="5"/>
  <c r="J611" i="5"/>
  <c r="H611" i="5"/>
  <c r="G611" i="5"/>
  <c r="F611" i="5"/>
  <c r="K610" i="5"/>
  <c r="J610" i="5"/>
  <c r="H610" i="5"/>
  <c r="R610" i="5" s="1"/>
  <c r="G610" i="5"/>
  <c r="F610" i="5"/>
  <c r="K609" i="5"/>
  <c r="J609" i="5"/>
  <c r="H609" i="5"/>
  <c r="G609" i="5"/>
  <c r="F609" i="5"/>
  <c r="K608" i="5"/>
  <c r="J608" i="5"/>
  <c r="H608" i="5"/>
  <c r="R608" i="5" s="1"/>
  <c r="G608" i="5"/>
  <c r="F608" i="5"/>
  <c r="C607" i="5"/>
  <c r="V606" i="5"/>
  <c r="T606" i="5"/>
  <c r="K612" i="5" s="1"/>
  <c r="U606" i="5"/>
  <c r="H613" i="5" s="1"/>
  <c r="S606" i="5"/>
  <c r="F606" i="5"/>
  <c r="E606" i="5"/>
  <c r="D606" i="5"/>
  <c r="I606" i="5"/>
  <c r="C606" i="5"/>
  <c r="B606" i="5"/>
  <c r="A606" i="5"/>
  <c r="L605" i="5"/>
  <c r="Q605" i="5" s="1"/>
  <c r="Z605" i="5"/>
  <c r="Y605" i="5"/>
  <c r="W605" i="5"/>
  <c r="K604" i="5"/>
  <c r="J604" i="5"/>
  <c r="Z604" i="5"/>
  <c r="Y604" i="5"/>
  <c r="W604" i="5"/>
  <c r="H604" i="5"/>
  <c r="X604" i="5" s="1"/>
  <c r="F604" i="5"/>
  <c r="V604" i="5"/>
  <c r="T604" i="5"/>
  <c r="U604" i="5"/>
  <c r="S604" i="5"/>
  <c r="E604" i="5"/>
  <c r="D604" i="5"/>
  <c r="C604" i="5"/>
  <c r="B604" i="5"/>
  <c r="A604" i="5"/>
  <c r="K603" i="5"/>
  <c r="J603" i="5"/>
  <c r="Z603" i="5"/>
  <c r="Y603" i="5"/>
  <c r="W603" i="5"/>
  <c r="H603" i="5"/>
  <c r="X603" i="5" s="1"/>
  <c r="F603" i="5"/>
  <c r="V603" i="5"/>
  <c r="T603" i="5"/>
  <c r="U603" i="5"/>
  <c r="S603" i="5"/>
  <c r="E603" i="5"/>
  <c r="D603" i="5"/>
  <c r="C603" i="5"/>
  <c r="B603" i="5"/>
  <c r="A603" i="5"/>
  <c r="K602" i="5"/>
  <c r="J602" i="5"/>
  <c r="Z602" i="5"/>
  <c r="Y602" i="5"/>
  <c r="W602" i="5"/>
  <c r="H602" i="5"/>
  <c r="X602" i="5" s="1"/>
  <c r="F602" i="5"/>
  <c r="V602" i="5"/>
  <c r="T602" i="5"/>
  <c r="U602" i="5"/>
  <c r="S602" i="5"/>
  <c r="E602" i="5"/>
  <c r="D602" i="5"/>
  <c r="C602" i="5"/>
  <c r="B602" i="5"/>
  <c r="A602" i="5"/>
  <c r="L601" i="5"/>
  <c r="G601" i="5"/>
  <c r="E601" i="5"/>
  <c r="J600" i="5"/>
  <c r="E600" i="5"/>
  <c r="J599" i="5"/>
  <c r="E599" i="5"/>
  <c r="K598" i="5"/>
  <c r="J598" i="5"/>
  <c r="H598" i="5"/>
  <c r="G598" i="5"/>
  <c r="F598" i="5"/>
  <c r="K597" i="5"/>
  <c r="J597" i="5"/>
  <c r="H597" i="5"/>
  <c r="R597" i="5" s="1"/>
  <c r="G597" i="5"/>
  <c r="F597" i="5"/>
  <c r="K596" i="5"/>
  <c r="J596" i="5"/>
  <c r="H596" i="5"/>
  <c r="G596" i="5"/>
  <c r="F596" i="5"/>
  <c r="K595" i="5"/>
  <c r="J595" i="5"/>
  <c r="R595" i="5"/>
  <c r="H595" i="5"/>
  <c r="G595" i="5"/>
  <c r="F595" i="5"/>
  <c r="C594" i="5"/>
  <c r="V593" i="5"/>
  <c r="K600" i="5" s="1"/>
  <c r="T593" i="5"/>
  <c r="U593" i="5"/>
  <c r="S593" i="5"/>
  <c r="H599" i="5" s="1"/>
  <c r="F593" i="5"/>
  <c r="E593" i="5"/>
  <c r="D593" i="5"/>
  <c r="I593" i="5"/>
  <c r="C593" i="5"/>
  <c r="B593" i="5"/>
  <c r="A593" i="5"/>
  <c r="Q592" i="5"/>
  <c r="L592" i="5"/>
  <c r="Z592" i="5"/>
  <c r="Y592" i="5"/>
  <c r="W592" i="5"/>
  <c r="K591" i="5"/>
  <c r="J591" i="5"/>
  <c r="Z591" i="5"/>
  <c r="Y591" i="5"/>
  <c r="W591" i="5"/>
  <c r="H591" i="5"/>
  <c r="X591" i="5" s="1"/>
  <c r="F591" i="5"/>
  <c r="V591" i="5"/>
  <c r="T591" i="5"/>
  <c r="U591" i="5"/>
  <c r="S591" i="5"/>
  <c r="E591" i="5"/>
  <c r="D591" i="5"/>
  <c r="C591" i="5"/>
  <c r="B591" i="5"/>
  <c r="A591" i="5"/>
  <c r="L590" i="5"/>
  <c r="G590" i="5"/>
  <c r="E590" i="5"/>
  <c r="J589" i="5"/>
  <c r="E589" i="5"/>
  <c r="J588" i="5"/>
  <c r="E588" i="5"/>
  <c r="K587" i="5"/>
  <c r="J587" i="5"/>
  <c r="H587" i="5"/>
  <c r="G587" i="5"/>
  <c r="F587" i="5"/>
  <c r="K586" i="5"/>
  <c r="J586" i="5"/>
  <c r="H586" i="5"/>
  <c r="R586" i="5" s="1"/>
  <c r="G586" i="5"/>
  <c r="F586" i="5"/>
  <c r="K585" i="5"/>
  <c r="J585" i="5"/>
  <c r="H585" i="5"/>
  <c r="G585" i="5"/>
  <c r="F585" i="5"/>
  <c r="K584" i="5"/>
  <c r="J584" i="5"/>
  <c r="H584" i="5"/>
  <c r="R584" i="5" s="1"/>
  <c r="G584" i="5"/>
  <c r="F584" i="5"/>
  <c r="C583" i="5"/>
  <c r="V582" i="5"/>
  <c r="T582" i="5"/>
  <c r="K588" i="5" s="1"/>
  <c r="U582" i="5"/>
  <c r="S582" i="5"/>
  <c r="F582" i="5"/>
  <c r="E582" i="5"/>
  <c r="D582" i="5"/>
  <c r="I582" i="5"/>
  <c r="C582" i="5"/>
  <c r="B582" i="5"/>
  <c r="A582" i="5"/>
  <c r="L581" i="5"/>
  <c r="Q581" i="5" s="1"/>
  <c r="Z581" i="5"/>
  <c r="Y581" i="5"/>
  <c r="W581" i="5"/>
  <c r="K580" i="5"/>
  <c r="J580" i="5"/>
  <c r="Z580" i="5"/>
  <c r="Y580" i="5"/>
  <c r="W580" i="5"/>
  <c r="H580" i="5"/>
  <c r="X580" i="5" s="1"/>
  <c r="F580" i="5"/>
  <c r="V580" i="5"/>
  <c r="T580" i="5"/>
  <c r="U580" i="5"/>
  <c r="S580" i="5"/>
  <c r="E580" i="5"/>
  <c r="D580" i="5"/>
  <c r="C580" i="5"/>
  <c r="B580" i="5"/>
  <c r="A580" i="5"/>
  <c r="L579" i="5"/>
  <c r="G579" i="5"/>
  <c r="E579" i="5"/>
  <c r="J578" i="5"/>
  <c r="E578" i="5"/>
  <c r="J577" i="5"/>
  <c r="E577" i="5"/>
  <c r="K576" i="5"/>
  <c r="J576" i="5"/>
  <c r="H576" i="5"/>
  <c r="G576" i="5"/>
  <c r="F576" i="5"/>
  <c r="K575" i="5"/>
  <c r="J575" i="5"/>
  <c r="H575" i="5"/>
  <c r="R575" i="5" s="1"/>
  <c r="G575" i="5"/>
  <c r="F575" i="5"/>
  <c r="V574" i="5"/>
  <c r="T574" i="5"/>
  <c r="U574" i="5"/>
  <c r="S574" i="5"/>
  <c r="F574" i="5"/>
  <c r="E574" i="5"/>
  <c r="D574" i="5"/>
  <c r="I574" i="5"/>
  <c r="C574" i="5"/>
  <c r="B574" i="5"/>
  <c r="A574" i="5"/>
  <c r="L573" i="5"/>
  <c r="Q573" i="5" s="1"/>
  <c r="Z573" i="5"/>
  <c r="Y573" i="5"/>
  <c r="W573" i="5"/>
  <c r="K572" i="5"/>
  <c r="J572" i="5"/>
  <c r="Z572" i="5"/>
  <c r="Y572" i="5"/>
  <c r="W572" i="5"/>
  <c r="H572" i="5"/>
  <c r="X572" i="5" s="1"/>
  <c r="F572" i="5"/>
  <c r="V572" i="5"/>
  <c r="T572" i="5"/>
  <c r="U572" i="5"/>
  <c r="S572" i="5"/>
  <c r="E572" i="5"/>
  <c r="D572" i="5"/>
  <c r="C572" i="5"/>
  <c r="B572" i="5"/>
  <c r="A572" i="5"/>
  <c r="L571" i="5"/>
  <c r="G571" i="5"/>
  <c r="E571" i="5"/>
  <c r="J570" i="5"/>
  <c r="E570" i="5"/>
  <c r="J569" i="5"/>
  <c r="E569" i="5"/>
  <c r="K568" i="5"/>
  <c r="J568" i="5"/>
  <c r="H568" i="5"/>
  <c r="G568" i="5"/>
  <c r="F568" i="5"/>
  <c r="K567" i="5"/>
  <c r="J567" i="5"/>
  <c r="H567" i="5"/>
  <c r="R567" i="5" s="1"/>
  <c r="G567" i="5"/>
  <c r="F567" i="5"/>
  <c r="K566" i="5"/>
  <c r="J566" i="5"/>
  <c r="H566" i="5"/>
  <c r="G566" i="5"/>
  <c r="F566" i="5"/>
  <c r="K565" i="5"/>
  <c r="J565" i="5"/>
  <c r="H565" i="5"/>
  <c r="R565" i="5" s="1"/>
  <c r="G565" i="5"/>
  <c r="F565" i="5"/>
  <c r="C564" i="5"/>
  <c r="V563" i="5"/>
  <c r="T563" i="5"/>
  <c r="K569" i="5" s="1"/>
  <c r="U563" i="5"/>
  <c r="H570" i="5" s="1"/>
  <c r="S563" i="5"/>
  <c r="H569" i="5" s="1"/>
  <c r="F563" i="5"/>
  <c r="E563" i="5"/>
  <c r="D563" i="5"/>
  <c r="I563" i="5"/>
  <c r="C563" i="5"/>
  <c r="B563" i="5"/>
  <c r="A563" i="5"/>
  <c r="L562" i="5"/>
  <c r="Q562" i="5" s="1"/>
  <c r="Z562" i="5"/>
  <c r="Y562" i="5"/>
  <c r="W562" i="5"/>
  <c r="K561" i="5"/>
  <c r="J561" i="5"/>
  <c r="Z561" i="5"/>
  <c r="Y561" i="5"/>
  <c r="W561" i="5"/>
  <c r="H561" i="5"/>
  <c r="X561" i="5" s="1"/>
  <c r="F561" i="5"/>
  <c r="V561" i="5"/>
  <c r="T561" i="5"/>
  <c r="U561" i="5"/>
  <c r="S561" i="5"/>
  <c r="E561" i="5"/>
  <c r="D561" i="5"/>
  <c r="C561" i="5"/>
  <c r="B561" i="5"/>
  <c r="A561" i="5"/>
  <c r="L560" i="5"/>
  <c r="G560" i="5"/>
  <c r="E560" i="5"/>
  <c r="J559" i="5"/>
  <c r="E559" i="5"/>
  <c r="J558" i="5"/>
  <c r="E558" i="5"/>
  <c r="K557" i="5"/>
  <c r="J557" i="5"/>
  <c r="H557" i="5"/>
  <c r="G557" i="5"/>
  <c r="F557" i="5"/>
  <c r="K556" i="5"/>
  <c r="J556" i="5"/>
  <c r="H556" i="5"/>
  <c r="R556" i="5" s="1"/>
  <c r="G556" i="5"/>
  <c r="F556" i="5"/>
  <c r="K555" i="5"/>
  <c r="J555" i="5"/>
  <c r="H555" i="5"/>
  <c r="G555" i="5"/>
  <c r="F555" i="5"/>
  <c r="K554" i="5"/>
  <c r="J554" i="5"/>
  <c r="H554" i="5"/>
  <c r="R554" i="5" s="1"/>
  <c r="G554" i="5"/>
  <c r="F554" i="5"/>
  <c r="C553" i="5"/>
  <c r="V552" i="5"/>
  <c r="K559" i="5" s="1"/>
  <c r="T552" i="5"/>
  <c r="K558" i="5" s="1"/>
  <c r="U552" i="5"/>
  <c r="S552" i="5"/>
  <c r="H558" i="5" s="1"/>
  <c r="F552" i="5"/>
  <c r="E552" i="5"/>
  <c r="D552" i="5"/>
  <c r="I552" i="5"/>
  <c r="C552" i="5"/>
  <c r="B552" i="5"/>
  <c r="A552" i="5"/>
  <c r="Q551" i="5"/>
  <c r="L551" i="5"/>
  <c r="Z551" i="5"/>
  <c r="Y551" i="5"/>
  <c r="X551" i="5"/>
  <c r="L550" i="5"/>
  <c r="G550" i="5"/>
  <c r="E550" i="5"/>
  <c r="J549" i="5"/>
  <c r="E549" i="5"/>
  <c r="J548" i="5"/>
  <c r="E548" i="5"/>
  <c r="K547" i="5"/>
  <c r="J547" i="5"/>
  <c r="H547" i="5"/>
  <c r="G547" i="5"/>
  <c r="F547" i="5"/>
  <c r="C546" i="5"/>
  <c r="V545" i="5"/>
  <c r="K549" i="5" s="1"/>
  <c r="T545" i="5"/>
  <c r="K548" i="5" s="1"/>
  <c r="U545" i="5"/>
  <c r="H549" i="5" s="1"/>
  <c r="S545" i="5"/>
  <c r="H548" i="5" s="1"/>
  <c r="F545" i="5"/>
  <c r="E545" i="5"/>
  <c r="D545" i="5"/>
  <c r="I545" i="5"/>
  <c r="C545" i="5"/>
  <c r="B545" i="5"/>
  <c r="A545" i="5"/>
  <c r="L544" i="5"/>
  <c r="Q544" i="5" s="1"/>
  <c r="Z544" i="5"/>
  <c r="Y544" i="5"/>
  <c r="W544" i="5"/>
  <c r="K543" i="5"/>
  <c r="J543" i="5"/>
  <c r="Z543" i="5"/>
  <c r="Y543" i="5"/>
  <c r="W543" i="5"/>
  <c r="H543" i="5"/>
  <c r="X543" i="5" s="1"/>
  <c r="F543" i="5"/>
  <c r="V543" i="5"/>
  <c r="T543" i="5"/>
  <c r="U543" i="5"/>
  <c r="S543" i="5"/>
  <c r="E543" i="5"/>
  <c r="D543" i="5"/>
  <c r="C543" i="5"/>
  <c r="B543" i="5"/>
  <c r="A543" i="5"/>
  <c r="K542" i="5"/>
  <c r="J542" i="5"/>
  <c r="Z542" i="5"/>
  <c r="Y542" i="5"/>
  <c r="W542" i="5"/>
  <c r="H542" i="5"/>
  <c r="X542" i="5" s="1"/>
  <c r="F542" i="5"/>
  <c r="V542" i="5"/>
  <c r="T542" i="5"/>
  <c r="U542" i="5"/>
  <c r="S542" i="5"/>
  <c r="E542" i="5"/>
  <c r="D542" i="5"/>
  <c r="C542" i="5"/>
  <c r="B542" i="5"/>
  <c r="A542" i="5"/>
  <c r="L541" i="5"/>
  <c r="G541" i="5"/>
  <c r="E541" i="5"/>
  <c r="J540" i="5"/>
  <c r="E540" i="5"/>
  <c r="J539" i="5"/>
  <c r="E539" i="5"/>
  <c r="K538" i="5"/>
  <c r="J538" i="5"/>
  <c r="H538" i="5"/>
  <c r="G538" i="5"/>
  <c r="F538" i="5"/>
  <c r="K537" i="5"/>
  <c r="J537" i="5"/>
  <c r="H537" i="5"/>
  <c r="R537" i="5" s="1"/>
  <c r="G537" i="5"/>
  <c r="F537" i="5"/>
  <c r="K536" i="5"/>
  <c r="J536" i="5"/>
  <c r="H536" i="5"/>
  <c r="G536" i="5"/>
  <c r="F536" i="5"/>
  <c r="K535" i="5"/>
  <c r="J535" i="5"/>
  <c r="H535" i="5"/>
  <c r="R535" i="5" s="1"/>
  <c r="G535" i="5"/>
  <c r="F535" i="5"/>
  <c r="C534" i="5"/>
  <c r="V533" i="5"/>
  <c r="T533" i="5"/>
  <c r="U533" i="5"/>
  <c r="H540" i="5" s="1"/>
  <c r="S533" i="5"/>
  <c r="H539" i="5" s="1"/>
  <c r="F533" i="5"/>
  <c r="E533" i="5"/>
  <c r="D533" i="5"/>
  <c r="I533" i="5"/>
  <c r="C533" i="5"/>
  <c r="B533" i="5"/>
  <c r="A533" i="5"/>
  <c r="Q532" i="5"/>
  <c r="L532" i="5"/>
  <c r="Z532" i="5"/>
  <c r="Y532" i="5"/>
  <c r="W532" i="5"/>
  <c r="K531" i="5"/>
  <c r="J531" i="5"/>
  <c r="Z531" i="5"/>
  <c r="Y531" i="5"/>
  <c r="W531" i="5"/>
  <c r="H531" i="5"/>
  <c r="X531" i="5" s="1"/>
  <c r="F531" i="5"/>
  <c r="V531" i="5"/>
  <c r="T531" i="5"/>
  <c r="U531" i="5"/>
  <c r="S531" i="5"/>
  <c r="E531" i="5"/>
  <c r="D531" i="5"/>
  <c r="C531" i="5"/>
  <c r="B531" i="5"/>
  <c r="A531" i="5"/>
  <c r="K530" i="5"/>
  <c r="J530" i="5"/>
  <c r="Z530" i="5"/>
  <c r="Y530" i="5"/>
  <c r="W530" i="5"/>
  <c r="H530" i="5"/>
  <c r="X530" i="5" s="1"/>
  <c r="F530" i="5"/>
  <c r="V530" i="5"/>
  <c r="T530" i="5"/>
  <c r="U530" i="5"/>
  <c r="S530" i="5"/>
  <c r="E530" i="5"/>
  <c r="D530" i="5"/>
  <c r="C530" i="5"/>
  <c r="B530" i="5"/>
  <c r="A530" i="5"/>
  <c r="L529" i="5"/>
  <c r="G529" i="5"/>
  <c r="E529" i="5"/>
  <c r="J528" i="5"/>
  <c r="E528" i="5"/>
  <c r="J527" i="5"/>
  <c r="E527" i="5"/>
  <c r="K526" i="5"/>
  <c r="J526" i="5"/>
  <c r="H526" i="5"/>
  <c r="G526" i="5"/>
  <c r="F526" i="5"/>
  <c r="K525" i="5"/>
  <c r="J525" i="5"/>
  <c r="R525" i="5"/>
  <c r="H525" i="5"/>
  <c r="G525" i="5"/>
  <c r="F525" i="5"/>
  <c r="K524" i="5"/>
  <c r="J524" i="5"/>
  <c r="H524" i="5"/>
  <c r="G524" i="5"/>
  <c r="F524" i="5"/>
  <c r="K523" i="5"/>
  <c r="J523" i="5"/>
  <c r="H523" i="5"/>
  <c r="R523" i="5" s="1"/>
  <c r="G523" i="5"/>
  <c r="F523" i="5"/>
  <c r="C522" i="5"/>
  <c r="V521" i="5"/>
  <c r="K528" i="5" s="1"/>
  <c r="T521" i="5"/>
  <c r="U521" i="5"/>
  <c r="S521" i="5"/>
  <c r="F521" i="5"/>
  <c r="E521" i="5"/>
  <c r="D521" i="5"/>
  <c r="I521" i="5"/>
  <c r="C521" i="5"/>
  <c r="B521" i="5"/>
  <c r="A521" i="5"/>
  <c r="L520" i="5"/>
  <c r="Q520" i="5" s="1"/>
  <c r="Z520" i="5"/>
  <c r="Y520" i="5"/>
  <c r="W520" i="5"/>
  <c r="K519" i="5"/>
  <c r="J519" i="5"/>
  <c r="Z519" i="5"/>
  <c r="Y519" i="5"/>
  <c r="W519" i="5"/>
  <c r="H519" i="5"/>
  <c r="X519" i="5" s="1"/>
  <c r="F519" i="5"/>
  <c r="V519" i="5"/>
  <c r="T519" i="5"/>
  <c r="U519" i="5"/>
  <c r="S519" i="5"/>
  <c r="E519" i="5"/>
  <c r="D519" i="5"/>
  <c r="C519" i="5"/>
  <c r="B519" i="5"/>
  <c r="A519" i="5"/>
  <c r="L518" i="5"/>
  <c r="G518" i="5"/>
  <c r="E518" i="5"/>
  <c r="J517" i="5"/>
  <c r="E517" i="5"/>
  <c r="J516" i="5"/>
  <c r="E516" i="5"/>
  <c r="K515" i="5"/>
  <c r="J515" i="5"/>
  <c r="H515" i="5"/>
  <c r="G515" i="5"/>
  <c r="F515" i="5"/>
  <c r="K514" i="5"/>
  <c r="J514" i="5"/>
  <c r="H514" i="5"/>
  <c r="R514" i="5" s="1"/>
  <c r="G514" i="5"/>
  <c r="F514" i="5"/>
  <c r="K513" i="5"/>
  <c r="J513" i="5"/>
  <c r="H513" i="5"/>
  <c r="G513" i="5"/>
  <c r="F513" i="5"/>
  <c r="K512" i="5"/>
  <c r="J512" i="5"/>
  <c r="H512" i="5"/>
  <c r="R512" i="5" s="1"/>
  <c r="G512" i="5"/>
  <c r="F512" i="5"/>
  <c r="C511" i="5"/>
  <c r="V510" i="5"/>
  <c r="K517" i="5" s="1"/>
  <c r="T510" i="5"/>
  <c r="U510" i="5"/>
  <c r="S510" i="5"/>
  <c r="H516" i="5" s="1"/>
  <c r="F510" i="5"/>
  <c r="E510" i="5"/>
  <c r="D510" i="5"/>
  <c r="I510" i="5"/>
  <c r="C510" i="5"/>
  <c r="B510" i="5"/>
  <c r="A510" i="5"/>
  <c r="L509" i="5"/>
  <c r="Q509" i="5" s="1"/>
  <c r="Z509" i="5"/>
  <c r="Y509" i="5"/>
  <c r="W509" i="5"/>
  <c r="K508" i="5"/>
  <c r="J508" i="5"/>
  <c r="Z508" i="5"/>
  <c r="Y508" i="5"/>
  <c r="W508" i="5"/>
  <c r="H508" i="5"/>
  <c r="X508" i="5" s="1"/>
  <c r="F508" i="5"/>
  <c r="V508" i="5"/>
  <c r="T508" i="5"/>
  <c r="U508" i="5"/>
  <c r="S508" i="5"/>
  <c r="E508" i="5"/>
  <c r="D508" i="5"/>
  <c r="C508" i="5"/>
  <c r="B508" i="5"/>
  <c r="A508" i="5"/>
  <c r="K507" i="5"/>
  <c r="J507" i="5"/>
  <c r="Z507" i="5"/>
  <c r="Y507" i="5"/>
  <c r="W507" i="5"/>
  <c r="H507" i="5"/>
  <c r="X507" i="5" s="1"/>
  <c r="F507" i="5"/>
  <c r="V507" i="5"/>
  <c r="T507" i="5"/>
  <c r="U507" i="5"/>
  <c r="S507" i="5"/>
  <c r="E507" i="5"/>
  <c r="D507" i="5"/>
  <c r="C507" i="5"/>
  <c r="B507" i="5"/>
  <c r="A507" i="5"/>
  <c r="K506" i="5"/>
  <c r="J506" i="5"/>
  <c r="Z506" i="5"/>
  <c r="Y506" i="5"/>
  <c r="W506" i="5"/>
  <c r="H506" i="5"/>
  <c r="X506" i="5" s="1"/>
  <c r="F506" i="5"/>
  <c r="V506" i="5"/>
  <c r="T506" i="5"/>
  <c r="U506" i="5"/>
  <c r="S506" i="5"/>
  <c r="E506" i="5"/>
  <c r="D506" i="5"/>
  <c r="C506" i="5"/>
  <c r="B506" i="5"/>
  <c r="A506" i="5"/>
  <c r="L505" i="5"/>
  <c r="G505" i="5"/>
  <c r="E505" i="5"/>
  <c r="J504" i="5"/>
  <c r="E504" i="5"/>
  <c r="J503" i="5"/>
  <c r="E503" i="5"/>
  <c r="K502" i="5"/>
  <c r="J502" i="5"/>
  <c r="H502" i="5"/>
  <c r="G502" i="5"/>
  <c r="F502" i="5"/>
  <c r="K501" i="5"/>
  <c r="J501" i="5"/>
  <c r="H501" i="5"/>
  <c r="R501" i="5" s="1"/>
  <c r="G501" i="5"/>
  <c r="F501" i="5"/>
  <c r="K500" i="5"/>
  <c r="J500" i="5"/>
  <c r="H500" i="5"/>
  <c r="G500" i="5"/>
  <c r="F500" i="5"/>
  <c r="K499" i="5"/>
  <c r="J499" i="5"/>
  <c r="H499" i="5"/>
  <c r="G499" i="5"/>
  <c r="F499" i="5"/>
  <c r="C498" i="5"/>
  <c r="V497" i="5"/>
  <c r="K504" i="5" s="1"/>
  <c r="T497" i="5"/>
  <c r="U497" i="5"/>
  <c r="S497" i="5"/>
  <c r="F497" i="5"/>
  <c r="E497" i="5"/>
  <c r="D497" i="5"/>
  <c r="I497" i="5"/>
  <c r="C497" i="5"/>
  <c r="B497" i="5"/>
  <c r="A497" i="5"/>
  <c r="L496" i="5"/>
  <c r="Q496" i="5" s="1"/>
  <c r="Z496" i="5"/>
  <c r="Y496" i="5"/>
  <c r="W496" i="5"/>
  <c r="L495" i="5"/>
  <c r="G495" i="5"/>
  <c r="E495" i="5"/>
  <c r="J494" i="5"/>
  <c r="E494" i="5"/>
  <c r="J493" i="5"/>
  <c r="E493" i="5"/>
  <c r="K492" i="5"/>
  <c r="J492" i="5"/>
  <c r="H492" i="5"/>
  <c r="G492" i="5"/>
  <c r="F492" i="5"/>
  <c r="K491" i="5"/>
  <c r="J491" i="5"/>
  <c r="H491" i="5"/>
  <c r="G491" i="5"/>
  <c r="F491" i="5"/>
  <c r="V490" i="5"/>
  <c r="K494" i="5" s="1"/>
  <c r="T490" i="5"/>
  <c r="K493" i="5" s="1"/>
  <c r="U490" i="5"/>
  <c r="H494" i="5" s="1"/>
  <c r="S490" i="5"/>
  <c r="H493" i="5" s="1"/>
  <c r="F490" i="5"/>
  <c r="E490" i="5"/>
  <c r="D490" i="5"/>
  <c r="I490" i="5"/>
  <c r="C490" i="5"/>
  <c r="B490" i="5"/>
  <c r="A490" i="5"/>
  <c r="L489" i="5"/>
  <c r="Q489" i="5" s="1"/>
  <c r="Z489" i="5"/>
  <c r="Y489" i="5"/>
  <c r="W489" i="5"/>
  <c r="L488" i="5"/>
  <c r="G488" i="5"/>
  <c r="E488" i="5"/>
  <c r="J487" i="5"/>
  <c r="E487" i="5"/>
  <c r="J486" i="5"/>
  <c r="E486" i="5"/>
  <c r="K485" i="5"/>
  <c r="J485" i="5"/>
  <c r="H485" i="5"/>
  <c r="R485" i="5" s="1"/>
  <c r="G485" i="5"/>
  <c r="F485" i="5"/>
  <c r="K484" i="5"/>
  <c r="J484" i="5"/>
  <c r="H484" i="5"/>
  <c r="G484" i="5"/>
  <c r="F484" i="5"/>
  <c r="K483" i="5"/>
  <c r="J483" i="5"/>
  <c r="H483" i="5"/>
  <c r="R483" i="5" s="1"/>
  <c r="G483" i="5"/>
  <c r="F483" i="5"/>
  <c r="V482" i="5"/>
  <c r="K487" i="5" s="1"/>
  <c r="T482" i="5"/>
  <c r="K486" i="5" s="1"/>
  <c r="U482" i="5"/>
  <c r="H487" i="5" s="1"/>
  <c r="S482" i="5"/>
  <c r="H486" i="5" s="1"/>
  <c r="F482" i="5"/>
  <c r="E482" i="5"/>
  <c r="D482" i="5"/>
  <c r="I482" i="5"/>
  <c r="C482" i="5"/>
  <c r="B482" i="5"/>
  <c r="A482" i="5"/>
  <c r="L481" i="5"/>
  <c r="Q481" i="5" s="1"/>
  <c r="Z481" i="5"/>
  <c r="Y481" i="5"/>
  <c r="X481" i="5"/>
  <c r="L480" i="5"/>
  <c r="G480" i="5"/>
  <c r="E480" i="5"/>
  <c r="J479" i="5"/>
  <c r="E479" i="5"/>
  <c r="J478" i="5"/>
  <c r="E478" i="5"/>
  <c r="K477" i="5"/>
  <c r="J477" i="5"/>
  <c r="H477" i="5"/>
  <c r="R477" i="5" s="1"/>
  <c r="G477" i="5"/>
  <c r="F477" i="5"/>
  <c r="K476" i="5"/>
  <c r="J476" i="5"/>
  <c r="H476" i="5"/>
  <c r="G476" i="5"/>
  <c r="F476" i="5"/>
  <c r="K475" i="5"/>
  <c r="J475" i="5"/>
  <c r="H475" i="5"/>
  <c r="R475" i="5" s="1"/>
  <c r="G475" i="5"/>
  <c r="F475" i="5"/>
  <c r="C474" i="5"/>
  <c r="V473" i="5"/>
  <c r="K479" i="5" s="1"/>
  <c r="T473" i="5"/>
  <c r="K478" i="5" s="1"/>
  <c r="U473" i="5"/>
  <c r="H479" i="5" s="1"/>
  <c r="S473" i="5"/>
  <c r="H478" i="5" s="1"/>
  <c r="F473" i="5"/>
  <c r="E473" i="5"/>
  <c r="D473" i="5"/>
  <c r="I473" i="5"/>
  <c r="C473" i="5"/>
  <c r="B473" i="5"/>
  <c r="A473" i="5"/>
  <c r="L472" i="5"/>
  <c r="Q472" i="5" s="1"/>
  <c r="Z472" i="5"/>
  <c r="Y472" i="5"/>
  <c r="X472" i="5"/>
  <c r="L471" i="5"/>
  <c r="G471" i="5"/>
  <c r="E471" i="5"/>
  <c r="J470" i="5"/>
  <c r="E470" i="5"/>
  <c r="J469" i="5"/>
  <c r="E469" i="5"/>
  <c r="K468" i="5"/>
  <c r="J468" i="5"/>
  <c r="H468" i="5"/>
  <c r="R468" i="5" s="1"/>
  <c r="G468" i="5"/>
  <c r="F468" i="5"/>
  <c r="C467" i="5"/>
  <c r="V466" i="5"/>
  <c r="K470" i="5" s="1"/>
  <c r="T466" i="5"/>
  <c r="K469" i="5" s="1"/>
  <c r="U466" i="5"/>
  <c r="H470" i="5" s="1"/>
  <c r="S466" i="5"/>
  <c r="H469" i="5" s="1"/>
  <c r="F466" i="5"/>
  <c r="E466" i="5"/>
  <c r="D466" i="5"/>
  <c r="I466" i="5"/>
  <c r="C466" i="5"/>
  <c r="B466" i="5"/>
  <c r="A466" i="5"/>
  <c r="L465" i="5"/>
  <c r="Q465" i="5" s="1"/>
  <c r="Z465" i="5"/>
  <c r="Y465" i="5"/>
  <c r="X465" i="5"/>
  <c r="L464" i="5"/>
  <c r="G464" i="5"/>
  <c r="E464" i="5"/>
  <c r="J463" i="5"/>
  <c r="E463" i="5"/>
  <c r="J462" i="5"/>
  <c r="E462" i="5"/>
  <c r="K461" i="5"/>
  <c r="J461" i="5"/>
  <c r="H461" i="5"/>
  <c r="R461" i="5" s="1"/>
  <c r="G461" i="5"/>
  <c r="F461" i="5"/>
  <c r="K460" i="5"/>
  <c r="J460" i="5"/>
  <c r="H460" i="5"/>
  <c r="G460" i="5"/>
  <c r="F460" i="5"/>
  <c r="K459" i="5"/>
  <c r="J459" i="5"/>
  <c r="H459" i="5"/>
  <c r="R459" i="5" s="1"/>
  <c r="G459" i="5"/>
  <c r="F459" i="5"/>
  <c r="C458" i="5"/>
  <c r="V457" i="5"/>
  <c r="K463" i="5" s="1"/>
  <c r="T457" i="5"/>
  <c r="K462" i="5" s="1"/>
  <c r="U457" i="5"/>
  <c r="H463" i="5" s="1"/>
  <c r="S457" i="5"/>
  <c r="H462" i="5" s="1"/>
  <c r="F457" i="5"/>
  <c r="E457" i="5"/>
  <c r="D457" i="5"/>
  <c r="I457" i="5"/>
  <c r="C457" i="5"/>
  <c r="B457" i="5"/>
  <c r="A457" i="5"/>
  <c r="L456" i="5"/>
  <c r="Q456" i="5" s="1"/>
  <c r="Z456" i="5"/>
  <c r="Y456" i="5"/>
  <c r="X456" i="5"/>
  <c r="L455" i="5"/>
  <c r="G455" i="5"/>
  <c r="E455" i="5"/>
  <c r="J454" i="5"/>
  <c r="E454" i="5"/>
  <c r="J453" i="5"/>
  <c r="E453" i="5"/>
  <c r="K452" i="5"/>
  <c r="J452" i="5"/>
  <c r="H452" i="5"/>
  <c r="R452" i="5" s="1"/>
  <c r="G452" i="5"/>
  <c r="F452" i="5"/>
  <c r="K451" i="5"/>
  <c r="J451" i="5"/>
  <c r="H451" i="5"/>
  <c r="G451" i="5"/>
  <c r="F451" i="5"/>
  <c r="K450" i="5"/>
  <c r="J450" i="5"/>
  <c r="H450" i="5"/>
  <c r="R450" i="5" s="1"/>
  <c r="G450" i="5"/>
  <c r="F450" i="5"/>
  <c r="C449" i="5"/>
  <c r="V448" i="5"/>
  <c r="K454" i="5" s="1"/>
  <c r="T448" i="5"/>
  <c r="K453" i="5" s="1"/>
  <c r="U448" i="5"/>
  <c r="H454" i="5" s="1"/>
  <c r="S448" i="5"/>
  <c r="H453" i="5" s="1"/>
  <c r="F448" i="5"/>
  <c r="E448" i="5"/>
  <c r="D448" i="5"/>
  <c r="I448" i="5"/>
  <c r="C448" i="5"/>
  <c r="B448" i="5"/>
  <c r="A448" i="5"/>
  <c r="L447" i="5"/>
  <c r="Q447" i="5" s="1"/>
  <c r="Z447" i="5"/>
  <c r="Y447" i="5"/>
  <c r="X447" i="5"/>
  <c r="L446" i="5"/>
  <c r="G446" i="5"/>
  <c r="E446" i="5"/>
  <c r="J445" i="5"/>
  <c r="E445" i="5"/>
  <c r="J444" i="5"/>
  <c r="E444" i="5"/>
  <c r="K443" i="5"/>
  <c r="J443" i="5"/>
  <c r="H443" i="5"/>
  <c r="R443" i="5" s="1"/>
  <c r="G443" i="5"/>
  <c r="F443" i="5"/>
  <c r="K442" i="5"/>
  <c r="J442" i="5"/>
  <c r="H442" i="5"/>
  <c r="G442" i="5"/>
  <c r="F442" i="5"/>
  <c r="K441" i="5"/>
  <c r="J441" i="5"/>
  <c r="H441" i="5"/>
  <c r="R441" i="5" s="1"/>
  <c r="G441" i="5"/>
  <c r="F441" i="5"/>
  <c r="C440" i="5"/>
  <c r="V439" i="5"/>
  <c r="K445" i="5" s="1"/>
  <c r="T439" i="5"/>
  <c r="K444" i="5" s="1"/>
  <c r="U439" i="5"/>
  <c r="H445" i="5" s="1"/>
  <c r="S439" i="5"/>
  <c r="H444" i="5" s="1"/>
  <c r="F439" i="5"/>
  <c r="E439" i="5"/>
  <c r="D439" i="5"/>
  <c r="I439" i="5"/>
  <c r="C439" i="5"/>
  <c r="B439" i="5"/>
  <c r="A439" i="5"/>
  <c r="A438" i="5"/>
  <c r="A437" i="5"/>
  <c r="L435" i="5"/>
  <c r="Q435" i="5" s="1"/>
  <c r="Z435" i="5"/>
  <c r="Y435" i="5"/>
  <c r="X435" i="5"/>
  <c r="K434" i="5"/>
  <c r="J434" i="5"/>
  <c r="Z434" i="5"/>
  <c r="Y434" i="5"/>
  <c r="X434" i="5"/>
  <c r="H434" i="5"/>
  <c r="W434" i="5" s="1"/>
  <c r="F434" i="5"/>
  <c r="V434" i="5"/>
  <c r="T434" i="5"/>
  <c r="U434" i="5"/>
  <c r="S434" i="5"/>
  <c r="E434" i="5"/>
  <c r="D434" i="5"/>
  <c r="C434" i="5"/>
  <c r="B434" i="5"/>
  <c r="A434" i="5"/>
  <c r="K433" i="5"/>
  <c r="J433" i="5"/>
  <c r="Z433" i="5"/>
  <c r="Y433" i="5"/>
  <c r="X433" i="5"/>
  <c r="H433" i="5"/>
  <c r="W433" i="5" s="1"/>
  <c r="F433" i="5"/>
  <c r="V433" i="5"/>
  <c r="T433" i="5"/>
  <c r="U433" i="5"/>
  <c r="S433" i="5"/>
  <c r="E433" i="5"/>
  <c r="D433" i="5"/>
  <c r="C433" i="5"/>
  <c r="B433" i="5"/>
  <c r="A433" i="5"/>
  <c r="L432" i="5"/>
  <c r="G432" i="5"/>
  <c r="E432" i="5"/>
  <c r="J431" i="5"/>
  <c r="F431" i="5"/>
  <c r="E431" i="5"/>
  <c r="J430" i="5"/>
  <c r="F430" i="5"/>
  <c r="E430" i="5"/>
  <c r="K429" i="5"/>
  <c r="J429" i="5"/>
  <c r="H429" i="5"/>
  <c r="G429" i="5"/>
  <c r="F429" i="5"/>
  <c r="K428" i="5"/>
  <c r="J428" i="5"/>
  <c r="H428" i="5"/>
  <c r="R428" i="5" s="1"/>
  <c r="G428" i="5"/>
  <c r="F428" i="5"/>
  <c r="K427" i="5"/>
  <c r="J427" i="5"/>
  <c r="H427" i="5"/>
  <c r="G427" i="5"/>
  <c r="F427" i="5"/>
  <c r="K426" i="5"/>
  <c r="J426" i="5"/>
  <c r="H426" i="5"/>
  <c r="R426" i="5" s="1"/>
  <c r="G426" i="5"/>
  <c r="F426" i="5"/>
  <c r="C425" i="5"/>
  <c r="V424" i="5"/>
  <c r="T424" i="5"/>
  <c r="U424" i="5"/>
  <c r="H431" i="5" s="1"/>
  <c r="S424" i="5"/>
  <c r="F424" i="5"/>
  <c r="E424" i="5"/>
  <c r="D424" i="5"/>
  <c r="I424" i="5"/>
  <c r="C424" i="5"/>
  <c r="B424" i="5"/>
  <c r="A424" i="5"/>
  <c r="L423" i="5"/>
  <c r="Q423" i="5" s="1"/>
  <c r="Z423" i="5"/>
  <c r="Y423" i="5"/>
  <c r="X423" i="5"/>
  <c r="K422" i="5"/>
  <c r="J422" i="5"/>
  <c r="Z422" i="5"/>
  <c r="Y422" i="5"/>
  <c r="X422" i="5"/>
  <c r="H422" i="5"/>
  <c r="W422" i="5" s="1"/>
  <c r="F422" i="5"/>
  <c r="V422" i="5"/>
  <c r="T422" i="5"/>
  <c r="U422" i="5"/>
  <c r="S422" i="5"/>
  <c r="E422" i="5"/>
  <c r="D422" i="5"/>
  <c r="C422" i="5"/>
  <c r="B422" i="5"/>
  <c r="A422" i="5"/>
  <c r="K421" i="5"/>
  <c r="J421" i="5"/>
  <c r="Z421" i="5"/>
  <c r="Y421" i="5"/>
  <c r="X421" i="5"/>
  <c r="H421" i="5"/>
  <c r="W421" i="5" s="1"/>
  <c r="F421" i="5"/>
  <c r="V421" i="5"/>
  <c r="T421" i="5"/>
  <c r="U421" i="5"/>
  <c r="S421" i="5"/>
  <c r="E421" i="5"/>
  <c r="D421" i="5"/>
  <c r="C421" i="5"/>
  <c r="B421" i="5"/>
  <c r="A421" i="5"/>
  <c r="L420" i="5"/>
  <c r="G420" i="5"/>
  <c r="E420" i="5"/>
  <c r="J419" i="5"/>
  <c r="F419" i="5"/>
  <c r="E419" i="5"/>
  <c r="J418" i="5"/>
  <c r="F418" i="5"/>
  <c r="E418" i="5"/>
  <c r="K417" i="5"/>
  <c r="J417" i="5"/>
  <c r="H417" i="5"/>
  <c r="G417" i="5"/>
  <c r="F417" i="5"/>
  <c r="K416" i="5"/>
  <c r="J416" i="5"/>
  <c r="H416" i="5"/>
  <c r="R416" i="5" s="1"/>
  <c r="G416" i="5"/>
  <c r="F416" i="5"/>
  <c r="K415" i="5"/>
  <c r="J415" i="5"/>
  <c r="H415" i="5"/>
  <c r="G415" i="5"/>
  <c r="F415" i="5"/>
  <c r="K414" i="5"/>
  <c r="J414" i="5"/>
  <c r="H414" i="5"/>
  <c r="R414" i="5" s="1"/>
  <c r="G414" i="5"/>
  <c r="F414" i="5"/>
  <c r="C413" i="5"/>
  <c r="V412" i="5"/>
  <c r="T412" i="5"/>
  <c r="U412" i="5"/>
  <c r="S412" i="5"/>
  <c r="F412" i="5"/>
  <c r="E412" i="5"/>
  <c r="D412" i="5"/>
  <c r="I412" i="5"/>
  <c r="C412" i="5"/>
  <c r="B412" i="5"/>
  <c r="A412" i="5"/>
  <c r="L411" i="5"/>
  <c r="Q411" i="5" s="1"/>
  <c r="Z411" i="5"/>
  <c r="Y411" i="5"/>
  <c r="X411" i="5"/>
  <c r="L410" i="5"/>
  <c r="G410" i="5"/>
  <c r="E410" i="5"/>
  <c r="J409" i="5"/>
  <c r="E409" i="5"/>
  <c r="J408" i="5"/>
  <c r="E408" i="5"/>
  <c r="K407" i="5"/>
  <c r="J407" i="5"/>
  <c r="H407" i="5"/>
  <c r="G407" i="5"/>
  <c r="F407" i="5"/>
  <c r="K406" i="5"/>
  <c r="J406" i="5"/>
  <c r="H406" i="5"/>
  <c r="R406" i="5" s="1"/>
  <c r="G406" i="5"/>
  <c r="F406" i="5"/>
  <c r="C405" i="5"/>
  <c r="V404" i="5"/>
  <c r="K409" i="5" s="1"/>
  <c r="T404" i="5"/>
  <c r="K408" i="5" s="1"/>
  <c r="U404" i="5"/>
  <c r="H409" i="5" s="1"/>
  <c r="S404" i="5"/>
  <c r="H408" i="5" s="1"/>
  <c r="F404" i="5"/>
  <c r="E404" i="5"/>
  <c r="D404" i="5"/>
  <c r="I404" i="5"/>
  <c r="C404" i="5"/>
  <c r="B404" i="5"/>
  <c r="A404" i="5"/>
  <c r="L403" i="5"/>
  <c r="Q403" i="5" s="1"/>
  <c r="Z403" i="5"/>
  <c r="Y403" i="5"/>
  <c r="X403" i="5"/>
  <c r="K402" i="5"/>
  <c r="J402" i="5"/>
  <c r="Z402" i="5"/>
  <c r="Y402" i="5"/>
  <c r="X402" i="5"/>
  <c r="H402" i="5"/>
  <c r="W402" i="5" s="1"/>
  <c r="F402" i="5"/>
  <c r="V402" i="5"/>
  <c r="T402" i="5"/>
  <c r="U402" i="5"/>
  <c r="S402" i="5"/>
  <c r="E402" i="5"/>
  <c r="D402" i="5"/>
  <c r="C402" i="5"/>
  <c r="B402" i="5"/>
  <c r="A402" i="5"/>
  <c r="K401" i="5"/>
  <c r="J401" i="5"/>
  <c r="Z401" i="5"/>
  <c r="Y401" i="5"/>
  <c r="X401" i="5"/>
  <c r="H401" i="5"/>
  <c r="W401" i="5" s="1"/>
  <c r="F401" i="5"/>
  <c r="V401" i="5"/>
  <c r="T401" i="5"/>
  <c r="U401" i="5"/>
  <c r="S401" i="5"/>
  <c r="E401" i="5"/>
  <c r="D401" i="5"/>
  <c r="C401" i="5"/>
  <c r="B401" i="5"/>
  <c r="A401" i="5"/>
  <c r="L400" i="5"/>
  <c r="G400" i="5"/>
  <c r="E400" i="5"/>
  <c r="J399" i="5"/>
  <c r="F399" i="5"/>
  <c r="E399" i="5"/>
  <c r="J398" i="5"/>
  <c r="F398" i="5"/>
  <c r="E398" i="5"/>
  <c r="K397" i="5"/>
  <c r="J397" i="5"/>
  <c r="H397" i="5"/>
  <c r="G397" i="5"/>
  <c r="F397" i="5"/>
  <c r="K396" i="5"/>
  <c r="J396" i="5"/>
  <c r="H396" i="5"/>
  <c r="R396" i="5" s="1"/>
  <c r="G396" i="5"/>
  <c r="F396" i="5"/>
  <c r="K395" i="5"/>
  <c r="J395" i="5"/>
  <c r="H395" i="5"/>
  <c r="G395" i="5"/>
  <c r="F395" i="5"/>
  <c r="K394" i="5"/>
  <c r="J394" i="5"/>
  <c r="H394" i="5"/>
  <c r="R394" i="5" s="1"/>
  <c r="G394" i="5"/>
  <c r="F394" i="5"/>
  <c r="C393" i="5"/>
  <c r="V392" i="5"/>
  <c r="T392" i="5"/>
  <c r="U392" i="5"/>
  <c r="H399" i="5" s="1"/>
  <c r="S392" i="5"/>
  <c r="H398" i="5" s="1"/>
  <c r="F392" i="5"/>
  <c r="E392" i="5"/>
  <c r="D392" i="5"/>
  <c r="I392" i="5"/>
  <c r="C392" i="5"/>
  <c r="B392" i="5"/>
  <c r="A392" i="5"/>
  <c r="L391" i="5"/>
  <c r="Q391" i="5" s="1"/>
  <c r="Z391" i="5"/>
  <c r="Y391" i="5"/>
  <c r="X391" i="5"/>
  <c r="L390" i="5"/>
  <c r="G390" i="5"/>
  <c r="E390" i="5"/>
  <c r="J389" i="5"/>
  <c r="F389" i="5"/>
  <c r="E389" i="5"/>
  <c r="J388" i="5"/>
  <c r="F388" i="5"/>
  <c r="E388" i="5"/>
  <c r="K387" i="5"/>
  <c r="J387" i="5"/>
  <c r="H387" i="5"/>
  <c r="G387" i="5"/>
  <c r="F387" i="5"/>
  <c r="K386" i="5"/>
  <c r="J386" i="5"/>
  <c r="H386" i="5"/>
  <c r="R386" i="5" s="1"/>
  <c r="G386" i="5"/>
  <c r="F386" i="5"/>
  <c r="K385" i="5"/>
  <c r="J385" i="5"/>
  <c r="H385" i="5"/>
  <c r="G385" i="5"/>
  <c r="F385" i="5"/>
  <c r="K384" i="5"/>
  <c r="J384" i="5"/>
  <c r="H384" i="5"/>
  <c r="R384" i="5" s="1"/>
  <c r="G384" i="5"/>
  <c r="F384" i="5"/>
  <c r="C383" i="5"/>
  <c r="V382" i="5"/>
  <c r="K389" i="5" s="1"/>
  <c r="T382" i="5"/>
  <c r="K388" i="5" s="1"/>
  <c r="U382" i="5"/>
  <c r="H389" i="5" s="1"/>
  <c r="S382" i="5"/>
  <c r="H388" i="5" s="1"/>
  <c r="F382" i="5"/>
  <c r="E382" i="5"/>
  <c r="D382" i="5"/>
  <c r="I382" i="5"/>
  <c r="C382" i="5"/>
  <c r="B382" i="5"/>
  <c r="A382" i="5"/>
  <c r="L381" i="5"/>
  <c r="Q381" i="5" s="1"/>
  <c r="Z381" i="5"/>
  <c r="Y381" i="5"/>
  <c r="X381" i="5"/>
  <c r="K380" i="5"/>
  <c r="J380" i="5"/>
  <c r="Z380" i="5"/>
  <c r="Y380" i="5"/>
  <c r="X380" i="5"/>
  <c r="H380" i="5"/>
  <c r="W380" i="5" s="1"/>
  <c r="F380" i="5"/>
  <c r="V380" i="5"/>
  <c r="T380" i="5"/>
  <c r="U380" i="5"/>
  <c r="S380" i="5"/>
  <c r="E380" i="5"/>
  <c r="D380" i="5"/>
  <c r="C380" i="5"/>
  <c r="B380" i="5"/>
  <c r="A380" i="5"/>
  <c r="K379" i="5"/>
  <c r="J379" i="5"/>
  <c r="Z379" i="5"/>
  <c r="Y379" i="5"/>
  <c r="X379" i="5"/>
  <c r="H379" i="5"/>
  <c r="W379" i="5" s="1"/>
  <c r="F379" i="5"/>
  <c r="V379" i="5"/>
  <c r="T379" i="5"/>
  <c r="U379" i="5"/>
  <c r="S379" i="5"/>
  <c r="E379" i="5"/>
  <c r="D379" i="5"/>
  <c r="C379" i="5"/>
  <c r="B379" i="5"/>
  <c r="A379" i="5"/>
  <c r="L378" i="5"/>
  <c r="G378" i="5"/>
  <c r="E378" i="5"/>
  <c r="J377" i="5"/>
  <c r="F377" i="5"/>
  <c r="E377" i="5"/>
  <c r="J376" i="5"/>
  <c r="F376" i="5"/>
  <c r="E376" i="5"/>
  <c r="K375" i="5"/>
  <c r="J375" i="5"/>
  <c r="H375" i="5"/>
  <c r="G375" i="5"/>
  <c r="F375" i="5"/>
  <c r="K374" i="5"/>
  <c r="J374" i="5"/>
  <c r="H374" i="5"/>
  <c r="R374" i="5" s="1"/>
  <c r="G374" i="5"/>
  <c r="F374" i="5"/>
  <c r="K373" i="5"/>
  <c r="J373" i="5"/>
  <c r="H373" i="5"/>
  <c r="G373" i="5"/>
  <c r="F373" i="5"/>
  <c r="K372" i="5"/>
  <c r="J372" i="5"/>
  <c r="H372" i="5"/>
  <c r="R372" i="5" s="1"/>
  <c r="G372" i="5"/>
  <c r="F372" i="5"/>
  <c r="C371" i="5"/>
  <c r="V370" i="5"/>
  <c r="T370" i="5"/>
  <c r="U370" i="5"/>
  <c r="S370" i="5"/>
  <c r="H376" i="5" s="1"/>
  <c r="F370" i="5"/>
  <c r="E370" i="5"/>
  <c r="D370" i="5"/>
  <c r="I370" i="5"/>
  <c r="C370" i="5"/>
  <c r="B370" i="5"/>
  <c r="A370" i="5"/>
  <c r="L369" i="5"/>
  <c r="Q369" i="5" s="1"/>
  <c r="Z369" i="5"/>
  <c r="Y369" i="5"/>
  <c r="X369" i="5"/>
  <c r="K368" i="5"/>
  <c r="J368" i="5"/>
  <c r="Z368" i="5"/>
  <c r="Y368" i="5"/>
  <c r="X368" i="5"/>
  <c r="H368" i="5"/>
  <c r="W368" i="5" s="1"/>
  <c r="F368" i="5"/>
  <c r="V368" i="5"/>
  <c r="T368" i="5"/>
  <c r="U368" i="5"/>
  <c r="S368" i="5"/>
  <c r="E368" i="5"/>
  <c r="D368" i="5"/>
  <c r="C368" i="5"/>
  <c r="B368" i="5"/>
  <c r="A368" i="5"/>
  <c r="K367" i="5"/>
  <c r="J367" i="5"/>
  <c r="Z367" i="5"/>
  <c r="Y367" i="5"/>
  <c r="X367" i="5"/>
  <c r="H367" i="5"/>
  <c r="W367" i="5" s="1"/>
  <c r="F367" i="5"/>
  <c r="V367" i="5"/>
  <c r="T367" i="5"/>
  <c r="U367" i="5"/>
  <c r="S367" i="5"/>
  <c r="E367" i="5"/>
  <c r="D367" i="5"/>
  <c r="C367" i="5"/>
  <c r="B367" i="5"/>
  <c r="A367" i="5"/>
  <c r="L366" i="5"/>
  <c r="G366" i="5"/>
  <c r="E366" i="5"/>
  <c r="J365" i="5"/>
  <c r="F365" i="5"/>
  <c r="E365" i="5"/>
  <c r="J364" i="5"/>
  <c r="F364" i="5"/>
  <c r="E364" i="5"/>
  <c r="K363" i="5"/>
  <c r="J363" i="5"/>
  <c r="H363" i="5"/>
  <c r="G363" i="5"/>
  <c r="F363" i="5"/>
  <c r="K362" i="5"/>
  <c r="J362" i="5"/>
  <c r="H362" i="5"/>
  <c r="R362" i="5" s="1"/>
  <c r="G362" i="5"/>
  <c r="F362" i="5"/>
  <c r="K361" i="5"/>
  <c r="J361" i="5"/>
  <c r="H361" i="5"/>
  <c r="G361" i="5"/>
  <c r="F361" i="5"/>
  <c r="K360" i="5"/>
  <c r="J360" i="5"/>
  <c r="H360" i="5"/>
  <c r="G360" i="5"/>
  <c r="F360" i="5"/>
  <c r="C359" i="5"/>
  <c r="V358" i="5"/>
  <c r="K365" i="5" s="1"/>
  <c r="T358" i="5"/>
  <c r="U358" i="5"/>
  <c r="H365" i="5" s="1"/>
  <c r="S358" i="5"/>
  <c r="F358" i="5"/>
  <c r="E358" i="5"/>
  <c r="D358" i="5"/>
  <c r="I358" i="5"/>
  <c r="C358" i="5"/>
  <c r="B358" i="5"/>
  <c r="A358" i="5"/>
  <c r="L357" i="5"/>
  <c r="Q357" i="5" s="1"/>
  <c r="Z357" i="5"/>
  <c r="Y357" i="5"/>
  <c r="X357" i="5"/>
  <c r="K356" i="5"/>
  <c r="J356" i="5"/>
  <c r="Z356" i="5"/>
  <c r="Y356" i="5"/>
  <c r="X356" i="5"/>
  <c r="H356" i="5"/>
  <c r="W356" i="5" s="1"/>
  <c r="F356" i="5"/>
  <c r="V356" i="5"/>
  <c r="T356" i="5"/>
  <c r="U356" i="5"/>
  <c r="S356" i="5"/>
  <c r="E356" i="5"/>
  <c r="D356" i="5"/>
  <c r="C356" i="5"/>
  <c r="B356" i="5"/>
  <c r="A356" i="5"/>
  <c r="K355" i="5"/>
  <c r="J355" i="5"/>
  <c r="Z355" i="5"/>
  <c r="Y355" i="5"/>
  <c r="X355" i="5"/>
  <c r="H355" i="5"/>
  <c r="W355" i="5" s="1"/>
  <c r="F355" i="5"/>
  <c r="V355" i="5"/>
  <c r="T355" i="5"/>
  <c r="U355" i="5"/>
  <c r="S355" i="5"/>
  <c r="E355" i="5"/>
  <c r="D355" i="5"/>
  <c r="C355" i="5"/>
  <c r="B355" i="5"/>
  <c r="A355" i="5"/>
  <c r="L354" i="5"/>
  <c r="G354" i="5"/>
  <c r="E354" i="5"/>
  <c r="J353" i="5"/>
  <c r="F353" i="5"/>
  <c r="E353" i="5"/>
  <c r="J352" i="5"/>
  <c r="F352" i="5"/>
  <c r="E352" i="5"/>
  <c r="K351" i="5"/>
  <c r="J351" i="5"/>
  <c r="H351" i="5"/>
  <c r="G351" i="5"/>
  <c r="F351" i="5"/>
  <c r="K350" i="5"/>
  <c r="J350" i="5"/>
  <c r="H350" i="5"/>
  <c r="R350" i="5" s="1"/>
  <c r="G350" i="5"/>
  <c r="F350" i="5"/>
  <c r="K349" i="5"/>
  <c r="J349" i="5"/>
  <c r="H349" i="5"/>
  <c r="G349" i="5"/>
  <c r="F349" i="5"/>
  <c r="K348" i="5"/>
  <c r="J348" i="5"/>
  <c r="H348" i="5"/>
  <c r="R348" i="5" s="1"/>
  <c r="G348" i="5"/>
  <c r="F348" i="5"/>
  <c r="C347" i="5"/>
  <c r="V346" i="5"/>
  <c r="T346" i="5"/>
  <c r="U346" i="5"/>
  <c r="S346" i="5"/>
  <c r="F346" i="5"/>
  <c r="E346" i="5"/>
  <c r="D346" i="5"/>
  <c r="I346" i="5"/>
  <c r="C346" i="5"/>
  <c r="B346" i="5"/>
  <c r="A346" i="5"/>
  <c r="L345" i="5"/>
  <c r="Q345" i="5" s="1"/>
  <c r="Z345" i="5"/>
  <c r="Y345" i="5"/>
  <c r="X345" i="5"/>
  <c r="K344" i="5"/>
  <c r="J344" i="5"/>
  <c r="Z344" i="5"/>
  <c r="Y344" i="5"/>
  <c r="X344" i="5"/>
  <c r="H344" i="5"/>
  <c r="W344" i="5" s="1"/>
  <c r="F344" i="5"/>
  <c r="V344" i="5"/>
  <c r="T344" i="5"/>
  <c r="U344" i="5"/>
  <c r="S344" i="5"/>
  <c r="E344" i="5"/>
  <c r="D344" i="5"/>
  <c r="C344" i="5"/>
  <c r="B344" i="5"/>
  <c r="A344" i="5"/>
  <c r="K343" i="5"/>
  <c r="J343" i="5"/>
  <c r="Z343" i="5"/>
  <c r="Y343" i="5"/>
  <c r="X343" i="5"/>
  <c r="H343" i="5"/>
  <c r="W343" i="5" s="1"/>
  <c r="F343" i="5"/>
  <c r="V343" i="5"/>
  <c r="T343" i="5"/>
  <c r="U343" i="5"/>
  <c r="S343" i="5"/>
  <c r="E343" i="5"/>
  <c r="D343" i="5"/>
  <c r="C343" i="5"/>
  <c r="B343" i="5"/>
  <c r="A343" i="5"/>
  <c r="L342" i="5"/>
  <c r="G342" i="5"/>
  <c r="E342" i="5"/>
  <c r="J341" i="5"/>
  <c r="F341" i="5"/>
  <c r="E341" i="5"/>
  <c r="J340" i="5"/>
  <c r="F340" i="5"/>
  <c r="E340" i="5"/>
  <c r="K339" i="5"/>
  <c r="J339" i="5"/>
  <c r="H339" i="5"/>
  <c r="G339" i="5"/>
  <c r="F339" i="5"/>
  <c r="K338" i="5"/>
  <c r="J338" i="5"/>
  <c r="H338" i="5"/>
  <c r="R338" i="5" s="1"/>
  <c r="G338" i="5"/>
  <c r="F338" i="5"/>
  <c r="K337" i="5"/>
  <c r="J337" i="5"/>
  <c r="H337" i="5"/>
  <c r="G337" i="5"/>
  <c r="F337" i="5"/>
  <c r="K336" i="5"/>
  <c r="J336" i="5"/>
  <c r="H336" i="5"/>
  <c r="R336" i="5" s="1"/>
  <c r="G336" i="5"/>
  <c r="F336" i="5"/>
  <c r="C335" i="5"/>
  <c r="V334" i="5"/>
  <c r="T334" i="5"/>
  <c r="U334" i="5"/>
  <c r="H341" i="5" s="1"/>
  <c r="S334" i="5"/>
  <c r="F334" i="5"/>
  <c r="E334" i="5"/>
  <c r="D334" i="5"/>
  <c r="I334" i="5"/>
  <c r="C334" i="5"/>
  <c r="B334" i="5"/>
  <c r="A334" i="5"/>
  <c r="L333" i="5"/>
  <c r="Q333" i="5" s="1"/>
  <c r="Z333" i="5"/>
  <c r="Y333" i="5"/>
  <c r="X333" i="5"/>
  <c r="K332" i="5"/>
  <c r="J332" i="5"/>
  <c r="Z332" i="5"/>
  <c r="Y332" i="5"/>
  <c r="X332" i="5"/>
  <c r="H332" i="5"/>
  <c r="W332" i="5" s="1"/>
  <c r="F332" i="5"/>
  <c r="V332" i="5"/>
  <c r="T332" i="5"/>
  <c r="U332" i="5"/>
  <c r="S332" i="5"/>
  <c r="E332" i="5"/>
  <c r="D332" i="5"/>
  <c r="C332" i="5"/>
  <c r="B332" i="5"/>
  <c r="A332" i="5"/>
  <c r="K331" i="5"/>
  <c r="J331" i="5"/>
  <c r="Z331" i="5"/>
  <c r="Y331" i="5"/>
  <c r="X331" i="5"/>
  <c r="H331" i="5"/>
  <c r="W331" i="5" s="1"/>
  <c r="F331" i="5"/>
  <c r="V331" i="5"/>
  <c r="T331" i="5"/>
  <c r="U331" i="5"/>
  <c r="S331" i="5"/>
  <c r="E331" i="5"/>
  <c r="D331" i="5"/>
  <c r="C331" i="5"/>
  <c r="B331" i="5"/>
  <c r="A331" i="5"/>
  <c r="K330" i="5"/>
  <c r="J330" i="5"/>
  <c r="Z330" i="5"/>
  <c r="Y330" i="5"/>
  <c r="X330" i="5"/>
  <c r="H330" i="5"/>
  <c r="W330" i="5" s="1"/>
  <c r="F330" i="5"/>
  <c r="V330" i="5"/>
  <c r="T330" i="5"/>
  <c r="U330" i="5"/>
  <c r="S330" i="5"/>
  <c r="E330" i="5"/>
  <c r="D330" i="5"/>
  <c r="C330" i="5"/>
  <c r="B330" i="5"/>
  <c r="A330" i="5"/>
  <c r="K329" i="5"/>
  <c r="J329" i="5"/>
  <c r="Z329" i="5"/>
  <c r="Y329" i="5"/>
  <c r="X329" i="5"/>
  <c r="H329" i="5"/>
  <c r="W329" i="5" s="1"/>
  <c r="F329" i="5"/>
  <c r="V329" i="5"/>
  <c r="T329" i="5"/>
  <c r="U329" i="5"/>
  <c r="S329" i="5"/>
  <c r="E329" i="5"/>
  <c r="D329" i="5"/>
  <c r="C329" i="5"/>
  <c r="B329" i="5"/>
  <c r="A329" i="5"/>
  <c r="L328" i="5"/>
  <c r="G328" i="5"/>
  <c r="E328" i="5"/>
  <c r="J327" i="5"/>
  <c r="F327" i="5"/>
  <c r="E327" i="5"/>
  <c r="J326" i="5"/>
  <c r="F326" i="5"/>
  <c r="E326" i="5"/>
  <c r="K325" i="5"/>
  <c r="J325" i="5"/>
  <c r="H325" i="5"/>
  <c r="G325" i="5"/>
  <c r="F325" i="5"/>
  <c r="K324" i="5"/>
  <c r="J324" i="5"/>
  <c r="H324" i="5"/>
  <c r="R324" i="5" s="1"/>
  <c r="G324" i="5"/>
  <c r="F324" i="5"/>
  <c r="K323" i="5"/>
  <c r="J323" i="5"/>
  <c r="H323" i="5"/>
  <c r="G323" i="5"/>
  <c r="F323" i="5"/>
  <c r="K322" i="5"/>
  <c r="J322" i="5"/>
  <c r="H322" i="5"/>
  <c r="G322" i="5"/>
  <c r="F322" i="5"/>
  <c r="C321" i="5"/>
  <c r="V320" i="5"/>
  <c r="T320" i="5"/>
  <c r="K326" i="5" s="1"/>
  <c r="U320" i="5"/>
  <c r="S320" i="5"/>
  <c r="H326" i="5" s="1"/>
  <c r="F320" i="5"/>
  <c r="E320" i="5"/>
  <c r="D320" i="5"/>
  <c r="I320" i="5"/>
  <c r="C320" i="5"/>
  <c r="B320" i="5"/>
  <c r="A320" i="5"/>
  <c r="L319" i="5"/>
  <c r="Q319" i="5" s="1"/>
  <c r="Z319" i="5"/>
  <c r="Y319" i="5"/>
  <c r="X319" i="5"/>
  <c r="L318" i="5"/>
  <c r="G318" i="5"/>
  <c r="E318" i="5"/>
  <c r="J317" i="5"/>
  <c r="F317" i="5"/>
  <c r="E317" i="5"/>
  <c r="J316" i="5"/>
  <c r="F316" i="5"/>
  <c r="E316" i="5"/>
  <c r="K315" i="5"/>
  <c r="J315" i="5"/>
  <c r="H315" i="5"/>
  <c r="G315" i="5"/>
  <c r="F315" i="5"/>
  <c r="K314" i="5"/>
  <c r="J314" i="5"/>
  <c r="H314" i="5"/>
  <c r="R314" i="5" s="1"/>
  <c r="G314" i="5"/>
  <c r="F314" i="5"/>
  <c r="K313" i="5"/>
  <c r="J313" i="5"/>
  <c r="H313" i="5"/>
  <c r="G313" i="5"/>
  <c r="F313" i="5"/>
  <c r="K312" i="5"/>
  <c r="J312" i="5"/>
  <c r="H312" i="5"/>
  <c r="G312" i="5"/>
  <c r="F312" i="5"/>
  <c r="C311" i="5"/>
  <c r="V310" i="5"/>
  <c r="K317" i="5" s="1"/>
  <c r="T310" i="5"/>
  <c r="K316" i="5" s="1"/>
  <c r="U310" i="5"/>
  <c r="H317" i="5" s="1"/>
  <c r="S310" i="5"/>
  <c r="H316" i="5" s="1"/>
  <c r="F310" i="5"/>
  <c r="E310" i="5"/>
  <c r="D310" i="5"/>
  <c r="I310" i="5"/>
  <c r="C310" i="5"/>
  <c r="B310" i="5"/>
  <c r="A310" i="5"/>
  <c r="L309" i="5"/>
  <c r="Q309" i="5" s="1"/>
  <c r="Z309" i="5"/>
  <c r="Y309" i="5"/>
  <c r="X309" i="5"/>
  <c r="L308" i="5"/>
  <c r="G308" i="5"/>
  <c r="E308" i="5"/>
  <c r="J307" i="5"/>
  <c r="F307" i="5"/>
  <c r="E307" i="5"/>
  <c r="J306" i="5"/>
  <c r="F306" i="5"/>
  <c r="E306" i="5"/>
  <c r="K305" i="5"/>
  <c r="J305" i="5"/>
  <c r="H305" i="5"/>
  <c r="G305" i="5"/>
  <c r="F305" i="5"/>
  <c r="K304" i="5"/>
  <c r="J304" i="5"/>
  <c r="H304" i="5"/>
  <c r="R304" i="5" s="1"/>
  <c r="G304" i="5"/>
  <c r="F304" i="5"/>
  <c r="K303" i="5"/>
  <c r="J303" i="5"/>
  <c r="H303" i="5"/>
  <c r="G303" i="5"/>
  <c r="F303" i="5"/>
  <c r="K302" i="5"/>
  <c r="J302" i="5"/>
  <c r="H302" i="5"/>
  <c r="R302" i="5" s="1"/>
  <c r="G302" i="5"/>
  <c r="F302" i="5"/>
  <c r="C301" i="5"/>
  <c r="V300" i="5"/>
  <c r="K307" i="5" s="1"/>
  <c r="T300" i="5"/>
  <c r="K306" i="5" s="1"/>
  <c r="U300" i="5"/>
  <c r="H307" i="5" s="1"/>
  <c r="S300" i="5"/>
  <c r="H306" i="5" s="1"/>
  <c r="F300" i="5"/>
  <c r="E300" i="5"/>
  <c r="D300" i="5"/>
  <c r="I300" i="5"/>
  <c r="C300" i="5"/>
  <c r="B300" i="5"/>
  <c r="A300" i="5"/>
  <c r="L299" i="5"/>
  <c r="Q299" i="5" s="1"/>
  <c r="Z299" i="5"/>
  <c r="Y299" i="5"/>
  <c r="X299" i="5"/>
  <c r="K298" i="5"/>
  <c r="J298" i="5"/>
  <c r="Z298" i="5"/>
  <c r="Y298" i="5"/>
  <c r="X298" i="5"/>
  <c r="H298" i="5"/>
  <c r="W298" i="5" s="1"/>
  <c r="F298" i="5"/>
  <c r="V298" i="5"/>
  <c r="T298" i="5"/>
  <c r="U298" i="5"/>
  <c r="S298" i="5"/>
  <c r="E298" i="5"/>
  <c r="D298" i="5"/>
  <c r="C298" i="5"/>
  <c r="B298" i="5"/>
  <c r="A298" i="5"/>
  <c r="K297" i="5"/>
  <c r="J297" i="5"/>
  <c r="Z297" i="5"/>
  <c r="Y297" i="5"/>
  <c r="X297" i="5"/>
  <c r="H297" i="5"/>
  <c r="W297" i="5" s="1"/>
  <c r="F297" i="5"/>
  <c r="V297" i="5"/>
  <c r="T297" i="5"/>
  <c r="U297" i="5"/>
  <c r="S297" i="5"/>
  <c r="E297" i="5"/>
  <c r="D297" i="5"/>
  <c r="C297" i="5"/>
  <c r="B297" i="5"/>
  <c r="A297" i="5"/>
  <c r="K296" i="5"/>
  <c r="J296" i="5"/>
  <c r="Z296" i="5"/>
  <c r="Y296" i="5"/>
  <c r="X296" i="5"/>
  <c r="H296" i="5"/>
  <c r="W296" i="5" s="1"/>
  <c r="F296" i="5"/>
  <c r="V296" i="5"/>
  <c r="T296" i="5"/>
  <c r="U296" i="5"/>
  <c r="S296" i="5"/>
  <c r="E296" i="5"/>
  <c r="D296" i="5"/>
  <c r="C296" i="5"/>
  <c r="B296" i="5"/>
  <c r="A296" i="5"/>
  <c r="K295" i="5"/>
  <c r="J295" i="5"/>
  <c r="Z295" i="5"/>
  <c r="Y295" i="5"/>
  <c r="X295" i="5"/>
  <c r="H295" i="5"/>
  <c r="W295" i="5" s="1"/>
  <c r="F295" i="5"/>
  <c r="V295" i="5"/>
  <c r="T295" i="5"/>
  <c r="U295" i="5"/>
  <c r="S295" i="5"/>
  <c r="E295" i="5"/>
  <c r="D295" i="5"/>
  <c r="C295" i="5"/>
  <c r="B295" i="5"/>
  <c r="A295" i="5"/>
  <c r="K294" i="5"/>
  <c r="J294" i="5"/>
  <c r="Z294" i="5"/>
  <c r="Y294" i="5"/>
  <c r="X294" i="5"/>
  <c r="H294" i="5"/>
  <c r="W294" i="5" s="1"/>
  <c r="F294" i="5"/>
  <c r="V294" i="5"/>
  <c r="T294" i="5"/>
  <c r="U294" i="5"/>
  <c r="S294" i="5"/>
  <c r="E294" i="5"/>
  <c r="D294" i="5"/>
  <c r="C294" i="5"/>
  <c r="B294" i="5"/>
  <c r="A294" i="5"/>
  <c r="K293" i="5"/>
  <c r="J293" i="5"/>
  <c r="Z293" i="5"/>
  <c r="Y293" i="5"/>
  <c r="X293" i="5"/>
  <c r="H293" i="5"/>
  <c r="W293" i="5" s="1"/>
  <c r="F293" i="5"/>
  <c r="V293" i="5"/>
  <c r="T293" i="5"/>
  <c r="U293" i="5"/>
  <c r="S293" i="5"/>
  <c r="E293" i="5"/>
  <c r="D293" i="5"/>
  <c r="C293" i="5"/>
  <c r="B293" i="5"/>
  <c r="A293" i="5"/>
  <c r="K292" i="5"/>
  <c r="J292" i="5"/>
  <c r="Z292" i="5"/>
  <c r="Y292" i="5"/>
  <c r="X292" i="5"/>
  <c r="H292" i="5"/>
  <c r="W292" i="5" s="1"/>
  <c r="F292" i="5"/>
  <c r="V292" i="5"/>
  <c r="T292" i="5"/>
  <c r="U292" i="5"/>
  <c r="S292" i="5"/>
  <c r="E292" i="5"/>
  <c r="D292" i="5"/>
  <c r="C292" i="5"/>
  <c r="B292" i="5"/>
  <c r="A292" i="5"/>
  <c r="K291" i="5"/>
  <c r="J291" i="5"/>
  <c r="Z291" i="5"/>
  <c r="Y291" i="5"/>
  <c r="X291" i="5"/>
  <c r="H291" i="5"/>
  <c r="W291" i="5" s="1"/>
  <c r="F291" i="5"/>
  <c r="V291" i="5"/>
  <c r="T291" i="5"/>
  <c r="U291" i="5"/>
  <c r="S291" i="5"/>
  <c r="E291" i="5"/>
  <c r="D291" i="5"/>
  <c r="C291" i="5"/>
  <c r="B291" i="5"/>
  <c r="A291" i="5"/>
  <c r="K290" i="5"/>
  <c r="J290" i="5"/>
  <c r="Z290" i="5"/>
  <c r="Y290" i="5"/>
  <c r="X290" i="5"/>
  <c r="H290" i="5"/>
  <c r="W290" i="5" s="1"/>
  <c r="F290" i="5"/>
  <c r="V290" i="5"/>
  <c r="T290" i="5"/>
  <c r="U290" i="5"/>
  <c r="S290" i="5"/>
  <c r="E290" i="5"/>
  <c r="D290" i="5"/>
  <c r="C290" i="5"/>
  <c r="B290" i="5"/>
  <c r="A290" i="5"/>
  <c r="K289" i="5"/>
  <c r="J289" i="5"/>
  <c r="Z289" i="5"/>
  <c r="Y289" i="5"/>
  <c r="X289" i="5"/>
  <c r="W289" i="5"/>
  <c r="H289" i="5"/>
  <c r="F289" i="5"/>
  <c r="V289" i="5"/>
  <c r="T289" i="5"/>
  <c r="U289" i="5"/>
  <c r="S289" i="5"/>
  <c r="E289" i="5"/>
  <c r="D289" i="5"/>
  <c r="C289" i="5"/>
  <c r="B289" i="5"/>
  <c r="A289" i="5"/>
  <c r="K288" i="5"/>
  <c r="J288" i="5"/>
  <c r="Z288" i="5"/>
  <c r="Y288" i="5"/>
  <c r="X288" i="5"/>
  <c r="H288" i="5"/>
  <c r="W288" i="5" s="1"/>
  <c r="F288" i="5"/>
  <c r="V288" i="5"/>
  <c r="T288" i="5"/>
  <c r="U288" i="5"/>
  <c r="S288" i="5"/>
  <c r="E288" i="5"/>
  <c r="D288" i="5"/>
  <c r="C288" i="5"/>
  <c r="B288" i="5"/>
  <c r="A288" i="5"/>
  <c r="L287" i="5"/>
  <c r="G287" i="5"/>
  <c r="E287" i="5"/>
  <c r="J286" i="5"/>
  <c r="F286" i="5"/>
  <c r="E286" i="5"/>
  <c r="J285" i="5"/>
  <c r="F285" i="5"/>
  <c r="E285" i="5"/>
  <c r="K284" i="5"/>
  <c r="J284" i="5"/>
  <c r="H284" i="5"/>
  <c r="G284" i="5"/>
  <c r="F284" i="5"/>
  <c r="K283" i="5"/>
  <c r="J283" i="5"/>
  <c r="H283" i="5"/>
  <c r="R283" i="5" s="1"/>
  <c r="G283" i="5"/>
  <c r="F283" i="5"/>
  <c r="K282" i="5"/>
  <c r="J282" i="5"/>
  <c r="H282" i="5"/>
  <c r="G282" i="5"/>
  <c r="F282" i="5"/>
  <c r="K281" i="5"/>
  <c r="J281" i="5"/>
  <c r="H281" i="5"/>
  <c r="R281" i="5" s="1"/>
  <c r="G281" i="5"/>
  <c r="F281" i="5"/>
  <c r="C280" i="5"/>
  <c r="V279" i="5"/>
  <c r="T279" i="5"/>
  <c r="U279" i="5"/>
  <c r="H286" i="5" s="1"/>
  <c r="S279" i="5"/>
  <c r="F279" i="5"/>
  <c r="E279" i="5"/>
  <c r="D279" i="5"/>
  <c r="I279" i="5"/>
  <c r="C279" i="5"/>
  <c r="B279" i="5"/>
  <c r="A279" i="5"/>
  <c r="L278" i="5"/>
  <c r="Q278" i="5" s="1"/>
  <c r="Z278" i="5"/>
  <c r="Y278" i="5"/>
  <c r="X278" i="5"/>
  <c r="L277" i="5"/>
  <c r="G277" i="5"/>
  <c r="E277" i="5"/>
  <c r="J276" i="5"/>
  <c r="F276" i="5"/>
  <c r="E276" i="5"/>
  <c r="J275" i="5"/>
  <c r="F275" i="5"/>
  <c r="E275" i="5"/>
  <c r="K274" i="5"/>
  <c r="J274" i="5"/>
  <c r="H274" i="5"/>
  <c r="G274" i="5"/>
  <c r="F274" i="5"/>
  <c r="K273" i="5"/>
  <c r="J273" i="5"/>
  <c r="H273" i="5"/>
  <c r="R273" i="5" s="1"/>
  <c r="G273" i="5"/>
  <c r="F273" i="5"/>
  <c r="K272" i="5"/>
  <c r="J272" i="5"/>
  <c r="H272" i="5"/>
  <c r="G272" i="5"/>
  <c r="F272" i="5"/>
  <c r="K271" i="5"/>
  <c r="J271" i="5"/>
  <c r="H271" i="5"/>
  <c r="R271" i="5" s="1"/>
  <c r="G271" i="5"/>
  <c r="F271" i="5"/>
  <c r="C270" i="5"/>
  <c r="V269" i="5"/>
  <c r="K276" i="5" s="1"/>
  <c r="T269" i="5"/>
  <c r="K275" i="5" s="1"/>
  <c r="U269" i="5"/>
  <c r="H276" i="5" s="1"/>
  <c r="S269" i="5"/>
  <c r="H275" i="5" s="1"/>
  <c r="F269" i="5"/>
  <c r="E269" i="5"/>
  <c r="D269" i="5"/>
  <c r="I269" i="5"/>
  <c r="C269" i="5"/>
  <c r="B269" i="5"/>
  <c r="A269" i="5"/>
  <c r="L268" i="5"/>
  <c r="Q268" i="5" s="1"/>
  <c r="Z268" i="5"/>
  <c r="Y268" i="5"/>
  <c r="X268" i="5"/>
  <c r="K267" i="5"/>
  <c r="J267" i="5"/>
  <c r="Z267" i="5"/>
  <c r="Y267" i="5"/>
  <c r="X267" i="5"/>
  <c r="H267" i="5"/>
  <c r="W267" i="5" s="1"/>
  <c r="F267" i="5"/>
  <c r="V267" i="5"/>
  <c r="T267" i="5"/>
  <c r="U267" i="5"/>
  <c r="S267" i="5"/>
  <c r="E267" i="5"/>
  <c r="D267" i="5"/>
  <c r="C267" i="5"/>
  <c r="B267" i="5"/>
  <c r="A267" i="5"/>
  <c r="K266" i="5"/>
  <c r="J266" i="5"/>
  <c r="Z266" i="5"/>
  <c r="Y266" i="5"/>
  <c r="X266" i="5"/>
  <c r="H266" i="5"/>
  <c r="W266" i="5" s="1"/>
  <c r="F266" i="5"/>
  <c r="V266" i="5"/>
  <c r="T266" i="5"/>
  <c r="U266" i="5"/>
  <c r="S266" i="5"/>
  <c r="E266" i="5"/>
  <c r="D266" i="5"/>
  <c r="C266" i="5"/>
  <c r="B266" i="5"/>
  <c r="A266" i="5"/>
  <c r="L265" i="5"/>
  <c r="G265" i="5"/>
  <c r="E265" i="5"/>
  <c r="J264" i="5"/>
  <c r="F264" i="5"/>
  <c r="E264" i="5"/>
  <c r="J263" i="5"/>
  <c r="F263" i="5"/>
  <c r="E263" i="5"/>
  <c r="K262" i="5"/>
  <c r="J262" i="5"/>
  <c r="H262" i="5"/>
  <c r="R262" i="5" s="1"/>
  <c r="G262" i="5"/>
  <c r="F262" i="5"/>
  <c r="K261" i="5"/>
  <c r="J261" i="5"/>
  <c r="H261" i="5"/>
  <c r="G261" i="5"/>
  <c r="F261" i="5"/>
  <c r="K260" i="5"/>
  <c r="J260" i="5"/>
  <c r="H260" i="5"/>
  <c r="G260" i="5"/>
  <c r="F260" i="5"/>
  <c r="C259" i="5"/>
  <c r="V258" i="5"/>
  <c r="T258" i="5"/>
  <c r="K263" i="5" s="1"/>
  <c r="U258" i="5"/>
  <c r="S258" i="5"/>
  <c r="F258" i="5"/>
  <c r="E258" i="5"/>
  <c r="D258" i="5"/>
  <c r="I258" i="5"/>
  <c r="C258" i="5"/>
  <c r="B258" i="5"/>
  <c r="A258" i="5"/>
  <c r="L257" i="5"/>
  <c r="Q257" i="5" s="1"/>
  <c r="Z257" i="5"/>
  <c r="Y257" i="5"/>
  <c r="X257" i="5"/>
  <c r="K256" i="5"/>
  <c r="J256" i="5"/>
  <c r="Z256" i="5"/>
  <c r="Y256" i="5"/>
  <c r="X256" i="5"/>
  <c r="H256" i="5"/>
  <c r="W256" i="5" s="1"/>
  <c r="F256" i="5"/>
  <c r="V256" i="5"/>
  <c r="T256" i="5"/>
  <c r="U256" i="5"/>
  <c r="S256" i="5"/>
  <c r="E256" i="5"/>
  <c r="D256" i="5"/>
  <c r="C256" i="5"/>
  <c r="B256" i="5"/>
  <c r="A256" i="5"/>
  <c r="K255" i="5"/>
  <c r="J255" i="5"/>
  <c r="Z255" i="5"/>
  <c r="Y255" i="5"/>
  <c r="X255" i="5"/>
  <c r="H255" i="5"/>
  <c r="W255" i="5" s="1"/>
  <c r="F255" i="5"/>
  <c r="V255" i="5"/>
  <c r="T255" i="5"/>
  <c r="U255" i="5"/>
  <c r="S255" i="5"/>
  <c r="E255" i="5"/>
  <c r="D255" i="5"/>
  <c r="C255" i="5"/>
  <c r="B255" i="5"/>
  <c r="A255" i="5"/>
  <c r="L254" i="5"/>
  <c r="G254" i="5"/>
  <c r="E254" i="5"/>
  <c r="J253" i="5"/>
  <c r="F253" i="5"/>
  <c r="E253" i="5"/>
  <c r="J252" i="5"/>
  <c r="F252" i="5"/>
  <c r="E252" i="5"/>
  <c r="K251" i="5"/>
  <c r="J251" i="5"/>
  <c r="H251" i="5"/>
  <c r="G251" i="5"/>
  <c r="F251" i="5"/>
  <c r="K250" i="5"/>
  <c r="J250" i="5"/>
  <c r="H250" i="5"/>
  <c r="R250" i="5" s="1"/>
  <c r="G250" i="5"/>
  <c r="F250" i="5"/>
  <c r="K249" i="5"/>
  <c r="J249" i="5"/>
  <c r="H249" i="5"/>
  <c r="G249" i="5"/>
  <c r="F249" i="5"/>
  <c r="K248" i="5"/>
  <c r="J248" i="5"/>
  <c r="H248" i="5"/>
  <c r="R248" i="5" s="1"/>
  <c r="G248" i="5"/>
  <c r="F248" i="5"/>
  <c r="C247" i="5"/>
  <c r="V246" i="5"/>
  <c r="T246" i="5"/>
  <c r="U246" i="5"/>
  <c r="S246" i="5"/>
  <c r="F246" i="5"/>
  <c r="E246" i="5"/>
  <c r="D246" i="5"/>
  <c r="I246" i="5"/>
  <c r="C246" i="5"/>
  <c r="B246" i="5"/>
  <c r="A246" i="5"/>
  <c r="L245" i="5"/>
  <c r="Q245" i="5" s="1"/>
  <c r="Z245" i="5"/>
  <c r="Y245" i="5"/>
  <c r="X245" i="5"/>
  <c r="K244" i="5"/>
  <c r="J244" i="5"/>
  <c r="Z244" i="5"/>
  <c r="Y244" i="5"/>
  <c r="X244" i="5"/>
  <c r="H244" i="5"/>
  <c r="W244" i="5" s="1"/>
  <c r="F244" i="5"/>
  <c r="V244" i="5"/>
  <c r="T244" i="5"/>
  <c r="U244" i="5"/>
  <c r="S244" i="5"/>
  <c r="E244" i="5"/>
  <c r="D244" i="5"/>
  <c r="C244" i="5"/>
  <c r="B244" i="5"/>
  <c r="A244" i="5"/>
  <c r="K243" i="5"/>
  <c r="J243" i="5"/>
  <c r="Z243" i="5"/>
  <c r="Y243" i="5"/>
  <c r="X243" i="5"/>
  <c r="H243" i="5"/>
  <c r="W243" i="5" s="1"/>
  <c r="F243" i="5"/>
  <c r="V243" i="5"/>
  <c r="T243" i="5"/>
  <c r="U243" i="5"/>
  <c r="S243" i="5"/>
  <c r="E243" i="5"/>
  <c r="D243" i="5"/>
  <c r="C243" i="5"/>
  <c r="B243" i="5"/>
  <c r="A243" i="5"/>
  <c r="L242" i="5"/>
  <c r="G242" i="5"/>
  <c r="E242" i="5"/>
  <c r="J241" i="5"/>
  <c r="F241" i="5"/>
  <c r="E241" i="5"/>
  <c r="J240" i="5"/>
  <c r="F240" i="5"/>
  <c r="E240" i="5"/>
  <c r="K239" i="5"/>
  <c r="J239" i="5"/>
  <c r="H239" i="5"/>
  <c r="G239" i="5"/>
  <c r="F239" i="5"/>
  <c r="K238" i="5"/>
  <c r="J238" i="5"/>
  <c r="H238" i="5"/>
  <c r="G238" i="5"/>
  <c r="F238" i="5"/>
  <c r="K237" i="5"/>
  <c r="J237" i="5"/>
  <c r="H237" i="5"/>
  <c r="G237" i="5"/>
  <c r="F237" i="5"/>
  <c r="V236" i="5"/>
  <c r="T236" i="5"/>
  <c r="U236" i="5"/>
  <c r="S236" i="5"/>
  <c r="F236" i="5"/>
  <c r="E236" i="5"/>
  <c r="D236" i="5"/>
  <c r="I236" i="5"/>
  <c r="C236" i="5"/>
  <c r="B236" i="5"/>
  <c r="A236" i="5"/>
  <c r="L235" i="5"/>
  <c r="Q235" i="5" s="1"/>
  <c r="Z235" i="5"/>
  <c r="Y235" i="5"/>
  <c r="X235" i="5"/>
  <c r="L234" i="5"/>
  <c r="G234" i="5"/>
  <c r="E234" i="5"/>
  <c r="J233" i="5"/>
  <c r="F233" i="5"/>
  <c r="E233" i="5"/>
  <c r="J232" i="5"/>
  <c r="F232" i="5"/>
  <c r="E232" i="5"/>
  <c r="K231" i="5"/>
  <c r="J231" i="5"/>
  <c r="H231" i="5"/>
  <c r="G231" i="5"/>
  <c r="F231" i="5"/>
  <c r="K230" i="5"/>
  <c r="J230" i="5"/>
  <c r="H230" i="5"/>
  <c r="R230" i="5" s="1"/>
  <c r="G230" i="5"/>
  <c r="F230" i="5"/>
  <c r="K229" i="5"/>
  <c r="J229" i="5"/>
  <c r="H229" i="5"/>
  <c r="G229" i="5"/>
  <c r="F229" i="5"/>
  <c r="K228" i="5"/>
  <c r="J228" i="5"/>
  <c r="H228" i="5"/>
  <c r="G228" i="5"/>
  <c r="F228" i="5"/>
  <c r="C227" i="5"/>
  <c r="V226" i="5"/>
  <c r="K233" i="5" s="1"/>
  <c r="T226" i="5"/>
  <c r="K232" i="5" s="1"/>
  <c r="U226" i="5"/>
  <c r="H233" i="5" s="1"/>
  <c r="S226" i="5"/>
  <c r="H232" i="5" s="1"/>
  <c r="F226" i="5"/>
  <c r="E226" i="5"/>
  <c r="D226" i="5"/>
  <c r="I226" i="5"/>
  <c r="C226" i="5"/>
  <c r="B226" i="5"/>
  <c r="A226" i="5"/>
  <c r="L225" i="5"/>
  <c r="Q225" i="5" s="1"/>
  <c r="Z225" i="5"/>
  <c r="Y225" i="5"/>
  <c r="X225" i="5"/>
  <c r="K224" i="5"/>
  <c r="J224" i="5"/>
  <c r="Z224" i="5"/>
  <c r="Y224" i="5"/>
  <c r="X224" i="5"/>
  <c r="H224" i="5"/>
  <c r="W224" i="5" s="1"/>
  <c r="F224" i="5"/>
  <c r="V224" i="5"/>
  <c r="T224" i="5"/>
  <c r="U224" i="5"/>
  <c r="S224" i="5"/>
  <c r="E224" i="5"/>
  <c r="D224" i="5"/>
  <c r="C224" i="5"/>
  <c r="B224" i="5"/>
  <c r="A224" i="5"/>
  <c r="K223" i="5"/>
  <c r="J223" i="5"/>
  <c r="Z223" i="5"/>
  <c r="Y223" i="5"/>
  <c r="X223" i="5"/>
  <c r="H223" i="5"/>
  <c r="W223" i="5" s="1"/>
  <c r="F223" i="5"/>
  <c r="V223" i="5"/>
  <c r="T223" i="5"/>
  <c r="U223" i="5"/>
  <c r="S223" i="5"/>
  <c r="E223" i="5"/>
  <c r="D223" i="5"/>
  <c r="C223" i="5"/>
  <c r="B223" i="5"/>
  <c r="A223" i="5"/>
  <c r="L222" i="5"/>
  <c r="G222" i="5"/>
  <c r="E222" i="5"/>
  <c r="J221" i="5"/>
  <c r="E221" i="5"/>
  <c r="J220" i="5"/>
  <c r="E220" i="5"/>
  <c r="K219" i="5"/>
  <c r="J219" i="5"/>
  <c r="H219" i="5"/>
  <c r="G219" i="5"/>
  <c r="F219" i="5"/>
  <c r="K218" i="5"/>
  <c r="J218" i="5"/>
  <c r="H218" i="5"/>
  <c r="G218" i="5"/>
  <c r="F218" i="5"/>
  <c r="K217" i="5"/>
  <c r="J217" i="5"/>
  <c r="H217" i="5"/>
  <c r="R217" i="5" s="1"/>
  <c r="G217" i="5"/>
  <c r="F217" i="5"/>
  <c r="C216" i="5"/>
  <c r="V215" i="5"/>
  <c r="T215" i="5"/>
  <c r="K220" i="5" s="1"/>
  <c r="U215" i="5"/>
  <c r="H221" i="5" s="1"/>
  <c r="S215" i="5"/>
  <c r="F215" i="5"/>
  <c r="E215" i="5"/>
  <c r="D215" i="5"/>
  <c r="I215" i="5"/>
  <c r="C215" i="5"/>
  <c r="B215" i="5"/>
  <c r="A215" i="5"/>
  <c r="L214" i="5"/>
  <c r="Q214" i="5" s="1"/>
  <c r="Z214" i="5"/>
  <c r="Y214" i="5"/>
  <c r="X214" i="5"/>
  <c r="K213" i="5"/>
  <c r="J213" i="5"/>
  <c r="Z213" i="5"/>
  <c r="Y213" i="5"/>
  <c r="X213" i="5"/>
  <c r="H213" i="5"/>
  <c r="W213" i="5" s="1"/>
  <c r="F213" i="5"/>
  <c r="V213" i="5"/>
  <c r="T213" i="5"/>
  <c r="U213" i="5"/>
  <c r="S213" i="5"/>
  <c r="E213" i="5"/>
  <c r="D213" i="5"/>
  <c r="C213" i="5"/>
  <c r="B213" i="5"/>
  <c r="A213" i="5"/>
  <c r="K212" i="5"/>
  <c r="J212" i="5"/>
  <c r="Z212" i="5"/>
  <c r="Y212" i="5"/>
  <c r="X212" i="5"/>
  <c r="H212" i="5"/>
  <c r="W212" i="5" s="1"/>
  <c r="F212" i="5"/>
  <c r="V212" i="5"/>
  <c r="T212" i="5"/>
  <c r="U212" i="5"/>
  <c r="S212" i="5"/>
  <c r="E212" i="5"/>
  <c r="D212" i="5"/>
  <c r="C212" i="5"/>
  <c r="B212" i="5"/>
  <c r="A212" i="5"/>
  <c r="K211" i="5"/>
  <c r="J211" i="5"/>
  <c r="Z211" i="5"/>
  <c r="Y211" i="5"/>
  <c r="X211" i="5"/>
  <c r="H211" i="5"/>
  <c r="W211" i="5" s="1"/>
  <c r="F211" i="5"/>
  <c r="V211" i="5"/>
  <c r="T211" i="5"/>
  <c r="U211" i="5"/>
  <c r="S211" i="5"/>
  <c r="E211" i="5"/>
  <c r="D211" i="5"/>
  <c r="C211" i="5"/>
  <c r="B211" i="5"/>
  <c r="A211" i="5"/>
  <c r="L210" i="5"/>
  <c r="G210" i="5"/>
  <c r="E210" i="5"/>
  <c r="J209" i="5"/>
  <c r="F209" i="5"/>
  <c r="E209" i="5"/>
  <c r="J208" i="5"/>
  <c r="F208" i="5"/>
  <c r="E208" i="5"/>
  <c r="K207" i="5"/>
  <c r="J207" i="5"/>
  <c r="H207" i="5"/>
  <c r="G207" i="5"/>
  <c r="F207" i="5"/>
  <c r="K206" i="5"/>
  <c r="J206" i="5"/>
  <c r="H206" i="5"/>
  <c r="R206" i="5" s="1"/>
  <c r="G206" i="5"/>
  <c r="F206" i="5"/>
  <c r="K205" i="5"/>
  <c r="J205" i="5"/>
  <c r="H205" i="5"/>
  <c r="G205" i="5"/>
  <c r="F205" i="5"/>
  <c r="K204" i="5"/>
  <c r="J204" i="5"/>
  <c r="H204" i="5"/>
  <c r="R204" i="5" s="1"/>
  <c r="G204" i="5"/>
  <c r="F204" i="5"/>
  <c r="V203" i="5"/>
  <c r="T203" i="5"/>
  <c r="U203" i="5"/>
  <c r="S203" i="5"/>
  <c r="H208" i="5" s="1"/>
  <c r="F203" i="5"/>
  <c r="E203" i="5"/>
  <c r="D203" i="5"/>
  <c r="I203" i="5"/>
  <c r="C203" i="5"/>
  <c r="B203" i="5"/>
  <c r="A203" i="5"/>
  <c r="L202" i="5"/>
  <c r="Q202" i="5" s="1"/>
  <c r="Z202" i="5"/>
  <c r="Y202" i="5"/>
  <c r="X202" i="5"/>
  <c r="K201" i="5"/>
  <c r="J201" i="5"/>
  <c r="Z201" i="5"/>
  <c r="Y201" i="5"/>
  <c r="X201" i="5"/>
  <c r="H201" i="5"/>
  <c r="W201" i="5" s="1"/>
  <c r="F201" i="5"/>
  <c r="V201" i="5"/>
  <c r="T201" i="5"/>
  <c r="U201" i="5"/>
  <c r="S201" i="5"/>
  <c r="E201" i="5"/>
  <c r="D201" i="5"/>
  <c r="C201" i="5"/>
  <c r="B201" i="5"/>
  <c r="A201" i="5"/>
  <c r="K200" i="5"/>
  <c r="J200" i="5"/>
  <c r="Z200" i="5"/>
  <c r="Y200" i="5"/>
  <c r="X200" i="5"/>
  <c r="H200" i="5"/>
  <c r="W200" i="5" s="1"/>
  <c r="F200" i="5"/>
  <c r="V200" i="5"/>
  <c r="T200" i="5"/>
  <c r="U200" i="5"/>
  <c r="S200" i="5"/>
  <c r="E200" i="5"/>
  <c r="D200" i="5"/>
  <c r="C200" i="5"/>
  <c r="B200" i="5"/>
  <c r="A200" i="5"/>
  <c r="K199" i="5"/>
  <c r="J199" i="5"/>
  <c r="Z199" i="5"/>
  <c r="Y199" i="5"/>
  <c r="X199" i="5"/>
  <c r="H199" i="5"/>
  <c r="W199" i="5" s="1"/>
  <c r="F199" i="5"/>
  <c r="V199" i="5"/>
  <c r="T199" i="5"/>
  <c r="U199" i="5"/>
  <c r="S199" i="5"/>
  <c r="E199" i="5"/>
  <c r="D199" i="5"/>
  <c r="C199" i="5"/>
  <c r="B199" i="5"/>
  <c r="A199" i="5"/>
  <c r="L198" i="5"/>
  <c r="G198" i="5"/>
  <c r="E198" i="5"/>
  <c r="J197" i="5"/>
  <c r="F197" i="5"/>
  <c r="E197" i="5"/>
  <c r="J196" i="5"/>
  <c r="F196" i="5"/>
  <c r="E196" i="5"/>
  <c r="K195" i="5"/>
  <c r="J195" i="5"/>
  <c r="H195" i="5"/>
  <c r="G195" i="5"/>
  <c r="F195" i="5"/>
  <c r="K194" i="5"/>
  <c r="J194" i="5"/>
  <c r="H194" i="5"/>
  <c r="R194" i="5" s="1"/>
  <c r="G194" i="5"/>
  <c r="F194" i="5"/>
  <c r="K193" i="5"/>
  <c r="J193" i="5"/>
  <c r="H193" i="5"/>
  <c r="G193" i="5"/>
  <c r="F193" i="5"/>
  <c r="K192" i="5"/>
  <c r="J192" i="5"/>
  <c r="H192" i="5"/>
  <c r="R192" i="5" s="1"/>
  <c r="G192" i="5"/>
  <c r="F192" i="5"/>
  <c r="C191" i="5"/>
  <c r="V190" i="5"/>
  <c r="T190" i="5"/>
  <c r="U190" i="5"/>
  <c r="S190" i="5"/>
  <c r="H196" i="5" s="1"/>
  <c r="F190" i="5"/>
  <c r="E190" i="5"/>
  <c r="D190" i="5"/>
  <c r="I190" i="5"/>
  <c r="C190" i="5"/>
  <c r="B190" i="5"/>
  <c r="A190" i="5"/>
  <c r="L189" i="5"/>
  <c r="Q189" i="5" s="1"/>
  <c r="Z189" i="5"/>
  <c r="Y189" i="5"/>
  <c r="X189" i="5"/>
  <c r="K188" i="5"/>
  <c r="J188" i="5"/>
  <c r="Z188" i="5"/>
  <c r="Y188" i="5"/>
  <c r="X188" i="5"/>
  <c r="H188" i="5"/>
  <c r="W188" i="5" s="1"/>
  <c r="F188" i="5"/>
  <c r="V188" i="5"/>
  <c r="T188" i="5"/>
  <c r="U188" i="5"/>
  <c r="S188" i="5"/>
  <c r="E188" i="5"/>
  <c r="D188" i="5"/>
  <c r="C188" i="5"/>
  <c r="B188" i="5"/>
  <c r="A188" i="5"/>
  <c r="K187" i="5"/>
  <c r="J187" i="5"/>
  <c r="Z187" i="5"/>
  <c r="Y187" i="5"/>
  <c r="X187" i="5"/>
  <c r="H187" i="5"/>
  <c r="W187" i="5" s="1"/>
  <c r="F187" i="5"/>
  <c r="V187" i="5"/>
  <c r="T187" i="5"/>
  <c r="U187" i="5"/>
  <c r="S187" i="5"/>
  <c r="E187" i="5"/>
  <c r="D187" i="5"/>
  <c r="C187" i="5"/>
  <c r="B187" i="5"/>
  <c r="A187" i="5"/>
  <c r="K186" i="5"/>
  <c r="J186" i="5"/>
  <c r="Z186" i="5"/>
  <c r="Y186" i="5"/>
  <c r="X186" i="5"/>
  <c r="H186" i="5"/>
  <c r="W186" i="5" s="1"/>
  <c r="F186" i="5"/>
  <c r="V186" i="5"/>
  <c r="T186" i="5"/>
  <c r="U186" i="5"/>
  <c r="S186" i="5"/>
  <c r="E186" i="5"/>
  <c r="D186" i="5"/>
  <c r="C186" i="5"/>
  <c r="B186" i="5"/>
  <c r="A186" i="5"/>
  <c r="L185" i="5"/>
  <c r="G185" i="5"/>
  <c r="E185" i="5"/>
  <c r="J184" i="5"/>
  <c r="F184" i="5"/>
  <c r="E184" i="5"/>
  <c r="J183" i="5"/>
  <c r="F183" i="5"/>
  <c r="E183" i="5"/>
  <c r="K182" i="5"/>
  <c r="J182" i="5"/>
  <c r="H182" i="5"/>
  <c r="G182" i="5"/>
  <c r="F182" i="5"/>
  <c r="K181" i="5"/>
  <c r="J181" i="5"/>
  <c r="H181" i="5"/>
  <c r="R181" i="5" s="1"/>
  <c r="G181" i="5"/>
  <c r="F181" i="5"/>
  <c r="K180" i="5"/>
  <c r="J180" i="5"/>
  <c r="H180" i="5"/>
  <c r="G180" i="5"/>
  <c r="F180" i="5"/>
  <c r="K179" i="5"/>
  <c r="J179" i="5"/>
  <c r="H179" i="5"/>
  <c r="R179" i="5" s="1"/>
  <c r="G179" i="5"/>
  <c r="F179" i="5"/>
  <c r="C178" i="5"/>
  <c r="V177" i="5"/>
  <c r="T177" i="5"/>
  <c r="U177" i="5"/>
  <c r="H184" i="5" s="1"/>
  <c r="S177" i="5"/>
  <c r="F177" i="5"/>
  <c r="E177" i="5"/>
  <c r="D177" i="5"/>
  <c r="I177" i="5"/>
  <c r="C177" i="5"/>
  <c r="B177" i="5"/>
  <c r="A177" i="5"/>
  <c r="L176" i="5"/>
  <c r="Q176" i="5" s="1"/>
  <c r="Z176" i="5"/>
  <c r="Y176" i="5"/>
  <c r="X176" i="5"/>
  <c r="K175" i="5"/>
  <c r="J175" i="5"/>
  <c r="Z175" i="5"/>
  <c r="Y175" i="5"/>
  <c r="X175" i="5"/>
  <c r="H175" i="5"/>
  <c r="W175" i="5" s="1"/>
  <c r="F175" i="5"/>
  <c r="V175" i="5"/>
  <c r="T175" i="5"/>
  <c r="U175" i="5"/>
  <c r="S175" i="5"/>
  <c r="E175" i="5"/>
  <c r="D175" i="5"/>
  <c r="C175" i="5"/>
  <c r="B175" i="5"/>
  <c r="A175" i="5"/>
  <c r="K174" i="5"/>
  <c r="J174" i="5"/>
  <c r="Z174" i="5"/>
  <c r="Y174" i="5"/>
  <c r="X174" i="5"/>
  <c r="H174" i="5"/>
  <c r="W174" i="5" s="1"/>
  <c r="F174" i="5"/>
  <c r="V174" i="5"/>
  <c r="T174" i="5"/>
  <c r="U174" i="5"/>
  <c r="S174" i="5"/>
  <c r="E174" i="5"/>
  <c r="D174" i="5"/>
  <c r="C174" i="5"/>
  <c r="B174" i="5"/>
  <c r="A174" i="5"/>
  <c r="L173" i="5"/>
  <c r="G173" i="5"/>
  <c r="E173" i="5"/>
  <c r="J172" i="5"/>
  <c r="F172" i="5"/>
  <c r="E172" i="5"/>
  <c r="J171" i="5"/>
  <c r="F171" i="5"/>
  <c r="E171" i="5"/>
  <c r="K170" i="5"/>
  <c r="J170" i="5"/>
  <c r="H170" i="5"/>
  <c r="R170" i="5" s="1"/>
  <c r="G170" i="5"/>
  <c r="F170" i="5"/>
  <c r="K169" i="5"/>
  <c r="J169" i="5"/>
  <c r="H169" i="5"/>
  <c r="G169" i="5"/>
  <c r="F169" i="5"/>
  <c r="K168" i="5"/>
  <c r="J168" i="5"/>
  <c r="H168" i="5"/>
  <c r="G168" i="5"/>
  <c r="F168" i="5"/>
  <c r="C167" i="5"/>
  <c r="V166" i="5"/>
  <c r="T166" i="5"/>
  <c r="K171" i="5" s="1"/>
  <c r="U166" i="5"/>
  <c r="S166" i="5"/>
  <c r="F166" i="5"/>
  <c r="E166" i="5"/>
  <c r="D166" i="5"/>
  <c r="I166" i="5"/>
  <c r="C166" i="5"/>
  <c r="B166" i="5"/>
  <c r="A166" i="5"/>
  <c r="L165" i="5"/>
  <c r="Q165" i="5" s="1"/>
  <c r="Z165" i="5"/>
  <c r="Y165" i="5"/>
  <c r="X165" i="5"/>
  <c r="K164" i="5"/>
  <c r="J164" i="5"/>
  <c r="Z164" i="5"/>
  <c r="Y164" i="5"/>
  <c r="X164" i="5"/>
  <c r="H164" i="5"/>
  <c r="W164" i="5" s="1"/>
  <c r="F164" i="5"/>
  <c r="V164" i="5"/>
  <c r="T164" i="5"/>
  <c r="U164" i="5"/>
  <c r="S164" i="5"/>
  <c r="E164" i="5"/>
  <c r="D164" i="5"/>
  <c r="C164" i="5"/>
  <c r="B164" i="5"/>
  <c r="A164" i="5"/>
  <c r="K163" i="5"/>
  <c r="J163" i="5"/>
  <c r="Z163" i="5"/>
  <c r="Y163" i="5"/>
  <c r="X163" i="5"/>
  <c r="H163" i="5"/>
  <c r="W163" i="5" s="1"/>
  <c r="F163" i="5"/>
  <c r="V163" i="5"/>
  <c r="T163" i="5"/>
  <c r="U163" i="5"/>
  <c r="S163" i="5"/>
  <c r="E163" i="5"/>
  <c r="D163" i="5"/>
  <c r="C163" i="5"/>
  <c r="B163" i="5"/>
  <c r="A163" i="5"/>
  <c r="K162" i="5"/>
  <c r="J162" i="5"/>
  <c r="Z162" i="5"/>
  <c r="Y162" i="5"/>
  <c r="X162" i="5"/>
  <c r="H162" i="5"/>
  <c r="W162" i="5" s="1"/>
  <c r="F162" i="5"/>
  <c r="V162" i="5"/>
  <c r="T162" i="5"/>
  <c r="U162" i="5"/>
  <c r="S162" i="5"/>
  <c r="E162" i="5"/>
  <c r="D162" i="5"/>
  <c r="C162" i="5"/>
  <c r="B162" i="5"/>
  <c r="A162" i="5"/>
  <c r="K161" i="5"/>
  <c r="J161" i="5"/>
  <c r="Z161" i="5"/>
  <c r="Y161" i="5"/>
  <c r="X161" i="5"/>
  <c r="H161" i="5"/>
  <c r="W161" i="5" s="1"/>
  <c r="F161" i="5"/>
  <c r="V161" i="5"/>
  <c r="T161" i="5"/>
  <c r="U161" i="5"/>
  <c r="S161" i="5"/>
  <c r="E161" i="5"/>
  <c r="D161" i="5"/>
  <c r="C161" i="5"/>
  <c r="B161" i="5"/>
  <c r="A161" i="5"/>
  <c r="L160" i="5"/>
  <c r="G160" i="5"/>
  <c r="E160" i="5"/>
  <c r="J159" i="5"/>
  <c r="F159" i="5"/>
  <c r="E159" i="5"/>
  <c r="J158" i="5"/>
  <c r="F158" i="5"/>
  <c r="E158" i="5"/>
  <c r="K157" i="5"/>
  <c r="J157" i="5"/>
  <c r="H157" i="5"/>
  <c r="G157" i="5"/>
  <c r="F157" i="5"/>
  <c r="K156" i="5"/>
  <c r="J156" i="5"/>
  <c r="H156" i="5"/>
  <c r="R156" i="5" s="1"/>
  <c r="G156" i="5"/>
  <c r="F156" i="5"/>
  <c r="K155" i="5"/>
  <c r="J155" i="5"/>
  <c r="H155" i="5"/>
  <c r="G155" i="5"/>
  <c r="F155" i="5"/>
  <c r="K154" i="5"/>
  <c r="J154" i="5"/>
  <c r="H154" i="5"/>
  <c r="G154" i="5"/>
  <c r="F154" i="5"/>
  <c r="C153" i="5"/>
  <c r="V152" i="5"/>
  <c r="K159" i="5" s="1"/>
  <c r="T152" i="5"/>
  <c r="U152" i="5"/>
  <c r="S152" i="5"/>
  <c r="F152" i="5"/>
  <c r="E152" i="5"/>
  <c r="D152" i="5"/>
  <c r="I152" i="5"/>
  <c r="C152" i="5"/>
  <c r="B152" i="5"/>
  <c r="A152" i="5"/>
  <c r="L151" i="5"/>
  <c r="Q151" i="5" s="1"/>
  <c r="Z151" i="5"/>
  <c r="Y151" i="5"/>
  <c r="X151" i="5"/>
  <c r="K150" i="5"/>
  <c r="J150" i="5"/>
  <c r="Z150" i="5"/>
  <c r="Y150" i="5"/>
  <c r="X150" i="5"/>
  <c r="H150" i="5"/>
  <c r="W150" i="5" s="1"/>
  <c r="F150" i="5"/>
  <c r="V150" i="5"/>
  <c r="T150" i="5"/>
  <c r="U150" i="5"/>
  <c r="S150" i="5"/>
  <c r="E150" i="5"/>
  <c r="D150" i="5"/>
  <c r="C150" i="5"/>
  <c r="B150" i="5"/>
  <c r="A150" i="5"/>
  <c r="K149" i="5"/>
  <c r="J149" i="5"/>
  <c r="Z149" i="5"/>
  <c r="Y149" i="5"/>
  <c r="X149" i="5"/>
  <c r="H149" i="5"/>
  <c r="W149" i="5" s="1"/>
  <c r="F149" i="5"/>
  <c r="V149" i="5"/>
  <c r="T149" i="5"/>
  <c r="U149" i="5"/>
  <c r="S149" i="5"/>
  <c r="E149" i="5"/>
  <c r="D149" i="5"/>
  <c r="C149" i="5"/>
  <c r="B149" i="5"/>
  <c r="A149" i="5"/>
  <c r="L148" i="5"/>
  <c r="G148" i="5"/>
  <c r="E148" i="5"/>
  <c r="J147" i="5"/>
  <c r="F147" i="5"/>
  <c r="E147" i="5"/>
  <c r="J146" i="5"/>
  <c r="F146" i="5"/>
  <c r="E146" i="5"/>
  <c r="K145" i="5"/>
  <c r="J145" i="5"/>
  <c r="H145" i="5"/>
  <c r="G145" i="5"/>
  <c r="F145" i="5"/>
  <c r="K144" i="5"/>
  <c r="J144" i="5"/>
  <c r="H144" i="5"/>
  <c r="R144" i="5" s="1"/>
  <c r="G144" i="5"/>
  <c r="F144" i="5"/>
  <c r="K143" i="5"/>
  <c r="J143" i="5"/>
  <c r="H143" i="5"/>
  <c r="G143" i="5"/>
  <c r="F143" i="5"/>
  <c r="K142" i="5"/>
  <c r="J142" i="5"/>
  <c r="H142" i="5"/>
  <c r="G142" i="5"/>
  <c r="F142" i="5"/>
  <c r="C141" i="5"/>
  <c r="V140" i="5"/>
  <c r="T140" i="5"/>
  <c r="K146" i="5" s="1"/>
  <c r="U140" i="5"/>
  <c r="S140" i="5"/>
  <c r="H146" i="5" s="1"/>
  <c r="F140" i="5"/>
  <c r="E140" i="5"/>
  <c r="D140" i="5"/>
  <c r="I140" i="5"/>
  <c r="C140" i="5"/>
  <c r="B140" i="5"/>
  <c r="A140" i="5"/>
  <c r="L139" i="5"/>
  <c r="Q139" i="5" s="1"/>
  <c r="Z139" i="5"/>
  <c r="Y139" i="5"/>
  <c r="X139" i="5"/>
  <c r="K138" i="5"/>
  <c r="J138" i="5"/>
  <c r="Z138" i="5"/>
  <c r="Y138" i="5"/>
  <c r="X138" i="5"/>
  <c r="H138" i="5"/>
  <c r="W138" i="5" s="1"/>
  <c r="F138" i="5"/>
  <c r="V138" i="5"/>
  <c r="T138" i="5"/>
  <c r="U138" i="5"/>
  <c r="S138" i="5"/>
  <c r="E138" i="5"/>
  <c r="D138" i="5"/>
  <c r="C138" i="5"/>
  <c r="B138" i="5"/>
  <c r="A138" i="5"/>
  <c r="K137" i="5"/>
  <c r="J137" i="5"/>
  <c r="Z137" i="5"/>
  <c r="Y137" i="5"/>
  <c r="X137" i="5"/>
  <c r="H137" i="5"/>
  <c r="W137" i="5" s="1"/>
  <c r="F137" i="5"/>
  <c r="V137" i="5"/>
  <c r="T137" i="5"/>
  <c r="U137" i="5"/>
  <c r="S137" i="5"/>
  <c r="E137" i="5"/>
  <c r="D137" i="5"/>
  <c r="C137" i="5"/>
  <c r="B137" i="5"/>
  <c r="A137" i="5"/>
  <c r="L136" i="5"/>
  <c r="G136" i="5"/>
  <c r="E136" i="5"/>
  <c r="J135" i="5"/>
  <c r="F135" i="5"/>
  <c r="E135" i="5"/>
  <c r="J134" i="5"/>
  <c r="F134" i="5"/>
  <c r="E134" i="5"/>
  <c r="K133" i="5"/>
  <c r="J133" i="5"/>
  <c r="H133" i="5"/>
  <c r="R133" i="5" s="1"/>
  <c r="G133" i="5"/>
  <c r="F133" i="5"/>
  <c r="K132" i="5"/>
  <c r="J132" i="5"/>
  <c r="H132" i="5"/>
  <c r="G132" i="5"/>
  <c r="F132" i="5"/>
  <c r="K131" i="5"/>
  <c r="J131" i="5"/>
  <c r="H131" i="5"/>
  <c r="R131" i="5" s="1"/>
  <c r="G131" i="5"/>
  <c r="F131" i="5"/>
  <c r="C130" i="5"/>
  <c r="V129" i="5"/>
  <c r="T129" i="5"/>
  <c r="U129" i="5"/>
  <c r="H135" i="5" s="1"/>
  <c r="S129" i="5"/>
  <c r="F129" i="5"/>
  <c r="E129" i="5"/>
  <c r="D129" i="5"/>
  <c r="I129" i="5"/>
  <c r="C129" i="5"/>
  <c r="B129" i="5"/>
  <c r="A129" i="5"/>
  <c r="L128" i="5"/>
  <c r="Q128" i="5" s="1"/>
  <c r="Z128" i="5"/>
  <c r="Y128" i="5"/>
  <c r="X128" i="5"/>
  <c r="K127" i="5"/>
  <c r="J127" i="5"/>
  <c r="Z127" i="5"/>
  <c r="Y127" i="5"/>
  <c r="X127" i="5"/>
  <c r="H127" i="5"/>
  <c r="W127" i="5" s="1"/>
  <c r="F127" i="5"/>
  <c r="V127" i="5"/>
  <c r="T127" i="5"/>
  <c r="U127" i="5"/>
  <c r="S127" i="5"/>
  <c r="E127" i="5"/>
  <c r="D127" i="5"/>
  <c r="C127" i="5"/>
  <c r="B127" i="5"/>
  <c r="A127" i="5"/>
  <c r="K126" i="5"/>
  <c r="J126" i="5"/>
  <c r="Z126" i="5"/>
  <c r="Y126" i="5"/>
  <c r="X126" i="5"/>
  <c r="H126" i="5"/>
  <c r="W126" i="5" s="1"/>
  <c r="F126" i="5"/>
  <c r="V126" i="5"/>
  <c r="T126" i="5"/>
  <c r="U126" i="5"/>
  <c r="S126" i="5"/>
  <c r="E126" i="5"/>
  <c r="D126" i="5"/>
  <c r="C126" i="5"/>
  <c r="B126" i="5"/>
  <c r="A126" i="5"/>
  <c r="L125" i="5"/>
  <c r="G125" i="5"/>
  <c r="E125" i="5"/>
  <c r="J124" i="5"/>
  <c r="E124" i="5"/>
  <c r="J123" i="5"/>
  <c r="E123" i="5"/>
  <c r="K122" i="5"/>
  <c r="J122" i="5"/>
  <c r="H122" i="5"/>
  <c r="G122" i="5"/>
  <c r="F122" i="5"/>
  <c r="K121" i="5"/>
  <c r="J121" i="5"/>
  <c r="H121" i="5"/>
  <c r="R121" i="5" s="1"/>
  <c r="G121" i="5"/>
  <c r="F121" i="5"/>
  <c r="K120" i="5"/>
  <c r="J120" i="5"/>
  <c r="H120" i="5"/>
  <c r="G120" i="5"/>
  <c r="F120" i="5"/>
  <c r="K119" i="5"/>
  <c r="J119" i="5"/>
  <c r="H119" i="5"/>
  <c r="R119" i="5" s="1"/>
  <c r="G119" i="5"/>
  <c r="F119" i="5"/>
  <c r="C118" i="5"/>
  <c r="V117" i="5"/>
  <c r="T117" i="5"/>
  <c r="K123" i="5" s="1"/>
  <c r="U117" i="5"/>
  <c r="S117" i="5"/>
  <c r="H123" i="5" s="1"/>
  <c r="F117" i="5"/>
  <c r="E117" i="5"/>
  <c r="D117" i="5"/>
  <c r="I117" i="5"/>
  <c r="C117" i="5"/>
  <c r="B117" i="5"/>
  <c r="A117" i="5"/>
  <c r="L116" i="5"/>
  <c r="Q116" i="5" s="1"/>
  <c r="Z116" i="5"/>
  <c r="Y116" i="5"/>
  <c r="X116" i="5"/>
  <c r="L115" i="5"/>
  <c r="G115" i="5"/>
  <c r="E115" i="5"/>
  <c r="J114" i="5"/>
  <c r="F114" i="5"/>
  <c r="E114" i="5"/>
  <c r="J113" i="5"/>
  <c r="F113" i="5"/>
  <c r="E113" i="5"/>
  <c r="K112" i="5"/>
  <c r="J112" i="5"/>
  <c r="H112" i="5"/>
  <c r="G112" i="5"/>
  <c r="F112" i="5"/>
  <c r="C111" i="5"/>
  <c r="V110" i="5"/>
  <c r="K114" i="5" s="1"/>
  <c r="T110" i="5"/>
  <c r="K113" i="5" s="1"/>
  <c r="U110" i="5"/>
  <c r="H114" i="5" s="1"/>
  <c r="S110" i="5"/>
  <c r="H113" i="5" s="1"/>
  <c r="F110" i="5"/>
  <c r="E110" i="5"/>
  <c r="D110" i="5"/>
  <c r="I110" i="5"/>
  <c r="C110" i="5"/>
  <c r="B110" i="5"/>
  <c r="A110" i="5"/>
  <c r="L109" i="5"/>
  <c r="Q109" i="5" s="1"/>
  <c r="Z109" i="5"/>
  <c r="Y109" i="5"/>
  <c r="X109" i="5"/>
  <c r="L108" i="5"/>
  <c r="G108" i="5"/>
  <c r="E108" i="5"/>
  <c r="J107" i="5"/>
  <c r="E107" i="5"/>
  <c r="J106" i="5"/>
  <c r="E106" i="5"/>
  <c r="K105" i="5"/>
  <c r="J105" i="5"/>
  <c r="H105" i="5"/>
  <c r="G105" i="5"/>
  <c r="F105" i="5"/>
  <c r="C104" i="5"/>
  <c r="V103" i="5"/>
  <c r="K107" i="5" s="1"/>
  <c r="T103" i="5"/>
  <c r="K106" i="5" s="1"/>
  <c r="U103" i="5"/>
  <c r="H107" i="5" s="1"/>
  <c r="S103" i="5"/>
  <c r="H106" i="5" s="1"/>
  <c r="F103" i="5"/>
  <c r="E103" i="5"/>
  <c r="D103" i="5"/>
  <c r="I103" i="5"/>
  <c r="C103" i="5"/>
  <c r="B103" i="5"/>
  <c r="A103" i="5"/>
  <c r="Q102" i="5"/>
  <c r="L102" i="5"/>
  <c r="Z102" i="5"/>
  <c r="Y102" i="5"/>
  <c r="X102" i="5"/>
  <c r="L101" i="5"/>
  <c r="G101" i="5"/>
  <c r="E101" i="5"/>
  <c r="J100" i="5"/>
  <c r="E100" i="5"/>
  <c r="J99" i="5"/>
  <c r="E99" i="5"/>
  <c r="K98" i="5"/>
  <c r="J98" i="5"/>
  <c r="H98" i="5"/>
  <c r="R98" i="5" s="1"/>
  <c r="G98" i="5"/>
  <c r="F98" i="5"/>
  <c r="K97" i="5"/>
  <c r="J97" i="5"/>
  <c r="H97" i="5"/>
  <c r="G97" i="5"/>
  <c r="F97" i="5"/>
  <c r="K96" i="5"/>
  <c r="J96" i="5"/>
  <c r="H96" i="5"/>
  <c r="R96" i="5" s="1"/>
  <c r="G96" i="5"/>
  <c r="F96" i="5"/>
  <c r="C95" i="5"/>
  <c r="V94" i="5"/>
  <c r="K100" i="5" s="1"/>
  <c r="T94" i="5"/>
  <c r="K99" i="5" s="1"/>
  <c r="U94" i="5"/>
  <c r="H100" i="5" s="1"/>
  <c r="S94" i="5"/>
  <c r="H99" i="5" s="1"/>
  <c r="F94" i="5"/>
  <c r="E94" i="5"/>
  <c r="D94" i="5"/>
  <c r="I94" i="5"/>
  <c r="C94" i="5"/>
  <c r="B94" i="5"/>
  <c r="A94" i="5"/>
  <c r="L93" i="5"/>
  <c r="Q93" i="5" s="1"/>
  <c r="Z93" i="5"/>
  <c r="Y93" i="5"/>
  <c r="X93" i="5"/>
  <c r="L92" i="5"/>
  <c r="G92" i="5"/>
  <c r="E92" i="5"/>
  <c r="J91" i="5"/>
  <c r="E91" i="5"/>
  <c r="J90" i="5"/>
  <c r="E90" i="5"/>
  <c r="K89" i="5"/>
  <c r="J89" i="5"/>
  <c r="H89" i="5"/>
  <c r="R89" i="5" s="1"/>
  <c r="G89" i="5"/>
  <c r="F89" i="5"/>
  <c r="K88" i="5"/>
  <c r="J88" i="5"/>
  <c r="H88" i="5"/>
  <c r="G88" i="5"/>
  <c r="F88" i="5"/>
  <c r="K87" i="5"/>
  <c r="J87" i="5"/>
  <c r="H87" i="5"/>
  <c r="G87" i="5"/>
  <c r="F87" i="5"/>
  <c r="C86" i="5"/>
  <c r="V85" i="5"/>
  <c r="K91" i="5" s="1"/>
  <c r="T85" i="5"/>
  <c r="K90" i="5" s="1"/>
  <c r="U85" i="5"/>
  <c r="H91" i="5" s="1"/>
  <c r="S85" i="5"/>
  <c r="H90" i="5" s="1"/>
  <c r="F85" i="5"/>
  <c r="E85" i="5"/>
  <c r="D85" i="5"/>
  <c r="I85" i="5"/>
  <c r="C85" i="5"/>
  <c r="B85" i="5"/>
  <c r="A85" i="5"/>
  <c r="L84" i="5"/>
  <c r="Q84" i="5" s="1"/>
  <c r="Z84" i="5"/>
  <c r="Y84" i="5"/>
  <c r="X84" i="5"/>
  <c r="L83" i="5"/>
  <c r="G83" i="5"/>
  <c r="E83" i="5"/>
  <c r="J82" i="5"/>
  <c r="E82" i="5"/>
  <c r="J81" i="5"/>
  <c r="E81" i="5"/>
  <c r="K80" i="5"/>
  <c r="J80" i="5"/>
  <c r="H80" i="5"/>
  <c r="R80" i="5" s="1"/>
  <c r="G80" i="5"/>
  <c r="F80" i="5"/>
  <c r="C79" i="5"/>
  <c r="V78" i="5"/>
  <c r="K82" i="5" s="1"/>
  <c r="T78" i="5"/>
  <c r="K81" i="5" s="1"/>
  <c r="U78" i="5"/>
  <c r="H82" i="5" s="1"/>
  <c r="S78" i="5"/>
  <c r="H81" i="5" s="1"/>
  <c r="F78" i="5"/>
  <c r="E78" i="5"/>
  <c r="D78" i="5"/>
  <c r="I78" i="5"/>
  <c r="C78" i="5"/>
  <c r="B78" i="5"/>
  <c r="A78" i="5"/>
  <c r="L77" i="5"/>
  <c r="Q77" i="5" s="1"/>
  <c r="Z77" i="5"/>
  <c r="Y77" i="5"/>
  <c r="X77" i="5"/>
  <c r="L76" i="5"/>
  <c r="G76" i="5"/>
  <c r="E76" i="5"/>
  <c r="J75" i="5"/>
  <c r="E75" i="5"/>
  <c r="J74" i="5"/>
  <c r="E74" i="5"/>
  <c r="K73" i="5"/>
  <c r="J73" i="5"/>
  <c r="H73" i="5"/>
  <c r="R73" i="5" s="1"/>
  <c r="G73" i="5"/>
  <c r="F73" i="5"/>
  <c r="C72" i="5"/>
  <c r="V71" i="5"/>
  <c r="K75" i="5" s="1"/>
  <c r="T71" i="5"/>
  <c r="K74" i="5" s="1"/>
  <c r="U71" i="5"/>
  <c r="H75" i="5" s="1"/>
  <c r="S71" i="5"/>
  <c r="H74" i="5" s="1"/>
  <c r="F71" i="5"/>
  <c r="E71" i="5"/>
  <c r="D71" i="5"/>
  <c r="I71" i="5"/>
  <c r="C71" i="5"/>
  <c r="B71" i="5"/>
  <c r="A71" i="5"/>
  <c r="L70" i="5"/>
  <c r="Q70" i="5" s="1"/>
  <c r="Z70" i="5"/>
  <c r="Y70" i="5"/>
  <c r="X70" i="5"/>
  <c r="L69" i="5"/>
  <c r="G69" i="5"/>
  <c r="E69" i="5"/>
  <c r="J68" i="5"/>
  <c r="E68" i="5"/>
  <c r="J67" i="5"/>
  <c r="E67" i="5"/>
  <c r="K66" i="5"/>
  <c r="J66" i="5"/>
  <c r="H66" i="5"/>
  <c r="R66" i="5" s="1"/>
  <c r="G66" i="5"/>
  <c r="F66" i="5"/>
  <c r="K65" i="5"/>
  <c r="J65" i="5"/>
  <c r="H65" i="5"/>
  <c r="G65" i="5"/>
  <c r="F65" i="5"/>
  <c r="K64" i="5"/>
  <c r="J64" i="5"/>
  <c r="H64" i="5"/>
  <c r="G64" i="5"/>
  <c r="F64" i="5"/>
  <c r="C63" i="5"/>
  <c r="V62" i="5"/>
  <c r="K68" i="5" s="1"/>
  <c r="T62" i="5"/>
  <c r="K67" i="5" s="1"/>
  <c r="U62" i="5"/>
  <c r="H68" i="5" s="1"/>
  <c r="S62" i="5"/>
  <c r="H67" i="5" s="1"/>
  <c r="F62" i="5"/>
  <c r="E62" i="5"/>
  <c r="D62" i="5"/>
  <c r="I62" i="5"/>
  <c r="C62" i="5"/>
  <c r="B62" i="5"/>
  <c r="A62" i="5"/>
  <c r="L61" i="5"/>
  <c r="Q61" i="5" s="1"/>
  <c r="Z61" i="5"/>
  <c r="Y61" i="5"/>
  <c r="X61" i="5"/>
  <c r="L60" i="5"/>
  <c r="G60" i="5"/>
  <c r="E60" i="5"/>
  <c r="J59" i="5"/>
  <c r="E59" i="5"/>
  <c r="J58" i="5"/>
  <c r="E58" i="5"/>
  <c r="K57" i="5"/>
  <c r="J57" i="5"/>
  <c r="H57" i="5"/>
  <c r="R57" i="5" s="1"/>
  <c r="G57" i="5"/>
  <c r="F57" i="5"/>
  <c r="C56" i="5"/>
  <c r="V55" i="5"/>
  <c r="K59" i="5" s="1"/>
  <c r="T55" i="5"/>
  <c r="K58" i="5" s="1"/>
  <c r="U55" i="5"/>
  <c r="H59" i="5" s="1"/>
  <c r="S55" i="5"/>
  <c r="H58" i="5" s="1"/>
  <c r="F55" i="5"/>
  <c r="E55" i="5"/>
  <c r="D55" i="5"/>
  <c r="I55" i="5"/>
  <c r="C55" i="5"/>
  <c r="B55" i="5"/>
  <c r="A55" i="5"/>
  <c r="L54" i="5"/>
  <c r="Q54" i="5" s="1"/>
  <c r="Z54" i="5"/>
  <c r="Y54" i="5"/>
  <c r="X54" i="5"/>
  <c r="L53" i="5"/>
  <c r="G53" i="5"/>
  <c r="E53" i="5"/>
  <c r="J52" i="5"/>
  <c r="E52" i="5"/>
  <c r="J51" i="5"/>
  <c r="E51" i="5"/>
  <c r="K50" i="5"/>
  <c r="J50" i="5"/>
  <c r="H50" i="5"/>
  <c r="R50" i="5" s="1"/>
  <c r="G50" i="5"/>
  <c r="F50" i="5"/>
  <c r="K49" i="5"/>
  <c r="J49" i="5"/>
  <c r="H49" i="5"/>
  <c r="G49" i="5"/>
  <c r="F49" i="5"/>
  <c r="K48" i="5"/>
  <c r="J48" i="5"/>
  <c r="H48" i="5"/>
  <c r="G48" i="5"/>
  <c r="F48" i="5"/>
  <c r="C47" i="5"/>
  <c r="V46" i="5"/>
  <c r="K52" i="5" s="1"/>
  <c r="T46" i="5"/>
  <c r="K51" i="5" s="1"/>
  <c r="U46" i="5"/>
  <c r="H52" i="5" s="1"/>
  <c r="S46" i="5"/>
  <c r="H51" i="5" s="1"/>
  <c r="F46" i="5"/>
  <c r="E46" i="5"/>
  <c r="D46" i="5"/>
  <c r="I46" i="5"/>
  <c r="C46" i="5"/>
  <c r="B46" i="5"/>
  <c r="A46" i="5"/>
  <c r="L45" i="5"/>
  <c r="Q45" i="5" s="1"/>
  <c r="Z45" i="5"/>
  <c r="Y45" i="5"/>
  <c r="X45" i="5"/>
  <c r="L44" i="5"/>
  <c r="G44" i="5"/>
  <c r="E44" i="5"/>
  <c r="J43" i="5"/>
  <c r="F43" i="5"/>
  <c r="E43" i="5"/>
  <c r="J42" i="5"/>
  <c r="F42" i="5"/>
  <c r="E42" i="5"/>
  <c r="K41" i="5"/>
  <c r="J41" i="5"/>
  <c r="H41" i="5"/>
  <c r="R41" i="5" s="1"/>
  <c r="G41" i="5"/>
  <c r="F41" i="5"/>
  <c r="K40" i="5"/>
  <c r="J40" i="5"/>
  <c r="H40" i="5"/>
  <c r="G40" i="5"/>
  <c r="F40" i="5"/>
  <c r="K39" i="5"/>
  <c r="J39" i="5"/>
  <c r="H39" i="5"/>
  <c r="G39" i="5"/>
  <c r="F39" i="5"/>
  <c r="C38" i="5"/>
  <c r="V37" i="5"/>
  <c r="K43" i="5" s="1"/>
  <c r="T37" i="5"/>
  <c r="K42" i="5" s="1"/>
  <c r="U37" i="5"/>
  <c r="H43" i="5" s="1"/>
  <c r="S37" i="5"/>
  <c r="H42" i="5" s="1"/>
  <c r="F37" i="5"/>
  <c r="E37" i="5"/>
  <c r="D37" i="5"/>
  <c r="I37" i="5"/>
  <c r="C37" i="5"/>
  <c r="B37" i="5"/>
  <c r="A37" i="5"/>
  <c r="L36" i="5"/>
  <c r="Q36" i="5" s="1"/>
  <c r="Z36" i="5"/>
  <c r="Y36" i="5"/>
  <c r="X36" i="5"/>
  <c r="L35" i="5"/>
  <c r="G35" i="5"/>
  <c r="E35" i="5"/>
  <c r="J34" i="5"/>
  <c r="F34" i="5"/>
  <c r="E34" i="5"/>
  <c r="J33" i="5"/>
  <c r="F33" i="5"/>
  <c r="E33" i="5"/>
  <c r="K32" i="5"/>
  <c r="J32" i="5"/>
  <c r="H32" i="5"/>
  <c r="R32" i="5" s="1"/>
  <c r="G32" i="5"/>
  <c r="F32" i="5"/>
  <c r="K31" i="5"/>
  <c r="J31" i="5"/>
  <c r="H31" i="5"/>
  <c r="G31" i="5"/>
  <c r="F31" i="5"/>
  <c r="K30" i="5"/>
  <c r="J30" i="5"/>
  <c r="H30" i="5"/>
  <c r="G30" i="5"/>
  <c r="F30" i="5"/>
  <c r="C29" i="5"/>
  <c r="V28" i="5"/>
  <c r="K34" i="5" s="1"/>
  <c r="T28" i="5"/>
  <c r="K33" i="5" s="1"/>
  <c r="U28" i="5"/>
  <c r="H34" i="5" s="1"/>
  <c r="S28" i="5"/>
  <c r="H33" i="5" s="1"/>
  <c r="F28" i="5"/>
  <c r="E28" i="5"/>
  <c r="D28" i="5"/>
  <c r="I28" i="5"/>
  <c r="C28" i="5"/>
  <c r="B28" i="5"/>
  <c r="A28" i="5"/>
  <c r="A27" i="5"/>
  <c r="A1" i="5"/>
  <c r="H1053" i="5" l="1"/>
  <c r="K1053" i="5"/>
  <c r="H826" i="5"/>
  <c r="H1004" i="5"/>
  <c r="K891" i="5"/>
  <c r="H1029" i="5"/>
  <c r="H1065" i="5"/>
  <c r="J697" i="5"/>
  <c r="P697" i="5" s="1"/>
  <c r="H641" i="5"/>
  <c r="H240" i="5"/>
  <c r="H1079" i="5"/>
  <c r="H1099" i="5"/>
  <c r="H1016" i="5"/>
  <c r="H762" i="5"/>
  <c r="H264" i="5"/>
  <c r="H1003" i="5"/>
  <c r="H1030" i="5"/>
  <c r="H1042" i="5"/>
  <c r="K749" i="5"/>
  <c r="H253" i="5"/>
  <c r="H263" i="5"/>
  <c r="G319" i="5"/>
  <c r="O319" i="5" s="1"/>
  <c r="H124" i="5"/>
  <c r="G128" i="5" s="1"/>
  <c r="O128" i="5" s="1"/>
  <c r="K134" i="5"/>
  <c r="H197" i="5"/>
  <c r="H241" i="5"/>
  <c r="K252" i="5"/>
  <c r="K327" i="5"/>
  <c r="J333" i="5" s="1"/>
  <c r="P333" i="5" s="1"/>
  <c r="K340" i="5"/>
  <c r="H353" i="5"/>
  <c r="H377" i="5"/>
  <c r="J472" i="5"/>
  <c r="P472" i="5" s="1"/>
  <c r="H504" i="5"/>
  <c r="K577" i="5"/>
  <c r="J45" i="5"/>
  <c r="P45" i="5" s="1"/>
  <c r="K589" i="5"/>
  <c r="H1064" i="5"/>
  <c r="K1088" i="5"/>
  <c r="K124" i="5"/>
  <c r="H134" i="5"/>
  <c r="G139" i="5" s="1"/>
  <c r="O139" i="5" s="1"/>
  <c r="K147" i="5"/>
  <c r="J151" i="5" s="1"/>
  <c r="P151" i="5" s="1"/>
  <c r="K158" i="5"/>
  <c r="J165" i="5" s="1"/>
  <c r="P165" i="5" s="1"/>
  <c r="H183" i="5"/>
  <c r="K377" i="5"/>
  <c r="K430" i="5"/>
  <c r="K827" i="5"/>
  <c r="H905" i="5"/>
  <c r="K1004" i="5"/>
  <c r="H1017" i="5"/>
  <c r="K1030" i="5"/>
  <c r="K1041" i="5"/>
  <c r="H1088" i="5"/>
  <c r="H1100" i="5"/>
  <c r="L1140" i="5"/>
  <c r="J411" i="5"/>
  <c r="P411" i="5" s="1"/>
  <c r="J592" i="5"/>
  <c r="P592" i="5" s="1"/>
  <c r="K613" i="5"/>
  <c r="K890" i="5"/>
  <c r="H904" i="5"/>
  <c r="K1003" i="5"/>
  <c r="J1009" i="5" s="1"/>
  <c r="P1009" i="5" s="1"/>
  <c r="K1016" i="5"/>
  <c r="K1029" i="5"/>
  <c r="K1042" i="5"/>
  <c r="J1046" i="5" s="1"/>
  <c r="P1046" i="5" s="1"/>
  <c r="K1065" i="5"/>
  <c r="K1079" i="5"/>
  <c r="K1087" i="5"/>
  <c r="G235" i="5"/>
  <c r="O235" i="5" s="1"/>
  <c r="H1041" i="5"/>
  <c r="K1100" i="5"/>
  <c r="H159" i="5"/>
  <c r="J391" i="5"/>
  <c r="P391" i="5" s="1"/>
  <c r="K516" i="5"/>
  <c r="J520" i="5" s="1"/>
  <c r="P520" i="5" s="1"/>
  <c r="J551" i="5"/>
  <c r="P551" i="5" s="1"/>
  <c r="K376" i="5"/>
  <c r="H600" i="5"/>
  <c r="X605" i="5" s="1"/>
  <c r="K623" i="5"/>
  <c r="J626" i="5" s="1"/>
  <c r="P626" i="5" s="1"/>
  <c r="J661" i="5"/>
  <c r="P661" i="5" s="1"/>
  <c r="G70" i="5"/>
  <c r="O70" i="5" s="1"/>
  <c r="W36" i="5"/>
  <c r="G54" i="5"/>
  <c r="O54" i="5" s="1"/>
  <c r="J61" i="5"/>
  <c r="P61" i="5" s="1"/>
  <c r="K172" i="5"/>
  <c r="J176" i="5" s="1"/>
  <c r="P176" i="5" s="1"/>
  <c r="H209" i="5"/>
  <c r="W214" i="5" s="1"/>
  <c r="K221" i="5"/>
  <c r="K241" i="5"/>
  <c r="K264" i="5"/>
  <c r="H327" i="5"/>
  <c r="G333" i="5" s="1"/>
  <c r="O333" i="5" s="1"/>
  <c r="K352" i="5"/>
  <c r="K353" i="5"/>
  <c r="H503" i="5"/>
  <c r="X509" i="5" s="1"/>
  <c r="H517" i="5"/>
  <c r="G520" i="5" s="1"/>
  <c r="O520" i="5" s="1"/>
  <c r="H527" i="5"/>
  <c r="K539" i="5"/>
  <c r="H559" i="5"/>
  <c r="G562" i="5" s="1"/>
  <c r="O562" i="5" s="1"/>
  <c r="K578" i="5"/>
  <c r="H588" i="5"/>
  <c r="H622" i="5"/>
  <c r="G626" i="5" s="1"/>
  <c r="O626" i="5" s="1"/>
  <c r="H632" i="5"/>
  <c r="H694" i="5"/>
  <c r="X697" i="5" s="1"/>
  <c r="H713" i="5"/>
  <c r="K727" i="5"/>
  <c r="J731" i="5" s="1"/>
  <c r="P731" i="5" s="1"/>
  <c r="G754" i="5"/>
  <c r="O754" i="5" s="1"/>
  <c r="G860" i="5"/>
  <c r="O860" i="5" s="1"/>
  <c r="K1078" i="5"/>
  <c r="H1087" i="5"/>
  <c r="K1099" i="5"/>
  <c r="K135" i="5"/>
  <c r="H147" i="5"/>
  <c r="G151" i="5" s="1"/>
  <c r="O151" i="5" s="1"/>
  <c r="H171" i="5"/>
  <c r="H172" i="5"/>
  <c r="K183" i="5"/>
  <c r="K196" i="5"/>
  <c r="K208" i="5"/>
  <c r="K209" i="5"/>
  <c r="H220" i="5"/>
  <c r="G225" i="5" s="1"/>
  <c r="O225" i="5" s="1"/>
  <c r="K240" i="5"/>
  <c r="K286" i="5"/>
  <c r="K285" i="5"/>
  <c r="H352" i="5"/>
  <c r="H364" i="5"/>
  <c r="G369" i="5" s="1"/>
  <c r="O369" i="5" s="1"/>
  <c r="H418" i="5"/>
  <c r="K419" i="5"/>
  <c r="K431" i="5"/>
  <c r="H528" i="5"/>
  <c r="K527" i="5"/>
  <c r="K540" i="5"/>
  <c r="J544" i="5" s="1"/>
  <c r="P544" i="5" s="1"/>
  <c r="K570" i="5"/>
  <c r="H577" i="5"/>
  <c r="H589" i="5"/>
  <c r="K599" i="5"/>
  <c r="J605" i="5" s="1"/>
  <c r="P605" i="5" s="1"/>
  <c r="K631" i="5"/>
  <c r="J637" i="5" s="1"/>
  <c r="P637" i="5" s="1"/>
  <c r="K642" i="5"/>
  <c r="H726" i="5"/>
  <c r="K775" i="5"/>
  <c r="R854" i="5"/>
  <c r="W1129" i="5"/>
  <c r="J84" i="5"/>
  <c r="P84" i="5" s="1"/>
  <c r="J93" i="5"/>
  <c r="P93" i="5" s="1"/>
  <c r="H158" i="5"/>
  <c r="K184" i="5"/>
  <c r="G189" i="5"/>
  <c r="O189" i="5" s="1"/>
  <c r="K197" i="5"/>
  <c r="J225" i="5"/>
  <c r="P225" i="5" s="1"/>
  <c r="K253" i="5"/>
  <c r="J268" i="5"/>
  <c r="P268" i="5" s="1"/>
  <c r="H285" i="5"/>
  <c r="G299" i="5" s="1"/>
  <c r="O299" i="5" s="1"/>
  <c r="H340" i="5"/>
  <c r="G345" i="5" s="1"/>
  <c r="O345" i="5" s="1"/>
  <c r="K341" i="5"/>
  <c r="K364" i="5"/>
  <c r="J369" i="5" s="1"/>
  <c r="P369" i="5" s="1"/>
  <c r="K399" i="5"/>
  <c r="J403" i="5" s="1"/>
  <c r="P403" i="5" s="1"/>
  <c r="G403" i="5"/>
  <c r="O403" i="5" s="1"/>
  <c r="K398" i="5"/>
  <c r="H419" i="5"/>
  <c r="H430" i="5"/>
  <c r="K503" i="5"/>
  <c r="J509" i="5" s="1"/>
  <c r="P509" i="5" s="1"/>
  <c r="H578" i="5"/>
  <c r="H612" i="5"/>
  <c r="J686" i="5"/>
  <c r="P686" i="5" s="1"/>
  <c r="K714" i="5"/>
  <c r="H738" i="5"/>
  <c r="G742" i="5" s="1"/>
  <c r="O742" i="5" s="1"/>
  <c r="H761" i="5"/>
  <c r="K799" i="5"/>
  <c r="J822" i="5"/>
  <c r="P822" i="5" s="1"/>
  <c r="J848" i="5"/>
  <c r="P848" i="5" s="1"/>
  <c r="J911" i="5"/>
  <c r="P911" i="5" s="1"/>
  <c r="L1126" i="5"/>
  <c r="J109" i="5"/>
  <c r="P109" i="5" s="1"/>
  <c r="J116" i="5"/>
  <c r="P116" i="5" s="1"/>
  <c r="H252" i="5"/>
  <c r="G381" i="5"/>
  <c r="O381" i="5" s="1"/>
  <c r="L647" i="5"/>
  <c r="X489" i="5"/>
  <c r="G551" i="5"/>
  <c r="O551" i="5" s="1"/>
  <c r="H631" i="5"/>
  <c r="G791" i="5"/>
  <c r="O791" i="5" s="1"/>
  <c r="G869" i="5"/>
  <c r="O869" i="5" s="1"/>
  <c r="J951" i="5"/>
  <c r="P951" i="5" s="1"/>
  <c r="J978" i="5"/>
  <c r="P978" i="5" s="1"/>
  <c r="J70" i="5"/>
  <c r="P70" i="5" s="1"/>
  <c r="J77" i="5"/>
  <c r="P77" i="5" s="1"/>
  <c r="G93" i="5"/>
  <c r="O93" i="5" s="1"/>
  <c r="J102" i="5"/>
  <c r="P102" i="5" s="1"/>
  <c r="J139" i="5"/>
  <c r="P139" i="5" s="1"/>
  <c r="G176" i="5"/>
  <c r="O176" i="5" s="1"/>
  <c r="G309" i="5"/>
  <c r="O309" i="5" s="1"/>
  <c r="J447" i="5"/>
  <c r="P447" i="5" s="1"/>
  <c r="J128" i="5"/>
  <c r="P128" i="5" s="1"/>
  <c r="J36" i="5"/>
  <c r="P36" i="5" s="1"/>
  <c r="W45" i="5"/>
  <c r="J54" i="5"/>
  <c r="P54" i="5" s="1"/>
  <c r="G77" i="5"/>
  <c r="O77" i="5" s="1"/>
  <c r="G109" i="5"/>
  <c r="O109" i="5" s="1"/>
  <c r="G116" i="5"/>
  <c r="O116" i="5" s="1"/>
  <c r="J235" i="5"/>
  <c r="P235" i="5" s="1"/>
  <c r="G245" i="5"/>
  <c r="O245" i="5" s="1"/>
  <c r="J278" i="5"/>
  <c r="P278" i="5" s="1"/>
  <c r="J299" i="5"/>
  <c r="P299" i="5" s="1"/>
  <c r="J319" i="5"/>
  <c r="P319" i="5" s="1"/>
  <c r="W357" i="5"/>
  <c r="L437" i="5"/>
  <c r="G202" i="5"/>
  <c r="O202" i="5" s="1"/>
  <c r="G278" i="5"/>
  <c r="O278" i="5" s="1"/>
  <c r="J309" i="5"/>
  <c r="P309" i="5" s="1"/>
  <c r="G391" i="5"/>
  <c r="O391" i="5" s="1"/>
  <c r="G435" i="5"/>
  <c r="O435" i="5" s="1"/>
  <c r="G36" i="5"/>
  <c r="O36" i="5" s="1"/>
  <c r="G45" i="5"/>
  <c r="O45" i="5" s="1"/>
  <c r="R30" i="5"/>
  <c r="R39" i="5"/>
  <c r="R48" i="5"/>
  <c r="W61" i="5"/>
  <c r="G61" i="5"/>
  <c r="O61" i="5" s="1"/>
  <c r="W84" i="5"/>
  <c r="G84" i="5"/>
  <c r="O84" i="5" s="1"/>
  <c r="W102" i="5"/>
  <c r="G102" i="5"/>
  <c r="O102" i="5" s="1"/>
  <c r="R112" i="5"/>
  <c r="W116" i="5"/>
  <c r="R142" i="5"/>
  <c r="R168" i="5"/>
  <c r="G214" i="5"/>
  <c r="O214" i="5" s="1"/>
  <c r="R228" i="5"/>
  <c r="W235" i="5"/>
  <c r="R237" i="5"/>
  <c r="R260" i="5"/>
  <c r="R312" i="5"/>
  <c r="W319" i="5"/>
  <c r="R360" i="5"/>
  <c r="G411" i="5"/>
  <c r="O411" i="5" s="1"/>
  <c r="W435" i="5"/>
  <c r="G472" i="5"/>
  <c r="O472" i="5" s="1"/>
  <c r="X520" i="5"/>
  <c r="J573" i="5"/>
  <c r="P573" i="5" s="1"/>
  <c r="J616" i="5"/>
  <c r="P616" i="5" s="1"/>
  <c r="J645" i="5"/>
  <c r="P645" i="5" s="1"/>
  <c r="G18" i="5"/>
  <c r="W54" i="5"/>
  <c r="R64" i="5"/>
  <c r="W77" i="5"/>
  <c r="R87" i="5"/>
  <c r="R105" i="5"/>
  <c r="W128" i="5"/>
  <c r="W189" i="5"/>
  <c r="W202" i="5"/>
  <c r="W268" i="5"/>
  <c r="R322" i="5"/>
  <c r="W333" i="5"/>
  <c r="W381" i="5"/>
  <c r="W403" i="5"/>
  <c r="K418" i="5"/>
  <c r="G447" i="5"/>
  <c r="O447" i="5" s="1"/>
  <c r="J456" i="5"/>
  <c r="P456" i="5" s="1"/>
  <c r="G465" i="5"/>
  <c r="O465" i="5" s="1"/>
  <c r="G481" i="5"/>
  <c r="O481" i="5" s="1"/>
  <c r="J496" i="5"/>
  <c r="P496" i="5" s="1"/>
  <c r="X532" i="5"/>
  <c r="J532" i="5"/>
  <c r="P532" i="5" s="1"/>
  <c r="X544" i="5"/>
  <c r="J562" i="5"/>
  <c r="P562" i="5" s="1"/>
  <c r="G573" i="5"/>
  <c r="O573" i="5" s="1"/>
  <c r="X581" i="5"/>
  <c r="X616" i="5"/>
  <c r="X637" i="5"/>
  <c r="J654" i="5"/>
  <c r="P654" i="5" s="1"/>
  <c r="G661" i="5"/>
  <c r="O661" i="5" s="1"/>
  <c r="G667" i="5"/>
  <c r="O667" i="5" s="1"/>
  <c r="Z667" i="5"/>
  <c r="J673" i="5"/>
  <c r="P673" i="5" s="1"/>
  <c r="W70" i="5"/>
  <c r="W93" i="5"/>
  <c r="W151" i="5"/>
  <c r="W278" i="5"/>
  <c r="W391" i="5"/>
  <c r="G423" i="5"/>
  <c r="O423" i="5" s="1"/>
  <c r="G456" i="5"/>
  <c r="O456" i="5" s="1"/>
  <c r="J465" i="5"/>
  <c r="P465" i="5" s="1"/>
  <c r="J481" i="5"/>
  <c r="P481" i="5" s="1"/>
  <c r="J489" i="5"/>
  <c r="P489" i="5" s="1"/>
  <c r="G544" i="5"/>
  <c r="O544" i="5" s="1"/>
  <c r="X573" i="5"/>
  <c r="X645" i="5"/>
  <c r="W109" i="5"/>
  <c r="W139" i="5"/>
  <c r="R154" i="5"/>
  <c r="W165" i="5"/>
  <c r="W225" i="5"/>
  <c r="W257" i="5"/>
  <c r="W309" i="5"/>
  <c r="G496" i="5"/>
  <c r="O496" i="5" s="1"/>
  <c r="X562" i="5"/>
  <c r="W423" i="5"/>
  <c r="W456" i="5"/>
  <c r="G489" i="5"/>
  <c r="O489" i="5" s="1"/>
  <c r="R491" i="5"/>
  <c r="X496" i="5"/>
  <c r="R499" i="5"/>
  <c r="R547" i="5"/>
  <c r="G605" i="5"/>
  <c r="O605" i="5" s="1"/>
  <c r="G616" i="5"/>
  <c r="O616" i="5" s="1"/>
  <c r="R618" i="5"/>
  <c r="X626" i="5"/>
  <c r="Z654" i="5"/>
  <c r="G686" i="5"/>
  <c r="O686" i="5" s="1"/>
  <c r="W686" i="5"/>
  <c r="R679" i="5"/>
  <c r="G697" i="5"/>
  <c r="O697" i="5" s="1"/>
  <c r="J706" i="5"/>
  <c r="P706" i="5" s="1"/>
  <c r="J769" i="5"/>
  <c r="P769" i="5" s="1"/>
  <c r="J791" i="5"/>
  <c r="P791" i="5" s="1"/>
  <c r="J802" i="5"/>
  <c r="P802" i="5" s="1"/>
  <c r="X830" i="5"/>
  <c r="G848" i="5"/>
  <c r="O848" i="5" s="1"/>
  <c r="J869" i="5"/>
  <c r="P869" i="5" s="1"/>
  <c r="W411" i="5"/>
  <c r="W472" i="5"/>
  <c r="G509" i="5"/>
  <c r="O509" i="5" s="1"/>
  <c r="G654" i="5"/>
  <c r="O654" i="5" s="1"/>
  <c r="Z661" i="5"/>
  <c r="G673" i="5"/>
  <c r="O673" i="5" s="1"/>
  <c r="Z673" i="5"/>
  <c r="R669" i="5"/>
  <c r="L850" i="5"/>
  <c r="G706" i="5"/>
  <c r="O706" i="5" s="1"/>
  <c r="J719" i="5"/>
  <c r="P719" i="5" s="1"/>
  <c r="G731" i="5"/>
  <c r="O731" i="5" s="1"/>
  <c r="W731" i="5"/>
  <c r="J742" i="5"/>
  <c r="P742" i="5" s="1"/>
  <c r="G781" i="5"/>
  <c r="O781" i="5" s="1"/>
  <c r="J781" i="5"/>
  <c r="P781" i="5" s="1"/>
  <c r="G802" i="5"/>
  <c r="O802" i="5" s="1"/>
  <c r="G812" i="5"/>
  <c r="O812" i="5" s="1"/>
  <c r="G822" i="5"/>
  <c r="O822" i="5" s="1"/>
  <c r="W447" i="5"/>
  <c r="W465" i="5"/>
  <c r="G532" i="5"/>
  <c r="O532" i="5" s="1"/>
  <c r="W551" i="5"/>
  <c r="G581" i="5"/>
  <c r="O581" i="5" s="1"/>
  <c r="G637" i="5"/>
  <c r="O637" i="5" s="1"/>
  <c r="G645" i="5"/>
  <c r="O645" i="5" s="1"/>
  <c r="J754" i="5"/>
  <c r="P754" i="5" s="1"/>
  <c r="J830" i="5"/>
  <c r="P830" i="5" s="1"/>
  <c r="G839" i="5"/>
  <c r="O839" i="5" s="1"/>
  <c r="J839" i="5"/>
  <c r="P839" i="5" s="1"/>
  <c r="W481" i="5"/>
  <c r="R628" i="5"/>
  <c r="J667" i="5"/>
  <c r="P667" i="5" s="1"/>
  <c r="J812" i="5"/>
  <c r="P812" i="5" s="1"/>
  <c r="J860" i="5"/>
  <c r="P860" i="5" s="1"/>
  <c r="W706" i="5"/>
  <c r="W719" i="5"/>
  <c r="G719" i="5"/>
  <c r="O719" i="5" s="1"/>
  <c r="R734" i="5"/>
  <c r="R745" i="5"/>
  <c r="W754" i="5"/>
  <c r="W802" i="5"/>
  <c r="R804" i="5"/>
  <c r="W860" i="5"/>
  <c r="H877" i="5"/>
  <c r="G883" i="5" s="1"/>
  <c r="O883" i="5" s="1"/>
  <c r="J883" i="5"/>
  <c r="P883" i="5" s="1"/>
  <c r="J897" i="5"/>
  <c r="P897" i="5" s="1"/>
  <c r="G911" i="5"/>
  <c r="O911" i="5" s="1"/>
  <c r="G942" i="5"/>
  <c r="O942" i="5" s="1"/>
  <c r="G960" i="5"/>
  <c r="O960" i="5" s="1"/>
  <c r="J969" i="5"/>
  <c r="P969" i="5" s="1"/>
  <c r="G987" i="5"/>
  <c r="O987" i="5" s="1"/>
  <c r="J996" i="5"/>
  <c r="P996" i="5" s="1"/>
  <c r="J1022" i="5"/>
  <c r="P1022" i="5" s="1"/>
  <c r="J1057" i="5"/>
  <c r="P1057" i="5" s="1"/>
  <c r="G1071" i="5"/>
  <c r="O1071" i="5" s="1"/>
  <c r="J1106" i="5"/>
  <c r="P1106" i="5" s="1"/>
  <c r="G1115" i="5"/>
  <c r="O1115" i="5" s="1"/>
  <c r="W781" i="5"/>
  <c r="W812" i="5"/>
  <c r="W839" i="5"/>
  <c r="R841" i="5"/>
  <c r="W848" i="5"/>
  <c r="G897" i="5"/>
  <c r="O897" i="5" s="1"/>
  <c r="G920" i="5"/>
  <c r="O920" i="5" s="1"/>
  <c r="G929" i="5"/>
  <c r="O929" i="5" s="1"/>
  <c r="G951" i="5"/>
  <c r="O951" i="5" s="1"/>
  <c r="G978" i="5"/>
  <c r="O978" i="5" s="1"/>
  <c r="J1035" i="5"/>
  <c r="P1035" i="5" s="1"/>
  <c r="G1046" i="5"/>
  <c r="O1046" i="5" s="1"/>
  <c r="G1057" i="5"/>
  <c r="O1057" i="5" s="1"/>
  <c r="G1106" i="5"/>
  <c r="O1106" i="5" s="1"/>
  <c r="G1124" i="5"/>
  <c r="O1124" i="5" s="1"/>
  <c r="J1138" i="5"/>
  <c r="P1138" i="5" s="1"/>
  <c r="J1140" i="5" s="1"/>
  <c r="W769" i="5"/>
  <c r="W791" i="5"/>
  <c r="W822" i="5"/>
  <c r="G830" i="5"/>
  <c r="O830" i="5" s="1"/>
  <c r="W869" i="5"/>
  <c r="R872" i="5"/>
  <c r="J960" i="5"/>
  <c r="P960" i="5" s="1"/>
  <c r="G969" i="5"/>
  <c r="O969" i="5" s="1"/>
  <c r="J987" i="5"/>
  <c r="P987" i="5" s="1"/>
  <c r="G996" i="5"/>
  <c r="O996" i="5" s="1"/>
  <c r="J1071" i="5"/>
  <c r="P1071" i="5" s="1"/>
  <c r="J1094" i="5"/>
  <c r="P1094" i="5" s="1"/>
  <c r="W742" i="5"/>
  <c r="J920" i="5"/>
  <c r="P920" i="5" s="1"/>
  <c r="J929" i="5"/>
  <c r="P929" i="5" s="1"/>
  <c r="J942" i="5"/>
  <c r="P942" i="5" s="1"/>
  <c r="J1115" i="5"/>
  <c r="P1115" i="5" s="1"/>
  <c r="J1124" i="5"/>
  <c r="P1124" i="5" s="1"/>
  <c r="W897" i="5"/>
  <c r="R954" i="5"/>
  <c r="R972" i="5"/>
  <c r="R990" i="5"/>
  <c r="W1082" i="5"/>
  <c r="G1082" i="5"/>
  <c r="O1082" i="5" s="1"/>
  <c r="W1106" i="5"/>
  <c r="R900" i="5"/>
  <c r="W911" i="5"/>
  <c r="R913" i="5"/>
  <c r="W920" i="5"/>
  <c r="R922" i="5"/>
  <c r="W929" i="5"/>
  <c r="W942" i="5"/>
  <c r="W960" i="5"/>
  <c r="W978" i="5"/>
  <c r="W996" i="5"/>
  <c r="W1009" i="5"/>
  <c r="G1009" i="5"/>
  <c r="O1009" i="5" s="1"/>
  <c r="W1022" i="5"/>
  <c r="G1022" i="5"/>
  <c r="O1022" i="5" s="1"/>
  <c r="W1035" i="5"/>
  <c r="G1035" i="5"/>
  <c r="O1035" i="5" s="1"/>
  <c r="R1037" i="5"/>
  <c r="W1057" i="5"/>
  <c r="W1138" i="5"/>
  <c r="G1138" i="5"/>
  <c r="O1138" i="5" s="1"/>
  <c r="G1140" i="5" s="1"/>
  <c r="R945" i="5"/>
  <c r="R963" i="5"/>
  <c r="R981" i="5"/>
  <c r="R1060" i="5"/>
  <c r="W1071" i="5"/>
  <c r="W1094" i="5"/>
  <c r="W1131" i="5"/>
  <c r="W951" i="5"/>
  <c r="W969" i="5"/>
  <c r="W987" i="5"/>
  <c r="W1046" i="5"/>
  <c r="W1115" i="5"/>
  <c r="R1117" i="5"/>
  <c r="W1124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X175" i="3"/>
  <c r="CY175" i="3"/>
  <c r="CZ175" i="3"/>
  <c r="DA175" i="3"/>
  <c r="A176" i="3"/>
  <c r="CX176" i="3"/>
  <c r="CY176" i="3"/>
  <c r="CZ176" i="3"/>
  <c r="DA176" i="3"/>
  <c r="A177" i="3"/>
  <c r="CX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Y461" i="3"/>
  <c r="CZ461" i="3"/>
  <c r="DA461" i="3"/>
  <c r="A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Y487" i="3"/>
  <c r="CZ487" i="3"/>
  <c r="DA487" i="3"/>
  <c r="A488" i="3"/>
  <c r="CY488" i="3"/>
  <c r="CZ488" i="3"/>
  <c r="DA488" i="3"/>
  <c r="A489" i="3"/>
  <c r="CY489" i="3"/>
  <c r="CZ489" i="3"/>
  <c r="DA489" i="3"/>
  <c r="A490" i="3"/>
  <c r="CY490" i="3"/>
  <c r="CZ490" i="3"/>
  <c r="DA490" i="3"/>
  <c r="A491" i="3"/>
  <c r="CY491" i="3"/>
  <c r="CZ491" i="3"/>
  <c r="DA491" i="3"/>
  <c r="A492" i="3"/>
  <c r="CY492" i="3"/>
  <c r="CZ492" i="3"/>
  <c r="DA492" i="3"/>
  <c r="A493" i="3"/>
  <c r="CY493" i="3"/>
  <c r="CZ493" i="3"/>
  <c r="DA493" i="3"/>
  <c r="A494" i="3"/>
  <c r="CY494" i="3"/>
  <c r="CZ494" i="3"/>
  <c r="DA494" i="3"/>
  <c r="A495" i="3"/>
  <c r="CY495" i="3"/>
  <c r="CZ495" i="3"/>
  <c r="DA495" i="3"/>
  <c r="A496" i="3"/>
  <c r="CY496" i="3"/>
  <c r="CZ496" i="3"/>
  <c r="DA496" i="3"/>
  <c r="A497" i="3"/>
  <c r="CY497" i="3"/>
  <c r="CZ497" i="3"/>
  <c r="DA497" i="3"/>
  <c r="A498" i="3"/>
  <c r="CY498" i="3"/>
  <c r="CZ498" i="3"/>
  <c r="DA498" i="3"/>
  <c r="A499" i="3"/>
  <c r="CY499" i="3"/>
  <c r="CZ499" i="3"/>
  <c r="DA499" i="3"/>
  <c r="A500" i="3"/>
  <c r="CY500" i="3"/>
  <c r="CZ500" i="3"/>
  <c r="DA500" i="3"/>
  <c r="A501" i="3"/>
  <c r="CY501" i="3"/>
  <c r="CZ501" i="3"/>
  <c r="DA501" i="3"/>
  <c r="A502" i="3"/>
  <c r="CY502" i="3"/>
  <c r="CZ502" i="3"/>
  <c r="DA502" i="3"/>
  <c r="A503" i="3"/>
  <c r="CY503" i="3"/>
  <c r="CZ503" i="3"/>
  <c r="DA503" i="3"/>
  <c r="A504" i="3"/>
  <c r="CY504" i="3"/>
  <c r="CZ504" i="3"/>
  <c r="DA504" i="3"/>
  <c r="A505" i="3"/>
  <c r="CY505" i="3"/>
  <c r="CZ505" i="3"/>
  <c r="DA505" i="3"/>
  <c r="A506" i="3"/>
  <c r="CY506" i="3"/>
  <c r="CZ506" i="3"/>
  <c r="DA506" i="3"/>
  <c r="A507" i="3"/>
  <c r="CY507" i="3"/>
  <c r="CZ507" i="3"/>
  <c r="DA507" i="3"/>
  <c r="A508" i="3"/>
  <c r="CY508" i="3"/>
  <c r="CZ508" i="3"/>
  <c r="DA508" i="3"/>
  <c r="A509" i="3"/>
  <c r="CY509" i="3"/>
  <c r="CZ509" i="3"/>
  <c r="DA509" i="3"/>
  <c r="A510" i="3"/>
  <c r="CY510" i="3"/>
  <c r="CZ510" i="3"/>
  <c r="DA510" i="3"/>
  <c r="A511" i="3"/>
  <c r="CY511" i="3"/>
  <c r="CZ511" i="3"/>
  <c r="DA511" i="3"/>
  <c r="A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Y521" i="3"/>
  <c r="CZ521" i="3"/>
  <c r="DA521" i="3"/>
  <c r="A522" i="3"/>
  <c r="CY522" i="3"/>
  <c r="CZ522" i="3"/>
  <c r="DA522" i="3"/>
  <c r="A523" i="3"/>
  <c r="CY523" i="3"/>
  <c r="CZ523" i="3"/>
  <c r="DA523" i="3"/>
  <c r="A524" i="3"/>
  <c r="CY524" i="3"/>
  <c r="CZ524" i="3"/>
  <c r="DA524" i="3"/>
  <c r="A525" i="3"/>
  <c r="CY525" i="3"/>
  <c r="CZ525" i="3"/>
  <c r="DA525" i="3"/>
  <c r="A526" i="3"/>
  <c r="CY526" i="3"/>
  <c r="CZ526" i="3"/>
  <c r="DA526" i="3"/>
  <c r="A527" i="3"/>
  <c r="CY527" i="3"/>
  <c r="CZ527" i="3"/>
  <c r="DA527" i="3"/>
  <c r="A528" i="3"/>
  <c r="CY528" i="3"/>
  <c r="CZ528" i="3"/>
  <c r="DA528" i="3"/>
  <c r="A529" i="3"/>
  <c r="CY529" i="3"/>
  <c r="CZ529" i="3"/>
  <c r="DA529" i="3"/>
  <c r="A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A539" i="3"/>
  <c r="CX539" i="3"/>
  <c r="CY539" i="3"/>
  <c r="CZ539" i="3"/>
  <c r="DA539" i="3"/>
  <c r="A540" i="3"/>
  <c r="CX540" i="3"/>
  <c r="CY540" i="3"/>
  <c r="CZ540" i="3"/>
  <c r="DA540" i="3"/>
  <c r="A541" i="3"/>
  <c r="CX541" i="3"/>
  <c r="CY541" i="3"/>
  <c r="CZ541" i="3"/>
  <c r="DA541" i="3"/>
  <c r="A542" i="3"/>
  <c r="CX542" i="3"/>
  <c r="CY542" i="3"/>
  <c r="CZ542" i="3"/>
  <c r="DA542" i="3"/>
  <c r="A543" i="3"/>
  <c r="CX543" i="3"/>
  <c r="CY543" i="3"/>
  <c r="CZ543" i="3"/>
  <c r="DA543" i="3"/>
  <c r="A544" i="3"/>
  <c r="CX544" i="3"/>
  <c r="CY544" i="3"/>
  <c r="CZ544" i="3"/>
  <c r="DA544" i="3"/>
  <c r="A545" i="3"/>
  <c r="CX545" i="3"/>
  <c r="CY545" i="3"/>
  <c r="CZ545" i="3"/>
  <c r="DA545" i="3"/>
  <c r="A546" i="3"/>
  <c r="CX546" i="3"/>
  <c r="CY546" i="3"/>
  <c r="CZ546" i="3"/>
  <c r="DA546" i="3"/>
  <c r="A547" i="3"/>
  <c r="CX547" i="3"/>
  <c r="CY547" i="3"/>
  <c r="CZ547" i="3"/>
  <c r="DA547" i="3"/>
  <c r="A548" i="3"/>
  <c r="CX548" i="3"/>
  <c r="CY548" i="3"/>
  <c r="CZ548" i="3"/>
  <c r="DA548" i="3"/>
  <c r="A549" i="3"/>
  <c r="CX549" i="3"/>
  <c r="CY549" i="3"/>
  <c r="CZ549" i="3"/>
  <c r="DA549" i="3"/>
  <c r="A550" i="3"/>
  <c r="CX550" i="3"/>
  <c r="CY550" i="3"/>
  <c r="CZ550" i="3"/>
  <c r="DA550" i="3"/>
  <c r="A551" i="3"/>
  <c r="CX551" i="3"/>
  <c r="CY551" i="3"/>
  <c r="CZ551" i="3"/>
  <c r="DA551" i="3"/>
  <c r="A552" i="3"/>
  <c r="CX552" i="3"/>
  <c r="CY552" i="3"/>
  <c r="CZ552" i="3"/>
  <c r="DA552" i="3"/>
  <c r="A553" i="3"/>
  <c r="CX553" i="3"/>
  <c r="CY553" i="3"/>
  <c r="CZ553" i="3"/>
  <c r="DA553" i="3"/>
  <c r="A554" i="3"/>
  <c r="CX554" i="3"/>
  <c r="CY554" i="3"/>
  <c r="CZ554" i="3"/>
  <c r="DA554" i="3"/>
  <c r="A555" i="3"/>
  <c r="CX555" i="3"/>
  <c r="CY555" i="3"/>
  <c r="CZ555" i="3"/>
  <c r="DA555" i="3"/>
  <c r="A556" i="3"/>
  <c r="CX556" i="3"/>
  <c r="CY556" i="3"/>
  <c r="CZ556" i="3"/>
  <c r="DA556" i="3"/>
  <c r="A557" i="3"/>
  <c r="CX557" i="3"/>
  <c r="CY557" i="3"/>
  <c r="CZ557" i="3"/>
  <c r="DA557" i="3"/>
  <c r="A558" i="3"/>
  <c r="CX558" i="3"/>
  <c r="CY558" i="3"/>
  <c r="CZ558" i="3"/>
  <c r="DA558" i="3"/>
  <c r="A559" i="3"/>
  <c r="CX559" i="3"/>
  <c r="CY559" i="3"/>
  <c r="CZ559" i="3"/>
  <c r="DA559" i="3"/>
  <c r="A560" i="3"/>
  <c r="CX560" i="3"/>
  <c r="CY560" i="3"/>
  <c r="CZ560" i="3"/>
  <c r="DA560" i="3"/>
  <c r="A561" i="3"/>
  <c r="CX561" i="3"/>
  <c r="CY561" i="3"/>
  <c r="CZ561" i="3"/>
  <c r="DA561" i="3"/>
  <c r="A562" i="3"/>
  <c r="CX562" i="3"/>
  <c r="CY562" i="3"/>
  <c r="CZ562" i="3"/>
  <c r="DA562" i="3"/>
  <c r="A563" i="3"/>
  <c r="CX563" i="3"/>
  <c r="CY563" i="3"/>
  <c r="CZ563" i="3"/>
  <c r="DA563" i="3"/>
  <c r="A564" i="3"/>
  <c r="CX564" i="3"/>
  <c r="CY564" i="3"/>
  <c r="CZ564" i="3"/>
  <c r="DA564" i="3"/>
  <c r="A565" i="3"/>
  <c r="CX565" i="3"/>
  <c r="CY565" i="3"/>
  <c r="CZ565" i="3"/>
  <c r="DA565" i="3"/>
  <c r="A566" i="3"/>
  <c r="CX566" i="3"/>
  <c r="CY566" i="3"/>
  <c r="CZ566" i="3"/>
  <c r="DA566" i="3"/>
  <c r="A567" i="3"/>
  <c r="CX567" i="3"/>
  <c r="CY567" i="3"/>
  <c r="CZ567" i="3"/>
  <c r="DA567" i="3"/>
  <c r="A568" i="3"/>
  <c r="CX568" i="3"/>
  <c r="CY568" i="3"/>
  <c r="CZ568" i="3"/>
  <c r="DA568" i="3"/>
  <c r="A569" i="3"/>
  <c r="CX569" i="3"/>
  <c r="CY569" i="3"/>
  <c r="CZ569" i="3"/>
  <c r="DA569" i="3"/>
  <c r="A570" i="3"/>
  <c r="CX570" i="3"/>
  <c r="CY570" i="3"/>
  <c r="CZ570" i="3"/>
  <c r="DA570" i="3"/>
  <c r="A571" i="3"/>
  <c r="CX571" i="3"/>
  <c r="CY571" i="3"/>
  <c r="CZ571" i="3"/>
  <c r="DA571" i="3"/>
  <c r="A572" i="3"/>
  <c r="CX572" i="3"/>
  <c r="CY572" i="3"/>
  <c r="CZ572" i="3"/>
  <c r="DA572" i="3"/>
  <c r="A573" i="3"/>
  <c r="CX573" i="3"/>
  <c r="CY573" i="3"/>
  <c r="CZ573" i="3"/>
  <c r="DA573" i="3"/>
  <c r="A574" i="3"/>
  <c r="CX574" i="3"/>
  <c r="CY574" i="3"/>
  <c r="CZ574" i="3"/>
  <c r="DA574" i="3"/>
  <c r="A575" i="3"/>
  <c r="CY575" i="3"/>
  <c r="CZ575" i="3"/>
  <c r="DA575" i="3"/>
  <c r="A576" i="3"/>
  <c r="CY576" i="3"/>
  <c r="CZ576" i="3"/>
  <c r="DA576" i="3"/>
  <c r="A577" i="3"/>
  <c r="CY577" i="3"/>
  <c r="CZ577" i="3"/>
  <c r="DA577" i="3"/>
  <c r="A578" i="3"/>
  <c r="CY578" i="3"/>
  <c r="CZ578" i="3"/>
  <c r="DA578" i="3"/>
  <c r="A579" i="3"/>
  <c r="CY579" i="3"/>
  <c r="CZ579" i="3"/>
  <c r="DA579" i="3"/>
  <c r="A580" i="3"/>
  <c r="CY580" i="3"/>
  <c r="CZ580" i="3"/>
  <c r="DA580" i="3"/>
  <c r="A581" i="3"/>
  <c r="CY581" i="3"/>
  <c r="CZ581" i="3"/>
  <c r="DA581" i="3"/>
  <c r="A582" i="3"/>
  <c r="CY582" i="3"/>
  <c r="CZ582" i="3"/>
  <c r="DA582" i="3"/>
  <c r="A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Y603" i="3"/>
  <c r="CZ603" i="3"/>
  <c r="DA603" i="3"/>
  <c r="A604" i="3"/>
  <c r="CY604" i="3"/>
  <c r="CZ604" i="3"/>
  <c r="DA604" i="3"/>
  <c r="A605" i="3"/>
  <c r="CY605" i="3"/>
  <c r="CZ605" i="3"/>
  <c r="DA605" i="3"/>
  <c r="A606" i="3"/>
  <c r="CY606" i="3"/>
  <c r="CZ606" i="3"/>
  <c r="DA606" i="3"/>
  <c r="A607" i="3"/>
  <c r="CY607" i="3"/>
  <c r="CZ607" i="3"/>
  <c r="DA607" i="3"/>
  <c r="A608" i="3"/>
  <c r="CY608" i="3"/>
  <c r="CZ608" i="3"/>
  <c r="DA608" i="3"/>
  <c r="A609" i="3"/>
  <c r="CY609" i="3"/>
  <c r="CZ609" i="3"/>
  <c r="DA609" i="3"/>
  <c r="A610" i="3"/>
  <c r="CY610" i="3"/>
  <c r="CZ610" i="3"/>
  <c r="DA610" i="3"/>
  <c r="A611" i="3"/>
  <c r="CY611" i="3"/>
  <c r="CZ611" i="3"/>
  <c r="DA611" i="3"/>
  <c r="A612" i="3"/>
  <c r="CY612" i="3"/>
  <c r="CZ612" i="3"/>
  <c r="DA612" i="3"/>
  <c r="A613" i="3"/>
  <c r="CY613" i="3"/>
  <c r="CZ613" i="3"/>
  <c r="DA613" i="3"/>
  <c r="A614" i="3"/>
  <c r="CY614" i="3"/>
  <c r="CZ614" i="3"/>
  <c r="DA614" i="3"/>
  <c r="A615" i="3"/>
  <c r="CY615" i="3"/>
  <c r="CZ615" i="3"/>
  <c r="DA615" i="3"/>
  <c r="A616" i="3"/>
  <c r="CY616" i="3"/>
  <c r="CZ616" i="3"/>
  <c r="DA616" i="3"/>
  <c r="A617" i="3"/>
  <c r="CY617" i="3"/>
  <c r="CZ617" i="3"/>
  <c r="DA617" i="3"/>
  <c r="A618" i="3"/>
  <c r="CY618" i="3"/>
  <c r="CZ618" i="3"/>
  <c r="DA618" i="3"/>
  <c r="A619" i="3"/>
  <c r="CY619" i="3"/>
  <c r="CZ619" i="3"/>
  <c r="DA619" i="3"/>
  <c r="A620" i="3"/>
  <c r="CY620" i="3"/>
  <c r="CZ620" i="3"/>
  <c r="DA620" i="3"/>
  <c r="A621" i="3"/>
  <c r="CY621" i="3"/>
  <c r="CZ621" i="3"/>
  <c r="DA621" i="3"/>
  <c r="A622" i="3"/>
  <c r="CY622" i="3"/>
  <c r="CZ622" i="3"/>
  <c r="DA622" i="3"/>
  <c r="A623" i="3"/>
  <c r="CY623" i="3"/>
  <c r="CZ623" i="3"/>
  <c r="DA623" i="3"/>
  <c r="A624" i="3"/>
  <c r="CY624" i="3"/>
  <c r="CZ624" i="3"/>
  <c r="DA624" i="3"/>
  <c r="A625" i="3"/>
  <c r="CY625" i="3"/>
  <c r="CZ625" i="3"/>
  <c r="DA625" i="3"/>
  <c r="A626" i="3"/>
  <c r="CY626" i="3"/>
  <c r="CZ626" i="3"/>
  <c r="DA626" i="3"/>
  <c r="A627" i="3"/>
  <c r="CY627" i="3"/>
  <c r="CZ627" i="3"/>
  <c r="DA627" i="3"/>
  <c r="A628" i="3"/>
  <c r="CY628" i="3"/>
  <c r="CZ628" i="3"/>
  <c r="DA628" i="3"/>
  <c r="A629" i="3"/>
  <c r="CY629" i="3"/>
  <c r="CZ629" i="3"/>
  <c r="DA629" i="3"/>
  <c r="A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Y643" i="3"/>
  <c r="CZ643" i="3"/>
  <c r="DA643" i="3"/>
  <c r="A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Y663" i="3"/>
  <c r="CZ663" i="3"/>
  <c r="DA663" i="3"/>
  <c r="A664" i="3"/>
  <c r="CY664" i="3"/>
  <c r="CZ664" i="3"/>
  <c r="DA664" i="3"/>
  <c r="A665" i="3"/>
  <c r="CY665" i="3"/>
  <c r="CZ665" i="3"/>
  <c r="DA665" i="3"/>
  <c r="A666" i="3"/>
  <c r="CY666" i="3"/>
  <c r="CZ666" i="3"/>
  <c r="DA666" i="3"/>
  <c r="A667" i="3"/>
  <c r="CY667" i="3"/>
  <c r="CZ667" i="3"/>
  <c r="DA667" i="3"/>
  <c r="A668" i="3"/>
  <c r="CY668" i="3"/>
  <c r="CZ668" i="3"/>
  <c r="DA668" i="3"/>
  <c r="A669" i="3"/>
  <c r="CY669" i="3"/>
  <c r="CZ669" i="3"/>
  <c r="DA669" i="3"/>
  <c r="A670" i="3"/>
  <c r="CY670" i="3"/>
  <c r="CZ670" i="3"/>
  <c r="DA670" i="3"/>
  <c r="A671" i="3"/>
  <c r="CY671" i="3"/>
  <c r="CZ671" i="3"/>
  <c r="DA671" i="3"/>
  <c r="A672" i="3"/>
  <c r="CY672" i="3"/>
  <c r="CZ672" i="3"/>
  <c r="DA672" i="3"/>
  <c r="A673" i="3"/>
  <c r="CY673" i="3"/>
  <c r="CZ673" i="3"/>
  <c r="DA673" i="3"/>
  <c r="A674" i="3"/>
  <c r="CY674" i="3"/>
  <c r="CZ674" i="3"/>
  <c r="DA674" i="3"/>
  <c r="A675" i="3"/>
  <c r="CY675" i="3"/>
  <c r="CZ675" i="3"/>
  <c r="DA675" i="3"/>
  <c r="A676" i="3"/>
  <c r="CY676" i="3"/>
  <c r="CZ676" i="3"/>
  <c r="DA676" i="3"/>
  <c r="A677" i="3"/>
  <c r="CY677" i="3"/>
  <c r="CZ677" i="3"/>
  <c r="DA677" i="3"/>
  <c r="A678" i="3"/>
  <c r="CY678" i="3"/>
  <c r="CZ678" i="3"/>
  <c r="DA678" i="3"/>
  <c r="A679" i="3"/>
  <c r="CY679" i="3"/>
  <c r="CZ679" i="3"/>
  <c r="DA679" i="3"/>
  <c r="A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Y683" i="3"/>
  <c r="CZ683" i="3"/>
  <c r="DA683" i="3"/>
  <c r="A684" i="3"/>
  <c r="CY684" i="3"/>
  <c r="CZ684" i="3"/>
  <c r="DA684" i="3"/>
  <c r="A685" i="3"/>
  <c r="CY685" i="3"/>
  <c r="CZ685" i="3"/>
  <c r="DA685" i="3"/>
  <c r="A686" i="3"/>
  <c r="CY686" i="3"/>
  <c r="CZ686" i="3"/>
  <c r="DA686" i="3"/>
  <c r="A687" i="3"/>
  <c r="CY687" i="3"/>
  <c r="CZ687" i="3"/>
  <c r="DA687" i="3"/>
  <c r="A688" i="3"/>
  <c r="CY688" i="3"/>
  <c r="CZ688" i="3"/>
  <c r="DA688" i="3"/>
  <c r="A689" i="3"/>
  <c r="CY689" i="3"/>
  <c r="CZ689" i="3"/>
  <c r="DA689" i="3"/>
  <c r="A690" i="3"/>
  <c r="CY690" i="3"/>
  <c r="CZ690" i="3"/>
  <c r="DA690" i="3"/>
  <c r="A691" i="3"/>
  <c r="CY691" i="3"/>
  <c r="CZ691" i="3"/>
  <c r="DA691" i="3"/>
  <c r="A692" i="3"/>
  <c r="CY692" i="3"/>
  <c r="CZ692" i="3"/>
  <c r="DA692" i="3"/>
  <c r="A693" i="3"/>
  <c r="CY693" i="3"/>
  <c r="CZ693" i="3"/>
  <c r="DA693" i="3"/>
  <c r="A694" i="3"/>
  <c r="CY694" i="3"/>
  <c r="CZ694" i="3"/>
  <c r="DA694" i="3"/>
  <c r="A695" i="3"/>
  <c r="CY695" i="3"/>
  <c r="CZ695" i="3"/>
  <c r="DA695" i="3"/>
  <c r="A696" i="3"/>
  <c r="CY696" i="3"/>
  <c r="CZ696" i="3"/>
  <c r="DA696" i="3"/>
  <c r="A697" i="3"/>
  <c r="CY697" i="3"/>
  <c r="CZ697" i="3"/>
  <c r="DA697" i="3"/>
  <c r="A698" i="3"/>
  <c r="CY698" i="3"/>
  <c r="CZ698" i="3"/>
  <c r="DA698" i="3"/>
  <c r="A699" i="3"/>
  <c r="CY699" i="3"/>
  <c r="CZ699" i="3"/>
  <c r="DA699" i="3"/>
  <c r="A700" i="3"/>
  <c r="CY700" i="3"/>
  <c r="CZ700" i="3"/>
  <c r="DA700" i="3"/>
  <c r="A701" i="3"/>
  <c r="CY701" i="3"/>
  <c r="CZ701" i="3"/>
  <c r="DA701" i="3"/>
  <c r="A702" i="3"/>
  <c r="CY702" i="3"/>
  <c r="CZ702" i="3"/>
  <c r="DA702" i="3"/>
  <c r="A703" i="3"/>
  <c r="CY703" i="3"/>
  <c r="CZ703" i="3"/>
  <c r="DA703" i="3"/>
  <c r="A704" i="3"/>
  <c r="CY704" i="3"/>
  <c r="CZ704" i="3"/>
  <c r="DA704" i="3"/>
  <c r="A705" i="3"/>
  <c r="CY705" i="3"/>
  <c r="CZ705" i="3"/>
  <c r="DA705" i="3"/>
  <c r="A706" i="3"/>
  <c r="CY706" i="3"/>
  <c r="CZ706" i="3"/>
  <c r="DA706" i="3"/>
  <c r="A707" i="3"/>
  <c r="CX707" i="3"/>
  <c r="CY707" i="3"/>
  <c r="CZ707" i="3"/>
  <c r="DA707" i="3"/>
  <c r="A708" i="3"/>
  <c r="CX708" i="3"/>
  <c r="CY708" i="3"/>
  <c r="CZ708" i="3"/>
  <c r="DA708" i="3"/>
  <c r="A709" i="3"/>
  <c r="CX709" i="3"/>
  <c r="CY709" i="3"/>
  <c r="CZ709" i="3"/>
  <c r="DA709" i="3"/>
  <c r="A710" i="3"/>
  <c r="CX710" i="3"/>
  <c r="CY710" i="3"/>
  <c r="CZ710" i="3"/>
  <c r="DA710" i="3"/>
  <c r="A711" i="3"/>
  <c r="CX711" i="3"/>
  <c r="CY711" i="3"/>
  <c r="CZ711" i="3"/>
  <c r="DA711" i="3"/>
  <c r="A712" i="3"/>
  <c r="CX712" i="3"/>
  <c r="CY712" i="3"/>
  <c r="CZ712" i="3"/>
  <c r="DA712" i="3"/>
  <c r="A713" i="3"/>
  <c r="CX713" i="3"/>
  <c r="CY713" i="3"/>
  <c r="CZ713" i="3"/>
  <c r="DA713" i="3"/>
  <c r="A714" i="3"/>
  <c r="CX714" i="3"/>
  <c r="CY714" i="3"/>
  <c r="CZ714" i="3"/>
  <c r="DA714" i="3"/>
  <c r="A715" i="3"/>
  <c r="CX715" i="3"/>
  <c r="CY715" i="3"/>
  <c r="CZ715" i="3"/>
  <c r="DA715" i="3"/>
  <c r="A716" i="3"/>
  <c r="CX716" i="3"/>
  <c r="CY716" i="3"/>
  <c r="CZ716" i="3"/>
  <c r="DA716" i="3"/>
  <c r="A717" i="3"/>
  <c r="CX717" i="3"/>
  <c r="CY717" i="3"/>
  <c r="CZ717" i="3"/>
  <c r="DA717" i="3"/>
  <c r="A718" i="3"/>
  <c r="CX718" i="3"/>
  <c r="CY718" i="3"/>
  <c r="CZ718" i="3"/>
  <c r="DA718" i="3"/>
  <c r="A719" i="3"/>
  <c r="CY719" i="3"/>
  <c r="CZ719" i="3"/>
  <c r="DA719" i="3"/>
  <c r="A720" i="3"/>
  <c r="CY720" i="3"/>
  <c r="CZ720" i="3"/>
  <c r="DA720" i="3"/>
  <c r="A721" i="3"/>
  <c r="CY721" i="3"/>
  <c r="CZ721" i="3"/>
  <c r="DA721" i="3"/>
  <c r="A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Y745" i="3"/>
  <c r="CZ745" i="3"/>
  <c r="DA745" i="3"/>
  <c r="A746" i="3"/>
  <c r="CY746" i="3"/>
  <c r="CZ746" i="3"/>
  <c r="DA746" i="3"/>
  <c r="A747" i="3"/>
  <c r="CY747" i="3"/>
  <c r="CZ747" i="3"/>
  <c r="DA747" i="3"/>
  <c r="A748" i="3"/>
  <c r="CY748" i="3"/>
  <c r="CZ748" i="3"/>
  <c r="DA748" i="3"/>
  <c r="A749" i="3"/>
  <c r="CY749" i="3"/>
  <c r="CZ749" i="3"/>
  <c r="DA749" i="3"/>
  <c r="A750" i="3"/>
  <c r="CY750" i="3"/>
  <c r="CZ750" i="3"/>
  <c r="DA750" i="3"/>
  <c r="A751" i="3"/>
  <c r="CY751" i="3"/>
  <c r="CZ751" i="3"/>
  <c r="DA751" i="3"/>
  <c r="A752" i="3"/>
  <c r="CY752" i="3"/>
  <c r="CZ752" i="3"/>
  <c r="DA752" i="3"/>
  <c r="A753" i="3"/>
  <c r="CY753" i="3"/>
  <c r="CZ753" i="3"/>
  <c r="DA753" i="3"/>
  <c r="A754" i="3"/>
  <c r="CY754" i="3"/>
  <c r="CZ754" i="3"/>
  <c r="DA754" i="3"/>
  <c r="A755" i="3"/>
  <c r="CY755" i="3"/>
  <c r="CZ755" i="3"/>
  <c r="DA755" i="3"/>
  <c r="A756" i="3"/>
  <c r="CY756" i="3"/>
  <c r="CZ756" i="3"/>
  <c r="DA756" i="3"/>
  <c r="A757" i="3"/>
  <c r="CY757" i="3"/>
  <c r="CZ757" i="3"/>
  <c r="DA757" i="3"/>
  <c r="A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X777" i="3"/>
  <c r="CY777" i="3"/>
  <c r="CZ777" i="3"/>
  <c r="DA777" i="3"/>
  <c r="A778" i="3"/>
  <c r="CX778" i="3"/>
  <c r="CY778" i="3"/>
  <c r="CZ778" i="3"/>
  <c r="DA778" i="3"/>
  <c r="A779" i="3"/>
  <c r="CX779" i="3"/>
  <c r="CY779" i="3"/>
  <c r="CZ779" i="3"/>
  <c r="DA779" i="3"/>
  <c r="A780" i="3"/>
  <c r="CX780" i="3"/>
  <c r="CY780" i="3"/>
  <c r="CZ780" i="3"/>
  <c r="DA780" i="3"/>
  <c r="A781" i="3"/>
  <c r="CX781" i="3"/>
  <c r="CY781" i="3"/>
  <c r="CZ781" i="3"/>
  <c r="DA781" i="3"/>
  <c r="A782" i="3"/>
  <c r="CX782" i="3"/>
  <c r="CY782" i="3"/>
  <c r="CZ782" i="3"/>
  <c r="DA782" i="3"/>
  <c r="A783" i="3"/>
  <c r="CX783" i="3"/>
  <c r="CY783" i="3"/>
  <c r="CZ783" i="3"/>
  <c r="DA783" i="3"/>
  <c r="A784" i="3"/>
  <c r="CX784" i="3"/>
  <c r="CY784" i="3"/>
  <c r="CZ784" i="3"/>
  <c r="DA784" i="3"/>
  <c r="A785" i="3"/>
  <c r="CX785" i="3"/>
  <c r="CY785" i="3"/>
  <c r="CZ785" i="3"/>
  <c r="DA785" i="3"/>
  <c r="A786" i="3"/>
  <c r="CX786" i="3"/>
  <c r="CY786" i="3"/>
  <c r="CZ786" i="3"/>
  <c r="DA786" i="3"/>
  <c r="A787" i="3"/>
  <c r="CX787" i="3"/>
  <c r="CY787" i="3"/>
  <c r="CZ787" i="3"/>
  <c r="DA787" i="3"/>
  <c r="A788" i="3"/>
  <c r="CX788" i="3"/>
  <c r="CY788" i="3"/>
  <c r="CZ788" i="3"/>
  <c r="DA788" i="3"/>
  <c r="A789" i="3"/>
  <c r="CX789" i="3"/>
  <c r="CY789" i="3"/>
  <c r="CZ789" i="3"/>
  <c r="DA789" i="3"/>
  <c r="A790" i="3"/>
  <c r="CX790" i="3"/>
  <c r="CY790" i="3"/>
  <c r="CZ790" i="3"/>
  <c r="DA790" i="3"/>
  <c r="A791" i="3"/>
  <c r="CX791" i="3"/>
  <c r="CY791" i="3"/>
  <c r="CZ791" i="3"/>
  <c r="DA791" i="3"/>
  <c r="A792" i="3"/>
  <c r="CX792" i="3"/>
  <c r="CY792" i="3"/>
  <c r="CZ792" i="3"/>
  <c r="DA792" i="3"/>
  <c r="A793" i="3"/>
  <c r="CX793" i="3"/>
  <c r="CY793" i="3"/>
  <c r="CZ793" i="3"/>
  <c r="DA793" i="3"/>
  <c r="A794" i="3"/>
  <c r="CX794" i="3"/>
  <c r="CY794" i="3"/>
  <c r="CZ794" i="3"/>
  <c r="DA794" i="3"/>
  <c r="A795" i="3"/>
  <c r="CX795" i="3"/>
  <c r="CY795" i="3"/>
  <c r="CZ795" i="3"/>
  <c r="DA795" i="3"/>
  <c r="A796" i="3"/>
  <c r="CX796" i="3"/>
  <c r="CY796" i="3"/>
  <c r="CZ796" i="3"/>
  <c r="DA796" i="3"/>
  <c r="A797" i="3"/>
  <c r="CX797" i="3"/>
  <c r="CY797" i="3"/>
  <c r="CZ797" i="3"/>
  <c r="DA797" i="3"/>
  <c r="A798" i="3"/>
  <c r="CX798" i="3"/>
  <c r="CY798" i="3"/>
  <c r="CZ798" i="3"/>
  <c r="DA798" i="3"/>
  <c r="A799" i="3"/>
  <c r="CX799" i="3"/>
  <c r="CY799" i="3"/>
  <c r="CZ799" i="3"/>
  <c r="DA799" i="3"/>
  <c r="A800" i="3"/>
  <c r="CX800" i="3"/>
  <c r="CY800" i="3"/>
  <c r="CZ800" i="3"/>
  <c r="DA800" i="3"/>
  <c r="A801" i="3"/>
  <c r="CX801" i="3"/>
  <c r="CY801" i="3"/>
  <c r="CZ801" i="3"/>
  <c r="DA801" i="3"/>
  <c r="A802" i="3"/>
  <c r="CX802" i="3"/>
  <c r="CY802" i="3"/>
  <c r="CZ802" i="3"/>
  <c r="DA802" i="3"/>
  <c r="A803" i="3"/>
  <c r="CX803" i="3"/>
  <c r="CY803" i="3"/>
  <c r="CZ803" i="3"/>
  <c r="DA803" i="3"/>
  <c r="A804" i="3"/>
  <c r="CX804" i="3"/>
  <c r="CY804" i="3"/>
  <c r="CZ804" i="3"/>
  <c r="DA804" i="3"/>
  <c r="A805" i="3"/>
  <c r="CX805" i="3"/>
  <c r="CY805" i="3"/>
  <c r="CZ805" i="3"/>
  <c r="DA805" i="3"/>
  <c r="A806" i="3"/>
  <c r="CX806" i="3"/>
  <c r="CY806" i="3"/>
  <c r="CZ806" i="3"/>
  <c r="DA806" i="3"/>
  <c r="A807" i="3"/>
  <c r="CX807" i="3"/>
  <c r="CY807" i="3"/>
  <c r="CZ807" i="3"/>
  <c r="DA807" i="3"/>
  <c r="A808" i="3"/>
  <c r="CX808" i="3"/>
  <c r="CY808" i="3"/>
  <c r="CZ808" i="3"/>
  <c r="DA808" i="3"/>
  <c r="A809" i="3"/>
  <c r="CX809" i="3"/>
  <c r="CY809" i="3"/>
  <c r="CZ809" i="3"/>
  <c r="DA809" i="3"/>
  <c r="A810" i="3"/>
  <c r="CX810" i="3"/>
  <c r="CY810" i="3"/>
  <c r="CZ810" i="3"/>
  <c r="DA810" i="3"/>
  <c r="A811" i="3"/>
  <c r="CX811" i="3"/>
  <c r="CY811" i="3"/>
  <c r="CZ811" i="3"/>
  <c r="DA811" i="3"/>
  <c r="A812" i="3"/>
  <c r="CX812" i="3"/>
  <c r="CY812" i="3"/>
  <c r="CZ812" i="3"/>
  <c r="DA812" i="3"/>
  <c r="A813" i="3"/>
  <c r="CX813" i="3"/>
  <c r="CY813" i="3"/>
  <c r="CZ813" i="3"/>
  <c r="DA813" i="3"/>
  <c r="A814" i="3"/>
  <c r="CX814" i="3"/>
  <c r="CY814" i="3"/>
  <c r="CZ814" i="3"/>
  <c r="DA814" i="3"/>
  <c r="A815" i="3"/>
  <c r="CX815" i="3"/>
  <c r="CY815" i="3"/>
  <c r="CZ815" i="3"/>
  <c r="DA815" i="3"/>
  <c r="A816" i="3"/>
  <c r="CX816" i="3"/>
  <c r="CY816" i="3"/>
  <c r="CZ816" i="3"/>
  <c r="DA816" i="3"/>
  <c r="A817" i="3"/>
  <c r="CX817" i="3"/>
  <c r="CY817" i="3"/>
  <c r="CZ817" i="3"/>
  <c r="DA817" i="3"/>
  <c r="A818" i="3"/>
  <c r="CX818" i="3"/>
  <c r="CY818" i="3"/>
  <c r="CZ818" i="3"/>
  <c r="DA818" i="3"/>
  <c r="A819" i="3"/>
  <c r="CX819" i="3"/>
  <c r="CY819" i="3"/>
  <c r="CZ819" i="3"/>
  <c r="DA819" i="3"/>
  <c r="A820" i="3"/>
  <c r="CX820" i="3"/>
  <c r="CY820" i="3"/>
  <c r="CZ820" i="3"/>
  <c r="DA820" i="3"/>
  <c r="A821" i="3"/>
  <c r="CX821" i="3"/>
  <c r="CY821" i="3"/>
  <c r="CZ821" i="3"/>
  <c r="DA821" i="3"/>
  <c r="A822" i="3"/>
  <c r="CX822" i="3"/>
  <c r="CY822" i="3"/>
  <c r="CZ822" i="3"/>
  <c r="DA822" i="3"/>
  <c r="A823" i="3"/>
  <c r="CX823" i="3"/>
  <c r="CY823" i="3"/>
  <c r="CZ823" i="3"/>
  <c r="DA823" i="3"/>
  <c r="A824" i="3"/>
  <c r="CX824" i="3"/>
  <c r="CY824" i="3"/>
  <c r="CZ824" i="3"/>
  <c r="DA824" i="3"/>
  <c r="A825" i="3"/>
  <c r="CX825" i="3"/>
  <c r="CY825" i="3"/>
  <c r="CZ825" i="3"/>
  <c r="DA825" i="3"/>
  <c r="A826" i="3"/>
  <c r="CX826" i="3"/>
  <c r="CY826" i="3"/>
  <c r="CZ826" i="3"/>
  <c r="DA826" i="3"/>
  <c r="A827" i="3"/>
  <c r="CX827" i="3"/>
  <c r="CY827" i="3"/>
  <c r="CZ827" i="3"/>
  <c r="DA827" i="3"/>
  <c r="A828" i="3"/>
  <c r="CX828" i="3"/>
  <c r="CY828" i="3"/>
  <c r="CZ828" i="3"/>
  <c r="DA828" i="3"/>
  <c r="A829" i="3"/>
  <c r="CX829" i="3"/>
  <c r="CY829" i="3"/>
  <c r="CZ829" i="3"/>
  <c r="DA829" i="3"/>
  <c r="A830" i="3"/>
  <c r="CX830" i="3"/>
  <c r="CY830" i="3"/>
  <c r="CZ830" i="3"/>
  <c r="DA830" i="3"/>
  <c r="A831" i="3"/>
  <c r="CX831" i="3"/>
  <c r="CY831" i="3"/>
  <c r="CZ831" i="3"/>
  <c r="DA831" i="3"/>
  <c r="A832" i="3"/>
  <c r="CX832" i="3"/>
  <c r="CY832" i="3"/>
  <c r="CZ832" i="3"/>
  <c r="DA832" i="3"/>
  <c r="A833" i="3"/>
  <c r="CX833" i="3"/>
  <c r="CY833" i="3"/>
  <c r="CZ833" i="3"/>
  <c r="DA833" i="3"/>
  <c r="A834" i="3"/>
  <c r="CX834" i="3"/>
  <c r="CY834" i="3"/>
  <c r="CZ834" i="3"/>
  <c r="DA834" i="3"/>
  <c r="A835" i="3"/>
  <c r="CX835" i="3"/>
  <c r="CY835" i="3"/>
  <c r="CZ835" i="3"/>
  <c r="DA835" i="3"/>
  <c r="A836" i="3"/>
  <c r="CX836" i="3"/>
  <c r="CY836" i="3"/>
  <c r="CZ836" i="3"/>
  <c r="DA836" i="3"/>
  <c r="A837" i="3"/>
  <c r="CX837" i="3"/>
  <c r="CY837" i="3"/>
  <c r="CZ837" i="3"/>
  <c r="DA837" i="3"/>
  <c r="A838" i="3"/>
  <c r="CX838" i="3"/>
  <c r="CY838" i="3"/>
  <c r="CZ838" i="3"/>
  <c r="DA838" i="3"/>
  <c r="A839" i="3"/>
  <c r="CX839" i="3"/>
  <c r="CY839" i="3"/>
  <c r="CZ839" i="3"/>
  <c r="DA839" i="3"/>
  <c r="A840" i="3"/>
  <c r="CX840" i="3"/>
  <c r="CY840" i="3"/>
  <c r="CZ840" i="3"/>
  <c r="DA840" i="3"/>
  <c r="A841" i="3"/>
  <c r="CY841" i="3"/>
  <c r="CZ841" i="3"/>
  <c r="DA841" i="3"/>
  <c r="A842" i="3"/>
  <c r="CY842" i="3"/>
  <c r="CZ842" i="3"/>
  <c r="DA842" i="3"/>
  <c r="A843" i="3"/>
  <c r="CY843" i="3"/>
  <c r="CZ843" i="3"/>
  <c r="DA843" i="3"/>
  <c r="A844" i="3"/>
  <c r="CY844" i="3"/>
  <c r="CZ844" i="3"/>
  <c r="DA844" i="3"/>
  <c r="A845" i="3"/>
  <c r="CX845" i="3"/>
  <c r="CY845" i="3"/>
  <c r="CZ845" i="3"/>
  <c r="DA845" i="3"/>
  <c r="A846" i="3"/>
  <c r="CX846" i="3"/>
  <c r="CY846" i="3"/>
  <c r="CZ846" i="3"/>
  <c r="DA846" i="3"/>
  <c r="A847" i="3"/>
  <c r="CX847" i="3"/>
  <c r="CY847" i="3"/>
  <c r="CZ847" i="3"/>
  <c r="DA847" i="3"/>
  <c r="A848" i="3"/>
  <c r="CX848" i="3"/>
  <c r="CY848" i="3"/>
  <c r="CZ848" i="3"/>
  <c r="DA848" i="3"/>
  <c r="A849" i="3"/>
  <c r="CX849" i="3"/>
  <c r="CY849" i="3"/>
  <c r="CZ849" i="3"/>
  <c r="DA849" i="3"/>
  <c r="A850" i="3"/>
  <c r="CX850" i="3"/>
  <c r="CY850" i="3"/>
  <c r="CZ850" i="3"/>
  <c r="DA850" i="3"/>
  <c r="A851" i="3"/>
  <c r="CX851" i="3"/>
  <c r="CY851" i="3"/>
  <c r="CZ851" i="3"/>
  <c r="DA851" i="3"/>
  <c r="A852" i="3"/>
  <c r="CX852" i="3"/>
  <c r="CY852" i="3"/>
  <c r="CZ852" i="3"/>
  <c r="DA852" i="3"/>
  <c r="A853" i="3"/>
  <c r="CY853" i="3"/>
  <c r="CZ853" i="3"/>
  <c r="DA853" i="3"/>
  <c r="A854" i="3"/>
  <c r="CY854" i="3"/>
  <c r="CZ854" i="3"/>
  <c r="DA854" i="3"/>
  <c r="A855" i="3"/>
  <c r="CY855" i="3"/>
  <c r="CZ855" i="3"/>
  <c r="DA855" i="3"/>
  <c r="A856" i="3"/>
  <c r="CY856" i="3"/>
  <c r="CZ856" i="3"/>
  <c r="DA856" i="3"/>
  <c r="A857" i="3"/>
  <c r="CY857" i="3"/>
  <c r="CZ857" i="3"/>
  <c r="DA857" i="3"/>
  <c r="A858" i="3"/>
  <c r="CY858" i="3"/>
  <c r="CZ858" i="3"/>
  <c r="DA858" i="3"/>
  <c r="A859" i="3"/>
  <c r="CY859" i="3"/>
  <c r="CZ859" i="3"/>
  <c r="DA859" i="3"/>
  <c r="A860" i="3"/>
  <c r="CY860" i="3"/>
  <c r="CZ860" i="3"/>
  <c r="DA860" i="3"/>
  <c r="A861" i="3"/>
  <c r="CY861" i="3"/>
  <c r="CZ861" i="3"/>
  <c r="DA861" i="3"/>
  <c r="A862" i="3"/>
  <c r="CY862" i="3"/>
  <c r="CZ862" i="3"/>
  <c r="DA862" i="3"/>
  <c r="A863" i="3"/>
  <c r="CY863" i="3"/>
  <c r="CZ863" i="3"/>
  <c r="DA863" i="3"/>
  <c r="A864" i="3"/>
  <c r="CY864" i="3"/>
  <c r="CZ864" i="3"/>
  <c r="DA864" i="3"/>
  <c r="A865" i="3"/>
  <c r="CY865" i="3"/>
  <c r="CZ865" i="3"/>
  <c r="DA865" i="3"/>
  <c r="A866" i="3"/>
  <c r="CY866" i="3"/>
  <c r="CZ866" i="3"/>
  <c r="DA866" i="3"/>
  <c r="A867" i="3"/>
  <c r="CY867" i="3"/>
  <c r="CZ867" i="3"/>
  <c r="DA867" i="3"/>
  <c r="A868" i="3"/>
  <c r="CY868" i="3"/>
  <c r="CZ868" i="3"/>
  <c r="DA868" i="3"/>
  <c r="A869" i="3"/>
  <c r="CY869" i="3"/>
  <c r="CZ869" i="3"/>
  <c r="DA869" i="3"/>
  <c r="A870" i="3"/>
  <c r="CY870" i="3"/>
  <c r="CZ870" i="3"/>
  <c r="DA870" i="3"/>
  <c r="A871" i="3"/>
  <c r="CY871" i="3"/>
  <c r="CZ871" i="3"/>
  <c r="DA871" i="3"/>
  <c r="A872" i="3"/>
  <c r="CY872" i="3"/>
  <c r="CZ872" i="3"/>
  <c r="DA872" i="3"/>
  <c r="A873" i="3"/>
  <c r="CY873" i="3"/>
  <c r="CZ873" i="3"/>
  <c r="DA873" i="3"/>
  <c r="A874" i="3"/>
  <c r="CY874" i="3"/>
  <c r="CZ874" i="3"/>
  <c r="DA874" i="3"/>
  <c r="A875" i="3"/>
  <c r="CY875" i="3"/>
  <c r="CZ875" i="3"/>
  <c r="DA875" i="3"/>
  <c r="A876" i="3"/>
  <c r="CY876" i="3"/>
  <c r="CZ876" i="3"/>
  <c r="DA876" i="3"/>
  <c r="A877" i="3"/>
  <c r="CY877" i="3"/>
  <c r="CZ877" i="3"/>
  <c r="DA877" i="3"/>
  <c r="A878" i="3"/>
  <c r="CY878" i="3"/>
  <c r="CZ878" i="3"/>
  <c r="DA878" i="3"/>
  <c r="A879" i="3"/>
  <c r="CY879" i="3"/>
  <c r="CZ879" i="3"/>
  <c r="DA879" i="3"/>
  <c r="A880" i="3"/>
  <c r="CY880" i="3"/>
  <c r="CZ880" i="3"/>
  <c r="DA880" i="3"/>
  <c r="A881" i="3"/>
  <c r="CY881" i="3"/>
  <c r="CZ881" i="3"/>
  <c r="DA881" i="3"/>
  <c r="A882" i="3"/>
  <c r="CY882" i="3"/>
  <c r="CZ882" i="3"/>
  <c r="DA882" i="3"/>
  <c r="A883" i="3"/>
  <c r="CY883" i="3"/>
  <c r="CZ883" i="3"/>
  <c r="DA883" i="3"/>
  <c r="A884" i="3"/>
  <c r="CY884" i="3"/>
  <c r="CZ884" i="3"/>
  <c r="DA884" i="3"/>
  <c r="A885" i="3"/>
  <c r="CY885" i="3"/>
  <c r="CZ885" i="3"/>
  <c r="DA885" i="3"/>
  <c r="A886" i="3"/>
  <c r="CY886" i="3"/>
  <c r="CZ886" i="3"/>
  <c r="DA886" i="3"/>
  <c r="A887" i="3"/>
  <c r="CY887" i="3"/>
  <c r="CZ887" i="3"/>
  <c r="DA887" i="3"/>
  <c r="A888" i="3"/>
  <c r="CY888" i="3"/>
  <c r="CZ888" i="3"/>
  <c r="DA888" i="3"/>
  <c r="A889" i="3"/>
  <c r="CY889" i="3"/>
  <c r="CZ889" i="3"/>
  <c r="DA889" i="3"/>
  <c r="A890" i="3"/>
  <c r="CY890" i="3"/>
  <c r="CZ890" i="3"/>
  <c r="DA890" i="3"/>
  <c r="A891" i="3"/>
  <c r="CY891" i="3"/>
  <c r="CZ891" i="3"/>
  <c r="DA891" i="3"/>
  <c r="A892" i="3"/>
  <c r="CY892" i="3"/>
  <c r="CZ892" i="3"/>
  <c r="DA892" i="3"/>
  <c r="A893" i="3"/>
  <c r="CY893" i="3"/>
  <c r="CZ893" i="3"/>
  <c r="DA893" i="3"/>
  <c r="A894" i="3"/>
  <c r="CY894" i="3"/>
  <c r="CZ894" i="3"/>
  <c r="DA894" i="3"/>
  <c r="A895" i="3"/>
  <c r="CY895" i="3"/>
  <c r="CZ895" i="3"/>
  <c r="DA895" i="3"/>
  <c r="A896" i="3"/>
  <c r="CY896" i="3"/>
  <c r="CZ896" i="3"/>
  <c r="DA896" i="3"/>
  <c r="A897" i="3"/>
  <c r="CY897" i="3"/>
  <c r="CZ897" i="3"/>
  <c r="DA897" i="3"/>
  <c r="A898" i="3"/>
  <c r="CY898" i="3"/>
  <c r="CZ898" i="3"/>
  <c r="DA898" i="3"/>
  <c r="A899" i="3"/>
  <c r="CY899" i="3"/>
  <c r="CZ899" i="3"/>
  <c r="DA899" i="3"/>
  <c r="A900" i="3"/>
  <c r="CY900" i="3"/>
  <c r="CZ900" i="3"/>
  <c r="DA900" i="3"/>
  <c r="A901" i="3"/>
  <c r="CY901" i="3"/>
  <c r="CZ901" i="3"/>
  <c r="DA901" i="3"/>
  <c r="A902" i="3"/>
  <c r="CY902" i="3"/>
  <c r="CZ902" i="3"/>
  <c r="DA902" i="3"/>
  <c r="A903" i="3"/>
  <c r="CY903" i="3"/>
  <c r="CZ903" i="3"/>
  <c r="DA903" i="3"/>
  <c r="A904" i="3"/>
  <c r="CY904" i="3"/>
  <c r="CZ904" i="3"/>
  <c r="DA904" i="3"/>
  <c r="A905" i="3"/>
  <c r="CY905" i="3"/>
  <c r="CZ905" i="3"/>
  <c r="DA905" i="3"/>
  <c r="A906" i="3"/>
  <c r="CY906" i="3"/>
  <c r="CZ906" i="3"/>
  <c r="DA906" i="3"/>
  <c r="A907" i="3"/>
  <c r="CY907" i="3"/>
  <c r="CZ907" i="3"/>
  <c r="DA907" i="3"/>
  <c r="A908" i="3"/>
  <c r="CY908" i="3"/>
  <c r="CZ908" i="3"/>
  <c r="DA908" i="3"/>
  <c r="A909" i="3"/>
  <c r="CY909" i="3"/>
  <c r="CZ909" i="3"/>
  <c r="DA909" i="3"/>
  <c r="A910" i="3"/>
  <c r="CY910" i="3"/>
  <c r="CZ910" i="3"/>
  <c r="DA910" i="3"/>
  <c r="A911" i="3"/>
  <c r="CY911" i="3"/>
  <c r="CZ911" i="3"/>
  <c r="DA911" i="3"/>
  <c r="A912" i="3"/>
  <c r="CY912" i="3"/>
  <c r="CZ912" i="3"/>
  <c r="DA912" i="3"/>
  <c r="A913" i="3"/>
  <c r="CY913" i="3"/>
  <c r="CZ913" i="3"/>
  <c r="DA913" i="3"/>
  <c r="A914" i="3"/>
  <c r="CY914" i="3"/>
  <c r="CZ914" i="3"/>
  <c r="DA914" i="3"/>
  <c r="A915" i="3"/>
  <c r="CY915" i="3"/>
  <c r="CZ915" i="3"/>
  <c r="DA915" i="3"/>
  <c r="A916" i="3"/>
  <c r="CY916" i="3"/>
  <c r="CZ916" i="3"/>
  <c r="DA916" i="3"/>
  <c r="A917" i="3"/>
  <c r="CY917" i="3"/>
  <c r="CZ917" i="3"/>
  <c r="DA917" i="3"/>
  <c r="A918" i="3"/>
  <c r="CY918" i="3"/>
  <c r="CZ918" i="3"/>
  <c r="DA918" i="3"/>
  <c r="A919" i="3"/>
  <c r="CY919" i="3"/>
  <c r="CZ919" i="3"/>
  <c r="DA919" i="3"/>
  <c r="A920" i="3"/>
  <c r="CY920" i="3"/>
  <c r="CZ920" i="3"/>
  <c r="DA920" i="3"/>
  <c r="A921" i="3"/>
  <c r="CY921" i="3"/>
  <c r="CZ921" i="3"/>
  <c r="DA921" i="3"/>
  <c r="A922" i="3"/>
  <c r="CY922" i="3"/>
  <c r="CZ922" i="3"/>
  <c r="DA922" i="3"/>
  <c r="A923" i="3"/>
  <c r="CY923" i="3"/>
  <c r="CZ923" i="3"/>
  <c r="DA923" i="3"/>
  <c r="A924" i="3"/>
  <c r="CY924" i="3"/>
  <c r="CZ924" i="3"/>
  <c r="DA924" i="3"/>
  <c r="A925" i="3"/>
  <c r="CY925" i="3"/>
  <c r="CZ925" i="3"/>
  <c r="DA925" i="3"/>
  <c r="A926" i="3"/>
  <c r="CY926" i="3"/>
  <c r="CZ926" i="3"/>
  <c r="DA926" i="3"/>
  <c r="A927" i="3"/>
  <c r="CY927" i="3"/>
  <c r="CZ927" i="3"/>
  <c r="DA927" i="3"/>
  <c r="A928" i="3"/>
  <c r="CY928" i="3"/>
  <c r="CZ928" i="3"/>
  <c r="DA928" i="3"/>
  <c r="A929" i="3"/>
  <c r="CY929" i="3"/>
  <c r="CZ929" i="3"/>
  <c r="DA929" i="3"/>
  <c r="A930" i="3"/>
  <c r="CY930" i="3"/>
  <c r="CZ930" i="3"/>
  <c r="DA930" i="3"/>
  <c r="A931" i="3"/>
  <c r="CY931" i="3"/>
  <c r="CZ931" i="3"/>
  <c r="DA931" i="3"/>
  <c r="A932" i="3"/>
  <c r="CY932" i="3"/>
  <c r="CZ932" i="3"/>
  <c r="DA932" i="3"/>
  <c r="A933" i="3"/>
  <c r="CY933" i="3"/>
  <c r="CZ933" i="3"/>
  <c r="DA933" i="3"/>
  <c r="A934" i="3"/>
  <c r="CY934" i="3"/>
  <c r="CZ934" i="3"/>
  <c r="DA934" i="3"/>
  <c r="A935" i="3"/>
  <c r="CY935" i="3"/>
  <c r="CZ935" i="3"/>
  <c r="DA935" i="3"/>
  <c r="A936" i="3"/>
  <c r="CY936" i="3"/>
  <c r="CZ936" i="3"/>
  <c r="DA936" i="3"/>
  <c r="A937" i="3"/>
  <c r="CY937" i="3"/>
  <c r="CZ937" i="3"/>
  <c r="DA937" i="3"/>
  <c r="A938" i="3"/>
  <c r="CY938" i="3"/>
  <c r="CZ938" i="3"/>
  <c r="DA938" i="3"/>
  <c r="A939" i="3"/>
  <c r="CY939" i="3"/>
  <c r="CZ939" i="3"/>
  <c r="DA939" i="3"/>
  <c r="A940" i="3"/>
  <c r="CY940" i="3"/>
  <c r="CZ940" i="3"/>
  <c r="DA940" i="3"/>
  <c r="A941" i="3"/>
  <c r="CY941" i="3"/>
  <c r="CZ941" i="3"/>
  <c r="DA941" i="3"/>
  <c r="A942" i="3"/>
  <c r="CY942" i="3"/>
  <c r="CZ942" i="3"/>
  <c r="DA942" i="3"/>
  <c r="A943" i="3"/>
  <c r="CY943" i="3"/>
  <c r="CZ943" i="3"/>
  <c r="DA943" i="3"/>
  <c r="A944" i="3"/>
  <c r="CY944" i="3"/>
  <c r="CZ944" i="3"/>
  <c r="DA944" i="3"/>
  <c r="A945" i="3"/>
  <c r="CY945" i="3"/>
  <c r="CZ945" i="3"/>
  <c r="DA945" i="3"/>
  <c r="A946" i="3"/>
  <c r="CY946" i="3"/>
  <c r="CZ946" i="3"/>
  <c r="DA946" i="3"/>
  <c r="A947" i="3"/>
  <c r="CY947" i="3"/>
  <c r="CZ947" i="3"/>
  <c r="DA947" i="3"/>
  <c r="A948" i="3"/>
  <c r="CY948" i="3"/>
  <c r="CZ948" i="3"/>
  <c r="DA948" i="3"/>
  <c r="A949" i="3"/>
  <c r="CY949" i="3"/>
  <c r="CZ949" i="3"/>
  <c r="DA949" i="3"/>
  <c r="A950" i="3"/>
  <c r="CY950" i="3"/>
  <c r="CZ950" i="3"/>
  <c r="DA950" i="3"/>
  <c r="A951" i="3"/>
  <c r="CY951" i="3"/>
  <c r="CZ951" i="3"/>
  <c r="DA951" i="3"/>
  <c r="A952" i="3"/>
  <c r="CY952" i="3"/>
  <c r="CZ952" i="3"/>
  <c r="DA952" i="3"/>
  <c r="A953" i="3"/>
  <c r="CY953" i="3"/>
  <c r="CZ953" i="3"/>
  <c r="DA953" i="3"/>
  <c r="A954" i="3"/>
  <c r="CY954" i="3"/>
  <c r="CZ954" i="3"/>
  <c r="DA954" i="3"/>
  <c r="A955" i="3"/>
  <c r="CY955" i="3"/>
  <c r="CZ955" i="3"/>
  <c r="DA955" i="3"/>
  <c r="A956" i="3"/>
  <c r="CY956" i="3"/>
  <c r="CZ956" i="3"/>
  <c r="DA956" i="3"/>
  <c r="A957" i="3"/>
  <c r="CY957" i="3"/>
  <c r="CZ957" i="3"/>
  <c r="DA957" i="3"/>
  <c r="A958" i="3"/>
  <c r="CY958" i="3"/>
  <c r="CZ958" i="3"/>
  <c r="DA958" i="3"/>
  <c r="A959" i="3"/>
  <c r="CY959" i="3"/>
  <c r="CZ959" i="3"/>
  <c r="DA959" i="3"/>
  <c r="A960" i="3"/>
  <c r="CY960" i="3"/>
  <c r="CZ960" i="3"/>
  <c r="DA960" i="3"/>
  <c r="A961" i="3"/>
  <c r="CY961" i="3"/>
  <c r="CZ961" i="3"/>
  <c r="DA961" i="3"/>
  <c r="A962" i="3"/>
  <c r="CY962" i="3"/>
  <c r="CZ962" i="3"/>
  <c r="DA962" i="3"/>
  <c r="A963" i="3"/>
  <c r="CY963" i="3"/>
  <c r="CZ963" i="3"/>
  <c r="DA963" i="3"/>
  <c r="A964" i="3"/>
  <c r="CY964" i="3"/>
  <c r="CZ964" i="3"/>
  <c r="DA964" i="3"/>
  <c r="A965" i="3"/>
  <c r="CY965" i="3"/>
  <c r="CZ965" i="3"/>
  <c r="DA965" i="3"/>
  <c r="A966" i="3"/>
  <c r="CY966" i="3"/>
  <c r="CZ966" i="3"/>
  <c r="DA966" i="3"/>
  <c r="A967" i="3"/>
  <c r="CY967" i="3"/>
  <c r="CZ967" i="3"/>
  <c r="DA967" i="3"/>
  <c r="A968" i="3"/>
  <c r="CY968" i="3"/>
  <c r="CZ968" i="3"/>
  <c r="DA968" i="3"/>
  <c r="A969" i="3"/>
  <c r="CY969" i="3"/>
  <c r="CZ969" i="3"/>
  <c r="DA969" i="3"/>
  <c r="A970" i="3"/>
  <c r="CY970" i="3"/>
  <c r="CZ970" i="3"/>
  <c r="DA970" i="3"/>
  <c r="A971" i="3"/>
  <c r="CY971" i="3"/>
  <c r="CZ971" i="3"/>
  <c r="DA971" i="3"/>
  <c r="A972" i="3"/>
  <c r="CY972" i="3"/>
  <c r="CZ972" i="3"/>
  <c r="DA972" i="3"/>
  <c r="A973" i="3"/>
  <c r="CY973" i="3"/>
  <c r="CZ973" i="3"/>
  <c r="DA973" i="3"/>
  <c r="A974" i="3"/>
  <c r="CY974" i="3"/>
  <c r="CZ974" i="3"/>
  <c r="DA974" i="3"/>
  <c r="A975" i="3"/>
  <c r="CY975" i="3"/>
  <c r="CZ975" i="3"/>
  <c r="DA975" i="3"/>
  <c r="A976" i="3"/>
  <c r="CY976" i="3"/>
  <c r="CZ976" i="3"/>
  <c r="DA976" i="3"/>
  <c r="A977" i="3"/>
  <c r="CY977" i="3"/>
  <c r="CZ977" i="3"/>
  <c r="DA977" i="3"/>
  <c r="A978" i="3"/>
  <c r="CY978" i="3"/>
  <c r="CZ978" i="3"/>
  <c r="DA978" i="3"/>
  <c r="A979" i="3"/>
  <c r="CY979" i="3"/>
  <c r="CZ979" i="3"/>
  <c r="DA979" i="3"/>
  <c r="A980" i="3"/>
  <c r="CY980" i="3"/>
  <c r="CZ980" i="3"/>
  <c r="DA980" i="3"/>
  <c r="A981" i="3"/>
  <c r="CY981" i="3"/>
  <c r="CZ981" i="3"/>
  <c r="DA981" i="3"/>
  <c r="A982" i="3"/>
  <c r="CY982" i="3"/>
  <c r="CZ982" i="3"/>
  <c r="DA982" i="3"/>
  <c r="A983" i="3"/>
  <c r="CY983" i="3"/>
  <c r="CZ983" i="3"/>
  <c r="DA983" i="3"/>
  <c r="A984" i="3"/>
  <c r="CY984" i="3"/>
  <c r="CZ984" i="3"/>
  <c r="DA984" i="3"/>
  <c r="A985" i="3"/>
  <c r="CY985" i="3"/>
  <c r="CZ985" i="3"/>
  <c r="DA985" i="3"/>
  <c r="A986" i="3"/>
  <c r="CY986" i="3"/>
  <c r="CZ986" i="3"/>
  <c r="DA986" i="3"/>
  <c r="A987" i="3"/>
  <c r="CY987" i="3"/>
  <c r="CZ987" i="3"/>
  <c r="DA987" i="3"/>
  <c r="A988" i="3"/>
  <c r="CY988" i="3"/>
  <c r="CZ988" i="3"/>
  <c r="DA988" i="3"/>
  <c r="A989" i="3"/>
  <c r="CY989" i="3"/>
  <c r="CZ989" i="3"/>
  <c r="DA989" i="3"/>
  <c r="A990" i="3"/>
  <c r="CY990" i="3"/>
  <c r="CZ990" i="3"/>
  <c r="DA990" i="3"/>
  <c r="A991" i="3"/>
  <c r="CY991" i="3"/>
  <c r="CZ991" i="3"/>
  <c r="DA991" i="3"/>
  <c r="A992" i="3"/>
  <c r="CY992" i="3"/>
  <c r="CZ992" i="3"/>
  <c r="DA992" i="3"/>
  <c r="A993" i="3"/>
  <c r="CY993" i="3"/>
  <c r="CZ993" i="3"/>
  <c r="DA993" i="3"/>
  <c r="A994" i="3"/>
  <c r="CY994" i="3"/>
  <c r="CZ994" i="3"/>
  <c r="DA994" i="3"/>
  <c r="A995" i="3"/>
  <c r="CY995" i="3"/>
  <c r="CZ995" i="3"/>
  <c r="DA995" i="3"/>
  <c r="A996" i="3"/>
  <c r="CY996" i="3"/>
  <c r="CZ996" i="3"/>
  <c r="DA996" i="3"/>
  <c r="A997" i="3"/>
  <c r="CY997" i="3"/>
  <c r="CZ997" i="3"/>
  <c r="DA997" i="3"/>
  <c r="A998" i="3"/>
  <c r="CY998" i="3"/>
  <c r="CZ998" i="3"/>
  <c r="DA998" i="3"/>
  <c r="A999" i="3"/>
  <c r="CY999" i="3"/>
  <c r="CZ999" i="3"/>
  <c r="DA999" i="3"/>
  <c r="A1000" i="3"/>
  <c r="CY1000" i="3"/>
  <c r="CZ1000" i="3"/>
  <c r="DA1000" i="3"/>
  <c r="A1001" i="3"/>
  <c r="CY1001" i="3"/>
  <c r="CZ1001" i="3"/>
  <c r="DA1001" i="3"/>
  <c r="A1002" i="3"/>
  <c r="CY1002" i="3"/>
  <c r="CZ1002" i="3"/>
  <c r="DA1002" i="3"/>
  <c r="A1003" i="3"/>
  <c r="CY1003" i="3"/>
  <c r="CZ1003" i="3"/>
  <c r="DA1003" i="3"/>
  <c r="A1004" i="3"/>
  <c r="CY1004" i="3"/>
  <c r="CZ1004" i="3"/>
  <c r="DA1004" i="3"/>
  <c r="A1005" i="3"/>
  <c r="CY1005" i="3"/>
  <c r="CZ1005" i="3"/>
  <c r="DA1005" i="3"/>
  <c r="A1006" i="3"/>
  <c r="CY1006" i="3"/>
  <c r="CZ1006" i="3"/>
  <c r="DA1006" i="3"/>
  <c r="A1007" i="3"/>
  <c r="CY1007" i="3"/>
  <c r="CZ1007" i="3"/>
  <c r="DA1007" i="3"/>
  <c r="A1008" i="3"/>
  <c r="CY1008" i="3"/>
  <c r="CZ1008" i="3"/>
  <c r="DA1008" i="3"/>
  <c r="A1009" i="3"/>
  <c r="CY1009" i="3"/>
  <c r="CZ1009" i="3"/>
  <c r="DA1009" i="3"/>
  <c r="A1010" i="3"/>
  <c r="CY1010" i="3"/>
  <c r="CZ1010" i="3"/>
  <c r="DA1010" i="3"/>
  <c r="A1011" i="3"/>
  <c r="CY1011" i="3"/>
  <c r="CZ1011" i="3"/>
  <c r="DA1011" i="3"/>
  <c r="A1012" i="3"/>
  <c r="CY1012" i="3"/>
  <c r="CZ1012" i="3"/>
  <c r="DA1012" i="3"/>
  <c r="A1013" i="3"/>
  <c r="CX1013" i="3"/>
  <c r="CY1013" i="3"/>
  <c r="CZ1013" i="3"/>
  <c r="DA1013" i="3"/>
  <c r="A1014" i="3"/>
  <c r="CX1014" i="3"/>
  <c r="CY1014" i="3"/>
  <c r="CZ1014" i="3"/>
  <c r="DA1014" i="3"/>
  <c r="A1015" i="3"/>
  <c r="CX1015" i="3"/>
  <c r="CY1015" i="3"/>
  <c r="CZ1015" i="3"/>
  <c r="DA1015" i="3"/>
  <c r="A1016" i="3"/>
  <c r="CX1016" i="3"/>
  <c r="CY1016" i="3"/>
  <c r="CZ1016" i="3"/>
  <c r="DA1016" i="3"/>
  <c r="A1017" i="3"/>
  <c r="CX1017" i="3"/>
  <c r="CY1017" i="3"/>
  <c r="CZ1017" i="3"/>
  <c r="DA1017" i="3"/>
  <c r="A1018" i="3"/>
  <c r="CX1018" i="3"/>
  <c r="CY1018" i="3"/>
  <c r="CZ1018" i="3"/>
  <c r="DA1018" i="3"/>
  <c r="A1019" i="3"/>
  <c r="CX1019" i="3"/>
  <c r="CY1019" i="3"/>
  <c r="CZ1019" i="3"/>
  <c r="DA1019" i="3"/>
  <c r="A1020" i="3"/>
  <c r="CX1020" i="3"/>
  <c r="CY1020" i="3"/>
  <c r="CZ1020" i="3"/>
  <c r="DA1020" i="3"/>
  <c r="A1021" i="3"/>
  <c r="CX1021" i="3"/>
  <c r="CY1021" i="3"/>
  <c r="CZ1021" i="3"/>
  <c r="DA1021" i="3"/>
  <c r="A1022" i="3"/>
  <c r="CX1022" i="3"/>
  <c r="CY1022" i="3"/>
  <c r="CZ1022" i="3"/>
  <c r="DA1022" i="3"/>
  <c r="A1023" i="3"/>
  <c r="CX1023" i="3"/>
  <c r="CY1023" i="3"/>
  <c r="CZ1023" i="3"/>
  <c r="DA1023" i="3"/>
  <c r="A1024" i="3"/>
  <c r="CX1024" i="3"/>
  <c r="CY1024" i="3"/>
  <c r="CZ1024" i="3"/>
  <c r="DA1024" i="3"/>
  <c r="A1025" i="3"/>
  <c r="CX1025" i="3"/>
  <c r="CY1025" i="3"/>
  <c r="CZ1025" i="3"/>
  <c r="DA1025" i="3"/>
  <c r="A1026" i="3"/>
  <c r="CX1026" i="3"/>
  <c r="CY1026" i="3"/>
  <c r="CZ1026" i="3"/>
  <c r="DA1026" i="3"/>
  <c r="A1027" i="3"/>
  <c r="CX1027" i="3"/>
  <c r="CY1027" i="3"/>
  <c r="CZ1027" i="3"/>
  <c r="DA1027" i="3"/>
  <c r="A1028" i="3"/>
  <c r="CX1028" i="3"/>
  <c r="CY1028" i="3"/>
  <c r="CZ1028" i="3"/>
  <c r="DA1028" i="3"/>
  <c r="A1029" i="3"/>
  <c r="CX1029" i="3"/>
  <c r="CY1029" i="3"/>
  <c r="CZ1029" i="3"/>
  <c r="DA1029" i="3"/>
  <c r="A1030" i="3"/>
  <c r="CX1030" i="3"/>
  <c r="CY1030" i="3"/>
  <c r="CZ1030" i="3"/>
  <c r="DA1030" i="3"/>
  <c r="A1031" i="3"/>
  <c r="CX1031" i="3"/>
  <c r="CY1031" i="3"/>
  <c r="CZ1031" i="3"/>
  <c r="DA1031" i="3"/>
  <c r="A1032" i="3"/>
  <c r="CX1032" i="3"/>
  <c r="CY1032" i="3"/>
  <c r="CZ1032" i="3"/>
  <c r="DA1032" i="3"/>
  <c r="A1033" i="3"/>
  <c r="CX1033" i="3"/>
  <c r="CY1033" i="3"/>
  <c r="CZ1033" i="3"/>
  <c r="DA1033" i="3"/>
  <c r="A1034" i="3"/>
  <c r="CX1034" i="3"/>
  <c r="CY1034" i="3"/>
  <c r="CZ1034" i="3"/>
  <c r="DA1034" i="3"/>
  <c r="A1035" i="3"/>
  <c r="CX1035" i="3"/>
  <c r="CY1035" i="3"/>
  <c r="CZ1035" i="3"/>
  <c r="DA1035" i="3"/>
  <c r="A1036" i="3"/>
  <c r="CX1036" i="3"/>
  <c r="CY1036" i="3"/>
  <c r="CZ1036" i="3"/>
  <c r="DA1036" i="3"/>
  <c r="A1037" i="3"/>
  <c r="CX1037" i="3"/>
  <c r="CY1037" i="3"/>
  <c r="CZ1037" i="3"/>
  <c r="DA1037" i="3"/>
  <c r="A1038" i="3"/>
  <c r="CX1038" i="3"/>
  <c r="CY1038" i="3"/>
  <c r="CZ1038" i="3"/>
  <c r="DA1038" i="3"/>
  <c r="A1039" i="3"/>
  <c r="CX1039" i="3"/>
  <c r="CY1039" i="3"/>
  <c r="CZ1039" i="3"/>
  <c r="DA1039" i="3"/>
  <c r="A1040" i="3"/>
  <c r="CX1040" i="3"/>
  <c r="CY1040" i="3"/>
  <c r="CZ1040" i="3"/>
  <c r="DA1040" i="3"/>
  <c r="A1041" i="3"/>
  <c r="CX1041" i="3"/>
  <c r="CY1041" i="3"/>
  <c r="CZ1041" i="3"/>
  <c r="DA1041" i="3"/>
  <c r="A1042" i="3"/>
  <c r="CX1042" i="3"/>
  <c r="CY1042" i="3"/>
  <c r="CZ1042" i="3"/>
  <c r="DA1042" i="3"/>
  <c r="A1043" i="3"/>
  <c r="CX1043" i="3"/>
  <c r="CY1043" i="3"/>
  <c r="CZ1043" i="3"/>
  <c r="DA1043" i="3"/>
  <c r="A1044" i="3"/>
  <c r="CX1044" i="3"/>
  <c r="CY1044" i="3"/>
  <c r="CZ1044" i="3"/>
  <c r="DA1044" i="3"/>
  <c r="A1045" i="3"/>
  <c r="CX1045" i="3"/>
  <c r="CY1045" i="3"/>
  <c r="CZ1045" i="3"/>
  <c r="DA1045" i="3"/>
  <c r="A1046" i="3"/>
  <c r="CX1046" i="3"/>
  <c r="CY1046" i="3"/>
  <c r="CZ1046" i="3"/>
  <c r="DA1046" i="3"/>
  <c r="A1047" i="3"/>
  <c r="CX1047" i="3"/>
  <c r="CY1047" i="3"/>
  <c r="CZ1047" i="3"/>
  <c r="DA1047" i="3"/>
  <c r="A1048" i="3"/>
  <c r="CX1048" i="3"/>
  <c r="CY1048" i="3"/>
  <c r="CZ1048" i="3"/>
  <c r="DA1048" i="3"/>
  <c r="A1049" i="3"/>
  <c r="CX1049" i="3"/>
  <c r="CY1049" i="3"/>
  <c r="CZ1049" i="3"/>
  <c r="DA1049" i="3"/>
  <c r="A1050" i="3"/>
  <c r="CX1050" i="3"/>
  <c r="CY1050" i="3"/>
  <c r="CZ1050" i="3"/>
  <c r="DA1050" i="3"/>
  <c r="A1051" i="3"/>
  <c r="CY1051" i="3"/>
  <c r="CZ1051" i="3"/>
  <c r="DA1051" i="3"/>
  <c r="A1052" i="3"/>
  <c r="CY1052" i="3"/>
  <c r="CZ1052" i="3"/>
  <c r="DA1052" i="3"/>
  <c r="A1053" i="3"/>
  <c r="CY1053" i="3"/>
  <c r="CZ1053" i="3"/>
  <c r="DA1053" i="3"/>
  <c r="A1054" i="3"/>
  <c r="CY1054" i="3"/>
  <c r="CZ1054" i="3"/>
  <c r="DA1054" i="3"/>
  <c r="A1055" i="3"/>
  <c r="CY1055" i="3"/>
  <c r="CZ1055" i="3"/>
  <c r="DA1055" i="3"/>
  <c r="A1056" i="3"/>
  <c r="CY1056" i="3"/>
  <c r="CZ1056" i="3"/>
  <c r="DA1056" i="3"/>
  <c r="A1057" i="3"/>
  <c r="CY1057" i="3"/>
  <c r="CZ1057" i="3"/>
  <c r="DA1057" i="3"/>
  <c r="A1058" i="3"/>
  <c r="CY1058" i="3"/>
  <c r="CZ1058" i="3"/>
  <c r="DA1058" i="3"/>
  <c r="A1059" i="3"/>
  <c r="CY1059" i="3"/>
  <c r="CZ1059" i="3"/>
  <c r="DA1059" i="3"/>
  <c r="A1060" i="3"/>
  <c r="CY1060" i="3"/>
  <c r="CZ1060" i="3"/>
  <c r="DA1060" i="3"/>
  <c r="A1061" i="3"/>
  <c r="CY1061" i="3"/>
  <c r="CZ1061" i="3"/>
  <c r="DA1061" i="3"/>
  <c r="A1062" i="3"/>
  <c r="CY1062" i="3"/>
  <c r="CZ1062" i="3"/>
  <c r="DA1062" i="3"/>
  <c r="A1063" i="3"/>
  <c r="CY1063" i="3"/>
  <c r="CZ1063" i="3"/>
  <c r="DA1063" i="3"/>
  <c r="A1064" i="3"/>
  <c r="CY1064" i="3"/>
  <c r="CZ1064" i="3"/>
  <c r="DA1064" i="3"/>
  <c r="A1065" i="3"/>
  <c r="CY1065" i="3"/>
  <c r="CZ1065" i="3"/>
  <c r="DA1065" i="3"/>
  <c r="A1066" i="3"/>
  <c r="CY1066" i="3"/>
  <c r="CZ1066" i="3"/>
  <c r="DA1066" i="3"/>
  <c r="A1067" i="3"/>
  <c r="CY1067" i="3"/>
  <c r="CZ1067" i="3"/>
  <c r="DA1067" i="3"/>
  <c r="A1068" i="3"/>
  <c r="CY1068" i="3"/>
  <c r="CZ1068" i="3"/>
  <c r="DA1068" i="3"/>
  <c r="A1069" i="3"/>
  <c r="CY1069" i="3"/>
  <c r="CZ1069" i="3"/>
  <c r="DA1069" i="3"/>
  <c r="A1070" i="3"/>
  <c r="CY1070" i="3"/>
  <c r="CZ1070" i="3"/>
  <c r="DA1070" i="3"/>
  <c r="A1071" i="3"/>
  <c r="CY1071" i="3"/>
  <c r="CZ1071" i="3"/>
  <c r="DA1071" i="3"/>
  <c r="A1072" i="3"/>
  <c r="CY1072" i="3"/>
  <c r="CZ1072" i="3"/>
  <c r="DA1072" i="3"/>
  <c r="A1073" i="3"/>
  <c r="CY1073" i="3"/>
  <c r="CZ1073" i="3"/>
  <c r="DA1073" i="3"/>
  <c r="A1074" i="3"/>
  <c r="CY1074" i="3"/>
  <c r="CZ1074" i="3"/>
  <c r="DA1074" i="3"/>
  <c r="A1075" i="3"/>
  <c r="CX1075" i="3"/>
  <c r="CY1075" i="3"/>
  <c r="CZ1075" i="3"/>
  <c r="DA1075" i="3"/>
  <c r="A1076" i="3"/>
  <c r="CX1076" i="3"/>
  <c r="CY1076" i="3"/>
  <c r="CZ1076" i="3"/>
  <c r="DA1076" i="3"/>
  <c r="A1077" i="3"/>
  <c r="CX1077" i="3"/>
  <c r="CY1077" i="3"/>
  <c r="CZ1077" i="3"/>
  <c r="DA1077" i="3"/>
  <c r="A1078" i="3"/>
  <c r="CX1078" i="3"/>
  <c r="CY1078" i="3"/>
  <c r="CZ1078" i="3"/>
  <c r="DA1078" i="3"/>
  <c r="A1079" i="3"/>
  <c r="CX1079" i="3"/>
  <c r="CY1079" i="3"/>
  <c r="CZ1079" i="3"/>
  <c r="DA1079" i="3"/>
  <c r="A1080" i="3"/>
  <c r="CX1080" i="3"/>
  <c r="CY1080" i="3"/>
  <c r="CZ1080" i="3"/>
  <c r="DA1080" i="3"/>
  <c r="A1081" i="3"/>
  <c r="CX1081" i="3"/>
  <c r="CY1081" i="3"/>
  <c r="CZ1081" i="3"/>
  <c r="DA1081" i="3"/>
  <c r="A1082" i="3"/>
  <c r="CX1082" i="3"/>
  <c r="CY1082" i="3"/>
  <c r="CZ1082" i="3"/>
  <c r="DA1082" i="3"/>
  <c r="A1083" i="3"/>
  <c r="CX1083" i="3"/>
  <c r="CY1083" i="3"/>
  <c r="CZ1083" i="3"/>
  <c r="DA1083" i="3"/>
  <c r="A1084" i="3"/>
  <c r="CX1084" i="3"/>
  <c r="CY1084" i="3"/>
  <c r="CZ1084" i="3"/>
  <c r="DA1084" i="3"/>
  <c r="A1085" i="3"/>
  <c r="CX1085" i="3"/>
  <c r="CY1085" i="3"/>
  <c r="CZ1085" i="3"/>
  <c r="DA1085" i="3"/>
  <c r="A1086" i="3"/>
  <c r="CX1086" i="3"/>
  <c r="CY1086" i="3"/>
  <c r="CZ1086" i="3"/>
  <c r="DA1086" i="3"/>
  <c r="A1087" i="3"/>
  <c r="CX1087" i="3"/>
  <c r="CY1087" i="3"/>
  <c r="CZ1087" i="3"/>
  <c r="DA1087" i="3"/>
  <c r="A1088" i="3"/>
  <c r="CX1088" i="3"/>
  <c r="CY1088" i="3"/>
  <c r="CZ1088" i="3"/>
  <c r="DA1088" i="3"/>
  <c r="A1089" i="3"/>
  <c r="CX1089" i="3"/>
  <c r="CY1089" i="3"/>
  <c r="CZ1089" i="3"/>
  <c r="DA1089" i="3"/>
  <c r="A1090" i="3"/>
  <c r="CX1090" i="3"/>
  <c r="CY1090" i="3"/>
  <c r="CZ1090" i="3"/>
  <c r="DA1090" i="3"/>
  <c r="A1091" i="3"/>
  <c r="CX1091" i="3"/>
  <c r="CY1091" i="3"/>
  <c r="CZ1091" i="3"/>
  <c r="DA1091" i="3"/>
  <c r="A1092" i="3"/>
  <c r="CX1092" i="3"/>
  <c r="CY1092" i="3"/>
  <c r="CZ1092" i="3"/>
  <c r="DA1092" i="3"/>
  <c r="A1093" i="3"/>
  <c r="CX1093" i="3"/>
  <c r="CY1093" i="3"/>
  <c r="CZ1093" i="3"/>
  <c r="DA1093" i="3"/>
  <c r="A1094" i="3"/>
  <c r="CX1094" i="3"/>
  <c r="CY1094" i="3"/>
  <c r="CZ1094" i="3"/>
  <c r="DA1094" i="3"/>
  <c r="A1095" i="3"/>
  <c r="CX1095" i="3"/>
  <c r="CY1095" i="3"/>
  <c r="CZ1095" i="3"/>
  <c r="DA1095" i="3"/>
  <c r="A1096" i="3"/>
  <c r="CX1096" i="3"/>
  <c r="CY1096" i="3"/>
  <c r="CZ1096" i="3"/>
  <c r="DA1096" i="3"/>
  <c r="A1097" i="3"/>
  <c r="CX1097" i="3"/>
  <c r="CY1097" i="3"/>
  <c r="CZ1097" i="3"/>
  <c r="DA1097" i="3"/>
  <c r="A1098" i="3"/>
  <c r="CX1098" i="3"/>
  <c r="CY1098" i="3"/>
  <c r="CZ1098" i="3"/>
  <c r="DA1098" i="3"/>
  <c r="A1099" i="3"/>
  <c r="CX1099" i="3"/>
  <c r="CY1099" i="3"/>
  <c r="CZ1099" i="3"/>
  <c r="DA1099" i="3"/>
  <c r="A1100" i="3"/>
  <c r="CX1100" i="3"/>
  <c r="CY1100" i="3"/>
  <c r="CZ1100" i="3"/>
  <c r="DA1100" i="3"/>
  <c r="A1101" i="3"/>
  <c r="CX1101" i="3"/>
  <c r="CY1101" i="3"/>
  <c r="CZ1101" i="3"/>
  <c r="DA1101" i="3"/>
  <c r="A1102" i="3"/>
  <c r="CX1102" i="3"/>
  <c r="CY1102" i="3"/>
  <c r="CZ1102" i="3"/>
  <c r="DA1102" i="3"/>
  <c r="A1103" i="3"/>
  <c r="CX1103" i="3"/>
  <c r="CY1103" i="3"/>
  <c r="CZ1103" i="3"/>
  <c r="DA1103" i="3"/>
  <c r="A1104" i="3"/>
  <c r="CX1104" i="3"/>
  <c r="CY1104" i="3"/>
  <c r="CZ1104" i="3"/>
  <c r="DA1104" i="3"/>
  <c r="A1105" i="3"/>
  <c r="CX1105" i="3"/>
  <c r="CY1105" i="3"/>
  <c r="CZ1105" i="3"/>
  <c r="DA1105" i="3"/>
  <c r="A1106" i="3"/>
  <c r="CX1106" i="3"/>
  <c r="CY1106" i="3"/>
  <c r="CZ1106" i="3"/>
  <c r="DA1106" i="3"/>
  <c r="A1107" i="3"/>
  <c r="CX1107" i="3"/>
  <c r="CY1107" i="3"/>
  <c r="CZ1107" i="3"/>
  <c r="DA1107" i="3"/>
  <c r="A1108" i="3"/>
  <c r="CX1108" i="3"/>
  <c r="CY1108" i="3"/>
  <c r="CZ1108" i="3"/>
  <c r="DA1108" i="3"/>
  <c r="A1109" i="3"/>
  <c r="CX1109" i="3"/>
  <c r="CY1109" i="3"/>
  <c r="CZ1109" i="3"/>
  <c r="DA1109" i="3"/>
  <c r="A1110" i="3"/>
  <c r="CX1110" i="3"/>
  <c r="CY1110" i="3"/>
  <c r="CZ1110" i="3"/>
  <c r="DA1110" i="3"/>
  <c r="A1111" i="3"/>
  <c r="CX1111" i="3"/>
  <c r="CY1111" i="3"/>
  <c r="CZ1111" i="3"/>
  <c r="DA1111" i="3"/>
  <c r="A1112" i="3"/>
  <c r="CX1112" i="3"/>
  <c r="CY1112" i="3"/>
  <c r="CZ1112" i="3"/>
  <c r="DA1112" i="3"/>
  <c r="A1113" i="3"/>
  <c r="CX1113" i="3"/>
  <c r="CY1113" i="3"/>
  <c r="CZ1113" i="3"/>
  <c r="DA1113" i="3"/>
  <c r="A1114" i="3"/>
  <c r="CX1114" i="3"/>
  <c r="CY1114" i="3"/>
  <c r="CZ1114" i="3"/>
  <c r="DA1114" i="3"/>
  <c r="A1115" i="3"/>
  <c r="CY1115" i="3"/>
  <c r="CZ1115" i="3"/>
  <c r="DA1115" i="3"/>
  <c r="A1116" i="3"/>
  <c r="CY1116" i="3"/>
  <c r="CZ1116" i="3"/>
  <c r="DA1116" i="3"/>
  <c r="A1117" i="3"/>
  <c r="CY1117" i="3"/>
  <c r="CZ1117" i="3"/>
  <c r="DA1117" i="3"/>
  <c r="A1118" i="3"/>
  <c r="CY1118" i="3"/>
  <c r="CZ1118" i="3"/>
  <c r="DA1118" i="3"/>
  <c r="A1119" i="3"/>
  <c r="CY1119" i="3"/>
  <c r="CZ1119" i="3"/>
  <c r="DA1119" i="3"/>
  <c r="A1120" i="3"/>
  <c r="CY1120" i="3"/>
  <c r="CZ1120" i="3"/>
  <c r="DA1120" i="3"/>
  <c r="A1121" i="3"/>
  <c r="CY1121" i="3"/>
  <c r="CZ1121" i="3"/>
  <c r="DA1121" i="3"/>
  <c r="A1122" i="3"/>
  <c r="CY1122" i="3"/>
  <c r="CZ1122" i="3"/>
  <c r="DA1122" i="3"/>
  <c r="A1123" i="3"/>
  <c r="CY1123" i="3"/>
  <c r="CZ1123" i="3"/>
  <c r="DA1123" i="3"/>
  <c r="A1124" i="3"/>
  <c r="CY1124" i="3"/>
  <c r="CZ1124" i="3"/>
  <c r="DA1124" i="3"/>
  <c r="A1125" i="3"/>
  <c r="CY1125" i="3"/>
  <c r="CZ1125" i="3"/>
  <c r="DA1125" i="3"/>
  <c r="A1126" i="3"/>
  <c r="CY1126" i="3"/>
  <c r="CZ1126" i="3"/>
  <c r="DA1126" i="3"/>
  <c r="A1127" i="3"/>
  <c r="CX1127" i="3"/>
  <c r="CY1127" i="3"/>
  <c r="CZ1127" i="3"/>
  <c r="DA1127" i="3"/>
  <c r="A1128" i="3"/>
  <c r="CX1128" i="3"/>
  <c r="CY1128" i="3"/>
  <c r="CZ1128" i="3"/>
  <c r="DA1128" i="3"/>
  <c r="A1129" i="3"/>
  <c r="CX1129" i="3"/>
  <c r="CY1129" i="3"/>
  <c r="CZ1129" i="3"/>
  <c r="DA1129" i="3"/>
  <c r="A1130" i="3"/>
  <c r="CX1130" i="3"/>
  <c r="CY1130" i="3"/>
  <c r="CZ1130" i="3"/>
  <c r="DA1130" i="3"/>
  <c r="A1131" i="3"/>
  <c r="CX1131" i="3"/>
  <c r="CY1131" i="3"/>
  <c r="CZ1131" i="3"/>
  <c r="DA1131" i="3"/>
  <c r="A1132" i="3"/>
  <c r="CX1132" i="3"/>
  <c r="CY1132" i="3"/>
  <c r="CZ1132" i="3"/>
  <c r="DA1132" i="3"/>
  <c r="A1133" i="3"/>
  <c r="CX1133" i="3"/>
  <c r="CY1133" i="3"/>
  <c r="CZ1133" i="3"/>
  <c r="DA1133" i="3"/>
  <c r="A1134" i="3"/>
  <c r="CX1134" i="3"/>
  <c r="CY1134" i="3"/>
  <c r="CZ1134" i="3"/>
  <c r="DA1134" i="3"/>
  <c r="A1135" i="3"/>
  <c r="CX1135" i="3"/>
  <c r="CY1135" i="3"/>
  <c r="CZ1135" i="3"/>
  <c r="DA1135" i="3"/>
  <c r="A1136" i="3"/>
  <c r="CX1136" i="3"/>
  <c r="CY1136" i="3"/>
  <c r="CZ1136" i="3"/>
  <c r="DA1136" i="3"/>
  <c r="A1137" i="3"/>
  <c r="CX1137" i="3"/>
  <c r="CY1137" i="3"/>
  <c r="CZ1137" i="3"/>
  <c r="DA1137" i="3"/>
  <c r="A1138" i="3"/>
  <c r="CX1138" i="3"/>
  <c r="CY1138" i="3"/>
  <c r="CZ1138" i="3"/>
  <c r="DA1138" i="3"/>
  <c r="A1139" i="3"/>
  <c r="CX1139" i="3"/>
  <c r="CY1139" i="3"/>
  <c r="CZ1139" i="3"/>
  <c r="DA1139" i="3"/>
  <c r="A1140" i="3"/>
  <c r="CX1140" i="3"/>
  <c r="CY1140" i="3"/>
  <c r="CZ1140" i="3"/>
  <c r="DA1140" i="3"/>
  <c r="A1141" i="3"/>
  <c r="CX1141" i="3"/>
  <c r="CY1141" i="3"/>
  <c r="CZ1141" i="3"/>
  <c r="DA1141" i="3"/>
  <c r="A1142" i="3"/>
  <c r="CX1142" i="3"/>
  <c r="CY1142" i="3"/>
  <c r="CZ1142" i="3"/>
  <c r="DA1142" i="3"/>
  <c r="A1143" i="3"/>
  <c r="CX1143" i="3"/>
  <c r="CY1143" i="3"/>
  <c r="CZ1143" i="3"/>
  <c r="DA1143" i="3"/>
  <c r="A1144" i="3"/>
  <c r="CX1144" i="3"/>
  <c r="CY1144" i="3"/>
  <c r="CZ1144" i="3"/>
  <c r="DA1144" i="3"/>
  <c r="A1145" i="3"/>
  <c r="CY1145" i="3"/>
  <c r="CZ1145" i="3"/>
  <c r="DA1145" i="3"/>
  <c r="A1146" i="3"/>
  <c r="CY1146" i="3"/>
  <c r="CZ1146" i="3"/>
  <c r="DA1146" i="3"/>
  <c r="A1147" i="3"/>
  <c r="CY1147" i="3"/>
  <c r="CZ1147" i="3"/>
  <c r="DA1147" i="3"/>
  <c r="A1148" i="3"/>
  <c r="CY1148" i="3"/>
  <c r="CZ1148" i="3"/>
  <c r="DA1148" i="3"/>
  <c r="A1149" i="3"/>
  <c r="CY1149" i="3"/>
  <c r="CZ1149" i="3"/>
  <c r="DA1149" i="3"/>
  <c r="A1150" i="3"/>
  <c r="CY1150" i="3"/>
  <c r="CZ1150" i="3"/>
  <c r="DA1150" i="3"/>
  <c r="A1151" i="3"/>
  <c r="CY1151" i="3"/>
  <c r="CZ1151" i="3"/>
  <c r="DA1151" i="3"/>
  <c r="A1152" i="3"/>
  <c r="CY1152" i="3"/>
  <c r="CZ1152" i="3"/>
  <c r="DA1152" i="3"/>
  <c r="A1153" i="3"/>
  <c r="CY1153" i="3"/>
  <c r="CZ1153" i="3"/>
  <c r="DA1153" i="3"/>
  <c r="A1154" i="3"/>
  <c r="CY1154" i="3"/>
  <c r="CZ1154" i="3"/>
  <c r="DA1154" i="3"/>
  <c r="A1155" i="3"/>
  <c r="CY1155" i="3"/>
  <c r="CZ1155" i="3"/>
  <c r="DA1155" i="3"/>
  <c r="A1156" i="3"/>
  <c r="CY1156" i="3"/>
  <c r="CZ1156" i="3"/>
  <c r="DA1156" i="3"/>
  <c r="A1157" i="3"/>
  <c r="CY1157" i="3"/>
  <c r="CZ1157" i="3"/>
  <c r="DA1157" i="3"/>
  <c r="A1158" i="3"/>
  <c r="CY1158" i="3"/>
  <c r="CZ1158" i="3"/>
  <c r="DA1158" i="3"/>
  <c r="A1159" i="3"/>
  <c r="CY1159" i="3"/>
  <c r="CZ1159" i="3"/>
  <c r="DA1159" i="3"/>
  <c r="A1160" i="3"/>
  <c r="CY1160" i="3"/>
  <c r="CZ1160" i="3"/>
  <c r="DA1160" i="3"/>
  <c r="A1161" i="3"/>
  <c r="CY1161" i="3"/>
  <c r="CZ1161" i="3"/>
  <c r="DA1161" i="3"/>
  <c r="A1162" i="3"/>
  <c r="CY1162" i="3"/>
  <c r="CZ1162" i="3"/>
  <c r="DA1162" i="3"/>
  <c r="A1163" i="3"/>
  <c r="CY1163" i="3"/>
  <c r="CZ1163" i="3"/>
  <c r="DA1163" i="3"/>
  <c r="A1164" i="3"/>
  <c r="CY1164" i="3"/>
  <c r="CZ1164" i="3"/>
  <c r="DA1164" i="3"/>
  <c r="A1165" i="3"/>
  <c r="CY1165" i="3"/>
  <c r="CZ1165" i="3"/>
  <c r="DA1165" i="3"/>
  <c r="A1166" i="3"/>
  <c r="CY1166" i="3"/>
  <c r="CZ1166" i="3"/>
  <c r="DA1166" i="3"/>
  <c r="A1167" i="3"/>
  <c r="CY1167" i="3"/>
  <c r="CZ1167" i="3"/>
  <c r="DA1167" i="3"/>
  <c r="A1168" i="3"/>
  <c r="CY1168" i="3"/>
  <c r="CZ1168" i="3"/>
  <c r="DA1168" i="3"/>
  <c r="A1169" i="3"/>
  <c r="CY1169" i="3"/>
  <c r="CZ1169" i="3"/>
  <c r="DA1169" i="3"/>
  <c r="A1170" i="3"/>
  <c r="CY1170" i="3"/>
  <c r="CZ1170" i="3"/>
  <c r="DA1170" i="3"/>
  <c r="A1171" i="3"/>
  <c r="CY1171" i="3"/>
  <c r="CZ1171" i="3"/>
  <c r="DA1171" i="3"/>
  <c r="A1172" i="3"/>
  <c r="CY1172" i="3"/>
  <c r="CZ1172" i="3"/>
  <c r="DA1172" i="3"/>
  <c r="A1173" i="3"/>
  <c r="CY1173" i="3"/>
  <c r="CZ1173" i="3"/>
  <c r="DA1173" i="3"/>
  <c r="A1174" i="3"/>
  <c r="CY1174" i="3"/>
  <c r="CZ1174" i="3"/>
  <c r="DA1174" i="3"/>
  <c r="A1175" i="3"/>
  <c r="CY1175" i="3"/>
  <c r="CZ1175" i="3"/>
  <c r="DA1175" i="3"/>
  <c r="A1176" i="3"/>
  <c r="CY1176" i="3"/>
  <c r="CZ1176" i="3"/>
  <c r="DA1176" i="3"/>
  <c r="A1177" i="3"/>
  <c r="CY1177" i="3"/>
  <c r="CZ1177" i="3"/>
  <c r="DA1177" i="3"/>
  <c r="A1178" i="3"/>
  <c r="CY1178" i="3"/>
  <c r="CZ1178" i="3"/>
  <c r="DA1178" i="3"/>
  <c r="A1179" i="3"/>
  <c r="CY1179" i="3"/>
  <c r="CZ1179" i="3"/>
  <c r="DA1179" i="3"/>
  <c r="A1180" i="3"/>
  <c r="CY1180" i="3"/>
  <c r="CZ1180" i="3"/>
  <c r="DA1180" i="3"/>
  <c r="A1181" i="3"/>
  <c r="CY1181" i="3"/>
  <c r="CZ1181" i="3"/>
  <c r="DA1181" i="3"/>
  <c r="A1182" i="3"/>
  <c r="CY1182" i="3"/>
  <c r="CZ1182" i="3"/>
  <c r="DA1182" i="3"/>
  <c r="A1183" i="3"/>
  <c r="CY1183" i="3"/>
  <c r="CZ1183" i="3"/>
  <c r="DA1183" i="3"/>
  <c r="A1184" i="3"/>
  <c r="CY1184" i="3"/>
  <c r="CZ1184" i="3"/>
  <c r="DA1184" i="3"/>
  <c r="A1185" i="3"/>
  <c r="CY1185" i="3"/>
  <c r="CZ1185" i="3"/>
  <c r="DA1185" i="3"/>
  <c r="A1186" i="3"/>
  <c r="CY1186" i="3"/>
  <c r="CZ1186" i="3"/>
  <c r="DA1186" i="3"/>
  <c r="A1187" i="3"/>
  <c r="CY1187" i="3"/>
  <c r="CZ1187" i="3"/>
  <c r="DA1187" i="3"/>
  <c r="A1188" i="3"/>
  <c r="CY1188" i="3"/>
  <c r="CZ1188" i="3"/>
  <c r="DA1188" i="3"/>
  <c r="A1189" i="3"/>
  <c r="CY1189" i="3"/>
  <c r="CZ1189" i="3"/>
  <c r="DA1189" i="3"/>
  <c r="A1190" i="3"/>
  <c r="CY1190" i="3"/>
  <c r="CZ1190" i="3"/>
  <c r="DA1190" i="3"/>
  <c r="A1191" i="3"/>
  <c r="CY1191" i="3"/>
  <c r="CZ1191" i="3"/>
  <c r="DA1191" i="3"/>
  <c r="A1192" i="3"/>
  <c r="CY1192" i="3"/>
  <c r="CZ1192" i="3"/>
  <c r="DA1192" i="3"/>
  <c r="A1193" i="3"/>
  <c r="CY1193" i="3"/>
  <c r="CZ1193" i="3"/>
  <c r="DA1193" i="3"/>
  <c r="A1194" i="3"/>
  <c r="CY1194" i="3"/>
  <c r="CZ1194" i="3"/>
  <c r="DA1194" i="3"/>
  <c r="A1195" i="3"/>
  <c r="CY1195" i="3"/>
  <c r="CZ1195" i="3"/>
  <c r="DA1195" i="3"/>
  <c r="A1196" i="3"/>
  <c r="CY1196" i="3"/>
  <c r="CZ1196" i="3"/>
  <c r="DA1196" i="3"/>
  <c r="A1197" i="3"/>
  <c r="CY1197" i="3"/>
  <c r="CZ1197" i="3"/>
  <c r="DA1197" i="3"/>
  <c r="A1198" i="3"/>
  <c r="CY1198" i="3"/>
  <c r="CZ1198" i="3"/>
  <c r="DA1198" i="3"/>
  <c r="A1199" i="3"/>
  <c r="CY1199" i="3"/>
  <c r="CZ1199" i="3"/>
  <c r="DA1199" i="3"/>
  <c r="A1200" i="3"/>
  <c r="CY1200" i="3"/>
  <c r="CZ1200" i="3"/>
  <c r="DA1200" i="3"/>
  <c r="A1201" i="3"/>
  <c r="CY1201" i="3"/>
  <c r="CZ1201" i="3"/>
  <c r="DA1201" i="3"/>
  <c r="A1202" i="3"/>
  <c r="CY1202" i="3"/>
  <c r="CZ1202" i="3"/>
  <c r="DA1202" i="3"/>
  <c r="A1203" i="3"/>
  <c r="CY1203" i="3"/>
  <c r="CZ1203" i="3"/>
  <c r="DA1203" i="3"/>
  <c r="A1204" i="3"/>
  <c r="CY1204" i="3"/>
  <c r="CZ1204" i="3"/>
  <c r="DA1204" i="3"/>
  <c r="A1205" i="3"/>
  <c r="CY1205" i="3"/>
  <c r="CZ1205" i="3"/>
  <c r="DA1205" i="3"/>
  <c r="A1206" i="3"/>
  <c r="CY1206" i="3"/>
  <c r="CZ1206" i="3"/>
  <c r="DA1206" i="3"/>
  <c r="A1207" i="3"/>
  <c r="CY1207" i="3"/>
  <c r="CZ1207" i="3"/>
  <c r="DA1207" i="3"/>
  <c r="A1208" i="3"/>
  <c r="CY1208" i="3"/>
  <c r="CZ1208" i="3"/>
  <c r="DA1208" i="3"/>
  <c r="A1209" i="3"/>
  <c r="CY1209" i="3"/>
  <c r="CZ1209" i="3"/>
  <c r="DA1209" i="3"/>
  <c r="A1210" i="3"/>
  <c r="CY1210" i="3"/>
  <c r="CZ1210" i="3"/>
  <c r="DA1210" i="3"/>
  <c r="A1211" i="3"/>
  <c r="CY1211" i="3"/>
  <c r="CZ1211" i="3"/>
  <c r="DA1211" i="3"/>
  <c r="A1212" i="3"/>
  <c r="CY1212" i="3"/>
  <c r="CZ1212" i="3"/>
  <c r="DA1212" i="3"/>
  <c r="A1213" i="3"/>
  <c r="CY1213" i="3"/>
  <c r="CZ1213" i="3"/>
  <c r="DA1213" i="3"/>
  <c r="A1214" i="3"/>
  <c r="CY1214" i="3"/>
  <c r="CZ1214" i="3"/>
  <c r="DA1214" i="3"/>
  <c r="A1215" i="3"/>
  <c r="CY1215" i="3"/>
  <c r="CZ1215" i="3"/>
  <c r="DA1215" i="3"/>
  <c r="A1216" i="3"/>
  <c r="CY1216" i="3"/>
  <c r="CZ1216" i="3"/>
  <c r="DA1216" i="3"/>
  <c r="A1217" i="3"/>
  <c r="CY1217" i="3"/>
  <c r="CZ1217" i="3"/>
  <c r="DA1217" i="3"/>
  <c r="A1218" i="3"/>
  <c r="CY1218" i="3"/>
  <c r="CZ1218" i="3"/>
  <c r="DA1218" i="3"/>
  <c r="A1219" i="3"/>
  <c r="CY1219" i="3"/>
  <c r="CZ1219" i="3"/>
  <c r="DA1219" i="3"/>
  <c r="A1220" i="3"/>
  <c r="CY1220" i="3"/>
  <c r="CZ1220" i="3"/>
  <c r="DA1220" i="3"/>
  <c r="A1221" i="3"/>
  <c r="CY1221" i="3"/>
  <c r="CZ1221" i="3"/>
  <c r="DA1221" i="3"/>
  <c r="A1222" i="3"/>
  <c r="CY1222" i="3"/>
  <c r="CZ1222" i="3"/>
  <c r="DA1222" i="3"/>
  <c r="A1223" i="3"/>
  <c r="CY1223" i="3"/>
  <c r="CZ1223" i="3"/>
  <c r="DA1223" i="3"/>
  <c r="A1224" i="3"/>
  <c r="CY1224" i="3"/>
  <c r="CZ1224" i="3"/>
  <c r="DA1224" i="3"/>
  <c r="A1225" i="3"/>
  <c r="CY1225" i="3"/>
  <c r="CZ1225" i="3"/>
  <c r="DA1225" i="3"/>
  <c r="A1226" i="3"/>
  <c r="CY1226" i="3"/>
  <c r="CZ1226" i="3"/>
  <c r="DA1226" i="3"/>
  <c r="A1227" i="3"/>
  <c r="CY1227" i="3"/>
  <c r="CZ1227" i="3"/>
  <c r="DA1227" i="3"/>
  <c r="A1228" i="3"/>
  <c r="CY1228" i="3"/>
  <c r="CZ1228" i="3"/>
  <c r="DA1228" i="3"/>
  <c r="A1229" i="3"/>
  <c r="CY1229" i="3"/>
  <c r="CZ1229" i="3"/>
  <c r="DA1229" i="3"/>
  <c r="A1230" i="3"/>
  <c r="CY1230" i="3"/>
  <c r="CZ1230" i="3"/>
  <c r="DA1230" i="3"/>
  <c r="A1231" i="3"/>
  <c r="CY1231" i="3"/>
  <c r="CZ1231" i="3"/>
  <c r="DA1231" i="3"/>
  <c r="A1232" i="3"/>
  <c r="CY1232" i="3"/>
  <c r="CZ1232" i="3"/>
  <c r="DA1232" i="3"/>
  <c r="A1233" i="3"/>
  <c r="CY1233" i="3"/>
  <c r="CZ1233" i="3"/>
  <c r="DA1233" i="3"/>
  <c r="A1234" i="3"/>
  <c r="CY1234" i="3"/>
  <c r="CZ1234" i="3"/>
  <c r="DA1234" i="3"/>
  <c r="A1235" i="3"/>
  <c r="CY1235" i="3"/>
  <c r="CZ1235" i="3"/>
  <c r="DA1235" i="3"/>
  <c r="A1236" i="3"/>
  <c r="CY1236" i="3"/>
  <c r="CZ1236" i="3"/>
  <c r="DA1236" i="3"/>
  <c r="A1237" i="3"/>
  <c r="CY1237" i="3"/>
  <c r="CZ1237" i="3"/>
  <c r="DA1237" i="3"/>
  <c r="A1238" i="3"/>
  <c r="CY1238" i="3"/>
  <c r="CZ1238" i="3"/>
  <c r="DA1238" i="3"/>
  <c r="A1239" i="3"/>
  <c r="CX1239" i="3"/>
  <c r="CY1239" i="3"/>
  <c r="CZ1239" i="3"/>
  <c r="DA1239" i="3"/>
  <c r="A1240" i="3"/>
  <c r="CX1240" i="3"/>
  <c r="CY1240" i="3"/>
  <c r="CZ1240" i="3"/>
  <c r="DA1240" i="3"/>
  <c r="A1241" i="3"/>
  <c r="CX1241" i="3"/>
  <c r="CY1241" i="3"/>
  <c r="CZ1241" i="3"/>
  <c r="DA1241" i="3"/>
  <c r="A1242" i="3"/>
  <c r="CX1242" i="3"/>
  <c r="CY1242" i="3"/>
  <c r="CZ1242" i="3"/>
  <c r="DA1242" i="3"/>
  <c r="A1243" i="3"/>
  <c r="CX1243" i="3"/>
  <c r="CY1243" i="3"/>
  <c r="CZ1243" i="3"/>
  <c r="DA1243" i="3"/>
  <c r="A1244" i="3"/>
  <c r="CX1244" i="3"/>
  <c r="CY1244" i="3"/>
  <c r="CZ1244" i="3"/>
  <c r="DA1244" i="3"/>
  <c r="A1245" i="3"/>
  <c r="CX1245" i="3"/>
  <c r="CY1245" i="3"/>
  <c r="CZ1245" i="3"/>
  <c r="DA1245" i="3"/>
  <c r="A1246" i="3"/>
  <c r="CX1246" i="3"/>
  <c r="CY1246" i="3"/>
  <c r="CZ1246" i="3"/>
  <c r="DA1246" i="3"/>
  <c r="A1247" i="3"/>
  <c r="CX1247" i="3"/>
  <c r="CY1247" i="3"/>
  <c r="CZ1247" i="3"/>
  <c r="DA1247" i="3"/>
  <c r="A1248" i="3"/>
  <c r="CX1248" i="3"/>
  <c r="CY1248" i="3"/>
  <c r="CZ1248" i="3"/>
  <c r="DA1248" i="3"/>
  <c r="A1249" i="3"/>
  <c r="CX1249" i="3"/>
  <c r="CY1249" i="3"/>
  <c r="CZ1249" i="3"/>
  <c r="DA1249" i="3"/>
  <c r="A1250" i="3"/>
  <c r="CX1250" i="3"/>
  <c r="CY1250" i="3"/>
  <c r="CZ1250" i="3"/>
  <c r="DA1250" i="3"/>
  <c r="A1251" i="3"/>
  <c r="CX1251" i="3"/>
  <c r="CY1251" i="3"/>
  <c r="CZ1251" i="3"/>
  <c r="DA1251" i="3"/>
  <c r="A1252" i="3"/>
  <c r="CX1252" i="3"/>
  <c r="CY1252" i="3"/>
  <c r="CZ1252" i="3"/>
  <c r="DA1252" i="3"/>
  <c r="A1253" i="3"/>
  <c r="CX1253" i="3"/>
  <c r="CY1253" i="3"/>
  <c r="CZ1253" i="3"/>
  <c r="DA1253" i="3"/>
  <c r="A1254" i="3"/>
  <c r="CX1254" i="3"/>
  <c r="CY1254" i="3"/>
  <c r="CZ1254" i="3"/>
  <c r="DA1254" i="3"/>
  <c r="A1255" i="3"/>
  <c r="CX1255" i="3"/>
  <c r="CY1255" i="3"/>
  <c r="CZ1255" i="3"/>
  <c r="DA1255" i="3"/>
  <c r="A1256" i="3"/>
  <c r="CX1256" i="3"/>
  <c r="CY1256" i="3"/>
  <c r="CZ1256" i="3"/>
  <c r="DA1256" i="3"/>
  <c r="A1257" i="3"/>
  <c r="CX1257" i="3"/>
  <c r="CY1257" i="3"/>
  <c r="CZ1257" i="3"/>
  <c r="DA1257" i="3"/>
  <c r="A1258" i="3"/>
  <c r="CX1258" i="3"/>
  <c r="CY1258" i="3"/>
  <c r="CZ1258" i="3"/>
  <c r="DA1258" i="3"/>
  <c r="A1259" i="3"/>
  <c r="CX1259" i="3"/>
  <c r="CY1259" i="3"/>
  <c r="CZ1259" i="3"/>
  <c r="DA1259" i="3"/>
  <c r="A1260" i="3"/>
  <c r="CX1260" i="3"/>
  <c r="CY1260" i="3"/>
  <c r="CZ1260" i="3"/>
  <c r="DA1260" i="3"/>
  <c r="A1261" i="3"/>
  <c r="CX1261" i="3"/>
  <c r="CY1261" i="3"/>
  <c r="CZ1261" i="3"/>
  <c r="DA1261" i="3"/>
  <c r="A1262" i="3"/>
  <c r="CX1262" i="3"/>
  <c r="CY1262" i="3"/>
  <c r="CZ1262" i="3"/>
  <c r="DA1262" i="3"/>
  <c r="A1263" i="3"/>
  <c r="CX1263" i="3"/>
  <c r="CY1263" i="3"/>
  <c r="CZ1263" i="3"/>
  <c r="DA1263" i="3"/>
  <c r="A1264" i="3"/>
  <c r="CX1264" i="3"/>
  <c r="CY1264" i="3"/>
  <c r="CZ1264" i="3"/>
  <c r="DA1264" i="3"/>
  <c r="A1265" i="3"/>
  <c r="CX1265" i="3"/>
  <c r="CY1265" i="3"/>
  <c r="CZ1265" i="3"/>
  <c r="DA1265" i="3"/>
  <c r="A1266" i="3"/>
  <c r="CX1266" i="3"/>
  <c r="CY1266" i="3"/>
  <c r="CZ1266" i="3"/>
  <c r="DA1266" i="3"/>
  <c r="A1267" i="3"/>
  <c r="CX1267" i="3"/>
  <c r="CY1267" i="3"/>
  <c r="CZ1267" i="3"/>
  <c r="DA1267" i="3"/>
  <c r="A1268" i="3"/>
  <c r="CX1268" i="3"/>
  <c r="CY1268" i="3"/>
  <c r="CZ1268" i="3"/>
  <c r="DA1268" i="3"/>
  <c r="A1269" i="3"/>
  <c r="CX1269" i="3"/>
  <c r="CY1269" i="3"/>
  <c r="CZ1269" i="3"/>
  <c r="DA1269" i="3"/>
  <c r="A1270" i="3"/>
  <c r="CX1270" i="3"/>
  <c r="CY1270" i="3"/>
  <c r="CZ1270" i="3"/>
  <c r="DA1270" i="3"/>
  <c r="A1271" i="3"/>
  <c r="CY1271" i="3"/>
  <c r="CZ1271" i="3"/>
  <c r="DA1271" i="3"/>
  <c r="A1272" i="3"/>
  <c r="CY1272" i="3"/>
  <c r="CZ1272" i="3"/>
  <c r="DA1272" i="3"/>
  <c r="A1273" i="3"/>
  <c r="CY1273" i="3"/>
  <c r="CZ1273" i="3"/>
  <c r="DA1273" i="3"/>
  <c r="A1274" i="3"/>
  <c r="CY1274" i="3"/>
  <c r="CZ1274" i="3"/>
  <c r="DA1274" i="3"/>
  <c r="A1275" i="3"/>
  <c r="CY1275" i="3"/>
  <c r="CZ1275" i="3"/>
  <c r="DA1275" i="3"/>
  <c r="A1276" i="3"/>
  <c r="CY1276" i="3"/>
  <c r="CZ1276" i="3"/>
  <c r="DA1276" i="3"/>
  <c r="A1277" i="3"/>
  <c r="CY1277" i="3"/>
  <c r="CZ1277" i="3"/>
  <c r="DA1277" i="3"/>
  <c r="A1278" i="3"/>
  <c r="CY1278" i="3"/>
  <c r="CZ1278" i="3"/>
  <c r="DA1278" i="3"/>
  <c r="A1279" i="3"/>
  <c r="CY1279" i="3"/>
  <c r="CZ1279" i="3"/>
  <c r="DA1279" i="3"/>
  <c r="A1280" i="3"/>
  <c r="CY1280" i="3"/>
  <c r="CZ1280" i="3"/>
  <c r="DA1280" i="3"/>
  <c r="A1281" i="3"/>
  <c r="CY1281" i="3"/>
  <c r="CZ1281" i="3"/>
  <c r="DA1281" i="3"/>
  <c r="A1282" i="3"/>
  <c r="CY1282" i="3"/>
  <c r="CZ1282" i="3"/>
  <c r="DA1282" i="3"/>
  <c r="A1283" i="3"/>
  <c r="CY1283" i="3"/>
  <c r="CZ1283" i="3"/>
  <c r="DA1283" i="3"/>
  <c r="A1284" i="3"/>
  <c r="CY1284" i="3"/>
  <c r="CZ1284" i="3"/>
  <c r="DA1284" i="3"/>
  <c r="A1285" i="3"/>
  <c r="CY1285" i="3"/>
  <c r="CZ1285" i="3"/>
  <c r="DA1285" i="3"/>
  <c r="A1286" i="3"/>
  <c r="CY1286" i="3"/>
  <c r="CZ1286" i="3"/>
  <c r="DA1286" i="3"/>
  <c r="A1287" i="3"/>
  <c r="CY1287" i="3"/>
  <c r="CZ1287" i="3"/>
  <c r="DA1287" i="3"/>
  <c r="A1288" i="3"/>
  <c r="CY1288" i="3"/>
  <c r="CZ1288" i="3"/>
  <c r="DA1288" i="3"/>
  <c r="A1289" i="3"/>
  <c r="CY1289" i="3"/>
  <c r="CZ1289" i="3"/>
  <c r="DA1289" i="3"/>
  <c r="A1290" i="3"/>
  <c r="CY1290" i="3"/>
  <c r="CZ1290" i="3"/>
  <c r="DA1290" i="3"/>
  <c r="A1291" i="3"/>
  <c r="CY1291" i="3"/>
  <c r="CZ1291" i="3"/>
  <c r="DA1291" i="3"/>
  <c r="A1292" i="3"/>
  <c r="CY1292" i="3"/>
  <c r="CZ1292" i="3"/>
  <c r="DA1292" i="3"/>
  <c r="A1293" i="3"/>
  <c r="CY1293" i="3"/>
  <c r="CZ1293" i="3"/>
  <c r="DA1293" i="3"/>
  <c r="A1294" i="3"/>
  <c r="CY1294" i="3"/>
  <c r="CZ1294" i="3"/>
  <c r="DA1294" i="3"/>
  <c r="A1295" i="3"/>
  <c r="CY1295" i="3"/>
  <c r="CZ1295" i="3"/>
  <c r="DA1295" i="3"/>
  <c r="A1296" i="3"/>
  <c r="CY1296" i="3"/>
  <c r="CZ1296" i="3"/>
  <c r="DA1296" i="3"/>
  <c r="A1297" i="3"/>
  <c r="CY1297" i="3"/>
  <c r="CZ1297" i="3"/>
  <c r="DA1297" i="3"/>
  <c r="A1298" i="3"/>
  <c r="CY1298" i="3"/>
  <c r="CZ1298" i="3"/>
  <c r="DA1298" i="3"/>
  <c r="A1299" i="3"/>
  <c r="CY1299" i="3"/>
  <c r="CZ1299" i="3"/>
  <c r="DA1299" i="3"/>
  <c r="A1300" i="3"/>
  <c r="CY1300" i="3"/>
  <c r="CZ1300" i="3"/>
  <c r="DA1300" i="3"/>
  <c r="A1301" i="3"/>
  <c r="CY1301" i="3"/>
  <c r="CZ1301" i="3"/>
  <c r="DA1301" i="3"/>
  <c r="A1302" i="3"/>
  <c r="CY1302" i="3"/>
  <c r="CZ1302" i="3"/>
  <c r="DA1302" i="3"/>
  <c r="A1303" i="3"/>
  <c r="CY1303" i="3"/>
  <c r="CZ1303" i="3"/>
  <c r="DA1303" i="3"/>
  <c r="A1304" i="3"/>
  <c r="CY1304" i="3"/>
  <c r="CZ1304" i="3"/>
  <c r="DA1304" i="3"/>
  <c r="A1305" i="3"/>
  <c r="CY1305" i="3"/>
  <c r="CZ1305" i="3"/>
  <c r="DA1305" i="3"/>
  <c r="A1306" i="3"/>
  <c r="CY1306" i="3"/>
  <c r="CZ1306" i="3"/>
  <c r="DA1306" i="3"/>
  <c r="A1307" i="3"/>
  <c r="CY1307" i="3"/>
  <c r="CZ1307" i="3"/>
  <c r="DA1307" i="3"/>
  <c r="A1308" i="3"/>
  <c r="CY1308" i="3"/>
  <c r="CZ1308" i="3"/>
  <c r="DA1308" i="3"/>
  <c r="A1309" i="3"/>
  <c r="CY1309" i="3"/>
  <c r="CZ1309" i="3"/>
  <c r="DA1309" i="3"/>
  <c r="A1310" i="3"/>
  <c r="CY1310" i="3"/>
  <c r="CZ1310" i="3"/>
  <c r="DA1310" i="3"/>
  <c r="A1311" i="3"/>
  <c r="CY1311" i="3"/>
  <c r="CZ1311" i="3"/>
  <c r="DA1311" i="3"/>
  <c r="A1312" i="3"/>
  <c r="CY1312" i="3"/>
  <c r="CZ1312" i="3"/>
  <c r="DA1312" i="3"/>
  <c r="A1313" i="3"/>
  <c r="CY1313" i="3"/>
  <c r="CZ1313" i="3"/>
  <c r="DA1313" i="3"/>
  <c r="A1314" i="3"/>
  <c r="CY1314" i="3"/>
  <c r="CZ1314" i="3"/>
  <c r="DA1314" i="3"/>
  <c r="A1315" i="3"/>
  <c r="CY1315" i="3"/>
  <c r="CZ1315" i="3"/>
  <c r="DA1315" i="3"/>
  <c r="A1316" i="3"/>
  <c r="CY1316" i="3"/>
  <c r="CZ1316" i="3"/>
  <c r="DA1316" i="3"/>
  <c r="A1317" i="3"/>
  <c r="CY1317" i="3"/>
  <c r="CZ1317" i="3"/>
  <c r="DA1317" i="3"/>
  <c r="A1318" i="3"/>
  <c r="CY1318" i="3"/>
  <c r="CZ1318" i="3"/>
  <c r="DA1318" i="3"/>
  <c r="A1319" i="3"/>
  <c r="CY1319" i="3"/>
  <c r="CZ1319" i="3"/>
  <c r="DA1319" i="3"/>
  <c r="A1320" i="3"/>
  <c r="CY1320" i="3"/>
  <c r="CZ1320" i="3"/>
  <c r="DA1320" i="3"/>
  <c r="A1321" i="3"/>
  <c r="CY1321" i="3"/>
  <c r="CZ1321" i="3"/>
  <c r="DA1321" i="3"/>
  <c r="A1322" i="3"/>
  <c r="CY1322" i="3"/>
  <c r="CZ1322" i="3"/>
  <c r="DA1322" i="3"/>
  <c r="A1323" i="3"/>
  <c r="CY1323" i="3"/>
  <c r="CZ1323" i="3"/>
  <c r="DA1323" i="3"/>
  <c r="A1324" i="3"/>
  <c r="CY1324" i="3"/>
  <c r="CZ1324" i="3"/>
  <c r="DA1324" i="3"/>
  <c r="A1325" i="3"/>
  <c r="CY1325" i="3"/>
  <c r="CZ1325" i="3"/>
  <c r="DA1325" i="3"/>
  <c r="A1326" i="3"/>
  <c r="CY1326" i="3"/>
  <c r="CZ1326" i="3"/>
  <c r="DA1326" i="3"/>
  <c r="A1327" i="3"/>
  <c r="CY1327" i="3"/>
  <c r="CZ1327" i="3"/>
  <c r="DA1327" i="3"/>
  <c r="A1328" i="3"/>
  <c r="CY1328" i="3"/>
  <c r="CZ1328" i="3"/>
  <c r="DA1328" i="3"/>
  <c r="A1329" i="3"/>
  <c r="CY1329" i="3"/>
  <c r="CZ1329" i="3"/>
  <c r="DA1329" i="3"/>
  <c r="A1330" i="3"/>
  <c r="CY1330" i="3"/>
  <c r="CZ1330" i="3"/>
  <c r="DA1330" i="3"/>
  <c r="A1331" i="3"/>
  <c r="CY1331" i="3"/>
  <c r="CZ1331" i="3"/>
  <c r="DA1331" i="3"/>
  <c r="A1332" i="3"/>
  <c r="CY1332" i="3"/>
  <c r="CZ1332" i="3"/>
  <c r="DA1332" i="3"/>
  <c r="A1333" i="3"/>
  <c r="CY1333" i="3"/>
  <c r="CZ1333" i="3"/>
  <c r="DA1333" i="3"/>
  <c r="A1334" i="3"/>
  <c r="CY1334" i="3"/>
  <c r="CZ1334" i="3"/>
  <c r="DA1334" i="3"/>
  <c r="A1335" i="3"/>
  <c r="CY1335" i="3"/>
  <c r="CZ1335" i="3"/>
  <c r="DA1335" i="3"/>
  <c r="A1336" i="3"/>
  <c r="CY1336" i="3"/>
  <c r="CZ1336" i="3"/>
  <c r="DA1336" i="3"/>
  <c r="A1337" i="3"/>
  <c r="CY1337" i="3"/>
  <c r="CZ1337" i="3"/>
  <c r="DA1337" i="3"/>
  <c r="A1338" i="3"/>
  <c r="CY1338" i="3"/>
  <c r="CZ1338" i="3"/>
  <c r="DA1338" i="3"/>
  <c r="A1339" i="3"/>
  <c r="CY1339" i="3"/>
  <c r="CZ1339" i="3"/>
  <c r="DA1339" i="3"/>
  <c r="A1340" i="3"/>
  <c r="CY1340" i="3"/>
  <c r="CZ1340" i="3"/>
  <c r="DA1340" i="3"/>
  <c r="A1341" i="3"/>
  <c r="CY1341" i="3"/>
  <c r="CZ1341" i="3"/>
  <c r="DA1341" i="3"/>
  <c r="A1342" i="3"/>
  <c r="CY1342" i="3"/>
  <c r="CZ1342" i="3"/>
  <c r="DA1342" i="3"/>
  <c r="A1343" i="3"/>
  <c r="CY1343" i="3"/>
  <c r="CZ1343" i="3"/>
  <c r="DA1343" i="3"/>
  <c r="A1344" i="3"/>
  <c r="CY1344" i="3"/>
  <c r="CZ1344" i="3"/>
  <c r="DA1344" i="3"/>
  <c r="A1345" i="3"/>
  <c r="CY1345" i="3"/>
  <c r="CZ1345" i="3"/>
  <c r="DA1345" i="3"/>
  <c r="A1346" i="3"/>
  <c r="CY1346" i="3"/>
  <c r="CZ1346" i="3"/>
  <c r="DA1346" i="3"/>
  <c r="A1347" i="3"/>
  <c r="CY1347" i="3"/>
  <c r="CZ1347" i="3"/>
  <c r="DA1347" i="3"/>
  <c r="A1348" i="3"/>
  <c r="CY1348" i="3"/>
  <c r="CZ1348" i="3"/>
  <c r="DA1348" i="3"/>
  <c r="A1349" i="3"/>
  <c r="CY1349" i="3"/>
  <c r="CZ1349" i="3"/>
  <c r="DA1349" i="3"/>
  <c r="A1350" i="3"/>
  <c r="CY1350" i="3"/>
  <c r="CZ1350" i="3"/>
  <c r="DA1350" i="3"/>
  <c r="A1351" i="3"/>
  <c r="CY1351" i="3"/>
  <c r="CZ1351" i="3"/>
  <c r="DA1351" i="3"/>
  <c r="A1352" i="3"/>
  <c r="CY1352" i="3"/>
  <c r="CZ1352" i="3"/>
  <c r="DA1352" i="3"/>
  <c r="A1353" i="3"/>
  <c r="CY1353" i="3"/>
  <c r="CZ1353" i="3"/>
  <c r="DA1353" i="3"/>
  <c r="A1354" i="3"/>
  <c r="CY1354" i="3"/>
  <c r="CZ1354" i="3"/>
  <c r="DA1354" i="3"/>
  <c r="A1355" i="3"/>
  <c r="CY1355" i="3"/>
  <c r="CZ1355" i="3"/>
  <c r="DA1355" i="3"/>
  <c r="A1356" i="3"/>
  <c r="CY1356" i="3"/>
  <c r="CZ1356" i="3"/>
  <c r="DA1356" i="3"/>
  <c r="A1357" i="3"/>
  <c r="CY1357" i="3"/>
  <c r="CZ1357" i="3"/>
  <c r="DA1357" i="3"/>
  <c r="A1358" i="3"/>
  <c r="CY1358" i="3"/>
  <c r="CZ1358" i="3"/>
  <c r="DA1358" i="3"/>
  <c r="A1359" i="3"/>
  <c r="CY1359" i="3"/>
  <c r="CZ1359" i="3"/>
  <c r="DA1359" i="3"/>
  <c r="A1360" i="3"/>
  <c r="CY1360" i="3"/>
  <c r="CZ1360" i="3"/>
  <c r="DA1360" i="3"/>
  <c r="A1361" i="3"/>
  <c r="CY1361" i="3"/>
  <c r="CZ1361" i="3"/>
  <c r="DA1361" i="3"/>
  <c r="A1362" i="3"/>
  <c r="CY1362" i="3"/>
  <c r="CZ1362" i="3"/>
  <c r="DA1362" i="3"/>
  <c r="A1363" i="3"/>
  <c r="CY1363" i="3"/>
  <c r="CZ1363" i="3"/>
  <c r="DA1363" i="3"/>
  <c r="A1364" i="3"/>
  <c r="CY1364" i="3"/>
  <c r="CZ1364" i="3"/>
  <c r="DA1364" i="3"/>
  <c r="A1365" i="3"/>
  <c r="CY1365" i="3"/>
  <c r="CZ1365" i="3"/>
  <c r="DA1365" i="3"/>
  <c r="A1366" i="3"/>
  <c r="CY1366" i="3"/>
  <c r="CZ1366" i="3"/>
  <c r="DA1366" i="3"/>
  <c r="A1367" i="3"/>
  <c r="CY1367" i="3"/>
  <c r="CZ1367" i="3"/>
  <c r="DA1367" i="3"/>
  <c r="A1368" i="3"/>
  <c r="CY1368" i="3"/>
  <c r="CZ1368" i="3"/>
  <c r="DA1368" i="3"/>
  <c r="A1369" i="3"/>
  <c r="CY1369" i="3"/>
  <c r="CZ1369" i="3"/>
  <c r="DA1369" i="3"/>
  <c r="A1370" i="3"/>
  <c r="CY1370" i="3"/>
  <c r="CZ1370" i="3"/>
  <c r="DA1370" i="3"/>
  <c r="A1371" i="3"/>
  <c r="CY1371" i="3"/>
  <c r="CZ1371" i="3"/>
  <c r="DA1371" i="3"/>
  <c r="A1372" i="3"/>
  <c r="CY1372" i="3"/>
  <c r="CZ1372" i="3"/>
  <c r="DA1372" i="3"/>
  <c r="A1373" i="3"/>
  <c r="CY1373" i="3"/>
  <c r="CZ1373" i="3"/>
  <c r="DA1373" i="3"/>
  <c r="A1374" i="3"/>
  <c r="CY1374" i="3"/>
  <c r="CZ1374" i="3"/>
  <c r="DA1374" i="3"/>
  <c r="A1375" i="3"/>
  <c r="CY1375" i="3"/>
  <c r="CZ1375" i="3"/>
  <c r="DA1375" i="3"/>
  <c r="A1376" i="3"/>
  <c r="CY1376" i="3"/>
  <c r="CZ1376" i="3"/>
  <c r="DA1376" i="3"/>
  <c r="A1377" i="3"/>
  <c r="CY1377" i="3"/>
  <c r="CZ1377" i="3"/>
  <c r="DA1377" i="3"/>
  <c r="A1378" i="3"/>
  <c r="CY1378" i="3"/>
  <c r="CZ1378" i="3"/>
  <c r="DA1378" i="3"/>
  <c r="A1379" i="3"/>
  <c r="CY1379" i="3"/>
  <c r="CZ1379" i="3"/>
  <c r="DA1379" i="3"/>
  <c r="A1380" i="3"/>
  <c r="CY1380" i="3"/>
  <c r="CZ1380" i="3"/>
  <c r="DA1380" i="3"/>
  <c r="A1381" i="3"/>
  <c r="CY1381" i="3"/>
  <c r="CZ1381" i="3"/>
  <c r="DA1381" i="3"/>
  <c r="A1382" i="3"/>
  <c r="CY1382" i="3"/>
  <c r="CZ1382" i="3"/>
  <c r="DA1382" i="3"/>
  <c r="A1383" i="3"/>
  <c r="CY1383" i="3"/>
  <c r="CZ1383" i="3"/>
  <c r="DA1383" i="3"/>
  <c r="A1384" i="3"/>
  <c r="CY1384" i="3"/>
  <c r="CZ1384" i="3"/>
  <c r="DA1384" i="3"/>
  <c r="A1385" i="3"/>
  <c r="CY1385" i="3"/>
  <c r="CZ1385" i="3"/>
  <c r="DA1385" i="3"/>
  <c r="A1386" i="3"/>
  <c r="CY1386" i="3"/>
  <c r="CZ1386" i="3"/>
  <c r="DA1386" i="3"/>
  <c r="A1387" i="3"/>
  <c r="CY1387" i="3"/>
  <c r="CZ1387" i="3"/>
  <c r="DA1387" i="3"/>
  <c r="A1388" i="3"/>
  <c r="CY1388" i="3"/>
  <c r="CZ1388" i="3"/>
  <c r="DA1388" i="3"/>
  <c r="A1389" i="3"/>
  <c r="CY1389" i="3"/>
  <c r="CZ1389" i="3"/>
  <c r="DA1389" i="3"/>
  <c r="A1390" i="3"/>
  <c r="CY1390" i="3"/>
  <c r="CZ1390" i="3"/>
  <c r="DA1390" i="3"/>
  <c r="A1391" i="3"/>
  <c r="CY1391" i="3"/>
  <c r="CZ1391" i="3"/>
  <c r="DA1391" i="3"/>
  <c r="A1392" i="3"/>
  <c r="CY1392" i="3"/>
  <c r="CZ1392" i="3"/>
  <c r="DA1392" i="3"/>
  <c r="A1393" i="3"/>
  <c r="CY1393" i="3"/>
  <c r="CZ1393" i="3"/>
  <c r="DA1393" i="3"/>
  <c r="A1394" i="3"/>
  <c r="CY1394" i="3"/>
  <c r="CZ1394" i="3"/>
  <c r="DA1394" i="3"/>
  <c r="A1395" i="3"/>
  <c r="CY1395" i="3"/>
  <c r="CZ1395" i="3"/>
  <c r="DA1395" i="3"/>
  <c r="A1396" i="3"/>
  <c r="CY1396" i="3"/>
  <c r="CZ1396" i="3"/>
  <c r="DA1396" i="3"/>
  <c r="A1397" i="3"/>
  <c r="CY1397" i="3"/>
  <c r="CZ1397" i="3"/>
  <c r="DA1397" i="3"/>
  <c r="A1398" i="3"/>
  <c r="CY1398" i="3"/>
  <c r="CZ1398" i="3"/>
  <c r="DA1398" i="3"/>
  <c r="A1399" i="3"/>
  <c r="CY1399" i="3"/>
  <c r="CZ1399" i="3"/>
  <c r="DA1399" i="3"/>
  <c r="A1400" i="3"/>
  <c r="CY1400" i="3"/>
  <c r="CZ1400" i="3"/>
  <c r="DA1400" i="3"/>
  <c r="A1401" i="3"/>
  <c r="CY1401" i="3"/>
  <c r="CZ1401" i="3"/>
  <c r="DA1401" i="3"/>
  <c r="A1402" i="3"/>
  <c r="CY1402" i="3"/>
  <c r="CZ1402" i="3"/>
  <c r="DA1402" i="3"/>
  <c r="A1403" i="3"/>
  <c r="CY1403" i="3"/>
  <c r="CZ1403" i="3"/>
  <c r="DA1403" i="3"/>
  <c r="A1404" i="3"/>
  <c r="CY1404" i="3"/>
  <c r="CZ1404" i="3"/>
  <c r="DA1404" i="3"/>
  <c r="A1405" i="3"/>
  <c r="CY1405" i="3"/>
  <c r="CZ1405" i="3"/>
  <c r="DA1405" i="3"/>
  <c r="A1406" i="3"/>
  <c r="CY1406" i="3"/>
  <c r="CZ1406" i="3"/>
  <c r="DA1406" i="3"/>
  <c r="A1407" i="3"/>
  <c r="CY1407" i="3"/>
  <c r="CZ1407" i="3"/>
  <c r="DA1407" i="3"/>
  <c r="A1408" i="3"/>
  <c r="CY1408" i="3"/>
  <c r="CZ1408" i="3"/>
  <c r="DA1408" i="3"/>
  <c r="A1409" i="3"/>
  <c r="CX1409" i="3"/>
  <c r="CY1409" i="3"/>
  <c r="CZ1409" i="3"/>
  <c r="DA1409" i="3"/>
  <c r="A1410" i="3"/>
  <c r="CX1410" i="3"/>
  <c r="CY1410" i="3"/>
  <c r="CZ1410" i="3"/>
  <c r="DA1410" i="3"/>
  <c r="A1411" i="3"/>
  <c r="CX1411" i="3"/>
  <c r="CY1411" i="3"/>
  <c r="CZ1411" i="3"/>
  <c r="DA1411" i="3"/>
  <c r="A1412" i="3"/>
  <c r="CX1412" i="3"/>
  <c r="CY1412" i="3"/>
  <c r="CZ1412" i="3"/>
  <c r="DA1412" i="3"/>
  <c r="A1413" i="3"/>
  <c r="CX1413" i="3"/>
  <c r="CY1413" i="3"/>
  <c r="CZ1413" i="3"/>
  <c r="DA1413" i="3"/>
  <c r="A1414" i="3"/>
  <c r="CX1414" i="3"/>
  <c r="CY1414" i="3"/>
  <c r="CZ1414" i="3"/>
  <c r="DA1414" i="3"/>
  <c r="A1415" i="3"/>
  <c r="CX1415" i="3"/>
  <c r="CY1415" i="3"/>
  <c r="CZ1415" i="3"/>
  <c r="DA1415" i="3"/>
  <c r="A1416" i="3"/>
  <c r="CX1416" i="3"/>
  <c r="CY1416" i="3"/>
  <c r="CZ1416" i="3"/>
  <c r="DA1416" i="3"/>
  <c r="A1417" i="3"/>
  <c r="CX1417" i="3"/>
  <c r="CY1417" i="3"/>
  <c r="CZ1417" i="3"/>
  <c r="DA1417" i="3"/>
  <c r="A1418" i="3"/>
  <c r="CX1418" i="3"/>
  <c r="CY1418" i="3"/>
  <c r="CZ1418" i="3"/>
  <c r="DA1418" i="3"/>
  <c r="A1419" i="3"/>
  <c r="CX1419" i="3"/>
  <c r="CY1419" i="3"/>
  <c r="CZ1419" i="3"/>
  <c r="DA1419" i="3"/>
  <c r="A1420" i="3"/>
  <c r="CX1420" i="3"/>
  <c r="CY1420" i="3"/>
  <c r="CZ1420" i="3"/>
  <c r="DA1420" i="3"/>
  <c r="A1421" i="3"/>
  <c r="CX1421" i="3"/>
  <c r="CY1421" i="3"/>
  <c r="CZ1421" i="3"/>
  <c r="DA1421" i="3"/>
  <c r="A1422" i="3"/>
  <c r="CX1422" i="3"/>
  <c r="CY1422" i="3"/>
  <c r="CZ1422" i="3"/>
  <c r="DA1422" i="3"/>
  <c r="A1423" i="3"/>
  <c r="CX1423" i="3"/>
  <c r="CY1423" i="3"/>
  <c r="CZ1423" i="3"/>
  <c r="DA1423" i="3"/>
  <c r="A1424" i="3"/>
  <c r="CX1424" i="3"/>
  <c r="CY1424" i="3"/>
  <c r="CZ1424" i="3"/>
  <c r="DA1424" i="3"/>
  <c r="A1425" i="3"/>
  <c r="CX1425" i="3"/>
  <c r="CY1425" i="3"/>
  <c r="CZ1425" i="3"/>
  <c r="DA1425" i="3"/>
  <c r="A1426" i="3"/>
  <c r="CX1426" i="3"/>
  <c r="CY1426" i="3"/>
  <c r="CZ1426" i="3"/>
  <c r="DA1426" i="3"/>
  <c r="A1427" i="3"/>
  <c r="CY1427" i="3"/>
  <c r="CZ1427" i="3"/>
  <c r="DA1427" i="3"/>
  <c r="A1428" i="3"/>
  <c r="CY1428" i="3"/>
  <c r="CZ1428" i="3"/>
  <c r="DA1428" i="3"/>
  <c r="A1429" i="3"/>
  <c r="CY1429" i="3"/>
  <c r="CZ1429" i="3"/>
  <c r="DA1429" i="3"/>
  <c r="A1430" i="3"/>
  <c r="CY1430" i="3"/>
  <c r="CZ1430" i="3"/>
  <c r="DA1430" i="3"/>
  <c r="A1431" i="3"/>
  <c r="CY1431" i="3"/>
  <c r="CZ1431" i="3"/>
  <c r="DA1431" i="3"/>
  <c r="A1432" i="3"/>
  <c r="CY1432" i="3"/>
  <c r="CZ1432" i="3"/>
  <c r="DA1432" i="3"/>
  <c r="A1433" i="3"/>
  <c r="CY1433" i="3"/>
  <c r="CZ1433" i="3"/>
  <c r="DA1433" i="3"/>
  <c r="A1434" i="3"/>
  <c r="CY1434" i="3"/>
  <c r="CZ1434" i="3"/>
  <c r="DA1434" i="3"/>
  <c r="A1435" i="3"/>
  <c r="CY1435" i="3"/>
  <c r="CZ1435" i="3"/>
  <c r="DA1435" i="3"/>
  <c r="A1436" i="3"/>
  <c r="CY1436" i="3"/>
  <c r="CZ1436" i="3"/>
  <c r="DA1436" i="3"/>
  <c r="A1437" i="3"/>
  <c r="CY1437" i="3"/>
  <c r="CZ1437" i="3"/>
  <c r="DA1437" i="3"/>
  <c r="A1438" i="3"/>
  <c r="CY1438" i="3"/>
  <c r="CZ1438" i="3"/>
  <c r="DA1438" i="3"/>
  <c r="A1439" i="3"/>
  <c r="CY1439" i="3"/>
  <c r="CZ1439" i="3"/>
  <c r="DA1439" i="3"/>
  <c r="A1440" i="3"/>
  <c r="CY1440" i="3"/>
  <c r="CZ1440" i="3"/>
  <c r="DA1440" i="3"/>
  <c r="A1441" i="3"/>
  <c r="CY1441" i="3"/>
  <c r="CZ1441" i="3"/>
  <c r="DA1441" i="3"/>
  <c r="A1442" i="3"/>
  <c r="CY1442" i="3"/>
  <c r="CZ1442" i="3"/>
  <c r="DA1442" i="3"/>
  <c r="A1443" i="3"/>
  <c r="CY1443" i="3"/>
  <c r="CZ1443" i="3"/>
  <c r="DA1443" i="3"/>
  <c r="A1444" i="3"/>
  <c r="CY1444" i="3"/>
  <c r="CZ1444" i="3"/>
  <c r="DA1444" i="3"/>
  <c r="A1445" i="3"/>
  <c r="CY1445" i="3"/>
  <c r="CZ1445" i="3"/>
  <c r="DA1445" i="3"/>
  <c r="A1446" i="3"/>
  <c r="CY1446" i="3"/>
  <c r="CZ1446" i="3"/>
  <c r="DA1446" i="3"/>
  <c r="A1447" i="3"/>
  <c r="CY1447" i="3"/>
  <c r="CZ1447" i="3"/>
  <c r="DA1447" i="3"/>
  <c r="A1448" i="3"/>
  <c r="CY1448" i="3"/>
  <c r="CZ1448" i="3"/>
  <c r="DA1448" i="3"/>
  <c r="A1449" i="3"/>
  <c r="CY1449" i="3"/>
  <c r="CZ1449" i="3"/>
  <c r="DA1449" i="3"/>
  <c r="A1450" i="3"/>
  <c r="CY1450" i="3"/>
  <c r="CZ1450" i="3"/>
  <c r="DA1450" i="3"/>
  <c r="A1451" i="3"/>
  <c r="CY1451" i="3"/>
  <c r="CZ1451" i="3"/>
  <c r="DA1451" i="3"/>
  <c r="A1452" i="3"/>
  <c r="CY1452" i="3"/>
  <c r="CZ1452" i="3"/>
  <c r="DA1452" i="3"/>
  <c r="A1453" i="3"/>
  <c r="CY1453" i="3"/>
  <c r="CZ1453" i="3"/>
  <c r="DA1453" i="3"/>
  <c r="A1454" i="3"/>
  <c r="CY1454" i="3"/>
  <c r="CZ1454" i="3"/>
  <c r="DA1454" i="3"/>
  <c r="A1455" i="3"/>
  <c r="CY1455" i="3"/>
  <c r="CZ1455" i="3"/>
  <c r="DA1455" i="3"/>
  <c r="A1456" i="3"/>
  <c r="CY1456" i="3"/>
  <c r="CZ1456" i="3"/>
  <c r="DA1456" i="3"/>
  <c r="A1457" i="3"/>
  <c r="CY1457" i="3"/>
  <c r="CZ1457" i="3"/>
  <c r="DA1457" i="3"/>
  <c r="A1458" i="3"/>
  <c r="CY1458" i="3"/>
  <c r="CZ1458" i="3"/>
  <c r="DA1458" i="3"/>
  <c r="A1459" i="3"/>
  <c r="CY1459" i="3"/>
  <c r="CZ1459" i="3"/>
  <c r="DA1459" i="3"/>
  <c r="A1460" i="3"/>
  <c r="CY1460" i="3"/>
  <c r="CZ1460" i="3"/>
  <c r="DA1460" i="3"/>
  <c r="A1461" i="3"/>
  <c r="CY1461" i="3"/>
  <c r="CZ1461" i="3"/>
  <c r="DA1461" i="3"/>
  <c r="A1462" i="3"/>
  <c r="CY1462" i="3"/>
  <c r="CZ1462" i="3"/>
  <c r="DA1462" i="3"/>
  <c r="A1463" i="3"/>
  <c r="CY1463" i="3"/>
  <c r="CZ1463" i="3"/>
  <c r="DA1463" i="3"/>
  <c r="A1464" i="3"/>
  <c r="CY1464" i="3"/>
  <c r="CZ1464" i="3"/>
  <c r="DA1464" i="3"/>
  <c r="A1465" i="3"/>
  <c r="CY1465" i="3"/>
  <c r="CZ1465" i="3"/>
  <c r="DA1465" i="3"/>
  <c r="A1466" i="3"/>
  <c r="CY1466" i="3"/>
  <c r="CZ1466" i="3"/>
  <c r="DA1466" i="3"/>
  <c r="A1467" i="3"/>
  <c r="CY1467" i="3"/>
  <c r="CZ1467" i="3"/>
  <c r="DA1467" i="3"/>
  <c r="A1468" i="3"/>
  <c r="CY1468" i="3"/>
  <c r="CZ1468" i="3"/>
  <c r="DA1468" i="3"/>
  <c r="A1469" i="3"/>
  <c r="CY1469" i="3"/>
  <c r="CZ1469" i="3"/>
  <c r="DA1469" i="3"/>
  <c r="A1470" i="3"/>
  <c r="CY1470" i="3"/>
  <c r="CZ1470" i="3"/>
  <c r="DA1470" i="3"/>
  <c r="A1471" i="3"/>
  <c r="CY1471" i="3"/>
  <c r="CZ1471" i="3"/>
  <c r="DA1471" i="3"/>
  <c r="A1472" i="3"/>
  <c r="CY1472" i="3"/>
  <c r="CZ1472" i="3"/>
  <c r="DA1472" i="3"/>
  <c r="A1473" i="3"/>
  <c r="CY1473" i="3"/>
  <c r="CZ1473" i="3"/>
  <c r="DA1473" i="3"/>
  <c r="A1474" i="3"/>
  <c r="CY1474" i="3"/>
  <c r="CZ1474" i="3"/>
  <c r="DA1474" i="3"/>
  <c r="A1475" i="3"/>
  <c r="CY1475" i="3"/>
  <c r="CZ1475" i="3"/>
  <c r="DA1475" i="3"/>
  <c r="A1476" i="3"/>
  <c r="CY1476" i="3"/>
  <c r="CZ1476" i="3"/>
  <c r="DA1476" i="3"/>
  <c r="A1477" i="3"/>
  <c r="CY1477" i="3"/>
  <c r="CZ1477" i="3"/>
  <c r="DA1477" i="3"/>
  <c r="A1478" i="3"/>
  <c r="CY1478" i="3"/>
  <c r="CZ1478" i="3"/>
  <c r="DA1478" i="3"/>
  <c r="A1479" i="3"/>
  <c r="CY1479" i="3"/>
  <c r="CZ1479" i="3"/>
  <c r="DA1479" i="3"/>
  <c r="A1480" i="3"/>
  <c r="CY1480" i="3"/>
  <c r="CZ1480" i="3"/>
  <c r="DA1480" i="3"/>
  <c r="A1481" i="3"/>
  <c r="CY1481" i="3"/>
  <c r="CZ1481" i="3"/>
  <c r="DA1481" i="3"/>
  <c r="A1482" i="3"/>
  <c r="CY1482" i="3"/>
  <c r="CZ1482" i="3"/>
  <c r="DA1482" i="3"/>
  <c r="A1483" i="3"/>
  <c r="CY1483" i="3"/>
  <c r="CZ1483" i="3"/>
  <c r="DA1483" i="3"/>
  <c r="A1484" i="3"/>
  <c r="CY1484" i="3"/>
  <c r="CZ1484" i="3"/>
  <c r="DA1484" i="3"/>
  <c r="A1485" i="3"/>
  <c r="CY1485" i="3"/>
  <c r="CZ1485" i="3"/>
  <c r="DA1485" i="3"/>
  <c r="A1486" i="3"/>
  <c r="CY1486" i="3"/>
  <c r="CZ1486" i="3"/>
  <c r="DA1486" i="3"/>
  <c r="A1487" i="3"/>
  <c r="CY1487" i="3"/>
  <c r="CZ1487" i="3"/>
  <c r="DA1487" i="3"/>
  <c r="A1488" i="3"/>
  <c r="CY1488" i="3"/>
  <c r="CZ1488" i="3"/>
  <c r="DA1488" i="3"/>
  <c r="A1489" i="3"/>
  <c r="CY1489" i="3"/>
  <c r="CZ1489" i="3"/>
  <c r="DA1489" i="3"/>
  <c r="A1490" i="3"/>
  <c r="CY1490" i="3"/>
  <c r="CZ1490" i="3"/>
  <c r="DA1490" i="3"/>
  <c r="A1491" i="3"/>
  <c r="CY1491" i="3"/>
  <c r="CZ1491" i="3"/>
  <c r="DA1491" i="3"/>
  <c r="A1492" i="3"/>
  <c r="CY1492" i="3"/>
  <c r="CZ1492" i="3"/>
  <c r="DA1492" i="3"/>
  <c r="A1493" i="3"/>
  <c r="CY1493" i="3"/>
  <c r="CZ1493" i="3"/>
  <c r="DA1493" i="3"/>
  <c r="A1494" i="3"/>
  <c r="CY1494" i="3"/>
  <c r="CZ1494" i="3"/>
  <c r="DA1494" i="3"/>
  <c r="A1495" i="3"/>
  <c r="CY1495" i="3"/>
  <c r="CZ1495" i="3"/>
  <c r="DA1495" i="3"/>
  <c r="A1496" i="3"/>
  <c r="CY1496" i="3"/>
  <c r="CZ1496" i="3"/>
  <c r="DA1496" i="3"/>
  <c r="A1497" i="3"/>
  <c r="CY1497" i="3"/>
  <c r="CZ1497" i="3"/>
  <c r="DA1497" i="3"/>
  <c r="A1498" i="3"/>
  <c r="CY1498" i="3"/>
  <c r="CZ1498" i="3"/>
  <c r="DA1498" i="3"/>
  <c r="A1499" i="3"/>
  <c r="CY1499" i="3"/>
  <c r="CZ1499" i="3"/>
  <c r="DA1499" i="3"/>
  <c r="A1500" i="3"/>
  <c r="CY1500" i="3"/>
  <c r="CZ1500" i="3"/>
  <c r="DA1500" i="3"/>
  <c r="A1501" i="3"/>
  <c r="CY1501" i="3"/>
  <c r="CZ1501" i="3"/>
  <c r="DA1501" i="3"/>
  <c r="A1502" i="3"/>
  <c r="CY1502" i="3"/>
  <c r="CZ1502" i="3"/>
  <c r="DA1502" i="3"/>
  <c r="A1503" i="3"/>
  <c r="CY1503" i="3"/>
  <c r="CZ1503" i="3"/>
  <c r="DA1503" i="3"/>
  <c r="A1504" i="3"/>
  <c r="CY1504" i="3"/>
  <c r="CZ1504" i="3"/>
  <c r="DA1504" i="3"/>
  <c r="A1505" i="3"/>
  <c r="CY1505" i="3"/>
  <c r="CZ1505" i="3"/>
  <c r="DA1505" i="3"/>
  <c r="A1506" i="3"/>
  <c r="CY1506" i="3"/>
  <c r="CZ1506" i="3"/>
  <c r="DA1506" i="3"/>
  <c r="A1507" i="3"/>
  <c r="CY1507" i="3"/>
  <c r="CZ1507" i="3"/>
  <c r="DA1507" i="3"/>
  <c r="A1508" i="3"/>
  <c r="CY1508" i="3"/>
  <c r="CZ1508" i="3"/>
  <c r="DA1508" i="3"/>
  <c r="A1509" i="3"/>
  <c r="CY1509" i="3"/>
  <c r="CZ1509" i="3"/>
  <c r="DA1509" i="3"/>
  <c r="A1510" i="3"/>
  <c r="CY1510" i="3"/>
  <c r="CZ1510" i="3"/>
  <c r="DA1510" i="3"/>
  <c r="A1511" i="3"/>
  <c r="CY1511" i="3"/>
  <c r="CZ1511" i="3"/>
  <c r="DA1511" i="3"/>
  <c r="A1512" i="3"/>
  <c r="CY1512" i="3"/>
  <c r="CZ1512" i="3"/>
  <c r="DA1512" i="3"/>
  <c r="A1513" i="3"/>
  <c r="CY1513" i="3"/>
  <c r="CZ1513" i="3"/>
  <c r="DA1513" i="3"/>
  <c r="A1514" i="3"/>
  <c r="CY1514" i="3"/>
  <c r="CZ1514" i="3"/>
  <c r="DA1514" i="3"/>
  <c r="A1515" i="3"/>
  <c r="CY1515" i="3"/>
  <c r="CZ1515" i="3"/>
  <c r="DA1515" i="3"/>
  <c r="A1516" i="3"/>
  <c r="CY1516" i="3"/>
  <c r="CZ1516" i="3"/>
  <c r="DA1516" i="3"/>
  <c r="A1517" i="3"/>
  <c r="CY1517" i="3"/>
  <c r="CZ1517" i="3"/>
  <c r="DA1517" i="3"/>
  <c r="A1518" i="3"/>
  <c r="CY1518" i="3"/>
  <c r="CZ1518" i="3"/>
  <c r="DA1518" i="3"/>
  <c r="A1519" i="3"/>
  <c r="CY1519" i="3"/>
  <c r="CZ1519" i="3"/>
  <c r="DA1519" i="3"/>
  <c r="A1520" i="3"/>
  <c r="CY1520" i="3"/>
  <c r="CZ1520" i="3"/>
  <c r="DA1520" i="3"/>
  <c r="A1521" i="3"/>
  <c r="CY1521" i="3"/>
  <c r="CZ1521" i="3"/>
  <c r="DA1521" i="3"/>
  <c r="A1522" i="3"/>
  <c r="CY1522" i="3"/>
  <c r="CZ1522" i="3"/>
  <c r="DA1522" i="3"/>
  <c r="A1523" i="3"/>
  <c r="CY1523" i="3"/>
  <c r="CZ1523" i="3"/>
  <c r="DA1523" i="3"/>
  <c r="A1524" i="3"/>
  <c r="CY1524" i="3"/>
  <c r="CZ1524" i="3"/>
  <c r="DA1524" i="3"/>
  <c r="A1525" i="3"/>
  <c r="CY1525" i="3"/>
  <c r="CZ1525" i="3"/>
  <c r="DA1525" i="3"/>
  <c r="A1526" i="3"/>
  <c r="CY1526" i="3"/>
  <c r="CZ1526" i="3"/>
  <c r="DA1526" i="3"/>
  <c r="A1527" i="3"/>
  <c r="CY1527" i="3"/>
  <c r="CZ1527" i="3"/>
  <c r="DA1527" i="3"/>
  <c r="A1528" i="3"/>
  <c r="CY1528" i="3"/>
  <c r="CZ1528" i="3"/>
  <c r="DA1528" i="3"/>
  <c r="A1529" i="3"/>
  <c r="CY1529" i="3"/>
  <c r="CZ1529" i="3"/>
  <c r="DA1529" i="3"/>
  <c r="A1530" i="3"/>
  <c r="CY1530" i="3"/>
  <c r="CZ1530" i="3"/>
  <c r="DA1530" i="3"/>
  <c r="A1531" i="3"/>
  <c r="CY1531" i="3"/>
  <c r="CZ1531" i="3"/>
  <c r="DA1531" i="3"/>
  <c r="A1532" i="3"/>
  <c r="CY1532" i="3"/>
  <c r="CZ1532" i="3"/>
  <c r="DA1532" i="3"/>
  <c r="A1533" i="3"/>
  <c r="CY1533" i="3"/>
  <c r="CZ1533" i="3"/>
  <c r="DA1533" i="3"/>
  <c r="A1534" i="3"/>
  <c r="CY1534" i="3"/>
  <c r="CZ1534" i="3"/>
  <c r="DA1534" i="3"/>
  <c r="A1535" i="3"/>
  <c r="CX1535" i="3"/>
  <c r="CY1535" i="3"/>
  <c r="CZ1535" i="3"/>
  <c r="DA1535" i="3"/>
  <c r="A1536" i="3"/>
  <c r="CX1536" i="3"/>
  <c r="CY1536" i="3"/>
  <c r="CZ1536" i="3"/>
  <c r="DA1536" i="3"/>
  <c r="A1537" i="3"/>
  <c r="CX1537" i="3"/>
  <c r="CY1537" i="3"/>
  <c r="CZ1537" i="3"/>
  <c r="DA1537" i="3"/>
  <c r="A1538" i="3"/>
  <c r="CX1538" i="3"/>
  <c r="CY1538" i="3"/>
  <c r="CZ1538" i="3"/>
  <c r="DA1538" i="3"/>
  <c r="A1539" i="3"/>
  <c r="CX1539" i="3"/>
  <c r="CY1539" i="3"/>
  <c r="CZ1539" i="3"/>
  <c r="DA1539" i="3"/>
  <c r="A1540" i="3"/>
  <c r="CX1540" i="3"/>
  <c r="CY1540" i="3"/>
  <c r="CZ1540" i="3"/>
  <c r="DA1540" i="3"/>
  <c r="A1541" i="3"/>
  <c r="CX1541" i="3"/>
  <c r="CY1541" i="3"/>
  <c r="CZ1541" i="3"/>
  <c r="DA1541" i="3"/>
  <c r="A1542" i="3"/>
  <c r="CX1542" i="3"/>
  <c r="CY1542" i="3"/>
  <c r="CZ1542" i="3"/>
  <c r="DA1542" i="3"/>
  <c r="A1543" i="3"/>
  <c r="CX1543" i="3"/>
  <c r="CY1543" i="3"/>
  <c r="CZ1543" i="3"/>
  <c r="DA1543" i="3"/>
  <c r="A1544" i="3"/>
  <c r="CX1544" i="3"/>
  <c r="CY1544" i="3"/>
  <c r="CZ1544" i="3"/>
  <c r="DA1544" i="3"/>
  <c r="A1545" i="3"/>
  <c r="CX1545" i="3"/>
  <c r="CY1545" i="3"/>
  <c r="CZ1545" i="3"/>
  <c r="DA1545" i="3"/>
  <c r="A1546" i="3"/>
  <c r="CX1546" i="3"/>
  <c r="CY1546" i="3"/>
  <c r="CZ1546" i="3"/>
  <c r="DA1546" i="3"/>
  <c r="A1547" i="3"/>
  <c r="CX1547" i="3"/>
  <c r="CY1547" i="3"/>
  <c r="CZ1547" i="3"/>
  <c r="DA1547" i="3"/>
  <c r="A1548" i="3"/>
  <c r="CX1548" i="3"/>
  <c r="CY1548" i="3"/>
  <c r="CZ1548" i="3"/>
  <c r="DA1548" i="3"/>
  <c r="A1549" i="3"/>
  <c r="CX1549" i="3"/>
  <c r="CY1549" i="3"/>
  <c r="CZ1549" i="3"/>
  <c r="DA1549" i="3"/>
  <c r="A1550" i="3"/>
  <c r="CX1550" i="3"/>
  <c r="CY1550" i="3"/>
  <c r="CZ1550" i="3"/>
  <c r="DA1550" i="3"/>
  <c r="A1551" i="3"/>
  <c r="CX1551" i="3"/>
  <c r="CY1551" i="3"/>
  <c r="CZ1551" i="3"/>
  <c r="DA1551" i="3"/>
  <c r="A1552" i="3"/>
  <c r="CX1552" i="3"/>
  <c r="CY1552" i="3"/>
  <c r="CZ1552" i="3"/>
  <c r="DA1552" i="3"/>
  <c r="A1553" i="3"/>
  <c r="CX1553" i="3"/>
  <c r="CY1553" i="3"/>
  <c r="CZ1553" i="3"/>
  <c r="DA1553" i="3"/>
  <c r="A1554" i="3"/>
  <c r="CX1554" i="3"/>
  <c r="CY1554" i="3"/>
  <c r="CZ1554" i="3"/>
  <c r="DA1554" i="3"/>
  <c r="A1555" i="3"/>
  <c r="CX1555" i="3"/>
  <c r="CY1555" i="3"/>
  <c r="CZ1555" i="3"/>
  <c r="DA1555" i="3"/>
  <c r="A1556" i="3"/>
  <c r="CX1556" i="3"/>
  <c r="CY1556" i="3"/>
  <c r="CZ1556" i="3"/>
  <c r="DA155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GX28" i="1" s="1"/>
  <c r="R28" i="1"/>
  <c r="S28" i="1"/>
  <c r="CY28" i="1" s="1"/>
  <c r="X28" i="1" s="1"/>
  <c r="W28" i="1"/>
  <c r="AC28" i="1"/>
  <c r="AB28" i="1" s="1"/>
  <c r="AD28" i="1"/>
  <c r="CR28" i="1" s="1"/>
  <c r="Q28" i="1" s="1"/>
  <c r="AE28" i="1"/>
  <c r="AF28" i="1"/>
  <c r="AG28" i="1"/>
  <c r="AH28" i="1"/>
  <c r="CV28" i="1" s="1"/>
  <c r="U28" i="1" s="1"/>
  <c r="AI28" i="1"/>
  <c r="AJ28" i="1"/>
  <c r="CQ28" i="1"/>
  <c r="P28" i="1" s="1"/>
  <c r="CP28" i="1" s="1"/>
  <c r="O28" i="1" s="1"/>
  <c r="CS28" i="1"/>
  <c r="CT28" i="1"/>
  <c r="CU28" i="1"/>
  <c r="T28" i="1" s="1"/>
  <c r="CW28" i="1"/>
  <c r="V28" i="1" s="1"/>
  <c r="CX28" i="1"/>
  <c r="FR28" i="1"/>
  <c r="GK28" i="1"/>
  <c r="GL28" i="1"/>
  <c r="GO28" i="1"/>
  <c r="GP28" i="1"/>
  <c r="GV28" i="1"/>
  <c r="C29" i="1"/>
  <c r="D29" i="1"/>
  <c r="I29" i="1"/>
  <c r="S29" i="1"/>
  <c r="CY29" i="1" s="1"/>
  <c r="X29" i="1" s="1"/>
  <c r="W29" i="1"/>
  <c r="AC29" i="1"/>
  <c r="AD29" i="1"/>
  <c r="CR29" i="1" s="1"/>
  <c r="Q29" i="1" s="1"/>
  <c r="AE29" i="1"/>
  <c r="CS29" i="1" s="1"/>
  <c r="R29" i="1" s="1"/>
  <c r="CZ29" i="1" s="1"/>
  <c r="Y29" i="1" s="1"/>
  <c r="AF29" i="1"/>
  <c r="AG29" i="1"/>
  <c r="AH29" i="1"/>
  <c r="AI29" i="1"/>
  <c r="CW29" i="1" s="1"/>
  <c r="V29" i="1" s="1"/>
  <c r="AJ29" i="1"/>
  <c r="CQ29" i="1"/>
  <c r="P29" i="1" s="1"/>
  <c r="CT29" i="1"/>
  <c r="CU29" i="1"/>
  <c r="T29" i="1" s="1"/>
  <c r="CV29" i="1"/>
  <c r="U29" i="1" s="1"/>
  <c r="CX29" i="1"/>
  <c r="FR29" i="1"/>
  <c r="GK29" i="1"/>
  <c r="GL29" i="1"/>
  <c r="GO29" i="1"/>
  <c r="GP29" i="1"/>
  <c r="GV29" i="1"/>
  <c r="GX29" i="1" s="1"/>
  <c r="C30" i="1"/>
  <c r="D30" i="1"/>
  <c r="I30" i="1"/>
  <c r="R30" i="1"/>
  <c r="GK30" i="1" s="1"/>
  <c r="T30" i="1"/>
  <c r="AC30" i="1"/>
  <c r="AD30" i="1"/>
  <c r="AB30" i="1" s="1"/>
  <c r="AE30" i="1"/>
  <c r="AF30" i="1"/>
  <c r="CT30" i="1" s="1"/>
  <c r="AG30" i="1"/>
  <c r="AH30" i="1"/>
  <c r="CV30" i="1" s="1"/>
  <c r="U30" i="1" s="1"/>
  <c r="AI30" i="1"/>
  <c r="AJ30" i="1"/>
  <c r="CX30" i="1" s="1"/>
  <c r="CQ30" i="1"/>
  <c r="P30" i="1" s="1"/>
  <c r="CR30" i="1"/>
  <c r="Q30" i="1" s="1"/>
  <c r="CS30" i="1"/>
  <c r="CU30" i="1"/>
  <c r="CW30" i="1"/>
  <c r="V30" i="1" s="1"/>
  <c r="FR30" i="1"/>
  <c r="GL30" i="1"/>
  <c r="GO30" i="1"/>
  <c r="GP30" i="1"/>
  <c r="GV30" i="1"/>
  <c r="GX30" i="1" s="1"/>
  <c r="C31" i="1"/>
  <c r="D31" i="1"/>
  <c r="I31" i="1"/>
  <c r="AC31" i="1"/>
  <c r="CQ31" i="1" s="1"/>
  <c r="AE31" i="1"/>
  <c r="AD31" i="1" s="1"/>
  <c r="CR31" i="1" s="1"/>
  <c r="Q31" i="1" s="1"/>
  <c r="AF31" i="1"/>
  <c r="AG31" i="1"/>
  <c r="CU31" i="1" s="1"/>
  <c r="AH31" i="1"/>
  <c r="AI31" i="1"/>
  <c r="CW31" i="1" s="1"/>
  <c r="V31" i="1" s="1"/>
  <c r="AJ31" i="1"/>
  <c r="CS31" i="1"/>
  <c r="R31" i="1" s="1"/>
  <c r="GK31" i="1" s="1"/>
  <c r="CT31" i="1"/>
  <c r="S31" i="1" s="1"/>
  <c r="CV31" i="1"/>
  <c r="U31" i="1" s="1"/>
  <c r="CX31" i="1"/>
  <c r="W31" i="1" s="1"/>
  <c r="FR31" i="1"/>
  <c r="GL31" i="1"/>
  <c r="GO31" i="1"/>
  <c r="GP31" i="1"/>
  <c r="GV31" i="1"/>
  <c r="GX31" i="1" s="1"/>
  <c r="C32" i="1"/>
  <c r="D32" i="1"/>
  <c r="I32" i="1"/>
  <c r="GX32" i="1" s="1"/>
  <c r="R32" i="1"/>
  <c r="S32" i="1"/>
  <c r="CY32" i="1" s="1"/>
  <c r="X32" i="1" s="1"/>
  <c r="W32" i="1"/>
  <c r="AC32" i="1"/>
  <c r="AB32" i="1" s="1"/>
  <c r="AD32" i="1"/>
  <c r="CR32" i="1" s="1"/>
  <c r="Q32" i="1" s="1"/>
  <c r="AE32" i="1"/>
  <c r="AF32" i="1"/>
  <c r="AG32" i="1"/>
  <c r="AH32" i="1"/>
  <c r="CV32" i="1" s="1"/>
  <c r="U32" i="1" s="1"/>
  <c r="AI32" i="1"/>
  <c r="AJ32" i="1"/>
  <c r="CQ32" i="1"/>
  <c r="P32" i="1" s="1"/>
  <c r="CP32" i="1" s="1"/>
  <c r="O32" i="1" s="1"/>
  <c r="CS32" i="1"/>
  <c r="CT32" i="1"/>
  <c r="CU32" i="1"/>
  <c r="T32" i="1" s="1"/>
  <c r="CW32" i="1"/>
  <c r="V32" i="1" s="1"/>
  <c r="CX32" i="1"/>
  <c r="FR32" i="1"/>
  <c r="GK32" i="1"/>
  <c r="GL32" i="1"/>
  <c r="GO32" i="1"/>
  <c r="GP32" i="1"/>
  <c r="GV32" i="1"/>
  <c r="C33" i="1"/>
  <c r="D33" i="1"/>
  <c r="I33" i="1"/>
  <c r="S33" i="1"/>
  <c r="CZ33" i="1" s="1"/>
  <c r="Y33" i="1" s="1"/>
  <c r="W33" i="1"/>
  <c r="AC33" i="1"/>
  <c r="AD33" i="1"/>
  <c r="CR33" i="1" s="1"/>
  <c r="Q33" i="1" s="1"/>
  <c r="AE33" i="1"/>
  <c r="CS33" i="1" s="1"/>
  <c r="R33" i="1" s="1"/>
  <c r="AF33" i="1"/>
  <c r="AG33" i="1"/>
  <c r="AH33" i="1"/>
  <c r="AI33" i="1"/>
  <c r="CW33" i="1" s="1"/>
  <c r="V33" i="1" s="1"/>
  <c r="AJ33" i="1"/>
  <c r="CQ33" i="1"/>
  <c r="P33" i="1" s="1"/>
  <c r="CT33" i="1"/>
  <c r="CU33" i="1"/>
  <c r="T33" i="1" s="1"/>
  <c r="CV33" i="1"/>
  <c r="U33" i="1" s="1"/>
  <c r="CX33" i="1"/>
  <c r="FR33" i="1"/>
  <c r="GK33" i="1"/>
  <c r="GL33" i="1"/>
  <c r="GO33" i="1"/>
  <c r="GP33" i="1"/>
  <c r="GV33" i="1"/>
  <c r="GX33" i="1" s="1"/>
  <c r="C34" i="1"/>
  <c r="D34" i="1"/>
  <c r="I34" i="1"/>
  <c r="CX27" i="3" s="1"/>
  <c r="AC34" i="1"/>
  <c r="AE34" i="1"/>
  <c r="AD34" i="1" s="1"/>
  <c r="AF34" i="1"/>
  <c r="CT34" i="1" s="1"/>
  <c r="S34" i="1" s="1"/>
  <c r="AG34" i="1"/>
  <c r="AH34" i="1"/>
  <c r="AI34" i="1"/>
  <c r="CW34" i="1" s="1"/>
  <c r="V34" i="1" s="1"/>
  <c r="AJ34" i="1"/>
  <c r="CX34" i="1" s="1"/>
  <c r="W34" i="1" s="1"/>
  <c r="CQ34" i="1"/>
  <c r="P34" i="1" s="1"/>
  <c r="CU34" i="1"/>
  <c r="T34" i="1" s="1"/>
  <c r="CV34" i="1"/>
  <c r="U34" i="1" s="1"/>
  <c r="FR34" i="1"/>
  <c r="GL34" i="1"/>
  <c r="GO34" i="1"/>
  <c r="GP34" i="1"/>
  <c r="GV34" i="1"/>
  <c r="GX34" i="1" s="1"/>
  <c r="C35" i="1"/>
  <c r="D35" i="1"/>
  <c r="I35" i="1"/>
  <c r="CX28" i="3" s="1"/>
  <c r="AC35" i="1"/>
  <c r="CQ35" i="1" s="1"/>
  <c r="P35" i="1" s="1"/>
  <c r="AE35" i="1"/>
  <c r="AD35" i="1" s="1"/>
  <c r="AF35" i="1"/>
  <c r="CT35" i="1" s="1"/>
  <c r="S35" i="1" s="1"/>
  <c r="AG35" i="1"/>
  <c r="CU35" i="1" s="1"/>
  <c r="T35" i="1" s="1"/>
  <c r="AH35" i="1"/>
  <c r="AI35" i="1"/>
  <c r="AJ35" i="1"/>
  <c r="CX35" i="1" s="1"/>
  <c r="W35" i="1" s="1"/>
  <c r="CS35" i="1"/>
  <c r="R35" i="1" s="1"/>
  <c r="GK35" i="1" s="1"/>
  <c r="CV35" i="1"/>
  <c r="U35" i="1" s="1"/>
  <c r="CW35" i="1"/>
  <c r="V35" i="1" s="1"/>
  <c r="FR35" i="1"/>
  <c r="GL35" i="1"/>
  <c r="GO35" i="1"/>
  <c r="GP35" i="1"/>
  <c r="GV35" i="1"/>
  <c r="GX35" i="1"/>
  <c r="C36" i="1"/>
  <c r="D36" i="1"/>
  <c r="I36" i="1"/>
  <c r="AC36" i="1"/>
  <c r="AB36" i="1" s="1"/>
  <c r="AD36" i="1"/>
  <c r="CR36" i="1" s="1"/>
  <c r="Q36" i="1" s="1"/>
  <c r="AE36" i="1"/>
  <c r="AF36" i="1"/>
  <c r="AG36" i="1"/>
  <c r="CU36" i="1" s="1"/>
  <c r="T36" i="1" s="1"/>
  <c r="AH36" i="1"/>
  <c r="CV36" i="1" s="1"/>
  <c r="U36" i="1" s="1"/>
  <c r="AI36" i="1"/>
  <c r="AJ36" i="1"/>
  <c r="CS36" i="1"/>
  <c r="R36" i="1" s="1"/>
  <c r="GK36" i="1" s="1"/>
  <c r="CT36" i="1"/>
  <c r="S36" i="1" s="1"/>
  <c r="CW36" i="1"/>
  <c r="V36" i="1" s="1"/>
  <c r="CX36" i="1"/>
  <c r="W36" i="1" s="1"/>
  <c r="FR36" i="1"/>
  <c r="GL36" i="1"/>
  <c r="GO36" i="1"/>
  <c r="GP36" i="1"/>
  <c r="GV36" i="1"/>
  <c r="GX36" i="1"/>
  <c r="C37" i="1"/>
  <c r="D37" i="1"/>
  <c r="I37" i="1"/>
  <c r="AC37" i="1"/>
  <c r="AB37" i="1" s="1"/>
  <c r="AD37" i="1"/>
  <c r="CR37" i="1" s="1"/>
  <c r="Q37" i="1" s="1"/>
  <c r="AE37" i="1"/>
  <c r="CS37" i="1" s="1"/>
  <c r="R37" i="1" s="1"/>
  <c r="GK37" i="1" s="1"/>
  <c r="AF37" i="1"/>
  <c r="AG37" i="1"/>
  <c r="AH37" i="1"/>
  <c r="CV37" i="1" s="1"/>
  <c r="U37" i="1" s="1"/>
  <c r="AI37" i="1"/>
  <c r="CW37" i="1" s="1"/>
  <c r="V37" i="1" s="1"/>
  <c r="AJ37" i="1"/>
  <c r="CQ37" i="1"/>
  <c r="P37" i="1" s="1"/>
  <c r="CT37" i="1"/>
  <c r="S37" i="1" s="1"/>
  <c r="CU37" i="1"/>
  <c r="T37" i="1" s="1"/>
  <c r="CX37" i="1"/>
  <c r="W37" i="1" s="1"/>
  <c r="FR37" i="1"/>
  <c r="GL37" i="1"/>
  <c r="GO37" i="1"/>
  <c r="GP37" i="1"/>
  <c r="GV37" i="1"/>
  <c r="GX37" i="1" s="1"/>
  <c r="C38" i="1"/>
  <c r="D38" i="1"/>
  <c r="I38" i="1"/>
  <c r="CX35" i="3" s="1"/>
  <c r="AC38" i="1"/>
  <c r="AE38" i="1"/>
  <c r="AD38" i="1" s="1"/>
  <c r="AF38" i="1"/>
  <c r="CT38" i="1" s="1"/>
  <c r="S38" i="1" s="1"/>
  <c r="AG38" i="1"/>
  <c r="AH38" i="1"/>
  <c r="AI38" i="1"/>
  <c r="CW38" i="1" s="1"/>
  <c r="V38" i="1" s="1"/>
  <c r="AJ38" i="1"/>
  <c r="CX38" i="1" s="1"/>
  <c r="W38" i="1" s="1"/>
  <c r="CQ38" i="1"/>
  <c r="P38" i="1" s="1"/>
  <c r="CU38" i="1"/>
  <c r="T38" i="1" s="1"/>
  <c r="CV38" i="1"/>
  <c r="U38" i="1" s="1"/>
  <c r="FR38" i="1"/>
  <c r="GL38" i="1"/>
  <c r="GO38" i="1"/>
  <c r="GP38" i="1"/>
  <c r="GV38" i="1"/>
  <c r="GX38" i="1" s="1"/>
  <c r="C39" i="1"/>
  <c r="D39" i="1"/>
  <c r="I39" i="1"/>
  <c r="CX36" i="3" s="1"/>
  <c r="AC39" i="1"/>
  <c r="CQ39" i="1" s="1"/>
  <c r="P39" i="1" s="1"/>
  <c r="AE39" i="1"/>
  <c r="AD39" i="1" s="1"/>
  <c r="AF39" i="1"/>
  <c r="CT39" i="1" s="1"/>
  <c r="S39" i="1" s="1"/>
  <c r="AG39" i="1"/>
  <c r="CU39" i="1" s="1"/>
  <c r="T39" i="1" s="1"/>
  <c r="AH39" i="1"/>
  <c r="AI39" i="1"/>
  <c r="AJ39" i="1"/>
  <c r="CX39" i="1" s="1"/>
  <c r="W39" i="1" s="1"/>
  <c r="CS39" i="1"/>
  <c r="R39" i="1" s="1"/>
  <c r="GK39" i="1" s="1"/>
  <c r="CV39" i="1"/>
  <c r="U39" i="1" s="1"/>
  <c r="CW39" i="1"/>
  <c r="V39" i="1" s="1"/>
  <c r="FR39" i="1"/>
  <c r="GL39" i="1"/>
  <c r="GO39" i="1"/>
  <c r="GP39" i="1"/>
  <c r="GV39" i="1"/>
  <c r="GX39" i="1"/>
  <c r="C40" i="1"/>
  <c r="D40" i="1"/>
  <c r="I40" i="1"/>
  <c r="CX37" i="3" s="1"/>
  <c r="AC40" i="1"/>
  <c r="AB40" i="1" s="1"/>
  <c r="AD40" i="1"/>
  <c r="CR40" i="1" s="1"/>
  <c r="Q40" i="1" s="1"/>
  <c r="AE40" i="1"/>
  <c r="AF40" i="1"/>
  <c r="AG40" i="1"/>
  <c r="CU40" i="1" s="1"/>
  <c r="T40" i="1" s="1"/>
  <c r="AH40" i="1"/>
  <c r="CV40" i="1" s="1"/>
  <c r="U40" i="1" s="1"/>
  <c r="AI40" i="1"/>
  <c r="AJ40" i="1"/>
  <c r="CS40" i="1"/>
  <c r="R40" i="1" s="1"/>
  <c r="GK40" i="1" s="1"/>
  <c r="CT40" i="1"/>
  <c r="S40" i="1" s="1"/>
  <c r="CW40" i="1"/>
  <c r="V40" i="1" s="1"/>
  <c r="CX40" i="1"/>
  <c r="W40" i="1" s="1"/>
  <c r="FR40" i="1"/>
  <c r="GL40" i="1"/>
  <c r="GO40" i="1"/>
  <c r="GP40" i="1"/>
  <c r="GV40" i="1"/>
  <c r="GX40" i="1"/>
  <c r="C41" i="1"/>
  <c r="D41" i="1"/>
  <c r="I41" i="1"/>
  <c r="CX38" i="3" s="1"/>
  <c r="AC41" i="1"/>
  <c r="AB41" i="1" s="1"/>
  <c r="AD41" i="1"/>
  <c r="CR41" i="1" s="1"/>
  <c r="Q41" i="1" s="1"/>
  <c r="AE41" i="1"/>
  <c r="CS41" i="1" s="1"/>
  <c r="R41" i="1" s="1"/>
  <c r="GK41" i="1" s="1"/>
  <c r="AF41" i="1"/>
  <c r="AG41" i="1"/>
  <c r="AH41" i="1"/>
  <c r="CV41" i="1" s="1"/>
  <c r="U41" i="1" s="1"/>
  <c r="AI41" i="1"/>
  <c r="CW41" i="1" s="1"/>
  <c r="V41" i="1" s="1"/>
  <c r="AJ41" i="1"/>
  <c r="CQ41" i="1"/>
  <c r="P41" i="1" s="1"/>
  <c r="CP41" i="1" s="1"/>
  <c r="O41" i="1" s="1"/>
  <c r="CT41" i="1"/>
  <c r="S41" i="1" s="1"/>
  <c r="CZ41" i="1" s="1"/>
  <c r="Y41" i="1" s="1"/>
  <c r="CU41" i="1"/>
  <c r="T41" i="1" s="1"/>
  <c r="CX41" i="1"/>
  <c r="W41" i="1" s="1"/>
  <c r="CY41" i="1"/>
  <c r="X41" i="1" s="1"/>
  <c r="FR41" i="1"/>
  <c r="GL41" i="1"/>
  <c r="GO41" i="1"/>
  <c r="GP41" i="1"/>
  <c r="GV41" i="1"/>
  <c r="GX41" i="1" s="1"/>
  <c r="C42" i="1"/>
  <c r="D42" i="1"/>
  <c r="I42" i="1"/>
  <c r="AC42" i="1"/>
  <c r="AE42" i="1"/>
  <c r="AF42" i="1"/>
  <c r="CT42" i="1" s="1"/>
  <c r="S42" i="1" s="1"/>
  <c r="AG42" i="1"/>
  <c r="AH42" i="1"/>
  <c r="AI42" i="1"/>
  <c r="CW42" i="1" s="1"/>
  <c r="V42" i="1" s="1"/>
  <c r="AJ42" i="1"/>
  <c r="CX42" i="1" s="1"/>
  <c r="W42" i="1" s="1"/>
  <c r="CQ42" i="1"/>
  <c r="P42" i="1" s="1"/>
  <c r="CU42" i="1"/>
  <c r="T42" i="1" s="1"/>
  <c r="CV42" i="1"/>
  <c r="U42" i="1" s="1"/>
  <c r="FR42" i="1"/>
  <c r="GL42" i="1"/>
  <c r="GO42" i="1"/>
  <c r="GP42" i="1"/>
  <c r="GV42" i="1"/>
  <c r="GX42" i="1" s="1"/>
  <c r="C43" i="1"/>
  <c r="D43" i="1"/>
  <c r="I43" i="1"/>
  <c r="AB43" i="1"/>
  <c r="AC43" i="1"/>
  <c r="CQ43" i="1" s="1"/>
  <c r="P43" i="1" s="1"/>
  <c r="AE43" i="1"/>
  <c r="AD43" i="1" s="1"/>
  <c r="CR43" i="1" s="1"/>
  <c r="AF43" i="1"/>
  <c r="CT43" i="1" s="1"/>
  <c r="AG43" i="1"/>
  <c r="CU43" i="1" s="1"/>
  <c r="AH43" i="1"/>
  <c r="AI43" i="1"/>
  <c r="AJ43" i="1"/>
  <c r="CX43" i="1" s="1"/>
  <c r="CS43" i="1"/>
  <c r="R43" i="1" s="1"/>
  <c r="GK43" i="1" s="1"/>
  <c r="CV43" i="1"/>
  <c r="U43" i="1" s="1"/>
  <c r="CW43" i="1"/>
  <c r="V43" i="1" s="1"/>
  <c r="FR43" i="1"/>
  <c r="GL43" i="1"/>
  <c r="GO43" i="1"/>
  <c r="GP43" i="1"/>
  <c r="GV43" i="1"/>
  <c r="GX43" i="1"/>
  <c r="C44" i="1"/>
  <c r="D44" i="1"/>
  <c r="I44" i="1"/>
  <c r="T44" i="1"/>
  <c r="AC44" i="1"/>
  <c r="AD44" i="1"/>
  <c r="CR44" i="1" s="1"/>
  <c r="Q44" i="1" s="1"/>
  <c r="AE44" i="1"/>
  <c r="AF44" i="1"/>
  <c r="AG44" i="1"/>
  <c r="AH44" i="1"/>
  <c r="CV44" i="1" s="1"/>
  <c r="U44" i="1" s="1"/>
  <c r="AI44" i="1"/>
  <c r="AJ44" i="1"/>
  <c r="CQ44" i="1"/>
  <c r="P44" i="1" s="1"/>
  <c r="CP44" i="1" s="1"/>
  <c r="O44" i="1" s="1"/>
  <c r="CS44" i="1"/>
  <c r="R44" i="1" s="1"/>
  <c r="GK44" i="1" s="1"/>
  <c r="CT44" i="1"/>
  <c r="S44" i="1" s="1"/>
  <c r="CU44" i="1"/>
  <c r="CW44" i="1"/>
  <c r="V44" i="1" s="1"/>
  <c r="CX44" i="1"/>
  <c r="W44" i="1" s="1"/>
  <c r="FR44" i="1"/>
  <c r="GL44" i="1"/>
  <c r="GO44" i="1"/>
  <c r="GP44" i="1"/>
  <c r="GV44" i="1"/>
  <c r="GX44" i="1"/>
  <c r="C45" i="1"/>
  <c r="D45" i="1"/>
  <c r="I45" i="1"/>
  <c r="P45" i="1"/>
  <c r="AC45" i="1"/>
  <c r="AE45" i="1"/>
  <c r="CS45" i="1" s="1"/>
  <c r="R45" i="1" s="1"/>
  <c r="GK45" i="1" s="1"/>
  <c r="AF45" i="1"/>
  <c r="AG45" i="1"/>
  <c r="AH45" i="1"/>
  <c r="CV45" i="1" s="1"/>
  <c r="U45" i="1" s="1"/>
  <c r="AI45" i="1"/>
  <c r="CW45" i="1" s="1"/>
  <c r="V45" i="1" s="1"/>
  <c r="AJ45" i="1"/>
  <c r="CQ45" i="1"/>
  <c r="CT45" i="1"/>
  <c r="S45" i="1" s="1"/>
  <c r="CZ45" i="1" s="1"/>
  <c r="Y45" i="1" s="1"/>
  <c r="CU45" i="1"/>
  <c r="T45" i="1" s="1"/>
  <c r="CX45" i="1"/>
  <c r="W45" i="1" s="1"/>
  <c r="CY45" i="1"/>
  <c r="X45" i="1" s="1"/>
  <c r="FR45" i="1"/>
  <c r="GL45" i="1"/>
  <c r="GO45" i="1"/>
  <c r="GP45" i="1"/>
  <c r="GV45" i="1"/>
  <c r="GX45" i="1" s="1"/>
  <c r="C46" i="1"/>
  <c r="D46" i="1"/>
  <c r="I46" i="1"/>
  <c r="CX59" i="3" s="1"/>
  <c r="P46" i="1"/>
  <c r="U46" i="1"/>
  <c r="AC46" i="1"/>
  <c r="AE46" i="1"/>
  <c r="AD46" i="1" s="1"/>
  <c r="AF46" i="1"/>
  <c r="CT46" i="1" s="1"/>
  <c r="S46" i="1" s="1"/>
  <c r="CY46" i="1" s="1"/>
  <c r="X46" i="1" s="1"/>
  <c r="AG46" i="1"/>
  <c r="AH46" i="1"/>
  <c r="AI46" i="1"/>
  <c r="CW46" i="1" s="1"/>
  <c r="V46" i="1" s="1"/>
  <c r="AJ46" i="1"/>
  <c r="CX46" i="1" s="1"/>
  <c r="W46" i="1" s="1"/>
  <c r="CQ46" i="1"/>
  <c r="CS46" i="1"/>
  <c r="R46" i="1" s="1"/>
  <c r="CU46" i="1"/>
  <c r="T46" i="1" s="1"/>
  <c r="CV46" i="1"/>
  <c r="FR46" i="1"/>
  <c r="GL46" i="1"/>
  <c r="GO46" i="1"/>
  <c r="GP46" i="1"/>
  <c r="GV46" i="1"/>
  <c r="GX46" i="1"/>
  <c r="C47" i="1"/>
  <c r="D47" i="1"/>
  <c r="I47" i="1"/>
  <c r="CX60" i="3" s="1"/>
  <c r="AB47" i="1"/>
  <c r="AC47" i="1"/>
  <c r="CQ47" i="1" s="1"/>
  <c r="AE47" i="1"/>
  <c r="AD47" i="1" s="1"/>
  <c r="CR47" i="1" s="1"/>
  <c r="Q47" i="1" s="1"/>
  <c r="AF47" i="1"/>
  <c r="AG47" i="1"/>
  <c r="CU47" i="1" s="1"/>
  <c r="T47" i="1" s="1"/>
  <c r="AH47" i="1"/>
  <c r="AI47" i="1"/>
  <c r="CW47" i="1" s="1"/>
  <c r="V47" i="1" s="1"/>
  <c r="AJ47" i="1"/>
  <c r="CX47" i="1" s="1"/>
  <c r="W47" i="1" s="1"/>
  <c r="CS47" i="1"/>
  <c r="R47" i="1" s="1"/>
  <c r="GK47" i="1" s="1"/>
  <c r="CT47" i="1"/>
  <c r="S47" i="1" s="1"/>
  <c r="CV47" i="1"/>
  <c r="U47" i="1" s="1"/>
  <c r="FR47" i="1"/>
  <c r="GL47" i="1"/>
  <c r="GO47" i="1"/>
  <c r="GP47" i="1"/>
  <c r="GV47" i="1"/>
  <c r="GX47" i="1"/>
  <c r="C48" i="1"/>
  <c r="D48" i="1"/>
  <c r="I48" i="1"/>
  <c r="CX61" i="3" s="1"/>
  <c r="T48" i="1"/>
  <c r="AC48" i="1"/>
  <c r="AD48" i="1"/>
  <c r="CR48" i="1" s="1"/>
  <c r="AE48" i="1"/>
  <c r="AF48" i="1"/>
  <c r="CT48" i="1" s="1"/>
  <c r="S48" i="1" s="1"/>
  <c r="AG48" i="1"/>
  <c r="AH48" i="1"/>
  <c r="CV48" i="1" s="1"/>
  <c r="AI48" i="1"/>
  <c r="AJ48" i="1"/>
  <c r="CX48" i="1" s="1"/>
  <c r="W48" i="1" s="1"/>
  <c r="CQ48" i="1"/>
  <c r="P48" i="1" s="1"/>
  <c r="CS48" i="1"/>
  <c r="R48" i="1" s="1"/>
  <c r="GK48" i="1" s="1"/>
  <c r="CU48" i="1"/>
  <c r="CW48" i="1"/>
  <c r="V48" i="1" s="1"/>
  <c r="FR48" i="1"/>
  <c r="GL48" i="1"/>
  <c r="GO48" i="1"/>
  <c r="GP48" i="1"/>
  <c r="GV48" i="1"/>
  <c r="GX48" i="1"/>
  <c r="C49" i="1"/>
  <c r="D49" i="1"/>
  <c r="I49" i="1"/>
  <c r="CX62" i="3" s="1"/>
  <c r="T49" i="1"/>
  <c r="AC49" i="1"/>
  <c r="AE49" i="1"/>
  <c r="CS49" i="1" s="1"/>
  <c r="R49" i="1" s="1"/>
  <c r="AF49" i="1"/>
  <c r="AG49" i="1"/>
  <c r="AH49" i="1"/>
  <c r="AI49" i="1"/>
  <c r="CW49" i="1" s="1"/>
  <c r="V49" i="1" s="1"/>
  <c r="AJ49" i="1"/>
  <c r="CQ49" i="1"/>
  <c r="P49" i="1" s="1"/>
  <c r="CT49" i="1"/>
  <c r="S49" i="1" s="1"/>
  <c r="CZ49" i="1" s="1"/>
  <c r="Y49" i="1" s="1"/>
  <c r="CU49" i="1"/>
  <c r="CV49" i="1"/>
  <c r="U49" i="1" s="1"/>
  <c r="CX49" i="1"/>
  <c r="W49" i="1" s="1"/>
  <c r="CY49" i="1"/>
  <c r="X49" i="1" s="1"/>
  <c r="FR49" i="1"/>
  <c r="GK49" i="1"/>
  <c r="GL49" i="1"/>
  <c r="GO49" i="1"/>
  <c r="GP49" i="1"/>
  <c r="GV49" i="1"/>
  <c r="GX49" i="1" s="1"/>
  <c r="C50" i="1"/>
  <c r="D50" i="1"/>
  <c r="I50" i="1"/>
  <c r="I52" i="1" s="1"/>
  <c r="GX52" i="1" s="1"/>
  <c r="P50" i="1"/>
  <c r="AB50" i="1"/>
  <c r="AC50" i="1"/>
  <c r="AE50" i="1"/>
  <c r="AD50" i="1" s="1"/>
  <c r="CR50" i="1" s="1"/>
  <c r="Q50" i="1" s="1"/>
  <c r="AF50" i="1"/>
  <c r="CT50" i="1" s="1"/>
  <c r="S50" i="1" s="1"/>
  <c r="AG50" i="1"/>
  <c r="AH50" i="1"/>
  <c r="CV50" i="1" s="1"/>
  <c r="U50" i="1" s="1"/>
  <c r="AI50" i="1"/>
  <c r="CW50" i="1" s="1"/>
  <c r="V50" i="1" s="1"/>
  <c r="AJ50" i="1"/>
  <c r="CX50" i="1" s="1"/>
  <c r="W50" i="1" s="1"/>
  <c r="CQ50" i="1"/>
  <c r="CS50" i="1"/>
  <c r="R50" i="1" s="1"/>
  <c r="GK50" i="1" s="1"/>
  <c r="CU50" i="1"/>
  <c r="T50" i="1" s="1"/>
  <c r="CZ50" i="1"/>
  <c r="Y50" i="1" s="1"/>
  <c r="FR50" i="1"/>
  <c r="GL50" i="1"/>
  <c r="GO50" i="1"/>
  <c r="GP50" i="1"/>
  <c r="GV50" i="1"/>
  <c r="GX50" i="1"/>
  <c r="C51" i="1"/>
  <c r="D51" i="1"/>
  <c r="I51" i="1"/>
  <c r="I55" i="1" s="1"/>
  <c r="GX55" i="1" s="1"/>
  <c r="AB51" i="1"/>
  <c r="AC51" i="1"/>
  <c r="CQ51" i="1" s="1"/>
  <c r="AE51" i="1"/>
  <c r="AD51" i="1" s="1"/>
  <c r="CR51" i="1" s="1"/>
  <c r="Q51" i="1" s="1"/>
  <c r="AF51" i="1"/>
  <c r="AG51" i="1"/>
  <c r="CU51" i="1" s="1"/>
  <c r="T51" i="1" s="1"/>
  <c r="AH51" i="1"/>
  <c r="AI51" i="1"/>
  <c r="CW51" i="1" s="1"/>
  <c r="V51" i="1" s="1"/>
  <c r="AJ51" i="1"/>
  <c r="CX51" i="1" s="1"/>
  <c r="W51" i="1" s="1"/>
  <c r="CS51" i="1"/>
  <c r="R51" i="1" s="1"/>
  <c r="GK51" i="1" s="1"/>
  <c r="CT51" i="1"/>
  <c r="S51" i="1" s="1"/>
  <c r="CV51" i="1"/>
  <c r="U51" i="1" s="1"/>
  <c r="FR51" i="1"/>
  <c r="GL51" i="1"/>
  <c r="GO51" i="1"/>
  <c r="GP51" i="1"/>
  <c r="GV51" i="1"/>
  <c r="GX51" i="1"/>
  <c r="R52" i="1"/>
  <c r="GK52" i="1" s="1"/>
  <c r="AC52" i="1"/>
  <c r="AD52" i="1"/>
  <c r="AB52" i="1" s="1"/>
  <c r="AE52" i="1"/>
  <c r="AF52" i="1"/>
  <c r="CT52" i="1" s="1"/>
  <c r="AG52" i="1"/>
  <c r="AH52" i="1"/>
  <c r="CV52" i="1" s="1"/>
  <c r="AI52" i="1"/>
  <c r="AJ52" i="1"/>
  <c r="CX52" i="1" s="1"/>
  <c r="CQ52" i="1"/>
  <c r="P52" i="1" s="1"/>
  <c r="CR52" i="1"/>
  <c r="CS52" i="1"/>
  <c r="CU52" i="1"/>
  <c r="T52" i="1" s="1"/>
  <c r="CW52" i="1"/>
  <c r="V52" i="1" s="1"/>
  <c r="FR52" i="1"/>
  <c r="GL52" i="1"/>
  <c r="GO52" i="1"/>
  <c r="GP52" i="1"/>
  <c r="GV52" i="1"/>
  <c r="AC53" i="1"/>
  <c r="AE53" i="1"/>
  <c r="CS53" i="1" s="1"/>
  <c r="AF53" i="1"/>
  <c r="AG53" i="1"/>
  <c r="CU53" i="1" s="1"/>
  <c r="AH53" i="1"/>
  <c r="AI53" i="1"/>
  <c r="CW53" i="1" s="1"/>
  <c r="AJ53" i="1"/>
  <c r="CT53" i="1"/>
  <c r="CV53" i="1"/>
  <c r="CX53" i="1"/>
  <c r="FR53" i="1"/>
  <c r="GL53" i="1"/>
  <c r="GO53" i="1"/>
  <c r="GP53" i="1"/>
  <c r="GV53" i="1"/>
  <c r="I54" i="1"/>
  <c r="GX54" i="1" s="1"/>
  <c r="AC54" i="1"/>
  <c r="AB54" i="1" s="1"/>
  <c r="AD54" i="1"/>
  <c r="CR54" i="1" s="1"/>
  <c r="AE54" i="1"/>
  <c r="AF54" i="1"/>
  <c r="AG54" i="1"/>
  <c r="AH54" i="1"/>
  <c r="CV54" i="1" s="1"/>
  <c r="AI54" i="1"/>
  <c r="AJ54" i="1"/>
  <c r="CQ54" i="1"/>
  <c r="CS54" i="1"/>
  <c r="CT54" i="1"/>
  <c r="CU54" i="1"/>
  <c r="T54" i="1" s="1"/>
  <c r="CW54" i="1"/>
  <c r="CX54" i="1"/>
  <c r="FR54" i="1"/>
  <c r="GL54" i="1"/>
  <c r="GO54" i="1"/>
  <c r="GP54" i="1"/>
  <c r="GV54" i="1"/>
  <c r="V55" i="1"/>
  <c r="AB55" i="1"/>
  <c r="AC55" i="1"/>
  <c r="CQ55" i="1" s="1"/>
  <c r="AE55" i="1"/>
  <c r="AD55" i="1" s="1"/>
  <c r="AF55" i="1"/>
  <c r="AG55" i="1"/>
  <c r="CU55" i="1" s="1"/>
  <c r="T55" i="1" s="1"/>
  <c r="AH55" i="1"/>
  <c r="AI55" i="1"/>
  <c r="AJ55" i="1"/>
  <c r="CX55" i="1" s="1"/>
  <c r="W55" i="1" s="1"/>
  <c r="CR55" i="1"/>
  <c r="Q55" i="1" s="1"/>
  <c r="CS55" i="1"/>
  <c r="R55" i="1" s="1"/>
  <c r="CT55" i="1"/>
  <c r="S55" i="1" s="1"/>
  <c r="CV55" i="1"/>
  <c r="U55" i="1" s="1"/>
  <c r="CW55" i="1"/>
  <c r="FR55" i="1"/>
  <c r="GK55" i="1"/>
  <c r="GL55" i="1"/>
  <c r="GO55" i="1"/>
  <c r="GP55" i="1"/>
  <c r="GV55" i="1"/>
  <c r="C56" i="1"/>
  <c r="D56" i="1"/>
  <c r="I56" i="1"/>
  <c r="V56" i="1"/>
  <c r="AC56" i="1"/>
  <c r="CQ56" i="1" s="1"/>
  <c r="P56" i="1" s="1"/>
  <c r="AD56" i="1"/>
  <c r="CR56" i="1" s="1"/>
  <c r="AE56" i="1"/>
  <c r="AF56" i="1"/>
  <c r="AG56" i="1"/>
  <c r="CU56" i="1" s="1"/>
  <c r="T56" i="1" s="1"/>
  <c r="AH56" i="1"/>
  <c r="CV56" i="1" s="1"/>
  <c r="AI56" i="1"/>
  <c r="AJ56" i="1"/>
  <c r="CX56" i="1" s="1"/>
  <c r="W56" i="1" s="1"/>
  <c r="CS56" i="1"/>
  <c r="R56" i="1" s="1"/>
  <c r="GK56" i="1" s="1"/>
  <c r="CT56" i="1"/>
  <c r="S56" i="1" s="1"/>
  <c r="CW56" i="1"/>
  <c r="CY56" i="1"/>
  <c r="X56" i="1" s="1"/>
  <c r="FR56" i="1"/>
  <c r="GL56" i="1"/>
  <c r="GO56" i="1"/>
  <c r="GP56" i="1"/>
  <c r="GV56" i="1"/>
  <c r="GX56" i="1"/>
  <c r="C57" i="1"/>
  <c r="D57" i="1"/>
  <c r="I57" i="1"/>
  <c r="U57" i="1"/>
  <c r="AC57" i="1"/>
  <c r="AE57" i="1"/>
  <c r="CS57" i="1" s="1"/>
  <c r="R57" i="1" s="1"/>
  <c r="AF57" i="1"/>
  <c r="AG57" i="1"/>
  <c r="AH57" i="1"/>
  <c r="AI57" i="1"/>
  <c r="CW57" i="1" s="1"/>
  <c r="V57" i="1" s="1"/>
  <c r="AJ57" i="1"/>
  <c r="CT57" i="1"/>
  <c r="S57" i="1" s="1"/>
  <c r="CZ57" i="1" s="1"/>
  <c r="Y57" i="1" s="1"/>
  <c r="CU57" i="1"/>
  <c r="T57" i="1" s="1"/>
  <c r="CV57" i="1"/>
  <c r="CX57" i="1"/>
  <c r="W57" i="1" s="1"/>
  <c r="CY57" i="1"/>
  <c r="X57" i="1" s="1"/>
  <c r="FR57" i="1"/>
  <c r="GK57" i="1"/>
  <c r="GL57" i="1"/>
  <c r="GO57" i="1"/>
  <c r="GP57" i="1"/>
  <c r="GV57" i="1"/>
  <c r="GX57" i="1" s="1"/>
  <c r="I58" i="1"/>
  <c r="GX58" i="1" s="1"/>
  <c r="W58" i="1"/>
  <c r="AC58" i="1"/>
  <c r="AD58" i="1"/>
  <c r="CR58" i="1" s="1"/>
  <c r="Q58" i="1" s="1"/>
  <c r="AE58" i="1"/>
  <c r="AF58" i="1"/>
  <c r="AG58" i="1"/>
  <c r="AH58" i="1"/>
  <c r="CV58" i="1" s="1"/>
  <c r="U58" i="1" s="1"/>
  <c r="AI58" i="1"/>
  <c r="AJ58" i="1"/>
  <c r="CQ58" i="1"/>
  <c r="CS58" i="1"/>
  <c r="R58" i="1" s="1"/>
  <c r="GK58" i="1" s="1"/>
  <c r="CT58" i="1"/>
  <c r="CU58" i="1"/>
  <c r="T58" i="1" s="1"/>
  <c r="CW58" i="1"/>
  <c r="CX58" i="1"/>
  <c r="FR58" i="1"/>
  <c r="GL58" i="1"/>
  <c r="GO58" i="1"/>
  <c r="GP58" i="1"/>
  <c r="GV58" i="1"/>
  <c r="I59" i="1"/>
  <c r="AC59" i="1"/>
  <c r="CQ59" i="1" s="1"/>
  <c r="P59" i="1" s="1"/>
  <c r="AE59" i="1"/>
  <c r="AD59" i="1" s="1"/>
  <c r="AF59" i="1"/>
  <c r="AG59" i="1"/>
  <c r="CU59" i="1" s="1"/>
  <c r="T59" i="1" s="1"/>
  <c r="AH59" i="1"/>
  <c r="AI59" i="1"/>
  <c r="AJ59" i="1"/>
  <c r="CX59" i="1" s="1"/>
  <c r="W59" i="1" s="1"/>
  <c r="CR59" i="1"/>
  <c r="Q59" i="1" s="1"/>
  <c r="CS59" i="1"/>
  <c r="R59" i="1" s="1"/>
  <c r="GK59" i="1" s="1"/>
  <c r="CT59" i="1"/>
  <c r="S59" i="1" s="1"/>
  <c r="CV59" i="1"/>
  <c r="U59" i="1" s="1"/>
  <c r="CW59" i="1"/>
  <c r="V59" i="1" s="1"/>
  <c r="FR59" i="1"/>
  <c r="GL59" i="1"/>
  <c r="GO59" i="1"/>
  <c r="GP59" i="1"/>
  <c r="GV59" i="1"/>
  <c r="GX59" i="1"/>
  <c r="I60" i="1"/>
  <c r="T60" i="1"/>
  <c r="AC60" i="1"/>
  <c r="AE60" i="1"/>
  <c r="AD60" i="1" s="1"/>
  <c r="AF60" i="1"/>
  <c r="CT60" i="1" s="1"/>
  <c r="AG60" i="1"/>
  <c r="AH60" i="1"/>
  <c r="CV60" i="1" s="1"/>
  <c r="U60" i="1" s="1"/>
  <c r="AI60" i="1"/>
  <c r="CW60" i="1" s="1"/>
  <c r="V60" i="1" s="1"/>
  <c r="AJ60" i="1"/>
  <c r="CX60" i="1" s="1"/>
  <c r="CQ60" i="1"/>
  <c r="CS60" i="1"/>
  <c r="R60" i="1" s="1"/>
  <c r="GK60" i="1" s="1"/>
  <c r="CU60" i="1"/>
  <c r="FR60" i="1"/>
  <c r="GL60" i="1"/>
  <c r="GO60" i="1"/>
  <c r="GP60" i="1"/>
  <c r="GV60" i="1"/>
  <c r="GX60" i="1" s="1"/>
  <c r="I61" i="1"/>
  <c r="U61" i="1"/>
  <c r="AC61" i="1"/>
  <c r="AE61" i="1"/>
  <c r="CS61" i="1" s="1"/>
  <c r="R61" i="1" s="1"/>
  <c r="AF61" i="1"/>
  <c r="AG61" i="1"/>
  <c r="CU61" i="1" s="1"/>
  <c r="T61" i="1" s="1"/>
  <c r="AH61" i="1"/>
  <c r="AI61" i="1"/>
  <c r="CW61" i="1" s="1"/>
  <c r="V61" i="1" s="1"/>
  <c r="AJ61" i="1"/>
  <c r="CT61" i="1"/>
  <c r="S61" i="1" s="1"/>
  <c r="CZ61" i="1" s="1"/>
  <c r="Y61" i="1" s="1"/>
  <c r="CV61" i="1"/>
  <c r="CX61" i="1"/>
  <c r="W61" i="1" s="1"/>
  <c r="CY61" i="1"/>
  <c r="X61" i="1" s="1"/>
  <c r="FR61" i="1"/>
  <c r="GK61" i="1"/>
  <c r="GL61" i="1"/>
  <c r="GO61" i="1"/>
  <c r="GP61" i="1"/>
  <c r="GV61" i="1"/>
  <c r="GX61" i="1" s="1"/>
  <c r="C62" i="1"/>
  <c r="D62" i="1"/>
  <c r="I62" i="1"/>
  <c r="Q62" i="1"/>
  <c r="V62" i="1"/>
  <c r="AB62" i="1"/>
  <c r="AC62" i="1"/>
  <c r="AE62" i="1"/>
  <c r="AD62" i="1" s="1"/>
  <c r="CR62" i="1" s="1"/>
  <c r="AF62" i="1"/>
  <c r="CT62" i="1" s="1"/>
  <c r="S62" i="1" s="1"/>
  <c r="AG62" i="1"/>
  <c r="AH62" i="1"/>
  <c r="AI62" i="1"/>
  <c r="CW62" i="1" s="1"/>
  <c r="AJ62" i="1"/>
  <c r="CX62" i="1" s="1"/>
  <c r="W62" i="1" s="1"/>
  <c r="CQ62" i="1"/>
  <c r="P62" i="1" s="1"/>
  <c r="CP62" i="1" s="1"/>
  <c r="O62" i="1" s="1"/>
  <c r="CS62" i="1"/>
  <c r="R62" i="1" s="1"/>
  <c r="GK62" i="1" s="1"/>
  <c r="CU62" i="1"/>
  <c r="T62" i="1" s="1"/>
  <c r="CV62" i="1"/>
  <c r="U62" i="1" s="1"/>
  <c r="CZ62" i="1"/>
  <c r="Y62" i="1" s="1"/>
  <c r="FR62" i="1"/>
  <c r="GL62" i="1"/>
  <c r="GO62" i="1"/>
  <c r="GP62" i="1"/>
  <c r="GV62" i="1"/>
  <c r="GX62" i="1"/>
  <c r="C63" i="1"/>
  <c r="D63" i="1"/>
  <c r="I63" i="1"/>
  <c r="AC63" i="1"/>
  <c r="CQ63" i="1" s="1"/>
  <c r="P63" i="1" s="1"/>
  <c r="CP63" i="1" s="1"/>
  <c r="O63" i="1" s="1"/>
  <c r="AE63" i="1"/>
  <c r="AD63" i="1" s="1"/>
  <c r="AF63" i="1"/>
  <c r="AG63" i="1"/>
  <c r="CU63" i="1" s="1"/>
  <c r="T63" i="1" s="1"/>
  <c r="AH63" i="1"/>
  <c r="AI63" i="1"/>
  <c r="AJ63" i="1"/>
  <c r="CX63" i="1" s="1"/>
  <c r="W63" i="1" s="1"/>
  <c r="CR63" i="1"/>
  <c r="Q63" i="1" s="1"/>
  <c r="CS63" i="1"/>
  <c r="R63" i="1" s="1"/>
  <c r="GK63" i="1" s="1"/>
  <c r="CT63" i="1"/>
  <c r="S63" i="1" s="1"/>
  <c r="CV63" i="1"/>
  <c r="U63" i="1" s="1"/>
  <c r="CW63" i="1"/>
  <c r="V63" i="1" s="1"/>
  <c r="FR63" i="1"/>
  <c r="GL63" i="1"/>
  <c r="GO63" i="1"/>
  <c r="GP63" i="1"/>
  <c r="GV63" i="1"/>
  <c r="GX63" i="1"/>
  <c r="I64" i="1"/>
  <c r="U64" i="1"/>
  <c r="AC64" i="1"/>
  <c r="AE64" i="1"/>
  <c r="AD64" i="1" s="1"/>
  <c r="AB64" i="1" s="1"/>
  <c r="AF64" i="1"/>
  <c r="CT64" i="1" s="1"/>
  <c r="AG64" i="1"/>
  <c r="AH64" i="1"/>
  <c r="AI64" i="1"/>
  <c r="AJ64" i="1"/>
  <c r="CX64" i="1" s="1"/>
  <c r="CQ64" i="1"/>
  <c r="P64" i="1" s="1"/>
  <c r="CR64" i="1"/>
  <c r="Q64" i="1" s="1"/>
  <c r="CS64" i="1"/>
  <c r="R64" i="1" s="1"/>
  <c r="GK64" i="1" s="1"/>
  <c r="CU64" i="1"/>
  <c r="CV64" i="1"/>
  <c r="CW64" i="1"/>
  <c r="V64" i="1" s="1"/>
  <c r="FR64" i="1"/>
  <c r="GL64" i="1"/>
  <c r="GO64" i="1"/>
  <c r="GP64" i="1"/>
  <c r="GV64" i="1"/>
  <c r="GX64" i="1" s="1"/>
  <c r="AC65" i="1"/>
  <c r="AB65" i="1" s="1"/>
  <c r="AD65" i="1"/>
  <c r="AE65" i="1"/>
  <c r="CS65" i="1" s="1"/>
  <c r="AF65" i="1"/>
  <c r="AG65" i="1"/>
  <c r="AH65" i="1"/>
  <c r="AI65" i="1"/>
  <c r="CW65" i="1" s="1"/>
  <c r="AJ65" i="1"/>
  <c r="CQ65" i="1"/>
  <c r="CR65" i="1"/>
  <c r="CT65" i="1"/>
  <c r="CU65" i="1"/>
  <c r="CV65" i="1"/>
  <c r="CX65" i="1"/>
  <c r="FR65" i="1"/>
  <c r="GL65" i="1"/>
  <c r="GO65" i="1"/>
  <c r="GP65" i="1"/>
  <c r="GV65" i="1"/>
  <c r="I66" i="1"/>
  <c r="AC66" i="1"/>
  <c r="AB66" i="1" s="1"/>
  <c r="AD66" i="1"/>
  <c r="CR66" i="1" s="1"/>
  <c r="Q66" i="1" s="1"/>
  <c r="AE66" i="1"/>
  <c r="AF66" i="1"/>
  <c r="AG66" i="1"/>
  <c r="AH66" i="1"/>
  <c r="CV66" i="1" s="1"/>
  <c r="U66" i="1" s="1"/>
  <c r="AI66" i="1"/>
  <c r="AJ66" i="1"/>
  <c r="CS66" i="1"/>
  <c r="R66" i="1" s="1"/>
  <c r="GK66" i="1" s="1"/>
  <c r="CT66" i="1"/>
  <c r="S66" i="1" s="1"/>
  <c r="CU66" i="1"/>
  <c r="T66" i="1" s="1"/>
  <c r="CW66" i="1"/>
  <c r="V66" i="1" s="1"/>
  <c r="CX66" i="1"/>
  <c r="W66" i="1" s="1"/>
  <c r="FR66" i="1"/>
  <c r="GL66" i="1"/>
  <c r="GO66" i="1"/>
  <c r="GP66" i="1"/>
  <c r="GV66" i="1"/>
  <c r="GX66" i="1"/>
  <c r="I67" i="1"/>
  <c r="GX67" i="1" s="1"/>
  <c r="V67" i="1"/>
  <c r="AC67" i="1"/>
  <c r="CQ67" i="1" s="1"/>
  <c r="AE67" i="1"/>
  <c r="AD67" i="1" s="1"/>
  <c r="CR67" i="1" s="1"/>
  <c r="Q67" i="1" s="1"/>
  <c r="AF67" i="1"/>
  <c r="AG67" i="1"/>
  <c r="CU67" i="1" s="1"/>
  <c r="AH67" i="1"/>
  <c r="AI67" i="1"/>
  <c r="AJ67" i="1"/>
  <c r="CX67" i="1" s="1"/>
  <c r="W67" i="1" s="1"/>
  <c r="CS67" i="1"/>
  <c r="R67" i="1" s="1"/>
  <c r="GK67" i="1" s="1"/>
  <c r="CT67" i="1"/>
  <c r="S67" i="1" s="1"/>
  <c r="CV67" i="1"/>
  <c r="CW67" i="1"/>
  <c r="FR67" i="1"/>
  <c r="GL67" i="1"/>
  <c r="GO67" i="1"/>
  <c r="GP67" i="1"/>
  <c r="GV67" i="1"/>
  <c r="C68" i="1"/>
  <c r="D68" i="1"/>
  <c r="I68" i="1"/>
  <c r="AC68" i="1"/>
  <c r="AB68" i="1" s="1"/>
  <c r="AD68" i="1"/>
  <c r="CR68" i="1" s="1"/>
  <c r="Q68" i="1" s="1"/>
  <c r="AE68" i="1"/>
  <c r="AF68" i="1"/>
  <c r="AG68" i="1"/>
  <c r="AH68" i="1"/>
  <c r="CV68" i="1" s="1"/>
  <c r="U68" i="1" s="1"/>
  <c r="AI68" i="1"/>
  <c r="AJ68" i="1"/>
  <c r="CS68" i="1"/>
  <c r="R68" i="1" s="1"/>
  <c r="GK68" i="1" s="1"/>
  <c r="CT68" i="1"/>
  <c r="S68" i="1" s="1"/>
  <c r="CU68" i="1"/>
  <c r="T68" i="1" s="1"/>
  <c r="CW68" i="1"/>
  <c r="V68" i="1" s="1"/>
  <c r="CX68" i="1"/>
  <c r="W68" i="1" s="1"/>
  <c r="FR68" i="1"/>
  <c r="GL68" i="1"/>
  <c r="GO68" i="1"/>
  <c r="GP68" i="1"/>
  <c r="GV68" i="1"/>
  <c r="GX68" i="1"/>
  <c r="C69" i="1"/>
  <c r="D69" i="1"/>
  <c r="I69" i="1"/>
  <c r="AC69" i="1"/>
  <c r="AE69" i="1"/>
  <c r="CS69" i="1" s="1"/>
  <c r="R69" i="1" s="1"/>
  <c r="GK69" i="1" s="1"/>
  <c r="AF69" i="1"/>
  <c r="AG69" i="1"/>
  <c r="AH69" i="1"/>
  <c r="AI69" i="1"/>
  <c r="CW69" i="1" s="1"/>
  <c r="V69" i="1" s="1"/>
  <c r="AJ69" i="1"/>
  <c r="CQ69" i="1"/>
  <c r="P69" i="1" s="1"/>
  <c r="CT69" i="1"/>
  <c r="S69" i="1" s="1"/>
  <c r="CU69" i="1"/>
  <c r="T69" i="1" s="1"/>
  <c r="CV69" i="1"/>
  <c r="U69" i="1" s="1"/>
  <c r="CX69" i="1"/>
  <c r="W69" i="1" s="1"/>
  <c r="CY69" i="1"/>
  <c r="X69" i="1" s="1"/>
  <c r="CZ69" i="1"/>
  <c r="Y69" i="1" s="1"/>
  <c r="FR69" i="1"/>
  <c r="GL69" i="1"/>
  <c r="GO69" i="1"/>
  <c r="GP69" i="1"/>
  <c r="GV69" i="1"/>
  <c r="GX69" i="1" s="1"/>
  <c r="I70" i="1"/>
  <c r="T70" i="1"/>
  <c r="AC70" i="1"/>
  <c r="AD70" i="1"/>
  <c r="CR70" i="1" s="1"/>
  <c r="Q70" i="1" s="1"/>
  <c r="AE70" i="1"/>
  <c r="AF70" i="1"/>
  <c r="AG70" i="1"/>
  <c r="AH70" i="1"/>
  <c r="CV70" i="1" s="1"/>
  <c r="U70" i="1" s="1"/>
  <c r="AI70" i="1"/>
  <c r="AJ70" i="1"/>
  <c r="CQ70" i="1"/>
  <c r="P70" i="1" s="1"/>
  <c r="CP70" i="1" s="1"/>
  <c r="O70" i="1" s="1"/>
  <c r="CS70" i="1"/>
  <c r="R70" i="1" s="1"/>
  <c r="GK70" i="1" s="1"/>
  <c r="CT70" i="1"/>
  <c r="S70" i="1" s="1"/>
  <c r="CU70" i="1"/>
  <c r="CW70" i="1"/>
  <c r="V70" i="1" s="1"/>
  <c r="CX70" i="1"/>
  <c r="W70" i="1" s="1"/>
  <c r="FR70" i="1"/>
  <c r="GL70" i="1"/>
  <c r="GO70" i="1"/>
  <c r="GP70" i="1"/>
  <c r="GV70" i="1"/>
  <c r="GX70" i="1"/>
  <c r="I71" i="1"/>
  <c r="S71" i="1"/>
  <c r="AC71" i="1"/>
  <c r="CQ71" i="1" s="1"/>
  <c r="P71" i="1" s="1"/>
  <c r="CP71" i="1" s="1"/>
  <c r="O71" i="1" s="1"/>
  <c r="AE71" i="1"/>
  <c r="AD71" i="1" s="1"/>
  <c r="CR71" i="1" s="1"/>
  <c r="Q71" i="1" s="1"/>
  <c r="AF71" i="1"/>
  <c r="AG71" i="1"/>
  <c r="CU71" i="1" s="1"/>
  <c r="T71" i="1" s="1"/>
  <c r="AH71" i="1"/>
  <c r="AI71" i="1"/>
  <c r="AJ71" i="1"/>
  <c r="CS71" i="1"/>
  <c r="R71" i="1" s="1"/>
  <c r="GK71" i="1" s="1"/>
  <c r="CT71" i="1"/>
  <c r="CV71" i="1"/>
  <c r="CW71" i="1"/>
  <c r="V71" i="1" s="1"/>
  <c r="CX71" i="1"/>
  <c r="W71" i="1" s="1"/>
  <c r="FR71" i="1"/>
  <c r="GL71" i="1"/>
  <c r="GO71" i="1"/>
  <c r="GP71" i="1"/>
  <c r="GV71" i="1"/>
  <c r="GX71" i="1"/>
  <c r="I72" i="1"/>
  <c r="U72" i="1"/>
  <c r="AC72" i="1"/>
  <c r="AE72" i="1"/>
  <c r="AD72" i="1" s="1"/>
  <c r="AB72" i="1" s="1"/>
  <c r="AF72" i="1"/>
  <c r="CT72" i="1" s="1"/>
  <c r="AG72" i="1"/>
  <c r="AH72" i="1"/>
  <c r="AI72" i="1"/>
  <c r="AJ72" i="1"/>
  <c r="CX72" i="1" s="1"/>
  <c r="CQ72" i="1"/>
  <c r="P72" i="1" s="1"/>
  <c r="CR72" i="1"/>
  <c r="Q72" i="1" s="1"/>
  <c r="CS72" i="1"/>
  <c r="R72" i="1" s="1"/>
  <c r="GK72" i="1" s="1"/>
  <c r="CU72" i="1"/>
  <c r="CV72" i="1"/>
  <c r="CW72" i="1"/>
  <c r="V72" i="1" s="1"/>
  <c r="FR72" i="1"/>
  <c r="GL72" i="1"/>
  <c r="GO72" i="1"/>
  <c r="GP72" i="1"/>
  <c r="GV72" i="1"/>
  <c r="GX72" i="1" s="1"/>
  <c r="I73" i="1"/>
  <c r="T73" i="1"/>
  <c r="U73" i="1"/>
  <c r="AC73" i="1"/>
  <c r="CQ73" i="1" s="1"/>
  <c r="P73" i="1" s="1"/>
  <c r="AE73" i="1"/>
  <c r="CS73" i="1" s="1"/>
  <c r="R73" i="1" s="1"/>
  <c r="AF73" i="1"/>
  <c r="AG73" i="1"/>
  <c r="AH73" i="1"/>
  <c r="AI73" i="1"/>
  <c r="CW73" i="1" s="1"/>
  <c r="V73" i="1" s="1"/>
  <c r="AJ73" i="1"/>
  <c r="CT73" i="1"/>
  <c r="S73" i="1" s="1"/>
  <c r="CU73" i="1"/>
  <c r="CV73" i="1"/>
  <c r="CX73" i="1"/>
  <c r="W73" i="1" s="1"/>
  <c r="FR73" i="1"/>
  <c r="GK73" i="1"/>
  <c r="GL73" i="1"/>
  <c r="GO73" i="1"/>
  <c r="GP73" i="1"/>
  <c r="GV73" i="1"/>
  <c r="GX73" i="1" s="1"/>
  <c r="I74" i="1"/>
  <c r="W74" i="1"/>
  <c r="AC74" i="1"/>
  <c r="AB74" i="1" s="1"/>
  <c r="AD74" i="1"/>
  <c r="CR74" i="1" s="1"/>
  <c r="Q74" i="1" s="1"/>
  <c r="AE74" i="1"/>
  <c r="CS74" i="1" s="1"/>
  <c r="R74" i="1" s="1"/>
  <c r="GK74" i="1" s="1"/>
  <c r="AF74" i="1"/>
  <c r="AG74" i="1"/>
  <c r="AH74" i="1"/>
  <c r="CV74" i="1" s="1"/>
  <c r="U74" i="1" s="1"/>
  <c r="AI74" i="1"/>
  <c r="CW74" i="1" s="1"/>
  <c r="V74" i="1" s="1"/>
  <c r="AJ74" i="1"/>
  <c r="CQ74" i="1"/>
  <c r="P74" i="1" s="1"/>
  <c r="CT74" i="1"/>
  <c r="S74" i="1" s="1"/>
  <c r="CU74" i="1"/>
  <c r="T74" i="1" s="1"/>
  <c r="CX74" i="1"/>
  <c r="FR74" i="1"/>
  <c r="GL74" i="1"/>
  <c r="GO74" i="1"/>
  <c r="GP74" i="1"/>
  <c r="GV74" i="1"/>
  <c r="GX74" i="1" s="1"/>
  <c r="I75" i="1"/>
  <c r="AC75" i="1"/>
  <c r="AB75" i="1" s="1"/>
  <c r="AD75" i="1"/>
  <c r="CR75" i="1" s="1"/>
  <c r="Q75" i="1" s="1"/>
  <c r="AE75" i="1"/>
  <c r="AF75" i="1"/>
  <c r="AG75" i="1"/>
  <c r="CU75" i="1" s="1"/>
  <c r="T75" i="1" s="1"/>
  <c r="AH75" i="1"/>
  <c r="CV75" i="1" s="1"/>
  <c r="U75" i="1" s="1"/>
  <c r="AI75" i="1"/>
  <c r="AJ75" i="1"/>
  <c r="CS75" i="1"/>
  <c r="R75" i="1" s="1"/>
  <c r="GK75" i="1" s="1"/>
  <c r="CT75" i="1"/>
  <c r="S75" i="1" s="1"/>
  <c r="CW75" i="1"/>
  <c r="V75" i="1" s="1"/>
  <c r="CX75" i="1"/>
  <c r="W75" i="1" s="1"/>
  <c r="FR75" i="1"/>
  <c r="GL75" i="1"/>
  <c r="GO75" i="1"/>
  <c r="GP75" i="1"/>
  <c r="GV75" i="1"/>
  <c r="GX75" i="1"/>
  <c r="I76" i="1"/>
  <c r="AC76" i="1"/>
  <c r="CQ76" i="1" s="1"/>
  <c r="P76" i="1" s="1"/>
  <c r="AE76" i="1"/>
  <c r="AD76" i="1" s="1"/>
  <c r="AF76" i="1"/>
  <c r="CT76" i="1" s="1"/>
  <c r="S76" i="1" s="1"/>
  <c r="AG76" i="1"/>
  <c r="CU76" i="1" s="1"/>
  <c r="T76" i="1" s="1"/>
  <c r="AH76" i="1"/>
  <c r="AI76" i="1"/>
  <c r="AJ76" i="1"/>
  <c r="CX76" i="1" s="1"/>
  <c r="W76" i="1" s="1"/>
  <c r="CS76" i="1"/>
  <c r="R76" i="1" s="1"/>
  <c r="GK76" i="1" s="1"/>
  <c r="CV76" i="1"/>
  <c r="U76" i="1" s="1"/>
  <c r="CW76" i="1"/>
  <c r="V76" i="1" s="1"/>
  <c r="FR76" i="1"/>
  <c r="GL76" i="1"/>
  <c r="GO76" i="1"/>
  <c r="GP76" i="1"/>
  <c r="GV76" i="1"/>
  <c r="GX76" i="1"/>
  <c r="I77" i="1"/>
  <c r="AC77" i="1"/>
  <c r="AE77" i="1"/>
  <c r="AD77" i="1" s="1"/>
  <c r="AF77" i="1"/>
  <c r="CT77" i="1" s="1"/>
  <c r="S77" i="1" s="1"/>
  <c r="AG77" i="1"/>
  <c r="AH77" i="1"/>
  <c r="AI77" i="1"/>
  <c r="CW77" i="1" s="1"/>
  <c r="V77" i="1" s="1"/>
  <c r="AJ77" i="1"/>
  <c r="CX77" i="1" s="1"/>
  <c r="W77" i="1" s="1"/>
  <c r="CQ77" i="1"/>
  <c r="P77" i="1" s="1"/>
  <c r="CU77" i="1"/>
  <c r="T77" i="1" s="1"/>
  <c r="CV77" i="1"/>
  <c r="U77" i="1" s="1"/>
  <c r="FR77" i="1"/>
  <c r="GL77" i="1"/>
  <c r="GO77" i="1"/>
  <c r="GP77" i="1"/>
  <c r="GV77" i="1"/>
  <c r="GX77" i="1" s="1"/>
  <c r="C78" i="1"/>
  <c r="D78" i="1"/>
  <c r="I78" i="1"/>
  <c r="I82" i="1" s="1"/>
  <c r="AC78" i="1"/>
  <c r="CQ78" i="1" s="1"/>
  <c r="P78" i="1" s="1"/>
  <c r="AE78" i="1"/>
  <c r="AD78" i="1" s="1"/>
  <c r="AF78" i="1"/>
  <c r="CT78" i="1" s="1"/>
  <c r="S78" i="1" s="1"/>
  <c r="AG78" i="1"/>
  <c r="CU78" i="1" s="1"/>
  <c r="T78" i="1" s="1"/>
  <c r="AH78" i="1"/>
  <c r="AI78" i="1"/>
  <c r="AJ78" i="1"/>
  <c r="CX78" i="1" s="1"/>
  <c r="W78" i="1" s="1"/>
  <c r="CS78" i="1"/>
  <c r="R78" i="1" s="1"/>
  <c r="GK78" i="1" s="1"/>
  <c r="CV78" i="1"/>
  <c r="U78" i="1" s="1"/>
  <c r="CW78" i="1"/>
  <c r="V78" i="1" s="1"/>
  <c r="FR78" i="1"/>
  <c r="GL78" i="1"/>
  <c r="GO78" i="1"/>
  <c r="GP78" i="1"/>
  <c r="GV78" i="1"/>
  <c r="GX78" i="1"/>
  <c r="C79" i="1"/>
  <c r="D79" i="1"/>
  <c r="I79" i="1"/>
  <c r="AC79" i="1"/>
  <c r="AB79" i="1" s="1"/>
  <c r="AD79" i="1"/>
  <c r="CR79" i="1" s="1"/>
  <c r="Q79" i="1" s="1"/>
  <c r="AE79" i="1"/>
  <c r="AF79" i="1"/>
  <c r="AG79" i="1"/>
  <c r="CU79" i="1" s="1"/>
  <c r="T79" i="1" s="1"/>
  <c r="AH79" i="1"/>
  <c r="CV79" i="1" s="1"/>
  <c r="U79" i="1" s="1"/>
  <c r="AI79" i="1"/>
  <c r="AJ79" i="1"/>
  <c r="CS79" i="1"/>
  <c r="R79" i="1" s="1"/>
  <c r="GK79" i="1" s="1"/>
  <c r="CT79" i="1"/>
  <c r="S79" i="1" s="1"/>
  <c r="CW79" i="1"/>
  <c r="V79" i="1" s="1"/>
  <c r="CX79" i="1"/>
  <c r="W79" i="1" s="1"/>
  <c r="FR79" i="1"/>
  <c r="GL79" i="1"/>
  <c r="GO79" i="1"/>
  <c r="GP79" i="1"/>
  <c r="GV79" i="1"/>
  <c r="GX79" i="1"/>
  <c r="I80" i="1"/>
  <c r="AC80" i="1"/>
  <c r="CQ80" i="1" s="1"/>
  <c r="P80" i="1" s="1"/>
  <c r="AE80" i="1"/>
  <c r="AD80" i="1" s="1"/>
  <c r="AF80" i="1"/>
  <c r="CT80" i="1" s="1"/>
  <c r="S80" i="1" s="1"/>
  <c r="AG80" i="1"/>
  <c r="CU80" i="1" s="1"/>
  <c r="T80" i="1" s="1"/>
  <c r="AH80" i="1"/>
  <c r="AI80" i="1"/>
  <c r="AJ80" i="1"/>
  <c r="CX80" i="1" s="1"/>
  <c r="W80" i="1" s="1"/>
  <c r="CS80" i="1"/>
  <c r="R80" i="1" s="1"/>
  <c r="GK80" i="1" s="1"/>
  <c r="CV80" i="1"/>
  <c r="U80" i="1" s="1"/>
  <c r="CW80" i="1"/>
  <c r="V80" i="1" s="1"/>
  <c r="FR80" i="1"/>
  <c r="GL80" i="1"/>
  <c r="GO80" i="1"/>
  <c r="GP80" i="1"/>
  <c r="GV80" i="1"/>
  <c r="GX80" i="1"/>
  <c r="I81" i="1"/>
  <c r="AC81" i="1"/>
  <c r="AE81" i="1"/>
  <c r="AD81" i="1" s="1"/>
  <c r="AF81" i="1"/>
  <c r="CT81" i="1" s="1"/>
  <c r="S81" i="1" s="1"/>
  <c r="AG81" i="1"/>
  <c r="AH81" i="1"/>
  <c r="AI81" i="1"/>
  <c r="CW81" i="1" s="1"/>
  <c r="V81" i="1" s="1"/>
  <c r="AJ81" i="1"/>
  <c r="CX81" i="1" s="1"/>
  <c r="W81" i="1" s="1"/>
  <c r="CQ81" i="1"/>
  <c r="P81" i="1" s="1"/>
  <c r="CU81" i="1"/>
  <c r="T81" i="1" s="1"/>
  <c r="CV81" i="1"/>
  <c r="U81" i="1" s="1"/>
  <c r="FR81" i="1"/>
  <c r="GL81" i="1"/>
  <c r="GO81" i="1"/>
  <c r="GP81" i="1"/>
  <c r="GV81" i="1"/>
  <c r="GX81" i="1" s="1"/>
  <c r="AC82" i="1"/>
  <c r="AB82" i="1" s="1"/>
  <c r="AD82" i="1"/>
  <c r="CR82" i="1" s="1"/>
  <c r="Q82" i="1" s="1"/>
  <c r="AE82" i="1"/>
  <c r="CS82" i="1" s="1"/>
  <c r="AF82" i="1"/>
  <c r="AG82" i="1"/>
  <c r="AH82" i="1"/>
  <c r="CV82" i="1" s="1"/>
  <c r="U82" i="1" s="1"/>
  <c r="AI82" i="1"/>
  <c r="CW82" i="1" s="1"/>
  <c r="AJ82" i="1"/>
  <c r="CQ82" i="1"/>
  <c r="P82" i="1" s="1"/>
  <c r="CP82" i="1" s="1"/>
  <c r="O82" i="1" s="1"/>
  <c r="CT82" i="1"/>
  <c r="S82" i="1" s="1"/>
  <c r="CU82" i="1"/>
  <c r="CX82" i="1"/>
  <c r="W82" i="1" s="1"/>
  <c r="FR82" i="1"/>
  <c r="GL82" i="1"/>
  <c r="GO82" i="1"/>
  <c r="GP82" i="1"/>
  <c r="GV82" i="1"/>
  <c r="GX82" i="1" s="1"/>
  <c r="I83" i="1"/>
  <c r="AC83" i="1"/>
  <c r="AB83" i="1" s="1"/>
  <c r="AD83" i="1"/>
  <c r="CR83" i="1" s="1"/>
  <c r="Q83" i="1" s="1"/>
  <c r="AE83" i="1"/>
  <c r="AF83" i="1"/>
  <c r="AG83" i="1"/>
  <c r="CU83" i="1" s="1"/>
  <c r="T83" i="1" s="1"/>
  <c r="AH83" i="1"/>
  <c r="CV83" i="1" s="1"/>
  <c r="U83" i="1" s="1"/>
  <c r="AI83" i="1"/>
  <c r="AJ83" i="1"/>
  <c r="CS83" i="1"/>
  <c r="R83" i="1" s="1"/>
  <c r="GK83" i="1" s="1"/>
  <c r="CT83" i="1"/>
  <c r="S83" i="1" s="1"/>
  <c r="CW83" i="1"/>
  <c r="V83" i="1" s="1"/>
  <c r="CX83" i="1"/>
  <c r="W83" i="1" s="1"/>
  <c r="FR83" i="1"/>
  <c r="GL83" i="1"/>
  <c r="GO83" i="1"/>
  <c r="GP83" i="1"/>
  <c r="GV83" i="1"/>
  <c r="GX83" i="1"/>
  <c r="C84" i="1"/>
  <c r="D84" i="1"/>
  <c r="I84" i="1"/>
  <c r="AC84" i="1"/>
  <c r="AB84" i="1" s="1"/>
  <c r="AD84" i="1"/>
  <c r="CR84" i="1" s="1"/>
  <c r="Q84" i="1" s="1"/>
  <c r="AE84" i="1"/>
  <c r="CS84" i="1" s="1"/>
  <c r="R84" i="1" s="1"/>
  <c r="GK84" i="1" s="1"/>
  <c r="AF84" i="1"/>
  <c r="AG84" i="1"/>
  <c r="AH84" i="1"/>
  <c r="CV84" i="1" s="1"/>
  <c r="U84" i="1" s="1"/>
  <c r="AI84" i="1"/>
  <c r="CW84" i="1" s="1"/>
  <c r="V84" i="1" s="1"/>
  <c r="AJ84" i="1"/>
  <c r="CQ84" i="1"/>
  <c r="P84" i="1" s="1"/>
  <c r="CT84" i="1"/>
  <c r="S84" i="1" s="1"/>
  <c r="CU84" i="1"/>
  <c r="T84" i="1" s="1"/>
  <c r="CX84" i="1"/>
  <c r="W84" i="1" s="1"/>
  <c r="FR84" i="1"/>
  <c r="GL84" i="1"/>
  <c r="GO84" i="1"/>
  <c r="GP84" i="1"/>
  <c r="GV84" i="1"/>
  <c r="GX84" i="1" s="1"/>
  <c r="C85" i="1"/>
  <c r="D85" i="1"/>
  <c r="I85" i="1"/>
  <c r="AC85" i="1"/>
  <c r="AE85" i="1"/>
  <c r="AF85" i="1"/>
  <c r="CT85" i="1" s="1"/>
  <c r="S85" i="1" s="1"/>
  <c r="AG85" i="1"/>
  <c r="AH85" i="1"/>
  <c r="AI85" i="1"/>
  <c r="CW85" i="1" s="1"/>
  <c r="V85" i="1" s="1"/>
  <c r="AJ85" i="1"/>
  <c r="CX85" i="1" s="1"/>
  <c r="W85" i="1" s="1"/>
  <c r="CQ85" i="1"/>
  <c r="P85" i="1" s="1"/>
  <c r="CU85" i="1"/>
  <c r="T85" i="1" s="1"/>
  <c r="CV85" i="1"/>
  <c r="U85" i="1" s="1"/>
  <c r="FR85" i="1"/>
  <c r="GL85" i="1"/>
  <c r="GO85" i="1"/>
  <c r="GP85" i="1"/>
  <c r="GV85" i="1"/>
  <c r="GX85" i="1" s="1"/>
  <c r="I86" i="1"/>
  <c r="AC86" i="1"/>
  <c r="AB86" i="1" s="1"/>
  <c r="AD86" i="1"/>
  <c r="CR86" i="1" s="1"/>
  <c r="Q86" i="1" s="1"/>
  <c r="AE86" i="1"/>
  <c r="CS86" i="1" s="1"/>
  <c r="R86" i="1" s="1"/>
  <c r="GK86" i="1" s="1"/>
  <c r="AF86" i="1"/>
  <c r="AG86" i="1"/>
  <c r="AH86" i="1"/>
  <c r="CV86" i="1" s="1"/>
  <c r="U86" i="1" s="1"/>
  <c r="AI86" i="1"/>
  <c r="CW86" i="1" s="1"/>
  <c r="V86" i="1" s="1"/>
  <c r="AJ86" i="1"/>
  <c r="CQ86" i="1"/>
  <c r="P86" i="1" s="1"/>
  <c r="CP86" i="1" s="1"/>
  <c r="O86" i="1" s="1"/>
  <c r="CT86" i="1"/>
  <c r="S86" i="1" s="1"/>
  <c r="CZ86" i="1" s="1"/>
  <c r="Y86" i="1" s="1"/>
  <c r="CU86" i="1"/>
  <c r="T86" i="1" s="1"/>
  <c r="CX86" i="1"/>
  <c r="W86" i="1" s="1"/>
  <c r="CY86" i="1"/>
  <c r="X86" i="1" s="1"/>
  <c r="FR86" i="1"/>
  <c r="GL86" i="1"/>
  <c r="GO86" i="1"/>
  <c r="GP86" i="1"/>
  <c r="GV86" i="1"/>
  <c r="GX86" i="1" s="1"/>
  <c r="I87" i="1"/>
  <c r="W87" i="1"/>
  <c r="AC87" i="1"/>
  <c r="AD87" i="1"/>
  <c r="CR87" i="1" s="1"/>
  <c r="Q87" i="1" s="1"/>
  <c r="AE87" i="1"/>
  <c r="AF87" i="1"/>
  <c r="AG87" i="1"/>
  <c r="CU87" i="1" s="1"/>
  <c r="T87" i="1" s="1"/>
  <c r="AH87" i="1"/>
  <c r="CV87" i="1" s="1"/>
  <c r="U87" i="1" s="1"/>
  <c r="AI87" i="1"/>
  <c r="AJ87" i="1"/>
  <c r="CS87" i="1"/>
  <c r="R87" i="1" s="1"/>
  <c r="CT87" i="1"/>
  <c r="S87" i="1" s="1"/>
  <c r="CW87" i="1"/>
  <c r="V87" i="1" s="1"/>
  <c r="CX87" i="1"/>
  <c r="FR87" i="1"/>
  <c r="GK87" i="1"/>
  <c r="GL87" i="1"/>
  <c r="GO87" i="1"/>
  <c r="GP87" i="1"/>
  <c r="GV87" i="1"/>
  <c r="GX87" i="1"/>
  <c r="I88" i="1"/>
  <c r="V88" i="1"/>
  <c r="AC88" i="1"/>
  <c r="CQ88" i="1" s="1"/>
  <c r="P88" i="1" s="1"/>
  <c r="AE88" i="1"/>
  <c r="AD88" i="1" s="1"/>
  <c r="CR88" i="1" s="1"/>
  <c r="Q88" i="1" s="1"/>
  <c r="AF88" i="1"/>
  <c r="CT88" i="1" s="1"/>
  <c r="S88" i="1" s="1"/>
  <c r="AG88" i="1"/>
  <c r="CU88" i="1" s="1"/>
  <c r="T88" i="1" s="1"/>
  <c r="AH88" i="1"/>
  <c r="AI88" i="1"/>
  <c r="AJ88" i="1"/>
  <c r="CX88" i="1" s="1"/>
  <c r="W88" i="1" s="1"/>
  <c r="CS88" i="1"/>
  <c r="R88" i="1" s="1"/>
  <c r="GK88" i="1" s="1"/>
  <c r="CV88" i="1"/>
  <c r="U88" i="1" s="1"/>
  <c r="CW88" i="1"/>
  <c r="FR88" i="1"/>
  <c r="GL88" i="1"/>
  <c r="GO88" i="1"/>
  <c r="GP88" i="1"/>
  <c r="GV88" i="1"/>
  <c r="GX88" i="1"/>
  <c r="I89" i="1"/>
  <c r="AC89" i="1"/>
  <c r="AE89" i="1"/>
  <c r="AF89" i="1"/>
  <c r="CT89" i="1" s="1"/>
  <c r="S89" i="1" s="1"/>
  <c r="AG89" i="1"/>
  <c r="AH89" i="1"/>
  <c r="AI89" i="1"/>
  <c r="CW89" i="1" s="1"/>
  <c r="V89" i="1" s="1"/>
  <c r="AJ89" i="1"/>
  <c r="CX89" i="1" s="1"/>
  <c r="W89" i="1" s="1"/>
  <c r="CQ89" i="1"/>
  <c r="P89" i="1" s="1"/>
  <c r="CU89" i="1"/>
  <c r="T89" i="1" s="1"/>
  <c r="CV89" i="1"/>
  <c r="U89" i="1" s="1"/>
  <c r="FR89" i="1"/>
  <c r="GL89" i="1"/>
  <c r="GO89" i="1"/>
  <c r="GP89" i="1"/>
  <c r="GV89" i="1"/>
  <c r="GX89" i="1" s="1"/>
  <c r="I90" i="1"/>
  <c r="T90" i="1"/>
  <c r="U90" i="1"/>
  <c r="AC90" i="1"/>
  <c r="CQ90" i="1" s="1"/>
  <c r="P90" i="1" s="1"/>
  <c r="AE90" i="1"/>
  <c r="CS90" i="1" s="1"/>
  <c r="R90" i="1" s="1"/>
  <c r="AF90" i="1"/>
  <c r="AG90" i="1"/>
  <c r="AH90" i="1"/>
  <c r="AI90" i="1"/>
  <c r="CW90" i="1" s="1"/>
  <c r="V90" i="1" s="1"/>
  <c r="AJ90" i="1"/>
  <c r="CT90" i="1"/>
  <c r="S90" i="1" s="1"/>
  <c r="CU90" i="1"/>
  <c r="CV90" i="1"/>
  <c r="CX90" i="1"/>
  <c r="W90" i="1" s="1"/>
  <c r="FR90" i="1"/>
  <c r="GK90" i="1"/>
  <c r="GL90" i="1"/>
  <c r="GO90" i="1"/>
  <c r="GP90" i="1"/>
  <c r="GV90" i="1"/>
  <c r="GX90" i="1" s="1"/>
  <c r="I91" i="1"/>
  <c r="GX91" i="1" s="1"/>
  <c r="R91" i="1"/>
  <c r="S91" i="1"/>
  <c r="CY91" i="1" s="1"/>
  <c r="X91" i="1" s="1"/>
  <c r="W91" i="1"/>
  <c r="AC91" i="1"/>
  <c r="AB91" i="1" s="1"/>
  <c r="AD91" i="1"/>
  <c r="CR91" i="1" s="1"/>
  <c r="Q91" i="1" s="1"/>
  <c r="AE91" i="1"/>
  <c r="AF91" i="1"/>
  <c r="AG91" i="1"/>
  <c r="AH91" i="1"/>
  <c r="CV91" i="1" s="1"/>
  <c r="U91" i="1" s="1"/>
  <c r="AI91" i="1"/>
  <c r="AJ91" i="1"/>
  <c r="CQ91" i="1"/>
  <c r="P91" i="1" s="1"/>
  <c r="CP91" i="1" s="1"/>
  <c r="O91" i="1" s="1"/>
  <c r="CS91" i="1"/>
  <c r="CT91" i="1"/>
  <c r="CU91" i="1"/>
  <c r="T91" i="1" s="1"/>
  <c r="CW91" i="1"/>
  <c r="V91" i="1" s="1"/>
  <c r="CX91" i="1"/>
  <c r="FR91" i="1"/>
  <c r="GK91" i="1"/>
  <c r="GL91" i="1"/>
  <c r="GO91" i="1"/>
  <c r="GP91" i="1"/>
  <c r="GV91" i="1"/>
  <c r="C92" i="1"/>
  <c r="D92" i="1"/>
  <c r="I92" i="1"/>
  <c r="S92" i="1"/>
  <c r="CZ92" i="1" s="1"/>
  <c r="Y92" i="1" s="1"/>
  <c r="W92" i="1"/>
  <c r="AC92" i="1"/>
  <c r="AD92" i="1"/>
  <c r="CR92" i="1" s="1"/>
  <c r="Q92" i="1" s="1"/>
  <c r="AE92" i="1"/>
  <c r="CS92" i="1" s="1"/>
  <c r="R92" i="1" s="1"/>
  <c r="AF92" i="1"/>
  <c r="AG92" i="1"/>
  <c r="AH92" i="1"/>
  <c r="AI92" i="1"/>
  <c r="CW92" i="1" s="1"/>
  <c r="V92" i="1" s="1"/>
  <c r="AJ92" i="1"/>
  <c r="CQ92" i="1"/>
  <c r="P92" i="1" s="1"/>
  <c r="CP92" i="1" s="1"/>
  <c r="O92" i="1" s="1"/>
  <c r="CT92" i="1"/>
  <c r="CU92" i="1"/>
  <c r="T92" i="1" s="1"/>
  <c r="CV92" i="1"/>
  <c r="U92" i="1" s="1"/>
  <c r="CX92" i="1"/>
  <c r="FR92" i="1"/>
  <c r="GK92" i="1"/>
  <c r="GL92" i="1"/>
  <c r="GO92" i="1"/>
  <c r="GP92" i="1"/>
  <c r="GV92" i="1"/>
  <c r="GX92" i="1" s="1"/>
  <c r="C93" i="1"/>
  <c r="D93" i="1"/>
  <c r="I93" i="1"/>
  <c r="R93" i="1"/>
  <c r="GK93" i="1" s="1"/>
  <c r="T93" i="1"/>
  <c r="AC93" i="1"/>
  <c r="AD93" i="1"/>
  <c r="AB93" i="1" s="1"/>
  <c r="AE93" i="1"/>
  <c r="AF93" i="1"/>
  <c r="CT93" i="1" s="1"/>
  <c r="AG93" i="1"/>
  <c r="AH93" i="1"/>
  <c r="CV93" i="1" s="1"/>
  <c r="U93" i="1" s="1"/>
  <c r="AI93" i="1"/>
  <c r="AJ93" i="1"/>
  <c r="CX93" i="1" s="1"/>
  <c r="CQ93" i="1"/>
  <c r="P93" i="1" s="1"/>
  <c r="CR93" i="1"/>
  <c r="Q93" i="1" s="1"/>
  <c r="CS93" i="1"/>
  <c r="CU93" i="1"/>
  <c r="CW93" i="1"/>
  <c r="V93" i="1" s="1"/>
  <c r="FR93" i="1"/>
  <c r="GL93" i="1"/>
  <c r="GO93" i="1"/>
  <c r="GP93" i="1"/>
  <c r="GV93" i="1"/>
  <c r="GX93" i="1" s="1"/>
  <c r="I94" i="1"/>
  <c r="T94" i="1"/>
  <c r="U94" i="1"/>
  <c r="AC94" i="1"/>
  <c r="CQ94" i="1" s="1"/>
  <c r="P94" i="1" s="1"/>
  <c r="AE94" i="1"/>
  <c r="CS94" i="1" s="1"/>
  <c r="R94" i="1" s="1"/>
  <c r="AF94" i="1"/>
  <c r="AG94" i="1"/>
  <c r="AH94" i="1"/>
  <c r="AI94" i="1"/>
  <c r="CW94" i="1" s="1"/>
  <c r="V94" i="1" s="1"/>
  <c r="AJ94" i="1"/>
  <c r="CT94" i="1"/>
  <c r="S94" i="1" s="1"/>
  <c r="CU94" i="1"/>
  <c r="CV94" i="1"/>
  <c r="CX94" i="1"/>
  <c r="W94" i="1" s="1"/>
  <c r="FR94" i="1"/>
  <c r="GK94" i="1"/>
  <c r="GL94" i="1"/>
  <c r="GO94" i="1"/>
  <c r="GP94" i="1"/>
  <c r="GV94" i="1"/>
  <c r="GX94" i="1" s="1"/>
  <c r="I95" i="1"/>
  <c r="GX95" i="1" s="1"/>
  <c r="R95" i="1"/>
  <c r="S95" i="1"/>
  <c r="CY95" i="1" s="1"/>
  <c r="X95" i="1" s="1"/>
  <c r="W95" i="1"/>
  <c r="AC95" i="1"/>
  <c r="AB95" i="1" s="1"/>
  <c r="AD95" i="1"/>
  <c r="CR95" i="1" s="1"/>
  <c r="Q95" i="1" s="1"/>
  <c r="AE95" i="1"/>
  <c r="AF95" i="1"/>
  <c r="AG95" i="1"/>
  <c r="AH95" i="1"/>
  <c r="CV95" i="1" s="1"/>
  <c r="U95" i="1" s="1"/>
  <c r="AI95" i="1"/>
  <c r="AJ95" i="1"/>
  <c r="CQ95" i="1"/>
  <c r="P95" i="1" s="1"/>
  <c r="CP95" i="1" s="1"/>
  <c r="O95" i="1" s="1"/>
  <c r="CS95" i="1"/>
  <c r="CT95" i="1"/>
  <c r="CU95" i="1"/>
  <c r="T95" i="1" s="1"/>
  <c r="CW95" i="1"/>
  <c r="V95" i="1" s="1"/>
  <c r="CX95" i="1"/>
  <c r="FR95" i="1"/>
  <c r="GK95" i="1"/>
  <c r="GL95" i="1"/>
  <c r="GO95" i="1"/>
  <c r="GP95" i="1"/>
  <c r="GV95" i="1"/>
  <c r="I96" i="1"/>
  <c r="AB96" i="1"/>
  <c r="AC96" i="1"/>
  <c r="CQ96" i="1" s="1"/>
  <c r="P96" i="1" s="1"/>
  <c r="AE96" i="1"/>
  <c r="AD96" i="1" s="1"/>
  <c r="AF96" i="1"/>
  <c r="AG96" i="1"/>
  <c r="CU96" i="1" s="1"/>
  <c r="T96" i="1" s="1"/>
  <c r="AH96" i="1"/>
  <c r="AI96" i="1"/>
  <c r="AJ96" i="1"/>
  <c r="CX96" i="1" s="1"/>
  <c r="W96" i="1" s="1"/>
  <c r="CR96" i="1"/>
  <c r="Q96" i="1" s="1"/>
  <c r="CP96" i="1" s="1"/>
  <c r="O96" i="1" s="1"/>
  <c r="CS96" i="1"/>
  <c r="R96" i="1" s="1"/>
  <c r="GK96" i="1" s="1"/>
  <c r="CT96" i="1"/>
  <c r="S96" i="1" s="1"/>
  <c r="CV96" i="1"/>
  <c r="U96" i="1" s="1"/>
  <c r="CW96" i="1"/>
  <c r="V96" i="1" s="1"/>
  <c r="FR96" i="1"/>
  <c r="GL96" i="1"/>
  <c r="GO96" i="1"/>
  <c r="GP96" i="1"/>
  <c r="GV96" i="1"/>
  <c r="GX96" i="1"/>
  <c r="I97" i="1"/>
  <c r="R97" i="1"/>
  <c r="GK97" i="1" s="1"/>
  <c r="T97" i="1"/>
  <c r="AC97" i="1"/>
  <c r="AD97" i="1"/>
  <c r="AB97" i="1" s="1"/>
  <c r="AE97" i="1"/>
  <c r="AF97" i="1"/>
  <c r="CT97" i="1" s="1"/>
  <c r="AG97" i="1"/>
  <c r="AH97" i="1"/>
  <c r="CV97" i="1" s="1"/>
  <c r="U97" i="1" s="1"/>
  <c r="AI97" i="1"/>
  <c r="AJ97" i="1"/>
  <c r="CX97" i="1" s="1"/>
  <c r="CQ97" i="1"/>
  <c r="P97" i="1" s="1"/>
  <c r="CR97" i="1"/>
  <c r="Q97" i="1" s="1"/>
  <c r="CS97" i="1"/>
  <c r="CU97" i="1"/>
  <c r="CW97" i="1"/>
  <c r="V97" i="1" s="1"/>
  <c r="FR97" i="1"/>
  <c r="GL97" i="1"/>
  <c r="GO97" i="1"/>
  <c r="GP97" i="1"/>
  <c r="GV97" i="1"/>
  <c r="GX97" i="1" s="1"/>
  <c r="I98" i="1"/>
  <c r="T98" i="1"/>
  <c r="U98" i="1"/>
  <c r="AC98" i="1"/>
  <c r="CQ98" i="1" s="1"/>
  <c r="P98" i="1" s="1"/>
  <c r="AE98" i="1"/>
  <c r="CS98" i="1" s="1"/>
  <c r="R98" i="1" s="1"/>
  <c r="AF98" i="1"/>
  <c r="AG98" i="1"/>
  <c r="AH98" i="1"/>
  <c r="AI98" i="1"/>
  <c r="CW98" i="1" s="1"/>
  <c r="V98" i="1" s="1"/>
  <c r="AJ98" i="1"/>
  <c r="CT98" i="1"/>
  <c r="S98" i="1" s="1"/>
  <c r="CU98" i="1"/>
  <c r="CV98" i="1"/>
  <c r="CX98" i="1"/>
  <c r="W98" i="1" s="1"/>
  <c r="FR98" i="1"/>
  <c r="GK98" i="1"/>
  <c r="GL98" i="1"/>
  <c r="GO98" i="1"/>
  <c r="GP98" i="1"/>
  <c r="GV98" i="1"/>
  <c r="GX98" i="1" s="1"/>
  <c r="I99" i="1"/>
  <c r="GX99" i="1" s="1"/>
  <c r="R99" i="1"/>
  <c r="S99" i="1"/>
  <c r="CY99" i="1" s="1"/>
  <c r="X99" i="1" s="1"/>
  <c r="W99" i="1"/>
  <c r="AC99" i="1"/>
  <c r="AB99" i="1" s="1"/>
  <c r="AD99" i="1"/>
  <c r="CR99" i="1" s="1"/>
  <c r="Q99" i="1" s="1"/>
  <c r="AE99" i="1"/>
  <c r="AF99" i="1"/>
  <c r="AG99" i="1"/>
  <c r="AH99" i="1"/>
  <c r="CV99" i="1" s="1"/>
  <c r="U99" i="1" s="1"/>
  <c r="AI99" i="1"/>
  <c r="AJ99" i="1"/>
  <c r="CQ99" i="1"/>
  <c r="P99" i="1" s="1"/>
  <c r="CP99" i="1" s="1"/>
  <c r="O99" i="1" s="1"/>
  <c r="CS99" i="1"/>
  <c r="CT99" i="1"/>
  <c r="CU99" i="1"/>
  <c r="T99" i="1" s="1"/>
  <c r="CW99" i="1"/>
  <c r="V99" i="1" s="1"/>
  <c r="CX99" i="1"/>
  <c r="FR99" i="1"/>
  <c r="GK99" i="1"/>
  <c r="GL99" i="1"/>
  <c r="GO99" i="1"/>
  <c r="GP99" i="1"/>
  <c r="GV99" i="1"/>
  <c r="C100" i="1"/>
  <c r="D100" i="1"/>
  <c r="P100" i="1"/>
  <c r="T100" i="1"/>
  <c r="AC100" i="1"/>
  <c r="AE100" i="1"/>
  <c r="AD100" i="1" s="1"/>
  <c r="AF100" i="1"/>
  <c r="CT100" i="1" s="1"/>
  <c r="S100" i="1" s="1"/>
  <c r="AG100" i="1"/>
  <c r="AH100" i="1"/>
  <c r="CV100" i="1" s="1"/>
  <c r="U100" i="1" s="1"/>
  <c r="AI100" i="1"/>
  <c r="CW100" i="1" s="1"/>
  <c r="V100" i="1" s="1"/>
  <c r="AJ100" i="1"/>
  <c r="CX100" i="1" s="1"/>
  <c r="W100" i="1" s="1"/>
  <c r="CQ100" i="1"/>
  <c r="CS100" i="1"/>
  <c r="R100" i="1" s="1"/>
  <c r="CU100" i="1"/>
  <c r="FR100" i="1"/>
  <c r="GL100" i="1"/>
  <c r="GO100" i="1"/>
  <c r="GP100" i="1"/>
  <c r="GV100" i="1"/>
  <c r="GX100" i="1" s="1"/>
  <c r="C101" i="1"/>
  <c r="D101" i="1"/>
  <c r="T101" i="1"/>
  <c r="V101" i="1"/>
  <c r="AC101" i="1"/>
  <c r="CQ101" i="1" s="1"/>
  <c r="P101" i="1" s="1"/>
  <c r="AD101" i="1"/>
  <c r="CR101" i="1" s="1"/>
  <c r="Q101" i="1" s="1"/>
  <c r="AE101" i="1"/>
  <c r="AF101" i="1"/>
  <c r="AB101" i="1" s="1"/>
  <c r="AG101" i="1"/>
  <c r="AH101" i="1"/>
  <c r="CV101" i="1" s="1"/>
  <c r="U101" i="1" s="1"/>
  <c r="AI101" i="1"/>
  <c r="AJ101" i="1"/>
  <c r="CX101" i="1" s="1"/>
  <c r="W101" i="1" s="1"/>
  <c r="CS101" i="1"/>
  <c r="R101" i="1" s="1"/>
  <c r="GK101" i="1" s="1"/>
  <c r="CT101" i="1"/>
  <c r="S101" i="1" s="1"/>
  <c r="CU101" i="1"/>
  <c r="CW101" i="1"/>
  <c r="FR101" i="1"/>
  <c r="GL101" i="1"/>
  <c r="GO101" i="1"/>
  <c r="GP101" i="1"/>
  <c r="GV101" i="1"/>
  <c r="GX101" i="1"/>
  <c r="I102" i="1"/>
  <c r="AC102" i="1"/>
  <c r="CQ102" i="1" s="1"/>
  <c r="AE102" i="1"/>
  <c r="AD102" i="1" s="1"/>
  <c r="CR102" i="1" s="1"/>
  <c r="Q102" i="1" s="1"/>
  <c r="AF102" i="1"/>
  <c r="AG102" i="1"/>
  <c r="CU102" i="1" s="1"/>
  <c r="AH102" i="1"/>
  <c r="AI102" i="1"/>
  <c r="CW102" i="1" s="1"/>
  <c r="V102" i="1" s="1"/>
  <c r="AJ102" i="1"/>
  <c r="CS102" i="1"/>
  <c r="R102" i="1" s="1"/>
  <c r="GK102" i="1" s="1"/>
  <c r="CT102" i="1"/>
  <c r="S102" i="1" s="1"/>
  <c r="CV102" i="1"/>
  <c r="U102" i="1" s="1"/>
  <c r="CX102" i="1"/>
  <c r="W102" i="1" s="1"/>
  <c r="FR102" i="1"/>
  <c r="GL102" i="1"/>
  <c r="GO102" i="1"/>
  <c r="GP102" i="1"/>
  <c r="GV102" i="1"/>
  <c r="GX102" i="1" s="1"/>
  <c r="I103" i="1"/>
  <c r="P103" i="1"/>
  <c r="U103" i="1"/>
  <c r="AC103" i="1"/>
  <c r="AE103" i="1"/>
  <c r="AD103" i="1" s="1"/>
  <c r="AF103" i="1"/>
  <c r="CT103" i="1" s="1"/>
  <c r="S103" i="1" s="1"/>
  <c r="CY103" i="1" s="1"/>
  <c r="X103" i="1" s="1"/>
  <c r="AG103" i="1"/>
  <c r="AH103" i="1"/>
  <c r="AI103" i="1"/>
  <c r="CW103" i="1" s="1"/>
  <c r="V103" i="1" s="1"/>
  <c r="AJ103" i="1"/>
  <c r="CX103" i="1" s="1"/>
  <c r="W103" i="1" s="1"/>
  <c r="CQ103" i="1"/>
  <c r="CS103" i="1"/>
  <c r="R103" i="1" s="1"/>
  <c r="CU103" i="1"/>
  <c r="T103" i="1" s="1"/>
  <c r="CV103" i="1"/>
  <c r="FR103" i="1"/>
  <c r="GL103" i="1"/>
  <c r="GO103" i="1"/>
  <c r="GP103" i="1"/>
  <c r="GV103" i="1"/>
  <c r="GX103" i="1"/>
  <c r="I104" i="1"/>
  <c r="S104" i="1"/>
  <c r="CZ104" i="1" s="1"/>
  <c r="Y104" i="1" s="1"/>
  <c r="W104" i="1"/>
  <c r="AC104" i="1"/>
  <c r="AD104" i="1"/>
  <c r="CR104" i="1" s="1"/>
  <c r="Q104" i="1" s="1"/>
  <c r="AE104" i="1"/>
  <c r="CS104" i="1" s="1"/>
  <c r="R104" i="1" s="1"/>
  <c r="AF104" i="1"/>
  <c r="AG104" i="1"/>
  <c r="AH104" i="1"/>
  <c r="AI104" i="1"/>
  <c r="CW104" i="1" s="1"/>
  <c r="V104" i="1" s="1"/>
  <c r="AJ104" i="1"/>
  <c r="CQ104" i="1"/>
  <c r="P104" i="1" s="1"/>
  <c r="CP104" i="1" s="1"/>
  <c r="O104" i="1" s="1"/>
  <c r="CT104" i="1"/>
  <c r="CU104" i="1"/>
  <c r="T104" i="1" s="1"/>
  <c r="CV104" i="1"/>
  <c r="U104" i="1" s="1"/>
  <c r="CX104" i="1"/>
  <c r="FR104" i="1"/>
  <c r="GK104" i="1"/>
  <c r="GL104" i="1"/>
  <c r="GO104" i="1"/>
  <c r="GP104" i="1"/>
  <c r="GV104" i="1"/>
  <c r="GX104" i="1" s="1"/>
  <c r="I105" i="1"/>
  <c r="T105" i="1"/>
  <c r="V105" i="1"/>
  <c r="AC105" i="1"/>
  <c r="CQ105" i="1" s="1"/>
  <c r="P105" i="1" s="1"/>
  <c r="AD105" i="1"/>
  <c r="CR105" i="1" s="1"/>
  <c r="AE105" i="1"/>
  <c r="AF105" i="1"/>
  <c r="AB105" i="1" s="1"/>
  <c r="AG105" i="1"/>
  <c r="AH105" i="1"/>
  <c r="CV105" i="1" s="1"/>
  <c r="AI105" i="1"/>
  <c r="AJ105" i="1"/>
  <c r="CX105" i="1" s="1"/>
  <c r="W105" i="1" s="1"/>
  <c r="CS105" i="1"/>
  <c r="R105" i="1" s="1"/>
  <c r="GK105" i="1" s="1"/>
  <c r="CT105" i="1"/>
  <c r="S105" i="1" s="1"/>
  <c r="CU105" i="1"/>
  <c r="CW105" i="1"/>
  <c r="FR105" i="1"/>
  <c r="GL105" i="1"/>
  <c r="GO105" i="1"/>
  <c r="GP105" i="1"/>
  <c r="GV105" i="1"/>
  <c r="GX105" i="1"/>
  <c r="I106" i="1"/>
  <c r="AC106" i="1"/>
  <c r="CQ106" i="1" s="1"/>
  <c r="AE106" i="1"/>
  <c r="AD106" i="1" s="1"/>
  <c r="CR106" i="1" s="1"/>
  <c r="Q106" i="1" s="1"/>
  <c r="AF106" i="1"/>
  <c r="AG106" i="1"/>
  <c r="CU106" i="1" s="1"/>
  <c r="AH106" i="1"/>
  <c r="AI106" i="1"/>
  <c r="CW106" i="1" s="1"/>
  <c r="V106" i="1" s="1"/>
  <c r="AJ106" i="1"/>
  <c r="CS106" i="1"/>
  <c r="R106" i="1" s="1"/>
  <c r="GK106" i="1" s="1"/>
  <c r="CT106" i="1"/>
  <c r="S106" i="1" s="1"/>
  <c r="CV106" i="1"/>
  <c r="U106" i="1" s="1"/>
  <c r="CX106" i="1"/>
  <c r="W106" i="1" s="1"/>
  <c r="FR106" i="1"/>
  <c r="GL106" i="1"/>
  <c r="GO106" i="1"/>
  <c r="GP106" i="1"/>
  <c r="GV106" i="1"/>
  <c r="GX106" i="1" s="1"/>
  <c r="I107" i="1"/>
  <c r="P107" i="1"/>
  <c r="U107" i="1"/>
  <c r="AC107" i="1"/>
  <c r="AE107" i="1"/>
  <c r="AD107" i="1" s="1"/>
  <c r="AF107" i="1"/>
  <c r="CT107" i="1" s="1"/>
  <c r="S107" i="1" s="1"/>
  <c r="CY107" i="1" s="1"/>
  <c r="X107" i="1" s="1"/>
  <c r="AG107" i="1"/>
  <c r="AH107" i="1"/>
  <c r="AI107" i="1"/>
  <c r="CW107" i="1" s="1"/>
  <c r="V107" i="1" s="1"/>
  <c r="AJ107" i="1"/>
  <c r="CX107" i="1" s="1"/>
  <c r="W107" i="1" s="1"/>
  <c r="CQ107" i="1"/>
  <c r="CS107" i="1"/>
  <c r="R107" i="1" s="1"/>
  <c r="CU107" i="1"/>
  <c r="T107" i="1" s="1"/>
  <c r="CV107" i="1"/>
  <c r="FR107" i="1"/>
  <c r="GL107" i="1"/>
  <c r="GO107" i="1"/>
  <c r="GP107" i="1"/>
  <c r="GV107" i="1"/>
  <c r="GX107" i="1"/>
  <c r="C108" i="1"/>
  <c r="D108" i="1"/>
  <c r="I108" i="1"/>
  <c r="AB108" i="1"/>
  <c r="AC108" i="1"/>
  <c r="CQ108" i="1" s="1"/>
  <c r="P108" i="1" s="1"/>
  <c r="AE108" i="1"/>
  <c r="AD108" i="1" s="1"/>
  <c r="AF108" i="1"/>
  <c r="AG108" i="1"/>
  <c r="CU108" i="1" s="1"/>
  <c r="T108" i="1" s="1"/>
  <c r="AH108" i="1"/>
  <c r="AI108" i="1"/>
  <c r="AJ108" i="1"/>
  <c r="CX108" i="1" s="1"/>
  <c r="W108" i="1" s="1"/>
  <c r="CR108" i="1"/>
  <c r="Q108" i="1" s="1"/>
  <c r="CS108" i="1"/>
  <c r="R108" i="1" s="1"/>
  <c r="GK108" i="1" s="1"/>
  <c r="CT108" i="1"/>
  <c r="S108" i="1" s="1"/>
  <c r="CV108" i="1"/>
  <c r="U108" i="1" s="1"/>
  <c r="CW108" i="1"/>
  <c r="V108" i="1" s="1"/>
  <c r="FR108" i="1"/>
  <c r="GL108" i="1"/>
  <c r="GO108" i="1"/>
  <c r="GP108" i="1"/>
  <c r="GV108" i="1"/>
  <c r="GX108" i="1"/>
  <c r="C109" i="1"/>
  <c r="D109" i="1"/>
  <c r="I109" i="1"/>
  <c r="T109" i="1"/>
  <c r="V109" i="1"/>
  <c r="AC109" i="1"/>
  <c r="CQ109" i="1" s="1"/>
  <c r="P109" i="1" s="1"/>
  <c r="AD109" i="1"/>
  <c r="CR109" i="1" s="1"/>
  <c r="AE109" i="1"/>
  <c r="AF109" i="1"/>
  <c r="AB109" i="1" s="1"/>
  <c r="AG109" i="1"/>
  <c r="AH109" i="1"/>
  <c r="CV109" i="1" s="1"/>
  <c r="AI109" i="1"/>
  <c r="AJ109" i="1"/>
  <c r="CX109" i="1" s="1"/>
  <c r="W109" i="1" s="1"/>
  <c r="CS109" i="1"/>
  <c r="R109" i="1" s="1"/>
  <c r="GK109" i="1" s="1"/>
  <c r="CT109" i="1"/>
  <c r="S109" i="1" s="1"/>
  <c r="CU109" i="1"/>
  <c r="CW109" i="1"/>
  <c r="FR109" i="1"/>
  <c r="GL109" i="1"/>
  <c r="GO109" i="1"/>
  <c r="GP109" i="1"/>
  <c r="GV109" i="1"/>
  <c r="GX109" i="1"/>
  <c r="I110" i="1"/>
  <c r="AC110" i="1"/>
  <c r="CQ110" i="1" s="1"/>
  <c r="AE110" i="1"/>
  <c r="AD110" i="1" s="1"/>
  <c r="CR110" i="1" s="1"/>
  <c r="Q110" i="1" s="1"/>
  <c r="AF110" i="1"/>
  <c r="AG110" i="1"/>
  <c r="CU110" i="1" s="1"/>
  <c r="AH110" i="1"/>
  <c r="AI110" i="1"/>
  <c r="CW110" i="1" s="1"/>
  <c r="V110" i="1" s="1"/>
  <c r="AJ110" i="1"/>
  <c r="CS110" i="1"/>
  <c r="R110" i="1" s="1"/>
  <c r="GK110" i="1" s="1"/>
  <c r="CT110" i="1"/>
  <c r="S110" i="1" s="1"/>
  <c r="CV110" i="1"/>
  <c r="U110" i="1" s="1"/>
  <c r="CX110" i="1"/>
  <c r="W110" i="1" s="1"/>
  <c r="FR110" i="1"/>
  <c r="GL110" i="1"/>
  <c r="GO110" i="1"/>
  <c r="GP110" i="1"/>
  <c r="GV110" i="1"/>
  <c r="GX110" i="1" s="1"/>
  <c r="I111" i="1"/>
  <c r="AC111" i="1"/>
  <c r="AB111" i="1" s="1"/>
  <c r="AD111" i="1"/>
  <c r="CR111" i="1" s="1"/>
  <c r="Q111" i="1" s="1"/>
  <c r="AE111" i="1"/>
  <c r="AF111" i="1"/>
  <c r="AG111" i="1"/>
  <c r="CU111" i="1" s="1"/>
  <c r="T111" i="1" s="1"/>
  <c r="AH111" i="1"/>
  <c r="CV111" i="1" s="1"/>
  <c r="U111" i="1" s="1"/>
  <c r="AI111" i="1"/>
  <c r="AJ111" i="1"/>
  <c r="CS111" i="1"/>
  <c r="R111" i="1" s="1"/>
  <c r="GK111" i="1" s="1"/>
  <c r="CT111" i="1"/>
  <c r="S111" i="1" s="1"/>
  <c r="CW111" i="1"/>
  <c r="V111" i="1" s="1"/>
  <c r="CX111" i="1"/>
  <c r="W111" i="1" s="1"/>
  <c r="FR111" i="1"/>
  <c r="GL111" i="1"/>
  <c r="GO111" i="1"/>
  <c r="GP111" i="1"/>
  <c r="GV111" i="1"/>
  <c r="GX111" i="1"/>
  <c r="I112" i="1"/>
  <c r="AC112" i="1"/>
  <c r="CQ112" i="1" s="1"/>
  <c r="P112" i="1" s="1"/>
  <c r="AE112" i="1"/>
  <c r="AD112" i="1" s="1"/>
  <c r="AF112" i="1"/>
  <c r="CT112" i="1" s="1"/>
  <c r="S112" i="1" s="1"/>
  <c r="AG112" i="1"/>
  <c r="CU112" i="1" s="1"/>
  <c r="T112" i="1" s="1"/>
  <c r="AH112" i="1"/>
  <c r="AI112" i="1"/>
  <c r="AJ112" i="1"/>
  <c r="CX112" i="1" s="1"/>
  <c r="W112" i="1" s="1"/>
  <c r="CS112" i="1"/>
  <c r="R112" i="1" s="1"/>
  <c r="GK112" i="1" s="1"/>
  <c r="CV112" i="1"/>
  <c r="U112" i="1" s="1"/>
  <c r="CW112" i="1"/>
  <c r="V112" i="1" s="1"/>
  <c r="FR112" i="1"/>
  <c r="GL112" i="1"/>
  <c r="GO112" i="1"/>
  <c r="GP112" i="1"/>
  <c r="GV112" i="1"/>
  <c r="GX112" i="1"/>
  <c r="I113" i="1"/>
  <c r="AC113" i="1"/>
  <c r="AE113" i="1"/>
  <c r="AD113" i="1" s="1"/>
  <c r="AF113" i="1"/>
  <c r="CT113" i="1" s="1"/>
  <c r="S113" i="1" s="1"/>
  <c r="AG113" i="1"/>
  <c r="AH113" i="1"/>
  <c r="AI113" i="1"/>
  <c r="CW113" i="1" s="1"/>
  <c r="V113" i="1" s="1"/>
  <c r="AJ113" i="1"/>
  <c r="CX113" i="1" s="1"/>
  <c r="W113" i="1" s="1"/>
  <c r="CQ113" i="1"/>
  <c r="P113" i="1" s="1"/>
  <c r="CU113" i="1"/>
  <c r="T113" i="1" s="1"/>
  <c r="CV113" i="1"/>
  <c r="U113" i="1" s="1"/>
  <c r="FR113" i="1"/>
  <c r="GL113" i="1"/>
  <c r="GO113" i="1"/>
  <c r="GP113" i="1"/>
  <c r="GV113" i="1"/>
  <c r="GX113" i="1" s="1"/>
  <c r="C114" i="1"/>
  <c r="D114" i="1"/>
  <c r="I114" i="1"/>
  <c r="AC114" i="1"/>
  <c r="CQ114" i="1" s="1"/>
  <c r="P114" i="1" s="1"/>
  <c r="AE114" i="1"/>
  <c r="AD114" i="1" s="1"/>
  <c r="AF114" i="1"/>
  <c r="CT114" i="1" s="1"/>
  <c r="S114" i="1" s="1"/>
  <c r="AG114" i="1"/>
  <c r="CU114" i="1" s="1"/>
  <c r="T114" i="1" s="1"/>
  <c r="AH114" i="1"/>
  <c r="AI114" i="1"/>
  <c r="AJ114" i="1"/>
  <c r="CX114" i="1" s="1"/>
  <c r="W114" i="1" s="1"/>
  <c r="CS114" i="1"/>
  <c r="R114" i="1" s="1"/>
  <c r="GK114" i="1" s="1"/>
  <c r="CV114" i="1"/>
  <c r="U114" i="1" s="1"/>
  <c r="CW114" i="1"/>
  <c r="V114" i="1" s="1"/>
  <c r="FR114" i="1"/>
  <c r="GL114" i="1"/>
  <c r="GO114" i="1"/>
  <c r="GP114" i="1"/>
  <c r="GV114" i="1"/>
  <c r="GX114" i="1"/>
  <c r="C115" i="1"/>
  <c r="D115" i="1"/>
  <c r="I115" i="1"/>
  <c r="AC115" i="1"/>
  <c r="AB115" i="1" s="1"/>
  <c r="AD115" i="1"/>
  <c r="CR115" i="1" s="1"/>
  <c r="Q115" i="1" s="1"/>
  <c r="AE115" i="1"/>
  <c r="AF115" i="1"/>
  <c r="AG115" i="1"/>
  <c r="CU115" i="1" s="1"/>
  <c r="T115" i="1" s="1"/>
  <c r="AH115" i="1"/>
  <c r="CV115" i="1" s="1"/>
  <c r="U115" i="1" s="1"/>
  <c r="AI115" i="1"/>
  <c r="AJ115" i="1"/>
  <c r="CS115" i="1"/>
  <c r="R115" i="1" s="1"/>
  <c r="GK115" i="1" s="1"/>
  <c r="CT115" i="1"/>
  <c r="S115" i="1" s="1"/>
  <c r="CW115" i="1"/>
  <c r="V115" i="1" s="1"/>
  <c r="CX115" i="1"/>
  <c r="W115" i="1" s="1"/>
  <c r="FR115" i="1"/>
  <c r="GL115" i="1"/>
  <c r="GO115" i="1"/>
  <c r="GP115" i="1"/>
  <c r="GV115" i="1"/>
  <c r="GX115" i="1"/>
  <c r="C116" i="1"/>
  <c r="D116" i="1"/>
  <c r="AC116" i="1"/>
  <c r="AE116" i="1"/>
  <c r="AF116" i="1"/>
  <c r="CT116" i="1" s="1"/>
  <c r="S116" i="1" s="1"/>
  <c r="AG116" i="1"/>
  <c r="AH116" i="1"/>
  <c r="AI116" i="1"/>
  <c r="CW116" i="1" s="1"/>
  <c r="V116" i="1" s="1"/>
  <c r="AJ116" i="1"/>
  <c r="CX116" i="1" s="1"/>
  <c r="W116" i="1" s="1"/>
  <c r="CQ116" i="1"/>
  <c r="P116" i="1" s="1"/>
  <c r="CU116" i="1"/>
  <c r="T116" i="1" s="1"/>
  <c r="CV116" i="1"/>
  <c r="U116" i="1" s="1"/>
  <c r="FR116" i="1"/>
  <c r="GL116" i="1"/>
  <c r="GO116" i="1"/>
  <c r="GP116" i="1"/>
  <c r="GV116" i="1"/>
  <c r="GX116" i="1" s="1"/>
  <c r="C117" i="1"/>
  <c r="D117" i="1"/>
  <c r="W117" i="1"/>
  <c r="AC117" i="1"/>
  <c r="AD117" i="1"/>
  <c r="CR117" i="1" s="1"/>
  <c r="Q117" i="1" s="1"/>
  <c r="AE117" i="1"/>
  <c r="AF117" i="1"/>
  <c r="AG117" i="1"/>
  <c r="CU117" i="1" s="1"/>
  <c r="T117" i="1" s="1"/>
  <c r="AH117" i="1"/>
  <c r="CV117" i="1" s="1"/>
  <c r="U117" i="1" s="1"/>
  <c r="AI117" i="1"/>
  <c r="AJ117" i="1"/>
  <c r="CS117" i="1"/>
  <c r="R117" i="1" s="1"/>
  <c r="CT117" i="1"/>
  <c r="S117" i="1" s="1"/>
  <c r="CW117" i="1"/>
  <c r="V117" i="1" s="1"/>
  <c r="CX117" i="1"/>
  <c r="FR117" i="1"/>
  <c r="GK117" i="1"/>
  <c r="GL117" i="1"/>
  <c r="GO117" i="1"/>
  <c r="GP117" i="1"/>
  <c r="GV117" i="1"/>
  <c r="GX117" i="1"/>
  <c r="I118" i="1"/>
  <c r="R118" i="1"/>
  <c r="GK118" i="1" s="1"/>
  <c r="AC118" i="1"/>
  <c r="CQ118" i="1" s="1"/>
  <c r="P118" i="1" s="1"/>
  <c r="AE118" i="1"/>
  <c r="AD118" i="1" s="1"/>
  <c r="CR118" i="1" s="1"/>
  <c r="Q118" i="1" s="1"/>
  <c r="AF118" i="1"/>
  <c r="CT118" i="1" s="1"/>
  <c r="S118" i="1" s="1"/>
  <c r="AG118" i="1"/>
  <c r="CU118" i="1" s="1"/>
  <c r="T118" i="1" s="1"/>
  <c r="AH118" i="1"/>
  <c r="AI118" i="1"/>
  <c r="AJ118" i="1"/>
  <c r="CX118" i="1" s="1"/>
  <c r="W118" i="1" s="1"/>
  <c r="CS118" i="1"/>
  <c r="CV118" i="1"/>
  <c r="U118" i="1" s="1"/>
  <c r="CW118" i="1"/>
  <c r="V118" i="1" s="1"/>
  <c r="FR118" i="1"/>
  <c r="GL118" i="1"/>
  <c r="GO118" i="1"/>
  <c r="GP118" i="1"/>
  <c r="GV118" i="1"/>
  <c r="GX118" i="1"/>
  <c r="I119" i="1"/>
  <c r="AC119" i="1"/>
  <c r="AE119" i="1"/>
  <c r="AF119" i="1"/>
  <c r="CT119" i="1" s="1"/>
  <c r="S119" i="1" s="1"/>
  <c r="AG119" i="1"/>
  <c r="AH119" i="1"/>
  <c r="AI119" i="1"/>
  <c r="CW119" i="1" s="1"/>
  <c r="V119" i="1" s="1"/>
  <c r="AJ119" i="1"/>
  <c r="CX119" i="1" s="1"/>
  <c r="W119" i="1" s="1"/>
  <c r="CQ119" i="1"/>
  <c r="P119" i="1" s="1"/>
  <c r="CU119" i="1"/>
  <c r="T119" i="1" s="1"/>
  <c r="CV119" i="1"/>
  <c r="U119" i="1" s="1"/>
  <c r="FR119" i="1"/>
  <c r="GL119" i="1"/>
  <c r="GO119" i="1"/>
  <c r="GP119" i="1"/>
  <c r="GV119" i="1"/>
  <c r="GX119" i="1" s="1"/>
  <c r="I120" i="1"/>
  <c r="AC120" i="1"/>
  <c r="AB120" i="1" s="1"/>
  <c r="AD120" i="1"/>
  <c r="CR120" i="1" s="1"/>
  <c r="Q120" i="1" s="1"/>
  <c r="AE120" i="1"/>
  <c r="CS120" i="1" s="1"/>
  <c r="R120" i="1" s="1"/>
  <c r="GK120" i="1" s="1"/>
  <c r="AF120" i="1"/>
  <c r="AG120" i="1"/>
  <c r="AH120" i="1"/>
  <c r="CV120" i="1" s="1"/>
  <c r="U120" i="1" s="1"/>
  <c r="AI120" i="1"/>
  <c r="CW120" i="1" s="1"/>
  <c r="V120" i="1" s="1"/>
  <c r="AJ120" i="1"/>
  <c r="CQ120" i="1"/>
  <c r="P120" i="1" s="1"/>
  <c r="CP120" i="1" s="1"/>
  <c r="O120" i="1" s="1"/>
  <c r="CT120" i="1"/>
  <c r="S120" i="1" s="1"/>
  <c r="CU120" i="1"/>
  <c r="T120" i="1" s="1"/>
  <c r="CX120" i="1"/>
  <c r="W120" i="1" s="1"/>
  <c r="FR120" i="1"/>
  <c r="GL120" i="1"/>
  <c r="GO120" i="1"/>
  <c r="GP120" i="1"/>
  <c r="GV120" i="1"/>
  <c r="GX120" i="1" s="1"/>
  <c r="I121" i="1"/>
  <c r="AC121" i="1"/>
  <c r="AD121" i="1"/>
  <c r="CR121" i="1" s="1"/>
  <c r="Q121" i="1" s="1"/>
  <c r="AE121" i="1"/>
  <c r="AF121" i="1"/>
  <c r="AG121" i="1"/>
  <c r="CU121" i="1" s="1"/>
  <c r="T121" i="1" s="1"/>
  <c r="AH121" i="1"/>
  <c r="CV121" i="1" s="1"/>
  <c r="U121" i="1" s="1"/>
  <c r="AI121" i="1"/>
  <c r="AJ121" i="1"/>
  <c r="CS121" i="1"/>
  <c r="R121" i="1" s="1"/>
  <c r="GK121" i="1" s="1"/>
  <c r="CT121" i="1"/>
  <c r="S121" i="1" s="1"/>
  <c r="CW121" i="1"/>
  <c r="V121" i="1" s="1"/>
  <c r="CX121" i="1"/>
  <c r="W121" i="1" s="1"/>
  <c r="FR121" i="1"/>
  <c r="GL121" i="1"/>
  <c r="GO121" i="1"/>
  <c r="GP121" i="1"/>
  <c r="GV121" i="1"/>
  <c r="GX121" i="1"/>
  <c r="C122" i="1"/>
  <c r="D122" i="1"/>
  <c r="I122" i="1"/>
  <c r="AC122" i="1"/>
  <c r="AB122" i="1" s="1"/>
  <c r="AD122" i="1"/>
  <c r="CR122" i="1" s="1"/>
  <c r="Q122" i="1" s="1"/>
  <c r="AE122" i="1"/>
  <c r="CS122" i="1" s="1"/>
  <c r="R122" i="1" s="1"/>
  <c r="GK122" i="1" s="1"/>
  <c r="AF122" i="1"/>
  <c r="AG122" i="1"/>
  <c r="AH122" i="1"/>
  <c r="CV122" i="1" s="1"/>
  <c r="U122" i="1" s="1"/>
  <c r="AI122" i="1"/>
  <c r="CW122" i="1" s="1"/>
  <c r="V122" i="1" s="1"/>
  <c r="AJ122" i="1"/>
  <c r="CQ122" i="1"/>
  <c r="P122" i="1" s="1"/>
  <c r="CP122" i="1" s="1"/>
  <c r="O122" i="1" s="1"/>
  <c r="CT122" i="1"/>
  <c r="S122" i="1" s="1"/>
  <c r="CU122" i="1"/>
  <c r="T122" i="1" s="1"/>
  <c r="CX122" i="1"/>
  <c r="W122" i="1" s="1"/>
  <c r="FR122" i="1"/>
  <c r="GL122" i="1"/>
  <c r="GO122" i="1"/>
  <c r="GP122" i="1"/>
  <c r="GV122" i="1"/>
  <c r="GX122" i="1" s="1"/>
  <c r="C123" i="1"/>
  <c r="D123" i="1"/>
  <c r="I123" i="1"/>
  <c r="AC123" i="1"/>
  <c r="AE123" i="1"/>
  <c r="AF123" i="1"/>
  <c r="CT123" i="1" s="1"/>
  <c r="S123" i="1" s="1"/>
  <c r="AG123" i="1"/>
  <c r="AH123" i="1"/>
  <c r="AI123" i="1"/>
  <c r="CW123" i="1" s="1"/>
  <c r="V123" i="1" s="1"/>
  <c r="AJ123" i="1"/>
  <c r="CX123" i="1" s="1"/>
  <c r="W123" i="1" s="1"/>
  <c r="CQ123" i="1"/>
  <c r="P123" i="1" s="1"/>
  <c r="CU123" i="1"/>
  <c r="T123" i="1" s="1"/>
  <c r="CV123" i="1"/>
  <c r="U123" i="1" s="1"/>
  <c r="FR123" i="1"/>
  <c r="GL123" i="1"/>
  <c r="GO123" i="1"/>
  <c r="GP123" i="1"/>
  <c r="GV123" i="1"/>
  <c r="GX123" i="1" s="1"/>
  <c r="I124" i="1"/>
  <c r="Q124" i="1"/>
  <c r="AC124" i="1"/>
  <c r="AB124" i="1" s="1"/>
  <c r="AD124" i="1"/>
  <c r="AE124" i="1"/>
  <c r="CS124" i="1" s="1"/>
  <c r="R124" i="1" s="1"/>
  <c r="GK124" i="1" s="1"/>
  <c r="AF124" i="1"/>
  <c r="AG124" i="1"/>
  <c r="AH124" i="1"/>
  <c r="AI124" i="1"/>
  <c r="CW124" i="1" s="1"/>
  <c r="V124" i="1" s="1"/>
  <c r="AJ124" i="1"/>
  <c r="CQ124" i="1"/>
  <c r="P124" i="1" s="1"/>
  <c r="CP124" i="1" s="1"/>
  <c r="O124" i="1" s="1"/>
  <c r="CR124" i="1"/>
  <c r="CT124" i="1"/>
  <c r="S124" i="1" s="1"/>
  <c r="CU124" i="1"/>
  <c r="T124" i="1" s="1"/>
  <c r="CV124" i="1"/>
  <c r="U124" i="1" s="1"/>
  <c r="CX124" i="1"/>
  <c r="W124" i="1" s="1"/>
  <c r="CY124" i="1"/>
  <c r="X124" i="1" s="1"/>
  <c r="CZ124" i="1"/>
  <c r="Y124" i="1" s="1"/>
  <c r="FR124" i="1"/>
  <c r="GL124" i="1"/>
  <c r="GO124" i="1"/>
  <c r="GP124" i="1"/>
  <c r="GV124" i="1"/>
  <c r="GX124" i="1" s="1"/>
  <c r="AC125" i="1"/>
  <c r="AB125" i="1" s="1"/>
  <c r="AD125" i="1"/>
  <c r="CR125" i="1" s="1"/>
  <c r="AE125" i="1"/>
  <c r="AF125" i="1"/>
  <c r="AG125" i="1"/>
  <c r="AH125" i="1"/>
  <c r="CV125" i="1" s="1"/>
  <c r="AI125" i="1"/>
  <c r="AJ125" i="1"/>
  <c r="CS125" i="1"/>
  <c r="CT125" i="1"/>
  <c r="CU125" i="1"/>
  <c r="CW125" i="1"/>
  <c r="CX125" i="1"/>
  <c r="FR125" i="1"/>
  <c r="GL125" i="1"/>
  <c r="GO125" i="1"/>
  <c r="GP125" i="1"/>
  <c r="GV125" i="1"/>
  <c r="I126" i="1"/>
  <c r="AC126" i="1"/>
  <c r="CQ126" i="1" s="1"/>
  <c r="AE126" i="1"/>
  <c r="AD126" i="1" s="1"/>
  <c r="AF126" i="1"/>
  <c r="AB126" i="1" s="1"/>
  <c r="AG126" i="1"/>
  <c r="CU126" i="1" s="1"/>
  <c r="T126" i="1" s="1"/>
  <c r="AH126" i="1"/>
  <c r="AI126" i="1"/>
  <c r="AJ126" i="1"/>
  <c r="CX126" i="1" s="1"/>
  <c r="W126" i="1" s="1"/>
  <c r="CR126" i="1"/>
  <c r="Q126" i="1" s="1"/>
  <c r="CS126" i="1"/>
  <c r="R126" i="1" s="1"/>
  <c r="GK126" i="1" s="1"/>
  <c r="CT126" i="1"/>
  <c r="S126" i="1" s="1"/>
  <c r="CV126" i="1"/>
  <c r="U126" i="1" s="1"/>
  <c r="CW126" i="1"/>
  <c r="V126" i="1" s="1"/>
  <c r="FR126" i="1"/>
  <c r="GL126" i="1"/>
  <c r="GO126" i="1"/>
  <c r="GP126" i="1"/>
  <c r="GV126" i="1"/>
  <c r="GX126" i="1"/>
  <c r="I127" i="1"/>
  <c r="R127" i="1"/>
  <c r="GK127" i="1" s="1"/>
  <c r="T127" i="1"/>
  <c r="AC127" i="1"/>
  <c r="AD127" i="1"/>
  <c r="AB127" i="1" s="1"/>
  <c r="AE127" i="1"/>
  <c r="AF127" i="1"/>
  <c r="CT127" i="1" s="1"/>
  <c r="AG127" i="1"/>
  <c r="AH127" i="1"/>
  <c r="CV127" i="1" s="1"/>
  <c r="U127" i="1" s="1"/>
  <c r="AI127" i="1"/>
  <c r="AJ127" i="1"/>
  <c r="CX127" i="1" s="1"/>
  <c r="CQ127" i="1"/>
  <c r="P127" i="1" s="1"/>
  <c r="CR127" i="1"/>
  <c r="Q127" i="1" s="1"/>
  <c r="CS127" i="1"/>
  <c r="CU127" i="1"/>
  <c r="CW127" i="1"/>
  <c r="V127" i="1" s="1"/>
  <c r="FR127" i="1"/>
  <c r="GL127" i="1"/>
  <c r="GO127" i="1"/>
  <c r="GP127" i="1"/>
  <c r="GV127" i="1"/>
  <c r="GX127" i="1" s="1"/>
  <c r="C128" i="1"/>
  <c r="D128" i="1"/>
  <c r="I128" i="1"/>
  <c r="AC128" i="1"/>
  <c r="CQ128" i="1" s="1"/>
  <c r="P128" i="1" s="1"/>
  <c r="AE128" i="1"/>
  <c r="AD128" i="1" s="1"/>
  <c r="CR128" i="1" s="1"/>
  <c r="Q128" i="1" s="1"/>
  <c r="AF128" i="1"/>
  <c r="AG128" i="1"/>
  <c r="CU128" i="1" s="1"/>
  <c r="AH128" i="1"/>
  <c r="AI128" i="1"/>
  <c r="CW128" i="1" s="1"/>
  <c r="V128" i="1" s="1"/>
  <c r="AJ128" i="1"/>
  <c r="CS128" i="1"/>
  <c r="R128" i="1" s="1"/>
  <c r="GK128" i="1" s="1"/>
  <c r="CT128" i="1"/>
  <c r="S128" i="1" s="1"/>
  <c r="CV128" i="1"/>
  <c r="U128" i="1" s="1"/>
  <c r="CX128" i="1"/>
  <c r="W128" i="1" s="1"/>
  <c r="FR128" i="1"/>
  <c r="GL128" i="1"/>
  <c r="GO128" i="1"/>
  <c r="GP128" i="1"/>
  <c r="GV128" i="1"/>
  <c r="GX128" i="1" s="1"/>
  <c r="C129" i="1"/>
  <c r="D129" i="1"/>
  <c r="I129" i="1"/>
  <c r="GX129" i="1" s="1"/>
  <c r="R129" i="1"/>
  <c r="S129" i="1"/>
  <c r="CY129" i="1" s="1"/>
  <c r="X129" i="1" s="1"/>
  <c r="W129" i="1"/>
  <c r="AC129" i="1"/>
  <c r="AB129" i="1" s="1"/>
  <c r="AD129" i="1"/>
  <c r="CR129" i="1" s="1"/>
  <c r="Q129" i="1" s="1"/>
  <c r="AE129" i="1"/>
  <c r="AF129" i="1"/>
  <c r="AG129" i="1"/>
  <c r="AH129" i="1"/>
  <c r="CV129" i="1" s="1"/>
  <c r="U129" i="1" s="1"/>
  <c r="AI129" i="1"/>
  <c r="AJ129" i="1"/>
  <c r="CQ129" i="1"/>
  <c r="P129" i="1" s="1"/>
  <c r="CP129" i="1" s="1"/>
  <c r="O129" i="1" s="1"/>
  <c r="CS129" i="1"/>
  <c r="CT129" i="1"/>
  <c r="CU129" i="1"/>
  <c r="T129" i="1" s="1"/>
  <c r="CW129" i="1"/>
  <c r="V129" i="1" s="1"/>
  <c r="CX129" i="1"/>
  <c r="FR129" i="1"/>
  <c r="GK129" i="1"/>
  <c r="GL129" i="1"/>
  <c r="GO129" i="1"/>
  <c r="GP129" i="1"/>
  <c r="GV129" i="1"/>
  <c r="I130" i="1"/>
  <c r="AB130" i="1"/>
  <c r="AC130" i="1"/>
  <c r="CQ130" i="1" s="1"/>
  <c r="AE130" i="1"/>
  <c r="AD130" i="1" s="1"/>
  <c r="AF130" i="1"/>
  <c r="AG130" i="1"/>
  <c r="CU130" i="1" s="1"/>
  <c r="T130" i="1" s="1"/>
  <c r="AH130" i="1"/>
  <c r="AI130" i="1"/>
  <c r="AJ130" i="1"/>
  <c r="CX130" i="1" s="1"/>
  <c r="W130" i="1" s="1"/>
  <c r="CR130" i="1"/>
  <c r="Q130" i="1" s="1"/>
  <c r="CS130" i="1"/>
  <c r="R130" i="1" s="1"/>
  <c r="GK130" i="1" s="1"/>
  <c r="CT130" i="1"/>
  <c r="S130" i="1" s="1"/>
  <c r="CV130" i="1"/>
  <c r="U130" i="1" s="1"/>
  <c r="CW130" i="1"/>
  <c r="V130" i="1" s="1"/>
  <c r="FR130" i="1"/>
  <c r="GL130" i="1"/>
  <c r="GO130" i="1"/>
  <c r="GP130" i="1"/>
  <c r="GV130" i="1"/>
  <c r="GX130" i="1"/>
  <c r="I131" i="1"/>
  <c r="R131" i="1"/>
  <c r="GK131" i="1" s="1"/>
  <c r="T131" i="1"/>
  <c r="AC131" i="1"/>
  <c r="AD131" i="1"/>
  <c r="AB131" i="1" s="1"/>
  <c r="AE131" i="1"/>
  <c r="AF131" i="1"/>
  <c r="CT131" i="1" s="1"/>
  <c r="AG131" i="1"/>
  <c r="AH131" i="1"/>
  <c r="CV131" i="1" s="1"/>
  <c r="U131" i="1" s="1"/>
  <c r="AI131" i="1"/>
  <c r="AJ131" i="1"/>
  <c r="CX131" i="1" s="1"/>
  <c r="CQ131" i="1"/>
  <c r="P131" i="1" s="1"/>
  <c r="CR131" i="1"/>
  <c r="Q131" i="1" s="1"/>
  <c r="CS131" i="1"/>
  <c r="CU131" i="1"/>
  <c r="CW131" i="1"/>
  <c r="V131" i="1" s="1"/>
  <c r="FR131" i="1"/>
  <c r="GL131" i="1"/>
  <c r="GO131" i="1"/>
  <c r="GP131" i="1"/>
  <c r="GV131" i="1"/>
  <c r="GX131" i="1" s="1"/>
  <c r="AC132" i="1"/>
  <c r="AB132" i="1" s="1"/>
  <c r="AD132" i="1"/>
  <c r="CR132" i="1" s="1"/>
  <c r="AE132" i="1"/>
  <c r="CS132" i="1" s="1"/>
  <c r="AF132" i="1"/>
  <c r="AG132" i="1"/>
  <c r="AH132" i="1"/>
  <c r="AI132" i="1"/>
  <c r="CW132" i="1" s="1"/>
  <c r="AJ132" i="1"/>
  <c r="CT132" i="1"/>
  <c r="CU132" i="1"/>
  <c r="CV132" i="1"/>
  <c r="CX132" i="1"/>
  <c r="FR132" i="1"/>
  <c r="GL132" i="1"/>
  <c r="GO132" i="1"/>
  <c r="GP132" i="1"/>
  <c r="GV132" i="1"/>
  <c r="I133" i="1"/>
  <c r="T133" i="1" s="1"/>
  <c r="S133" i="1"/>
  <c r="CY133" i="1" s="1"/>
  <c r="X133" i="1" s="1"/>
  <c r="AC133" i="1"/>
  <c r="AD133" i="1"/>
  <c r="CR133" i="1" s="1"/>
  <c r="AE133" i="1"/>
  <c r="AF133" i="1"/>
  <c r="AG133" i="1"/>
  <c r="AH133" i="1"/>
  <c r="CV133" i="1" s="1"/>
  <c r="AI133" i="1"/>
  <c r="AJ133" i="1"/>
  <c r="CQ133" i="1"/>
  <c r="P133" i="1" s="1"/>
  <c r="CS133" i="1"/>
  <c r="R133" i="1" s="1"/>
  <c r="GK133" i="1" s="1"/>
  <c r="CT133" i="1"/>
  <c r="CU133" i="1"/>
  <c r="CW133" i="1"/>
  <c r="V133" i="1" s="1"/>
  <c r="CX133" i="1"/>
  <c r="W133" i="1" s="1"/>
  <c r="FR133" i="1"/>
  <c r="GL133" i="1"/>
  <c r="GO133" i="1"/>
  <c r="GP133" i="1"/>
  <c r="GV133" i="1"/>
  <c r="C134" i="1"/>
  <c r="D134" i="1"/>
  <c r="I134" i="1"/>
  <c r="S134" i="1"/>
  <c r="CY134" i="1" s="1"/>
  <c r="X134" i="1" s="1"/>
  <c r="T134" i="1"/>
  <c r="AC134" i="1"/>
  <c r="AE134" i="1"/>
  <c r="CS134" i="1" s="1"/>
  <c r="R134" i="1" s="1"/>
  <c r="AF134" i="1"/>
  <c r="AG134" i="1"/>
  <c r="AH134" i="1"/>
  <c r="AI134" i="1"/>
  <c r="CW134" i="1" s="1"/>
  <c r="V134" i="1" s="1"/>
  <c r="AJ134" i="1"/>
  <c r="CQ134" i="1"/>
  <c r="P134" i="1" s="1"/>
  <c r="CT134" i="1"/>
  <c r="CU134" i="1"/>
  <c r="CV134" i="1"/>
  <c r="U134" i="1" s="1"/>
  <c r="CX134" i="1"/>
  <c r="W134" i="1" s="1"/>
  <c r="FR134" i="1"/>
  <c r="GK134" i="1"/>
  <c r="GL134" i="1"/>
  <c r="GO134" i="1"/>
  <c r="GP134" i="1"/>
  <c r="GV134" i="1"/>
  <c r="GX134" i="1" s="1"/>
  <c r="C135" i="1"/>
  <c r="D135" i="1"/>
  <c r="I135" i="1"/>
  <c r="P135" i="1" s="1"/>
  <c r="T135" i="1"/>
  <c r="AC135" i="1"/>
  <c r="AE135" i="1"/>
  <c r="AD135" i="1" s="1"/>
  <c r="AF135" i="1"/>
  <c r="CT135" i="1" s="1"/>
  <c r="AG135" i="1"/>
  <c r="AH135" i="1"/>
  <c r="CV135" i="1" s="1"/>
  <c r="U135" i="1" s="1"/>
  <c r="AI135" i="1"/>
  <c r="CW135" i="1" s="1"/>
  <c r="V135" i="1" s="1"/>
  <c r="AJ135" i="1"/>
  <c r="CX135" i="1" s="1"/>
  <c r="CQ135" i="1"/>
  <c r="CS135" i="1"/>
  <c r="R135" i="1" s="1"/>
  <c r="GK135" i="1" s="1"/>
  <c r="CU135" i="1"/>
  <c r="FR135" i="1"/>
  <c r="GL135" i="1"/>
  <c r="GO135" i="1"/>
  <c r="GP135" i="1"/>
  <c r="GV135" i="1"/>
  <c r="GX135" i="1" s="1"/>
  <c r="C136" i="1"/>
  <c r="D136" i="1"/>
  <c r="I136" i="1"/>
  <c r="I138" i="1" s="1"/>
  <c r="GX138" i="1" s="1"/>
  <c r="AC136" i="1"/>
  <c r="CQ136" i="1" s="1"/>
  <c r="AE136" i="1"/>
  <c r="AD136" i="1" s="1"/>
  <c r="AB136" i="1" s="1"/>
  <c r="AF136" i="1"/>
  <c r="AG136" i="1"/>
  <c r="CU136" i="1" s="1"/>
  <c r="AH136" i="1"/>
  <c r="AI136" i="1"/>
  <c r="CW136" i="1" s="1"/>
  <c r="V136" i="1" s="1"/>
  <c r="AJ136" i="1"/>
  <c r="CX136" i="1" s="1"/>
  <c r="W136" i="1" s="1"/>
  <c r="CS136" i="1"/>
  <c r="R136" i="1" s="1"/>
  <c r="GK136" i="1" s="1"/>
  <c r="CT136" i="1"/>
  <c r="S136" i="1" s="1"/>
  <c r="CV136" i="1"/>
  <c r="U136" i="1" s="1"/>
  <c r="FR136" i="1"/>
  <c r="GL136" i="1"/>
  <c r="GO136" i="1"/>
  <c r="GP136" i="1"/>
  <c r="GV136" i="1"/>
  <c r="GX136" i="1" s="1"/>
  <c r="C137" i="1"/>
  <c r="D137" i="1"/>
  <c r="I137" i="1"/>
  <c r="T137" i="1" s="1"/>
  <c r="S137" i="1"/>
  <c r="CY137" i="1" s="1"/>
  <c r="X137" i="1" s="1"/>
  <c r="AC137" i="1"/>
  <c r="AD137" i="1"/>
  <c r="CR137" i="1" s="1"/>
  <c r="AE137" i="1"/>
  <c r="AF137" i="1"/>
  <c r="AG137" i="1"/>
  <c r="AH137" i="1"/>
  <c r="CV137" i="1" s="1"/>
  <c r="AI137" i="1"/>
  <c r="AJ137" i="1"/>
  <c r="CQ137" i="1"/>
  <c r="P137" i="1" s="1"/>
  <c r="CS137" i="1"/>
  <c r="R137" i="1" s="1"/>
  <c r="GK137" i="1" s="1"/>
  <c r="CT137" i="1"/>
  <c r="CU137" i="1"/>
  <c r="CW137" i="1"/>
  <c r="V137" i="1" s="1"/>
  <c r="CX137" i="1"/>
  <c r="W137" i="1" s="1"/>
  <c r="FR137" i="1"/>
  <c r="GL137" i="1"/>
  <c r="GO137" i="1"/>
  <c r="GP137" i="1"/>
  <c r="GV137" i="1"/>
  <c r="AC138" i="1"/>
  <c r="CQ138" i="1" s="1"/>
  <c r="AE138" i="1"/>
  <c r="AD138" i="1" s="1"/>
  <c r="AF138" i="1"/>
  <c r="AG138" i="1"/>
  <c r="CU138" i="1" s="1"/>
  <c r="AH138" i="1"/>
  <c r="AI138" i="1"/>
  <c r="AJ138" i="1"/>
  <c r="CR138" i="1"/>
  <c r="CS138" i="1"/>
  <c r="R138" i="1" s="1"/>
  <c r="GK138" i="1" s="1"/>
  <c r="CT138" i="1"/>
  <c r="S138" i="1" s="1"/>
  <c r="CV138" i="1"/>
  <c r="CW138" i="1"/>
  <c r="CX138" i="1"/>
  <c r="W138" i="1" s="1"/>
  <c r="FR138" i="1"/>
  <c r="GL138" i="1"/>
  <c r="GO138" i="1"/>
  <c r="GP138" i="1"/>
  <c r="GV138" i="1"/>
  <c r="I139" i="1"/>
  <c r="P139" i="1" s="1"/>
  <c r="T139" i="1"/>
  <c r="AC139" i="1"/>
  <c r="AE139" i="1"/>
  <c r="AD139" i="1" s="1"/>
  <c r="AF139" i="1"/>
  <c r="CT139" i="1" s="1"/>
  <c r="AG139" i="1"/>
  <c r="AH139" i="1"/>
  <c r="CV139" i="1" s="1"/>
  <c r="U139" i="1" s="1"/>
  <c r="AI139" i="1"/>
  <c r="CW139" i="1" s="1"/>
  <c r="V139" i="1" s="1"/>
  <c r="AJ139" i="1"/>
  <c r="CX139" i="1" s="1"/>
  <c r="CQ139" i="1"/>
  <c r="CS139" i="1"/>
  <c r="R139" i="1" s="1"/>
  <c r="GK139" i="1" s="1"/>
  <c r="CU139" i="1"/>
  <c r="FR139" i="1"/>
  <c r="GL139" i="1"/>
  <c r="GO139" i="1"/>
  <c r="GP139" i="1"/>
  <c r="GV139" i="1"/>
  <c r="GX139" i="1" s="1"/>
  <c r="AC140" i="1"/>
  <c r="AD140" i="1"/>
  <c r="CR140" i="1" s="1"/>
  <c r="AE140" i="1"/>
  <c r="CS140" i="1" s="1"/>
  <c r="AF140" i="1"/>
  <c r="AG140" i="1"/>
  <c r="AH140" i="1"/>
  <c r="AI140" i="1"/>
  <c r="CW140" i="1" s="1"/>
  <c r="AJ140" i="1"/>
  <c r="CQ140" i="1"/>
  <c r="CT140" i="1"/>
  <c r="CU140" i="1"/>
  <c r="CV140" i="1"/>
  <c r="CX140" i="1"/>
  <c r="FR140" i="1"/>
  <c r="GL140" i="1"/>
  <c r="GO140" i="1"/>
  <c r="GP140" i="1"/>
  <c r="GV140" i="1"/>
  <c r="AC141" i="1"/>
  <c r="CQ141" i="1" s="1"/>
  <c r="AD141" i="1"/>
  <c r="CR141" i="1" s="1"/>
  <c r="AE141" i="1"/>
  <c r="AF141" i="1"/>
  <c r="AB141" i="1" s="1"/>
  <c r="AG141" i="1"/>
  <c r="AH141" i="1"/>
  <c r="CV141" i="1" s="1"/>
  <c r="AI141" i="1"/>
  <c r="AJ141" i="1"/>
  <c r="CX141" i="1" s="1"/>
  <c r="CS141" i="1"/>
  <c r="CT141" i="1"/>
  <c r="CU141" i="1"/>
  <c r="CW141" i="1"/>
  <c r="FR141" i="1"/>
  <c r="GL141" i="1"/>
  <c r="GO141" i="1"/>
  <c r="GP141" i="1"/>
  <c r="GV141" i="1"/>
  <c r="I142" i="1"/>
  <c r="AC142" i="1"/>
  <c r="AB142" i="1" s="1"/>
  <c r="AD142" i="1"/>
  <c r="CR142" i="1" s="1"/>
  <c r="Q142" i="1" s="1"/>
  <c r="AE142" i="1"/>
  <c r="AF142" i="1"/>
  <c r="AG142" i="1"/>
  <c r="CU142" i="1" s="1"/>
  <c r="T142" i="1" s="1"/>
  <c r="AH142" i="1"/>
  <c r="CV142" i="1" s="1"/>
  <c r="U142" i="1" s="1"/>
  <c r="AI142" i="1"/>
  <c r="AJ142" i="1"/>
  <c r="CS142" i="1"/>
  <c r="R142" i="1" s="1"/>
  <c r="GK142" i="1" s="1"/>
  <c r="CT142" i="1"/>
  <c r="S142" i="1" s="1"/>
  <c r="CW142" i="1"/>
  <c r="V142" i="1" s="1"/>
  <c r="CX142" i="1"/>
  <c r="W142" i="1" s="1"/>
  <c r="FR142" i="1"/>
  <c r="GL142" i="1"/>
  <c r="GO142" i="1"/>
  <c r="GP142" i="1"/>
  <c r="GV142" i="1"/>
  <c r="GX142" i="1"/>
  <c r="I143" i="1"/>
  <c r="AC143" i="1"/>
  <c r="CQ143" i="1" s="1"/>
  <c r="P143" i="1" s="1"/>
  <c r="AE143" i="1"/>
  <c r="AD143" i="1" s="1"/>
  <c r="AF143" i="1"/>
  <c r="CT143" i="1" s="1"/>
  <c r="S143" i="1" s="1"/>
  <c r="AG143" i="1"/>
  <c r="CU143" i="1" s="1"/>
  <c r="T143" i="1" s="1"/>
  <c r="AH143" i="1"/>
  <c r="AI143" i="1"/>
  <c r="AJ143" i="1"/>
  <c r="CX143" i="1" s="1"/>
  <c r="W143" i="1" s="1"/>
  <c r="CS143" i="1"/>
  <c r="R143" i="1" s="1"/>
  <c r="GK143" i="1" s="1"/>
  <c r="CV143" i="1"/>
  <c r="U143" i="1" s="1"/>
  <c r="CW143" i="1"/>
  <c r="V143" i="1" s="1"/>
  <c r="FR143" i="1"/>
  <c r="GL143" i="1"/>
  <c r="GO143" i="1"/>
  <c r="GP143" i="1"/>
  <c r="GV143" i="1"/>
  <c r="GX143" i="1"/>
  <c r="I144" i="1"/>
  <c r="AC144" i="1"/>
  <c r="AE144" i="1"/>
  <c r="AD144" i="1" s="1"/>
  <c r="AF144" i="1"/>
  <c r="CT144" i="1" s="1"/>
  <c r="S144" i="1" s="1"/>
  <c r="AG144" i="1"/>
  <c r="AH144" i="1"/>
  <c r="AI144" i="1"/>
  <c r="CW144" i="1" s="1"/>
  <c r="V144" i="1" s="1"/>
  <c r="AJ144" i="1"/>
  <c r="CX144" i="1" s="1"/>
  <c r="W144" i="1" s="1"/>
  <c r="CQ144" i="1"/>
  <c r="P144" i="1" s="1"/>
  <c r="CU144" i="1"/>
  <c r="T144" i="1" s="1"/>
  <c r="CV144" i="1"/>
  <c r="U144" i="1" s="1"/>
  <c r="FR144" i="1"/>
  <c r="GL144" i="1"/>
  <c r="GO144" i="1"/>
  <c r="GP144" i="1"/>
  <c r="GV144" i="1"/>
  <c r="GX144" i="1" s="1"/>
  <c r="AC145" i="1"/>
  <c r="AB145" i="1" s="1"/>
  <c r="AD145" i="1"/>
  <c r="CR145" i="1" s="1"/>
  <c r="AE145" i="1"/>
  <c r="CS145" i="1" s="1"/>
  <c r="AF145" i="1"/>
  <c r="AG145" i="1"/>
  <c r="AH145" i="1"/>
  <c r="CV145" i="1" s="1"/>
  <c r="AI145" i="1"/>
  <c r="CW145" i="1" s="1"/>
  <c r="AJ145" i="1"/>
  <c r="CQ145" i="1"/>
  <c r="CT145" i="1"/>
  <c r="CU145" i="1"/>
  <c r="CX145" i="1"/>
  <c r="FR145" i="1"/>
  <c r="GL145" i="1"/>
  <c r="GO145" i="1"/>
  <c r="GP145" i="1"/>
  <c r="GV145" i="1"/>
  <c r="I146" i="1"/>
  <c r="AC146" i="1"/>
  <c r="AB146" i="1" s="1"/>
  <c r="AD146" i="1"/>
  <c r="CR146" i="1" s="1"/>
  <c r="Q146" i="1" s="1"/>
  <c r="AE146" i="1"/>
  <c r="AF146" i="1"/>
  <c r="AG146" i="1"/>
  <c r="CU146" i="1" s="1"/>
  <c r="T146" i="1" s="1"/>
  <c r="AH146" i="1"/>
  <c r="CV146" i="1" s="1"/>
  <c r="U146" i="1" s="1"/>
  <c r="AI146" i="1"/>
  <c r="AJ146" i="1"/>
  <c r="CS146" i="1"/>
  <c r="R146" i="1" s="1"/>
  <c r="GK146" i="1" s="1"/>
  <c r="CT146" i="1"/>
  <c r="S146" i="1" s="1"/>
  <c r="CW146" i="1"/>
  <c r="V146" i="1" s="1"/>
  <c r="CX146" i="1"/>
  <c r="W146" i="1" s="1"/>
  <c r="FR146" i="1"/>
  <c r="GL146" i="1"/>
  <c r="GO146" i="1"/>
  <c r="GP146" i="1"/>
  <c r="GV146" i="1"/>
  <c r="GX146" i="1"/>
  <c r="I147" i="1"/>
  <c r="AC147" i="1"/>
  <c r="CQ147" i="1" s="1"/>
  <c r="P147" i="1" s="1"/>
  <c r="AE147" i="1"/>
  <c r="AD147" i="1" s="1"/>
  <c r="AF147" i="1"/>
  <c r="CT147" i="1" s="1"/>
  <c r="S147" i="1" s="1"/>
  <c r="AG147" i="1"/>
  <c r="CU147" i="1" s="1"/>
  <c r="T147" i="1" s="1"/>
  <c r="AH147" i="1"/>
  <c r="AI147" i="1"/>
  <c r="AJ147" i="1"/>
  <c r="CX147" i="1" s="1"/>
  <c r="W147" i="1" s="1"/>
  <c r="CS147" i="1"/>
  <c r="R147" i="1" s="1"/>
  <c r="GK147" i="1" s="1"/>
  <c r="CV147" i="1"/>
  <c r="U147" i="1" s="1"/>
  <c r="CW147" i="1"/>
  <c r="V147" i="1" s="1"/>
  <c r="FR147" i="1"/>
  <c r="GL147" i="1"/>
  <c r="GO147" i="1"/>
  <c r="GP147" i="1"/>
  <c r="GV147" i="1"/>
  <c r="GX147" i="1"/>
  <c r="I148" i="1"/>
  <c r="AC148" i="1"/>
  <c r="AE148" i="1"/>
  <c r="AD148" i="1" s="1"/>
  <c r="AF148" i="1"/>
  <c r="CT148" i="1" s="1"/>
  <c r="S148" i="1" s="1"/>
  <c r="AG148" i="1"/>
  <c r="AH148" i="1"/>
  <c r="AI148" i="1"/>
  <c r="CW148" i="1" s="1"/>
  <c r="V148" i="1" s="1"/>
  <c r="AJ148" i="1"/>
  <c r="CX148" i="1" s="1"/>
  <c r="W148" i="1" s="1"/>
  <c r="CQ148" i="1"/>
  <c r="P148" i="1" s="1"/>
  <c r="CU148" i="1"/>
  <c r="T148" i="1" s="1"/>
  <c r="CV148" i="1"/>
  <c r="U148" i="1" s="1"/>
  <c r="FR148" i="1"/>
  <c r="GL148" i="1"/>
  <c r="GO148" i="1"/>
  <c r="GP148" i="1"/>
  <c r="GV148" i="1"/>
  <c r="GX148" i="1" s="1"/>
  <c r="AC149" i="1"/>
  <c r="AB149" i="1" s="1"/>
  <c r="AD149" i="1"/>
  <c r="CR149" i="1" s="1"/>
  <c r="AE149" i="1"/>
  <c r="CS149" i="1" s="1"/>
  <c r="AF149" i="1"/>
  <c r="AG149" i="1"/>
  <c r="AH149" i="1"/>
  <c r="CV149" i="1" s="1"/>
  <c r="AI149" i="1"/>
  <c r="CW149" i="1" s="1"/>
  <c r="AJ149" i="1"/>
  <c r="CQ149" i="1"/>
  <c r="CT149" i="1"/>
  <c r="CU149" i="1"/>
  <c r="CX149" i="1"/>
  <c r="FR149" i="1"/>
  <c r="GL149" i="1"/>
  <c r="GO149" i="1"/>
  <c r="GP149" i="1"/>
  <c r="GV149" i="1"/>
  <c r="I150" i="1"/>
  <c r="AC150" i="1"/>
  <c r="AB150" i="1" s="1"/>
  <c r="AD150" i="1"/>
  <c r="CR150" i="1" s="1"/>
  <c r="Q150" i="1" s="1"/>
  <c r="AE150" i="1"/>
  <c r="AF150" i="1"/>
  <c r="AG150" i="1"/>
  <c r="CU150" i="1" s="1"/>
  <c r="T150" i="1" s="1"/>
  <c r="AH150" i="1"/>
  <c r="CV150" i="1" s="1"/>
  <c r="U150" i="1" s="1"/>
  <c r="AI150" i="1"/>
  <c r="AJ150" i="1"/>
  <c r="CS150" i="1"/>
  <c r="R150" i="1" s="1"/>
  <c r="GK150" i="1" s="1"/>
  <c r="CT150" i="1"/>
  <c r="S150" i="1" s="1"/>
  <c r="CW150" i="1"/>
  <c r="V150" i="1" s="1"/>
  <c r="CX150" i="1"/>
  <c r="W150" i="1" s="1"/>
  <c r="FR150" i="1"/>
  <c r="GL150" i="1"/>
  <c r="GO150" i="1"/>
  <c r="GP150" i="1"/>
  <c r="GV150" i="1"/>
  <c r="GX150" i="1"/>
  <c r="I151" i="1"/>
  <c r="AC151" i="1"/>
  <c r="CQ151" i="1" s="1"/>
  <c r="P151" i="1" s="1"/>
  <c r="AE151" i="1"/>
  <c r="AD151" i="1" s="1"/>
  <c r="AF151" i="1"/>
  <c r="CT151" i="1" s="1"/>
  <c r="S151" i="1" s="1"/>
  <c r="AG151" i="1"/>
  <c r="CU151" i="1" s="1"/>
  <c r="T151" i="1" s="1"/>
  <c r="AH151" i="1"/>
  <c r="AI151" i="1"/>
  <c r="AJ151" i="1"/>
  <c r="CX151" i="1" s="1"/>
  <c r="W151" i="1" s="1"/>
  <c r="CS151" i="1"/>
  <c r="R151" i="1" s="1"/>
  <c r="GK151" i="1" s="1"/>
  <c r="CV151" i="1"/>
  <c r="U151" i="1" s="1"/>
  <c r="CW151" i="1"/>
  <c r="V151" i="1" s="1"/>
  <c r="FR151" i="1"/>
  <c r="GL151" i="1"/>
  <c r="GO151" i="1"/>
  <c r="GP151" i="1"/>
  <c r="GV151" i="1"/>
  <c r="GX151" i="1"/>
  <c r="I152" i="1"/>
  <c r="AC152" i="1"/>
  <c r="AE152" i="1"/>
  <c r="AD152" i="1" s="1"/>
  <c r="AF152" i="1"/>
  <c r="CT152" i="1" s="1"/>
  <c r="S152" i="1" s="1"/>
  <c r="AG152" i="1"/>
  <c r="AH152" i="1"/>
  <c r="AI152" i="1"/>
  <c r="CW152" i="1" s="1"/>
  <c r="V152" i="1" s="1"/>
  <c r="AJ152" i="1"/>
  <c r="CX152" i="1" s="1"/>
  <c r="W152" i="1" s="1"/>
  <c r="CQ152" i="1"/>
  <c r="P152" i="1" s="1"/>
  <c r="CU152" i="1"/>
  <c r="T152" i="1" s="1"/>
  <c r="CV152" i="1"/>
  <c r="U152" i="1" s="1"/>
  <c r="FR152" i="1"/>
  <c r="GL152" i="1"/>
  <c r="GO152" i="1"/>
  <c r="GP152" i="1"/>
  <c r="GV152" i="1"/>
  <c r="GX152" i="1" s="1"/>
  <c r="AC153" i="1"/>
  <c r="AB153" i="1" s="1"/>
  <c r="AD153" i="1"/>
  <c r="CR153" i="1" s="1"/>
  <c r="AE153" i="1"/>
  <c r="CS153" i="1" s="1"/>
  <c r="AF153" i="1"/>
  <c r="AG153" i="1"/>
  <c r="AH153" i="1"/>
  <c r="CV153" i="1" s="1"/>
  <c r="AI153" i="1"/>
  <c r="CW153" i="1" s="1"/>
  <c r="AJ153" i="1"/>
  <c r="CQ153" i="1"/>
  <c r="CT153" i="1"/>
  <c r="CU153" i="1"/>
  <c r="CX153" i="1"/>
  <c r="FR153" i="1"/>
  <c r="GL153" i="1"/>
  <c r="GO153" i="1"/>
  <c r="GP153" i="1"/>
  <c r="GV153" i="1"/>
  <c r="I154" i="1"/>
  <c r="AC154" i="1"/>
  <c r="AB154" i="1" s="1"/>
  <c r="AD154" i="1"/>
  <c r="CR154" i="1" s="1"/>
  <c r="Q154" i="1" s="1"/>
  <c r="AE154" i="1"/>
  <c r="AF154" i="1"/>
  <c r="AG154" i="1"/>
  <c r="CU154" i="1" s="1"/>
  <c r="T154" i="1" s="1"/>
  <c r="AH154" i="1"/>
  <c r="CV154" i="1" s="1"/>
  <c r="U154" i="1" s="1"/>
  <c r="AI154" i="1"/>
  <c r="AJ154" i="1"/>
  <c r="CS154" i="1"/>
  <c r="R154" i="1" s="1"/>
  <c r="GK154" i="1" s="1"/>
  <c r="CT154" i="1"/>
  <c r="S154" i="1" s="1"/>
  <c r="CW154" i="1"/>
  <c r="V154" i="1" s="1"/>
  <c r="CX154" i="1"/>
  <c r="W154" i="1" s="1"/>
  <c r="FR154" i="1"/>
  <c r="GL154" i="1"/>
  <c r="GO154" i="1"/>
  <c r="GP154" i="1"/>
  <c r="GV154" i="1"/>
  <c r="GX154" i="1"/>
  <c r="I155" i="1"/>
  <c r="AC155" i="1"/>
  <c r="CQ155" i="1" s="1"/>
  <c r="P155" i="1" s="1"/>
  <c r="AE155" i="1"/>
  <c r="AD155" i="1" s="1"/>
  <c r="AF155" i="1"/>
  <c r="CT155" i="1" s="1"/>
  <c r="S155" i="1" s="1"/>
  <c r="AG155" i="1"/>
  <c r="CU155" i="1" s="1"/>
  <c r="T155" i="1" s="1"/>
  <c r="AH155" i="1"/>
  <c r="AI155" i="1"/>
  <c r="AJ155" i="1"/>
  <c r="CX155" i="1" s="1"/>
  <c r="W155" i="1" s="1"/>
  <c r="CS155" i="1"/>
  <c r="R155" i="1" s="1"/>
  <c r="GK155" i="1" s="1"/>
  <c r="CV155" i="1"/>
  <c r="U155" i="1" s="1"/>
  <c r="CW155" i="1"/>
  <c r="V155" i="1" s="1"/>
  <c r="FR155" i="1"/>
  <c r="GL155" i="1"/>
  <c r="GO155" i="1"/>
  <c r="GP155" i="1"/>
  <c r="GV155" i="1"/>
  <c r="GX155" i="1"/>
  <c r="I156" i="1"/>
  <c r="AC156" i="1"/>
  <c r="AE156" i="1"/>
  <c r="AD156" i="1" s="1"/>
  <c r="AF156" i="1"/>
  <c r="CT156" i="1" s="1"/>
  <c r="S156" i="1" s="1"/>
  <c r="AG156" i="1"/>
  <c r="AH156" i="1"/>
  <c r="AI156" i="1"/>
  <c r="CW156" i="1" s="1"/>
  <c r="V156" i="1" s="1"/>
  <c r="AJ156" i="1"/>
  <c r="CX156" i="1" s="1"/>
  <c r="W156" i="1" s="1"/>
  <c r="CQ156" i="1"/>
  <c r="P156" i="1" s="1"/>
  <c r="CU156" i="1"/>
  <c r="T156" i="1" s="1"/>
  <c r="CV156" i="1"/>
  <c r="U156" i="1" s="1"/>
  <c r="FR156" i="1"/>
  <c r="GL156" i="1"/>
  <c r="GO156" i="1"/>
  <c r="GP156" i="1"/>
  <c r="GV156" i="1"/>
  <c r="GX156" i="1" s="1"/>
  <c r="AC157" i="1"/>
  <c r="AB157" i="1" s="1"/>
  <c r="AD157" i="1"/>
  <c r="CR157" i="1" s="1"/>
  <c r="AE157" i="1"/>
  <c r="CS157" i="1" s="1"/>
  <c r="AF157" i="1"/>
  <c r="AG157" i="1"/>
  <c r="AH157" i="1"/>
  <c r="CV157" i="1" s="1"/>
  <c r="AI157" i="1"/>
  <c r="CW157" i="1" s="1"/>
  <c r="AJ157" i="1"/>
  <c r="CQ157" i="1"/>
  <c r="CT157" i="1"/>
  <c r="CU157" i="1"/>
  <c r="CX157" i="1"/>
  <c r="FR157" i="1"/>
  <c r="GL157" i="1"/>
  <c r="GO157" i="1"/>
  <c r="GP157" i="1"/>
  <c r="GV157" i="1"/>
  <c r="I158" i="1"/>
  <c r="AC158" i="1"/>
  <c r="AB158" i="1" s="1"/>
  <c r="AD158" i="1"/>
  <c r="CR158" i="1" s="1"/>
  <c r="Q158" i="1" s="1"/>
  <c r="AE158" i="1"/>
  <c r="AF158" i="1"/>
  <c r="AG158" i="1"/>
  <c r="CU158" i="1" s="1"/>
  <c r="T158" i="1" s="1"/>
  <c r="AH158" i="1"/>
  <c r="CV158" i="1" s="1"/>
  <c r="U158" i="1" s="1"/>
  <c r="AI158" i="1"/>
  <c r="AJ158" i="1"/>
  <c r="CS158" i="1"/>
  <c r="R158" i="1" s="1"/>
  <c r="GK158" i="1" s="1"/>
  <c r="CT158" i="1"/>
  <c r="S158" i="1" s="1"/>
  <c r="CW158" i="1"/>
  <c r="V158" i="1" s="1"/>
  <c r="CX158" i="1"/>
  <c r="W158" i="1" s="1"/>
  <c r="FR158" i="1"/>
  <c r="GL158" i="1"/>
  <c r="GO158" i="1"/>
  <c r="GP158" i="1"/>
  <c r="GV158" i="1"/>
  <c r="GX158" i="1"/>
  <c r="I159" i="1"/>
  <c r="AC159" i="1"/>
  <c r="CQ159" i="1" s="1"/>
  <c r="P159" i="1" s="1"/>
  <c r="AE159" i="1"/>
  <c r="AD159" i="1" s="1"/>
  <c r="AF159" i="1"/>
  <c r="CT159" i="1" s="1"/>
  <c r="S159" i="1" s="1"/>
  <c r="AG159" i="1"/>
  <c r="CU159" i="1" s="1"/>
  <c r="T159" i="1" s="1"/>
  <c r="AH159" i="1"/>
  <c r="AI159" i="1"/>
  <c r="AJ159" i="1"/>
  <c r="CX159" i="1" s="1"/>
  <c r="W159" i="1" s="1"/>
  <c r="CS159" i="1"/>
  <c r="R159" i="1" s="1"/>
  <c r="GK159" i="1" s="1"/>
  <c r="CV159" i="1"/>
  <c r="U159" i="1" s="1"/>
  <c r="CW159" i="1"/>
  <c r="V159" i="1" s="1"/>
  <c r="FR159" i="1"/>
  <c r="GL159" i="1"/>
  <c r="GO159" i="1"/>
  <c r="GP159" i="1"/>
  <c r="GV159" i="1"/>
  <c r="GX159" i="1"/>
  <c r="C160" i="1"/>
  <c r="D160" i="1"/>
  <c r="I160" i="1"/>
  <c r="AC160" i="1"/>
  <c r="AB160" i="1" s="1"/>
  <c r="AD160" i="1"/>
  <c r="CR160" i="1" s="1"/>
  <c r="Q160" i="1" s="1"/>
  <c r="AE160" i="1"/>
  <c r="AF160" i="1"/>
  <c r="AG160" i="1"/>
  <c r="CU160" i="1" s="1"/>
  <c r="T160" i="1" s="1"/>
  <c r="AH160" i="1"/>
  <c r="CV160" i="1" s="1"/>
  <c r="U160" i="1" s="1"/>
  <c r="AI160" i="1"/>
  <c r="AJ160" i="1"/>
  <c r="CS160" i="1"/>
  <c r="R160" i="1" s="1"/>
  <c r="GK160" i="1" s="1"/>
  <c r="CT160" i="1"/>
  <c r="S160" i="1" s="1"/>
  <c r="CW160" i="1"/>
  <c r="V160" i="1" s="1"/>
  <c r="CX160" i="1"/>
  <c r="W160" i="1" s="1"/>
  <c r="FR160" i="1"/>
  <c r="GL160" i="1"/>
  <c r="GO160" i="1"/>
  <c r="GP160" i="1"/>
  <c r="GV160" i="1"/>
  <c r="GX160" i="1"/>
  <c r="C161" i="1"/>
  <c r="D161" i="1"/>
  <c r="I161" i="1"/>
  <c r="AC161" i="1"/>
  <c r="AB161" i="1" s="1"/>
  <c r="AD161" i="1"/>
  <c r="CR161" i="1" s="1"/>
  <c r="Q161" i="1" s="1"/>
  <c r="AE161" i="1"/>
  <c r="CS161" i="1" s="1"/>
  <c r="R161" i="1" s="1"/>
  <c r="GK161" i="1" s="1"/>
  <c r="AF161" i="1"/>
  <c r="AG161" i="1"/>
  <c r="AH161" i="1"/>
  <c r="CV161" i="1" s="1"/>
  <c r="U161" i="1" s="1"/>
  <c r="AI161" i="1"/>
  <c r="CW161" i="1" s="1"/>
  <c r="V161" i="1" s="1"/>
  <c r="AJ161" i="1"/>
  <c r="CQ161" i="1"/>
  <c r="P161" i="1" s="1"/>
  <c r="CT161" i="1"/>
  <c r="S161" i="1" s="1"/>
  <c r="CU161" i="1"/>
  <c r="T161" i="1" s="1"/>
  <c r="CX161" i="1"/>
  <c r="W161" i="1" s="1"/>
  <c r="FR161" i="1"/>
  <c r="GL161" i="1"/>
  <c r="GO161" i="1"/>
  <c r="GP161" i="1"/>
  <c r="GV161" i="1"/>
  <c r="GX161" i="1" s="1"/>
  <c r="C162" i="1"/>
  <c r="D162" i="1"/>
  <c r="I162" i="1"/>
  <c r="AC162" i="1"/>
  <c r="AE162" i="1"/>
  <c r="AD162" i="1" s="1"/>
  <c r="AF162" i="1"/>
  <c r="CT162" i="1" s="1"/>
  <c r="S162" i="1" s="1"/>
  <c r="AG162" i="1"/>
  <c r="AH162" i="1"/>
  <c r="AI162" i="1"/>
  <c r="CW162" i="1" s="1"/>
  <c r="V162" i="1" s="1"/>
  <c r="AJ162" i="1"/>
  <c r="CX162" i="1" s="1"/>
  <c r="W162" i="1" s="1"/>
  <c r="CQ162" i="1"/>
  <c r="P162" i="1" s="1"/>
  <c r="CU162" i="1"/>
  <c r="T162" i="1" s="1"/>
  <c r="CV162" i="1"/>
  <c r="U162" i="1" s="1"/>
  <c r="FR162" i="1"/>
  <c r="GL162" i="1"/>
  <c r="GO162" i="1"/>
  <c r="GP162" i="1"/>
  <c r="GV162" i="1"/>
  <c r="GX162" i="1" s="1"/>
  <c r="C163" i="1"/>
  <c r="D163" i="1"/>
  <c r="I163" i="1"/>
  <c r="AC163" i="1"/>
  <c r="CQ163" i="1" s="1"/>
  <c r="P163" i="1" s="1"/>
  <c r="AE163" i="1"/>
  <c r="AD163" i="1" s="1"/>
  <c r="AF163" i="1"/>
  <c r="CT163" i="1" s="1"/>
  <c r="S163" i="1" s="1"/>
  <c r="AG163" i="1"/>
  <c r="CU163" i="1" s="1"/>
  <c r="T163" i="1" s="1"/>
  <c r="AH163" i="1"/>
  <c r="AI163" i="1"/>
  <c r="AJ163" i="1"/>
  <c r="CX163" i="1" s="1"/>
  <c r="W163" i="1" s="1"/>
  <c r="CS163" i="1"/>
  <c r="R163" i="1" s="1"/>
  <c r="GK163" i="1" s="1"/>
  <c r="CV163" i="1"/>
  <c r="U163" i="1" s="1"/>
  <c r="CW163" i="1"/>
  <c r="V163" i="1" s="1"/>
  <c r="FR163" i="1"/>
  <c r="GL163" i="1"/>
  <c r="GO163" i="1"/>
  <c r="GP163" i="1"/>
  <c r="GV163" i="1"/>
  <c r="GX163" i="1"/>
  <c r="C164" i="1"/>
  <c r="D164" i="1"/>
  <c r="I164" i="1"/>
  <c r="AC164" i="1"/>
  <c r="AD164" i="1"/>
  <c r="CR164" i="1" s="1"/>
  <c r="Q164" i="1" s="1"/>
  <c r="AE164" i="1"/>
  <c r="AF164" i="1"/>
  <c r="AG164" i="1"/>
  <c r="CU164" i="1" s="1"/>
  <c r="T164" i="1" s="1"/>
  <c r="AH164" i="1"/>
  <c r="CV164" i="1" s="1"/>
  <c r="U164" i="1" s="1"/>
  <c r="AI164" i="1"/>
  <c r="AJ164" i="1"/>
  <c r="CS164" i="1"/>
  <c r="R164" i="1" s="1"/>
  <c r="GK164" i="1" s="1"/>
  <c r="CT164" i="1"/>
  <c r="S164" i="1" s="1"/>
  <c r="CW164" i="1"/>
  <c r="V164" i="1" s="1"/>
  <c r="CX164" i="1"/>
  <c r="W164" i="1" s="1"/>
  <c r="FR164" i="1"/>
  <c r="GL164" i="1"/>
  <c r="GO164" i="1"/>
  <c r="GP164" i="1"/>
  <c r="GV164" i="1"/>
  <c r="GX164" i="1"/>
  <c r="C165" i="1"/>
  <c r="D165" i="1"/>
  <c r="I165" i="1"/>
  <c r="X165" i="1"/>
  <c r="AC165" i="1"/>
  <c r="AB165" i="1" s="1"/>
  <c r="AD165" i="1"/>
  <c r="CR165" i="1" s="1"/>
  <c r="Q165" i="1" s="1"/>
  <c r="AE165" i="1"/>
  <c r="CS165" i="1" s="1"/>
  <c r="R165" i="1" s="1"/>
  <c r="GK165" i="1" s="1"/>
  <c r="AF165" i="1"/>
  <c r="AG165" i="1"/>
  <c r="AH165" i="1"/>
  <c r="CV165" i="1" s="1"/>
  <c r="U165" i="1" s="1"/>
  <c r="AI165" i="1"/>
  <c r="CW165" i="1" s="1"/>
  <c r="V165" i="1" s="1"/>
  <c r="AJ165" i="1"/>
  <c r="CQ165" i="1"/>
  <c r="P165" i="1" s="1"/>
  <c r="CP165" i="1" s="1"/>
  <c r="O165" i="1" s="1"/>
  <c r="CT165" i="1"/>
  <c r="S165" i="1" s="1"/>
  <c r="CU165" i="1"/>
  <c r="T165" i="1" s="1"/>
  <c r="CX165" i="1"/>
  <c r="W165" i="1" s="1"/>
  <c r="CY165" i="1"/>
  <c r="FR165" i="1"/>
  <c r="GL165" i="1"/>
  <c r="GO165" i="1"/>
  <c r="GP165" i="1"/>
  <c r="GV165" i="1"/>
  <c r="GX165" i="1" s="1"/>
  <c r="I166" i="1"/>
  <c r="AC166" i="1"/>
  <c r="AD166" i="1"/>
  <c r="CR166" i="1" s="1"/>
  <c r="Q166" i="1" s="1"/>
  <c r="AE166" i="1"/>
  <c r="AF166" i="1"/>
  <c r="AG166" i="1"/>
  <c r="CU166" i="1" s="1"/>
  <c r="T166" i="1" s="1"/>
  <c r="AH166" i="1"/>
  <c r="CV166" i="1" s="1"/>
  <c r="U166" i="1" s="1"/>
  <c r="AI166" i="1"/>
  <c r="AJ166" i="1"/>
  <c r="CS166" i="1"/>
  <c r="R166" i="1" s="1"/>
  <c r="GK166" i="1" s="1"/>
  <c r="CT166" i="1"/>
  <c r="S166" i="1" s="1"/>
  <c r="CW166" i="1"/>
  <c r="V166" i="1" s="1"/>
  <c r="CX166" i="1"/>
  <c r="W166" i="1" s="1"/>
  <c r="FR166" i="1"/>
  <c r="GL166" i="1"/>
  <c r="GO166" i="1"/>
  <c r="GP166" i="1"/>
  <c r="GV166" i="1"/>
  <c r="GX166" i="1"/>
  <c r="I167" i="1"/>
  <c r="R167" i="1"/>
  <c r="GK167" i="1" s="1"/>
  <c r="AC167" i="1"/>
  <c r="CQ167" i="1" s="1"/>
  <c r="P167" i="1" s="1"/>
  <c r="AE167" i="1"/>
  <c r="AD167" i="1" s="1"/>
  <c r="CR167" i="1" s="1"/>
  <c r="Q167" i="1" s="1"/>
  <c r="AF167" i="1"/>
  <c r="CT167" i="1" s="1"/>
  <c r="S167" i="1" s="1"/>
  <c r="AG167" i="1"/>
  <c r="CU167" i="1" s="1"/>
  <c r="AH167" i="1"/>
  <c r="AI167" i="1"/>
  <c r="AJ167" i="1"/>
  <c r="CX167" i="1" s="1"/>
  <c r="W167" i="1" s="1"/>
  <c r="CS167" i="1"/>
  <c r="CV167" i="1"/>
  <c r="U167" i="1" s="1"/>
  <c r="CW167" i="1"/>
  <c r="V167" i="1" s="1"/>
  <c r="FR167" i="1"/>
  <c r="GL167" i="1"/>
  <c r="GO167" i="1"/>
  <c r="GP167" i="1"/>
  <c r="GV167" i="1"/>
  <c r="GX167" i="1" s="1"/>
  <c r="I168" i="1"/>
  <c r="P168" i="1"/>
  <c r="AC168" i="1"/>
  <c r="AE168" i="1"/>
  <c r="AD168" i="1" s="1"/>
  <c r="AF168" i="1"/>
  <c r="CT168" i="1" s="1"/>
  <c r="S168" i="1" s="1"/>
  <c r="AG168" i="1"/>
  <c r="AH168" i="1"/>
  <c r="CV168" i="1" s="1"/>
  <c r="U168" i="1" s="1"/>
  <c r="AI168" i="1"/>
  <c r="CW168" i="1" s="1"/>
  <c r="V168" i="1" s="1"/>
  <c r="AJ168" i="1"/>
  <c r="CX168" i="1" s="1"/>
  <c r="W168" i="1" s="1"/>
  <c r="CQ168" i="1"/>
  <c r="CS168" i="1"/>
  <c r="R168" i="1" s="1"/>
  <c r="GK168" i="1" s="1"/>
  <c r="CU168" i="1"/>
  <c r="T168" i="1" s="1"/>
  <c r="CY168" i="1"/>
  <c r="X168" i="1" s="1"/>
  <c r="FR168" i="1"/>
  <c r="GL168" i="1"/>
  <c r="GO168" i="1"/>
  <c r="GP168" i="1"/>
  <c r="GV168" i="1"/>
  <c r="GX168" i="1" s="1"/>
  <c r="I169" i="1"/>
  <c r="U169" i="1"/>
  <c r="W169" i="1"/>
  <c r="AC169" i="1"/>
  <c r="AB169" i="1" s="1"/>
  <c r="AD169" i="1"/>
  <c r="CR169" i="1" s="1"/>
  <c r="Q169" i="1" s="1"/>
  <c r="AE169" i="1"/>
  <c r="CS169" i="1" s="1"/>
  <c r="R169" i="1" s="1"/>
  <c r="AF169" i="1"/>
  <c r="AG169" i="1"/>
  <c r="AH169" i="1"/>
  <c r="AI169" i="1"/>
  <c r="CW169" i="1" s="1"/>
  <c r="V169" i="1" s="1"/>
  <c r="AJ169" i="1"/>
  <c r="CT169" i="1"/>
  <c r="S169" i="1" s="1"/>
  <c r="CU169" i="1"/>
  <c r="T169" i="1" s="1"/>
  <c r="CV169" i="1"/>
  <c r="CX169" i="1"/>
  <c r="FR169" i="1"/>
  <c r="GK169" i="1"/>
  <c r="GL169" i="1"/>
  <c r="GO169" i="1"/>
  <c r="GP169" i="1"/>
  <c r="GV169" i="1"/>
  <c r="GX169" i="1" s="1"/>
  <c r="I170" i="1"/>
  <c r="T170" i="1" s="1"/>
  <c r="S170" i="1"/>
  <c r="AC170" i="1"/>
  <c r="AD170" i="1"/>
  <c r="CR170" i="1" s="1"/>
  <c r="AE170" i="1"/>
  <c r="AF170" i="1"/>
  <c r="AB170" i="1" s="1"/>
  <c r="AG170" i="1"/>
  <c r="AH170" i="1"/>
  <c r="CV170" i="1" s="1"/>
  <c r="AI170" i="1"/>
  <c r="AJ170" i="1"/>
  <c r="CQ170" i="1"/>
  <c r="P170" i="1" s="1"/>
  <c r="CS170" i="1"/>
  <c r="R170" i="1" s="1"/>
  <c r="GK170" i="1" s="1"/>
  <c r="CT170" i="1"/>
  <c r="CU170" i="1"/>
  <c r="CW170" i="1"/>
  <c r="V170" i="1" s="1"/>
  <c r="CX170" i="1"/>
  <c r="W170" i="1" s="1"/>
  <c r="FR170" i="1"/>
  <c r="GL170" i="1"/>
  <c r="GO170" i="1"/>
  <c r="GP170" i="1"/>
  <c r="GV170" i="1"/>
  <c r="I171" i="1"/>
  <c r="AC171" i="1"/>
  <c r="CQ171" i="1" s="1"/>
  <c r="P171" i="1" s="1"/>
  <c r="AE171" i="1"/>
  <c r="AD171" i="1" s="1"/>
  <c r="AF171" i="1"/>
  <c r="AG171" i="1"/>
  <c r="CU171" i="1" s="1"/>
  <c r="T171" i="1" s="1"/>
  <c r="AH171" i="1"/>
  <c r="AI171" i="1"/>
  <c r="AJ171" i="1"/>
  <c r="CR171" i="1"/>
  <c r="Q171" i="1" s="1"/>
  <c r="CS171" i="1"/>
  <c r="R171" i="1" s="1"/>
  <c r="GK171" i="1" s="1"/>
  <c r="CT171" i="1"/>
  <c r="S171" i="1" s="1"/>
  <c r="CV171" i="1"/>
  <c r="U171" i="1" s="1"/>
  <c r="CW171" i="1"/>
  <c r="V171" i="1" s="1"/>
  <c r="CX171" i="1"/>
  <c r="W171" i="1" s="1"/>
  <c r="FR171" i="1"/>
  <c r="GL171" i="1"/>
  <c r="GO171" i="1"/>
  <c r="GP171" i="1"/>
  <c r="GV171" i="1"/>
  <c r="GX171" i="1"/>
  <c r="I172" i="1"/>
  <c r="P172" i="1" s="1"/>
  <c r="T172" i="1"/>
  <c r="AC172" i="1"/>
  <c r="AE172" i="1"/>
  <c r="AD172" i="1" s="1"/>
  <c r="AF172" i="1"/>
  <c r="CT172" i="1" s="1"/>
  <c r="AG172" i="1"/>
  <c r="AH172" i="1"/>
  <c r="CV172" i="1" s="1"/>
  <c r="U172" i="1" s="1"/>
  <c r="AI172" i="1"/>
  <c r="CW172" i="1" s="1"/>
  <c r="V172" i="1" s="1"/>
  <c r="AJ172" i="1"/>
  <c r="CX172" i="1" s="1"/>
  <c r="CQ172" i="1"/>
  <c r="CS172" i="1"/>
  <c r="R172" i="1" s="1"/>
  <c r="GK172" i="1" s="1"/>
  <c r="CU172" i="1"/>
  <c r="FR172" i="1"/>
  <c r="GL172" i="1"/>
  <c r="GO172" i="1"/>
  <c r="GP172" i="1"/>
  <c r="GV172" i="1"/>
  <c r="GX172" i="1" s="1"/>
  <c r="I173" i="1"/>
  <c r="U173" i="1"/>
  <c r="W173" i="1"/>
  <c r="AC173" i="1"/>
  <c r="AB173" i="1" s="1"/>
  <c r="AD173" i="1"/>
  <c r="CR173" i="1" s="1"/>
  <c r="Q173" i="1" s="1"/>
  <c r="AE173" i="1"/>
  <c r="CS173" i="1" s="1"/>
  <c r="R173" i="1" s="1"/>
  <c r="AF173" i="1"/>
  <c r="AG173" i="1"/>
  <c r="AH173" i="1"/>
  <c r="AI173" i="1"/>
  <c r="CW173" i="1" s="1"/>
  <c r="V173" i="1" s="1"/>
  <c r="AJ173" i="1"/>
  <c r="CT173" i="1"/>
  <c r="S173" i="1" s="1"/>
  <c r="CU173" i="1"/>
  <c r="T173" i="1" s="1"/>
  <c r="CV173" i="1"/>
  <c r="CX173" i="1"/>
  <c r="FR173" i="1"/>
  <c r="GK173" i="1"/>
  <c r="GL173" i="1"/>
  <c r="GO173" i="1"/>
  <c r="GP173" i="1"/>
  <c r="GV173" i="1"/>
  <c r="GX173" i="1" s="1"/>
  <c r="C174" i="1"/>
  <c r="D174" i="1"/>
  <c r="I174" i="1"/>
  <c r="Q174" i="1"/>
  <c r="R174" i="1"/>
  <c r="GK174" i="1" s="1"/>
  <c r="V174" i="1"/>
  <c r="AC174" i="1"/>
  <c r="AD174" i="1"/>
  <c r="AB174" i="1" s="1"/>
  <c r="AE174" i="1"/>
  <c r="AF174" i="1"/>
  <c r="CT174" i="1" s="1"/>
  <c r="S174" i="1" s="1"/>
  <c r="CY174" i="1" s="1"/>
  <c r="X174" i="1" s="1"/>
  <c r="AG174" i="1"/>
  <c r="AH174" i="1"/>
  <c r="AI174" i="1"/>
  <c r="AJ174" i="1"/>
  <c r="CX174" i="1" s="1"/>
  <c r="W174" i="1" s="1"/>
  <c r="CQ174" i="1"/>
  <c r="P174" i="1" s="1"/>
  <c r="CP174" i="1" s="1"/>
  <c r="O174" i="1" s="1"/>
  <c r="CR174" i="1"/>
  <c r="CS174" i="1"/>
  <c r="CU174" i="1"/>
  <c r="T174" i="1" s="1"/>
  <c r="CV174" i="1"/>
  <c r="U174" i="1" s="1"/>
  <c r="CW174" i="1"/>
  <c r="FR174" i="1"/>
  <c r="GL174" i="1"/>
  <c r="GO174" i="1"/>
  <c r="GP174" i="1"/>
  <c r="GV174" i="1"/>
  <c r="GX174" i="1"/>
  <c r="C175" i="1"/>
  <c r="D175" i="1"/>
  <c r="I175" i="1"/>
  <c r="AC175" i="1"/>
  <c r="CQ175" i="1" s="1"/>
  <c r="P175" i="1" s="1"/>
  <c r="AE175" i="1"/>
  <c r="AD175" i="1" s="1"/>
  <c r="AF175" i="1"/>
  <c r="AG175" i="1"/>
  <c r="CU175" i="1" s="1"/>
  <c r="T175" i="1" s="1"/>
  <c r="AH175" i="1"/>
  <c r="AI175" i="1"/>
  <c r="AJ175" i="1"/>
  <c r="CR175" i="1"/>
  <c r="Q175" i="1" s="1"/>
  <c r="CS175" i="1"/>
  <c r="R175" i="1" s="1"/>
  <c r="GK175" i="1" s="1"/>
  <c r="CT175" i="1"/>
  <c r="S175" i="1" s="1"/>
  <c r="CV175" i="1"/>
  <c r="U175" i="1" s="1"/>
  <c r="CW175" i="1"/>
  <c r="V175" i="1" s="1"/>
  <c r="CX175" i="1"/>
  <c r="W175" i="1" s="1"/>
  <c r="FR175" i="1"/>
  <c r="GL175" i="1"/>
  <c r="GO175" i="1"/>
  <c r="GP175" i="1"/>
  <c r="GV175" i="1"/>
  <c r="GX175" i="1"/>
  <c r="I176" i="1"/>
  <c r="P176" i="1" s="1"/>
  <c r="T176" i="1"/>
  <c r="AC176" i="1"/>
  <c r="AE176" i="1"/>
  <c r="AD176" i="1" s="1"/>
  <c r="AF176" i="1"/>
  <c r="CT176" i="1" s="1"/>
  <c r="AG176" i="1"/>
  <c r="AH176" i="1"/>
  <c r="CV176" i="1" s="1"/>
  <c r="U176" i="1" s="1"/>
  <c r="AI176" i="1"/>
  <c r="CW176" i="1" s="1"/>
  <c r="V176" i="1" s="1"/>
  <c r="AJ176" i="1"/>
  <c r="CX176" i="1" s="1"/>
  <c r="CQ176" i="1"/>
  <c r="CS176" i="1"/>
  <c r="R176" i="1" s="1"/>
  <c r="GK176" i="1" s="1"/>
  <c r="CU176" i="1"/>
  <c r="FR176" i="1"/>
  <c r="GL176" i="1"/>
  <c r="GO176" i="1"/>
  <c r="GP176" i="1"/>
  <c r="GV176" i="1"/>
  <c r="GX176" i="1" s="1"/>
  <c r="AC177" i="1"/>
  <c r="AD177" i="1"/>
  <c r="CR177" i="1" s="1"/>
  <c r="AE177" i="1"/>
  <c r="CS177" i="1" s="1"/>
  <c r="AF177" i="1"/>
  <c r="AG177" i="1"/>
  <c r="AH177" i="1"/>
  <c r="AI177" i="1"/>
  <c r="CW177" i="1" s="1"/>
  <c r="AJ177" i="1"/>
  <c r="CQ177" i="1"/>
  <c r="CT177" i="1"/>
  <c r="CU177" i="1"/>
  <c r="CV177" i="1"/>
  <c r="CX177" i="1"/>
  <c r="FR177" i="1"/>
  <c r="GL177" i="1"/>
  <c r="GO177" i="1"/>
  <c r="GP177" i="1"/>
  <c r="GV177" i="1"/>
  <c r="I178" i="1"/>
  <c r="T178" i="1"/>
  <c r="V178" i="1"/>
  <c r="AC178" i="1"/>
  <c r="CQ178" i="1" s="1"/>
  <c r="P178" i="1" s="1"/>
  <c r="AD178" i="1"/>
  <c r="CR178" i="1" s="1"/>
  <c r="AE178" i="1"/>
  <c r="AF178" i="1"/>
  <c r="AB178" i="1" s="1"/>
  <c r="AG178" i="1"/>
  <c r="AH178" i="1"/>
  <c r="CV178" i="1" s="1"/>
  <c r="AI178" i="1"/>
  <c r="AJ178" i="1"/>
  <c r="CX178" i="1" s="1"/>
  <c r="W178" i="1" s="1"/>
  <c r="CS178" i="1"/>
  <c r="R178" i="1" s="1"/>
  <c r="GK178" i="1" s="1"/>
  <c r="CT178" i="1"/>
  <c r="S178" i="1" s="1"/>
  <c r="CU178" i="1"/>
  <c r="CW178" i="1"/>
  <c r="FR178" i="1"/>
  <c r="GL178" i="1"/>
  <c r="GO178" i="1"/>
  <c r="GP178" i="1"/>
  <c r="GV178" i="1"/>
  <c r="GX178" i="1"/>
  <c r="I179" i="1"/>
  <c r="AC179" i="1"/>
  <c r="CQ179" i="1" s="1"/>
  <c r="AE179" i="1"/>
  <c r="AD179" i="1" s="1"/>
  <c r="CR179" i="1" s="1"/>
  <c r="Q179" i="1" s="1"/>
  <c r="AF179" i="1"/>
  <c r="AG179" i="1"/>
  <c r="CU179" i="1" s="1"/>
  <c r="AH179" i="1"/>
  <c r="AI179" i="1"/>
  <c r="CW179" i="1" s="1"/>
  <c r="V179" i="1" s="1"/>
  <c r="AJ179" i="1"/>
  <c r="CS179" i="1"/>
  <c r="R179" i="1" s="1"/>
  <c r="GK179" i="1" s="1"/>
  <c r="CT179" i="1"/>
  <c r="S179" i="1" s="1"/>
  <c r="CV179" i="1"/>
  <c r="U179" i="1" s="1"/>
  <c r="CX179" i="1"/>
  <c r="W179" i="1" s="1"/>
  <c r="FR179" i="1"/>
  <c r="GL179" i="1"/>
  <c r="GO179" i="1"/>
  <c r="GP179" i="1"/>
  <c r="GV179" i="1"/>
  <c r="GX179" i="1" s="1"/>
  <c r="C180" i="1"/>
  <c r="D180" i="1"/>
  <c r="I180" i="1"/>
  <c r="GX180" i="1" s="1"/>
  <c r="R180" i="1"/>
  <c r="S180" i="1"/>
  <c r="CY180" i="1" s="1"/>
  <c r="X180" i="1" s="1"/>
  <c r="W180" i="1"/>
  <c r="AC180" i="1"/>
  <c r="AB180" i="1" s="1"/>
  <c r="AD180" i="1"/>
  <c r="CR180" i="1" s="1"/>
  <c r="Q180" i="1" s="1"/>
  <c r="AE180" i="1"/>
  <c r="AF180" i="1"/>
  <c r="AG180" i="1"/>
  <c r="AH180" i="1"/>
  <c r="CV180" i="1" s="1"/>
  <c r="U180" i="1" s="1"/>
  <c r="AI180" i="1"/>
  <c r="AJ180" i="1"/>
  <c r="CQ180" i="1"/>
  <c r="P180" i="1" s="1"/>
  <c r="CP180" i="1" s="1"/>
  <c r="O180" i="1" s="1"/>
  <c r="CS180" i="1"/>
  <c r="CT180" i="1"/>
  <c r="CU180" i="1"/>
  <c r="T180" i="1" s="1"/>
  <c r="CW180" i="1"/>
  <c r="V180" i="1" s="1"/>
  <c r="CX180" i="1"/>
  <c r="FR180" i="1"/>
  <c r="GK180" i="1"/>
  <c r="GL180" i="1"/>
  <c r="GO180" i="1"/>
  <c r="GP180" i="1"/>
  <c r="GV180" i="1"/>
  <c r="C181" i="1"/>
  <c r="D181" i="1"/>
  <c r="I181" i="1"/>
  <c r="S181" i="1"/>
  <c r="CZ181" i="1" s="1"/>
  <c r="Y181" i="1" s="1"/>
  <c r="W181" i="1"/>
  <c r="AC181" i="1"/>
  <c r="AD181" i="1"/>
  <c r="CR181" i="1" s="1"/>
  <c r="Q181" i="1" s="1"/>
  <c r="AE181" i="1"/>
  <c r="CS181" i="1" s="1"/>
  <c r="R181" i="1" s="1"/>
  <c r="AF181" i="1"/>
  <c r="AG181" i="1"/>
  <c r="AH181" i="1"/>
  <c r="AI181" i="1"/>
  <c r="CW181" i="1" s="1"/>
  <c r="V181" i="1" s="1"/>
  <c r="AJ181" i="1"/>
  <c r="CQ181" i="1"/>
  <c r="P181" i="1" s="1"/>
  <c r="CP181" i="1" s="1"/>
  <c r="O181" i="1" s="1"/>
  <c r="CT181" i="1"/>
  <c r="CU181" i="1"/>
  <c r="T181" i="1" s="1"/>
  <c r="CV181" i="1"/>
  <c r="U181" i="1" s="1"/>
  <c r="CX181" i="1"/>
  <c r="FR181" i="1"/>
  <c r="GK181" i="1"/>
  <c r="GL181" i="1"/>
  <c r="GO181" i="1"/>
  <c r="GP181" i="1"/>
  <c r="GV181" i="1"/>
  <c r="GX181" i="1" s="1"/>
  <c r="AC182" i="1"/>
  <c r="CQ182" i="1" s="1"/>
  <c r="AD182" i="1"/>
  <c r="CR182" i="1" s="1"/>
  <c r="AE182" i="1"/>
  <c r="AF182" i="1"/>
  <c r="AB182" i="1" s="1"/>
  <c r="AG182" i="1"/>
  <c r="AH182" i="1"/>
  <c r="CV182" i="1" s="1"/>
  <c r="AI182" i="1"/>
  <c r="AJ182" i="1"/>
  <c r="CX182" i="1" s="1"/>
  <c r="CS182" i="1"/>
  <c r="CT182" i="1"/>
  <c r="CU182" i="1"/>
  <c r="CW182" i="1"/>
  <c r="FR182" i="1"/>
  <c r="GL182" i="1"/>
  <c r="GO182" i="1"/>
  <c r="GP182" i="1"/>
  <c r="GV182" i="1"/>
  <c r="I183" i="1"/>
  <c r="AC183" i="1"/>
  <c r="CQ183" i="1" s="1"/>
  <c r="AE183" i="1"/>
  <c r="AD183" i="1" s="1"/>
  <c r="CR183" i="1" s="1"/>
  <c r="Q183" i="1" s="1"/>
  <c r="AF183" i="1"/>
  <c r="AG183" i="1"/>
  <c r="CU183" i="1" s="1"/>
  <c r="AH183" i="1"/>
  <c r="AI183" i="1"/>
  <c r="CW183" i="1" s="1"/>
  <c r="V183" i="1" s="1"/>
  <c r="AJ183" i="1"/>
  <c r="CS183" i="1"/>
  <c r="R183" i="1" s="1"/>
  <c r="GK183" i="1" s="1"/>
  <c r="CT183" i="1"/>
  <c r="S183" i="1" s="1"/>
  <c r="CV183" i="1"/>
  <c r="U183" i="1" s="1"/>
  <c r="CX183" i="1"/>
  <c r="W183" i="1" s="1"/>
  <c r="FR183" i="1"/>
  <c r="GL183" i="1"/>
  <c r="GO183" i="1"/>
  <c r="GP183" i="1"/>
  <c r="GV183" i="1"/>
  <c r="GX183" i="1" s="1"/>
  <c r="I184" i="1"/>
  <c r="P184" i="1"/>
  <c r="U184" i="1"/>
  <c r="AC184" i="1"/>
  <c r="AE184" i="1"/>
  <c r="AD184" i="1" s="1"/>
  <c r="AF184" i="1"/>
  <c r="CT184" i="1" s="1"/>
  <c r="S184" i="1" s="1"/>
  <c r="AG184" i="1"/>
  <c r="AH184" i="1"/>
  <c r="AI184" i="1"/>
  <c r="CW184" i="1" s="1"/>
  <c r="V184" i="1" s="1"/>
  <c r="AJ184" i="1"/>
  <c r="CX184" i="1" s="1"/>
  <c r="W184" i="1" s="1"/>
  <c r="CQ184" i="1"/>
  <c r="CS184" i="1"/>
  <c r="R184" i="1" s="1"/>
  <c r="CU184" i="1"/>
  <c r="T184" i="1" s="1"/>
  <c r="CV184" i="1"/>
  <c r="FR184" i="1"/>
  <c r="GL184" i="1"/>
  <c r="GO184" i="1"/>
  <c r="GP184" i="1"/>
  <c r="GV184" i="1"/>
  <c r="GX184" i="1"/>
  <c r="I185" i="1"/>
  <c r="S185" i="1"/>
  <c r="CY185" i="1" s="1"/>
  <c r="X185" i="1" s="1"/>
  <c r="W185" i="1"/>
  <c r="AC185" i="1"/>
  <c r="AD185" i="1"/>
  <c r="CR185" i="1" s="1"/>
  <c r="Q185" i="1" s="1"/>
  <c r="AE185" i="1"/>
  <c r="CS185" i="1" s="1"/>
  <c r="R185" i="1" s="1"/>
  <c r="GK185" i="1" s="1"/>
  <c r="AF185" i="1"/>
  <c r="AG185" i="1"/>
  <c r="AH185" i="1"/>
  <c r="AI185" i="1"/>
  <c r="AJ185" i="1"/>
  <c r="CQ185" i="1"/>
  <c r="P185" i="1" s="1"/>
  <c r="CP185" i="1" s="1"/>
  <c r="O185" i="1" s="1"/>
  <c r="CT185" i="1"/>
  <c r="CU185" i="1"/>
  <c r="T185" i="1" s="1"/>
  <c r="CV185" i="1"/>
  <c r="U185" i="1" s="1"/>
  <c r="CW185" i="1"/>
  <c r="V185" i="1" s="1"/>
  <c r="CX185" i="1"/>
  <c r="CZ185" i="1"/>
  <c r="Y185" i="1" s="1"/>
  <c r="FR185" i="1"/>
  <c r="GL185" i="1"/>
  <c r="GO185" i="1"/>
  <c r="GP185" i="1"/>
  <c r="GV185" i="1"/>
  <c r="GX185" i="1" s="1"/>
  <c r="C186" i="1"/>
  <c r="D186" i="1"/>
  <c r="I186" i="1"/>
  <c r="I190" i="1" s="1"/>
  <c r="AC186" i="1"/>
  <c r="CQ186" i="1" s="1"/>
  <c r="P186" i="1" s="1"/>
  <c r="AE186" i="1"/>
  <c r="AD186" i="1" s="1"/>
  <c r="AF186" i="1"/>
  <c r="CT186" i="1" s="1"/>
  <c r="S186" i="1" s="1"/>
  <c r="AG186" i="1"/>
  <c r="CU186" i="1" s="1"/>
  <c r="T186" i="1" s="1"/>
  <c r="AH186" i="1"/>
  <c r="AI186" i="1"/>
  <c r="AJ186" i="1"/>
  <c r="CX186" i="1" s="1"/>
  <c r="W186" i="1" s="1"/>
  <c r="CS186" i="1"/>
  <c r="R186" i="1" s="1"/>
  <c r="GK186" i="1" s="1"/>
  <c r="CV186" i="1"/>
  <c r="U186" i="1" s="1"/>
  <c r="CW186" i="1"/>
  <c r="V186" i="1" s="1"/>
  <c r="FR186" i="1"/>
  <c r="GL186" i="1"/>
  <c r="GO186" i="1"/>
  <c r="GP186" i="1"/>
  <c r="GV186" i="1"/>
  <c r="GX186" i="1"/>
  <c r="C187" i="1"/>
  <c r="D187" i="1"/>
  <c r="I187" i="1"/>
  <c r="AC187" i="1"/>
  <c r="AB187" i="1" s="1"/>
  <c r="AD187" i="1"/>
  <c r="CR187" i="1" s="1"/>
  <c r="Q187" i="1" s="1"/>
  <c r="AE187" i="1"/>
  <c r="AF187" i="1"/>
  <c r="AG187" i="1"/>
  <c r="CU187" i="1" s="1"/>
  <c r="T187" i="1" s="1"/>
  <c r="AH187" i="1"/>
  <c r="CV187" i="1" s="1"/>
  <c r="U187" i="1" s="1"/>
  <c r="AI187" i="1"/>
  <c r="AJ187" i="1"/>
  <c r="CS187" i="1"/>
  <c r="R187" i="1" s="1"/>
  <c r="GK187" i="1" s="1"/>
  <c r="CT187" i="1"/>
  <c r="S187" i="1" s="1"/>
  <c r="CW187" i="1"/>
  <c r="V187" i="1" s="1"/>
  <c r="CX187" i="1"/>
  <c r="W187" i="1" s="1"/>
  <c r="FR187" i="1"/>
  <c r="GL187" i="1"/>
  <c r="GO187" i="1"/>
  <c r="GP187" i="1"/>
  <c r="GV187" i="1"/>
  <c r="GX187" i="1"/>
  <c r="I188" i="1"/>
  <c r="AC188" i="1"/>
  <c r="CQ188" i="1" s="1"/>
  <c r="P188" i="1" s="1"/>
  <c r="AE188" i="1"/>
  <c r="AD188" i="1" s="1"/>
  <c r="AF188" i="1"/>
  <c r="CT188" i="1" s="1"/>
  <c r="S188" i="1" s="1"/>
  <c r="AG188" i="1"/>
  <c r="CU188" i="1" s="1"/>
  <c r="T188" i="1" s="1"/>
  <c r="AH188" i="1"/>
  <c r="AI188" i="1"/>
  <c r="AJ188" i="1"/>
  <c r="CX188" i="1" s="1"/>
  <c r="W188" i="1" s="1"/>
  <c r="CS188" i="1"/>
  <c r="R188" i="1" s="1"/>
  <c r="GK188" i="1" s="1"/>
  <c r="CV188" i="1"/>
  <c r="U188" i="1" s="1"/>
  <c r="CW188" i="1"/>
  <c r="V188" i="1" s="1"/>
  <c r="FR188" i="1"/>
  <c r="GL188" i="1"/>
  <c r="GO188" i="1"/>
  <c r="GP188" i="1"/>
  <c r="GV188" i="1"/>
  <c r="GX188" i="1"/>
  <c r="I189" i="1"/>
  <c r="AC189" i="1"/>
  <c r="AE189" i="1"/>
  <c r="AD189" i="1" s="1"/>
  <c r="AF189" i="1"/>
  <c r="CT189" i="1" s="1"/>
  <c r="S189" i="1" s="1"/>
  <c r="AG189" i="1"/>
  <c r="AH189" i="1"/>
  <c r="AI189" i="1"/>
  <c r="CW189" i="1" s="1"/>
  <c r="V189" i="1" s="1"/>
  <c r="AJ189" i="1"/>
  <c r="CX189" i="1" s="1"/>
  <c r="W189" i="1" s="1"/>
  <c r="CQ189" i="1"/>
  <c r="P189" i="1" s="1"/>
  <c r="CU189" i="1"/>
  <c r="T189" i="1" s="1"/>
  <c r="CV189" i="1"/>
  <c r="U189" i="1" s="1"/>
  <c r="FR189" i="1"/>
  <c r="GL189" i="1"/>
  <c r="GO189" i="1"/>
  <c r="GP189" i="1"/>
  <c r="GV189" i="1"/>
  <c r="GX189" i="1" s="1"/>
  <c r="AC190" i="1"/>
  <c r="AB190" i="1" s="1"/>
  <c r="AD190" i="1"/>
  <c r="CR190" i="1" s="1"/>
  <c r="Q190" i="1" s="1"/>
  <c r="AE190" i="1"/>
  <c r="CS190" i="1" s="1"/>
  <c r="R190" i="1" s="1"/>
  <c r="GK190" i="1" s="1"/>
  <c r="AF190" i="1"/>
  <c r="AG190" i="1"/>
  <c r="AH190" i="1"/>
  <c r="CV190" i="1" s="1"/>
  <c r="U190" i="1" s="1"/>
  <c r="AI190" i="1"/>
  <c r="CW190" i="1" s="1"/>
  <c r="V190" i="1" s="1"/>
  <c r="AJ190" i="1"/>
  <c r="CQ190" i="1"/>
  <c r="CT190" i="1"/>
  <c r="S190" i="1" s="1"/>
  <c r="CU190" i="1"/>
  <c r="T190" i="1" s="1"/>
  <c r="CX190" i="1"/>
  <c r="W190" i="1" s="1"/>
  <c r="FR190" i="1"/>
  <c r="GL190" i="1"/>
  <c r="GO190" i="1"/>
  <c r="GP190" i="1"/>
  <c r="GV190" i="1"/>
  <c r="I191" i="1"/>
  <c r="AC191" i="1"/>
  <c r="AB191" i="1" s="1"/>
  <c r="AD191" i="1"/>
  <c r="CR191" i="1" s="1"/>
  <c r="Q191" i="1" s="1"/>
  <c r="AE191" i="1"/>
  <c r="AF191" i="1"/>
  <c r="AG191" i="1"/>
  <c r="CU191" i="1" s="1"/>
  <c r="T191" i="1" s="1"/>
  <c r="AH191" i="1"/>
  <c r="CV191" i="1" s="1"/>
  <c r="U191" i="1" s="1"/>
  <c r="AI191" i="1"/>
  <c r="AJ191" i="1"/>
  <c r="CS191" i="1"/>
  <c r="R191" i="1" s="1"/>
  <c r="GK191" i="1" s="1"/>
  <c r="CT191" i="1"/>
  <c r="S191" i="1" s="1"/>
  <c r="CW191" i="1"/>
  <c r="V191" i="1" s="1"/>
  <c r="CX191" i="1"/>
  <c r="W191" i="1" s="1"/>
  <c r="FR191" i="1"/>
  <c r="GL191" i="1"/>
  <c r="GO191" i="1"/>
  <c r="GP191" i="1"/>
  <c r="GV191" i="1"/>
  <c r="GX191" i="1"/>
  <c r="C192" i="1"/>
  <c r="D192" i="1"/>
  <c r="I192" i="1"/>
  <c r="AC192" i="1"/>
  <c r="AB192" i="1" s="1"/>
  <c r="AD192" i="1"/>
  <c r="CR192" i="1" s="1"/>
  <c r="Q192" i="1" s="1"/>
  <c r="AE192" i="1"/>
  <c r="CS192" i="1" s="1"/>
  <c r="R192" i="1" s="1"/>
  <c r="GK192" i="1" s="1"/>
  <c r="AF192" i="1"/>
  <c r="AG192" i="1"/>
  <c r="AH192" i="1"/>
  <c r="CV192" i="1" s="1"/>
  <c r="U192" i="1" s="1"/>
  <c r="AI192" i="1"/>
  <c r="CW192" i="1" s="1"/>
  <c r="V192" i="1" s="1"/>
  <c r="AJ192" i="1"/>
  <c r="CQ192" i="1"/>
  <c r="P192" i="1" s="1"/>
  <c r="CP192" i="1" s="1"/>
  <c r="O192" i="1" s="1"/>
  <c r="CT192" i="1"/>
  <c r="S192" i="1" s="1"/>
  <c r="CU192" i="1"/>
  <c r="T192" i="1" s="1"/>
  <c r="CX192" i="1"/>
  <c r="W192" i="1" s="1"/>
  <c r="FR192" i="1"/>
  <c r="GL192" i="1"/>
  <c r="GO192" i="1"/>
  <c r="GP192" i="1"/>
  <c r="GV192" i="1"/>
  <c r="GX192" i="1" s="1"/>
  <c r="C193" i="1"/>
  <c r="D193" i="1"/>
  <c r="I193" i="1"/>
  <c r="AC193" i="1"/>
  <c r="AE193" i="1"/>
  <c r="AD193" i="1" s="1"/>
  <c r="AF193" i="1"/>
  <c r="CT193" i="1" s="1"/>
  <c r="S193" i="1" s="1"/>
  <c r="AG193" i="1"/>
  <c r="AH193" i="1"/>
  <c r="AI193" i="1"/>
  <c r="CW193" i="1" s="1"/>
  <c r="V193" i="1" s="1"/>
  <c r="AJ193" i="1"/>
  <c r="CX193" i="1" s="1"/>
  <c r="W193" i="1" s="1"/>
  <c r="CQ193" i="1"/>
  <c r="P193" i="1" s="1"/>
  <c r="CU193" i="1"/>
  <c r="T193" i="1" s="1"/>
  <c r="CV193" i="1"/>
  <c r="U193" i="1" s="1"/>
  <c r="FR193" i="1"/>
  <c r="GL193" i="1"/>
  <c r="GO193" i="1"/>
  <c r="GP193" i="1"/>
  <c r="GV193" i="1"/>
  <c r="GX193" i="1" s="1"/>
  <c r="I194" i="1"/>
  <c r="AC194" i="1"/>
  <c r="AB194" i="1" s="1"/>
  <c r="AD194" i="1"/>
  <c r="CR194" i="1" s="1"/>
  <c r="Q194" i="1" s="1"/>
  <c r="AE194" i="1"/>
  <c r="CS194" i="1" s="1"/>
  <c r="R194" i="1" s="1"/>
  <c r="GK194" i="1" s="1"/>
  <c r="AF194" i="1"/>
  <c r="AG194" i="1"/>
  <c r="AH194" i="1"/>
  <c r="CV194" i="1" s="1"/>
  <c r="U194" i="1" s="1"/>
  <c r="AI194" i="1"/>
  <c r="CW194" i="1" s="1"/>
  <c r="V194" i="1" s="1"/>
  <c r="AJ194" i="1"/>
  <c r="CQ194" i="1"/>
  <c r="P194" i="1" s="1"/>
  <c r="CP194" i="1" s="1"/>
  <c r="O194" i="1" s="1"/>
  <c r="CT194" i="1"/>
  <c r="S194" i="1" s="1"/>
  <c r="CU194" i="1"/>
  <c r="T194" i="1" s="1"/>
  <c r="CX194" i="1"/>
  <c r="W194" i="1" s="1"/>
  <c r="FR194" i="1"/>
  <c r="GL194" i="1"/>
  <c r="GO194" i="1"/>
  <c r="GP194" i="1"/>
  <c r="GV194" i="1"/>
  <c r="GX194" i="1" s="1"/>
  <c r="AC195" i="1"/>
  <c r="AB195" i="1" s="1"/>
  <c r="AD195" i="1"/>
  <c r="CR195" i="1" s="1"/>
  <c r="AE195" i="1"/>
  <c r="AF195" i="1"/>
  <c r="AG195" i="1"/>
  <c r="CU195" i="1" s="1"/>
  <c r="AH195" i="1"/>
  <c r="CV195" i="1" s="1"/>
  <c r="AI195" i="1"/>
  <c r="AJ195" i="1"/>
  <c r="CS195" i="1"/>
  <c r="CT195" i="1"/>
  <c r="CW195" i="1"/>
  <c r="CX195" i="1"/>
  <c r="FR195" i="1"/>
  <c r="GL195" i="1"/>
  <c r="GO195" i="1"/>
  <c r="GP195" i="1"/>
  <c r="GV195" i="1"/>
  <c r="I196" i="1"/>
  <c r="AC196" i="1"/>
  <c r="CQ196" i="1" s="1"/>
  <c r="P196" i="1" s="1"/>
  <c r="AE196" i="1"/>
  <c r="AD196" i="1" s="1"/>
  <c r="AF196" i="1"/>
  <c r="CT196" i="1" s="1"/>
  <c r="S196" i="1" s="1"/>
  <c r="AG196" i="1"/>
  <c r="CU196" i="1" s="1"/>
  <c r="T196" i="1" s="1"/>
  <c r="AH196" i="1"/>
  <c r="AI196" i="1"/>
  <c r="AJ196" i="1"/>
  <c r="CX196" i="1" s="1"/>
  <c r="W196" i="1" s="1"/>
  <c r="CS196" i="1"/>
  <c r="R196" i="1" s="1"/>
  <c r="GK196" i="1" s="1"/>
  <c r="CV196" i="1"/>
  <c r="U196" i="1" s="1"/>
  <c r="CW196" i="1"/>
  <c r="V196" i="1" s="1"/>
  <c r="FR196" i="1"/>
  <c r="GL196" i="1"/>
  <c r="GO196" i="1"/>
  <c r="GP196" i="1"/>
  <c r="GV196" i="1"/>
  <c r="GX196" i="1"/>
  <c r="I197" i="1"/>
  <c r="AC197" i="1"/>
  <c r="AE197" i="1"/>
  <c r="AF197" i="1"/>
  <c r="CT197" i="1" s="1"/>
  <c r="S197" i="1" s="1"/>
  <c r="AG197" i="1"/>
  <c r="AH197" i="1"/>
  <c r="AI197" i="1"/>
  <c r="CW197" i="1" s="1"/>
  <c r="V197" i="1" s="1"/>
  <c r="AJ197" i="1"/>
  <c r="CX197" i="1" s="1"/>
  <c r="W197" i="1" s="1"/>
  <c r="CQ197" i="1"/>
  <c r="P197" i="1" s="1"/>
  <c r="CU197" i="1"/>
  <c r="T197" i="1" s="1"/>
  <c r="CV197" i="1"/>
  <c r="U197" i="1" s="1"/>
  <c r="FR197" i="1"/>
  <c r="GL197" i="1"/>
  <c r="GO197" i="1"/>
  <c r="GP197" i="1"/>
  <c r="GV197" i="1"/>
  <c r="GX197" i="1" s="1"/>
  <c r="C198" i="1"/>
  <c r="D198" i="1"/>
  <c r="I198" i="1"/>
  <c r="R198" i="1" s="1"/>
  <c r="GK198" i="1" s="1"/>
  <c r="AC198" i="1"/>
  <c r="CQ198" i="1" s="1"/>
  <c r="P198" i="1" s="1"/>
  <c r="AE198" i="1"/>
  <c r="AD198" i="1" s="1"/>
  <c r="CR198" i="1" s="1"/>
  <c r="AF198" i="1"/>
  <c r="CT198" i="1" s="1"/>
  <c r="S198" i="1" s="1"/>
  <c r="AG198" i="1"/>
  <c r="CU198" i="1" s="1"/>
  <c r="AH198" i="1"/>
  <c r="AI198" i="1"/>
  <c r="AJ198" i="1"/>
  <c r="CX198" i="1" s="1"/>
  <c r="W198" i="1" s="1"/>
  <c r="CS198" i="1"/>
  <c r="CV198" i="1"/>
  <c r="U198" i="1" s="1"/>
  <c r="CW198" i="1"/>
  <c r="FR198" i="1"/>
  <c r="GL198" i="1"/>
  <c r="GO198" i="1"/>
  <c r="GP198" i="1"/>
  <c r="GV198" i="1"/>
  <c r="GX198" i="1"/>
  <c r="C199" i="1"/>
  <c r="D199" i="1"/>
  <c r="I199" i="1"/>
  <c r="W199" i="1"/>
  <c r="AC199" i="1"/>
  <c r="AD199" i="1"/>
  <c r="CR199" i="1" s="1"/>
  <c r="Q199" i="1" s="1"/>
  <c r="AE199" i="1"/>
  <c r="AF199" i="1"/>
  <c r="AG199" i="1"/>
  <c r="CU199" i="1" s="1"/>
  <c r="T199" i="1" s="1"/>
  <c r="AH199" i="1"/>
  <c r="CV199" i="1" s="1"/>
  <c r="U199" i="1" s="1"/>
  <c r="AI199" i="1"/>
  <c r="AJ199" i="1"/>
  <c r="CS199" i="1"/>
  <c r="R199" i="1" s="1"/>
  <c r="GK199" i="1" s="1"/>
  <c r="CT199" i="1"/>
  <c r="S199" i="1" s="1"/>
  <c r="CW199" i="1"/>
  <c r="V199" i="1" s="1"/>
  <c r="CX199" i="1"/>
  <c r="FR199" i="1"/>
  <c r="GL199" i="1"/>
  <c r="GO199" i="1"/>
  <c r="GP199" i="1"/>
  <c r="GV199" i="1"/>
  <c r="GX199" i="1"/>
  <c r="C200" i="1"/>
  <c r="D200" i="1"/>
  <c r="I200" i="1"/>
  <c r="P200" i="1"/>
  <c r="AC200" i="1"/>
  <c r="AD200" i="1"/>
  <c r="CR200" i="1" s="1"/>
  <c r="Q200" i="1" s="1"/>
  <c r="AE200" i="1"/>
  <c r="CS200" i="1" s="1"/>
  <c r="R200" i="1" s="1"/>
  <c r="GK200" i="1" s="1"/>
  <c r="AF200" i="1"/>
  <c r="AG200" i="1"/>
  <c r="AH200" i="1"/>
  <c r="CV200" i="1" s="1"/>
  <c r="U200" i="1" s="1"/>
  <c r="AI200" i="1"/>
  <c r="CW200" i="1" s="1"/>
  <c r="V200" i="1" s="1"/>
  <c r="AJ200" i="1"/>
  <c r="CQ200" i="1"/>
  <c r="CT200" i="1"/>
  <c r="S200" i="1" s="1"/>
  <c r="CZ200" i="1" s="1"/>
  <c r="Y200" i="1" s="1"/>
  <c r="CU200" i="1"/>
  <c r="T200" i="1" s="1"/>
  <c r="CX200" i="1"/>
  <c r="W200" i="1" s="1"/>
  <c r="FR200" i="1"/>
  <c r="GL200" i="1"/>
  <c r="GO200" i="1"/>
  <c r="GP200" i="1"/>
  <c r="GV200" i="1"/>
  <c r="GX200" i="1" s="1"/>
  <c r="C201" i="1"/>
  <c r="D201" i="1"/>
  <c r="I201" i="1"/>
  <c r="AC201" i="1"/>
  <c r="AE201" i="1"/>
  <c r="AF201" i="1"/>
  <c r="CT201" i="1" s="1"/>
  <c r="S201" i="1" s="1"/>
  <c r="AG201" i="1"/>
  <c r="AH201" i="1"/>
  <c r="AI201" i="1"/>
  <c r="CW201" i="1" s="1"/>
  <c r="V201" i="1" s="1"/>
  <c r="AJ201" i="1"/>
  <c r="CX201" i="1" s="1"/>
  <c r="W201" i="1" s="1"/>
  <c r="CQ201" i="1"/>
  <c r="P201" i="1" s="1"/>
  <c r="CU201" i="1"/>
  <c r="T201" i="1" s="1"/>
  <c r="CV201" i="1"/>
  <c r="U201" i="1" s="1"/>
  <c r="FR201" i="1"/>
  <c r="GL201" i="1"/>
  <c r="GO201" i="1"/>
  <c r="GP201" i="1"/>
  <c r="GV201" i="1"/>
  <c r="GX201" i="1" s="1"/>
  <c r="I202" i="1"/>
  <c r="P202" i="1"/>
  <c r="AC202" i="1"/>
  <c r="AD202" i="1"/>
  <c r="CR202" i="1" s="1"/>
  <c r="Q202" i="1" s="1"/>
  <c r="AE202" i="1"/>
  <c r="CS202" i="1" s="1"/>
  <c r="R202" i="1" s="1"/>
  <c r="GK202" i="1" s="1"/>
  <c r="AF202" i="1"/>
  <c r="AG202" i="1"/>
  <c r="AH202" i="1"/>
  <c r="CV202" i="1" s="1"/>
  <c r="U202" i="1" s="1"/>
  <c r="AI202" i="1"/>
  <c r="CW202" i="1" s="1"/>
  <c r="V202" i="1" s="1"/>
  <c r="AJ202" i="1"/>
  <c r="CQ202" i="1"/>
  <c r="CT202" i="1"/>
  <c r="S202" i="1" s="1"/>
  <c r="CZ202" i="1" s="1"/>
  <c r="Y202" i="1" s="1"/>
  <c r="CU202" i="1"/>
  <c r="T202" i="1" s="1"/>
  <c r="CX202" i="1"/>
  <c r="W202" i="1" s="1"/>
  <c r="FR202" i="1"/>
  <c r="GL202" i="1"/>
  <c r="BZ221" i="1" s="1"/>
  <c r="GO202" i="1"/>
  <c r="GP202" i="1"/>
  <c r="GV202" i="1"/>
  <c r="GX202" i="1" s="1"/>
  <c r="AC203" i="1"/>
  <c r="AD203" i="1"/>
  <c r="CR203" i="1" s="1"/>
  <c r="AE203" i="1"/>
  <c r="AF203" i="1"/>
  <c r="AG203" i="1"/>
  <c r="CU203" i="1" s="1"/>
  <c r="AH203" i="1"/>
  <c r="CV203" i="1" s="1"/>
  <c r="AI203" i="1"/>
  <c r="AJ203" i="1"/>
  <c r="CS203" i="1"/>
  <c r="CT203" i="1"/>
  <c r="CW203" i="1"/>
  <c r="CX203" i="1"/>
  <c r="FR203" i="1"/>
  <c r="GL203" i="1"/>
  <c r="GO203" i="1"/>
  <c r="GP203" i="1"/>
  <c r="GV203" i="1"/>
  <c r="I204" i="1"/>
  <c r="AB204" i="1"/>
  <c r="AC204" i="1"/>
  <c r="CQ204" i="1" s="1"/>
  <c r="P204" i="1" s="1"/>
  <c r="AE204" i="1"/>
  <c r="AD204" i="1" s="1"/>
  <c r="CR204" i="1" s="1"/>
  <c r="Q204" i="1" s="1"/>
  <c r="AF204" i="1"/>
  <c r="CT204" i="1" s="1"/>
  <c r="S204" i="1" s="1"/>
  <c r="AG204" i="1"/>
  <c r="CU204" i="1" s="1"/>
  <c r="T204" i="1" s="1"/>
  <c r="AH204" i="1"/>
  <c r="AI204" i="1"/>
  <c r="AJ204" i="1"/>
  <c r="CX204" i="1" s="1"/>
  <c r="W204" i="1" s="1"/>
  <c r="CS204" i="1"/>
  <c r="R204" i="1" s="1"/>
  <c r="GK204" i="1" s="1"/>
  <c r="CV204" i="1"/>
  <c r="U204" i="1" s="1"/>
  <c r="CW204" i="1"/>
  <c r="V204" i="1" s="1"/>
  <c r="FR204" i="1"/>
  <c r="GL204" i="1"/>
  <c r="GO204" i="1"/>
  <c r="GP204" i="1"/>
  <c r="GV204" i="1"/>
  <c r="GX204" i="1"/>
  <c r="I205" i="1"/>
  <c r="AC205" i="1"/>
  <c r="AE205" i="1"/>
  <c r="AF205" i="1"/>
  <c r="CT205" i="1" s="1"/>
  <c r="S205" i="1" s="1"/>
  <c r="AG205" i="1"/>
  <c r="AH205" i="1"/>
  <c r="AI205" i="1"/>
  <c r="CW205" i="1" s="1"/>
  <c r="V205" i="1" s="1"/>
  <c r="AJ205" i="1"/>
  <c r="CX205" i="1" s="1"/>
  <c r="W205" i="1" s="1"/>
  <c r="CQ205" i="1"/>
  <c r="P205" i="1" s="1"/>
  <c r="CU205" i="1"/>
  <c r="T205" i="1" s="1"/>
  <c r="CV205" i="1"/>
  <c r="U205" i="1" s="1"/>
  <c r="FR205" i="1"/>
  <c r="GL205" i="1"/>
  <c r="GO205" i="1"/>
  <c r="GP205" i="1"/>
  <c r="GV205" i="1"/>
  <c r="GX205" i="1" s="1"/>
  <c r="C206" i="1"/>
  <c r="D206" i="1"/>
  <c r="I206" i="1"/>
  <c r="R206" i="1" s="1"/>
  <c r="GK206" i="1" s="1"/>
  <c r="V206" i="1"/>
  <c r="AC206" i="1"/>
  <c r="CQ206" i="1" s="1"/>
  <c r="P206" i="1" s="1"/>
  <c r="AE206" i="1"/>
  <c r="AD206" i="1" s="1"/>
  <c r="CR206" i="1" s="1"/>
  <c r="AF206" i="1"/>
  <c r="CT206" i="1" s="1"/>
  <c r="S206" i="1" s="1"/>
  <c r="AG206" i="1"/>
  <c r="CU206" i="1" s="1"/>
  <c r="AH206" i="1"/>
  <c r="AI206" i="1"/>
  <c r="AJ206" i="1"/>
  <c r="CX206" i="1" s="1"/>
  <c r="W206" i="1" s="1"/>
  <c r="CS206" i="1"/>
  <c r="CV206" i="1"/>
  <c r="U206" i="1" s="1"/>
  <c r="CW206" i="1"/>
  <c r="FR206" i="1"/>
  <c r="GL206" i="1"/>
  <c r="GO206" i="1"/>
  <c r="GP206" i="1"/>
  <c r="GV206" i="1"/>
  <c r="GX206" i="1"/>
  <c r="C207" i="1"/>
  <c r="D207" i="1"/>
  <c r="I207" i="1"/>
  <c r="W207" i="1"/>
  <c r="AC207" i="1"/>
  <c r="AD207" i="1"/>
  <c r="CR207" i="1" s="1"/>
  <c r="Q207" i="1" s="1"/>
  <c r="AE207" i="1"/>
  <c r="AF207" i="1"/>
  <c r="AG207" i="1"/>
  <c r="CU207" i="1" s="1"/>
  <c r="T207" i="1" s="1"/>
  <c r="AH207" i="1"/>
  <c r="CV207" i="1" s="1"/>
  <c r="U207" i="1" s="1"/>
  <c r="AI207" i="1"/>
  <c r="AJ207" i="1"/>
  <c r="CS207" i="1"/>
  <c r="R207" i="1" s="1"/>
  <c r="GK207" i="1" s="1"/>
  <c r="CT207" i="1"/>
  <c r="S207" i="1" s="1"/>
  <c r="CW207" i="1"/>
  <c r="V207" i="1" s="1"/>
  <c r="CX207" i="1"/>
  <c r="FR207" i="1"/>
  <c r="GL207" i="1"/>
  <c r="GO207" i="1"/>
  <c r="GP207" i="1"/>
  <c r="GV207" i="1"/>
  <c r="GX207" i="1"/>
  <c r="C208" i="1"/>
  <c r="D208" i="1"/>
  <c r="I208" i="1"/>
  <c r="P208" i="1"/>
  <c r="AC208" i="1"/>
  <c r="AD208" i="1"/>
  <c r="CR208" i="1" s="1"/>
  <c r="Q208" i="1" s="1"/>
  <c r="AE208" i="1"/>
  <c r="CS208" i="1" s="1"/>
  <c r="R208" i="1" s="1"/>
  <c r="GK208" i="1" s="1"/>
  <c r="AF208" i="1"/>
  <c r="AG208" i="1"/>
  <c r="AH208" i="1"/>
  <c r="CV208" i="1" s="1"/>
  <c r="U208" i="1" s="1"/>
  <c r="AI208" i="1"/>
  <c r="CW208" i="1" s="1"/>
  <c r="V208" i="1" s="1"/>
  <c r="AJ208" i="1"/>
  <c r="CQ208" i="1"/>
  <c r="CT208" i="1"/>
  <c r="S208" i="1" s="1"/>
  <c r="CZ208" i="1" s="1"/>
  <c r="Y208" i="1" s="1"/>
  <c r="CU208" i="1"/>
  <c r="T208" i="1" s="1"/>
  <c r="CX208" i="1"/>
  <c r="W208" i="1" s="1"/>
  <c r="FR208" i="1"/>
  <c r="GL208" i="1"/>
  <c r="GO208" i="1"/>
  <c r="GP208" i="1"/>
  <c r="GV208" i="1"/>
  <c r="GX208" i="1" s="1"/>
  <c r="C209" i="1"/>
  <c r="D209" i="1"/>
  <c r="I209" i="1"/>
  <c r="AC209" i="1"/>
  <c r="AE209" i="1"/>
  <c r="AF209" i="1"/>
  <c r="CT209" i="1" s="1"/>
  <c r="S209" i="1" s="1"/>
  <c r="AG209" i="1"/>
  <c r="AH209" i="1"/>
  <c r="AI209" i="1"/>
  <c r="CW209" i="1" s="1"/>
  <c r="V209" i="1" s="1"/>
  <c r="AJ209" i="1"/>
  <c r="CX209" i="1" s="1"/>
  <c r="W209" i="1" s="1"/>
  <c r="CQ209" i="1"/>
  <c r="P209" i="1" s="1"/>
  <c r="CU209" i="1"/>
  <c r="T209" i="1" s="1"/>
  <c r="CV209" i="1"/>
  <c r="U209" i="1" s="1"/>
  <c r="FR209" i="1"/>
  <c r="GL209" i="1"/>
  <c r="GO209" i="1"/>
  <c r="GP209" i="1"/>
  <c r="GV209" i="1"/>
  <c r="GX209" i="1" s="1"/>
  <c r="I210" i="1"/>
  <c r="P210" i="1"/>
  <c r="AC210" i="1"/>
  <c r="AD210" i="1"/>
  <c r="CR210" i="1" s="1"/>
  <c r="Q210" i="1" s="1"/>
  <c r="AE210" i="1"/>
  <c r="CS210" i="1" s="1"/>
  <c r="R210" i="1" s="1"/>
  <c r="GK210" i="1" s="1"/>
  <c r="AF210" i="1"/>
  <c r="AG210" i="1"/>
  <c r="AH210" i="1"/>
  <c r="CV210" i="1" s="1"/>
  <c r="U210" i="1" s="1"/>
  <c r="AI210" i="1"/>
  <c r="CW210" i="1" s="1"/>
  <c r="V210" i="1" s="1"/>
  <c r="AJ210" i="1"/>
  <c r="CQ210" i="1"/>
  <c r="CT210" i="1"/>
  <c r="S210" i="1" s="1"/>
  <c r="CZ210" i="1" s="1"/>
  <c r="Y210" i="1" s="1"/>
  <c r="CU210" i="1"/>
  <c r="T210" i="1" s="1"/>
  <c r="CX210" i="1"/>
  <c r="W210" i="1" s="1"/>
  <c r="FR210" i="1"/>
  <c r="GL210" i="1"/>
  <c r="GO210" i="1"/>
  <c r="GP210" i="1"/>
  <c r="GV210" i="1"/>
  <c r="GX210" i="1" s="1"/>
  <c r="AC211" i="1"/>
  <c r="AD211" i="1"/>
  <c r="CR211" i="1" s="1"/>
  <c r="AE211" i="1"/>
  <c r="AF211" i="1"/>
  <c r="AG211" i="1"/>
  <c r="CU211" i="1" s="1"/>
  <c r="AH211" i="1"/>
  <c r="CV211" i="1" s="1"/>
  <c r="AI211" i="1"/>
  <c r="AJ211" i="1"/>
  <c r="CS211" i="1"/>
  <c r="CT211" i="1"/>
  <c r="CW211" i="1"/>
  <c r="CX211" i="1"/>
  <c r="FR211" i="1"/>
  <c r="GL211" i="1"/>
  <c r="GO211" i="1"/>
  <c r="GP211" i="1"/>
  <c r="GV211" i="1"/>
  <c r="I212" i="1"/>
  <c r="AB212" i="1"/>
  <c r="AC212" i="1"/>
  <c r="CQ212" i="1" s="1"/>
  <c r="P212" i="1" s="1"/>
  <c r="AE212" i="1"/>
  <c r="AD212" i="1" s="1"/>
  <c r="CR212" i="1" s="1"/>
  <c r="Q212" i="1" s="1"/>
  <c r="AF212" i="1"/>
  <c r="CT212" i="1" s="1"/>
  <c r="S212" i="1" s="1"/>
  <c r="AG212" i="1"/>
  <c r="CU212" i="1" s="1"/>
  <c r="T212" i="1" s="1"/>
  <c r="AH212" i="1"/>
  <c r="AI212" i="1"/>
  <c r="AJ212" i="1"/>
  <c r="CX212" i="1" s="1"/>
  <c r="W212" i="1" s="1"/>
  <c r="CS212" i="1"/>
  <c r="R212" i="1" s="1"/>
  <c r="GK212" i="1" s="1"/>
  <c r="CV212" i="1"/>
  <c r="U212" i="1" s="1"/>
  <c r="CW212" i="1"/>
  <c r="V212" i="1" s="1"/>
  <c r="FR212" i="1"/>
  <c r="GL212" i="1"/>
  <c r="GO212" i="1"/>
  <c r="GP212" i="1"/>
  <c r="GV212" i="1"/>
  <c r="GX212" i="1"/>
  <c r="I213" i="1"/>
  <c r="AC213" i="1"/>
  <c r="AE213" i="1"/>
  <c r="AF213" i="1"/>
  <c r="CT213" i="1" s="1"/>
  <c r="S213" i="1" s="1"/>
  <c r="AG213" i="1"/>
  <c r="AH213" i="1"/>
  <c r="AI213" i="1"/>
  <c r="CW213" i="1" s="1"/>
  <c r="V213" i="1" s="1"/>
  <c r="AJ213" i="1"/>
  <c r="CX213" i="1" s="1"/>
  <c r="W213" i="1" s="1"/>
  <c r="CQ213" i="1"/>
  <c r="P213" i="1" s="1"/>
  <c r="CU213" i="1"/>
  <c r="T213" i="1" s="1"/>
  <c r="CV213" i="1"/>
  <c r="U213" i="1" s="1"/>
  <c r="FR213" i="1"/>
  <c r="GL213" i="1"/>
  <c r="GO213" i="1"/>
  <c r="GP213" i="1"/>
  <c r="GV213" i="1"/>
  <c r="GX213" i="1" s="1"/>
  <c r="C214" i="1"/>
  <c r="D214" i="1"/>
  <c r="I214" i="1"/>
  <c r="R214" i="1" s="1"/>
  <c r="GK214" i="1" s="1"/>
  <c r="V214" i="1"/>
  <c r="AC214" i="1"/>
  <c r="CQ214" i="1" s="1"/>
  <c r="P214" i="1" s="1"/>
  <c r="AE214" i="1"/>
  <c r="AD214" i="1" s="1"/>
  <c r="CR214" i="1" s="1"/>
  <c r="AF214" i="1"/>
  <c r="CT214" i="1" s="1"/>
  <c r="S214" i="1" s="1"/>
  <c r="AG214" i="1"/>
  <c r="CU214" i="1" s="1"/>
  <c r="AH214" i="1"/>
  <c r="AI214" i="1"/>
  <c r="AJ214" i="1"/>
  <c r="CX214" i="1" s="1"/>
  <c r="W214" i="1" s="1"/>
  <c r="CS214" i="1"/>
  <c r="CV214" i="1"/>
  <c r="U214" i="1" s="1"/>
  <c r="CW214" i="1"/>
  <c r="FR214" i="1"/>
  <c r="GL214" i="1"/>
  <c r="GO214" i="1"/>
  <c r="GP214" i="1"/>
  <c r="GV214" i="1"/>
  <c r="GX214" i="1"/>
  <c r="C215" i="1"/>
  <c r="D215" i="1"/>
  <c r="I215" i="1"/>
  <c r="W215" i="1"/>
  <c r="AC215" i="1"/>
  <c r="AD215" i="1"/>
  <c r="CR215" i="1" s="1"/>
  <c r="Q215" i="1" s="1"/>
  <c r="AE215" i="1"/>
  <c r="AF215" i="1"/>
  <c r="AG215" i="1"/>
  <c r="CU215" i="1" s="1"/>
  <c r="T215" i="1" s="1"/>
  <c r="AH215" i="1"/>
  <c r="CV215" i="1" s="1"/>
  <c r="U215" i="1" s="1"/>
  <c r="AI215" i="1"/>
  <c r="AJ215" i="1"/>
  <c r="CS215" i="1"/>
  <c r="R215" i="1" s="1"/>
  <c r="GK215" i="1" s="1"/>
  <c r="CT215" i="1"/>
  <c r="S215" i="1" s="1"/>
  <c r="CW215" i="1"/>
  <c r="V215" i="1" s="1"/>
  <c r="CX215" i="1"/>
  <c r="FR215" i="1"/>
  <c r="GL215" i="1"/>
  <c r="GO215" i="1"/>
  <c r="GP215" i="1"/>
  <c r="GV215" i="1"/>
  <c r="GX215" i="1"/>
  <c r="AB216" i="1"/>
  <c r="AC216" i="1"/>
  <c r="CQ216" i="1" s="1"/>
  <c r="AE216" i="1"/>
  <c r="AD216" i="1" s="1"/>
  <c r="CR216" i="1" s="1"/>
  <c r="AF216" i="1"/>
  <c r="CT216" i="1" s="1"/>
  <c r="AG216" i="1"/>
  <c r="CU216" i="1" s="1"/>
  <c r="AH216" i="1"/>
  <c r="AI216" i="1"/>
  <c r="AJ216" i="1"/>
  <c r="CX216" i="1" s="1"/>
  <c r="CS216" i="1"/>
  <c r="CV216" i="1"/>
  <c r="CW216" i="1"/>
  <c r="FR216" i="1"/>
  <c r="GL216" i="1"/>
  <c r="GO216" i="1"/>
  <c r="GP216" i="1"/>
  <c r="GV216" i="1"/>
  <c r="I217" i="1"/>
  <c r="AC217" i="1"/>
  <c r="AE217" i="1"/>
  <c r="AF217" i="1"/>
  <c r="CT217" i="1" s="1"/>
  <c r="S217" i="1" s="1"/>
  <c r="AG217" i="1"/>
  <c r="AH217" i="1"/>
  <c r="AI217" i="1"/>
  <c r="CW217" i="1" s="1"/>
  <c r="V217" i="1" s="1"/>
  <c r="AJ217" i="1"/>
  <c r="CX217" i="1" s="1"/>
  <c r="W217" i="1" s="1"/>
  <c r="CQ217" i="1"/>
  <c r="P217" i="1" s="1"/>
  <c r="CU217" i="1"/>
  <c r="T217" i="1" s="1"/>
  <c r="CV217" i="1"/>
  <c r="U217" i="1" s="1"/>
  <c r="FR217" i="1"/>
  <c r="GL217" i="1"/>
  <c r="GO217" i="1"/>
  <c r="GP217" i="1"/>
  <c r="GV217" i="1"/>
  <c r="GX217" i="1" s="1"/>
  <c r="AC218" i="1"/>
  <c r="AD218" i="1"/>
  <c r="CR218" i="1" s="1"/>
  <c r="AE218" i="1"/>
  <c r="CS218" i="1" s="1"/>
  <c r="AF218" i="1"/>
  <c r="AG218" i="1"/>
  <c r="AH218" i="1"/>
  <c r="CV218" i="1" s="1"/>
  <c r="AI218" i="1"/>
  <c r="CW218" i="1" s="1"/>
  <c r="AJ218" i="1"/>
  <c r="CQ218" i="1"/>
  <c r="CT218" i="1"/>
  <c r="CU218" i="1"/>
  <c r="CX218" i="1"/>
  <c r="FR218" i="1"/>
  <c r="GL218" i="1"/>
  <c r="GO218" i="1"/>
  <c r="GP218" i="1"/>
  <c r="GV218" i="1"/>
  <c r="I219" i="1"/>
  <c r="W219" i="1"/>
  <c r="AC219" i="1"/>
  <c r="AD219" i="1"/>
  <c r="CR219" i="1" s="1"/>
  <c r="Q219" i="1" s="1"/>
  <c r="AE219" i="1"/>
  <c r="AF219" i="1"/>
  <c r="AG219" i="1"/>
  <c r="CU219" i="1" s="1"/>
  <c r="T219" i="1" s="1"/>
  <c r="AH219" i="1"/>
  <c r="CV219" i="1" s="1"/>
  <c r="U219" i="1" s="1"/>
  <c r="AI219" i="1"/>
  <c r="AJ219" i="1"/>
  <c r="CS219" i="1"/>
  <c r="R219" i="1" s="1"/>
  <c r="GK219" i="1" s="1"/>
  <c r="CT219" i="1"/>
  <c r="S219" i="1" s="1"/>
  <c r="CW219" i="1"/>
  <c r="V219" i="1" s="1"/>
  <c r="CX219" i="1"/>
  <c r="FR219" i="1"/>
  <c r="GL219" i="1"/>
  <c r="GO219" i="1"/>
  <c r="GP219" i="1"/>
  <c r="GV219" i="1"/>
  <c r="GX219" i="1"/>
  <c r="B221" i="1"/>
  <c r="B26" i="1" s="1"/>
  <c r="C221" i="1"/>
  <c r="C26" i="1" s="1"/>
  <c r="D221" i="1"/>
  <c r="D26" i="1" s="1"/>
  <c r="F221" i="1"/>
  <c r="F26" i="1" s="1"/>
  <c r="G221" i="1"/>
  <c r="G26" i="1" s="1"/>
  <c r="AO221" i="1"/>
  <c r="AO26" i="1" s="1"/>
  <c r="BX221" i="1"/>
  <c r="BX26" i="1" s="1"/>
  <c r="CC221" i="1"/>
  <c r="CC26" i="1" s="1"/>
  <c r="CD221" i="1"/>
  <c r="CK221" i="1"/>
  <c r="CK26" i="1" s="1"/>
  <c r="CL221" i="1"/>
  <c r="EG221" i="1"/>
  <c r="EG26" i="1" s="1"/>
  <c r="FP221" i="1"/>
  <c r="FP26" i="1" s="1"/>
  <c r="FQ221" i="1"/>
  <c r="FQ26" i="1" s="1"/>
  <c r="FR221" i="1"/>
  <c r="FR26" i="1" s="1"/>
  <c r="FU221" i="1"/>
  <c r="FU26" i="1" s="1"/>
  <c r="FV221" i="1"/>
  <c r="FV26" i="1" s="1"/>
  <c r="FY221" i="1"/>
  <c r="FY26" i="1" s="1"/>
  <c r="GC221" i="1"/>
  <c r="GC26" i="1" s="1"/>
  <c r="GD221" i="1"/>
  <c r="GD26" i="1" s="1"/>
  <c r="F225" i="1"/>
  <c r="P225" i="1"/>
  <c r="D250" i="1"/>
  <c r="E252" i="1"/>
  <c r="Z252" i="1"/>
  <c r="AA252" i="1"/>
  <c r="AM252" i="1"/>
  <c r="AN252" i="1"/>
  <c r="BD252" i="1"/>
  <c r="BE252" i="1"/>
  <c r="BF252" i="1"/>
  <c r="BG252" i="1"/>
  <c r="BH252" i="1"/>
  <c r="BI252" i="1"/>
  <c r="BJ252" i="1"/>
  <c r="BK252" i="1"/>
  <c r="BL252" i="1"/>
  <c r="BM252" i="1"/>
  <c r="BN252" i="1"/>
  <c r="BO252" i="1"/>
  <c r="BP252" i="1"/>
  <c r="BQ252" i="1"/>
  <c r="BR252" i="1"/>
  <c r="BS252" i="1"/>
  <c r="BT252" i="1"/>
  <c r="BU252" i="1"/>
  <c r="BV252" i="1"/>
  <c r="BW252" i="1"/>
  <c r="CM252" i="1"/>
  <c r="CN252" i="1"/>
  <c r="CO252" i="1"/>
  <c r="CP252" i="1"/>
  <c r="CQ252" i="1"/>
  <c r="CR252" i="1"/>
  <c r="CS252" i="1"/>
  <c r="CT252" i="1"/>
  <c r="CU252" i="1"/>
  <c r="CV252" i="1"/>
  <c r="CW252" i="1"/>
  <c r="CX252" i="1"/>
  <c r="CY252" i="1"/>
  <c r="CZ252" i="1"/>
  <c r="DA252" i="1"/>
  <c r="DB252" i="1"/>
  <c r="DC252" i="1"/>
  <c r="DD252" i="1"/>
  <c r="DE252" i="1"/>
  <c r="DF252" i="1"/>
  <c r="DR252" i="1"/>
  <c r="DS252" i="1"/>
  <c r="EE252" i="1"/>
  <c r="EF252" i="1"/>
  <c r="EV252" i="1"/>
  <c r="EW252" i="1"/>
  <c r="EX252" i="1"/>
  <c r="EY252" i="1"/>
  <c r="EZ252" i="1"/>
  <c r="FA252" i="1"/>
  <c r="FB252" i="1"/>
  <c r="FC252" i="1"/>
  <c r="FD252" i="1"/>
  <c r="FE252" i="1"/>
  <c r="FF252" i="1"/>
  <c r="FG252" i="1"/>
  <c r="FH252" i="1"/>
  <c r="FI252" i="1"/>
  <c r="FJ252" i="1"/>
  <c r="FK252" i="1"/>
  <c r="FL252" i="1"/>
  <c r="FM252" i="1"/>
  <c r="FN252" i="1"/>
  <c r="FO252" i="1"/>
  <c r="GE252" i="1"/>
  <c r="GF252" i="1"/>
  <c r="GG252" i="1"/>
  <c r="GH252" i="1"/>
  <c r="GI252" i="1"/>
  <c r="GJ252" i="1"/>
  <c r="GK252" i="1"/>
  <c r="GL252" i="1"/>
  <c r="GM252" i="1"/>
  <c r="GN252" i="1"/>
  <c r="GO252" i="1"/>
  <c r="GP252" i="1"/>
  <c r="GQ252" i="1"/>
  <c r="GR252" i="1"/>
  <c r="GS252" i="1"/>
  <c r="GT252" i="1"/>
  <c r="GU252" i="1"/>
  <c r="GV252" i="1"/>
  <c r="GW252" i="1"/>
  <c r="GX252" i="1"/>
  <c r="C254" i="1"/>
  <c r="D254" i="1"/>
  <c r="I254" i="1"/>
  <c r="AC254" i="1"/>
  <c r="AB254" i="1" s="1"/>
  <c r="AD254" i="1"/>
  <c r="CR254" i="1" s="1"/>
  <c r="Q254" i="1" s="1"/>
  <c r="AE254" i="1"/>
  <c r="CS254" i="1" s="1"/>
  <c r="R254" i="1" s="1"/>
  <c r="GK254" i="1" s="1"/>
  <c r="AF254" i="1"/>
  <c r="AG254" i="1"/>
  <c r="AH254" i="1"/>
  <c r="CV254" i="1" s="1"/>
  <c r="U254" i="1" s="1"/>
  <c r="AI254" i="1"/>
  <c r="CW254" i="1" s="1"/>
  <c r="V254" i="1" s="1"/>
  <c r="AJ254" i="1"/>
  <c r="CQ254" i="1"/>
  <c r="P254" i="1" s="1"/>
  <c r="CP254" i="1" s="1"/>
  <c r="O254" i="1" s="1"/>
  <c r="CT254" i="1"/>
  <c r="S254" i="1" s="1"/>
  <c r="CU254" i="1"/>
  <c r="T254" i="1" s="1"/>
  <c r="CX254" i="1"/>
  <c r="W254" i="1" s="1"/>
  <c r="FR254" i="1"/>
  <c r="GL254" i="1"/>
  <c r="GO254" i="1"/>
  <c r="GP254" i="1"/>
  <c r="GV254" i="1"/>
  <c r="GX254" i="1" s="1"/>
  <c r="C255" i="1"/>
  <c r="D255" i="1"/>
  <c r="I255" i="1"/>
  <c r="AC255" i="1"/>
  <c r="AE255" i="1"/>
  <c r="AD255" i="1" s="1"/>
  <c r="AF255" i="1"/>
  <c r="CT255" i="1" s="1"/>
  <c r="S255" i="1" s="1"/>
  <c r="AG255" i="1"/>
  <c r="AH255" i="1"/>
  <c r="AI255" i="1"/>
  <c r="CW255" i="1" s="1"/>
  <c r="V255" i="1" s="1"/>
  <c r="AJ255" i="1"/>
  <c r="CX255" i="1" s="1"/>
  <c r="W255" i="1" s="1"/>
  <c r="CQ255" i="1"/>
  <c r="P255" i="1" s="1"/>
  <c r="CU255" i="1"/>
  <c r="T255" i="1" s="1"/>
  <c r="CV255" i="1"/>
  <c r="U255" i="1" s="1"/>
  <c r="FR255" i="1"/>
  <c r="GL255" i="1"/>
  <c r="GO255" i="1"/>
  <c r="GP255" i="1"/>
  <c r="GV255" i="1"/>
  <c r="GX255" i="1" s="1"/>
  <c r="C256" i="1"/>
  <c r="D256" i="1"/>
  <c r="I256" i="1"/>
  <c r="AC256" i="1"/>
  <c r="CQ256" i="1" s="1"/>
  <c r="P256" i="1" s="1"/>
  <c r="AE256" i="1"/>
  <c r="AD256" i="1" s="1"/>
  <c r="AF256" i="1"/>
  <c r="CT256" i="1" s="1"/>
  <c r="S256" i="1" s="1"/>
  <c r="AG256" i="1"/>
  <c r="CU256" i="1" s="1"/>
  <c r="T256" i="1" s="1"/>
  <c r="AH256" i="1"/>
  <c r="AI256" i="1"/>
  <c r="AJ256" i="1"/>
  <c r="CX256" i="1" s="1"/>
  <c r="W256" i="1" s="1"/>
  <c r="CS256" i="1"/>
  <c r="R256" i="1" s="1"/>
  <c r="GK256" i="1" s="1"/>
  <c r="CV256" i="1"/>
  <c r="U256" i="1" s="1"/>
  <c r="CW256" i="1"/>
  <c r="V256" i="1" s="1"/>
  <c r="FR256" i="1"/>
  <c r="GL256" i="1"/>
  <c r="GO256" i="1"/>
  <c r="GP256" i="1"/>
  <c r="GV256" i="1"/>
  <c r="GX256" i="1"/>
  <c r="C257" i="1"/>
  <c r="D257" i="1"/>
  <c r="I257" i="1"/>
  <c r="AC257" i="1"/>
  <c r="AB257" i="1" s="1"/>
  <c r="AD257" i="1"/>
  <c r="CR257" i="1" s="1"/>
  <c r="Q257" i="1" s="1"/>
  <c r="AE257" i="1"/>
  <c r="AF257" i="1"/>
  <c r="AG257" i="1"/>
  <c r="CU257" i="1" s="1"/>
  <c r="T257" i="1" s="1"/>
  <c r="AH257" i="1"/>
  <c r="CV257" i="1" s="1"/>
  <c r="U257" i="1" s="1"/>
  <c r="AI257" i="1"/>
  <c r="AJ257" i="1"/>
  <c r="CS257" i="1"/>
  <c r="R257" i="1" s="1"/>
  <c r="GK257" i="1" s="1"/>
  <c r="CT257" i="1"/>
  <c r="S257" i="1" s="1"/>
  <c r="CW257" i="1"/>
  <c r="V257" i="1" s="1"/>
  <c r="CX257" i="1"/>
  <c r="W257" i="1" s="1"/>
  <c r="FR257" i="1"/>
  <c r="GL257" i="1"/>
  <c r="GO257" i="1"/>
  <c r="GP257" i="1"/>
  <c r="GV257" i="1"/>
  <c r="GX257" i="1"/>
  <c r="C258" i="1"/>
  <c r="D258" i="1"/>
  <c r="I258" i="1"/>
  <c r="AC258" i="1"/>
  <c r="AB258" i="1" s="1"/>
  <c r="AD258" i="1"/>
  <c r="CR258" i="1" s="1"/>
  <c r="Q258" i="1" s="1"/>
  <c r="AE258" i="1"/>
  <c r="CS258" i="1" s="1"/>
  <c r="R258" i="1" s="1"/>
  <c r="GK258" i="1" s="1"/>
  <c r="AF258" i="1"/>
  <c r="AG258" i="1"/>
  <c r="AH258" i="1"/>
  <c r="CV258" i="1" s="1"/>
  <c r="U258" i="1" s="1"/>
  <c r="AI258" i="1"/>
  <c r="CW258" i="1" s="1"/>
  <c r="V258" i="1" s="1"/>
  <c r="AJ258" i="1"/>
  <c r="CQ258" i="1"/>
  <c r="P258" i="1" s="1"/>
  <c r="CP258" i="1" s="1"/>
  <c r="O258" i="1" s="1"/>
  <c r="CT258" i="1"/>
  <c r="S258" i="1" s="1"/>
  <c r="CU258" i="1"/>
  <c r="T258" i="1" s="1"/>
  <c r="CX258" i="1"/>
  <c r="W258" i="1" s="1"/>
  <c r="FR258" i="1"/>
  <c r="GL258" i="1"/>
  <c r="GO258" i="1"/>
  <c r="GP258" i="1"/>
  <c r="GV258" i="1"/>
  <c r="GX258" i="1" s="1"/>
  <c r="C259" i="1"/>
  <c r="D259" i="1"/>
  <c r="I259" i="1"/>
  <c r="AC259" i="1"/>
  <c r="AE259" i="1"/>
  <c r="AD259" i="1" s="1"/>
  <c r="AF259" i="1"/>
  <c r="CT259" i="1" s="1"/>
  <c r="S259" i="1" s="1"/>
  <c r="AG259" i="1"/>
  <c r="AH259" i="1"/>
  <c r="AI259" i="1"/>
  <c r="CW259" i="1" s="1"/>
  <c r="V259" i="1" s="1"/>
  <c r="AJ259" i="1"/>
  <c r="CX259" i="1" s="1"/>
  <c r="W259" i="1" s="1"/>
  <c r="CQ259" i="1"/>
  <c r="P259" i="1" s="1"/>
  <c r="CU259" i="1"/>
  <c r="T259" i="1" s="1"/>
  <c r="CV259" i="1"/>
  <c r="U259" i="1" s="1"/>
  <c r="FR259" i="1"/>
  <c r="GL259" i="1"/>
  <c r="GO259" i="1"/>
  <c r="GP259" i="1"/>
  <c r="GV259" i="1"/>
  <c r="GX259" i="1" s="1"/>
  <c r="C260" i="1"/>
  <c r="D260" i="1"/>
  <c r="I260" i="1"/>
  <c r="CX523" i="3" s="1"/>
  <c r="AC260" i="1"/>
  <c r="CQ260" i="1" s="1"/>
  <c r="P260" i="1" s="1"/>
  <c r="AE260" i="1"/>
  <c r="AD260" i="1" s="1"/>
  <c r="AF260" i="1"/>
  <c r="CT260" i="1" s="1"/>
  <c r="S260" i="1" s="1"/>
  <c r="AG260" i="1"/>
  <c r="CU260" i="1" s="1"/>
  <c r="T260" i="1" s="1"/>
  <c r="AH260" i="1"/>
  <c r="AI260" i="1"/>
  <c r="AJ260" i="1"/>
  <c r="CX260" i="1" s="1"/>
  <c r="W260" i="1" s="1"/>
  <c r="CS260" i="1"/>
  <c r="R260" i="1" s="1"/>
  <c r="GK260" i="1" s="1"/>
  <c r="CV260" i="1"/>
  <c r="U260" i="1" s="1"/>
  <c r="CW260" i="1"/>
  <c r="V260" i="1" s="1"/>
  <c r="FR260" i="1"/>
  <c r="GL260" i="1"/>
  <c r="GO260" i="1"/>
  <c r="GP260" i="1"/>
  <c r="GV260" i="1"/>
  <c r="GX260" i="1"/>
  <c r="C261" i="1"/>
  <c r="D261" i="1"/>
  <c r="I261" i="1"/>
  <c r="CX524" i="3" s="1"/>
  <c r="AC261" i="1"/>
  <c r="AB261" i="1" s="1"/>
  <c r="AD261" i="1"/>
  <c r="CR261" i="1" s="1"/>
  <c r="Q261" i="1" s="1"/>
  <c r="AE261" i="1"/>
  <c r="AF261" i="1"/>
  <c r="AG261" i="1"/>
  <c r="CU261" i="1" s="1"/>
  <c r="T261" i="1" s="1"/>
  <c r="AH261" i="1"/>
  <c r="CV261" i="1" s="1"/>
  <c r="U261" i="1" s="1"/>
  <c r="AI261" i="1"/>
  <c r="AJ261" i="1"/>
  <c r="CS261" i="1"/>
  <c r="R261" i="1" s="1"/>
  <c r="GK261" i="1" s="1"/>
  <c r="CT261" i="1"/>
  <c r="S261" i="1" s="1"/>
  <c r="CW261" i="1"/>
  <c r="V261" i="1" s="1"/>
  <c r="CX261" i="1"/>
  <c r="W261" i="1" s="1"/>
  <c r="FR261" i="1"/>
  <c r="GL261" i="1"/>
  <c r="GO261" i="1"/>
  <c r="GP261" i="1"/>
  <c r="GV261" i="1"/>
  <c r="GX261" i="1"/>
  <c r="C262" i="1"/>
  <c r="D262" i="1"/>
  <c r="I262" i="1"/>
  <c r="AC262" i="1"/>
  <c r="AB262" i="1" s="1"/>
  <c r="AD262" i="1"/>
  <c r="CR262" i="1" s="1"/>
  <c r="Q262" i="1" s="1"/>
  <c r="AE262" i="1"/>
  <c r="CS262" i="1" s="1"/>
  <c r="R262" i="1" s="1"/>
  <c r="GK262" i="1" s="1"/>
  <c r="AF262" i="1"/>
  <c r="AG262" i="1"/>
  <c r="AH262" i="1"/>
  <c r="CV262" i="1" s="1"/>
  <c r="U262" i="1" s="1"/>
  <c r="AI262" i="1"/>
  <c r="CW262" i="1" s="1"/>
  <c r="V262" i="1" s="1"/>
  <c r="AJ262" i="1"/>
  <c r="CQ262" i="1"/>
  <c r="P262" i="1" s="1"/>
  <c r="CP262" i="1" s="1"/>
  <c r="O262" i="1" s="1"/>
  <c r="CT262" i="1"/>
  <c r="S262" i="1" s="1"/>
  <c r="CU262" i="1"/>
  <c r="T262" i="1" s="1"/>
  <c r="CX262" i="1"/>
  <c r="W262" i="1" s="1"/>
  <c r="FR262" i="1"/>
  <c r="GL262" i="1"/>
  <c r="GO262" i="1"/>
  <c r="GP262" i="1"/>
  <c r="GV262" i="1"/>
  <c r="GX262" i="1" s="1"/>
  <c r="C263" i="1"/>
  <c r="D263" i="1"/>
  <c r="I263" i="1"/>
  <c r="AC263" i="1"/>
  <c r="AE263" i="1"/>
  <c r="AD263" i="1" s="1"/>
  <c r="AF263" i="1"/>
  <c r="CT263" i="1" s="1"/>
  <c r="S263" i="1" s="1"/>
  <c r="AG263" i="1"/>
  <c r="AH263" i="1"/>
  <c r="AI263" i="1"/>
  <c r="CW263" i="1" s="1"/>
  <c r="V263" i="1" s="1"/>
  <c r="AJ263" i="1"/>
  <c r="CX263" i="1" s="1"/>
  <c r="W263" i="1" s="1"/>
  <c r="CQ263" i="1"/>
  <c r="P263" i="1" s="1"/>
  <c r="CU263" i="1"/>
  <c r="T263" i="1" s="1"/>
  <c r="CV263" i="1"/>
  <c r="U263" i="1" s="1"/>
  <c r="FR263" i="1"/>
  <c r="GL263" i="1"/>
  <c r="GO263" i="1"/>
  <c r="GP263" i="1"/>
  <c r="GV263" i="1"/>
  <c r="GX263" i="1" s="1"/>
  <c r="C264" i="1"/>
  <c r="D264" i="1"/>
  <c r="AC264" i="1"/>
  <c r="AB264" i="1" s="1"/>
  <c r="AD264" i="1"/>
  <c r="CR264" i="1" s="1"/>
  <c r="Q264" i="1" s="1"/>
  <c r="AE264" i="1"/>
  <c r="AF264" i="1"/>
  <c r="AG264" i="1"/>
  <c r="CU264" i="1" s="1"/>
  <c r="T264" i="1" s="1"/>
  <c r="AH264" i="1"/>
  <c r="CV264" i="1" s="1"/>
  <c r="U264" i="1" s="1"/>
  <c r="AI264" i="1"/>
  <c r="AJ264" i="1"/>
  <c r="CS264" i="1"/>
  <c r="R264" i="1" s="1"/>
  <c r="GK264" i="1" s="1"/>
  <c r="CT264" i="1"/>
  <c r="S264" i="1" s="1"/>
  <c r="CW264" i="1"/>
  <c r="V264" i="1" s="1"/>
  <c r="CX264" i="1"/>
  <c r="W264" i="1" s="1"/>
  <c r="FR264" i="1"/>
  <c r="GL264" i="1"/>
  <c r="GN264" i="1"/>
  <c r="GP264" i="1"/>
  <c r="GV264" i="1"/>
  <c r="GX264" i="1"/>
  <c r="C265" i="1"/>
  <c r="D265" i="1"/>
  <c r="AC265" i="1"/>
  <c r="AE265" i="1"/>
  <c r="AD265" i="1" s="1"/>
  <c r="AF265" i="1"/>
  <c r="CT265" i="1" s="1"/>
  <c r="S265" i="1" s="1"/>
  <c r="AG265" i="1"/>
  <c r="AH265" i="1"/>
  <c r="AI265" i="1"/>
  <c r="CW265" i="1" s="1"/>
  <c r="V265" i="1" s="1"/>
  <c r="AJ265" i="1"/>
  <c r="CX265" i="1" s="1"/>
  <c r="W265" i="1" s="1"/>
  <c r="CQ265" i="1"/>
  <c r="P265" i="1" s="1"/>
  <c r="CU265" i="1"/>
  <c r="T265" i="1" s="1"/>
  <c r="CV265" i="1"/>
  <c r="U265" i="1" s="1"/>
  <c r="FR265" i="1"/>
  <c r="GL265" i="1"/>
  <c r="GN265" i="1"/>
  <c r="GP265" i="1"/>
  <c r="GV265" i="1"/>
  <c r="GX265" i="1" s="1"/>
  <c r="C266" i="1"/>
  <c r="D266" i="1"/>
  <c r="AC266" i="1"/>
  <c r="AB266" i="1" s="1"/>
  <c r="AD266" i="1"/>
  <c r="CR266" i="1" s="1"/>
  <c r="Q266" i="1" s="1"/>
  <c r="AE266" i="1"/>
  <c r="AF266" i="1"/>
  <c r="AG266" i="1"/>
  <c r="CU266" i="1" s="1"/>
  <c r="T266" i="1" s="1"/>
  <c r="AH266" i="1"/>
  <c r="CV266" i="1" s="1"/>
  <c r="U266" i="1" s="1"/>
  <c r="AI266" i="1"/>
  <c r="AJ266" i="1"/>
  <c r="CS266" i="1"/>
  <c r="R266" i="1" s="1"/>
  <c r="GK266" i="1" s="1"/>
  <c r="CT266" i="1"/>
  <c r="S266" i="1" s="1"/>
  <c r="CW266" i="1"/>
  <c r="V266" i="1" s="1"/>
  <c r="CX266" i="1"/>
  <c r="W266" i="1" s="1"/>
  <c r="FR266" i="1"/>
  <c r="GL266" i="1"/>
  <c r="GN266" i="1"/>
  <c r="GP266" i="1"/>
  <c r="GV266" i="1"/>
  <c r="GX266" i="1"/>
  <c r="C267" i="1"/>
  <c r="D267" i="1"/>
  <c r="AC267" i="1"/>
  <c r="AE267" i="1"/>
  <c r="AD267" i="1" s="1"/>
  <c r="AF267" i="1"/>
  <c r="CT267" i="1" s="1"/>
  <c r="S267" i="1" s="1"/>
  <c r="AG267" i="1"/>
  <c r="AH267" i="1"/>
  <c r="AI267" i="1"/>
  <c r="CW267" i="1" s="1"/>
  <c r="V267" i="1" s="1"/>
  <c r="AJ267" i="1"/>
  <c r="CX267" i="1" s="1"/>
  <c r="W267" i="1" s="1"/>
  <c r="CQ267" i="1"/>
  <c r="P267" i="1" s="1"/>
  <c r="CU267" i="1"/>
  <c r="T267" i="1" s="1"/>
  <c r="CV267" i="1"/>
  <c r="U267" i="1" s="1"/>
  <c r="FR267" i="1"/>
  <c r="GL267" i="1"/>
  <c r="GN267" i="1"/>
  <c r="GP267" i="1"/>
  <c r="GV267" i="1"/>
  <c r="GX267" i="1" s="1"/>
  <c r="C268" i="1"/>
  <c r="D268" i="1"/>
  <c r="I268" i="1"/>
  <c r="I272" i="1" s="1"/>
  <c r="AC268" i="1"/>
  <c r="CQ268" i="1" s="1"/>
  <c r="P268" i="1" s="1"/>
  <c r="AE268" i="1"/>
  <c r="AD268" i="1" s="1"/>
  <c r="AF268" i="1"/>
  <c r="CT268" i="1" s="1"/>
  <c r="S268" i="1" s="1"/>
  <c r="AG268" i="1"/>
  <c r="CU268" i="1" s="1"/>
  <c r="T268" i="1" s="1"/>
  <c r="AH268" i="1"/>
  <c r="AI268" i="1"/>
  <c r="AJ268" i="1"/>
  <c r="CX268" i="1" s="1"/>
  <c r="W268" i="1" s="1"/>
  <c r="CS268" i="1"/>
  <c r="R268" i="1" s="1"/>
  <c r="GK268" i="1" s="1"/>
  <c r="CV268" i="1"/>
  <c r="U268" i="1" s="1"/>
  <c r="CW268" i="1"/>
  <c r="V268" i="1" s="1"/>
  <c r="FR268" i="1"/>
  <c r="GL268" i="1"/>
  <c r="GN268" i="1"/>
  <c r="GP268" i="1"/>
  <c r="GV268" i="1"/>
  <c r="GX268" i="1"/>
  <c r="C269" i="1"/>
  <c r="D269" i="1"/>
  <c r="I269" i="1"/>
  <c r="I271" i="1" s="1"/>
  <c r="AC269" i="1"/>
  <c r="AB269" i="1" s="1"/>
  <c r="AD269" i="1"/>
  <c r="CR269" i="1" s="1"/>
  <c r="Q269" i="1" s="1"/>
  <c r="AE269" i="1"/>
  <c r="AF269" i="1"/>
  <c r="AG269" i="1"/>
  <c r="CU269" i="1" s="1"/>
  <c r="T269" i="1" s="1"/>
  <c r="AH269" i="1"/>
  <c r="CV269" i="1" s="1"/>
  <c r="U269" i="1" s="1"/>
  <c r="AI269" i="1"/>
  <c r="AJ269" i="1"/>
  <c r="CS269" i="1"/>
  <c r="R269" i="1" s="1"/>
  <c r="GK269" i="1" s="1"/>
  <c r="CT269" i="1"/>
  <c r="S269" i="1" s="1"/>
  <c r="CW269" i="1"/>
  <c r="V269" i="1" s="1"/>
  <c r="CX269" i="1"/>
  <c r="W269" i="1" s="1"/>
  <c r="FR269" i="1"/>
  <c r="GL269" i="1"/>
  <c r="GN269" i="1"/>
  <c r="GP269" i="1"/>
  <c r="GV269" i="1"/>
  <c r="GX269" i="1"/>
  <c r="I270" i="1"/>
  <c r="AC270" i="1"/>
  <c r="CQ270" i="1" s="1"/>
  <c r="P270" i="1" s="1"/>
  <c r="AE270" i="1"/>
  <c r="AD270" i="1" s="1"/>
  <c r="AF270" i="1"/>
  <c r="CT270" i="1" s="1"/>
  <c r="S270" i="1" s="1"/>
  <c r="AG270" i="1"/>
  <c r="CU270" i="1" s="1"/>
  <c r="T270" i="1" s="1"/>
  <c r="AH270" i="1"/>
  <c r="AI270" i="1"/>
  <c r="AJ270" i="1"/>
  <c r="CX270" i="1" s="1"/>
  <c r="W270" i="1" s="1"/>
  <c r="CS270" i="1"/>
  <c r="R270" i="1" s="1"/>
  <c r="GK270" i="1" s="1"/>
  <c r="CV270" i="1"/>
  <c r="U270" i="1" s="1"/>
  <c r="CW270" i="1"/>
  <c r="V270" i="1" s="1"/>
  <c r="FR270" i="1"/>
  <c r="GL270" i="1"/>
  <c r="GN270" i="1"/>
  <c r="GP270" i="1"/>
  <c r="GV270" i="1"/>
  <c r="GX270" i="1"/>
  <c r="AC271" i="1"/>
  <c r="AE271" i="1"/>
  <c r="AD271" i="1" s="1"/>
  <c r="AF271" i="1"/>
  <c r="CT271" i="1" s="1"/>
  <c r="S271" i="1" s="1"/>
  <c r="AG271" i="1"/>
  <c r="AH271" i="1"/>
  <c r="AI271" i="1"/>
  <c r="CW271" i="1" s="1"/>
  <c r="AJ271" i="1"/>
  <c r="CX271" i="1" s="1"/>
  <c r="W271" i="1" s="1"/>
  <c r="CQ271" i="1"/>
  <c r="CU271" i="1"/>
  <c r="T271" i="1" s="1"/>
  <c r="CV271" i="1"/>
  <c r="FR271" i="1"/>
  <c r="GL271" i="1"/>
  <c r="GN271" i="1"/>
  <c r="GP271" i="1"/>
  <c r="GV271" i="1"/>
  <c r="GX271" i="1" s="1"/>
  <c r="AC272" i="1"/>
  <c r="AB272" i="1" s="1"/>
  <c r="AD272" i="1"/>
  <c r="CR272" i="1" s="1"/>
  <c r="Q272" i="1" s="1"/>
  <c r="AE272" i="1"/>
  <c r="CS272" i="1" s="1"/>
  <c r="R272" i="1" s="1"/>
  <c r="GK272" i="1" s="1"/>
  <c r="AF272" i="1"/>
  <c r="AG272" i="1"/>
  <c r="AH272" i="1"/>
  <c r="CV272" i="1" s="1"/>
  <c r="U272" i="1" s="1"/>
  <c r="AI272" i="1"/>
  <c r="CW272" i="1" s="1"/>
  <c r="V272" i="1" s="1"/>
  <c r="AJ272" i="1"/>
  <c r="CQ272" i="1"/>
  <c r="P272" i="1" s="1"/>
  <c r="CT272" i="1"/>
  <c r="S272" i="1" s="1"/>
  <c r="CU272" i="1"/>
  <c r="T272" i="1" s="1"/>
  <c r="CX272" i="1"/>
  <c r="W272" i="1" s="1"/>
  <c r="FR272" i="1"/>
  <c r="GL272" i="1"/>
  <c r="GN272" i="1"/>
  <c r="GP272" i="1"/>
  <c r="GV272" i="1"/>
  <c r="GX272" i="1" s="1"/>
  <c r="I273" i="1"/>
  <c r="AC273" i="1"/>
  <c r="AB273" i="1" s="1"/>
  <c r="AD273" i="1"/>
  <c r="CR273" i="1" s="1"/>
  <c r="Q273" i="1" s="1"/>
  <c r="AE273" i="1"/>
  <c r="AF273" i="1"/>
  <c r="AG273" i="1"/>
  <c r="CU273" i="1" s="1"/>
  <c r="T273" i="1" s="1"/>
  <c r="AH273" i="1"/>
  <c r="CV273" i="1" s="1"/>
  <c r="U273" i="1" s="1"/>
  <c r="AI273" i="1"/>
  <c r="AJ273" i="1"/>
  <c r="CS273" i="1"/>
  <c r="R273" i="1" s="1"/>
  <c r="GK273" i="1" s="1"/>
  <c r="CT273" i="1"/>
  <c r="S273" i="1" s="1"/>
  <c r="CW273" i="1"/>
  <c r="V273" i="1" s="1"/>
  <c r="CX273" i="1"/>
  <c r="W273" i="1" s="1"/>
  <c r="FR273" i="1"/>
  <c r="GL273" i="1"/>
  <c r="GN273" i="1"/>
  <c r="GP273" i="1"/>
  <c r="GV273" i="1"/>
  <c r="GX273" i="1"/>
  <c r="I274" i="1"/>
  <c r="AC274" i="1"/>
  <c r="CQ274" i="1" s="1"/>
  <c r="P274" i="1" s="1"/>
  <c r="AE274" i="1"/>
  <c r="AD274" i="1" s="1"/>
  <c r="AF274" i="1"/>
  <c r="CT274" i="1" s="1"/>
  <c r="S274" i="1" s="1"/>
  <c r="AG274" i="1"/>
  <c r="CU274" i="1" s="1"/>
  <c r="T274" i="1" s="1"/>
  <c r="AH274" i="1"/>
  <c r="AI274" i="1"/>
  <c r="AJ274" i="1"/>
  <c r="CX274" i="1" s="1"/>
  <c r="W274" i="1" s="1"/>
  <c r="CS274" i="1"/>
  <c r="R274" i="1" s="1"/>
  <c r="GK274" i="1" s="1"/>
  <c r="CV274" i="1"/>
  <c r="U274" i="1" s="1"/>
  <c r="CW274" i="1"/>
  <c r="V274" i="1" s="1"/>
  <c r="FR274" i="1"/>
  <c r="GL274" i="1"/>
  <c r="GN274" i="1"/>
  <c r="GP274" i="1"/>
  <c r="GV274" i="1"/>
  <c r="GX274" i="1"/>
  <c r="AC275" i="1"/>
  <c r="AE275" i="1"/>
  <c r="AD275" i="1" s="1"/>
  <c r="AF275" i="1"/>
  <c r="CT275" i="1" s="1"/>
  <c r="AG275" i="1"/>
  <c r="AH275" i="1"/>
  <c r="AI275" i="1"/>
  <c r="CW275" i="1" s="1"/>
  <c r="AJ275" i="1"/>
  <c r="CX275" i="1" s="1"/>
  <c r="CQ275" i="1"/>
  <c r="CU275" i="1"/>
  <c r="CV275" i="1"/>
  <c r="FR275" i="1"/>
  <c r="GL275" i="1"/>
  <c r="GN275" i="1"/>
  <c r="GP275" i="1"/>
  <c r="GV275" i="1"/>
  <c r="C276" i="1"/>
  <c r="D276" i="1"/>
  <c r="I276" i="1"/>
  <c r="AC276" i="1"/>
  <c r="CQ276" i="1" s="1"/>
  <c r="P276" i="1" s="1"/>
  <c r="AE276" i="1"/>
  <c r="AD276" i="1" s="1"/>
  <c r="AF276" i="1"/>
  <c r="CT276" i="1" s="1"/>
  <c r="S276" i="1" s="1"/>
  <c r="AG276" i="1"/>
  <c r="CU276" i="1" s="1"/>
  <c r="T276" i="1" s="1"/>
  <c r="AH276" i="1"/>
  <c r="AI276" i="1"/>
  <c r="AJ276" i="1"/>
  <c r="CX276" i="1" s="1"/>
  <c r="W276" i="1" s="1"/>
  <c r="CS276" i="1"/>
  <c r="R276" i="1" s="1"/>
  <c r="GK276" i="1" s="1"/>
  <c r="CV276" i="1"/>
  <c r="U276" i="1" s="1"/>
  <c r="CW276" i="1"/>
  <c r="V276" i="1" s="1"/>
  <c r="FR276" i="1"/>
  <c r="GL276" i="1"/>
  <c r="GN276" i="1"/>
  <c r="GP276" i="1"/>
  <c r="GV276" i="1"/>
  <c r="GX276" i="1"/>
  <c r="C277" i="1"/>
  <c r="D277" i="1"/>
  <c r="I277" i="1"/>
  <c r="I279" i="1" s="1"/>
  <c r="AC277" i="1"/>
  <c r="AB277" i="1" s="1"/>
  <c r="AD277" i="1"/>
  <c r="CR277" i="1" s="1"/>
  <c r="Q277" i="1" s="1"/>
  <c r="AE277" i="1"/>
  <c r="AF277" i="1"/>
  <c r="AG277" i="1"/>
  <c r="CU277" i="1" s="1"/>
  <c r="T277" i="1" s="1"/>
  <c r="AH277" i="1"/>
  <c r="CV277" i="1" s="1"/>
  <c r="U277" i="1" s="1"/>
  <c r="AI277" i="1"/>
  <c r="AJ277" i="1"/>
  <c r="CS277" i="1"/>
  <c r="R277" i="1" s="1"/>
  <c r="GK277" i="1" s="1"/>
  <c r="CT277" i="1"/>
  <c r="S277" i="1" s="1"/>
  <c r="CW277" i="1"/>
  <c r="V277" i="1" s="1"/>
  <c r="CX277" i="1"/>
  <c r="W277" i="1" s="1"/>
  <c r="FR277" i="1"/>
  <c r="GL277" i="1"/>
  <c r="GN277" i="1"/>
  <c r="GP277" i="1"/>
  <c r="GV277" i="1"/>
  <c r="GX277" i="1"/>
  <c r="I278" i="1"/>
  <c r="AC278" i="1"/>
  <c r="CQ278" i="1" s="1"/>
  <c r="P278" i="1" s="1"/>
  <c r="AE278" i="1"/>
  <c r="AD278" i="1" s="1"/>
  <c r="AF278" i="1"/>
  <c r="CT278" i="1" s="1"/>
  <c r="S278" i="1" s="1"/>
  <c r="AG278" i="1"/>
  <c r="CU278" i="1" s="1"/>
  <c r="T278" i="1" s="1"/>
  <c r="AH278" i="1"/>
  <c r="AI278" i="1"/>
  <c r="AJ278" i="1"/>
  <c r="CX278" i="1" s="1"/>
  <c r="W278" i="1" s="1"/>
  <c r="CS278" i="1"/>
  <c r="R278" i="1" s="1"/>
  <c r="GK278" i="1" s="1"/>
  <c r="CV278" i="1"/>
  <c r="U278" i="1" s="1"/>
  <c r="CW278" i="1"/>
  <c r="V278" i="1" s="1"/>
  <c r="FR278" i="1"/>
  <c r="GL278" i="1"/>
  <c r="GN278" i="1"/>
  <c r="GP278" i="1"/>
  <c r="GV278" i="1"/>
  <c r="GX278" i="1"/>
  <c r="AC279" i="1"/>
  <c r="AE279" i="1"/>
  <c r="AD279" i="1" s="1"/>
  <c r="AF279" i="1"/>
  <c r="CT279" i="1" s="1"/>
  <c r="S279" i="1" s="1"/>
  <c r="AG279" i="1"/>
  <c r="AH279" i="1"/>
  <c r="AI279" i="1"/>
  <c r="CW279" i="1" s="1"/>
  <c r="AJ279" i="1"/>
  <c r="CX279" i="1" s="1"/>
  <c r="W279" i="1" s="1"/>
  <c r="CQ279" i="1"/>
  <c r="CU279" i="1"/>
  <c r="T279" i="1" s="1"/>
  <c r="CV279" i="1"/>
  <c r="FR279" i="1"/>
  <c r="GL279" i="1"/>
  <c r="GN279" i="1"/>
  <c r="GP279" i="1"/>
  <c r="GV279" i="1"/>
  <c r="GX279" i="1" s="1"/>
  <c r="C280" i="1"/>
  <c r="D280" i="1"/>
  <c r="I280" i="1"/>
  <c r="I284" i="1" s="1"/>
  <c r="AC280" i="1"/>
  <c r="CQ280" i="1" s="1"/>
  <c r="P280" i="1" s="1"/>
  <c r="AE280" i="1"/>
  <c r="AD280" i="1" s="1"/>
  <c r="AF280" i="1"/>
  <c r="CT280" i="1" s="1"/>
  <c r="S280" i="1" s="1"/>
  <c r="AG280" i="1"/>
  <c r="CU280" i="1" s="1"/>
  <c r="T280" i="1" s="1"/>
  <c r="AH280" i="1"/>
  <c r="AI280" i="1"/>
  <c r="AJ280" i="1"/>
  <c r="CX280" i="1" s="1"/>
  <c r="W280" i="1" s="1"/>
  <c r="CS280" i="1"/>
  <c r="R280" i="1" s="1"/>
  <c r="GK280" i="1" s="1"/>
  <c r="CV280" i="1"/>
  <c r="U280" i="1" s="1"/>
  <c r="CW280" i="1"/>
  <c r="V280" i="1" s="1"/>
  <c r="FR280" i="1"/>
  <c r="GL280" i="1"/>
  <c r="GN280" i="1"/>
  <c r="GP280" i="1"/>
  <c r="GV280" i="1"/>
  <c r="GX280" i="1"/>
  <c r="C281" i="1"/>
  <c r="D281" i="1"/>
  <c r="I281" i="1"/>
  <c r="I283" i="1" s="1"/>
  <c r="AC281" i="1"/>
  <c r="AB281" i="1" s="1"/>
  <c r="AD281" i="1"/>
  <c r="CR281" i="1" s="1"/>
  <c r="Q281" i="1" s="1"/>
  <c r="AE281" i="1"/>
  <c r="AF281" i="1"/>
  <c r="AG281" i="1"/>
  <c r="CU281" i="1" s="1"/>
  <c r="T281" i="1" s="1"/>
  <c r="AH281" i="1"/>
  <c r="CV281" i="1" s="1"/>
  <c r="U281" i="1" s="1"/>
  <c r="AI281" i="1"/>
  <c r="AJ281" i="1"/>
  <c r="CS281" i="1"/>
  <c r="R281" i="1" s="1"/>
  <c r="GK281" i="1" s="1"/>
  <c r="CT281" i="1"/>
  <c r="S281" i="1" s="1"/>
  <c r="CW281" i="1"/>
  <c r="V281" i="1" s="1"/>
  <c r="CX281" i="1"/>
  <c r="W281" i="1" s="1"/>
  <c r="FR281" i="1"/>
  <c r="GL281" i="1"/>
  <c r="GN281" i="1"/>
  <c r="GP281" i="1"/>
  <c r="GV281" i="1"/>
  <c r="GX281" i="1"/>
  <c r="I282" i="1"/>
  <c r="AC282" i="1"/>
  <c r="CQ282" i="1" s="1"/>
  <c r="P282" i="1" s="1"/>
  <c r="AE282" i="1"/>
  <c r="AD282" i="1" s="1"/>
  <c r="AF282" i="1"/>
  <c r="CT282" i="1" s="1"/>
  <c r="S282" i="1" s="1"/>
  <c r="AG282" i="1"/>
  <c r="CU282" i="1" s="1"/>
  <c r="T282" i="1" s="1"/>
  <c r="AH282" i="1"/>
  <c r="AI282" i="1"/>
  <c r="AJ282" i="1"/>
  <c r="CX282" i="1" s="1"/>
  <c r="W282" i="1" s="1"/>
  <c r="CS282" i="1"/>
  <c r="R282" i="1" s="1"/>
  <c r="GK282" i="1" s="1"/>
  <c r="CV282" i="1"/>
  <c r="U282" i="1" s="1"/>
  <c r="CW282" i="1"/>
  <c r="V282" i="1" s="1"/>
  <c r="FR282" i="1"/>
  <c r="GL282" i="1"/>
  <c r="GN282" i="1"/>
  <c r="GP282" i="1"/>
  <c r="GV282" i="1"/>
  <c r="GX282" i="1"/>
  <c r="AC283" i="1"/>
  <c r="AE283" i="1"/>
  <c r="AD283" i="1" s="1"/>
  <c r="AF283" i="1"/>
  <c r="CT283" i="1" s="1"/>
  <c r="S283" i="1" s="1"/>
  <c r="AG283" i="1"/>
  <c r="AH283" i="1"/>
  <c r="AI283" i="1"/>
  <c r="CW283" i="1" s="1"/>
  <c r="AJ283" i="1"/>
  <c r="CX283" i="1" s="1"/>
  <c r="W283" i="1" s="1"/>
  <c r="CQ283" i="1"/>
  <c r="CU283" i="1"/>
  <c r="T283" i="1" s="1"/>
  <c r="CV283" i="1"/>
  <c r="FR283" i="1"/>
  <c r="GL283" i="1"/>
  <c r="GN283" i="1"/>
  <c r="GP283" i="1"/>
  <c r="GV283" i="1"/>
  <c r="GX283" i="1" s="1"/>
  <c r="AC284" i="1"/>
  <c r="AB284" i="1" s="1"/>
  <c r="AD284" i="1"/>
  <c r="CR284" i="1" s="1"/>
  <c r="Q284" i="1" s="1"/>
  <c r="AE284" i="1"/>
  <c r="CS284" i="1" s="1"/>
  <c r="R284" i="1" s="1"/>
  <c r="GK284" i="1" s="1"/>
  <c r="AF284" i="1"/>
  <c r="AG284" i="1"/>
  <c r="AH284" i="1"/>
  <c r="CV284" i="1" s="1"/>
  <c r="U284" i="1" s="1"/>
  <c r="AI284" i="1"/>
  <c r="CW284" i="1" s="1"/>
  <c r="V284" i="1" s="1"/>
  <c r="AJ284" i="1"/>
  <c r="CQ284" i="1"/>
  <c r="P284" i="1" s="1"/>
  <c r="CT284" i="1"/>
  <c r="S284" i="1" s="1"/>
  <c r="CU284" i="1"/>
  <c r="T284" i="1" s="1"/>
  <c r="CX284" i="1"/>
  <c r="W284" i="1" s="1"/>
  <c r="FR284" i="1"/>
  <c r="GL284" i="1"/>
  <c r="GN284" i="1"/>
  <c r="GP284" i="1"/>
  <c r="GV284" i="1"/>
  <c r="GX284" i="1" s="1"/>
  <c r="I285" i="1"/>
  <c r="AC285" i="1"/>
  <c r="AB285" i="1" s="1"/>
  <c r="AD285" i="1"/>
  <c r="CR285" i="1" s="1"/>
  <c r="Q285" i="1" s="1"/>
  <c r="AE285" i="1"/>
  <c r="AF285" i="1"/>
  <c r="AG285" i="1"/>
  <c r="CU285" i="1" s="1"/>
  <c r="T285" i="1" s="1"/>
  <c r="AH285" i="1"/>
  <c r="CV285" i="1" s="1"/>
  <c r="U285" i="1" s="1"/>
  <c r="AI285" i="1"/>
  <c r="AJ285" i="1"/>
  <c r="CS285" i="1"/>
  <c r="R285" i="1" s="1"/>
  <c r="GK285" i="1" s="1"/>
  <c r="CT285" i="1"/>
  <c r="S285" i="1" s="1"/>
  <c r="CW285" i="1"/>
  <c r="V285" i="1" s="1"/>
  <c r="CX285" i="1"/>
  <c r="W285" i="1" s="1"/>
  <c r="FR285" i="1"/>
  <c r="GL285" i="1"/>
  <c r="GN285" i="1"/>
  <c r="GP285" i="1"/>
  <c r="GV285" i="1"/>
  <c r="GX285" i="1"/>
  <c r="C286" i="1"/>
  <c r="D286" i="1"/>
  <c r="I286" i="1"/>
  <c r="AC286" i="1"/>
  <c r="AB286" i="1" s="1"/>
  <c r="AD286" i="1"/>
  <c r="CR286" i="1" s="1"/>
  <c r="Q286" i="1" s="1"/>
  <c r="AE286" i="1"/>
  <c r="CS286" i="1" s="1"/>
  <c r="R286" i="1" s="1"/>
  <c r="GK286" i="1" s="1"/>
  <c r="AF286" i="1"/>
  <c r="AG286" i="1"/>
  <c r="AH286" i="1"/>
  <c r="CV286" i="1" s="1"/>
  <c r="U286" i="1" s="1"/>
  <c r="AI286" i="1"/>
  <c r="CW286" i="1" s="1"/>
  <c r="V286" i="1" s="1"/>
  <c r="AJ286" i="1"/>
  <c r="CQ286" i="1"/>
  <c r="P286" i="1" s="1"/>
  <c r="CP286" i="1" s="1"/>
  <c r="O286" i="1" s="1"/>
  <c r="CT286" i="1"/>
  <c r="S286" i="1" s="1"/>
  <c r="CU286" i="1"/>
  <c r="T286" i="1" s="1"/>
  <c r="CX286" i="1"/>
  <c r="W286" i="1" s="1"/>
  <c r="FR286" i="1"/>
  <c r="GL286" i="1"/>
  <c r="GN286" i="1"/>
  <c r="GP286" i="1"/>
  <c r="GV286" i="1"/>
  <c r="GX286" i="1" s="1"/>
  <c r="C287" i="1"/>
  <c r="D287" i="1"/>
  <c r="I287" i="1"/>
  <c r="AC287" i="1"/>
  <c r="AE287" i="1"/>
  <c r="AD287" i="1" s="1"/>
  <c r="AF287" i="1"/>
  <c r="CT287" i="1" s="1"/>
  <c r="S287" i="1" s="1"/>
  <c r="AG287" i="1"/>
  <c r="AH287" i="1"/>
  <c r="AI287" i="1"/>
  <c r="CW287" i="1" s="1"/>
  <c r="V287" i="1" s="1"/>
  <c r="AJ287" i="1"/>
  <c r="CX287" i="1" s="1"/>
  <c r="W287" i="1" s="1"/>
  <c r="CQ287" i="1"/>
  <c r="P287" i="1" s="1"/>
  <c r="CU287" i="1"/>
  <c r="T287" i="1" s="1"/>
  <c r="CV287" i="1"/>
  <c r="U287" i="1" s="1"/>
  <c r="FR287" i="1"/>
  <c r="GL287" i="1"/>
  <c r="GN287" i="1"/>
  <c r="GP287" i="1"/>
  <c r="GV287" i="1"/>
  <c r="GX287" i="1" s="1"/>
  <c r="I288" i="1"/>
  <c r="AC288" i="1"/>
  <c r="AB288" i="1" s="1"/>
  <c r="AD288" i="1"/>
  <c r="CR288" i="1" s="1"/>
  <c r="Q288" i="1" s="1"/>
  <c r="AE288" i="1"/>
  <c r="CS288" i="1" s="1"/>
  <c r="R288" i="1" s="1"/>
  <c r="GK288" i="1" s="1"/>
  <c r="AF288" i="1"/>
  <c r="AG288" i="1"/>
  <c r="AH288" i="1"/>
  <c r="CV288" i="1" s="1"/>
  <c r="U288" i="1" s="1"/>
  <c r="AI288" i="1"/>
  <c r="CW288" i="1" s="1"/>
  <c r="V288" i="1" s="1"/>
  <c r="AJ288" i="1"/>
  <c r="CQ288" i="1"/>
  <c r="P288" i="1" s="1"/>
  <c r="CP288" i="1" s="1"/>
  <c r="O288" i="1" s="1"/>
  <c r="CT288" i="1"/>
  <c r="S288" i="1" s="1"/>
  <c r="CU288" i="1"/>
  <c r="T288" i="1" s="1"/>
  <c r="CX288" i="1"/>
  <c r="W288" i="1" s="1"/>
  <c r="FR288" i="1"/>
  <c r="GL288" i="1"/>
  <c r="GN288" i="1"/>
  <c r="GP288" i="1"/>
  <c r="GV288" i="1"/>
  <c r="GX288" i="1" s="1"/>
  <c r="I289" i="1"/>
  <c r="AC289" i="1"/>
  <c r="AB289" i="1" s="1"/>
  <c r="AD289" i="1"/>
  <c r="CR289" i="1" s="1"/>
  <c r="Q289" i="1" s="1"/>
  <c r="AE289" i="1"/>
  <c r="AF289" i="1"/>
  <c r="AG289" i="1"/>
  <c r="CU289" i="1" s="1"/>
  <c r="T289" i="1" s="1"/>
  <c r="AH289" i="1"/>
  <c r="CV289" i="1" s="1"/>
  <c r="U289" i="1" s="1"/>
  <c r="AI289" i="1"/>
  <c r="AJ289" i="1"/>
  <c r="CS289" i="1"/>
  <c r="R289" i="1" s="1"/>
  <c r="GK289" i="1" s="1"/>
  <c r="CT289" i="1"/>
  <c r="S289" i="1" s="1"/>
  <c r="CW289" i="1"/>
  <c r="V289" i="1" s="1"/>
  <c r="CX289" i="1"/>
  <c r="W289" i="1" s="1"/>
  <c r="FR289" i="1"/>
  <c r="GL289" i="1"/>
  <c r="GN289" i="1"/>
  <c r="GP289" i="1"/>
  <c r="GV289" i="1"/>
  <c r="GX289" i="1"/>
  <c r="I290" i="1"/>
  <c r="AC290" i="1"/>
  <c r="CQ290" i="1" s="1"/>
  <c r="P290" i="1" s="1"/>
  <c r="AE290" i="1"/>
  <c r="AD290" i="1" s="1"/>
  <c r="AF290" i="1"/>
  <c r="CT290" i="1" s="1"/>
  <c r="S290" i="1" s="1"/>
  <c r="AG290" i="1"/>
  <c r="CU290" i="1" s="1"/>
  <c r="T290" i="1" s="1"/>
  <c r="AH290" i="1"/>
  <c r="AI290" i="1"/>
  <c r="AJ290" i="1"/>
  <c r="CX290" i="1" s="1"/>
  <c r="W290" i="1" s="1"/>
  <c r="CS290" i="1"/>
  <c r="R290" i="1" s="1"/>
  <c r="GK290" i="1" s="1"/>
  <c r="CV290" i="1"/>
  <c r="U290" i="1" s="1"/>
  <c r="CW290" i="1"/>
  <c r="V290" i="1" s="1"/>
  <c r="FR290" i="1"/>
  <c r="GL290" i="1"/>
  <c r="GN290" i="1"/>
  <c r="GP290" i="1"/>
  <c r="GV290" i="1"/>
  <c r="GX290" i="1"/>
  <c r="I291" i="1"/>
  <c r="AC291" i="1"/>
  <c r="AE291" i="1"/>
  <c r="AD291" i="1" s="1"/>
  <c r="AF291" i="1"/>
  <c r="CT291" i="1" s="1"/>
  <c r="S291" i="1" s="1"/>
  <c r="AG291" i="1"/>
  <c r="AH291" i="1"/>
  <c r="AI291" i="1"/>
  <c r="CW291" i="1" s="1"/>
  <c r="V291" i="1" s="1"/>
  <c r="AJ291" i="1"/>
  <c r="CX291" i="1" s="1"/>
  <c r="W291" i="1" s="1"/>
  <c r="CQ291" i="1"/>
  <c r="P291" i="1" s="1"/>
  <c r="CU291" i="1"/>
  <c r="T291" i="1" s="1"/>
  <c r="CV291" i="1"/>
  <c r="U291" i="1" s="1"/>
  <c r="FR291" i="1"/>
  <c r="GL291" i="1"/>
  <c r="GN291" i="1"/>
  <c r="GP291" i="1"/>
  <c r="GV291" i="1"/>
  <c r="GX291" i="1" s="1"/>
  <c r="C292" i="1"/>
  <c r="D292" i="1"/>
  <c r="I292" i="1"/>
  <c r="CX661" i="3" s="1"/>
  <c r="AC292" i="1"/>
  <c r="CQ292" i="1" s="1"/>
  <c r="P292" i="1" s="1"/>
  <c r="AE292" i="1"/>
  <c r="AD292" i="1" s="1"/>
  <c r="AF292" i="1"/>
  <c r="CT292" i="1" s="1"/>
  <c r="S292" i="1" s="1"/>
  <c r="AG292" i="1"/>
  <c r="CU292" i="1" s="1"/>
  <c r="T292" i="1" s="1"/>
  <c r="AH292" i="1"/>
  <c r="AI292" i="1"/>
  <c r="AJ292" i="1"/>
  <c r="CX292" i="1" s="1"/>
  <c r="W292" i="1" s="1"/>
  <c r="CS292" i="1"/>
  <c r="R292" i="1" s="1"/>
  <c r="GK292" i="1" s="1"/>
  <c r="CV292" i="1"/>
  <c r="U292" i="1" s="1"/>
  <c r="CW292" i="1"/>
  <c r="V292" i="1" s="1"/>
  <c r="FR292" i="1"/>
  <c r="GL292" i="1"/>
  <c r="GO292" i="1"/>
  <c r="GP292" i="1"/>
  <c r="GV292" i="1"/>
  <c r="GX292" i="1"/>
  <c r="C293" i="1"/>
  <c r="D293" i="1"/>
  <c r="I293" i="1"/>
  <c r="CX662" i="3" s="1"/>
  <c r="AC293" i="1"/>
  <c r="AB293" i="1" s="1"/>
  <c r="AD293" i="1"/>
  <c r="CR293" i="1" s="1"/>
  <c r="Q293" i="1" s="1"/>
  <c r="AE293" i="1"/>
  <c r="AF293" i="1"/>
  <c r="AG293" i="1"/>
  <c r="CU293" i="1" s="1"/>
  <c r="T293" i="1" s="1"/>
  <c r="AH293" i="1"/>
  <c r="CV293" i="1" s="1"/>
  <c r="U293" i="1" s="1"/>
  <c r="AI293" i="1"/>
  <c r="AJ293" i="1"/>
  <c r="CS293" i="1"/>
  <c r="R293" i="1" s="1"/>
  <c r="GK293" i="1" s="1"/>
  <c r="CT293" i="1"/>
  <c r="S293" i="1" s="1"/>
  <c r="CW293" i="1"/>
  <c r="V293" i="1" s="1"/>
  <c r="CX293" i="1"/>
  <c r="W293" i="1" s="1"/>
  <c r="FR293" i="1"/>
  <c r="GL293" i="1"/>
  <c r="GO293" i="1"/>
  <c r="GP293" i="1"/>
  <c r="GV293" i="1"/>
  <c r="GX293" i="1"/>
  <c r="C294" i="1"/>
  <c r="D294" i="1"/>
  <c r="I294" i="1"/>
  <c r="AC294" i="1"/>
  <c r="AB294" i="1" s="1"/>
  <c r="AD294" i="1"/>
  <c r="CR294" i="1" s="1"/>
  <c r="Q294" i="1" s="1"/>
  <c r="AE294" i="1"/>
  <c r="CS294" i="1" s="1"/>
  <c r="R294" i="1" s="1"/>
  <c r="GK294" i="1" s="1"/>
  <c r="AF294" i="1"/>
  <c r="AG294" i="1"/>
  <c r="AH294" i="1"/>
  <c r="CV294" i="1" s="1"/>
  <c r="U294" i="1" s="1"/>
  <c r="AI294" i="1"/>
  <c r="CW294" i="1" s="1"/>
  <c r="V294" i="1" s="1"/>
  <c r="AJ294" i="1"/>
  <c r="CQ294" i="1"/>
  <c r="P294" i="1" s="1"/>
  <c r="CP294" i="1" s="1"/>
  <c r="O294" i="1" s="1"/>
  <c r="CT294" i="1"/>
  <c r="S294" i="1" s="1"/>
  <c r="CU294" i="1"/>
  <c r="T294" i="1" s="1"/>
  <c r="CX294" i="1"/>
  <c r="W294" i="1" s="1"/>
  <c r="FR294" i="1"/>
  <c r="GL294" i="1"/>
  <c r="GN294" i="1"/>
  <c r="GP294" i="1"/>
  <c r="GV294" i="1"/>
  <c r="GX294" i="1" s="1"/>
  <c r="C295" i="1"/>
  <c r="D295" i="1"/>
  <c r="I295" i="1"/>
  <c r="AC295" i="1"/>
  <c r="AE295" i="1"/>
  <c r="AD295" i="1" s="1"/>
  <c r="AB295" i="1" s="1"/>
  <c r="AF295" i="1"/>
  <c r="CT295" i="1" s="1"/>
  <c r="S295" i="1" s="1"/>
  <c r="AG295" i="1"/>
  <c r="AH295" i="1"/>
  <c r="AI295" i="1"/>
  <c r="CW295" i="1" s="1"/>
  <c r="V295" i="1" s="1"/>
  <c r="AJ295" i="1"/>
  <c r="CX295" i="1" s="1"/>
  <c r="W295" i="1" s="1"/>
  <c r="CQ295" i="1"/>
  <c r="P295" i="1" s="1"/>
  <c r="CR295" i="1"/>
  <c r="Q295" i="1" s="1"/>
  <c r="CU295" i="1"/>
  <c r="T295" i="1" s="1"/>
  <c r="CV295" i="1"/>
  <c r="U295" i="1" s="1"/>
  <c r="FR295" i="1"/>
  <c r="GL295" i="1"/>
  <c r="GN295" i="1"/>
  <c r="GP295" i="1"/>
  <c r="GV295" i="1"/>
  <c r="GX295" i="1" s="1"/>
  <c r="I296" i="1"/>
  <c r="AC296" i="1"/>
  <c r="AB296" i="1" s="1"/>
  <c r="AD296" i="1"/>
  <c r="CR296" i="1" s="1"/>
  <c r="Q296" i="1" s="1"/>
  <c r="AE296" i="1"/>
  <c r="CS296" i="1" s="1"/>
  <c r="R296" i="1" s="1"/>
  <c r="GK296" i="1" s="1"/>
  <c r="AF296" i="1"/>
  <c r="AG296" i="1"/>
  <c r="AH296" i="1"/>
  <c r="CV296" i="1" s="1"/>
  <c r="U296" i="1" s="1"/>
  <c r="AI296" i="1"/>
  <c r="CW296" i="1" s="1"/>
  <c r="V296" i="1" s="1"/>
  <c r="AJ296" i="1"/>
  <c r="CQ296" i="1"/>
  <c r="P296" i="1" s="1"/>
  <c r="CP296" i="1" s="1"/>
  <c r="O296" i="1" s="1"/>
  <c r="CT296" i="1"/>
  <c r="S296" i="1" s="1"/>
  <c r="CU296" i="1"/>
  <c r="T296" i="1" s="1"/>
  <c r="CX296" i="1"/>
  <c r="W296" i="1" s="1"/>
  <c r="FR296" i="1"/>
  <c r="GL296" i="1"/>
  <c r="GN296" i="1"/>
  <c r="GP296" i="1"/>
  <c r="GV296" i="1"/>
  <c r="GX296" i="1" s="1"/>
  <c r="I297" i="1"/>
  <c r="AC297" i="1"/>
  <c r="AD297" i="1"/>
  <c r="CR297" i="1" s="1"/>
  <c r="Q297" i="1" s="1"/>
  <c r="AE297" i="1"/>
  <c r="AF297" i="1"/>
  <c r="AG297" i="1"/>
  <c r="CU297" i="1" s="1"/>
  <c r="T297" i="1" s="1"/>
  <c r="AH297" i="1"/>
  <c r="CV297" i="1" s="1"/>
  <c r="U297" i="1" s="1"/>
  <c r="AI297" i="1"/>
  <c r="AJ297" i="1"/>
  <c r="CS297" i="1"/>
  <c r="R297" i="1" s="1"/>
  <c r="CT297" i="1"/>
  <c r="S297" i="1" s="1"/>
  <c r="CW297" i="1"/>
  <c r="V297" i="1" s="1"/>
  <c r="CX297" i="1"/>
  <c r="W297" i="1" s="1"/>
  <c r="FR297" i="1"/>
  <c r="GK297" i="1"/>
  <c r="GL297" i="1"/>
  <c r="GN297" i="1"/>
  <c r="GP297" i="1"/>
  <c r="GV297" i="1"/>
  <c r="GX297" i="1"/>
  <c r="C298" i="1"/>
  <c r="D298" i="1"/>
  <c r="I298" i="1"/>
  <c r="P298" i="1"/>
  <c r="AC298" i="1"/>
  <c r="AD298" i="1"/>
  <c r="CR298" i="1" s="1"/>
  <c r="Q298" i="1" s="1"/>
  <c r="AE298" i="1"/>
  <c r="CS298" i="1" s="1"/>
  <c r="R298" i="1" s="1"/>
  <c r="GK298" i="1" s="1"/>
  <c r="AF298" i="1"/>
  <c r="AG298" i="1"/>
  <c r="AH298" i="1"/>
  <c r="CV298" i="1" s="1"/>
  <c r="U298" i="1" s="1"/>
  <c r="AI298" i="1"/>
  <c r="CW298" i="1" s="1"/>
  <c r="V298" i="1" s="1"/>
  <c r="AJ298" i="1"/>
  <c r="CQ298" i="1"/>
  <c r="CT298" i="1"/>
  <c r="S298" i="1" s="1"/>
  <c r="CZ298" i="1" s="1"/>
  <c r="Y298" i="1" s="1"/>
  <c r="CU298" i="1"/>
  <c r="T298" i="1" s="1"/>
  <c r="CX298" i="1"/>
  <c r="W298" i="1" s="1"/>
  <c r="FR298" i="1"/>
  <c r="GL298" i="1"/>
  <c r="GN298" i="1"/>
  <c r="GP298" i="1"/>
  <c r="GV298" i="1"/>
  <c r="GX298" i="1" s="1"/>
  <c r="C299" i="1"/>
  <c r="D299" i="1"/>
  <c r="I299" i="1"/>
  <c r="AC299" i="1"/>
  <c r="AE299" i="1"/>
  <c r="AF299" i="1"/>
  <c r="CT299" i="1" s="1"/>
  <c r="S299" i="1" s="1"/>
  <c r="AG299" i="1"/>
  <c r="AH299" i="1"/>
  <c r="AI299" i="1"/>
  <c r="CW299" i="1" s="1"/>
  <c r="V299" i="1" s="1"/>
  <c r="AJ299" i="1"/>
  <c r="CX299" i="1" s="1"/>
  <c r="W299" i="1" s="1"/>
  <c r="CQ299" i="1"/>
  <c r="P299" i="1" s="1"/>
  <c r="CU299" i="1"/>
  <c r="T299" i="1" s="1"/>
  <c r="CV299" i="1"/>
  <c r="U299" i="1" s="1"/>
  <c r="FR299" i="1"/>
  <c r="GL299" i="1"/>
  <c r="GN299" i="1"/>
  <c r="GP299" i="1"/>
  <c r="GV299" i="1"/>
  <c r="GX299" i="1" s="1"/>
  <c r="I300" i="1"/>
  <c r="P300" i="1"/>
  <c r="AC300" i="1"/>
  <c r="AD300" i="1"/>
  <c r="CR300" i="1" s="1"/>
  <c r="Q300" i="1" s="1"/>
  <c r="AE300" i="1"/>
  <c r="CS300" i="1" s="1"/>
  <c r="R300" i="1" s="1"/>
  <c r="GK300" i="1" s="1"/>
  <c r="AF300" i="1"/>
  <c r="AG300" i="1"/>
  <c r="AH300" i="1"/>
  <c r="CV300" i="1" s="1"/>
  <c r="U300" i="1" s="1"/>
  <c r="AI300" i="1"/>
  <c r="CW300" i="1" s="1"/>
  <c r="V300" i="1" s="1"/>
  <c r="AJ300" i="1"/>
  <c r="CQ300" i="1"/>
  <c r="CT300" i="1"/>
  <c r="S300" i="1" s="1"/>
  <c r="CZ300" i="1" s="1"/>
  <c r="Y300" i="1" s="1"/>
  <c r="CU300" i="1"/>
  <c r="T300" i="1" s="1"/>
  <c r="CX300" i="1"/>
  <c r="W300" i="1" s="1"/>
  <c r="FR300" i="1"/>
  <c r="GL300" i="1"/>
  <c r="GN300" i="1"/>
  <c r="GP300" i="1"/>
  <c r="GV300" i="1"/>
  <c r="GX300" i="1" s="1"/>
  <c r="I301" i="1"/>
  <c r="W301" i="1"/>
  <c r="AC301" i="1"/>
  <c r="AD301" i="1"/>
  <c r="CR301" i="1" s="1"/>
  <c r="Q301" i="1" s="1"/>
  <c r="AE301" i="1"/>
  <c r="AF301" i="1"/>
  <c r="AG301" i="1"/>
  <c r="CU301" i="1" s="1"/>
  <c r="T301" i="1" s="1"/>
  <c r="AH301" i="1"/>
  <c r="CV301" i="1" s="1"/>
  <c r="U301" i="1" s="1"/>
  <c r="AI301" i="1"/>
  <c r="AJ301" i="1"/>
  <c r="CS301" i="1"/>
  <c r="R301" i="1" s="1"/>
  <c r="GK301" i="1" s="1"/>
  <c r="CT301" i="1"/>
  <c r="S301" i="1" s="1"/>
  <c r="CW301" i="1"/>
  <c r="V301" i="1" s="1"/>
  <c r="CX301" i="1"/>
  <c r="FR301" i="1"/>
  <c r="GL301" i="1"/>
  <c r="GN301" i="1"/>
  <c r="GP301" i="1"/>
  <c r="GV301" i="1"/>
  <c r="GX301" i="1"/>
  <c r="C302" i="1"/>
  <c r="D302" i="1"/>
  <c r="AC302" i="1"/>
  <c r="AE302" i="1"/>
  <c r="AF302" i="1"/>
  <c r="CT302" i="1" s="1"/>
  <c r="S302" i="1" s="1"/>
  <c r="AG302" i="1"/>
  <c r="AH302" i="1"/>
  <c r="AI302" i="1"/>
  <c r="CW302" i="1" s="1"/>
  <c r="V302" i="1" s="1"/>
  <c r="AJ302" i="1"/>
  <c r="CX302" i="1" s="1"/>
  <c r="W302" i="1" s="1"/>
  <c r="CQ302" i="1"/>
  <c r="P302" i="1" s="1"/>
  <c r="CU302" i="1"/>
  <c r="T302" i="1" s="1"/>
  <c r="CV302" i="1"/>
  <c r="U302" i="1" s="1"/>
  <c r="FR302" i="1"/>
  <c r="GL302" i="1"/>
  <c r="GN302" i="1"/>
  <c r="GP302" i="1"/>
  <c r="GV302" i="1"/>
  <c r="GX302" i="1" s="1"/>
  <c r="C303" i="1"/>
  <c r="D303" i="1"/>
  <c r="V303" i="1"/>
  <c r="AC303" i="1"/>
  <c r="CQ303" i="1" s="1"/>
  <c r="P303" i="1" s="1"/>
  <c r="AD303" i="1"/>
  <c r="CR303" i="1" s="1"/>
  <c r="Q303" i="1" s="1"/>
  <c r="CP303" i="1" s="1"/>
  <c r="O303" i="1" s="1"/>
  <c r="AE303" i="1"/>
  <c r="AF303" i="1"/>
  <c r="CT303" i="1" s="1"/>
  <c r="S303" i="1" s="1"/>
  <c r="AG303" i="1"/>
  <c r="CU303" i="1" s="1"/>
  <c r="T303" i="1" s="1"/>
  <c r="AH303" i="1"/>
  <c r="CV303" i="1" s="1"/>
  <c r="U303" i="1" s="1"/>
  <c r="AI303" i="1"/>
  <c r="AJ303" i="1"/>
  <c r="CX303" i="1" s="1"/>
  <c r="W303" i="1" s="1"/>
  <c r="CS303" i="1"/>
  <c r="R303" i="1" s="1"/>
  <c r="GK303" i="1" s="1"/>
  <c r="CW303" i="1"/>
  <c r="FR303" i="1"/>
  <c r="GL303" i="1"/>
  <c r="GN303" i="1"/>
  <c r="GP303" i="1"/>
  <c r="GV303" i="1"/>
  <c r="GX303" i="1"/>
  <c r="I304" i="1"/>
  <c r="AC304" i="1"/>
  <c r="CQ304" i="1" s="1"/>
  <c r="AE304" i="1"/>
  <c r="AD304" i="1" s="1"/>
  <c r="AB304" i="1" s="1"/>
  <c r="AF304" i="1"/>
  <c r="CT304" i="1" s="1"/>
  <c r="AG304" i="1"/>
  <c r="CU304" i="1" s="1"/>
  <c r="AH304" i="1"/>
  <c r="AI304" i="1"/>
  <c r="CW304" i="1" s="1"/>
  <c r="V304" i="1" s="1"/>
  <c r="AJ304" i="1"/>
  <c r="CX304" i="1" s="1"/>
  <c r="CV304" i="1"/>
  <c r="U304" i="1" s="1"/>
  <c r="FR304" i="1"/>
  <c r="GL304" i="1"/>
  <c r="GN304" i="1"/>
  <c r="GP304" i="1"/>
  <c r="GV304" i="1"/>
  <c r="GX304" i="1" s="1"/>
  <c r="I305" i="1"/>
  <c r="Q305" i="1"/>
  <c r="T305" i="1"/>
  <c r="AC305" i="1"/>
  <c r="AD305" i="1"/>
  <c r="AB305" i="1" s="1"/>
  <c r="AE305" i="1"/>
  <c r="CS305" i="1" s="1"/>
  <c r="R305" i="1" s="1"/>
  <c r="GK305" i="1" s="1"/>
  <c r="AF305" i="1"/>
  <c r="CT305" i="1" s="1"/>
  <c r="S305" i="1" s="1"/>
  <c r="CY305" i="1" s="1"/>
  <c r="X305" i="1" s="1"/>
  <c r="AG305" i="1"/>
  <c r="AH305" i="1"/>
  <c r="AI305" i="1"/>
  <c r="CW305" i="1" s="1"/>
  <c r="V305" i="1" s="1"/>
  <c r="AJ305" i="1"/>
  <c r="CX305" i="1" s="1"/>
  <c r="W305" i="1" s="1"/>
  <c r="CQ305" i="1"/>
  <c r="P305" i="1" s="1"/>
  <c r="CP305" i="1" s="1"/>
  <c r="O305" i="1" s="1"/>
  <c r="CR305" i="1"/>
  <c r="CU305" i="1"/>
  <c r="CV305" i="1"/>
  <c r="U305" i="1" s="1"/>
  <c r="FR305" i="1"/>
  <c r="GL305" i="1"/>
  <c r="GN305" i="1"/>
  <c r="GP305" i="1"/>
  <c r="GV305" i="1"/>
  <c r="GX305" i="1" s="1"/>
  <c r="C306" i="1"/>
  <c r="D306" i="1"/>
  <c r="I306" i="1"/>
  <c r="Q306" i="1"/>
  <c r="U306" i="1"/>
  <c r="AC306" i="1"/>
  <c r="CQ306" i="1" s="1"/>
  <c r="P306" i="1" s="1"/>
  <c r="AE306" i="1"/>
  <c r="AD306" i="1" s="1"/>
  <c r="AF306" i="1"/>
  <c r="CT306" i="1" s="1"/>
  <c r="S306" i="1" s="1"/>
  <c r="CZ306" i="1" s="1"/>
  <c r="Y306" i="1" s="1"/>
  <c r="AG306" i="1"/>
  <c r="CU306" i="1" s="1"/>
  <c r="T306" i="1" s="1"/>
  <c r="AH306" i="1"/>
  <c r="AI306" i="1"/>
  <c r="AJ306" i="1"/>
  <c r="CX306" i="1" s="1"/>
  <c r="W306" i="1" s="1"/>
  <c r="CR306" i="1"/>
  <c r="CS306" i="1"/>
  <c r="R306" i="1" s="1"/>
  <c r="GK306" i="1" s="1"/>
  <c r="CV306" i="1"/>
  <c r="CW306" i="1"/>
  <c r="V306" i="1" s="1"/>
  <c r="FR306" i="1"/>
  <c r="GL306" i="1"/>
  <c r="GN306" i="1"/>
  <c r="GP306" i="1"/>
  <c r="GV306" i="1"/>
  <c r="GX306" i="1"/>
  <c r="C307" i="1"/>
  <c r="D307" i="1"/>
  <c r="I307" i="1"/>
  <c r="R307" i="1"/>
  <c r="W307" i="1"/>
  <c r="AC307" i="1"/>
  <c r="CQ307" i="1" s="1"/>
  <c r="P307" i="1" s="1"/>
  <c r="AD307" i="1"/>
  <c r="CR307" i="1" s="1"/>
  <c r="Q307" i="1" s="1"/>
  <c r="AE307" i="1"/>
  <c r="AF307" i="1"/>
  <c r="AG307" i="1"/>
  <c r="CU307" i="1" s="1"/>
  <c r="T307" i="1" s="1"/>
  <c r="AH307" i="1"/>
  <c r="CV307" i="1" s="1"/>
  <c r="U307" i="1" s="1"/>
  <c r="AI307" i="1"/>
  <c r="AJ307" i="1"/>
  <c r="CS307" i="1"/>
  <c r="CT307" i="1"/>
  <c r="S307" i="1" s="1"/>
  <c r="CW307" i="1"/>
  <c r="V307" i="1" s="1"/>
  <c r="CX307" i="1"/>
  <c r="FR307" i="1"/>
  <c r="GK307" i="1"/>
  <c r="GL307" i="1"/>
  <c r="GN307" i="1"/>
  <c r="GP307" i="1"/>
  <c r="GV307" i="1"/>
  <c r="GX307" i="1"/>
  <c r="I308" i="1"/>
  <c r="Q308" i="1"/>
  <c r="U308" i="1"/>
  <c r="AC308" i="1"/>
  <c r="CQ308" i="1" s="1"/>
  <c r="P308" i="1" s="1"/>
  <c r="AE308" i="1"/>
  <c r="AD308" i="1" s="1"/>
  <c r="AF308" i="1"/>
  <c r="CT308" i="1" s="1"/>
  <c r="S308" i="1" s="1"/>
  <c r="CZ308" i="1" s="1"/>
  <c r="Y308" i="1" s="1"/>
  <c r="AG308" i="1"/>
  <c r="CU308" i="1" s="1"/>
  <c r="T308" i="1" s="1"/>
  <c r="AH308" i="1"/>
  <c r="AI308" i="1"/>
  <c r="AJ308" i="1"/>
  <c r="CX308" i="1" s="1"/>
  <c r="W308" i="1" s="1"/>
  <c r="CR308" i="1"/>
  <c r="CS308" i="1"/>
  <c r="R308" i="1" s="1"/>
  <c r="GK308" i="1" s="1"/>
  <c r="CV308" i="1"/>
  <c r="CW308" i="1"/>
  <c r="V308" i="1" s="1"/>
  <c r="FR308" i="1"/>
  <c r="GL308" i="1"/>
  <c r="GN308" i="1"/>
  <c r="GP308" i="1"/>
  <c r="GV308" i="1"/>
  <c r="GX308" i="1"/>
  <c r="AC309" i="1"/>
  <c r="AE309" i="1"/>
  <c r="AD309" i="1" s="1"/>
  <c r="AF309" i="1"/>
  <c r="CT309" i="1" s="1"/>
  <c r="AG309" i="1"/>
  <c r="AH309" i="1"/>
  <c r="AI309" i="1"/>
  <c r="CW309" i="1" s="1"/>
  <c r="AJ309" i="1"/>
  <c r="CX309" i="1" s="1"/>
  <c r="CQ309" i="1"/>
  <c r="CS309" i="1"/>
  <c r="CU309" i="1"/>
  <c r="CV309" i="1"/>
  <c r="FR309" i="1"/>
  <c r="GL309" i="1"/>
  <c r="GN309" i="1"/>
  <c r="GP309" i="1"/>
  <c r="GV309" i="1"/>
  <c r="C310" i="1"/>
  <c r="D310" i="1"/>
  <c r="I310" i="1"/>
  <c r="AB310" i="1"/>
  <c r="AC310" i="1"/>
  <c r="CQ310" i="1" s="1"/>
  <c r="P310" i="1" s="1"/>
  <c r="AE310" i="1"/>
  <c r="AD310" i="1" s="1"/>
  <c r="CR310" i="1" s="1"/>
  <c r="Q310" i="1" s="1"/>
  <c r="CP310" i="1" s="1"/>
  <c r="O310" i="1" s="1"/>
  <c r="AF310" i="1"/>
  <c r="AG310" i="1"/>
  <c r="CU310" i="1" s="1"/>
  <c r="T310" i="1" s="1"/>
  <c r="AH310" i="1"/>
  <c r="AI310" i="1"/>
  <c r="CW310" i="1" s="1"/>
  <c r="V310" i="1" s="1"/>
  <c r="AJ310" i="1"/>
  <c r="CS310" i="1"/>
  <c r="R310" i="1" s="1"/>
  <c r="GK310" i="1" s="1"/>
  <c r="CT310" i="1"/>
  <c r="S310" i="1" s="1"/>
  <c r="CV310" i="1"/>
  <c r="U310" i="1" s="1"/>
  <c r="CX310" i="1"/>
  <c r="W310" i="1" s="1"/>
  <c r="FR310" i="1"/>
  <c r="GL310" i="1"/>
  <c r="GN310" i="1"/>
  <c r="GP310" i="1"/>
  <c r="GV310" i="1"/>
  <c r="GX310" i="1"/>
  <c r="C311" i="1"/>
  <c r="D311" i="1"/>
  <c r="I311" i="1"/>
  <c r="R311" i="1"/>
  <c r="T311" i="1"/>
  <c r="AC311" i="1"/>
  <c r="AD311" i="1"/>
  <c r="CR311" i="1" s="1"/>
  <c r="Q311" i="1" s="1"/>
  <c r="AE311" i="1"/>
  <c r="AF311" i="1"/>
  <c r="AB311" i="1" s="1"/>
  <c r="AG311" i="1"/>
  <c r="AH311" i="1"/>
  <c r="CV311" i="1" s="1"/>
  <c r="U311" i="1" s="1"/>
  <c r="AI311" i="1"/>
  <c r="AJ311" i="1"/>
  <c r="CX311" i="1" s="1"/>
  <c r="W311" i="1" s="1"/>
  <c r="CQ311" i="1"/>
  <c r="P311" i="1" s="1"/>
  <c r="CP311" i="1" s="1"/>
  <c r="O311" i="1" s="1"/>
  <c r="CS311" i="1"/>
  <c r="CT311" i="1"/>
  <c r="S311" i="1" s="1"/>
  <c r="CU311" i="1"/>
  <c r="CW311" i="1"/>
  <c r="V311" i="1" s="1"/>
  <c r="FR311" i="1"/>
  <c r="GK311" i="1"/>
  <c r="GL311" i="1"/>
  <c r="GN311" i="1"/>
  <c r="GP311" i="1"/>
  <c r="GV311" i="1"/>
  <c r="GX311" i="1"/>
  <c r="I312" i="1"/>
  <c r="AC312" i="1"/>
  <c r="CQ312" i="1" s="1"/>
  <c r="AE312" i="1"/>
  <c r="AD312" i="1" s="1"/>
  <c r="AB312" i="1" s="1"/>
  <c r="AF312" i="1"/>
  <c r="AG312" i="1"/>
  <c r="CU312" i="1" s="1"/>
  <c r="T312" i="1" s="1"/>
  <c r="AH312" i="1"/>
  <c r="AI312" i="1"/>
  <c r="CW312" i="1" s="1"/>
  <c r="V312" i="1" s="1"/>
  <c r="AJ312" i="1"/>
  <c r="CS312" i="1"/>
  <c r="R312" i="1" s="1"/>
  <c r="GK312" i="1" s="1"/>
  <c r="CT312" i="1"/>
  <c r="S312" i="1" s="1"/>
  <c r="CV312" i="1"/>
  <c r="U312" i="1" s="1"/>
  <c r="CX312" i="1"/>
  <c r="W312" i="1" s="1"/>
  <c r="FR312" i="1"/>
  <c r="GL312" i="1"/>
  <c r="GN312" i="1"/>
  <c r="GP312" i="1"/>
  <c r="GV312" i="1"/>
  <c r="GX312" i="1"/>
  <c r="I313" i="1"/>
  <c r="P313" i="1"/>
  <c r="R313" i="1"/>
  <c r="GK313" i="1" s="1"/>
  <c r="AC313" i="1"/>
  <c r="AD313" i="1"/>
  <c r="AE313" i="1"/>
  <c r="AF313" i="1"/>
  <c r="CT313" i="1" s="1"/>
  <c r="S313" i="1" s="1"/>
  <c r="CY313" i="1" s="1"/>
  <c r="X313" i="1" s="1"/>
  <c r="AG313" i="1"/>
  <c r="AH313" i="1"/>
  <c r="CV313" i="1" s="1"/>
  <c r="U313" i="1" s="1"/>
  <c r="AI313" i="1"/>
  <c r="AJ313" i="1"/>
  <c r="CX313" i="1" s="1"/>
  <c r="W313" i="1" s="1"/>
  <c r="CQ313" i="1"/>
  <c r="CR313" i="1"/>
  <c r="Q313" i="1" s="1"/>
  <c r="CS313" i="1"/>
  <c r="CU313" i="1"/>
  <c r="T313" i="1" s="1"/>
  <c r="CW313" i="1"/>
  <c r="V313" i="1" s="1"/>
  <c r="CZ313" i="1"/>
  <c r="Y313" i="1" s="1"/>
  <c r="FR313" i="1"/>
  <c r="GL313" i="1"/>
  <c r="GN313" i="1"/>
  <c r="GP313" i="1"/>
  <c r="GV313" i="1"/>
  <c r="GX313" i="1" s="1"/>
  <c r="AC314" i="1"/>
  <c r="AD314" i="1"/>
  <c r="CR314" i="1" s="1"/>
  <c r="AE314" i="1"/>
  <c r="CS314" i="1" s="1"/>
  <c r="AF314" i="1"/>
  <c r="AG314" i="1"/>
  <c r="AH314" i="1"/>
  <c r="AI314" i="1"/>
  <c r="CW314" i="1" s="1"/>
  <c r="AJ314" i="1"/>
  <c r="CQ314" i="1"/>
  <c r="CT314" i="1"/>
  <c r="CU314" i="1"/>
  <c r="CV314" i="1"/>
  <c r="CX314" i="1"/>
  <c r="FR314" i="1"/>
  <c r="GL314" i="1"/>
  <c r="GN314" i="1"/>
  <c r="GP314" i="1"/>
  <c r="GV314" i="1"/>
  <c r="I315" i="1"/>
  <c r="GX315" i="1" s="1"/>
  <c r="S315" i="1"/>
  <c r="CY315" i="1" s="1"/>
  <c r="X315" i="1" s="1"/>
  <c r="V315" i="1"/>
  <c r="AC315" i="1"/>
  <c r="CQ315" i="1" s="1"/>
  <c r="P315" i="1" s="1"/>
  <c r="AD315" i="1"/>
  <c r="CR315" i="1" s="1"/>
  <c r="AE315" i="1"/>
  <c r="AF315" i="1"/>
  <c r="AG315" i="1"/>
  <c r="AH315" i="1"/>
  <c r="CV315" i="1" s="1"/>
  <c r="AI315" i="1"/>
  <c r="AJ315" i="1"/>
  <c r="CS315" i="1"/>
  <c r="R315" i="1" s="1"/>
  <c r="GK315" i="1" s="1"/>
  <c r="CT315" i="1"/>
  <c r="CU315" i="1"/>
  <c r="T315" i="1" s="1"/>
  <c r="CW315" i="1"/>
  <c r="CX315" i="1"/>
  <c r="W315" i="1" s="1"/>
  <c r="FR315" i="1"/>
  <c r="GL315" i="1"/>
  <c r="GN315" i="1"/>
  <c r="GP315" i="1"/>
  <c r="GV315" i="1"/>
  <c r="I316" i="1"/>
  <c r="AC316" i="1"/>
  <c r="CQ316" i="1" s="1"/>
  <c r="AE316" i="1"/>
  <c r="AD316" i="1" s="1"/>
  <c r="AF316" i="1"/>
  <c r="AG316" i="1"/>
  <c r="CU316" i="1" s="1"/>
  <c r="AH316" i="1"/>
  <c r="AI316" i="1"/>
  <c r="AJ316" i="1"/>
  <c r="CX316" i="1" s="1"/>
  <c r="W316" i="1" s="1"/>
  <c r="CR316" i="1"/>
  <c r="Q316" i="1" s="1"/>
  <c r="CS316" i="1"/>
  <c r="R316" i="1" s="1"/>
  <c r="GK316" i="1" s="1"/>
  <c r="CT316" i="1"/>
  <c r="S316" i="1" s="1"/>
  <c r="CV316" i="1"/>
  <c r="U316" i="1" s="1"/>
  <c r="CW316" i="1"/>
  <c r="V316" i="1" s="1"/>
  <c r="FR316" i="1"/>
  <c r="GL316" i="1"/>
  <c r="GN316" i="1"/>
  <c r="GP316" i="1"/>
  <c r="GV316" i="1"/>
  <c r="GX316" i="1" s="1"/>
  <c r="I317" i="1"/>
  <c r="T317" i="1"/>
  <c r="AC317" i="1"/>
  <c r="AE317" i="1"/>
  <c r="AD317" i="1" s="1"/>
  <c r="AF317" i="1"/>
  <c r="CT317" i="1" s="1"/>
  <c r="AG317" i="1"/>
  <c r="AH317" i="1"/>
  <c r="AI317" i="1"/>
  <c r="CW317" i="1" s="1"/>
  <c r="V317" i="1" s="1"/>
  <c r="AJ317" i="1"/>
  <c r="CX317" i="1" s="1"/>
  <c r="CQ317" i="1"/>
  <c r="P317" i="1" s="1"/>
  <c r="CS317" i="1"/>
  <c r="R317" i="1" s="1"/>
  <c r="GK317" i="1" s="1"/>
  <c r="CU317" i="1"/>
  <c r="CV317" i="1"/>
  <c r="U317" i="1" s="1"/>
  <c r="FR317" i="1"/>
  <c r="GL317" i="1"/>
  <c r="GN317" i="1"/>
  <c r="GP317" i="1"/>
  <c r="GV317" i="1"/>
  <c r="GX317" i="1"/>
  <c r="C318" i="1"/>
  <c r="D318" i="1"/>
  <c r="I318" i="1"/>
  <c r="I320" i="1" s="1"/>
  <c r="GX320" i="1" s="1"/>
  <c r="AC318" i="1"/>
  <c r="CQ318" i="1" s="1"/>
  <c r="AE318" i="1"/>
  <c r="AD318" i="1" s="1"/>
  <c r="AB318" i="1" s="1"/>
  <c r="AF318" i="1"/>
  <c r="AG318" i="1"/>
  <c r="CU318" i="1" s="1"/>
  <c r="T318" i="1" s="1"/>
  <c r="AH318" i="1"/>
  <c r="AI318" i="1"/>
  <c r="CW318" i="1" s="1"/>
  <c r="V318" i="1" s="1"/>
  <c r="AJ318" i="1"/>
  <c r="CS318" i="1"/>
  <c r="R318" i="1" s="1"/>
  <c r="GK318" i="1" s="1"/>
  <c r="CT318" i="1"/>
  <c r="S318" i="1" s="1"/>
  <c r="CV318" i="1"/>
  <c r="U318" i="1" s="1"/>
  <c r="CX318" i="1"/>
  <c r="W318" i="1" s="1"/>
  <c r="FR318" i="1"/>
  <c r="GL318" i="1"/>
  <c r="GN318" i="1"/>
  <c r="GP318" i="1"/>
  <c r="GV318" i="1"/>
  <c r="GX318" i="1"/>
  <c r="C319" i="1"/>
  <c r="D319" i="1"/>
  <c r="I319" i="1"/>
  <c r="R319" i="1"/>
  <c r="T319" i="1"/>
  <c r="AC319" i="1"/>
  <c r="AD319" i="1"/>
  <c r="CR319" i="1" s="1"/>
  <c r="Q319" i="1" s="1"/>
  <c r="AE319" i="1"/>
  <c r="AF319" i="1"/>
  <c r="AG319" i="1"/>
  <c r="AH319" i="1"/>
  <c r="CV319" i="1" s="1"/>
  <c r="U319" i="1" s="1"/>
  <c r="AI319" i="1"/>
  <c r="AJ319" i="1"/>
  <c r="CX319" i="1" s="1"/>
  <c r="W319" i="1" s="1"/>
  <c r="CQ319" i="1"/>
  <c r="P319" i="1" s="1"/>
  <c r="CS319" i="1"/>
  <c r="CT319" i="1"/>
  <c r="S319" i="1" s="1"/>
  <c r="CU319" i="1"/>
  <c r="CW319" i="1"/>
  <c r="V319" i="1" s="1"/>
  <c r="FR319" i="1"/>
  <c r="GK319" i="1"/>
  <c r="GL319" i="1"/>
  <c r="GN319" i="1"/>
  <c r="GP319" i="1"/>
  <c r="GV319" i="1"/>
  <c r="GX319" i="1"/>
  <c r="AB320" i="1"/>
  <c r="AC320" i="1"/>
  <c r="CQ320" i="1" s="1"/>
  <c r="AE320" i="1"/>
  <c r="AD320" i="1" s="1"/>
  <c r="CR320" i="1" s="1"/>
  <c r="Q320" i="1" s="1"/>
  <c r="AF320" i="1"/>
  <c r="AG320" i="1"/>
  <c r="CU320" i="1" s="1"/>
  <c r="AH320" i="1"/>
  <c r="AI320" i="1"/>
  <c r="CW320" i="1" s="1"/>
  <c r="V320" i="1" s="1"/>
  <c r="AJ320" i="1"/>
  <c r="CS320" i="1"/>
  <c r="CT320" i="1"/>
  <c r="S320" i="1" s="1"/>
  <c r="CV320" i="1"/>
  <c r="U320" i="1" s="1"/>
  <c r="CX320" i="1"/>
  <c r="W320" i="1" s="1"/>
  <c r="FR320" i="1"/>
  <c r="BY339" i="1" s="1"/>
  <c r="GL320" i="1"/>
  <c r="GN320" i="1"/>
  <c r="GP320" i="1"/>
  <c r="GV320" i="1"/>
  <c r="I321" i="1"/>
  <c r="P321" i="1"/>
  <c r="R321" i="1"/>
  <c r="GK321" i="1" s="1"/>
  <c r="AC321" i="1"/>
  <c r="AD321" i="1"/>
  <c r="AB321" i="1" s="1"/>
  <c r="AE321" i="1"/>
  <c r="AF321" i="1"/>
  <c r="CT321" i="1" s="1"/>
  <c r="S321" i="1" s="1"/>
  <c r="CY321" i="1" s="1"/>
  <c r="X321" i="1" s="1"/>
  <c r="AG321" i="1"/>
  <c r="AH321" i="1"/>
  <c r="CV321" i="1" s="1"/>
  <c r="U321" i="1" s="1"/>
  <c r="AI321" i="1"/>
  <c r="AJ321" i="1"/>
  <c r="CX321" i="1" s="1"/>
  <c r="W321" i="1" s="1"/>
  <c r="CQ321" i="1"/>
  <c r="CR321" i="1"/>
  <c r="Q321" i="1" s="1"/>
  <c r="CS321" i="1"/>
  <c r="CU321" i="1"/>
  <c r="T321" i="1" s="1"/>
  <c r="CW321" i="1"/>
  <c r="V321" i="1" s="1"/>
  <c r="FR321" i="1"/>
  <c r="GL321" i="1"/>
  <c r="GN321" i="1"/>
  <c r="GP321" i="1"/>
  <c r="GV321" i="1"/>
  <c r="GX321" i="1" s="1"/>
  <c r="C322" i="1"/>
  <c r="D322" i="1"/>
  <c r="R322" i="1"/>
  <c r="T322" i="1"/>
  <c r="AC322" i="1"/>
  <c r="AD322" i="1"/>
  <c r="CR322" i="1" s="1"/>
  <c r="Q322" i="1" s="1"/>
  <c r="AE322" i="1"/>
  <c r="AF322" i="1"/>
  <c r="AB322" i="1" s="1"/>
  <c r="AG322" i="1"/>
  <c r="AH322" i="1"/>
  <c r="CV322" i="1" s="1"/>
  <c r="U322" i="1" s="1"/>
  <c r="AI322" i="1"/>
  <c r="AJ322" i="1"/>
  <c r="CX322" i="1" s="1"/>
  <c r="W322" i="1" s="1"/>
  <c r="CQ322" i="1"/>
  <c r="P322" i="1" s="1"/>
  <c r="CP322" i="1" s="1"/>
  <c r="O322" i="1" s="1"/>
  <c r="CS322" i="1"/>
  <c r="CT322" i="1"/>
  <c r="S322" i="1" s="1"/>
  <c r="CU322" i="1"/>
  <c r="CW322" i="1"/>
  <c r="V322" i="1" s="1"/>
  <c r="FR322" i="1"/>
  <c r="GK322" i="1"/>
  <c r="GL322" i="1"/>
  <c r="GN322" i="1"/>
  <c r="GP322" i="1"/>
  <c r="GV322" i="1"/>
  <c r="GX322" i="1"/>
  <c r="C323" i="1"/>
  <c r="D323" i="1"/>
  <c r="T323" i="1"/>
  <c r="AC323" i="1"/>
  <c r="AE323" i="1"/>
  <c r="AD323" i="1" s="1"/>
  <c r="AF323" i="1"/>
  <c r="CT323" i="1" s="1"/>
  <c r="S323" i="1" s="1"/>
  <c r="AG323" i="1"/>
  <c r="AH323" i="1"/>
  <c r="AI323" i="1"/>
  <c r="CW323" i="1" s="1"/>
  <c r="V323" i="1" s="1"/>
  <c r="AJ323" i="1"/>
  <c r="CX323" i="1" s="1"/>
  <c r="W323" i="1" s="1"/>
  <c r="CQ323" i="1"/>
  <c r="P323" i="1" s="1"/>
  <c r="CS323" i="1"/>
  <c r="R323" i="1" s="1"/>
  <c r="CU323" i="1"/>
  <c r="CV323" i="1"/>
  <c r="U323" i="1" s="1"/>
  <c r="FR323" i="1"/>
  <c r="FQ339" i="1" s="1"/>
  <c r="GL323" i="1"/>
  <c r="GN323" i="1"/>
  <c r="GP323" i="1"/>
  <c r="GV323" i="1"/>
  <c r="GX323" i="1"/>
  <c r="I324" i="1"/>
  <c r="T324" i="1"/>
  <c r="W324" i="1"/>
  <c r="AC324" i="1"/>
  <c r="AD324" i="1"/>
  <c r="CR324" i="1" s="1"/>
  <c r="Q324" i="1" s="1"/>
  <c r="AE324" i="1"/>
  <c r="CS324" i="1" s="1"/>
  <c r="R324" i="1" s="1"/>
  <c r="AF324" i="1"/>
  <c r="AG324" i="1"/>
  <c r="AH324" i="1"/>
  <c r="AI324" i="1"/>
  <c r="CW324" i="1" s="1"/>
  <c r="V324" i="1" s="1"/>
  <c r="AJ324" i="1"/>
  <c r="CQ324" i="1"/>
  <c r="P324" i="1" s="1"/>
  <c r="CT324" i="1"/>
  <c r="S324" i="1" s="1"/>
  <c r="CU324" i="1"/>
  <c r="CV324" i="1"/>
  <c r="U324" i="1" s="1"/>
  <c r="CX324" i="1"/>
  <c r="FR324" i="1"/>
  <c r="GK324" i="1"/>
  <c r="GL324" i="1"/>
  <c r="GN324" i="1"/>
  <c r="GP324" i="1"/>
  <c r="GV324" i="1"/>
  <c r="GX324" i="1" s="1"/>
  <c r="I325" i="1"/>
  <c r="GX325" i="1" s="1"/>
  <c r="S325" i="1"/>
  <c r="V325" i="1"/>
  <c r="AC325" i="1"/>
  <c r="CQ325" i="1" s="1"/>
  <c r="P325" i="1" s="1"/>
  <c r="AD325" i="1"/>
  <c r="CR325" i="1" s="1"/>
  <c r="AE325" i="1"/>
  <c r="AF325" i="1"/>
  <c r="AG325" i="1"/>
  <c r="AH325" i="1"/>
  <c r="CV325" i="1" s="1"/>
  <c r="AI325" i="1"/>
  <c r="AJ325" i="1"/>
  <c r="CS325" i="1"/>
  <c r="R325" i="1" s="1"/>
  <c r="GK325" i="1" s="1"/>
  <c r="CT325" i="1"/>
  <c r="CU325" i="1"/>
  <c r="T325" i="1" s="1"/>
  <c r="CW325" i="1"/>
  <c r="CX325" i="1"/>
  <c r="W325" i="1" s="1"/>
  <c r="FR325" i="1"/>
  <c r="GL325" i="1"/>
  <c r="GN325" i="1"/>
  <c r="GP325" i="1"/>
  <c r="GV325" i="1"/>
  <c r="C326" i="1"/>
  <c r="D326" i="1"/>
  <c r="P326" i="1"/>
  <c r="R326" i="1"/>
  <c r="GK326" i="1" s="1"/>
  <c r="AC326" i="1"/>
  <c r="AD326" i="1"/>
  <c r="AB326" i="1" s="1"/>
  <c r="AE326" i="1"/>
  <c r="AF326" i="1"/>
  <c r="CT326" i="1" s="1"/>
  <c r="S326" i="1" s="1"/>
  <c r="CY326" i="1" s="1"/>
  <c r="X326" i="1" s="1"/>
  <c r="AG326" i="1"/>
  <c r="AH326" i="1"/>
  <c r="CV326" i="1" s="1"/>
  <c r="U326" i="1" s="1"/>
  <c r="AI326" i="1"/>
  <c r="AJ326" i="1"/>
  <c r="CX326" i="1" s="1"/>
  <c r="W326" i="1" s="1"/>
  <c r="CQ326" i="1"/>
  <c r="CR326" i="1"/>
  <c r="Q326" i="1" s="1"/>
  <c r="CS326" i="1"/>
  <c r="CU326" i="1"/>
  <c r="T326" i="1" s="1"/>
  <c r="CW326" i="1"/>
  <c r="V326" i="1" s="1"/>
  <c r="FR326" i="1"/>
  <c r="GL326" i="1"/>
  <c r="GN326" i="1"/>
  <c r="GP326" i="1"/>
  <c r="GV326" i="1"/>
  <c r="GX326" i="1" s="1"/>
  <c r="C327" i="1"/>
  <c r="D327" i="1"/>
  <c r="R327" i="1"/>
  <c r="T327" i="1"/>
  <c r="AC327" i="1"/>
  <c r="AD327" i="1"/>
  <c r="CR327" i="1" s="1"/>
  <c r="Q327" i="1" s="1"/>
  <c r="AE327" i="1"/>
  <c r="AF327" i="1"/>
  <c r="AB327" i="1" s="1"/>
  <c r="AG327" i="1"/>
  <c r="AH327" i="1"/>
  <c r="CV327" i="1" s="1"/>
  <c r="U327" i="1" s="1"/>
  <c r="AI327" i="1"/>
  <c r="AJ327" i="1"/>
  <c r="CX327" i="1" s="1"/>
  <c r="W327" i="1" s="1"/>
  <c r="CQ327" i="1"/>
  <c r="P327" i="1" s="1"/>
  <c r="CP327" i="1" s="1"/>
  <c r="O327" i="1" s="1"/>
  <c r="CS327" i="1"/>
  <c r="CT327" i="1"/>
  <c r="S327" i="1" s="1"/>
  <c r="CU327" i="1"/>
  <c r="CW327" i="1"/>
  <c r="V327" i="1" s="1"/>
  <c r="FR327" i="1"/>
  <c r="GK327" i="1"/>
  <c r="GL327" i="1"/>
  <c r="GN327" i="1"/>
  <c r="GP327" i="1"/>
  <c r="GV327" i="1"/>
  <c r="GX327" i="1"/>
  <c r="I328" i="1"/>
  <c r="AC328" i="1"/>
  <c r="CQ328" i="1" s="1"/>
  <c r="AE328" i="1"/>
  <c r="AD328" i="1" s="1"/>
  <c r="AB328" i="1" s="1"/>
  <c r="AF328" i="1"/>
  <c r="AG328" i="1"/>
  <c r="CU328" i="1" s="1"/>
  <c r="T328" i="1" s="1"/>
  <c r="AH328" i="1"/>
  <c r="AI328" i="1"/>
  <c r="CW328" i="1" s="1"/>
  <c r="V328" i="1" s="1"/>
  <c r="AJ328" i="1"/>
  <c r="CS328" i="1"/>
  <c r="R328" i="1" s="1"/>
  <c r="GK328" i="1" s="1"/>
  <c r="CT328" i="1"/>
  <c r="S328" i="1" s="1"/>
  <c r="CV328" i="1"/>
  <c r="U328" i="1" s="1"/>
  <c r="CX328" i="1"/>
  <c r="W328" i="1" s="1"/>
  <c r="FR328" i="1"/>
  <c r="GL328" i="1"/>
  <c r="GN328" i="1"/>
  <c r="GP328" i="1"/>
  <c r="GV328" i="1"/>
  <c r="GX328" i="1"/>
  <c r="I329" i="1"/>
  <c r="AC329" i="1"/>
  <c r="AE329" i="1"/>
  <c r="CS329" i="1" s="1"/>
  <c r="R329" i="1" s="1"/>
  <c r="AF329" i="1"/>
  <c r="AG329" i="1"/>
  <c r="CU329" i="1" s="1"/>
  <c r="T329" i="1" s="1"/>
  <c r="AH329" i="1"/>
  <c r="AI329" i="1"/>
  <c r="CW329" i="1" s="1"/>
  <c r="V329" i="1" s="1"/>
  <c r="AJ329" i="1"/>
  <c r="CT329" i="1"/>
  <c r="S329" i="1" s="1"/>
  <c r="CV329" i="1"/>
  <c r="U329" i="1" s="1"/>
  <c r="CX329" i="1"/>
  <c r="W329" i="1" s="1"/>
  <c r="FR329" i="1"/>
  <c r="GL329" i="1"/>
  <c r="GN329" i="1"/>
  <c r="GP329" i="1"/>
  <c r="GV329" i="1"/>
  <c r="GX329" i="1" s="1"/>
  <c r="I330" i="1"/>
  <c r="AC330" i="1"/>
  <c r="AD330" i="1"/>
  <c r="CR330" i="1" s="1"/>
  <c r="Q330" i="1" s="1"/>
  <c r="AE330" i="1"/>
  <c r="AF330" i="1"/>
  <c r="CT330" i="1" s="1"/>
  <c r="S330" i="1" s="1"/>
  <c r="AG330" i="1"/>
  <c r="AH330" i="1"/>
  <c r="CV330" i="1" s="1"/>
  <c r="U330" i="1" s="1"/>
  <c r="AI330" i="1"/>
  <c r="AJ330" i="1"/>
  <c r="CX330" i="1" s="1"/>
  <c r="W330" i="1" s="1"/>
  <c r="CQ330" i="1"/>
  <c r="P330" i="1" s="1"/>
  <c r="CP330" i="1" s="1"/>
  <c r="O330" i="1" s="1"/>
  <c r="CS330" i="1"/>
  <c r="R330" i="1" s="1"/>
  <c r="GK330" i="1" s="1"/>
  <c r="CU330" i="1"/>
  <c r="T330" i="1" s="1"/>
  <c r="CW330" i="1"/>
  <c r="V330" i="1" s="1"/>
  <c r="FR330" i="1"/>
  <c r="GL330" i="1"/>
  <c r="GN330" i="1"/>
  <c r="GP330" i="1"/>
  <c r="GV330" i="1"/>
  <c r="GX330" i="1"/>
  <c r="I331" i="1"/>
  <c r="AC331" i="1"/>
  <c r="CQ331" i="1" s="1"/>
  <c r="P331" i="1" s="1"/>
  <c r="AE331" i="1"/>
  <c r="AD331" i="1" s="1"/>
  <c r="CR331" i="1" s="1"/>
  <c r="Q331" i="1" s="1"/>
  <c r="AF331" i="1"/>
  <c r="AG331" i="1"/>
  <c r="CU331" i="1" s="1"/>
  <c r="T331" i="1" s="1"/>
  <c r="AH331" i="1"/>
  <c r="AI331" i="1"/>
  <c r="CW331" i="1" s="1"/>
  <c r="V331" i="1" s="1"/>
  <c r="AJ331" i="1"/>
  <c r="CT331" i="1"/>
  <c r="S331" i="1" s="1"/>
  <c r="CV331" i="1"/>
  <c r="U331" i="1" s="1"/>
  <c r="CX331" i="1"/>
  <c r="W331" i="1" s="1"/>
  <c r="FR331" i="1"/>
  <c r="GL331" i="1"/>
  <c r="GN331" i="1"/>
  <c r="GP331" i="1"/>
  <c r="GV331" i="1"/>
  <c r="GX331" i="1" s="1"/>
  <c r="I332" i="1"/>
  <c r="AC332" i="1"/>
  <c r="AD332" i="1"/>
  <c r="CR332" i="1" s="1"/>
  <c r="Q332" i="1" s="1"/>
  <c r="AE332" i="1"/>
  <c r="AF332" i="1"/>
  <c r="AB332" i="1" s="1"/>
  <c r="AG332" i="1"/>
  <c r="AH332" i="1"/>
  <c r="CV332" i="1" s="1"/>
  <c r="U332" i="1" s="1"/>
  <c r="AI332" i="1"/>
  <c r="AJ332" i="1"/>
  <c r="CX332" i="1" s="1"/>
  <c r="W332" i="1" s="1"/>
  <c r="CQ332" i="1"/>
  <c r="P332" i="1" s="1"/>
  <c r="CS332" i="1"/>
  <c r="R332" i="1" s="1"/>
  <c r="GK332" i="1" s="1"/>
  <c r="CU332" i="1"/>
  <c r="T332" i="1" s="1"/>
  <c r="CW332" i="1"/>
  <c r="V332" i="1" s="1"/>
  <c r="FR332" i="1"/>
  <c r="GL332" i="1"/>
  <c r="GN332" i="1"/>
  <c r="GP332" i="1"/>
  <c r="GV332" i="1"/>
  <c r="GX332" i="1"/>
  <c r="I333" i="1"/>
  <c r="AC333" i="1"/>
  <c r="AE333" i="1"/>
  <c r="CS333" i="1" s="1"/>
  <c r="R333" i="1" s="1"/>
  <c r="GK333" i="1" s="1"/>
  <c r="AF333" i="1"/>
  <c r="AG333" i="1"/>
  <c r="CU333" i="1" s="1"/>
  <c r="T333" i="1" s="1"/>
  <c r="AH333" i="1"/>
  <c r="AI333" i="1"/>
  <c r="CW333" i="1" s="1"/>
  <c r="V333" i="1" s="1"/>
  <c r="AJ333" i="1"/>
  <c r="CT333" i="1"/>
  <c r="S333" i="1" s="1"/>
  <c r="CV333" i="1"/>
  <c r="U333" i="1" s="1"/>
  <c r="CX333" i="1"/>
  <c r="W333" i="1" s="1"/>
  <c r="FR333" i="1"/>
  <c r="GL333" i="1"/>
  <c r="GN333" i="1"/>
  <c r="GP333" i="1"/>
  <c r="GV333" i="1"/>
  <c r="GX333" i="1" s="1"/>
  <c r="C334" i="1"/>
  <c r="D334" i="1"/>
  <c r="AC334" i="1"/>
  <c r="CQ334" i="1" s="1"/>
  <c r="P334" i="1" s="1"/>
  <c r="AE334" i="1"/>
  <c r="AD334" i="1" s="1"/>
  <c r="CR334" i="1" s="1"/>
  <c r="Q334" i="1" s="1"/>
  <c r="AF334" i="1"/>
  <c r="AG334" i="1"/>
  <c r="CU334" i="1" s="1"/>
  <c r="T334" i="1" s="1"/>
  <c r="AH334" i="1"/>
  <c r="AI334" i="1"/>
  <c r="CW334" i="1" s="1"/>
  <c r="V334" i="1" s="1"/>
  <c r="AJ334" i="1"/>
  <c r="CT334" i="1"/>
  <c r="S334" i="1" s="1"/>
  <c r="CV334" i="1"/>
  <c r="U334" i="1" s="1"/>
  <c r="CX334" i="1"/>
  <c r="W334" i="1" s="1"/>
  <c r="FR334" i="1"/>
  <c r="GL334" i="1"/>
  <c r="GN334" i="1"/>
  <c r="GP334" i="1"/>
  <c r="GV334" i="1"/>
  <c r="GX334" i="1" s="1"/>
  <c r="C335" i="1"/>
  <c r="D335" i="1"/>
  <c r="AC335" i="1"/>
  <c r="AE335" i="1"/>
  <c r="CS335" i="1" s="1"/>
  <c r="R335" i="1" s="1"/>
  <c r="GK335" i="1" s="1"/>
  <c r="AF335" i="1"/>
  <c r="AG335" i="1"/>
  <c r="CU335" i="1" s="1"/>
  <c r="T335" i="1" s="1"/>
  <c r="AH335" i="1"/>
  <c r="AI335" i="1"/>
  <c r="CW335" i="1" s="1"/>
  <c r="V335" i="1" s="1"/>
  <c r="AJ335" i="1"/>
  <c r="CT335" i="1"/>
  <c r="S335" i="1" s="1"/>
  <c r="CV335" i="1"/>
  <c r="U335" i="1" s="1"/>
  <c r="CX335" i="1"/>
  <c r="W335" i="1" s="1"/>
  <c r="FR335" i="1"/>
  <c r="GL335" i="1"/>
  <c r="GN335" i="1"/>
  <c r="GP335" i="1"/>
  <c r="GV335" i="1"/>
  <c r="GX335" i="1" s="1"/>
  <c r="I336" i="1"/>
  <c r="AC336" i="1"/>
  <c r="AD336" i="1"/>
  <c r="CR336" i="1" s="1"/>
  <c r="Q336" i="1" s="1"/>
  <c r="AE336" i="1"/>
  <c r="AF336" i="1"/>
  <c r="CT336" i="1" s="1"/>
  <c r="S336" i="1" s="1"/>
  <c r="AG336" i="1"/>
  <c r="AH336" i="1"/>
  <c r="CV336" i="1" s="1"/>
  <c r="U336" i="1" s="1"/>
  <c r="AI336" i="1"/>
  <c r="AJ336" i="1"/>
  <c r="CX336" i="1" s="1"/>
  <c r="W336" i="1" s="1"/>
  <c r="CQ336" i="1"/>
  <c r="P336" i="1" s="1"/>
  <c r="CP336" i="1" s="1"/>
  <c r="O336" i="1" s="1"/>
  <c r="CS336" i="1"/>
  <c r="R336" i="1" s="1"/>
  <c r="GK336" i="1" s="1"/>
  <c r="CU336" i="1"/>
  <c r="T336" i="1" s="1"/>
  <c r="CW336" i="1"/>
  <c r="V336" i="1" s="1"/>
  <c r="FR336" i="1"/>
  <c r="GL336" i="1"/>
  <c r="GN336" i="1"/>
  <c r="GP336" i="1"/>
  <c r="GV336" i="1"/>
  <c r="GX336" i="1"/>
  <c r="I337" i="1"/>
  <c r="AC337" i="1"/>
  <c r="CQ337" i="1" s="1"/>
  <c r="P337" i="1" s="1"/>
  <c r="AE337" i="1"/>
  <c r="AD337" i="1" s="1"/>
  <c r="CR337" i="1" s="1"/>
  <c r="Q337" i="1" s="1"/>
  <c r="AF337" i="1"/>
  <c r="AG337" i="1"/>
  <c r="CU337" i="1" s="1"/>
  <c r="T337" i="1" s="1"/>
  <c r="AH337" i="1"/>
  <c r="AI337" i="1"/>
  <c r="CW337" i="1" s="1"/>
  <c r="V337" i="1" s="1"/>
  <c r="AJ337" i="1"/>
  <c r="CT337" i="1"/>
  <c r="S337" i="1" s="1"/>
  <c r="CV337" i="1"/>
  <c r="U337" i="1" s="1"/>
  <c r="CX337" i="1"/>
  <c r="W337" i="1" s="1"/>
  <c r="FR337" i="1"/>
  <c r="GL337" i="1"/>
  <c r="GN337" i="1"/>
  <c r="GP337" i="1"/>
  <c r="GV337" i="1"/>
  <c r="GX337" i="1" s="1"/>
  <c r="B339" i="1"/>
  <c r="B252" i="1" s="1"/>
  <c r="C339" i="1"/>
  <c r="C252" i="1" s="1"/>
  <c r="D339" i="1"/>
  <c r="D252" i="1" s="1"/>
  <c r="F339" i="1"/>
  <c r="F252" i="1" s="1"/>
  <c r="G339" i="1"/>
  <c r="G252" i="1" s="1"/>
  <c r="BB339" i="1"/>
  <c r="BB252" i="1" s="1"/>
  <c r="BX339" i="1"/>
  <c r="BX252" i="1" s="1"/>
  <c r="BZ339" i="1"/>
  <c r="BZ252" i="1" s="1"/>
  <c r="CD339" i="1"/>
  <c r="CK339" i="1"/>
  <c r="CK252" i="1" s="1"/>
  <c r="CL339" i="1"/>
  <c r="EH339" i="1"/>
  <c r="EH252" i="1" s="1"/>
  <c r="ET339" i="1"/>
  <c r="ET252" i="1" s="1"/>
  <c r="FP339" i="1"/>
  <c r="FP252" i="1" s="1"/>
  <c r="FR339" i="1"/>
  <c r="FV339" i="1"/>
  <c r="GC339" i="1"/>
  <c r="GC252" i="1" s="1"/>
  <c r="GD339" i="1"/>
  <c r="P348" i="1"/>
  <c r="P352" i="1"/>
  <c r="D368" i="1"/>
  <c r="E370" i="1"/>
  <c r="Z370" i="1"/>
  <c r="AA370" i="1"/>
  <c r="AM370" i="1"/>
  <c r="AN370" i="1"/>
  <c r="BD370" i="1"/>
  <c r="BE370" i="1"/>
  <c r="BF370" i="1"/>
  <c r="BG370" i="1"/>
  <c r="BH370" i="1"/>
  <c r="BI370" i="1"/>
  <c r="BJ370" i="1"/>
  <c r="BK370" i="1"/>
  <c r="BL370" i="1"/>
  <c r="BM370" i="1"/>
  <c r="BN370" i="1"/>
  <c r="BO370" i="1"/>
  <c r="BP370" i="1"/>
  <c r="BQ370" i="1"/>
  <c r="BR370" i="1"/>
  <c r="BS370" i="1"/>
  <c r="BT370" i="1"/>
  <c r="BU370" i="1"/>
  <c r="BV370" i="1"/>
  <c r="BW370" i="1"/>
  <c r="CM370" i="1"/>
  <c r="CN370" i="1"/>
  <c r="CO370" i="1"/>
  <c r="CP370" i="1"/>
  <c r="CQ370" i="1"/>
  <c r="CR370" i="1"/>
  <c r="CS370" i="1"/>
  <c r="CT370" i="1"/>
  <c r="CU370" i="1"/>
  <c r="CV370" i="1"/>
  <c r="CW370" i="1"/>
  <c r="CX370" i="1"/>
  <c r="CY370" i="1"/>
  <c r="CZ370" i="1"/>
  <c r="DA370" i="1"/>
  <c r="DB370" i="1"/>
  <c r="DC370" i="1"/>
  <c r="DD370" i="1"/>
  <c r="DE370" i="1"/>
  <c r="DF370" i="1"/>
  <c r="DR370" i="1"/>
  <c r="DS370" i="1"/>
  <c r="EE370" i="1"/>
  <c r="EF370" i="1"/>
  <c r="EV370" i="1"/>
  <c r="EW370" i="1"/>
  <c r="EX370" i="1"/>
  <c r="EY370" i="1"/>
  <c r="EZ370" i="1"/>
  <c r="FA370" i="1"/>
  <c r="FB370" i="1"/>
  <c r="FC370" i="1"/>
  <c r="FD370" i="1"/>
  <c r="FE370" i="1"/>
  <c r="FF370" i="1"/>
  <c r="FG370" i="1"/>
  <c r="FH370" i="1"/>
  <c r="FI370" i="1"/>
  <c r="FJ370" i="1"/>
  <c r="FK370" i="1"/>
  <c r="FL370" i="1"/>
  <c r="FM370" i="1"/>
  <c r="FN370" i="1"/>
  <c r="FO370" i="1"/>
  <c r="GC370" i="1"/>
  <c r="GE370" i="1"/>
  <c r="GF370" i="1"/>
  <c r="GG370" i="1"/>
  <c r="GH370" i="1"/>
  <c r="GI370" i="1"/>
  <c r="GJ370" i="1"/>
  <c r="GK370" i="1"/>
  <c r="GL370" i="1"/>
  <c r="GM370" i="1"/>
  <c r="GN370" i="1"/>
  <c r="GO370" i="1"/>
  <c r="GP370" i="1"/>
  <c r="GQ370" i="1"/>
  <c r="GR370" i="1"/>
  <c r="GS370" i="1"/>
  <c r="GT370" i="1"/>
  <c r="GU370" i="1"/>
  <c r="GV370" i="1"/>
  <c r="GW370" i="1"/>
  <c r="GX370" i="1"/>
  <c r="C372" i="1"/>
  <c r="D372" i="1"/>
  <c r="S372" i="1"/>
  <c r="AC372" i="1"/>
  <c r="AE372" i="1"/>
  <c r="AF372" i="1"/>
  <c r="AG372" i="1"/>
  <c r="CU372" i="1" s="1"/>
  <c r="T372" i="1" s="1"/>
  <c r="AH372" i="1"/>
  <c r="AI372" i="1"/>
  <c r="CW372" i="1" s="1"/>
  <c r="V372" i="1" s="1"/>
  <c r="AJ372" i="1"/>
  <c r="CT372" i="1"/>
  <c r="CV372" i="1"/>
  <c r="U372" i="1" s="1"/>
  <c r="AH381" i="1" s="1"/>
  <c r="CX372" i="1"/>
  <c r="W372" i="1" s="1"/>
  <c r="AJ381" i="1" s="1"/>
  <c r="FR372" i="1"/>
  <c r="GL372" i="1"/>
  <c r="GN372" i="1"/>
  <c r="GO372" i="1"/>
  <c r="GV372" i="1"/>
  <c r="GX372" i="1" s="1"/>
  <c r="CJ381" i="1" s="1"/>
  <c r="C373" i="1"/>
  <c r="D373" i="1"/>
  <c r="S373" i="1"/>
  <c r="AC373" i="1"/>
  <c r="AE373" i="1"/>
  <c r="AF373" i="1"/>
  <c r="AG373" i="1"/>
  <c r="CU373" i="1" s="1"/>
  <c r="T373" i="1" s="1"/>
  <c r="DY381" i="1" s="1"/>
  <c r="DY370" i="1" s="1"/>
  <c r="AH373" i="1"/>
  <c r="AI373" i="1"/>
  <c r="CW373" i="1" s="1"/>
  <c r="V373" i="1" s="1"/>
  <c r="AJ373" i="1"/>
  <c r="CT373" i="1"/>
  <c r="CV373" i="1"/>
  <c r="U373" i="1" s="1"/>
  <c r="DZ381" i="1" s="1"/>
  <c r="CX373" i="1"/>
  <c r="W373" i="1" s="1"/>
  <c r="EB381" i="1" s="1"/>
  <c r="FR373" i="1"/>
  <c r="GL373" i="1"/>
  <c r="GN373" i="1"/>
  <c r="GO373" i="1"/>
  <c r="GV373" i="1"/>
  <c r="GX373" i="1" s="1"/>
  <c r="C374" i="1"/>
  <c r="D374" i="1"/>
  <c r="I374" i="1"/>
  <c r="P374" i="1"/>
  <c r="CP374" i="1" s="1"/>
  <c r="O374" i="1" s="1"/>
  <c r="R374" i="1"/>
  <c r="GK374" i="1" s="1"/>
  <c r="AC374" i="1"/>
  <c r="AD374" i="1"/>
  <c r="CR374" i="1" s="1"/>
  <c r="Q374" i="1" s="1"/>
  <c r="AE374" i="1"/>
  <c r="AF374" i="1"/>
  <c r="CT374" i="1" s="1"/>
  <c r="S374" i="1" s="1"/>
  <c r="CZ374" i="1" s="1"/>
  <c r="Y374" i="1" s="1"/>
  <c r="AG374" i="1"/>
  <c r="AH374" i="1"/>
  <c r="CV374" i="1" s="1"/>
  <c r="U374" i="1" s="1"/>
  <c r="AI374" i="1"/>
  <c r="AJ374" i="1"/>
  <c r="CX374" i="1" s="1"/>
  <c r="W374" i="1" s="1"/>
  <c r="CQ374" i="1"/>
  <c r="CS374" i="1"/>
  <c r="CU374" i="1"/>
  <c r="T374" i="1" s="1"/>
  <c r="CW374" i="1"/>
  <c r="V374" i="1" s="1"/>
  <c r="FR374" i="1"/>
  <c r="BY381" i="1" s="1"/>
  <c r="GL374" i="1"/>
  <c r="BZ381" i="1" s="1"/>
  <c r="GN374" i="1"/>
  <c r="GO374" i="1"/>
  <c r="GV374" i="1"/>
  <c r="GX374" i="1"/>
  <c r="C375" i="1"/>
  <c r="D375" i="1"/>
  <c r="I375" i="1"/>
  <c r="U375" i="1"/>
  <c r="W375" i="1"/>
  <c r="AC375" i="1"/>
  <c r="AE375" i="1"/>
  <c r="AF375" i="1"/>
  <c r="AG375" i="1"/>
  <c r="CU375" i="1" s="1"/>
  <c r="T375" i="1" s="1"/>
  <c r="AH375" i="1"/>
  <c r="AI375" i="1"/>
  <c r="CW375" i="1" s="1"/>
  <c r="V375" i="1" s="1"/>
  <c r="EA381" i="1" s="1"/>
  <c r="AJ375" i="1"/>
  <c r="CT375" i="1"/>
  <c r="S375" i="1" s="1"/>
  <c r="CV375" i="1"/>
  <c r="CX375" i="1"/>
  <c r="FR375" i="1"/>
  <c r="GL375" i="1"/>
  <c r="GN375" i="1"/>
  <c r="GO375" i="1"/>
  <c r="GV375" i="1"/>
  <c r="GX375" i="1" s="1"/>
  <c r="C376" i="1"/>
  <c r="D376" i="1"/>
  <c r="U376" i="1"/>
  <c r="W376" i="1"/>
  <c r="AC376" i="1"/>
  <c r="AE376" i="1"/>
  <c r="AF376" i="1"/>
  <c r="AG376" i="1"/>
  <c r="CU376" i="1" s="1"/>
  <c r="T376" i="1" s="1"/>
  <c r="AH376" i="1"/>
  <c r="AI376" i="1"/>
  <c r="CW376" i="1" s="1"/>
  <c r="V376" i="1" s="1"/>
  <c r="AJ376" i="1"/>
  <c r="CT376" i="1"/>
  <c r="S376" i="1" s="1"/>
  <c r="CV376" i="1"/>
  <c r="CX376" i="1"/>
  <c r="FR376" i="1"/>
  <c r="GL376" i="1"/>
  <c r="GN376" i="1"/>
  <c r="GO376" i="1"/>
  <c r="GV376" i="1"/>
  <c r="GX376" i="1" s="1"/>
  <c r="C377" i="1"/>
  <c r="D377" i="1"/>
  <c r="U377" i="1"/>
  <c r="W377" i="1"/>
  <c r="AC377" i="1"/>
  <c r="AE377" i="1"/>
  <c r="AF377" i="1"/>
  <c r="AG377" i="1"/>
  <c r="CU377" i="1" s="1"/>
  <c r="T377" i="1" s="1"/>
  <c r="AH377" i="1"/>
  <c r="AI377" i="1"/>
  <c r="CW377" i="1" s="1"/>
  <c r="V377" i="1" s="1"/>
  <c r="AJ377" i="1"/>
  <c r="CT377" i="1"/>
  <c r="S377" i="1" s="1"/>
  <c r="CV377" i="1"/>
  <c r="CX377" i="1"/>
  <c r="FR377" i="1"/>
  <c r="GL377" i="1"/>
  <c r="GN377" i="1"/>
  <c r="GO377" i="1"/>
  <c r="GV377" i="1"/>
  <c r="GX377" i="1" s="1"/>
  <c r="C378" i="1"/>
  <c r="D378" i="1"/>
  <c r="U378" i="1"/>
  <c r="W378" i="1"/>
  <c r="AC378" i="1"/>
  <c r="AE378" i="1"/>
  <c r="AF378" i="1"/>
  <c r="AG378" i="1"/>
  <c r="CU378" i="1" s="1"/>
  <c r="T378" i="1" s="1"/>
  <c r="AH378" i="1"/>
  <c r="AI378" i="1"/>
  <c r="CW378" i="1" s="1"/>
  <c r="V378" i="1" s="1"/>
  <c r="AJ378" i="1"/>
  <c r="CT378" i="1"/>
  <c r="S378" i="1" s="1"/>
  <c r="CV378" i="1"/>
  <c r="CX378" i="1"/>
  <c r="FR378" i="1"/>
  <c r="GL378" i="1"/>
  <c r="GN378" i="1"/>
  <c r="GO378" i="1"/>
  <c r="GV378" i="1"/>
  <c r="GX378" i="1" s="1"/>
  <c r="C379" i="1"/>
  <c r="D379" i="1"/>
  <c r="U379" i="1"/>
  <c r="W379" i="1"/>
  <c r="AC379" i="1"/>
  <c r="AE379" i="1"/>
  <c r="AF379" i="1"/>
  <c r="AG379" i="1"/>
  <c r="CU379" i="1" s="1"/>
  <c r="T379" i="1" s="1"/>
  <c r="AH379" i="1"/>
  <c r="AI379" i="1"/>
  <c r="CW379" i="1" s="1"/>
  <c r="V379" i="1" s="1"/>
  <c r="AJ379" i="1"/>
  <c r="CT379" i="1"/>
  <c r="S379" i="1" s="1"/>
  <c r="CV379" i="1"/>
  <c r="CX379" i="1"/>
  <c r="FR379" i="1"/>
  <c r="GL379" i="1"/>
  <c r="GN379" i="1"/>
  <c r="GO379" i="1"/>
  <c r="GV379" i="1"/>
  <c r="GX379" i="1" s="1"/>
  <c r="B381" i="1"/>
  <c r="B370" i="1" s="1"/>
  <c r="C381" i="1"/>
  <c r="C370" i="1" s="1"/>
  <c r="D381" i="1"/>
  <c r="D370" i="1" s="1"/>
  <c r="F381" i="1"/>
  <c r="F370" i="1" s="1"/>
  <c r="G381" i="1"/>
  <c r="G370" i="1" s="1"/>
  <c r="AP381" i="1"/>
  <c r="AP370" i="1" s="1"/>
  <c r="BB381" i="1"/>
  <c r="BB370" i="1" s="1"/>
  <c r="BX381" i="1"/>
  <c r="CB381" i="1"/>
  <c r="CC381" i="1"/>
  <c r="CC370" i="1" s="1"/>
  <c r="CK381" i="1"/>
  <c r="CK370" i="1" s="1"/>
  <c r="CL381" i="1"/>
  <c r="DL381" i="1"/>
  <c r="DL370" i="1" s="1"/>
  <c r="EK381" i="1"/>
  <c r="EK370" i="1" s="1"/>
  <c r="ET381" i="1"/>
  <c r="ET370" i="1" s="1"/>
  <c r="FP381" i="1"/>
  <c r="FP370" i="1" s="1"/>
  <c r="FQ381" i="1"/>
  <c r="GA381" i="1" s="1"/>
  <c r="GA370" i="1" s="1"/>
  <c r="FR381" i="1"/>
  <c r="FT381" i="1"/>
  <c r="FT370" i="1" s="1"/>
  <c r="FU381" i="1"/>
  <c r="FU370" i="1" s="1"/>
  <c r="GB381" i="1"/>
  <c r="GB370" i="1" s="1"/>
  <c r="GC381" i="1"/>
  <c r="GD381" i="1"/>
  <c r="F394" i="1"/>
  <c r="P394" i="1"/>
  <c r="P402" i="1"/>
  <c r="D410" i="1"/>
  <c r="E412" i="1"/>
  <c r="Z412" i="1"/>
  <c r="AA412" i="1"/>
  <c r="AM412" i="1"/>
  <c r="AN412" i="1"/>
  <c r="BD412" i="1"/>
  <c r="BE412" i="1"/>
  <c r="BF412" i="1"/>
  <c r="BG412" i="1"/>
  <c r="BH412" i="1"/>
  <c r="BI412" i="1"/>
  <c r="BJ412" i="1"/>
  <c r="BK412" i="1"/>
  <c r="BL412" i="1"/>
  <c r="BM412" i="1"/>
  <c r="BN412" i="1"/>
  <c r="BO412" i="1"/>
  <c r="BP412" i="1"/>
  <c r="BQ412" i="1"/>
  <c r="BR412" i="1"/>
  <c r="BS412" i="1"/>
  <c r="BT412" i="1"/>
  <c r="BU412" i="1"/>
  <c r="BV412" i="1"/>
  <c r="BW412" i="1"/>
  <c r="CM412" i="1"/>
  <c r="CN412" i="1"/>
  <c r="CO412" i="1"/>
  <c r="CP412" i="1"/>
  <c r="CQ412" i="1"/>
  <c r="CR412" i="1"/>
  <c r="CS412" i="1"/>
  <c r="CT412" i="1"/>
  <c r="CU412" i="1"/>
  <c r="CV412" i="1"/>
  <c r="CW412" i="1"/>
  <c r="CX412" i="1"/>
  <c r="CY412" i="1"/>
  <c r="CZ412" i="1"/>
  <c r="DA412" i="1"/>
  <c r="DB412" i="1"/>
  <c r="DC412" i="1"/>
  <c r="DD412" i="1"/>
  <c r="DE412" i="1"/>
  <c r="DF412" i="1"/>
  <c r="DR412" i="1"/>
  <c r="DS412" i="1"/>
  <c r="EE412" i="1"/>
  <c r="EF412" i="1"/>
  <c r="EV412" i="1"/>
  <c r="EW412" i="1"/>
  <c r="EX412" i="1"/>
  <c r="EY412" i="1"/>
  <c r="EZ412" i="1"/>
  <c r="FA412" i="1"/>
  <c r="FB412" i="1"/>
  <c r="FC412" i="1"/>
  <c r="FD412" i="1"/>
  <c r="FE412" i="1"/>
  <c r="FF412" i="1"/>
  <c r="FG412" i="1"/>
  <c r="FH412" i="1"/>
  <c r="FI412" i="1"/>
  <c r="FJ412" i="1"/>
  <c r="FK412" i="1"/>
  <c r="FL412" i="1"/>
  <c r="FM412" i="1"/>
  <c r="FN412" i="1"/>
  <c r="FO412" i="1"/>
  <c r="GE412" i="1"/>
  <c r="GF412" i="1"/>
  <c r="GG412" i="1"/>
  <c r="GH412" i="1"/>
  <c r="GI412" i="1"/>
  <c r="GJ412" i="1"/>
  <c r="GK412" i="1"/>
  <c r="GL412" i="1"/>
  <c r="GM412" i="1"/>
  <c r="GN412" i="1"/>
  <c r="GO412" i="1"/>
  <c r="GP412" i="1"/>
  <c r="GQ412" i="1"/>
  <c r="GR412" i="1"/>
  <c r="GS412" i="1"/>
  <c r="GT412" i="1"/>
  <c r="GU412" i="1"/>
  <c r="GV412" i="1"/>
  <c r="GW412" i="1"/>
  <c r="GX412" i="1"/>
  <c r="C414" i="1"/>
  <c r="D414" i="1"/>
  <c r="I414" i="1"/>
  <c r="R414" i="1"/>
  <c r="V414" i="1"/>
  <c r="AC414" i="1"/>
  <c r="AB414" i="1" s="1"/>
  <c r="AD414" i="1"/>
  <c r="CR414" i="1" s="1"/>
  <c r="Q414" i="1" s="1"/>
  <c r="AE414" i="1"/>
  <c r="AF414" i="1"/>
  <c r="AG414" i="1"/>
  <c r="CU414" i="1" s="1"/>
  <c r="T414" i="1" s="1"/>
  <c r="AH414" i="1"/>
  <c r="CV414" i="1" s="1"/>
  <c r="U414" i="1" s="1"/>
  <c r="AI414" i="1"/>
  <c r="AJ414" i="1"/>
  <c r="CS414" i="1"/>
  <c r="CT414" i="1"/>
  <c r="S414" i="1" s="1"/>
  <c r="CW414" i="1"/>
  <c r="CX414" i="1"/>
  <c r="W414" i="1" s="1"/>
  <c r="FR414" i="1"/>
  <c r="GK414" i="1"/>
  <c r="GL414" i="1"/>
  <c r="GO414" i="1"/>
  <c r="GP414" i="1"/>
  <c r="GV414" i="1"/>
  <c r="GX414" i="1"/>
  <c r="C415" i="1"/>
  <c r="D415" i="1"/>
  <c r="I415" i="1"/>
  <c r="AC415" i="1"/>
  <c r="AB415" i="1" s="1"/>
  <c r="AD415" i="1"/>
  <c r="CR415" i="1" s="1"/>
  <c r="Q415" i="1" s="1"/>
  <c r="AE415" i="1"/>
  <c r="CS415" i="1" s="1"/>
  <c r="R415" i="1" s="1"/>
  <c r="GK415" i="1" s="1"/>
  <c r="AF415" i="1"/>
  <c r="AG415" i="1"/>
  <c r="AH415" i="1"/>
  <c r="CV415" i="1" s="1"/>
  <c r="U415" i="1" s="1"/>
  <c r="AI415" i="1"/>
  <c r="CW415" i="1" s="1"/>
  <c r="V415" i="1" s="1"/>
  <c r="AJ415" i="1"/>
  <c r="CQ415" i="1"/>
  <c r="P415" i="1" s="1"/>
  <c r="CT415" i="1"/>
  <c r="S415" i="1" s="1"/>
  <c r="CU415" i="1"/>
  <c r="T415" i="1" s="1"/>
  <c r="CX415" i="1"/>
  <c r="W415" i="1" s="1"/>
  <c r="FR415" i="1"/>
  <c r="GL415" i="1"/>
  <c r="GO415" i="1"/>
  <c r="GP415" i="1"/>
  <c r="GV415" i="1"/>
  <c r="GX415" i="1" s="1"/>
  <c r="C416" i="1"/>
  <c r="D416" i="1"/>
  <c r="I416" i="1"/>
  <c r="AC416" i="1"/>
  <c r="AE416" i="1"/>
  <c r="AD416" i="1" s="1"/>
  <c r="AF416" i="1"/>
  <c r="CT416" i="1" s="1"/>
  <c r="S416" i="1" s="1"/>
  <c r="AG416" i="1"/>
  <c r="AH416" i="1"/>
  <c r="AI416" i="1"/>
  <c r="CW416" i="1" s="1"/>
  <c r="V416" i="1" s="1"/>
  <c r="AJ416" i="1"/>
  <c r="CX416" i="1" s="1"/>
  <c r="W416" i="1" s="1"/>
  <c r="CQ416" i="1"/>
  <c r="P416" i="1" s="1"/>
  <c r="CU416" i="1"/>
  <c r="T416" i="1" s="1"/>
  <c r="CV416" i="1"/>
  <c r="U416" i="1" s="1"/>
  <c r="FR416" i="1"/>
  <c r="GL416" i="1"/>
  <c r="GN416" i="1"/>
  <c r="GP416" i="1"/>
  <c r="GV416" i="1"/>
  <c r="GX416" i="1" s="1"/>
  <c r="C417" i="1"/>
  <c r="D417" i="1"/>
  <c r="I417" i="1"/>
  <c r="I419" i="1" s="1"/>
  <c r="AC417" i="1"/>
  <c r="CQ417" i="1" s="1"/>
  <c r="P417" i="1" s="1"/>
  <c r="AE417" i="1"/>
  <c r="AD417" i="1" s="1"/>
  <c r="AF417" i="1"/>
  <c r="CT417" i="1" s="1"/>
  <c r="S417" i="1" s="1"/>
  <c r="AG417" i="1"/>
  <c r="CU417" i="1" s="1"/>
  <c r="T417" i="1" s="1"/>
  <c r="AH417" i="1"/>
  <c r="AI417" i="1"/>
  <c r="AJ417" i="1"/>
  <c r="CX417" i="1" s="1"/>
  <c r="W417" i="1" s="1"/>
  <c r="CS417" i="1"/>
  <c r="R417" i="1" s="1"/>
  <c r="GK417" i="1" s="1"/>
  <c r="CV417" i="1"/>
  <c r="U417" i="1" s="1"/>
  <c r="CW417" i="1"/>
  <c r="V417" i="1" s="1"/>
  <c r="FR417" i="1"/>
  <c r="GL417" i="1"/>
  <c r="GN417" i="1"/>
  <c r="GP417" i="1"/>
  <c r="GV417" i="1"/>
  <c r="GX417" i="1"/>
  <c r="I418" i="1"/>
  <c r="AC418" i="1"/>
  <c r="AE418" i="1"/>
  <c r="AD418" i="1" s="1"/>
  <c r="AF418" i="1"/>
  <c r="CT418" i="1" s="1"/>
  <c r="S418" i="1" s="1"/>
  <c r="AG418" i="1"/>
  <c r="AH418" i="1"/>
  <c r="AI418" i="1"/>
  <c r="CW418" i="1" s="1"/>
  <c r="V418" i="1" s="1"/>
  <c r="AJ418" i="1"/>
  <c r="CX418" i="1" s="1"/>
  <c r="W418" i="1" s="1"/>
  <c r="CQ418" i="1"/>
  <c r="P418" i="1" s="1"/>
  <c r="CU418" i="1"/>
  <c r="T418" i="1" s="1"/>
  <c r="CV418" i="1"/>
  <c r="U418" i="1" s="1"/>
  <c r="FR418" i="1"/>
  <c r="GL418" i="1"/>
  <c r="GN418" i="1"/>
  <c r="GP418" i="1"/>
  <c r="GV418" i="1"/>
  <c r="GX418" i="1" s="1"/>
  <c r="AC419" i="1"/>
  <c r="AB419" i="1" s="1"/>
  <c r="AD419" i="1"/>
  <c r="CR419" i="1" s="1"/>
  <c r="AE419" i="1"/>
  <c r="CS419" i="1" s="1"/>
  <c r="AF419" i="1"/>
  <c r="AG419" i="1"/>
  <c r="AH419" i="1"/>
  <c r="CV419" i="1" s="1"/>
  <c r="AI419" i="1"/>
  <c r="CW419" i="1" s="1"/>
  <c r="AJ419" i="1"/>
  <c r="CQ419" i="1"/>
  <c r="P419" i="1" s="1"/>
  <c r="CT419" i="1"/>
  <c r="CU419" i="1"/>
  <c r="CX419" i="1"/>
  <c r="W419" i="1" s="1"/>
  <c r="FR419" i="1"/>
  <c r="GL419" i="1"/>
  <c r="GN419" i="1"/>
  <c r="GP419" i="1"/>
  <c r="GV419" i="1"/>
  <c r="GX419" i="1" s="1"/>
  <c r="C420" i="1"/>
  <c r="D420" i="1"/>
  <c r="I420" i="1"/>
  <c r="AC420" i="1"/>
  <c r="AE420" i="1"/>
  <c r="AD420" i="1" s="1"/>
  <c r="AF420" i="1"/>
  <c r="CT420" i="1" s="1"/>
  <c r="S420" i="1" s="1"/>
  <c r="AG420" i="1"/>
  <c r="AH420" i="1"/>
  <c r="AI420" i="1"/>
  <c r="CW420" i="1" s="1"/>
  <c r="V420" i="1" s="1"/>
  <c r="AJ420" i="1"/>
  <c r="CX420" i="1" s="1"/>
  <c r="W420" i="1" s="1"/>
  <c r="CQ420" i="1"/>
  <c r="P420" i="1" s="1"/>
  <c r="CU420" i="1"/>
  <c r="T420" i="1" s="1"/>
  <c r="CV420" i="1"/>
  <c r="U420" i="1" s="1"/>
  <c r="FR420" i="1"/>
  <c r="GL420" i="1"/>
  <c r="GO420" i="1"/>
  <c r="GP420" i="1"/>
  <c r="GV420" i="1"/>
  <c r="GX420" i="1" s="1"/>
  <c r="C421" i="1"/>
  <c r="D421" i="1"/>
  <c r="I421" i="1"/>
  <c r="AC421" i="1"/>
  <c r="CQ421" i="1" s="1"/>
  <c r="P421" i="1" s="1"/>
  <c r="AE421" i="1"/>
  <c r="AD421" i="1" s="1"/>
  <c r="AF421" i="1"/>
  <c r="CT421" i="1" s="1"/>
  <c r="S421" i="1" s="1"/>
  <c r="AG421" i="1"/>
  <c r="CU421" i="1" s="1"/>
  <c r="T421" i="1" s="1"/>
  <c r="AH421" i="1"/>
  <c r="AI421" i="1"/>
  <c r="AJ421" i="1"/>
  <c r="CX421" i="1" s="1"/>
  <c r="W421" i="1" s="1"/>
  <c r="CS421" i="1"/>
  <c r="R421" i="1" s="1"/>
  <c r="GK421" i="1" s="1"/>
  <c r="CV421" i="1"/>
  <c r="U421" i="1" s="1"/>
  <c r="CW421" i="1"/>
  <c r="V421" i="1" s="1"/>
  <c r="FR421" i="1"/>
  <c r="GL421" i="1"/>
  <c r="GO421" i="1"/>
  <c r="GP421" i="1"/>
  <c r="GV421" i="1"/>
  <c r="GX421" i="1"/>
  <c r="C422" i="1"/>
  <c r="D422" i="1"/>
  <c r="I422" i="1"/>
  <c r="AC422" i="1"/>
  <c r="AB422" i="1" s="1"/>
  <c r="AD422" i="1"/>
  <c r="CR422" i="1" s="1"/>
  <c r="Q422" i="1" s="1"/>
  <c r="AE422" i="1"/>
  <c r="AF422" i="1"/>
  <c r="AG422" i="1"/>
  <c r="CU422" i="1" s="1"/>
  <c r="T422" i="1" s="1"/>
  <c r="AH422" i="1"/>
  <c r="CV422" i="1" s="1"/>
  <c r="U422" i="1" s="1"/>
  <c r="AI422" i="1"/>
  <c r="AJ422" i="1"/>
  <c r="CS422" i="1"/>
  <c r="R422" i="1" s="1"/>
  <c r="GK422" i="1" s="1"/>
  <c r="CT422" i="1"/>
  <c r="S422" i="1" s="1"/>
  <c r="CW422" i="1"/>
  <c r="V422" i="1" s="1"/>
  <c r="CX422" i="1"/>
  <c r="W422" i="1" s="1"/>
  <c r="FR422" i="1"/>
  <c r="GL422" i="1"/>
  <c r="GO422" i="1"/>
  <c r="GP422" i="1"/>
  <c r="GV422" i="1"/>
  <c r="GX422" i="1"/>
  <c r="C423" i="1"/>
  <c r="D423" i="1"/>
  <c r="I423" i="1"/>
  <c r="AC423" i="1"/>
  <c r="AB423" i="1" s="1"/>
  <c r="AD423" i="1"/>
  <c r="CR423" i="1" s="1"/>
  <c r="Q423" i="1" s="1"/>
  <c r="AE423" i="1"/>
  <c r="CS423" i="1" s="1"/>
  <c r="R423" i="1" s="1"/>
  <c r="GK423" i="1" s="1"/>
  <c r="AF423" i="1"/>
  <c r="AG423" i="1"/>
  <c r="AH423" i="1"/>
  <c r="CV423" i="1" s="1"/>
  <c r="U423" i="1" s="1"/>
  <c r="AI423" i="1"/>
  <c r="CW423" i="1" s="1"/>
  <c r="V423" i="1" s="1"/>
  <c r="AJ423" i="1"/>
  <c r="CQ423" i="1"/>
  <c r="P423" i="1" s="1"/>
  <c r="CT423" i="1"/>
  <c r="S423" i="1" s="1"/>
  <c r="CU423" i="1"/>
  <c r="T423" i="1" s="1"/>
  <c r="CX423" i="1"/>
  <c r="W423" i="1" s="1"/>
  <c r="FR423" i="1"/>
  <c r="GL423" i="1"/>
  <c r="GO423" i="1"/>
  <c r="GP423" i="1"/>
  <c r="GV423" i="1"/>
  <c r="GX423" i="1" s="1"/>
  <c r="I424" i="1"/>
  <c r="AC424" i="1"/>
  <c r="AB424" i="1" s="1"/>
  <c r="AD424" i="1"/>
  <c r="CR424" i="1" s="1"/>
  <c r="Q424" i="1" s="1"/>
  <c r="AE424" i="1"/>
  <c r="AF424" i="1"/>
  <c r="AG424" i="1"/>
  <c r="CU424" i="1" s="1"/>
  <c r="T424" i="1" s="1"/>
  <c r="AH424" i="1"/>
  <c r="CV424" i="1" s="1"/>
  <c r="U424" i="1" s="1"/>
  <c r="AI424" i="1"/>
  <c r="AJ424" i="1"/>
  <c r="CS424" i="1"/>
  <c r="R424" i="1" s="1"/>
  <c r="GK424" i="1" s="1"/>
  <c r="CT424" i="1"/>
  <c r="S424" i="1" s="1"/>
  <c r="CW424" i="1"/>
  <c r="V424" i="1" s="1"/>
  <c r="CX424" i="1"/>
  <c r="W424" i="1" s="1"/>
  <c r="FR424" i="1"/>
  <c r="GL424" i="1"/>
  <c r="GO424" i="1"/>
  <c r="GP424" i="1"/>
  <c r="GV424" i="1"/>
  <c r="GX424" i="1"/>
  <c r="I425" i="1"/>
  <c r="AC425" i="1"/>
  <c r="CQ425" i="1" s="1"/>
  <c r="P425" i="1" s="1"/>
  <c r="AE425" i="1"/>
  <c r="AD425" i="1" s="1"/>
  <c r="AF425" i="1"/>
  <c r="CT425" i="1" s="1"/>
  <c r="S425" i="1" s="1"/>
  <c r="AG425" i="1"/>
  <c r="CU425" i="1" s="1"/>
  <c r="T425" i="1" s="1"/>
  <c r="AH425" i="1"/>
  <c r="AI425" i="1"/>
  <c r="AJ425" i="1"/>
  <c r="CX425" i="1" s="1"/>
  <c r="W425" i="1" s="1"/>
  <c r="CS425" i="1"/>
  <c r="R425" i="1" s="1"/>
  <c r="GK425" i="1" s="1"/>
  <c r="CV425" i="1"/>
  <c r="U425" i="1" s="1"/>
  <c r="CW425" i="1"/>
  <c r="V425" i="1" s="1"/>
  <c r="FR425" i="1"/>
  <c r="GL425" i="1"/>
  <c r="GO425" i="1"/>
  <c r="GP425" i="1"/>
  <c r="GV425" i="1"/>
  <c r="GX425" i="1"/>
  <c r="I426" i="1"/>
  <c r="AC426" i="1"/>
  <c r="AE426" i="1"/>
  <c r="AD426" i="1" s="1"/>
  <c r="AF426" i="1"/>
  <c r="CT426" i="1" s="1"/>
  <c r="S426" i="1" s="1"/>
  <c r="AG426" i="1"/>
  <c r="AH426" i="1"/>
  <c r="AI426" i="1"/>
  <c r="CW426" i="1" s="1"/>
  <c r="V426" i="1" s="1"/>
  <c r="AJ426" i="1"/>
  <c r="CX426" i="1" s="1"/>
  <c r="W426" i="1" s="1"/>
  <c r="CQ426" i="1"/>
  <c r="P426" i="1" s="1"/>
  <c r="CU426" i="1"/>
  <c r="T426" i="1" s="1"/>
  <c r="CV426" i="1"/>
  <c r="U426" i="1" s="1"/>
  <c r="FR426" i="1"/>
  <c r="GL426" i="1"/>
  <c r="GO426" i="1"/>
  <c r="GP426" i="1"/>
  <c r="GV426" i="1"/>
  <c r="GX426" i="1" s="1"/>
  <c r="I427" i="1"/>
  <c r="AC427" i="1"/>
  <c r="AB427" i="1" s="1"/>
  <c r="AD427" i="1"/>
  <c r="CR427" i="1" s="1"/>
  <c r="Q427" i="1" s="1"/>
  <c r="AE427" i="1"/>
  <c r="CS427" i="1" s="1"/>
  <c r="R427" i="1" s="1"/>
  <c r="GK427" i="1" s="1"/>
  <c r="AF427" i="1"/>
  <c r="AG427" i="1"/>
  <c r="AH427" i="1"/>
  <c r="CV427" i="1" s="1"/>
  <c r="U427" i="1" s="1"/>
  <c r="AI427" i="1"/>
  <c r="CW427" i="1" s="1"/>
  <c r="V427" i="1" s="1"/>
  <c r="AJ427" i="1"/>
  <c r="CQ427" i="1"/>
  <c r="P427" i="1" s="1"/>
  <c r="CP427" i="1" s="1"/>
  <c r="O427" i="1" s="1"/>
  <c r="CT427" i="1"/>
  <c r="S427" i="1" s="1"/>
  <c r="CU427" i="1"/>
  <c r="T427" i="1" s="1"/>
  <c r="CX427" i="1"/>
  <c r="W427" i="1" s="1"/>
  <c r="FR427" i="1"/>
  <c r="GL427" i="1"/>
  <c r="GO427" i="1"/>
  <c r="GP427" i="1"/>
  <c r="GV427" i="1"/>
  <c r="GX427" i="1" s="1"/>
  <c r="I428" i="1"/>
  <c r="AC428" i="1"/>
  <c r="AB428" i="1" s="1"/>
  <c r="AD428" i="1"/>
  <c r="CR428" i="1" s="1"/>
  <c r="Q428" i="1" s="1"/>
  <c r="AE428" i="1"/>
  <c r="AF428" i="1"/>
  <c r="AG428" i="1"/>
  <c r="CU428" i="1" s="1"/>
  <c r="T428" i="1" s="1"/>
  <c r="AH428" i="1"/>
  <c r="CV428" i="1" s="1"/>
  <c r="U428" i="1" s="1"/>
  <c r="AI428" i="1"/>
  <c r="AJ428" i="1"/>
  <c r="CS428" i="1"/>
  <c r="R428" i="1" s="1"/>
  <c r="GK428" i="1" s="1"/>
  <c r="CT428" i="1"/>
  <c r="S428" i="1" s="1"/>
  <c r="CW428" i="1"/>
  <c r="V428" i="1" s="1"/>
  <c r="CX428" i="1"/>
  <c r="W428" i="1" s="1"/>
  <c r="FR428" i="1"/>
  <c r="GL428" i="1"/>
  <c r="GO428" i="1"/>
  <c r="GP428" i="1"/>
  <c r="GV428" i="1"/>
  <c r="GX428" i="1"/>
  <c r="I429" i="1"/>
  <c r="AC429" i="1"/>
  <c r="CQ429" i="1" s="1"/>
  <c r="P429" i="1" s="1"/>
  <c r="AE429" i="1"/>
  <c r="AD429" i="1" s="1"/>
  <c r="AF429" i="1"/>
  <c r="CT429" i="1" s="1"/>
  <c r="S429" i="1" s="1"/>
  <c r="AG429" i="1"/>
  <c r="CU429" i="1" s="1"/>
  <c r="T429" i="1" s="1"/>
  <c r="AH429" i="1"/>
  <c r="AI429" i="1"/>
  <c r="AJ429" i="1"/>
  <c r="CX429" i="1" s="1"/>
  <c r="W429" i="1" s="1"/>
  <c r="CS429" i="1"/>
  <c r="R429" i="1" s="1"/>
  <c r="GK429" i="1" s="1"/>
  <c r="CV429" i="1"/>
  <c r="U429" i="1" s="1"/>
  <c r="CW429" i="1"/>
  <c r="V429" i="1" s="1"/>
  <c r="FR429" i="1"/>
  <c r="GL429" i="1"/>
  <c r="GO429" i="1"/>
  <c r="GP429" i="1"/>
  <c r="GV429" i="1"/>
  <c r="GX429" i="1"/>
  <c r="C430" i="1"/>
  <c r="D430" i="1"/>
  <c r="I430" i="1"/>
  <c r="AC430" i="1"/>
  <c r="AB430" i="1" s="1"/>
  <c r="AD430" i="1"/>
  <c r="CR430" i="1" s="1"/>
  <c r="Q430" i="1" s="1"/>
  <c r="AE430" i="1"/>
  <c r="AF430" i="1"/>
  <c r="AG430" i="1"/>
  <c r="CU430" i="1" s="1"/>
  <c r="T430" i="1" s="1"/>
  <c r="AH430" i="1"/>
  <c r="CV430" i="1" s="1"/>
  <c r="U430" i="1" s="1"/>
  <c r="AI430" i="1"/>
  <c r="AJ430" i="1"/>
  <c r="CS430" i="1"/>
  <c r="R430" i="1" s="1"/>
  <c r="GK430" i="1" s="1"/>
  <c r="CT430" i="1"/>
  <c r="S430" i="1" s="1"/>
  <c r="CW430" i="1"/>
  <c r="V430" i="1" s="1"/>
  <c r="CX430" i="1"/>
  <c r="W430" i="1" s="1"/>
  <c r="FR430" i="1"/>
  <c r="GL430" i="1"/>
  <c r="GO430" i="1"/>
  <c r="GP430" i="1"/>
  <c r="GV430" i="1"/>
  <c r="GX430" i="1"/>
  <c r="C431" i="1"/>
  <c r="D431" i="1"/>
  <c r="I431" i="1"/>
  <c r="AC431" i="1"/>
  <c r="AB431" i="1" s="1"/>
  <c r="AD431" i="1"/>
  <c r="CR431" i="1" s="1"/>
  <c r="Q431" i="1" s="1"/>
  <c r="AE431" i="1"/>
  <c r="CS431" i="1" s="1"/>
  <c r="R431" i="1" s="1"/>
  <c r="GK431" i="1" s="1"/>
  <c r="AF431" i="1"/>
  <c r="AG431" i="1"/>
  <c r="AH431" i="1"/>
  <c r="CV431" i="1" s="1"/>
  <c r="U431" i="1" s="1"/>
  <c r="AI431" i="1"/>
  <c r="CW431" i="1" s="1"/>
  <c r="V431" i="1" s="1"/>
  <c r="AJ431" i="1"/>
  <c r="CQ431" i="1"/>
  <c r="P431" i="1" s="1"/>
  <c r="CT431" i="1"/>
  <c r="S431" i="1" s="1"/>
  <c r="CU431" i="1"/>
  <c r="T431" i="1" s="1"/>
  <c r="CX431" i="1"/>
  <c r="W431" i="1" s="1"/>
  <c r="FR431" i="1"/>
  <c r="GL431" i="1"/>
  <c r="GO431" i="1"/>
  <c r="GP431" i="1"/>
  <c r="GV431" i="1"/>
  <c r="GX431" i="1" s="1"/>
  <c r="I432" i="1"/>
  <c r="AC432" i="1"/>
  <c r="AB432" i="1" s="1"/>
  <c r="AD432" i="1"/>
  <c r="CR432" i="1" s="1"/>
  <c r="Q432" i="1" s="1"/>
  <c r="AE432" i="1"/>
  <c r="AF432" i="1"/>
  <c r="AG432" i="1"/>
  <c r="CU432" i="1" s="1"/>
  <c r="T432" i="1" s="1"/>
  <c r="AH432" i="1"/>
  <c r="CV432" i="1" s="1"/>
  <c r="U432" i="1" s="1"/>
  <c r="AI432" i="1"/>
  <c r="AJ432" i="1"/>
  <c r="CS432" i="1"/>
  <c r="R432" i="1" s="1"/>
  <c r="GK432" i="1" s="1"/>
  <c r="CT432" i="1"/>
  <c r="S432" i="1" s="1"/>
  <c r="CW432" i="1"/>
  <c r="V432" i="1" s="1"/>
  <c r="CX432" i="1"/>
  <c r="W432" i="1" s="1"/>
  <c r="FR432" i="1"/>
  <c r="GL432" i="1"/>
  <c r="GO432" i="1"/>
  <c r="GP432" i="1"/>
  <c r="GV432" i="1"/>
  <c r="GX432" i="1"/>
  <c r="I433" i="1"/>
  <c r="AC433" i="1"/>
  <c r="CQ433" i="1" s="1"/>
  <c r="P433" i="1" s="1"/>
  <c r="AE433" i="1"/>
  <c r="AD433" i="1" s="1"/>
  <c r="AF433" i="1"/>
  <c r="CT433" i="1" s="1"/>
  <c r="S433" i="1" s="1"/>
  <c r="AG433" i="1"/>
  <c r="CU433" i="1" s="1"/>
  <c r="T433" i="1" s="1"/>
  <c r="AH433" i="1"/>
  <c r="AI433" i="1"/>
  <c r="AJ433" i="1"/>
  <c r="CX433" i="1" s="1"/>
  <c r="W433" i="1" s="1"/>
  <c r="CS433" i="1"/>
  <c r="R433" i="1" s="1"/>
  <c r="GK433" i="1" s="1"/>
  <c r="CV433" i="1"/>
  <c r="U433" i="1" s="1"/>
  <c r="CW433" i="1"/>
  <c r="V433" i="1" s="1"/>
  <c r="FR433" i="1"/>
  <c r="GL433" i="1"/>
  <c r="GO433" i="1"/>
  <c r="GP433" i="1"/>
  <c r="GV433" i="1"/>
  <c r="GX433" i="1"/>
  <c r="I434" i="1"/>
  <c r="AC434" i="1"/>
  <c r="AE434" i="1"/>
  <c r="AD434" i="1" s="1"/>
  <c r="AF434" i="1"/>
  <c r="CT434" i="1" s="1"/>
  <c r="S434" i="1" s="1"/>
  <c r="AG434" i="1"/>
  <c r="AH434" i="1"/>
  <c r="AI434" i="1"/>
  <c r="CW434" i="1" s="1"/>
  <c r="V434" i="1" s="1"/>
  <c r="AJ434" i="1"/>
  <c r="CX434" i="1" s="1"/>
  <c r="W434" i="1" s="1"/>
  <c r="CQ434" i="1"/>
  <c r="P434" i="1" s="1"/>
  <c r="CU434" i="1"/>
  <c r="T434" i="1" s="1"/>
  <c r="CV434" i="1"/>
  <c r="U434" i="1" s="1"/>
  <c r="FR434" i="1"/>
  <c r="GL434" i="1"/>
  <c r="GO434" i="1"/>
  <c r="GP434" i="1"/>
  <c r="GV434" i="1"/>
  <c r="GX434" i="1" s="1"/>
  <c r="I435" i="1"/>
  <c r="AC435" i="1"/>
  <c r="AB435" i="1" s="1"/>
  <c r="AD435" i="1"/>
  <c r="CR435" i="1" s="1"/>
  <c r="Q435" i="1" s="1"/>
  <c r="AE435" i="1"/>
  <c r="CS435" i="1" s="1"/>
  <c r="R435" i="1" s="1"/>
  <c r="GK435" i="1" s="1"/>
  <c r="AF435" i="1"/>
  <c r="AG435" i="1"/>
  <c r="AH435" i="1"/>
  <c r="CV435" i="1" s="1"/>
  <c r="U435" i="1" s="1"/>
  <c r="AI435" i="1"/>
  <c r="CW435" i="1" s="1"/>
  <c r="V435" i="1" s="1"/>
  <c r="AJ435" i="1"/>
  <c r="CQ435" i="1"/>
  <c r="P435" i="1" s="1"/>
  <c r="CT435" i="1"/>
  <c r="S435" i="1" s="1"/>
  <c r="CU435" i="1"/>
  <c r="T435" i="1" s="1"/>
  <c r="CX435" i="1"/>
  <c r="W435" i="1" s="1"/>
  <c r="FR435" i="1"/>
  <c r="GL435" i="1"/>
  <c r="GO435" i="1"/>
  <c r="GP435" i="1"/>
  <c r="GV435" i="1"/>
  <c r="GX435" i="1" s="1"/>
  <c r="C436" i="1"/>
  <c r="D436" i="1"/>
  <c r="I436" i="1"/>
  <c r="AC436" i="1"/>
  <c r="AE436" i="1"/>
  <c r="AD436" i="1" s="1"/>
  <c r="AF436" i="1"/>
  <c r="CT436" i="1" s="1"/>
  <c r="S436" i="1" s="1"/>
  <c r="AG436" i="1"/>
  <c r="AH436" i="1"/>
  <c r="AI436" i="1"/>
  <c r="CW436" i="1" s="1"/>
  <c r="V436" i="1" s="1"/>
  <c r="AJ436" i="1"/>
  <c r="CX436" i="1" s="1"/>
  <c r="W436" i="1" s="1"/>
  <c r="CQ436" i="1"/>
  <c r="P436" i="1" s="1"/>
  <c r="CU436" i="1"/>
  <c r="T436" i="1" s="1"/>
  <c r="CV436" i="1"/>
  <c r="U436" i="1" s="1"/>
  <c r="FR436" i="1"/>
  <c r="GL436" i="1"/>
  <c r="GO436" i="1"/>
  <c r="GP436" i="1"/>
  <c r="GV436" i="1"/>
  <c r="GX436" i="1" s="1"/>
  <c r="C437" i="1"/>
  <c r="D437" i="1"/>
  <c r="I437" i="1"/>
  <c r="I439" i="1" s="1"/>
  <c r="AC437" i="1"/>
  <c r="CQ437" i="1" s="1"/>
  <c r="P437" i="1" s="1"/>
  <c r="AE437" i="1"/>
  <c r="AD437" i="1" s="1"/>
  <c r="AF437" i="1"/>
  <c r="CT437" i="1" s="1"/>
  <c r="S437" i="1" s="1"/>
  <c r="AG437" i="1"/>
  <c r="CU437" i="1" s="1"/>
  <c r="T437" i="1" s="1"/>
  <c r="AH437" i="1"/>
  <c r="AI437" i="1"/>
  <c r="AJ437" i="1"/>
  <c r="CX437" i="1" s="1"/>
  <c r="W437" i="1" s="1"/>
  <c r="CS437" i="1"/>
  <c r="R437" i="1" s="1"/>
  <c r="GK437" i="1" s="1"/>
  <c r="CV437" i="1"/>
  <c r="U437" i="1" s="1"/>
  <c r="CW437" i="1"/>
  <c r="V437" i="1" s="1"/>
  <c r="FR437" i="1"/>
  <c r="GL437" i="1"/>
  <c r="GO437" i="1"/>
  <c r="GP437" i="1"/>
  <c r="GV437" i="1"/>
  <c r="GX437" i="1"/>
  <c r="I438" i="1"/>
  <c r="AC438" i="1"/>
  <c r="AE438" i="1"/>
  <c r="AD438" i="1" s="1"/>
  <c r="AF438" i="1"/>
  <c r="CT438" i="1" s="1"/>
  <c r="S438" i="1" s="1"/>
  <c r="AG438" i="1"/>
  <c r="AH438" i="1"/>
  <c r="AI438" i="1"/>
  <c r="CW438" i="1" s="1"/>
  <c r="V438" i="1" s="1"/>
  <c r="AJ438" i="1"/>
  <c r="CX438" i="1" s="1"/>
  <c r="W438" i="1" s="1"/>
  <c r="CQ438" i="1"/>
  <c r="P438" i="1" s="1"/>
  <c r="CU438" i="1"/>
  <c r="T438" i="1" s="1"/>
  <c r="CV438" i="1"/>
  <c r="U438" i="1" s="1"/>
  <c r="FR438" i="1"/>
  <c r="GL438" i="1"/>
  <c r="GO438" i="1"/>
  <c r="GP438" i="1"/>
  <c r="GV438" i="1"/>
  <c r="GX438" i="1" s="1"/>
  <c r="AC439" i="1"/>
  <c r="AB439" i="1" s="1"/>
  <c r="AD439" i="1"/>
  <c r="CR439" i="1" s="1"/>
  <c r="AE439" i="1"/>
  <c r="CS439" i="1" s="1"/>
  <c r="AF439" i="1"/>
  <c r="AG439" i="1"/>
  <c r="AH439" i="1"/>
  <c r="CV439" i="1" s="1"/>
  <c r="AI439" i="1"/>
  <c r="CW439" i="1" s="1"/>
  <c r="AJ439" i="1"/>
  <c r="CQ439" i="1"/>
  <c r="CT439" i="1"/>
  <c r="CU439" i="1"/>
  <c r="CX439" i="1"/>
  <c r="W439" i="1" s="1"/>
  <c r="FR439" i="1"/>
  <c r="GL439" i="1"/>
  <c r="GO439" i="1"/>
  <c r="GP439" i="1"/>
  <c r="GV439" i="1"/>
  <c r="C440" i="1"/>
  <c r="D440" i="1"/>
  <c r="I440" i="1"/>
  <c r="AC440" i="1"/>
  <c r="AE440" i="1"/>
  <c r="AD440" i="1" s="1"/>
  <c r="AF440" i="1"/>
  <c r="CT440" i="1" s="1"/>
  <c r="S440" i="1" s="1"/>
  <c r="AG440" i="1"/>
  <c r="AH440" i="1"/>
  <c r="AI440" i="1"/>
  <c r="CW440" i="1" s="1"/>
  <c r="V440" i="1" s="1"/>
  <c r="AJ440" i="1"/>
  <c r="CX440" i="1" s="1"/>
  <c r="W440" i="1" s="1"/>
  <c r="CQ440" i="1"/>
  <c r="P440" i="1" s="1"/>
  <c r="CU440" i="1"/>
  <c r="T440" i="1" s="1"/>
  <c r="CV440" i="1"/>
  <c r="U440" i="1" s="1"/>
  <c r="FR440" i="1"/>
  <c r="GL440" i="1"/>
  <c r="GO440" i="1"/>
  <c r="GP440" i="1"/>
  <c r="GV440" i="1"/>
  <c r="GX440" i="1" s="1"/>
  <c r="C441" i="1"/>
  <c r="D441" i="1"/>
  <c r="I441" i="1"/>
  <c r="I443" i="1" s="1"/>
  <c r="AC441" i="1"/>
  <c r="CQ441" i="1" s="1"/>
  <c r="P441" i="1" s="1"/>
  <c r="AE441" i="1"/>
  <c r="AD441" i="1" s="1"/>
  <c r="AF441" i="1"/>
  <c r="CT441" i="1" s="1"/>
  <c r="S441" i="1" s="1"/>
  <c r="AG441" i="1"/>
  <c r="CU441" i="1" s="1"/>
  <c r="T441" i="1" s="1"/>
  <c r="AH441" i="1"/>
  <c r="AI441" i="1"/>
  <c r="AJ441" i="1"/>
  <c r="CX441" i="1" s="1"/>
  <c r="W441" i="1" s="1"/>
  <c r="CS441" i="1"/>
  <c r="R441" i="1" s="1"/>
  <c r="GK441" i="1" s="1"/>
  <c r="CV441" i="1"/>
  <c r="U441" i="1" s="1"/>
  <c r="CW441" i="1"/>
  <c r="V441" i="1" s="1"/>
  <c r="FR441" i="1"/>
  <c r="GL441" i="1"/>
  <c r="GO441" i="1"/>
  <c r="GP441" i="1"/>
  <c r="GV441" i="1"/>
  <c r="GX441" i="1"/>
  <c r="I442" i="1"/>
  <c r="AC442" i="1"/>
  <c r="AE442" i="1"/>
  <c r="AD442" i="1" s="1"/>
  <c r="AF442" i="1"/>
  <c r="CT442" i="1" s="1"/>
  <c r="S442" i="1" s="1"/>
  <c r="AG442" i="1"/>
  <c r="AH442" i="1"/>
  <c r="AI442" i="1"/>
  <c r="CW442" i="1" s="1"/>
  <c r="V442" i="1" s="1"/>
  <c r="AJ442" i="1"/>
  <c r="CX442" i="1" s="1"/>
  <c r="W442" i="1" s="1"/>
  <c r="CQ442" i="1"/>
  <c r="P442" i="1" s="1"/>
  <c r="CU442" i="1"/>
  <c r="T442" i="1" s="1"/>
  <c r="CV442" i="1"/>
  <c r="U442" i="1" s="1"/>
  <c r="FR442" i="1"/>
  <c r="GL442" i="1"/>
  <c r="GO442" i="1"/>
  <c r="GP442" i="1"/>
  <c r="GV442" i="1"/>
  <c r="GX442" i="1" s="1"/>
  <c r="AC443" i="1"/>
  <c r="AB443" i="1" s="1"/>
  <c r="AD443" i="1"/>
  <c r="CR443" i="1" s="1"/>
  <c r="Q443" i="1" s="1"/>
  <c r="AE443" i="1"/>
  <c r="CS443" i="1" s="1"/>
  <c r="AF443" i="1"/>
  <c r="AG443" i="1"/>
  <c r="AH443" i="1"/>
  <c r="CV443" i="1" s="1"/>
  <c r="U443" i="1" s="1"/>
  <c r="AI443" i="1"/>
  <c r="CW443" i="1" s="1"/>
  <c r="AJ443" i="1"/>
  <c r="CQ443" i="1"/>
  <c r="P443" i="1" s="1"/>
  <c r="CT443" i="1"/>
  <c r="S443" i="1" s="1"/>
  <c r="CU443" i="1"/>
  <c r="CX443" i="1"/>
  <c r="W443" i="1" s="1"/>
  <c r="FR443" i="1"/>
  <c r="GL443" i="1"/>
  <c r="GO443" i="1"/>
  <c r="GP443" i="1"/>
  <c r="GV443" i="1"/>
  <c r="GX443" i="1" s="1"/>
  <c r="AC444" i="1"/>
  <c r="AB444" i="1" s="1"/>
  <c r="AD444" i="1"/>
  <c r="CR444" i="1" s="1"/>
  <c r="AE444" i="1"/>
  <c r="AF444" i="1"/>
  <c r="AG444" i="1"/>
  <c r="CU444" i="1" s="1"/>
  <c r="AH444" i="1"/>
  <c r="CV444" i="1" s="1"/>
  <c r="AI444" i="1"/>
  <c r="AJ444" i="1"/>
  <c r="CS444" i="1"/>
  <c r="CT444" i="1"/>
  <c r="CW444" i="1"/>
  <c r="CX444" i="1"/>
  <c r="FR444" i="1"/>
  <c r="GL444" i="1"/>
  <c r="GO444" i="1"/>
  <c r="GP444" i="1"/>
  <c r="GV444" i="1"/>
  <c r="I445" i="1"/>
  <c r="AC445" i="1"/>
  <c r="CQ445" i="1" s="1"/>
  <c r="P445" i="1" s="1"/>
  <c r="AE445" i="1"/>
  <c r="AD445" i="1" s="1"/>
  <c r="AF445" i="1"/>
  <c r="CT445" i="1" s="1"/>
  <c r="S445" i="1" s="1"/>
  <c r="AG445" i="1"/>
  <c r="CU445" i="1" s="1"/>
  <c r="T445" i="1" s="1"/>
  <c r="AH445" i="1"/>
  <c r="AI445" i="1"/>
  <c r="AJ445" i="1"/>
  <c r="CX445" i="1" s="1"/>
  <c r="W445" i="1" s="1"/>
  <c r="CS445" i="1"/>
  <c r="R445" i="1" s="1"/>
  <c r="GK445" i="1" s="1"/>
  <c r="CV445" i="1"/>
  <c r="U445" i="1" s="1"/>
  <c r="CW445" i="1"/>
  <c r="V445" i="1" s="1"/>
  <c r="FR445" i="1"/>
  <c r="GL445" i="1"/>
  <c r="GO445" i="1"/>
  <c r="GP445" i="1"/>
  <c r="GV445" i="1"/>
  <c r="GX445" i="1"/>
  <c r="C446" i="1"/>
  <c r="D446" i="1"/>
  <c r="I446" i="1"/>
  <c r="AC446" i="1"/>
  <c r="AB446" i="1" s="1"/>
  <c r="AD446" i="1"/>
  <c r="CR446" i="1" s="1"/>
  <c r="Q446" i="1" s="1"/>
  <c r="AE446" i="1"/>
  <c r="AF446" i="1"/>
  <c r="AG446" i="1"/>
  <c r="CU446" i="1" s="1"/>
  <c r="T446" i="1" s="1"/>
  <c r="AH446" i="1"/>
  <c r="CV446" i="1" s="1"/>
  <c r="U446" i="1" s="1"/>
  <c r="AI446" i="1"/>
  <c r="AJ446" i="1"/>
  <c r="CS446" i="1"/>
  <c r="R446" i="1" s="1"/>
  <c r="GK446" i="1" s="1"/>
  <c r="CT446" i="1"/>
  <c r="S446" i="1" s="1"/>
  <c r="CW446" i="1"/>
  <c r="V446" i="1" s="1"/>
  <c r="CX446" i="1"/>
  <c r="W446" i="1" s="1"/>
  <c r="FR446" i="1"/>
  <c r="GL446" i="1"/>
  <c r="GO446" i="1"/>
  <c r="GP446" i="1"/>
  <c r="GV446" i="1"/>
  <c r="GX446" i="1"/>
  <c r="C447" i="1"/>
  <c r="D447" i="1"/>
  <c r="I447" i="1"/>
  <c r="AC447" i="1"/>
  <c r="AB447" i="1" s="1"/>
  <c r="AD447" i="1"/>
  <c r="CR447" i="1" s="1"/>
  <c r="Q447" i="1" s="1"/>
  <c r="AE447" i="1"/>
  <c r="CS447" i="1" s="1"/>
  <c r="R447" i="1" s="1"/>
  <c r="GK447" i="1" s="1"/>
  <c r="AF447" i="1"/>
  <c r="AG447" i="1"/>
  <c r="AH447" i="1"/>
  <c r="CV447" i="1" s="1"/>
  <c r="U447" i="1" s="1"/>
  <c r="AI447" i="1"/>
  <c r="CW447" i="1" s="1"/>
  <c r="V447" i="1" s="1"/>
  <c r="AJ447" i="1"/>
  <c r="CQ447" i="1"/>
  <c r="P447" i="1" s="1"/>
  <c r="CT447" i="1"/>
  <c r="S447" i="1" s="1"/>
  <c r="CU447" i="1"/>
  <c r="T447" i="1" s="1"/>
  <c r="CX447" i="1"/>
  <c r="W447" i="1" s="1"/>
  <c r="FR447" i="1"/>
  <c r="GL447" i="1"/>
  <c r="GO447" i="1"/>
  <c r="GP447" i="1"/>
  <c r="GV447" i="1"/>
  <c r="GX447" i="1" s="1"/>
  <c r="I448" i="1"/>
  <c r="AC448" i="1"/>
  <c r="AB448" i="1" s="1"/>
  <c r="AD448" i="1"/>
  <c r="CR448" i="1" s="1"/>
  <c r="Q448" i="1" s="1"/>
  <c r="AE448" i="1"/>
  <c r="AF448" i="1"/>
  <c r="AG448" i="1"/>
  <c r="CU448" i="1" s="1"/>
  <c r="T448" i="1" s="1"/>
  <c r="AH448" i="1"/>
  <c r="CV448" i="1" s="1"/>
  <c r="U448" i="1" s="1"/>
  <c r="AI448" i="1"/>
  <c r="AJ448" i="1"/>
  <c r="CS448" i="1"/>
  <c r="R448" i="1" s="1"/>
  <c r="GK448" i="1" s="1"/>
  <c r="CT448" i="1"/>
  <c r="S448" i="1" s="1"/>
  <c r="CW448" i="1"/>
  <c r="V448" i="1" s="1"/>
  <c r="CX448" i="1"/>
  <c r="W448" i="1" s="1"/>
  <c r="FR448" i="1"/>
  <c r="GL448" i="1"/>
  <c r="GO448" i="1"/>
  <c r="GP448" i="1"/>
  <c r="GV448" i="1"/>
  <c r="GX448" i="1"/>
  <c r="I449" i="1"/>
  <c r="AC449" i="1"/>
  <c r="CQ449" i="1" s="1"/>
  <c r="P449" i="1" s="1"/>
  <c r="AE449" i="1"/>
  <c r="AD449" i="1" s="1"/>
  <c r="AF449" i="1"/>
  <c r="CT449" i="1" s="1"/>
  <c r="S449" i="1" s="1"/>
  <c r="AG449" i="1"/>
  <c r="CU449" i="1" s="1"/>
  <c r="T449" i="1" s="1"/>
  <c r="AH449" i="1"/>
  <c r="AI449" i="1"/>
  <c r="AJ449" i="1"/>
  <c r="CX449" i="1" s="1"/>
  <c r="W449" i="1" s="1"/>
  <c r="CS449" i="1"/>
  <c r="R449" i="1" s="1"/>
  <c r="GK449" i="1" s="1"/>
  <c r="CV449" i="1"/>
  <c r="U449" i="1" s="1"/>
  <c r="CW449" i="1"/>
  <c r="V449" i="1" s="1"/>
  <c r="FR449" i="1"/>
  <c r="GL449" i="1"/>
  <c r="GO449" i="1"/>
  <c r="GP449" i="1"/>
  <c r="GV449" i="1"/>
  <c r="GX449" i="1"/>
  <c r="I450" i="1"/>
  <c r="AC450" i="1"/>
  <c r="AE450" i="1"/>
  <c r="AD450" i="1" s="1"/>
  <c r="AF450" i="1"/>
  <c r="CT450" i="1" s="1"/>
  <c r="S450" i="1" s="1"/>
  <c r="AG450" i="1"/>
  <c r="AH450" i="1"/>
  <c r="AI450" i="1"/>
  <c r="CW450" i="1" s="1"/>
  <c r="V450" i="1" s="1"/>
  <c r="AJ450" i="1"/>
  <c r="CX450" i="1" s="1"/>
  <c r="W450" i="1" s="1"/>
  <c r="CQ450" i="1"/>
  <c r="P450" i="1" s="1"/>
  <c r="CU450" i="1"/>
  <c r="T450" i="1" s="1"/>
  <c r="CV450" i="1"/>
  <c r="U450" i="1" s="1"/>
  <c r="FR450" i="1"/>
  <c r="GL450" i="1"/>
  <c r="GO450" i="1"/>
  <c r="GP450" i="1"/>
  <c r="GV450" i="1"/>
  <c r="GX450" i="1" s="1"/>
  <c r="I451" i="1"/>
  <c r="AC451" i="1"/>
  <c r="AB451" i="1" s="1"/>
  <c r="AD451" i="1"/>
  <c r="CR451" i="1" s="1"/>
  <c r="Q451" i="1" s="1"/>
  <c r="AE451" i="1"/>
  <c r="CS451" i="1" s="1"/>
  <c r="R451" i="1" s="1"/>
  <c r="GK451" i="1" s="1"/>
  <c r="AF451" i="1"/>
  <c r="AG451" i="1"/>
  <c r="AH451" i="1"/>
  <c r="CV451" i="1" s="1"/>
  <c r="U451" i="1" s="1"/>
  <c r="AI451" i="1"/>
  <c r="CW451" i="1" s="1"/>
  <c r="V451" i="1" s="1"/>
  <c r="AJ451" i="1"/>
  <c r="CQ451" i="1"/>
  <c r="P451" i="1" s="1"/>
  <c r="CP451" i="1" s="1"/>
  <c r="O451" i="1" s="1"/>
  <c r="CT451" i="1"/>
  <c r="S451" i="1" s="1"/>
  <c r="CU451" i="1"/>
  <c r="T451" i="1" s="1"/>
  <c r="CX451" i="1"/>
  <c r="W451" i="1" s="1"/>
  <c r="FR451" i="1"/>
  <c r="GL451" i="1"/>
  <c r="GO451" i="1"/>
  <c r="GP451" i="1"/>
  <c r="GV451" i="1"/>
  <c r="GX451" i="1" s="1"/>
  <c r="I452" i="1"/>
  <c r="AC452" i="1"/>
  <c r="AB452" i="1" s="1"/>
  <c r="AD452" i="1"/>
  <c r="CR452" i="1" s="1"/>
  <c r="Q452" i="1" s="1"/>
  <c r="AE452" i="1"/>
  <c r="AF452" i="1"/>
  <c r="AG452" i="1"/>
  <c r="CU452" i="1" s="1"/>
  <c r="T452" i="1" s="1"/>
  <c r="AH452" i="1"/>
  <c r="CV452" i="1" s="1"/>
  <c r="U452" i="1" s="1"/>
  <c r="AI452" i="1"/>
  <c r="AJ452" i="1"/>
  <c r="CS452" i="1"/>
  <c r="R452" i="1" s="1"/>
  <c r="GK452" i="1" s="1"/>
  <c r="CT452" i="1"/>
  <c r="S452" i="1" s="1"/>
  <c r="CW452" i="1"/>
  <c r="V452" i="1" s="1"/>
  <c r="CX452" i="1"/>
  <c r="W452" i="1" s="1"/>
  <c r="FR452" i="1"/>
  <c r="GL452" i="1"/>
  <c r="GO452" i="1"/>
  <c r="GP452" i="1"/>
  <c r="GV452" i="1"/>
  <c r="GX452" i="1"/>
  <c r="I453" i="1"/>
  <c r="AC453" i="1"/>
  <c r="CQ453" i="1" s="1"/>
  <c r="P453" i="1" s="1"/>
  <c r="AE453" i="1"/>
  <c r="AD453" i="1" s="1"/>
  <c r="AF453" i="1"/>
  <c r="CT453" i="1" s="1"/>
  <c r="S453" i="1" s="1"/>
  <c r="AG453" i="1"/>
  <c r="CU453" i="1" s="1"/>
  <c r="T453" i="1" s="1"/>
  <c r="AH453" i="1"/>
  <c r="AI453" i="1"/>
  <c r="AJ453" i="1"/>
  <c r="CX453" i="1" s="1"/>
  <c r="W453" i="1" s="1"/>
  <c r="CS453" i="1"/>
  <c r="R453" i="1" s="1"/>
  <c r="GK453" i="1" s="1"/>
  <c r="CV453" i="1"/>
  <c r="U453" i="1" s="1"/>
  <c r="CW453" i="1"/>
  <c r="V453" i="1" s="1"/>
  <c r="FR453" i="1"/>
  <c r="GL453" i="1"/>
  <c r="GO453" i="1"/>
  <c r="GP453" i="1"/>
  <c r="GV453" i="1"/>
  <c r="GX453" i="1"/>
  <c r="I454" i="1"/>
  <c r="AC454" i="1"/>
  <c r="AE454" i="1"/>
  <c r="AD454" i="1" s="1"/>
  <c r="AF454" i="1"/>
  <c r="CT454" i="1" s="1"/>
  <c r="S454" i="1" s="1"/>
  <c r="AG454" i="1"/>
  <c r="AH454" i="1"/>
  <c r="AI454" i="1"/>
  <c r="CW454" i="1" s="1"/>
  <c r="V454" i="1" s="1"/>
  <c r="AJ454" i="1"/>
  <c r="CX454" i="1" s="1"/>
  <c r="W454" i="1" s="1"/>
  <c r="CQ454" i="1"/>
  <c r="P454" i="1" s="1"/>
  <c r="CU454" i="1"/>
  <c r="T454" i="1" s="1"/>
  <c r="CV454" i="1"/>
  <c r="U454" i="1" s="1"/>
  <c r="FR454" i="1"/>
  <c r="GL454" i="1"/>
  <c r="GO454" i="1"/>
  <c r="GP454" i="1"/>
  <c r="GV454" i="1"/>
  <c r="GX454" i="1" s="1"/>
  <c r="I455" i="1"/>
  <c r="AC455" i="1"/>
  <c r="AB455" i="1" s="1"/>
  <c r="AD455" i="1"/>
  <c r="CR455" i="1" s="1"/>
  <c r="Q455" i="1" s="1"/>
  <c r="AE455" i="1"/>
  <c r="CS455" i="1" s="1"/>
  <c r="R455" i="1" s="1"/>
  <c r="GK455" i="1" s="1"/>
  <c r="AF455" i="1"/>
  <c r="AG455" i="1"/>
  <c r="AH455" i="1"/>
  <c r="CV455" i="1" s="1"/>
  <c r="U455" i="1" s="1"/>
  <c r="AI455" i="1"/>
  <c r="CW455" i="1" s="1"/>
  <c r="V455" i="1" s="1"/>
  <c r="AJ455" i="1"/>
  <c r="CQ455" i="1"/>
  <c r="P455" i="1" s="1"/>
  <c r="CP455" i="1" s="1"/>
  <c r="O455" i="1" s="1"/>
  <c r="CT455" i="1"/>
  <c r="S455" i="1" s="1"/>
  <c r="CU455" i="1"/>
  <c r="T455" i="1" s="1"/>
  <c r="CX455" i="1"/>
  <c r="W455" i="1" s="1"/>
  <c r="FR455" i="1"/>
  <c r="GL455" i="1"/>
  <c r="GO455" i="1"/>
  <c r="GP455" i="1"/>
  <c r="GV455" i="1"/>
  <c r="GX455" i="1" s="1"/>
  <c r="I456" i="1"/>
  <c r="AC456" i="1"/>
  <c r="AB456" i="1" s="1"/>
  <c r="AD456" i="1"/>
  <c r="CR456" i="1" s="1"/>
  <c r="Q456" i="1" s="1"/>
  <c r="AE456" i="1"/>
  <c r="AF456" i="1"/>
  <c r="AG456" i="1"/>
  <c r="CU456" i="1" s="1"/>
  <c r="T456" i="1" s="1"/>
  <c r="AH456" i="1"/>
  <c r="CV456" i="1" s="1"/>
  <c r="U456" i="1" s="1"/>
  <c r="AI456" i="1"/>
  <c r="AJ456" i="1"/>
  <c r="CS456" i="1"/>
  <c r="R456" i="1" s="1"/>
  <c r="GK456" i="1" s="1"/>
  <c r="CT456" i="1"/>
  <c r="S456" i="1" s="1"/>
  <c r="CW456" i="1"/>
  <c r="V456" i="1" s="1"/>
  <c r="CX456" i="1"/>
  <c r="W456" i="1" s="1"/>
  <c r="FR456" i="1"/>
  <c r="GL456" i="1"/>
  <c r="GO456" i="1"/>
  <c r="GP456" i="1"/>
  <c r="GV456" i="1"/>
  <c r="GX456" i="1"/>
  <c r="I457" i="1"/>
  <c r="AC457" i="1"/>
  <c r="CQ457" i="1" s="1"/>
  <c r="P457" i="1" s="1"/>
  <c r="AE457" i="1"/>
  <c r="AD457" i="1" s="1"/>
  <c r="AF457" i="1"/>
  <c r="CT457" i="1" s="1"/>
  <c r="S457" i="1" s="1"/>
  <c r="AG457" i="1"/>
  <c r="CU457" i="1" s="1"/>
  <c r="T457" i="1" s="1"/>
  <c r="AH457" i="1"/>
  <c r="AI457" i="1"/>
  <c r="AJ457" i="1"/>
  <c r="CX457" i="1" s="1"/>
  <c r="W457" i="1" s="1"/>
  <c r="CS457" i="1"/>
  <c r="R457" i="1" s="1"/>
  <c r="GK457" i="1" s="1"/>
  <c r="CV457" i="1"/>
  <c r="U457" i="1" s="1"/>
  <c r="CW457" i="1"/>
  <c r="V457" i="1" s="1"/>
  <c r="FR457" i="1"/>
  <c r="GL457" i="1"/>
  <c r="GO457" i="1"/>
  <c r="GP457" i="1"/>
  <c r="GV457" i="1"/>
  <c r="GX457" i="1"/>
  <c r="C458" i="1"/>
  <c r="D458" i="1"/>
  <c r="AC458" i="1"/>
  <c r="AB458" i="1" s="1"/>
  <c r="AD458" i="1"/>
  <c r="CR458" i="1" s="1"/>
  <c r="Q458" i="1" s="1"/>
  <c r="AE458" i="1"/>
  <c r="CS458" i="1" s="1"/>
  <c r="R458" i="1" s="1"/>
  <c r="GK458" i="1" s="1"/>
  <c r="AF458" i="1"/>
  <c r="AG458" i="1"/>
  <c r="AH458" i="1"/>
  <c r="CV458" i="1" s="1"/>
  <c r="U458" i="1" s="1"/>
  <c r="AI458" i="1"/>
  <c r="CW458" i="1" s="1"/>
  <c r="V458" i="1" s="1"/>
  <c r="AJ458" i="1"/>
  <c r="CQ458" i="1"/>
  <c r="P458" i="1" s="1"/>
  <c r="CT458" i="1"/>
  <c r="S458" i="1" s="1"/>
  <c r="CU458" i="1"/>
  <c r="T458" i="1" s="1"/>
  <c r="CX458" i="1"/>
  <c r="W458" i="1" s="1"/>
  <c r="FR458" i="1"/>
  <c r="GL458" i="1"/>
  <c r="GO458" i="1"/>
  <c r="GP458" i="1"/>
  <c r="GV458" i="1"/>
  <c r="GX458" i="1" s="1"/>
  <c r="C459" i="1"/>
  <c r="D459" i="1"/>
  <c r="AC459" i="1"/>
  <c r="CQ459" i="1" s="1"/>
  <c r="P459" i="1" s="1"/>
  <c r="AE459" i="1"/>
  <c r="AD459" i="1" s="1"/>
  <c r="AF459" i="1"/>
  <c r="CT459" i="1" s="1"/>
  <c r="S459" i="1" s="1"/>
  <c r="AG459" i="1"/>
  <c r="CU459" i="1" s="1"/>
  <c r="T459" i="1" s="1"/>
  <c r="AH459" i="1"/>
  <c r="AI459" i="1"/>
  <c r="AJ459" i="1"/>
  <c r="CX459" i="1" s="1"/>
  <c r="W459" i="1" s="1"/>
  <c r="CS459" i="1"/>
  <c r="R459" i="1" s="1"/>
  <c r="GK459" i="1" s="1"/>
  <c r="CV459" i="1"/>
  <c r="U459" i="1" s="1"/>
  <c r="CW459" i="1"/>
  <c r="V459" i="1" s="1"/>
  <c r="FR459" i="1"/>
  <c r="GL459" i="1"/>
  <c r="GO459" i="1"/>
  <c r="GP459" i="1"/>
  <c r="GV459" i="1"/>
  <c r="GX459" i="1"/>
  <c r="I460" i="1"/>
  <c r="AC460" i="1"/>
  <c r="AE460" i="1"/>
  <c r="AD460" i="1" s="1"/>
  <c r="AF460" i="1"/>
  <c r="CT460" i="1" s="1"/>
  <c r="S460" i="1" s="1"/>
  <c r="AG460" i="1"/>
  <c r="AH460" i="1"/>
  <c r="AI460" i="1"/>
  <c r="CW460" i="1" s="1"/>
  <c r="V460" i="1" s="1"/>
  <c r="AJ460" i="1"/>
  <c r="CX460" i="1" s="1"/>
  <c r="W460" i="1" s="1"/>
  <c r="CQ460" i="1"/>
  <c r="P460" i="1" s="1"/>
  <c r="CU460" i="1"/>
  <c r="T460" i="1" s="1"/>
  <c r="CV460" i="1"/>
  <c r="U460" i="1" s="1"/>
  <c r="FR460" i="1"/>
  <c r="GL460" i="1"/>
  <c r="GO460" i="1"/>
  <c r="GP460" i="1"/>
  <c r="GV460" i="1"/>
  <c r="GX460" i="1" s="1"/>
  <c r="I461" i="1"/>
  <c r="AC461" i="1"/>
  <c r="AB461" i="1" s="1"/>
  <c r="AD461" i="1"/>
  <c r="CR461" i="1" s="1"/>
  <c r="Q461" i="1" s="1"/>
  <c r="AE461" i="1"/>
  <c r="CS461" i="1" s="1"/>
  <c r="R461" i="1" s="1"/>
  <c r="GK461" i="1" s="1"/>
  <c r="AF461" i="1"/>
  <c r="AG461" i="1"/>
  <c r="AH461" i="1"/>
  <c r="CV461" i="1" s="1"/>
  <c r="U461" i="1" s="1"/>
  <c r="AI461" i="1"/>
  <c r="CW461" i="1" s="1"/>
  <c r="V461" i="1" s="1"/>
  <c r="AJ461" i="1"/>
  <c r="CQ461" i="1"/>
  <c r="P461" i="1" s="1"/>
  <c r="CT461" i="1"/>
  <c r="S461" i="1" s="1"/>
  <c r="CU461" i="1"/>
  <c r="T461" i="1" s="1"/>
  <c r="CX461" i="1"/>
  <c r="W461" i="1" s="1"/>
  <c r="FR461" i="1"/>
  <c r="GL461" i="1"/>
  <c r="GO461" i="1"/>
  <c r="GP461" i="1"/>
  <c r="GV461" i="1"/>
  <c r="GX461" i="1" s="1"/>
  <c r="I462" i="1"/>
  <c r="AC462" i="1"/>
  <c r="AB462" i="1" s="1"/>
  <c r="AD462" i="1"/>
  <c r="CR462" i="1" s="1"/>
  <c r="Q462" i="1" s="1"/>
  <c r="AE462" i="1"/>
  <c r="AF462" i="1"/>
  <c r="AG462" i="1"/>
  <c r="CU462" i="1" s="1"/>
  <c r="T462" i="1" s="1"/>
  <c r="AH462" i="1"/>
  <c r="CV462" i="1" s="1"/>
  <c r="U462" i="1" s="1"/>
  <c r="AI462" i="1"/>
  <c r="AJ462" i="1"/>
  <c r="CS462" i="1"/>
  <c r="R462" i="1" s="1"/>
  <c r="GK462" i="1" s="1"/>
  <c r="CT462" i="1"/>
  <c r="S462" i="1" s="1"/>
  <c r="CW462" i="1"/>
  <c r="V462" i="1" s="1"/>
  <c r="CX462" i="1"/>
  <c r="W462" i="1" s="1"/>
  <c r="FR462" i="1"/>
  <c r="GL462" i="1"/>
  <c r="GO462" i="1"/>
  <c r="GP462" i="1"/>
  <c r="GV462" i="1"/>
  <c r="GX462" i="1"/>
  <c r="I463" i="1"/>
  <c r="AC463" i="1"/>
  <c r="CQ463" i="1" s="1"/>
  <c r="P463" i="1" s="1"/>
  <c r="AE463" i="1"/>
  <c r="AD463" i="1" s="1"/>
  <c r="AF463" i="1"/>
  <c r="CT463" i="1" s="1"/>
  <c r="S463" i="1" s="1"/>
  <c r="AG463" i="1"/>
  <c r="CU463" i="1" s="1"/>
  <c r="T463" i="1" s="1"/>
  <c r="AH463" i="1"/>
  <c r="AI463" i="1"/>
  <c r="AJ463" i="1"/>
  <c r="CX463" i="1" s="1"/>
  <c r="W463" i="1" s="1"/>
  <c r="CS463" i="1"/>
  <c r="R463" i="1" s="1"/>
  <c r="GK463" i="1" s="1"/>
  <c r="CV463" i="1"/>
  <c r="U463" i="1" s="1"/>
  <c r="CW463" i="1"/>
  <c r="V463" i="1" s="1"/>
  <c r="FR463" i="1"/>
  <c r="GL463" i="1"/>
  <c r="GO463" i="1"/>
  <c r="GP463" i="1"/>
  <c r="GV463" i="1"/>
  <c r="GX463" i="1"/>
  <c r="I464" i="1"/>
  <c r="AC464" i="1"/>
  <c r="AE464" i="1"/>
  <c r="AD464" i="1" s="1"/>
  <c r="AF464" i="1"/>
  <c r="CT464" i="1" s="1"/>
  <c r="S464" i="1" s="1"/>
  <c r="AG464" i="1"/>
  <c r="AH464" i="1"/>
  <c r="AI464" i="1"/>
  <c r="CW464" i="1" s="1"/>
  <c r="V464" i="1" s="1"/>
  <c r="AJ464" i="1"/>
  <c r="CX464" i="1" s="1"/>
  <c r="W464" i="1" s="1"/>
  <c r="CQ464" i="1"/>
  <c r="P464" i="1" s="1"/>
  <c r="CU464" i="1"/>
  <c r="T464" i="1" s="1"/>
  <c r="CV464" i="1"/>
  <c r="U464" i="1" s="1"/>
  <c r="FR464" i="1"/>
  <c r="GL464" i="1"/>
  <c r="GO464" i="1"/>
  <c r="GP464" i="1"/>
  <c r="GV464" i="1"/>
  <c r="GX464" i="1" s="1"/>
  <c r="I465" i="1"/>
  <c r="AC465" i="1"/>
  <c r="AB465" i="1" s="1"/>
  <c r="AD465" i="1"/>
  <c r="CR465" i="1" s="1"/>
  <c r="Q465" i="1" s="1"/>
  <c r="AE465" i="1"/>
  <c r="CS465" i="1" s="1"/>
  <c r="R465" i="1" s="1"/>
  <c r="GK465" i="1" s="1"/>
  <c r="AF465" i="1"/>
  <c r="AG465" i="1"/>
  <c r="AH465" i="1"/>
  <c r="CV465" i="1" s="1"/>
  <c r="U465" i="1" s="1"/>
  <c r="AI465" i="1"/>
  <c r="CW465" i="1" s="1"/>
  <c r="V465" i="1" s="1"/>
  <c r="AJ465" i="1"/>
  <c r="CQ465" i="1"/>
  <c r="P465" i="1" s="1"/>
  <c r="CT465" i="1"/>
  <c r="S465" i="1" s="1"/>
  <c r="CU465" i="1"/>
  <c r="T465" i="1" s="1"/>
  <c r="CX465" i="1"/>
  <c r="W465" i="1" s="1"/>
  <c r="FR465" i="1"/>
  <c r="GL465" i="1"/>
  <c r="GO465" i="1"/>
  <c r="GP465" i="1"/>
  <c r="GV465" i="1"/>
  <c r="GX465" i="1" s="1"/>
  <c r="C466" i="1"/>
  <c r="D466" i="1"/>
  <c r="AC466" i="1"/>
  <c r="CQ466" i="1" s="1"/>
  <c r="P466" i="1" s="1"/>
  <c r="AE466" i="1"/>
  <c r="AD466" i="1" s="1"/>
  <c r="AF466" i="1"/>
  <c r="CT466" i="1" s="1"/>
  <c r="S466" i="1" s="1"/>
  <c r="AG466" i="1"/>
  <c r="CU466" i="1" s="1"/>
  <c r="T466" i="1" s="1"/>
  <c r="AH466" i="1"/>
  <c r="AI466" i="1"/>
  <c r="AJ466" i="1"/>
  <c r="CX466" i="1" s="1"/>
  <c r="W466" i="1" s="1"/>
  <c r="CS466" i="1"/>
  <c r="R466" i="1" s="1"/>
  <c r="GK466" i="1" s="1"/>
  <c r="CV466" i="1"/>
  <c r="U466" i="1" s="1"/>
  <c r="CW466" i="1"/>
  <c r="V466" i="1" s="1"/>
  <c r="FR466" i="1"/>
  <c r="GL466" i="1"/>
  <c r="GO466" i="1"/>
  <c r="GP466" i="1"/>
  <c r="GV466" i="1"/>
  <c r="GX466" i="1"/>
  <c r="C467" i="1"/>
  <c r="D467" i="1"/>
  <c r="AC467" i="1"/>
  <c r="AB467" i="1" s="1"/>
  <c r="AD467" i="1"/>
  <c r="CR467" i="1" s="1"/>
  <c r="Q467" i="1" s="1"/>
  <c r="AE467" i="1"/>
  <c r="CS467" i="1" s="1"/>
  <c r="R467" i="1" s="1"/>
  <c r="GK467" i="1" s="1"/>
  <c r="AF467" i="1"/>
  <c r="AG467" i="1"/>
  <c r="AH467" i="1"/>
  <c r="CV467" i="1" s="1"/>
  <c r="U467" i="1" s="1"/>
  <c r="AI467" i="1"/>
  <c r="CW467" i="1" s="1"/>
  <c r="V467" i="1" s="1"/>
  <c r="AJ467" i="1"/>
  <c r="CQ467" i="1"/>
  <c r="P467" i="1" s="1"/>
  <c r="CP467" i="1" s="1"/>
  <c r="O467" i="1" s="1"/>
  <c r="CT467" i="1"/>
  <c r="S467" i="1" s="1"/>
  <c r="CU467" i="1"/>
  <c r="T467" i="1" s="1"/>
  <c r="CX467" i="1"/>
  <c r="W467" i="1" s="1"/>
  <c r="FR467" i="1"/>
  <c r="GL467" i="1"/>
  <c r="GO467" i="1"/>
  <c r="GP467" i="1"/>
  <c r="GV467" i="1"/>
  <c r="GX467" i="1" s="1"/>
  <c r="I468" i="1"/>
  <c r="AC468" i="1"/>
  <c r="AB468" i="1" s="1"/>
  <c r="AD468" i="1"/>
  <c r="CR468" i="1" s="1"/>
  <c r="Q468" i="1" s="1"/>
  <c r="AE468" i="1"/>
  <c r="AF468" i="1"/>
  <c r="AG468" i="1"/>
  <c r="CU468" i="1" s="1"/>
  <c r="T468" i="1" s="1"/>
  <c r="AH468" i="1"/>
  <c r="CV468" i="1" s="1"/>
  <c r="U468" i="1" s="1"/>
  <c r="AI468" i="1"/>
  <c r="AJ468" i="1"/>
  <c r="CS468" i="1"/>
  <c r="R468" i="1" s="1"/>
  <c r="GK468" i="1" s="1"/>
  <c r="CT468" i="1"/>
  <c r="S468" i="1" s="1"/>
  <c r="CW468" i="1"/>
  <c r="V468" i="1" s="1"/>
  <c r="CX468" i="1"/>
  <c r="W468" i="1" s="1"/>
  <c r="FR468" i="1"/>
  <c r="GL468" i="1"/>
  <c r="GO468" i="1"/>
  <c r="GP468" i="1"/>
  <c r="GV468" i="1"/>
  <c r="GX468" i="1"/>
  <c r="I469" i="1"/>
  <c r="AC469" i="1"/>
  <c r="CQ469" i="1" s="1"/>
  <c r="P469" i="1" s="1"/>
  <c r="AE469" i="1"/>
  <c r="AD469" i="1" s="1"/>
  <c r="AF469" i="1"/>
  <c r="CT469" i="1" s="1"/>
  <c r="S469" i="1" s="1"/>
  <c r="AG469" i="1"/>
  <c r="CU469" i="1" s="1"/>
  <c r="T469" i="1" s="1"/>
  <c r="AH469" i="1"/>
  <c r="AI469" i="1"/>
  <c r="AJ469" i="1"/>
  <c r="CX469" i="1" s="1"/>
  <c r="W469" i="1" s="1"/>
  <c r="CS469" i="1"/>
  <c r="R469" i="1" s="1"/>
  <c r="GK469" i="1" s="1"/>
  <c r="CV469" i="1"/>
  <c r="U469" i="1" s="1"/>
  <c r="CW469" i="1"/>
  <c r="V469" i="1" s="1"/>
  <c r="FR469" i="1"/>
  <c r="GL469" i="1"/>
  <c r="GO469" i="1"/>
  <c r="GP469" i="1"/>
  <c r="GV469" i="1"/>
  <c r="GX469" i="1"/>
  <c r="C470" i="1"/>
  <c r="D470" i="1"/>
  <c r="I470" i="1"/>
  <c r="AC470" i="1"/>
  <c r="AB470" i="1" s="1"/>
  <c r="AD470" i="1"/>
  <c r="CR470" i="1" s="1"/>
  <c r="Q470" i="1" s="1"/>
  <c r="AE470" i="1"/>
  <c r="AF470" i="1"/>
  <c r="AG470" i="1"/>
  <c r="CU470" i="1" s="1"/>
  <c r="T470" i="1" s="1"/>
  <c r="AH470" i="1"/>
  <c r="CV470" i="1" s="1"/>
  <c r="U470" i="1" s="1"/>
  <c r="AI470" i="1"/>
  <c r="AJ470" i="1"/>
  <c r="CS470" i="1"/>
  <c r="R470" i="1" s="1"/>
  <c r="GK470" i="1" s="1"/>
  <c r="CT470" i="1"/>
  <c r="S470" i="1" s="1"/>
  <c r="CW470" i="1"/>
  <c r="V470" i="1" s="1"/>
  <c r="CX470" i="1"/>
  <c r="W470" i="1" s="1"/>
  <c r="FR470" i="1"/>
  <c r="GL470" i="1"/>
  <c r="GO470" i="1"/>
  <c r="GP470" i="1"/>
  <c r="GV470" i="1"/>
  <c r="GX470" i="1"/>
  <c r="C471" i="1"/>
  <c r="D471" i="1"/>
  <c r="I471" i="1"/>
  <c r="AC471" i="1"/>
  <c r="AB471" i="1" s="1"/>
  <c r="AD471" i="1"/>
  <c r="CR471" i="1" s="1"/>
  <c r="Q471" i="1" s="1"/>
  <c r="AE471" i="1"/>
  <c r="CS471" i="1" s="1"/>
  <c r="R471" i="1" s="1"/>
  <c r="GK471" i="1" s="1"/>
  <c r="AF471" i="1"/>
  <c r="AG471" i="1"/>
  <c r="AH471" i="1"/>
  <c r="CV471" i="1" s="1"/>
  <c r="U471" i="1" s="1"/>
  <c r="AI471" i="1"/>
  <c r="CW471" i="1" s="1"/>
  <c r="V471" i="1" s="1"/>
  <c r="AJ471" i="1"/>
  <c r="CQ471" i="1"/>
  <c r="P471" i="1" s="1"/>
  <c r="CT471" i="1"/>
  <c r="S471" i="1" s="1"/>
  <c r="CU471" i="1"/>
  <c r="T471" i="1" s="1"/>
  <c r="CX471" i="1"/>
  <c r="W471" i="1" s="1"/>
  <c r="FR471" i="1"/>
  <c r="GL471" i="1"/>
  <c r="GO471" i="1"/>
  <c r="GP471" i="1"/>
  <c r="GV471" i="1"/>
  <c r="GX471" i="1" s="1"/>
  <c r="I472" i="1"/>
  <c r="AC472" i="1"/>
  <c r="AB472" i="1" s="1"/>
  <c r="AD472" i="1"/>
  <c r="CR472" i="1" s="1"/>
  <c r="Q472" i="1" s="1"/>
  <c r="AE472" i="1"/>
  <c r="AF472" i="1"/>
  <c r="AG472" i="1"/>
  <c r="CU472" i="1" s="1"/>
  <c r="T472" i="1" s="1"/>
  <c r="AH472" i="1"/>
  <c r="CV472" i="1" s="1"/>
  <c r="U472" i="1" s="1"/>
  <c r="AI472" i="1"/>
  <c r="AJ472" i="1"/>
  <c r="CS472" i="1"/>
  <c r="R472" i="1" s="1"/>
  <c r="GK472" i="1" s="1"/>
  <c r="CT472" i="1"/>
  <c r="S472" i="1" s="1"/>
  <c r="CW472" i="1"/>
  <c r="V472" i="1" s="1"/>
  <c r="CX472" i="1"/>
  <c r="W472" i="1" s="1"/>
  <c r="FR472" i="1"/>
  <c r="GL472" i="1"/>
  <c r="GO472" i="1"/>
  <c r="GP472" i="1"/>
  <c r="GV472" i="1"/>
  <c r="GX472" i="1"/>
  <c r="I473" i="1"/>
  <c r="AC473" i="1"/>
  <c r="CQ473" i="1" s="1"/>
  <c r="P473" i="1" s="1"/>
  <c r="AE473" i="1"/>
  <c r="AD473" i="1" s="1"/>
  <c r="AF473" i="1"/>
  <c r="CT473" i="1" s="1"/>
  <c r="S473" i="1" s="1"/>
  <c r="AG473" i="1"/>
  <c r="CU473" i="1" s="1"/>
  <c r="T473" i="1" s="1"/>
  <c r="AH473" i="1"/>
  <c r="AI473" i="1"/>
  <c r="AJ473" i="1"/>
  <c r="CX473" i="1" s="1"/>
  <c r="W473" i="1" s="1"/>
  <c r="CS473" i="1"/>
  <c r="R473" i="1" s="1"/>
  <c r="GK473" i="1" s="1"/>
  <c r="CV473" i="1"/>
  <c r="U473" i="1" s="1"/>
  <c r="CW473" i="1"/>
  <c r="V473" i="1" s="1"/>
  <c r="FR473" i="1"/>
  <c r="GL473" i="1"/>
  <c r="GO473" i="1"/>
  <c r="GP473" i="1"/>
  <c r="GV473" i="1"/>
  <c r="GX473" i="1"/>
  <c r="C474" i="1"/>
  <c r="D474" i="1"/>
  <c r="AC474" i="1"/>
  <c r="AB474" i="1" s="1"/>
  <c r="AD474" i="1"/>
  <c r="CR474" i="1" s="1"/>
  <c r="Q474" i="1" s="1"/>
  <c r="AE474" i="1"/>
  <c r="CS474" i="1" s="1"/>
  <c r="R474" i="1" s="1"/>
  <c r="GK474" i="1" s="1"/>
  <c r="AF474" i="1"/>
  <c r="AG474" i="1"/>
  <c r="AH474" i="1"/>
  <c r="CV474" i="1" s="1"/>
  <c r="U474" i="1" s="1"/>
  <c r="AI474" i="1"/>
  <c r="CW474" i="1" s="1"/>
  <c r="V474" i="1" s="1"/>
  <c r="AJ474" i="1"/>
  <c r="CQ474" i="1"/>
  <c r="P474" i="1" s="1"/>
  <c r="CP474" i="1" s="1"/>
  <c r="O474" i="1" s="1"/>
  <c r="CT474" i="1"/>
  <c r="S474" i="1" s="1"/>
  <c r="CU474" i="1"/>
  <c r="T474" i="1" s="1"/>
  <c r="CX474" i="1"/>
  <c r="W474" i="1" s="1"/>
  <c r="FR474" i="1"/>
  <c r="GL474" i="1"/>
  <c r="GO474" i="1"/>
  <c r="GP474" i="1"/>
  <c r="GV474" i="1"/>
  <c r="GX474" i="1" s="1"/>
  <c r="C475" i="1"/>
  <c r="D475" i="1"/>
  <c r="AC475" i="1"/>
  <c r="CQ475" i="1" s="1"/>
  <c r="P475" i="1" s="1"/>
  <c r="AE475" i="1"/>
  <c r="AD475" i="1" s="1"/>
  <c r="AF475" i="1"/>
  <c r="CT475" i="1" s="1"/>
  <c r="S475" i="1" s="1"/>
  <c r="AG475" i="1"/>
  <c r="CU475" i="1" s="1"/>
  <c r="T475" i="1" s="1"/>
  <c r="AH475" i="1"/>
  <c r="AI475" i="1"/>
  <c r="AJ475" i="1"/>
  <c r="CX475" i="1" s="1"/>
  <c r="W475" i="1" s="1"/>
  <c r="CS475" i="1"/>
  <c r="R475" i="1" s="1"/>
  <c r="GK475" i="1" s="1"/>
  <c r="CV475" i="1"/>
  <c r="U475" i="1" s="1"/>
  <c r="CW475" i="1"/>
  <c r="V475" i="1" s="1"/>
  <c r="FR475" i="1"/>
  <c r="GL475" i="1"/>
  <c r="GO475" i="1"/>
  <c r="GP475" i="1"/>
  <c r="GV475" i="1"/>
  <c r="GX475" i="1"/>
  <c r="I476" i="1"/>
  <c r="AC476" i="1"/>
  <c r="AE476" i="1"/>
  <c r="AD476" i="1" s="1"/>
  <c r="AF476" i="1"/>
  <c r="CT476" i="1" s="1"/>
  <c r="S476" i="1" s="1"/>
  <c r="AG476" i="1"/>
  <c r="AH476" i="1"/>
  <c r="AI476" i="1"/>
  <c r="CW476" i="1" s="1"/>
  <c r="V476" i="1" s="1"/>
  <c r="AJ476" i="1"/>
  <c r="CX476" i="1" s="1"/>
  <c r="W476" i="1" s="1"/>
  <c r="CQ476" i="1"/>
  <c r="P476" i="1" s="1"/>
  <c r="CU476" i="1"/>
  <c r="T476" i="1" s="1"/>
  <c r="CV476" i="1"/>
  <c r="U476" i="1" s="1"/>
  <c r="FR476" i="1"/>
  <c r="GL476" i="1"/>
  <c r="GO476" i="1"/>
  <c r="GP476" i="1"/>
  <c r="GV476" i="1"/>
  <c r="GX476" i="1" s="1"/>
  <c r="I477" i="1"/>
  <c r="AC477" i="1"/>
  <c r="AB477" i="1" s="1"/>
  <c r="AD477" i="1"/>
  <c r="CR477" i="1" s="1"/>
  <c r="Q477" i="1" s="1"/>
  <c r="AE477" i="1"/>
  <c r="CS477" i="1" s="1"/>
  <c r="R477" i="1" s="1"/>
  <c r="GK477" i="1" s="1"/>
  <c r="AF477" i="1"/>
  <c r="AG477" i="1"/>
  <c r="AH477" i="1"/>
  <c r="CV477" i="1" s="1"/>
  <c r="U477" i="1" s="1"/>
  <c r="AI477" i="1"/>
  <c r="CW477" i="1" s="1"/>
  <c r="V477" i="1" s="1"/>
  <c r="AJ477" i="1"/>
  <c r="CQ477" i="1"/>
  <c r="P477" i="1" s="1"/>
  <c r="CP477" i="1" s="1"/>
  <c r="O477" i="1" s="1"/>
  <c r="CT477" i="1"/>
  <c r="S477" i="1" s="1"/>
  <c r="CU477" i="1"/>
  <c r="T477" i="1" s="1"/>
  <c r="CX477" i="1"/>
  <c r="W477" i="1" s="1"/>
  <c r="FR477" i="1"/>
  <c r="GL477" i="1"/>
  <c r="GO477" i="1"/>
  <c r="GP477" i="1"/>
  <c r="GV477" i="1"/>
  <c r="GX477" i="1" s="1"/>
  <c r="C478" i="1"/>
  <c r="D478" i="1"/>
  <c r="AC478" i="1"/>
  <c r="CQ478" i="1" s="1"/>
  <c r="P478" i="1" s="1"/>
  <c r="AE478" i="1"/>
  <c r="AD478" i="1" s="1"/>
  <c r="AF478" i="1"/>
  <c r="CT478" i="1" s="1"/>
  <c r="S478" i="1" s="1"/>
  <c r="AG478" i="1"/>
  <c r="CU478" i="1" s="1"/>
  <c r="T478" i="1" s="1"/>
  <c r="AH478" i="1"/>
  <c r="AI478" i="1"/>
  <c r="AJ478" i="1"/>
  <c r="CX478" i="1" s="1"/>
  <c r="W478" i="1" s="1"/>
  <c r="CS478" i="1"/>
  <c r="R478" i="1" s="1"/>
  <c r="GK478" i="1" s="1"/>
  <c r="CV478" i="1"/>
  <c r="U478" i="1" s="1"/>
  <c r="CW478" i="1"/>
  <c r="V478" i="1" s="1"/>
  <c r="FR478" i="1"/>
  <c r="GL478" i="1"/>
  <c r="GO478" i="1"/>
  <c r="GP478" i="1"/>
  <c r="GV478" i="1"/>
  <c r="GX478" i="1"/>
  <c r="C479" i="1"/>
  <c r="D479" i="1"/>
  <c r="AC479" i="1"/>
  <c r="AB479" i="1" s="1"/>
  <c r="AD479" i="1"/>
  <c r="CR479" i="1" s="1"/>
  <c r="Q479" i="1" s="1"/>
  <c r="AE479" i="1"/>
  <c r="CS479" i="1" s="1"/>
  <c r="R479" i="1" s="1"/>
  <c r="GK479" i="1" s="1"/>
  <c r="AF479" i="1"/>
  <c r="AG479" i="1"/>
  <c r="AH479" i="1"/>
  <c r="CV479" i="1" s="1"/>
  <c r="U479" i="1" s="1"/>
  <c r="AI479" i="1"/>
  <c r="CW479" i="1" s="1"/>
  <c r="V479" i="1" s="1"/>
  <c r="AJ479" i="1"/>
  <c r="CQ479" i="1"/>
  <c r="P479" i="1" s="1"/>
  <c r="CT479" i="1"/>
  <c r="S479" i="1" s="1"/>
  <c r="CU479" i="1"/>
  <c r="T479" i="1" s="1"/>
  <c r="CX479" i="1"/>
  <c r="W479" i="1" s="1"/>
  <c r="FR479" i="1"/>
  <c r="GL479" i="1"/>
  <c r="GO479" i="1"/>
  <c r="GP479" i="1"/>
  <c r="GV479" i="1"/>
  <c r="GX479" i="1" s="1"/>
  <c r="I480" i="1"/>
  <c r="AC480" i="1"/>
  <c r="AB480" i="1" s="1"/>
  <c r="AD480" i="1"/>
  <c r="CR480" i="1" s="1"/>
  <c r="Q480" i="1" s="1"/>
  <c r="AE480" i="1"/>
  <c r="AF480" i="1"/>
  <c r="AG480" i="1"/>
  <c r="CU480" i="1" s="1"/>
  <c r="T480" i="1" s="1"/>
  <c r="AH480" i="1"/>
  <c r="CV480" i="1" s="1"/>
  <c r="U480" i="1" s="1"/>
  <c r="AI480" i="1"/>
  <c r="AJ480" i="1"/>
  <c r="CS480" i="1"/>
  <c r="R480" i="1" s="1"/>
  <c r="GK480" i="1" s="1"/>
  <c r="CT480" i="1"/>
  <c r="S480" i="1" s="1"/>
  <c r="CW480" i="1"/>
  <c r="V480" i="1" s="1"/>
  <c r="CX480" i="1"/>
  <c r="W480" i="1" s="1"/>
  <c r="FR480" i="1"/>
  <c r="GL480" i="1"/>
  <c r="GO480" i="1"/>
  <c r="GP480" i="1"/>
  <c r="GV480" i="1"/>
  <c r="GX480" i="1"/>
  <c r="I481" i="1"/>
  <c r="AC481" i="1"/>
  <c r="CQ481" i="1" s="1"/>
  <c r="P481" i="1" s="1"/>
  <c r="AE481" i="1"/>
  <c r="AD481" i="1" s="1"/>
  <c r="AF481" i="1"/>
  <c r="CT481" i="1" s="1"/>
  <c r="S481" i="1" s="1"/>
  <c r="AG481" i="1"/>
  <c r="CU481" i="1" s="1"/>
  <c r="T481" i="1" s="1"/>
  <c r="AH481" i="1"/>
  <c r="AI481" i="1"/>
  <c r="AJ481" i="1"/>
  <c r="CX481" i="1" s="1"/>
  <c r="W481" i="1" s="1"/>
  <c r="CS481" i="1"/>
  <c r="R481" i="1" s="1"/>
  <c r="GK481" i="1" s="1"/>
  <c r="CV481" i="1"/>
  <c r="U481" i="1" s="1"/>
  <c r="CW481" i="1"/>
  <c r="V481" i="1" s="1"/>
  <c r="FR481" i="1"/>
  <c r="GL481" i="1"/>
  <c r="GO481" i="1"/>
  <c r="GP481" i="1"/>
  <c r="GV481" i="1"/>
  <c r="GX481" i="1"/>
  <c r="C482" i="1"/>
  <c r="D482" i="1"/>
  <c r="AC482" i="1"/>
  <c r="AB482" i="1" s="1"/>
  <c r="AD482" i="1"/>
  <c r="CR482" i="1" s="1"/>
  <c r="Q482" i="1" s="1"/>
  <c r="AE482" i="1"/>
  <c r="CS482" i="1" s="1"/>
  <c r="R482" i="1" s="1"/>
  <c r="GK482" i="1" s="1"/>
  <c r="AF482" i="1"/>
  <c r="AG482" i="1"/>
  <c r="AH482" i="1"/>
  <c r="CV482" i="1" s="1"/>
  <c r="U482" i="1" s="1"/>
  <c r="AI482" i="1"/>
  <c r="CW482" i="1" s="1"/>
  <c r="V482" i="1" s="1"/>
  <c r="AJ482" i="1"/>
  <c r="CQ482" i="1"/>
  <c r="P482" i="1" s="1"/>
  <c r="CP482" i="1" s="1"/>
  <c r="O482" i="1" s="1"/>
  <c r="CT482" i="1"/>
  <c r="S482" i="1" s="1"/>
  <c r="CU482" i="1"/>
  <c r="T482" i="1" s="1"/>
  <c r="CX482" i="1"/>
  <c r="W482" i="1" s="1"/>
  <c r="CY482" i="1"/>
  <c r="X482" i="1" s="1"/>
  <c r="FR482" i="1"/>
  <c r="GL482" i="1"/>
  <c r="GN482" i="1"/>
  <c r="GP482" i="1"/>
  <c r="GV482" i="1"/>
  <c r="GX482" i="1" s="1"/>
  <c r="C483" i="1"/>
  <c r="D483" i="1"/>
  <c r="R483" i="1"/>
  <c r="GK483" i="1" s="1"/>
  <c r="AC483" i="1"/>
  <c r="CQ483" i="1" s="1"/>
  <c r="P483" i="1" s="1"/>
  <c r="AE483" i="1"/>
  <c r="AD483" i="1" s="1"/>
  <c r="CR483" i="1" s="1"/>
  <c r="Q483" i="1" s="1"/>
  <c r="AF483" i="1"/>
  <c r="CT483" i="1" s="1"/>
  <c r="S483" i="1" s="1"/>
  <c r="AG483" i="1"/>
  <c r="CU483" i="1" s="1"/>
  <c r="T483" i="1" s="1"/>
  <c r="AH483" i="1"/>
  <c r="AI483" i="1"/>
  <c r="AJ483" i="1"/>
  <c r="CX483" i="1" s="1"/>
  <c r="W483" i="1" s="1"/>
  <c r="CS483" i="1"/>
  <c r="CV483" i="1"/>
  <c r="U483" i="1" s="1"/>
  <c r="CW483" i="1"/>
  <c r="V483" i="1" s="1"/>
  <c r="FR483" i="1"/>
  <c r="GL483" i="1"/>
  <c r="GN483" i="1"/>
  <c r="GP483" i="1"/>
  <c r="GV483" i="1"/>
  <c r="GX483" i="1"/>
  <c r="I484" i="1"/>
  <c r="AC484" i="1"/>
  <c r="AE484" i="1"/>
  <c r="AF484" i="1"/>
  <c r="CT484" i="1" s="1"/>
  <c r="S484" i="1" s="1"/>
  <c r="AG484" i="1"/>
  <c r="AH484" i="1"/>
  <c r="AI484" i="1"/>
  <c r="CW484" i="1" s="1"/>
  <c r="V484" i="1" s="1"/>
  <c r="AJ484" i="1"/>
  <c r="CX484" i="1" s="1"/>
  <c r="W484" i="1" s="1"/>
  <c r="CQ484" i="1"/>
  <c r="P484" i="1" s="1"/>
  <c r="CU484" i="1"/>
  <c r="T484" i="1" s="1"/>
  <c r="CV484" i="1"/>
  <c r="U484" i="1" s="1"/>
  <c r="FR484" i="1"/>
  <c r="GL484" i="1"/>
  <c r="GN484" i="1"/>
  <c r="GP484" i="1"/>
  <c r="GV484" i="1"/>
  <c r="GX484" i="1" s="1"/>
  <c r="I485" i="1"/>
  <c r="P485" i="1"/>
  <c r="AC485" i="1"/>
  <c r="AD485" i="1"/>
  <c r="CR485" i="1" s="1"/>
  <c r="Q485" i="1" s="1"/>
  <c r="AE485" i="1"/>
  <c r="CS485" i="1" s="1"/>
  <c r="R485" i="1" s="1"/>
  <c r="GK485" i="1" s="1"/>
  <c r="AF485" i="1"/>
  <c r="AG485" i="1"/>
  <c r="AH485" i="1"/>
  <c r="CV485" i="1" s="1"/>
  <c r="U485" i="1" s="1"/>
  <c r="AI485" i="1"/>
  <c r="CW485" i="1" s="1"/>
  <c r="V485" i="1" s="1"/>
  <c r="AJ485" i="1"/>
  <c r="CQ485" i="1"/>
  <c r="CT485" i="1"/>
  <c r="S485" i="1" s="1"/>
  <c r="CZ485" i="1" s="1"/>
  <c r="Y485" i="1" s="1"/>
  <c r="CU485" i="1"/>
  <c r="T485" i="1" s="1"/>
  <c r="CX485" i="1"/>
  <c r="W485" i="1" s="1"/>
  <c r="FR485" i="1"/>
  <c r="GL485" i="1"/>
  <c r="GN485" i="1"/>
  <c r="GP485" i="1"/>
  <c r="GV485" i="1"/>
  <c r="GX485" i="1" s="1"/>
  <c r="C486" i="1"/>
  <c r="D486" i="1"/>
  <c r="I486" i="1"/>
  <c r="AC486" i="1"/>
  <c r="AE486" i="1"/>
  <c r="AF486" i="1"/>
  <c r="CT486" i="1" s="1"/>
  <c r="S486" i="1" s="1"/>
  <c r="AG486" i="1"/>
  <c r="AH486" i="1"/>
  <c r="AI486" i="1"/>
  <c r="CW486" i="1" s="1"/>
  <c r="V486" i="1" s="1"/>
  <c r="AJ486" i="1"/>
  <c r="CX486" i="1" s="1"/>
  <c r="W486" i="1" s="1"/>
  <c r="CQ486" i="1"/>
  <c r="P486" i="1" s="1"/>
  <c r="CU486" i="1"/>
  <c r="T486" i="1" s="1"/>
  <c r="CV486" i="1"/>
  <c r="U486" i="1" s="1"/>
  <c r="FR486" i="1"/>
  <c r="GL486" i="1"/>
  <c r="GO486" i="1"/>
  <c r="GP486" i="1"/>
  <c r="GV486" i="1"/>
  <c r="GX486" i="1" s="1"/>
  <c r="C487" i="1"/>
  <c r="D487" i="1"/>
  <c r="I487" i="1"/>
  <c r="AB487" i="1"/>
  <c r="AC487" i="1"/>
  <c r="CQ487" i="1" s="1"/>
  <c r="P487" i="1" s="1"/>
  <c r="AE487" i="1"/>
  <c r="AD487" i="1" s="1"/>
  <c r="CR487" i="1" s="1"/>
  <c r="Q487" i="1" s="1"/>
  <c r="AF487" i="1"/>
  <c r="CT487" i="1" s="1"/>
  <c r="S487" i="1" s="1"/>
  <c r="AG487" i="1"/>
  <c r="CU487" i="1" s="1"/>
  <c r="T487" i="1" s="1"/>
  <c r="AH487" i="1"/>
  <c r="AI487" i="1"/>
  <c r="AJ487" i="1"/>
  <c r="CX487" i="1" s="1"/>
  <c r="W487" i="1" s="1"/>
  <c r="CS487" i="1"/>
  <c r="R487" i="1" s="1"/>
  <c r="GK487" i="1" s="1"/>
  <c r="CV487" i="1"/>
  <c r="U487" i="1" s="1"/>
  <c r="CW487" i="1"/>
  <c r="V487" i="1" s="1"/>
  <c r="FR487" i="1"/>
  <c r="FQ491" i="1" s="1"/>
  <c r="GL487" i="1"/>
  <c r="GO487" i="1"/>
  <c r="GP487" i="1"/>
  <c r="GV487" i="1"/>
  <c r="GX487" i="1"/>
  <c r="C488" i="1"/>
  <c r="D488" i="1"/>
  <c r="P488" i="1"/>
  <c r="AC488" i="1"/>
  <c r="AD488" i="1"/>
  <c r="CR488" i="1" s="1"/>
  <c r="Q488" i="1" s="1"/>
  <c r="AE488" i="1"/>
  <c r="CS488" i="1" s="1"/>
  <c r="R488" i="1" s="1"/>
  <c r="GK488" i="1" s="1"/>
  <c r="AF488" i="1"/>
  <c r="AG488" i="1"/>
  <c r="AH488" i="1"/>
  <c r="CV488" i="1" s="1"/>
  <c r="U488" i="1" s="1"/>
  <c r="AI488" i="1"/>
  <c r="CW488" i="1" s="1"/>
  <c r="V488" i="1" s="1"/>
  <c r="AJ488" i="1"/>
  <c r="CQ488" i="1"/>
  <c r="CT488" i="1"/>
  <c r="S488" i="1" s="1"/>
  <c r="CZ488" i="1" s="1"/>
  <c r="Y488" i="1" s="1"/>
  <c r="CU488" i="1"/>
  <c r="T488" i="1" s="1"/>
  <c r="CX488" i="1"/>
  <c r="W488" i="1" s="1"/>
  <c r="FR488" i="1"/>
  <c r="GL488" i="1"/>
  <c r="GO488" i="1"/>
  <c r="GP488" i="1"/>
  <c r="GV488" i="1"/>
  <c r="GX488" i="1" s="1"/>
  <c r="C489" i="1"/>
  <c r="D489" i="1"/>
  <c r="R489" i="1"/>
  <c r="GK489" i="1" s="1"/>
  <c r="V489" i="1"/>
  <c r="AC489" i="1"/>
  <c r="CQ489" i="1" s="1"/>
  <c r="P489" i="1" s="1"/>
  <c r="AE489" i="1"/>
  <c r="AD489" i="1" s="1"/>
  <c r="CR489" i="1" s="1"/>
  <c r="Q489" i="1" s="1"/>
  <c r="AF489" i="1"/>
  <c r="CT489" i="1" s="1"/>
  <c r="S489" i="1" s="1"/>
  <c r="AG489" i="1"/>
  <c r="CU489" i="1" s="1"/>
  <c r="T489" i="1" s="1"/>
  <c r="AH489" i="1"/>
  <c r="AI489" i="1"/>
  <c r="AJ489" i="1"/>
  <c r="CX489" i="1" s="1"/>
  <c r="W489" i="1" s="1"/>
  <c r="CS489" i="1"/>
  <c r="CV489" i="1"/>
  <c r="U489" i="1" s="1"/>
  <c r="CW489" i="1"/>
  <c r="FR489" i="1"/>
  <c r="GL489" i="1"/>
  <c r="GO489" i="1"/>
  <c r="GP489" i="1"/>
  <c r="GV489" i="1"/>
  <c r="GX489" i="1"/>
  <c r="B491" i="1"/>
  <c r="B412" i="1" s="1"/>
  <c r="C491" i="1"/>
  <c r="C412" i="1" s="1"/>
  <c r="D491" i="1"/>
  <c r="D412" i="1" s="1"/>
  <c r="F491" i="1"/>
  <c r="F412" i="1" s="1"/>
  <c r="G491" i="1"/>
  <c r="G412" i="1" s="1"/>
  <c r="AO491" i="1"/>
  <c r="BX491" i="1"/>
  <c r="BX412" i="1" s="1"/>
  <c r="BY491" i="1"/>
  <c r="BZ491" i="1"/>
  <c r="CG491" i="1" s="1"/>
  <c r="CD491" i="1"/>
  <c r="CK491" i="1"/>
  <c r="CK412" i="1" s="1"/>
  <c r="CL491" i="1"/>
  <c r="EB491" i="1"/>
  <c r="FP491" i="1"/>
  <c r="FP412" i="1" s="1"/>
  <c r="FR491" i="1"/>
  <c r="FV491" i="1"/>
  <c r="GC491" i="1"/>
  <c r="GC412" i="1" s="1"/>
  <c r="GD491" i="1"/>
  <c r="D520" i="1"/>
  <c r="E522" i="1"/>
  <c r="Z522" i="1"/>
  <c r="AA522" i="1"/>
  <c r="AM522" i="1"/>
  <c r="AN522" i="1"/>
  <c r="BD522" i="1"/>
  <c r="BE522" i="1"/>
  <c r="BF522" i="1"/>
  <c r="BG522" i="1"/>
  <c r="BH522" i="1"/>
  <c r="BI522" i="1"/>
  <c r="BJ522" i="1"/>
  <c r="BK522" i="1"/>
  <c r="BL522" i="1"/>
  <c r="BM522" i="1"/>
  <c r="BN522" i="1"/>
  <c r="BO522" i="1"/>
  <c r="BP522" i="1"/>
  <c r="BQ522" i="1"/>
  <c r="BR522" i="1"/>
  <c r="BS522" i="1"/>
  <c r="BT522" i="1"/>
  <c r="BU522" i="1"/>
  <c r="BV522" i="1"/>
  <c r="BW522" i="1"/>
  <c r="CM522" i="1"/>
  <c r="CN522" i="1"/>
  <c r="CO522" i="1"/>
  <c r="CP522" i="1"/>
  <c r="CQ522" i="1"/>
  <c r="CR522" i="1"/>
  <c r="CS522" i="1"/>
  <c r="CT522" i="1"/>
  <c r="CU522" i="1"/>
  <c r="CV522" i="1"/>
  <c r="CW522" i="1"/>
  <c r="CX522" i="1"/>
  <c r="CY522" i="1"/>
  <c r="CZ522" i="1"/>
  <c r="DA522" i="1"/>
  <c r="DB522" i="1"/>
  <c r="DC522" i="1"/>
  <c r="DD522" i="1"/>
  <c r="DE522" i="1"/>
  <c r="DF522" i="1"/>
  <c r="DR522" i="1"/>
  <c r="DS522" i="1"/>
  <c r="EE522" i="1"/>
  <c r="EF522" i="1"/>
  <c r="EV522" i="1"/>
  <c r="EW522" i="1"/>
  <c r="EX522" i="1"/>
  <c r="EY522" i="1"/>
  <c r="EZ522" i="1"/>
  <c r="FA522" i="1"/>
  <c r="FB522" i="1"/>
  <c r="FC522" i="1"/>
  <c r="FD522" i="1"/>
  <c r="FE522" i="1"/>
  <c r="FF522" i="1"/>
  <c r="FG522" i="1"/>
  <c r="FH522" i="1"/>
  <c r="FI522" i="1"/>
  <c r="FJ522" i="1"/>
  <c r="FK522" i="1"/>
  <c r="FL522" i="1"/>
  <c r="FM522" i="1"/>
  <c r="FN522" i="1"/>
  <c r="FO522" i="1"/>
  <c r="GE522" i="1"/>
  <c r="GF522" i="1"/>
  <c r="GG522" i="1"/>
  <c r="GH522" i="1"/>
  <c r="GI522" i="1"/>
  <c r="GJ522" i="1"/>
  <c r="GK522" i="1"/>
  <c r="GL522" i="1"/>
  <c r="GM522" i="1"/>
  <c r="GN522" i="1"/>
  <c r="GO522" i="1"/>
  <c r="GP522" i="1"/>
  <c r="GQ522" i="1"/>
  <c r="GR522" i="1"/>
  <c r="GS522" i="1"/>
  <c r="GT522" i="1"/>
  <c r="GU522" i="1"/>
  <c r="GV522" i="1"/>
  <c r="GW522" i="1"/>
  <c r="GX522" i="1"/>
  <c r="C524" i="1"/>
  <c r="D524" i="1"/>
  <c r="I524" i="1"/>
  <c r="AC524" i="1"/>
  <c r="AE524" i="1"/>
  <c r="CS524" i="1" s="1"/>
  <c r="R524" i="1" s="1"/>
  <c r="AF524" i="1"/>
  <c r="AG524" i="1"/>
  <c r="CU524" i="1" s="1"/>
  <c r="T524" i="1" s="1"/>
  <c r="AH524" i="1"/>
  <c r="AI524" i="1"/>
  <c r="CW524" i="1" s="1"/>
  <c r="V524" i="1" s="1"/>
  <c r="AJ524" i="1"/>
  <c r="CT524" i="1"/>
  <c r="S524" i="1" s="1"/>
  <c r="CV524" i="1"/>
  <c r="U524" i="1" s="1"/>
  <c r="CX524" i="1"/>
  <c r="W524" i="1" s="1"/>
  <c r="FR524" i="1"/>
  <c r="GL524" i="1"/>
  <c r="GO524" i="1"/>
  <c r="GP524" i="1"/>
  <c r="GV524" i="1"/>
  <c r="GX524" i="1" s="1"/>
  <c r="C525" i="1"/>
  <c r="D525" i="1"/>
  <c r="I525" i="1"/>
  <c r="AC525" i="1"/>
  <c r="AD525" i="1"/>
  <c r="AB525" i="1" s="1"/>
  <c r="AE525" i="1"/>
  <c r="AF525" i="1"/>
  <c r="CT525" i="1" s="1"/>
  <c r="S525" i="1" s="1"/>
  <c r="AG525" i="1"/>
  <c r="AH525" i="1"/>
  <c r="CV525" i="1" s="1"/>
  <c r="U525" i="1" s="1"/>
  <c r="AI525" i="1"/>
  <c r="AJ525" i="1"/>
  <c r="CX525" i="1" s="1"/>
  <c r="W525" i="1" s="1"/>
  <c r="CQ525" i="1"/>
  <c r="P525" i="1" s="1"/>
  <c r="CS525" i="1"/>
  <c r="R525" i="1" s="1"/>
  <c r="CU525" i="1"/>
  <c r="T525" i="1" s="1"/>
  <c r="CW525" i="1"/>
  <c r="V525" i="1" s="1"/>
  <c r="FR525" i="1"/>
  <c r="GL525" i="1"/>
  <c r="GO525" i="1"/>
  <c r="GP525" i="1"/>
  <c r="GV525" i="1"/>
  <c r="GX525" i="1"/>
  <c r="C526" i="1"/>
  <c r="D526" i="1"/>
  <c r="I526" i="1"/>
  <c r="AC526" i="1"/>
  <c r="CQ526" i="1" s="1"/>
  <c r="P526" i="1" s="1"/>
  <c r="CP526" i="1" s="1"/>
  <c r="O526" i="1" s="1"/>
  <c r="AE526" i="1"/>
  <c r="AD526" i="1" s="1"/>
  <c r="CR526" i="1" s="1"/>
  <c r="Q526" i="1" s="1"/>
  <c r="AF526" i="1"/>
  <c r="AG526" i="1"/>
  <c r="CU526" i="1" s="1"/>
  <c r="T526" i="1" s="1"/>
  <c r="AH526" i="1"/>
  <c r="AI526" i="1"/>
  <c r="CW526" i="1" s="1"/>
  <c r="V526" i="1" s="1"/>
  <c r="AJ526" i="1"/>
  <c r="CT526" i="1"/>
  <c r="S526" i="1" s="1"/>
  <c r="CV526" i="1"/>
  <c r="U526" i="1" s="1"/>
  <c r="CX526" i="1"/>
  <c r="W526" i="1" s="1"/>
  <c r="FR526" i="1"/>
  <c r="GL526" i="1"/>
  <c r="GO526" i="1"/>
  <c r="GP526" i="1"/>
  <c r="GV526" i="1"/>
  <c r="GX526" i="1" s="1"/>
  <c r="C527" i="1"/>
  <c r="D527" i="1"/>
  <c r="I527" i="1"/>
  <c r="AC527" i="1"/>
  <c r="AD527" i="1"/>
  <c r="CR527" i="1" s="1"/>
  <c r="Q527" i="1" s="1"/>
  <c r="AE527" i="1"/>
  <c r="AF527" i="1"/>
  <c r="AB527" i="1" s="1"/>
  <c r="AG527" i="1"/>
  <c r="AH527" i="1"/>
  <c r="CV527" i="1" s="1"/>
  <c r="U527" i="1" s="1"/>
  <c r="AI527" i="1"/>
  <c r="AJ527" i="1"/>
  <c r="CX527" i="1" s="1"/>
  <c r="W527" i="1" s="1"/>
  <c r="CQ527" i="1"/>
  <c r="P527" i="1" s="1"/>
  <c r="CS527" i="1"/>
  <c r="R527" i="1" s="1"/>
  <c r="GK527" i="1" s="1"/>
  <c r="CU527" i="1"/>
  <c r="T527" i="1" s="1"/>
  <c r="CW527" i="1"/>
  <c r="V527" i="1" s="1"/>
  <c r="FR527" i="1"/>
  <c r="GL527" i="1"/>
  <c r="GO527" i="1"/>
  <c r="GP527" i="1"/>
  <c r="GV527" i="1"/>
  <c r="GX527" i="1"/>
  <c r="C528" i="1"/>
  <c r="D528" i="1"/>
  <c r="I528" i="1"/>
  <c r="I532" i="1" s="1"/>
  <c r="AC528" i="1"/>
  <c r="AE528" i="1"/>
  <c r="CS528" i="1" s="1"/>
  <c r="R528" i="1" s="1"/>
  <c r="GK528" i="1" s="1"/>
  <c r="AF528" i="1"/>
  <c r="AG528" i="1"/>
  <c r="CU528" i="1" s="1"/>
  <c r="T528" i="1" s="1"/>
  <c r="AH528" i="1"/>
  <c r="AI528" i="1"/>
  <c r="CW528" i="1" s="1"/>
  <c r="V528" i="1" s="1"/>
  <c r="AJ528" i="1"/>
  <c r="CT528" i="1"/>
  <c r="S528" i="1" s="1"/>
  <c r="CV528" i="1"/>
  <c r="U528" i="1" s="1"/>
  <c r="CX528" i="1"/>
  <c r="W528" i="1" s="1"/>
  <c r="FR528" i="1"/>
  <c r="GL528" i="1"/>
  <c r="GO528" i="1"/>
  <c r="GP528" i="1"/>
  <c r="GV528" i="1"/>
  <c r="GX528" i="1" s="1"/>
  <c r="C529" i="1"/>
  <c r="D529" i="1"/>
  <c r="I529" i="1"/>
  <c r="AC529" i="1"/>
  <c r="AD529" i="1"/>
  <c r="AB529" i="1" s="1"/>
  <c r="AE529" i="1"/>
  <c r="AF529" i="1"/>
  <c r="CT529" i="1" s="1"/>
  <c r="S529" i="1" s="1"/>
  <c r="AG529" i="1"/>
  <c r="AH529" i="1"/>
  <c r="CV529" i="1" s="1"/>
  <c r="U529" i="1" s="1"/>
  <c r="AI529" i="1"/>
  <c r="AJ529" i="1"/>
  <c r="CX529" i="1" s="1"/>
  <c r="W529" i="1" s="1"/>
  <c r="CQ529" i="1"/>
  <c r="P529" i="1" s="1"/>
  <c r="CS529" i="1"/>
  <c r="R529" i="1" s="1"/>
  <c r="GK529" i="1" s="1"/>
  <c r="CU529" i="1"/>
  <c r="T529" i="1" s="1"/>
  <c r="CW529" i="1"/>
  <c r="V529" i="1" s="1"/>
  <c r="FR529" i="1"/>
  <c r="GL529" i="1"/>
  <c r="GO529" i="1"/>
  <c r="GP529" i="1"/>
  <c r="GV529" i="1"/>
  <c r="GX529" i="1"/>
  <c r="I530" i="1"/>
  <c r="AC530" i="1"/>
  <c r="AE530" i="1"/>
  <c r="CS530" i="1" s="1"/>
  <c r="R530" i="1" s="1"/>
  <c r="GK530" i="1" s="1"/>
  <c r="AF530" i="1"/>
  <c r="AG530" i="1"/>
  <c r="CU530" i="1" s="1"/>
  <c r="T530" i="1" s="1"/>
  <c r="AH530" i="1"/>
  <c r="AI530" i="1"/>
  <c r="CW530" i="1" s="1"/>
  <c r="V530" i="1" s="1"/>
  <c r="AJ530" i="1"/>
  <c r="CT530" i="1"/>
  <c r="S530" i="1" s="1"/>
  <c r="CV530" i="1"/>
  <c r="U530" i="1" s="1"/>
  <c r="CX530" i="1"/>
  <c r="W530" i="1" s="1"/>
  <c r="FR530" i="1"/>
  <c r="GL530" i="1"/>
  <c r="GO530" i="1"/>
  <c r="GP530" i="1"/>
  <c r="GV530" i="1"/>
  <c r="GX530" i="1" s="1"/>
  <c r="I531" i="1"/>
  <c r="AC531" i="1"/>
  <c r="AD531" i="1"/>
  <c r="CR531" i="1" s="1"/>
  <c r="Q531" i="1" s="1"/>
  <c r="AE531" i="1"/>
  <c r="AF531" i="1"/>
  <c r="AB531" i="1" s="1"/>
  <c r="AG531" i="1"/>
  <c r="AH531" i="1"/>
  <c r="CV531" i="1" s="1"/>
  <c r="U531" i="1" s="1"/>
  <c r="AI531" i="1"/>
  <c r="AJ531" i="1"/>
  <c r="CX531" i="1" s="1"/>
  <c r="W531" i="1" s="1"/>
  <c r="CQ531" i="1"/>
  <c r="P531" i="1" s="1"/>
  <c r="CS531" i="1"/>
  <c r="R531" i="1" s="1"/>
  <c r="GK531" i="1" s="1"/>
  <c r="CU531" i="1"/>
  <c r="T531" i="1" s="1"/>
  <c r="CW531" i="1"/>
  <c r="V531" i="1" s="1"/>
  <c r="FR531" i="1"/>
  <c r="GL531" i="1"/>
  <c r="GO531" i="1"/>
  <c r="GP531" i="1"/>
  <c r="GV531" i="1"/>
  <c r="GX531" i="1"/>
  <c r="AC532" i="1"/>
  <c r="CQ532" i="1" s="1"/>
  <c r="P532" i="1" s="1"/>
  <c r="AE532" i="1"/>
  <c r="AD532" i="1" s="1"/>
  <c r="CR532" i="1" s="1"/>
  <c r="Q532" i="1" s="1"/>
  <c r="AF532" i="1"/>
  <c r="AG532" i="1"/>
  <c r="CU532" i="1" s="1"/>
  <c r="AH532" i="1"/>
  <c r="AI532" i="1"/>
  <c r="CW532" i="1" s="1"/>
  <c r="V532" i="1" s="1"/>
  <c r="AJ532" i="1"/>
  <c r="CT532" i="1"/>
  <c r="CV532" i="1"/>
  <c r="U532" i="1" s="1"/>
  <c r="CX532" i="1"/>
  <c r="W532" i="1" s="1"/>
  <c r="FR532" i="1"/>
  <c r="GL532" i="1"/>
  <c r="GO532" i="1"/>
  <c r="GP532" i="1"/>
  <c r="GV532" i="1"/>
  <c r="GX532" i="1" s="1"/>
  <c r="I533" i="1"/>
  <c r="AC533" i="1"/>
  <c r="AD533" i="1"/>
  <c r="AB533" i="1" s="1"/>
  <c r="AE533" i="1"/>
  <c r="AF533" i="1"/>
  <c r="CT533" i="1" s="1"/>
  <c r="S533" i="1" s="1"/>
  <c r="AG533" i="1"/>
  <c r="AH533" i="1"/>
  <c r="CV533" i="1" s="1"/>
  <c r="U533" i="1" s="1"/>
  <c r="AI533" i="1"/>
  <c r="AJ533" i="1"/>
  <c r="CX533" i="1" s="1"/>
  <c r="W533" i="1" s="1"/>
  <c r="CQ533" i="1"/>
  <c r="P533" i="1" s="1"/>
  <c r="CS533" i="1"/>
  <c r="R533" i="1" s="1"/>
  <c r="GK533" i="1" s="1"/>
  <c r="CU533" i="1"/>
  <c r="T533" i="1" s="1"/>
  <c r="CW533" i="1"/>
  <c r="V533" i="1" s="1"/>
  <c r="FR533" i="1"/>
  <c r="GL533" i="1"/>
  <c r="GO533" i="1"/>
  <c r="GP533" i="1"/>
  <c r="GV533" i="1"/>
  <c r="GX533" i="1"/>
  <c r="I534" i="1"/>
  <c r="AC534" i="1"/>
  <c r="AE534" i="1"/>
  <c r="CS534" i="1" s="1"/>
  <c r="R534" i="1" s="1"/>
  <c r="GK534" i="1" s="1"/>
  <c r="AF534" i="1"/>
  <c r="AG534" i="1"/>
  <c r="CU534" i="1" s="1"/>
  <c r="T534" i="1" s="1"/>
  <c r="AH534" i="1"/>
  <c r="AI534" i="1"/>
  <c r="CW534" i="1" s="1"/>
  <c r="V534" i="1" s="1"/>
  <c r="AJ534" i="1"/>
  <c r="CT534" i="1"/>
  <c r="S534" i="1" s="1"/>
  <c r="CV534" i="1"/>
  <c r="U534" i="1" s="1"/>
  <c r="CX534" i="1"/>
  <c r="W534" i="1" s="1"/>
  <c r="FR534" i="1"/>
  <c r="GL534" i="1"/>
  <c r="GO534" i="1"/>
  <c r="GP534" i="1"/>
  <c r="GV534" i="1"/>
  <c r="GX534" i="1" s="1"/>
  <c r="I535" i="1"/>
  <c r="AC535" i="1"/>
  <c r="AD535" i="1"/>
  <c r="CR535" i="1" s="1"/>
  <c r="Q535" i="1" s="1"/>
  <c r="AE535" i="1"/>
  <c r="AF535" i="1"/>
  <c r="AB535" i="1" s="1"/>
  <c r="AG535" i="1"/>
  <c r="AH535" i="1"/>
  <c r="CV535" i="1" s="1"/>
  <c r="U535" i="1" s="1"/>
  <c r="AI535" i="1"/>
  <c r="AJ535" i="1"/>
  <c r="CX535" i="1" s="1"/>
  <c r="W535" i="1" s="1"/>
  <c r="CQ535" i="1"/>
  <c r="P535" i="1" s="1"/>
  <c r="CS535" i="1"/>
  <c r="R535" i="1" s="1"/>
  <c r="GK535" i="1" s="1"/>
  <c r="CU535" i="1"/>
  <c r="T535" i="1" s="1"/>
  <c r="CW535" i="1"/>
  <c r="V535" i="1" s="1"/>
  <c r="FR535" i="1"/>
  <c r="GL535" i="1"/>
  <c r="GO535" i="1"/>
  <c r="GP535" i="1"/>
  <c r="GV535" i="1"/>
  <c r="GX535" i="1"/>
  <c r="AC536" i="1"/>
  <c r="CQ536" i="1" s="1"/>
  <c r="AE536" i="1"/>
  <c r="AD536" i="1" s="1"/>
  <c r="CR536" i="1" s="1"/>
  <c r="AF536" i="1"/>
  <c r="AG536" i="1"/>
  <c r="CU536" i="1" s="1"/>
  <c r="AH536" i="1"/>
  <c r="AI536" i="1"/>
  <c r="CW536" i="1" s="1"/>
  <c r="AJ536" i="1"/>
  <c r="CT536" i="1"/>
  <c r="CV536" i="1"/>
  <c r="CX536" i="1"/>
  <c r="FR536" i="1"/>
  <c r="GL536" i="1"/>
  <c r="GO536" i="1"/>
  <c r="GP536" i="1"/>
  <c r="GV536" i="1"/>
  <c r="I537" i="1"/>
  <c r="AC537" i="1"/>
  <c r="AD537" i="1"/>
  <c r="AB537" i="1" s="1"/>
  <c r="AE537" i="1"/>
  <c r="AF537" i="1"/>
  <c r="CT537" i="1" s="1"/>
  <c r="S537" i="1" s="1"/>
  <c r="AG537" i="1"/>
  <c r="AH537" i="1"/>
  <c r="CV537" i="1" s="1"/>
  <c r="U537" i="1" s="1"/>
  <c r="AI537" i="1"/>
  <c r="AJ537" i="1"/>
  <c r="CX537" i="1" s="1"/>
  <c r="W537" i="1" s="1"/>
  <c r="CQ537" i="1"/>
  <c r="P537" i="1" s="1"/>
  <c r="CS537" i="1"/>
  <c r="R537" i="1" s="1"/>
  <c r="GK537" i="1" s="1"/>
  <c r="CU537" i="1"/>
  <c r="T537" i="1" s="1"/>
  <c r="CW537" i="1"/>
  <c r="V537" i="1" s="1"/>
  <c r="FR537" i="1"/>
  <c r="GL537" i="1"/>
  <c r="GO537" i="1"/>
  <c r="GP537" i="1"/>
  <c r="GV537" i="1"/>
  <c r="GX537" i="1"/>
  <c r="C538" i="1"/>
  <c r="D538" i="1"/>
  <c r="I538" i="1"/>
  <c r="AC538" i="1"/>
  <c r="CQ538" i="1" s="1"/>
  <c r="P538" i="1" s="1"/>
  <c r="CP538" i="1" s="1"/>
  <c r="O538" i="1" s="1"/>
  <c r="AE538" i="1"/>
  <c r="AD538" i="1" s="1"/>
  <c r="CR538" i="1" s="1"/>
  <c r="Q538" i="1" s="1"/>
  <c r="AF538" i="1"/>
  <c r="AG538" i="1"/>
  <c r="CU538" i="1" s="1"/>
  <c r="T538" i="1" s="1"/>
  <c r="AH538" i="1"/>
  <c r="AI538" i="1"/>
  <c r="CW538" i="1" s="1"/>
  <c r="V538" i="1" s="1"/>
  <c r="AJ538" i="1"/>
  <c r="CT538" i="1"/>
  <c r="S538" i="1" s="1"/>
  <c r="CV538" i="1"/>
  <c r="U538" i="1" s="1"/>
  <c r="CX538" i="1"/>
  <c r="W538" i="1" s="1"/>
  <c r="FR538" i="1"/>
  <c r="GL538" i="1"/>
  <c r="GO538" i="1"/>
  <c r="GP538" i="1"/>
  <c r="GV538" i="1"/>
  <c r="GX538" i="1" s="1"/>
  <c r="C539" i="1"/>
  <c r="D539" i="1"/>
  <c r="I539" i="1"/>
  <c r="AC539" i="1"/>
  <c r="AD539" i="1"/>
  <c r="CR539" i="1" s="1"/>
  <c r="Q539" i="1" s="1"/>
  <c r="AE539" i="1"/>
  <c r="AF539" i="1"/>
  <c r="AB539" i="1" s="1"/>
  <c r="AG539" i="1"/>
  <c r="AH539" i="1"/>
  <c r="CV539" i="1" s="1"/>
  <c r="U539" i="1" s="1"/>
  <c r="AI539" i="1"/>
  <c r="AJ539" i="1"/>
  <c r="CX539" i="1" s="1"/>
  <c r="W539" i="1" s="1"/>
  <c r="CQ539" i="1"/>
  <c r="P539" i="1" s="1"/>
  <c r="CS539" i="1"/>
  <c r="R539" i="1" s="1"/>
  <c r="GK539" i="1" s="1"/>
  <c r="CU539" i="1"/>
  <c r="T539" i="1" s="1"/>
  <c r="CW539" i="1"/>
  <c r="V539" i="1" s="1"/>
  <c r="FR539" i="1"/>
  <c r="GL539" i="1"/>
  <c r="GO539" i="1"/>
  <c r="GP539" i="1"/>
  <c r="GV539" i="1"/>
  <c r="GX539" i="1"/>
  <c r="I540" i="1"/>
  <c r="AC540" i="1"/>
  <c r="CQ540" i="1" s="1"/>
  <c r="P540" i="1" s="1"/>
  <c r="AE540" i="1"/>
  <c r="AD540" i="1" s="1"/>
  <c r="CR540" i="1" s="1"/>
  <c r="Q540" i="1" s="1"/>
  <c r="AF540" i="1"/>
  <c r="AG540" i="1"/>
  <c r="CU540" i="1" s="1"/>
  <c r="T540" i="1" s="1"/>
  <c r="AH540" i="1"/>
  <c r="AI540" i="1"/>
  <c r="CW540" i="1" s="1"/>
  <c r="V540" i="1" s="1"/>
  <c r="AJ540" i="1"/>
  <c r="CT540" i="1"/>
  <c r="S540" i="1" s="1"/>
  <c r="CV540" i="1"/>
  <c r="U540" i="1" s="1"/>
  <c r="CX540" i="1"/>
  <c r="W540" i="1" s="1"/>
  <c r="FR540" i="1"/>
  <c r="GL540" i="1"/>
  <c r="GO540" i="1"/>
  <c r="GP540" i="1"/>
  <c r="GV540" i="1"/>
  <c r="GX540" i="1" s="1"/>
  <c r="AC541" i="1"/>
  <c r="AD541" i="1"/>
  <c r="AB541" i="1" s="1"/>
  <c r="AE541" i="1"/>
  <c r="AF541" i="1"/>
  <c r="CT541" i="1" s="1"/>
  <c r="AG541" i="1"/>
  <c r="AH541" i="1"/>
  <c r="CV541" i="1" s="1"/>
  <c r="AI541" i="1"/>
  <c r="AJ541" i="1"/>
  <c r="CX541" i="1" s="1"/>
  <c r="CQ541" i="1"/>
  <c r="CS541" i="1"/>
  <c r="CU541" i="1"/>
  <c r="CW541" i="1"/>
  <c r="FR541" i="1"/>
  <c r="GL541" i="1"/>
  <c r="GO541" i="1"/>
  <c r="GP541" i="1"/>
  <c r="GV541" i="1"/>
  <c r="I542" i="1"/>
  <c r="AC542" i="1"/>
  <c r="AE542" i="1"/>
  <c r="CS542" i="1" s="1"/>
  <c r="R542" i="1" s="1"/>
  <c r="GK542" i="1" s="1"/>
  <c r="AF542" i="1"/>
  <c r="AG542" i="1"/>
  <c r="CU542" i="1" s="1"/>
  <c r="T542" i="1" s="1"/>
  <c r="AH542" i="1"/>
  <c r="AI542" i="1"/>
  <c r="CW542" i="1" s="1"/>
  <c r="V542" i="1" s="1"/>
  <c r="AJ542" i="1"/>
  <c r="CT542" i="1"/>
  <c r="S542" i="1" s="1"/>
  <c r="CV542" i="1"/>
  <c r="U542" i="1" s="1"/>
  <c r="CX542" i="1"/>
  <c r="W542" i="1" s="1"/>
  <c r="FR542" i="1"/>
  <c r="GL542" i="1"/>
  <c r="GO542" i="1"/>
  <c r="GP542" i="1"/>
  <c r="GV542" i="1"/>
  <c r="GX542" i="1" s="1"/>
  <c r="I543" i="1"/>
  <c r="AC543" i="1"/>
  <c r="AD543" i="1"/>
  <c r="CR543" i="1" s="1"/>
  <c r="Q543" i="1" s="1"/>
  <c r="AE543" i="1"/>
  <c r="AF543" i="1"/>
  <c r="AB543" i="1" s="1"/>
  <c r="AG543" i="1"/>
  <c r="AH543" i="1"/>
  <c r="CV543" i="1" s="1"/>
  <c r="U543" i="1" s="1"/>
  <c r="AI543" i="1"/>
  <c r="AJ543" i="1"/>
  <c r="CX543" i="1" s="1"/>
  <c r="W543" i="1" s="1"/>
  <c r="CQ543" i="1"/>
  <c r="P543" i="1" s="1"/>
  <c r="CS543" i="1"/>
  <c r="R543" i="1" s="1"/>
  <c r="GK543" i="1" s="1"/>
  <c r="CU543" i="1"/>
  <c r="T543" i="1" s="1"/>
  <c r="CW543" i="1"/>
  <c r="V543" i="1" s="1"/>
  <c r="FR543" i="1"/>
  <c r="GL543" i="1"/>
  <c r="GO543" i="1"/>
  <c r="GP543" i="1"/>
  <c r="GV543" i="1"/>
  <c r="GX543" i="1"/>
  <c r="I544" i="1"/>
  <c r="AC544" i="1"/>
  <c r="CQ544" i="1" s="1"/>
  <c r="P544" i="1" s="1"/>
  <c r="AE544" i="1"/>
  <c r="AD544" i="1" s="1"/>
  <c r="CR544" i="1" s="1"/>
  <c r="Q544" i="1" s="1"/>
  <c r="AF544" i="1"/>
  <c r="AG544" i="1"/>
  <c r="CU544" i="1" s="1"/>
  <c r="T544" i="1" s="1"/>
  <c r="AH544" i="1"/>
  <c r="AI544" i="1"/>
  <c r="CW544" i="1" s="1"/>
  <c r="V544" i="1" s="1"/>
  <c r="AJ544" i="1"/>
  <c r="CT544" i="1"/>
  <c r="S544" i="1" s="1"/>
  <c r="CV544" i="1"/>
  <c r="U544" i="1" s="1"/>
  <c r="CX544" i="1"/>
  <c r="W544" i="1" s="1"/>
  <c r="FR544" i="1"/>
  <c r="GL544" i="1"/>
  <c r="GO544" i="1"/>
  <c r="GP544" i="1"/>
  <c r="GV544" i="1"/>
  <c r="GX544" i="1" s="1"/>
  <c r="I545" i="1"/>
  <c r="AC545" i="1"/>
  <c r="AD545" i="1"/>
  <c r="AB545" i="1" s="1"/>
  <c r="AE545" i="1"/>
  <c r="AF545" i="1"/>
  <c r="CT545" i="1" s="1"/>
  <c r="S545" i="1" s="1"/>
  <c r="AG545" i="1"/>
  <c r="AH545" i="1"/>
  <c r="CV545" i="1" s="1"/>
  <c r="U545" i="1" s="1"/>
  <c r="AI545" i="1"/>
  <c r="AJ545" i="1"/>
  <c r="CX545" i="1" s="1"/>
  <c r="W545" i="1" s="1"/>
  <c r="CQ545" i="1"/>
  <c r="P545" i="1" s="1"/>
  <c r="CS545" i="1"/>
  <c r="R545" i="1" s="1"/>
  <c r="GK545" i="1" s="1"/>
  <c r="CU545" i="1"/>
  <c r="T545" i="1" s="1"/>
  <c r="CW545" i="1"/>
  <c r="V545" i="1" s="1"/>
  <c r="FR545" i="1"/>
  <c r="GL545" i="1"/>
  <c r="GO545" i="1"/>
  <c r="GP545" i="1"/>
  <c r="GV545" i="1"/>
  <c r="GX545" i="1"/>
  <c r="I546" i="1"/>
  <c r="AC546" i="1"/>
  <c r="AE546" i="1"/>
  <c r="CS546" i="1" s="1"/>
  <c r="R546" i="1" s="1"/>
  <c r="GK546" i="1" s="1"/>
  <c r="AF546" i="1"/>
  <c r="AG546" i="1"/>
  <c r="CU546" i="1" s="1"/>
  <c r="T546" i="1" s="1"/>
  <c r="AH546" i="1"/>
  <c r="AI546" i="1"/>
  <c r="CW546" i="1" s="1"/>
  <c r="V546" i="1" s="1"/>
  <c r="AJ546" i="1"/>
  <c r="CT546" i="1"/>
  <c r="S546" i="1" s="1"/>
  <c r="CV546" i="1"/>
  <c r="U546" i="1" s="1"/>
  <c r="CX546" i="1"/>
  <c r="W546" i="1" s="1"/>
  <c r="FR546" i="1"/>
  <c r="GL546" i="1"/>
  <c r="GO546" i="1"/>
  <c r="GP546" i="1"/>
  <c r="GV546" i="1"/>
  <c r="GX546" i="1" s="1"/>
  <c r="I547" i="1"/>
  <c r="AC547" i="1"/>
  <c r="AD547" i="1"/>
  <c r="CR547" i="1" s="1"/>
  <c r="Q547" i="1" s="1"/>
  <c r="AE547" i="1"/>
  <c r="AF547" i="1"/>
  <c r="AB547" i="1" s="1"/>
  <c r="AG547" i="1"/>
  <c r="AH547" i="1"/>
  <c r="CV547" i="1" s="1"/>
  <c r="U547" i="1" s="1"/>
  <c r="AI547" i="1"/>
  <c r="AJ547" i="1"/>
  <c r="CX547" i="1" s="1"/>
  <c r="W547" i="1" s="1"/>
  <c r="CQ547" i="1"/>
  <c r="P547" i="1" s="1"/>
  <c r="CS547" i="1"/>
  <c r="R547" i="1" s="1"/>
  <c r="GK547" i="1" s="1"/>
  <c r="CU547" i="1"/>
  <c r="T547" i="1" s="1"/>
  <c r="CW547" i="1"/>
  <c r="V547" i="1" s="1"/>
  <c r="FR547" i="1"/>
  <c r="GL547" i="1"/>
  <c r="GO547" i="1"/>
  <c r="GP547" i="1"/>
  <c r="GV547" i="1"/>
  <c r="GX547" i="1"/>
  <c r="C548" i="1"/>
  <c r="D548" i="1"/>
  <c r="I548" i="1"/>
  <c r="I552" i="1" s="1"/>
  <c r="AC548" i="1"/>
  <c r="AE548" i="1"/>
  <c r="CS548" i="1" s="1"/>
  <c r="R548" i="1" s="1"/>
  <c r="GK548" i="1" s="1"/>
  <c r="AF548" i="1"/>
  <c r="AG548" i="1"/>
  <c r="CU548" i="1" s="1"/>
  <c r="T548" i="1" s="1"/>
  <c r="AH548" i="1"/>
  <c r="AI548" i="1"/>
  <c r="CW548" i="1" s="1"/>
  <c r="V548" i="1" s="1"/>
  <c r="AJ548" i="1"/>
  <c r="CT548" i="1"/>
  <c r="S548" i="1" s="1"/>
  <c r="CV548" i="1"/>
  <c r="U548" i="1" s="1"/>
  <c r="CX548" i="1"/>
  <c r="W548" i="1" s="1"/>
  <c r="FR548" i="1"/>
  <c r="GL548" i="1"/>
  <c r="GO548" i="1"/>
  <c r="GP548" i="1"/>
  <c r="GV548" i="1"/>
  <c r="GX548" i="1" s="1"/>
  <c r="C549" i="1"/>
  <c r="D549" i="1"/>
  <c r="I549" i="1"/>
  <c r="AC549" i="1"/>
  <c r="AD549" i="1"/>
  <c r="AB549" i="1" s="1"/>
  <c r="AE549" i="1"/>
  <c r="AF549" i="1"/>
  <c r="CT549" i="1" s="1"/>
  <c r="S549" i="1" s="1"/>
  <c r="AG549" i="1"/>
  <c r="AH549" i="1"/>
  <c r="CV549" i="1" s="1"/>
  <c r="U549" i="1" s="1"/>
  <c r="AI549" i="1"/>
  <c r="AJ549" i="1"/>
  <c r="CX549" i="1" s="1"/>
  <c r="W549" i="1" s="1"/>
  <c r="CQ549" i="1"/>
  <c r="P549" i="1" s="1"/>
  <c r="CS549" i="1"/>
  <c r="R549" i="1" s="1"/>
  <c r="GK549" i="1" s="1"/>
  <c r="CU549" i="1"/>
  <c r="T549" i="1" s="1"/>
  <c r="CW549" i="1"/>
  <c r="V549" i="1" s="1"/>
  <c r="FR549" i="1"/>
  <c r="GL549" i="1"/>
  <c r="GO549" i="1"/>
  <c r="GP549" i="1"/>
  <c r="GV549" i="1"/>
  <c r="GX549" i="1"/>
  <c r="I550" i="1"/>
  <c r="AC550" i="1"/>
  <c r="AE550" i="1"/>
  <c r="CS550" i="1" s="1"/>
  <c r="R550" i="1" s="1"/>
  <c r="GK550" i="1" s="1"/>
  <c r="AF550" i="1"/>
  <c r="AG550" i="1"/>
  <c r="CU550" i="1" s="1"/>
  <c r="T550" i="1" s="1"/>
  <c r="AH550" i="1"/>
  <c r="AI550" i="1"/>
  <c r="CW550" i="1" s="1"/>
  <c r="V550" i="1" s="1"/>
  <c r="AJ550" i="1"/>
  <c r="CT550" i="1"/>
  <c r="S550" i="1" s="1"/>
  <c r="CV550" i="1"/>
  <c r="U550" i="1" s="1"/>
  <c r="CX550" i="1"/>
  <c r="W550" i="1" s="1"/>
  <c r="FR550" i="1"/>
  <c r="GL550" i="1"/>
  <c r="GO550" i="1"/>
  <c r="GP550" i="1"/>
  <c r="GV550" i="1"/>
  <c r="GX550" i="1" s="1"/>
  <c r="I551" i="1"/>
  <c r="AC551" i="1"/>
  <c r="AD551" i="1"/>
  <c r="CR551" i="1" s="1"/>
  <c r="Q551" i="1" s="1"/>
  <c r="AE551" i="1"/>
  <c r="AF551" i="1"/>
  <c r="AB551" i="1" s="1"/>
  <c r="AG551" i="1"/>
  <c r="AH551" i="1"/>
  <c r="CV551" i="1" s="1"/>
  <c r="U551" i="1" s="1"/>
  <c r="AI551" i="1"/>
  <c r="AJ551" i="1"/>
  <c r="CX551" i="1" s="1"/>
  <c r="W551" i="1" s="1"/>
  <c r="CQ551" i="1"/>
  <c r="P551" i="1" s="1"/>
  <c r="CS551" i="1"/>
  <c r="R551" i="1" s="1"/>
  <c r="GK551" i="1" s="1"/>
  <c r="CU551" i="1"/>
  <c r="T551" i="1" s="1"/>
  <c r="CW551" i="1"/>
  <c r="V551" i="1" s="1"/>
  <c r="FR551" i="1"/>
  <c r="GL551" i="1"/>
  <c r="GO551" i="1"/>
  <c r="GP551" i="1"/>
  <c r="GV551" i="1"/>
  <c r="GX551" i="1"/>
  <c r="AC552" i="1"/>
  <c r="CQ552" i="1" s="1"/>
  <c r="P552" i="1" s="1"/>
  <c r="AE552" i="1"/>
  <c r="AD552" i="1" s="1"/>
  <c r="CR552" i="1" s="1"/>
  <c r="AF552" i="1"/>
  <c r="AG552" i="1"/>
  <c r="CU552" i="1" s="1"/>
  <c r="AH552" i="1"/>
  <c r="AI552" i="1"/>
  <c r="CW552" i="1" s="1"/>
  <c r="AJ552" i="1"/>
  <c r="CT552" i="1"/>
  <c r="CV552" i="1"/>
  <c r="U552" i="1" s="1"/>
  <c r="CX552" i="1"/>
  <c r="FR552" i="1"/>
  <c r="GL552" i="1"/>
  <c r="GO552" i="1"/>
  <c r="GP552" i="1"/>
  <c r="GV552" i="1"/>
  <c r="GX552" i="1" s="1"/>
  <c r="I553" i="1"/>
  <c r="AC553" i="1"/>
  <c r="AD553" i="1"/>
  <c r="AB553" i="1" s="1"/>
  <c r="AE553" i="1"/>
  <c r="AF553" i="1"/>
  <c r="CT553" i="1" s="1"/>
  <c r="S553" i="1" s="1"/>
  <c r="AG553" i="1"/>
  <c r="AH553" i="1"/>
  <c r="CV553" i="1" s="1"/>
  <c r="U553" i="1" s="1"/>
  <c r="AI553" i="1"/>
  <c r="AJ553" i="1"/>
  <c r="CX553" i="1" s="1"/>
  <c r="W553" i="1" s="1"/>
  <c r="CQ553" i="1"/>
  <c r="P553" i="1" s="1"/>
  <c r="CS553" i="1"/>
  <c r="R553" i="1" s="1"/>
  <c r="GK553" i="1" s="1"/>
  <c r="CU553" i="1"/>
  <c r="T553" i="1" s="1"/>
  <c r="CW553" i="1"/>
  <c r="V553" i="1" s="1"/>
  <c r="FR553" i="1"/>
  <c r="GL553" i="1"/>
  <c r="GO553" i="1"/>
  <c r="GP553" i="1"/>
  <c r="GV553" i="1"/>
  <c r="GX553" i="1"/>
  <c r="I554" i="1"/>
  <c r="AC554" i="1"/>
  <c r="AE554" i="1"/>
  <c r="CS554" i="1" s="1"/>
  <c r="R554" i="1" s="1"/>
  <c r="GK554" i="1" s="1"/>
  <c r="AF554" i="1"/>
  <c r="AG554" i="1"/>
  <c r="CU554" i="1" s="1"/>
  <c r="T554" i="1" s="1"/>
  <c r="AH554" i="1"/>
  <c r="AI554" i="1"/>
  <c r="CW554" i="1" s="1"/>
  <c r="V554" i="1" s="1"/>
  <c r="AJ554" i="1"/>
  <c r="CT554" i="1"/>
  <c r="S554" i="1" s="1"/>
  <c r="CV554" i="1"/>
  <c r="U554" i="1" s="1"/>
  <c r="CX554" i="1"/>
  <c r="W554" i="1" s="1"/>
  <c r="FR554" i="1"/>
  <c r="GL554" i="1"/>
  <c r="GO554" i="1"/>
  <c r="GP554" i="1"/>
  <c r="GV554" i="1"/>
  <c r="GX554" i="1" s="1"/>
  <c r="I555" i="1"/>
  <c r="AC555" i="1"/>
  <c r="AD555" i="1"/>
  <c r="CR555" i="1" s="1"/>
  <c r="Q555" i="1" s="1"/>
  <c r="AE555" i="1"/>
  <c r="AF555" i="1"/>
  <c r="AB555" i="1" s="1"/>
  <c r="AG555" i="1"/>
  <c r="AH555" i="1"/>
  <c r="CV555" i="1" s="1"/>
  <c r="U555" i="1" s="1"/>
  <c r="AI555" i="1"/>
  <c r="AJ555" i="1"/>
  <c r="CX555" i="1" s="1"/>
  <c r="W555" i="1" s="1"/>
  <c r="CQ555" i="1"/>
  <c r="P555" i="1" s="1"/>
  <c r="CS555" i="1"/>
  <c r="R555" i="1" s="1"/>
  <c r="GK555" i="1" s="1"/>
  <c r="CU555" i="1"/>
  <c r="T555" i="1" s="1"/>
  <c r="CW555" i="1"/>
  <c r="V555" i="1" s="1"/>
  <c r="FR555" i="1"/>
  <c r="GL555" i="1"/>
  <c r="GO555" i="1"/>
  <c r="GP555" i="1"/>
  <c r="GV555" i="1"/>
  <c r="GX555" i="1"/>
  <c r="AC556" i="1"/>
  <c r="CQ556" i="1" s="1"/>
  <c r="AE556" i="1"/>
  <c r="AD556" i="1" s="1"/>
  <c r="CR556" i="1" s="1"/>
  <c r="AF556" i="1"/>
  <c r="AG556" i="1"/>
  <c r="CU556" i="1" s="1"/>
  <c r="AH556" i="1"/>
  <c r="AI556" i="1"/>
  <c r="CW556" i="1" s="1"/>
  <c r="AJ556" i="1"/>
  <c r="CT556" i="1"/>
  <c r="CV556" i="1"/>
  <c r="CX556" i="1"/>
  <c r="FR556" i="1"/>
  <c r="GL556" i="1"/>
  <c r="GO556" i="1"/>
  <c r="GP556" i="1"/>
  <c r="GV556" i="1"/>
  <c r="I557" i="1"/>
  <c r="AC557" i="1"/>
  <c r="AD557" i="1"/>
  <c r="AB557" i="1" s="1"/>
  <c r="AE557" i="1"/>
  <c r="AF557" i="1"/>
  <c r="CT557" i="1" s="1"/>
  <c r="S557" i="1" s="1"/>
  <c r="AG557" i="1"/>
  <c r="AH557" i="1"/>
  <c r="CV557" i="1" s="1"/>
  <c r="U557" i="1" s="1"/>
  <c r="AI557" i="1"/>
  <c r="AJ557" i="1"/>
  <c r="CX557" i="1" s="1"/>
  <c r="W557" i="1" s="1"/>
  <c r="CQ557" i="1"/>
  <c r="P557" i="1" s="1"/>
  <c r="CS557" i="1"/>
  <c r="R557" i="1" s="1"/>
  <c r="GK557" i="1" s="1"/>
  <c r="CU557" i="1"/>
  <c r="T557" i="1" s="1"/>
  <c r="CW557" i="1"/>
  <c r="V557" i="1" s="1"/>
  <c r="FR557" i="1"/>
  <c r="GL557" i="1"/>
  <c r="GO557" i="1"/>
  <c r="GP557" i="1"/>
  <c r="GV557" i="1"/>
  <c r="GX557" i="1"/>
  <c r="C558" i="1"/>
  <c r="D558" i="1"/>
  <c r="AC558" i="1"/>
  <c r="AD558" i="1"/>
  <c r="CR558" i="1" s="1"/>
  <c r="Q558" i="1" s="1"/>
  <c r="AE558" i="1"/>
  <c r="AF558" i="1"/>
  <c r="AB558" i="1" s="1"/>
  <c r="AG558" i="1"/>
  <c r="AH558" i="1"/>
  <c r="CV558" i="1" s="1"/>
  <c r="U558" i="1" s="1"/>
  <c r="AI558" i="1"/>
  <c r="AJ558" i="1"/>
  <c r="CX558" i="1" s="1"/>
  <c r="W558" i="1" s="1"/>
  <c r="CQ558" i="1"/>
  <c r="P558" i="1" s="1"/>
  <c r="CS558" i="1"/>
  <c r="R558" i="1" s="1"/>
  <c r="GK558" i="1" s="1"/>
  <c r="CU558" i="1"/>
  <c r="T558" i="1" s="1"/>
  <c r="CW558" i="1"/>
  <c r="V558" i="1" s="1"/>
  <c r="FR558" i="1"/>
  <c r="GL558" i="1"/>
  <c r="GO558" i="1"/>
  <c r="GP558" i="1"/>
  <c r="GV558" i="1"/>
  <c r="GX558" i="1"/>
  <c r="C559" i="1"/>
  <c r="D559" i="1"/>
  <c r="AC559" i="1"/>
  <c r="AD559" i="1"/>
  <c r="AB559" i="1" s="1"/>
  <c r="AE559" i="1"/>
  <c r="AF559" i="1"/>
  <c r="CT559" i="1" s="1"/>
  <c r="S559" i="1" s="1"/>
  <c r="AG559" i="1"/>
  <c r="AH559" i="1"/>
  <c r="CV559" i="1" s="1"/>
  <c r="U559" i="1" s="1"/>
  <c r="AI559" i="1"/>
  <c r="AJ559" i="1"/>
  <c r="CX559" i="1" s="1"/>
  <c r="W559" i="1" s="1"/>
  <c r="CQ559" i="1"/>
  <c r="P559" i="1" s="1"/>
  <c r="CS559" i="1"/>
  <c r="R559" i="1" s="1"/>
  <c r="GK559" i="1" s="1"/>
  <c r="CU559" i="1"/>
  <c r="T559" i="1" s="1"/>
  <c r="CW559" i="1"/>
  <c r="V559" i="1" s="1"/>
  <c r="FR559" i="1"/>
  <c r="GL559" i="1"/>
  <c r="GO559" i="1"/>
  <c r="GP559" i="1"/>
  <c r="GV559" i="1"/>
  <c r="GX559" i="1"/>
  <c r="C560" i="1"/>
  <c r="D560" i="1"/>
  <c r="AC560" i="1"/>
  <c r="AD560" i="1"/>
  <c r="CR560" i="1" s="1"/>
  <c r="Q560" i="1" s="1"/>
  <c r="AE560" i="1"/>
  <c r="AF560" i="1"/>
  <c r="AB560" i="1" s="1"/>
  <c r="AG560" i="1"/>
  <c r="AH560" i="1"/>
  <c r="CV560" i="1" s="1"/>
  <c r="U560" i="1" s="1"/>
  <c r="AI560" i="1"/>
  <c r="AJ560" i="1"/>
  <c r="CX560" i="1" s="1"/>
  <c r="W560" i="1" s="1"/>
  <c r="CQ560" i="1"/>
  <c r="P560" i="1" s="1"/>
  <c r="CS560" i="1"/>
  <c r="R560" i="1" s="1"/>
  <c r="GK560" i="1" s="1"/>
  <c r="CU560" i="1"/>
  <c r="T560" i="1" s="1"/>
  <c r="CW560" i="1"/>
  <c r="V560" i="1" s="1"/>
  <c r="FR560" i="1"/>
  <c r="GL560" i="1"/>
  <c r="GO560" i="1"/>
  <c r="GP560" i="1"/>
  <c r="GV560" i="1"/>
  <c r="GX560" i="1"/>
  <c r="C561" i="1"/>
  <c r="D561" i="1"/>
  <c r="AC561" i="1"/>
  <c r="AD561" i="1"/>
  <c r="AB561" i="1" s="1"/>
  <c r="AE561" i="1"/>
  <c r="AF561" i="1"/>
  <c r="CT561" i="1" s="1"/>
  <c r="S561" i="1" s="1"/>
  <c r="AG561" i="1"/>
  <c r="AH561" i="1"/>
  <c r="CV561" i="1" s="1"/>
  <c r="U561" i="1" s="1"/>
  <c r="AI561" i="1"/>
  <c r="AJ561" i="1"/>
  <c r="CX561" i="1" s="1"/>
  <c r="W561" i="1" s="1"/>
  <c r="CQ561" i="1"/>
  <c r="P561" i="1" s="1"/>
  <c r="CS561" i="1"/>
  <c r="R561" i="1" s="1"/>
  <c r="GK561" i="1" s="1"/>
  <c r="CU561" i="1"/>
  <c r="T561" i="1" s="1"/>
  <c r="CW561" i="1"/>
  <c r="V561" i="1" s="1"/>
  <c r="FR561" i="1"/>
  <c r="GL561" i="1"/>
  <c r="GO561" i="1"/>
  <c r="GP561" i="1"/>
  <c r="GV561" i="1"/>
  <c r="GX561" i="1"/>
  <c r="B563" i="1"/>
  <c r="B522" i="1" s="1"/>
  <c r="C563" i="1"/>
  <c r="C522" i="1" s="1"/>
  <c r="D563" i="1"/>
  <c r="D522" i="1" s="1"/>
  <c r="F563" i="1"/>
  <c r="F522" i="1" s="1"/>
  <c r="G563" i="1"/>
  <c r="G522" i="1" s="1"/>
  <c r="AO563" i="1"/>
  <c r="AO522" i="1" s="1"/>
  <c r="AQ563" i="1"/>
  <c r="AQ522" i="1" s="1"/>
  <c r="AU563" i="1"/>
  <c r="AU522" i="1" s="1"/>
  <c r="BX563" i="1"/>
  <c r="BX522" i="1" s="1"/>
  <c r="BY563" i="1"/>
  <c r="BY522" i="1" s="1"/>
  <c r="BZ563" i="1"/>
  <c r="BZ522" i="1" s="1"/>
  <c r="CC563" i="1"/>
  <c r="AT563" i="1" s="1"/>
  <c r="CD563" i="1"/>
  <c r="CD522" i="1" s="1"/>
  <c r="CG563" i="1"/>
  <c r="AX563" i="1" s="1"/>
  <c r="CI563" i="1"/>
  <c r="CI522" i="1" s="1"/>
  <c r="CK563" i="1"/>
  <c r="CK522" i="1" s="1"/>
  <c r="CL563" i="1"/>
  <c r="CL522" i="1" s="1"/>
  <c r="EG563" i="1"/>
  <c r="EG522" i="1" s="1"/>
  <c r="FP563" i="1"/>
  <c r="FP522" i="1" s="1"/>
  <c r="FQ563" i="1"/>
  <c r="FQ522" i="1" s="1"/>
  <c r="FR563" i="1"/>
  <c r="FR522" i="1" s="1"/>
  <c r="FU563" i="1"/>
  <c r="FU522" i="1" s="1"/>
  <c r="FV563" i="1"/>
  <c r="FV522" i="1" s="1"/>
  <c r="FY563" i="1"/>
  <c r="FY522" i="1" s="1"/>
  <c r="GC563" i="1"/>
  <c r="GC522" i="1" s="1"/>
  <c r="GD563" i="1"/>
  <c r="GD522" i="1" s="1"/>
  <c r="F567" i="1"/>
  <c r="F573" i="1"/>
  <c r="F582" i="1"/>
  <c r="D592" i="1"/>
  <c r="E594" i="1"/>
  <c r="Z594" i="1"/>
  <c r="AA594" i="1"/>
  <c r="AM594" i="1"/>
  <c r="AN594" i="1"/>
  <c r="BD594" i="1"/>
  <c r="BE594" i="1"/>
  <c r="BF594" i="1"/>
  <c r="BG594" i="1"/>
  <c r="BH594" i="1"/>
  <c r="BI594" i="1"/>
  <c r="BJ594" i="1"/>
  <c r="BK594" i="1"/>
  <c r="BL594" i="1"/>
  <c r="BM594" i="1"/>
  <c r="BN594" i="1"/>
  <c r="BO594" i="1"/>
  <c r="BP594" i="1"/>
  <c r="BQ594" i="1"/>
  <c r="BR594" i="1"/>
  <c r="BS594" i="1"/>
  <c r="BT594" i="1"/>
  <c r="BU594" i="1"/>
  <c r="BV594" i="1"/>
  <c r="BW594" i="1"/>
  <c r="CM594" i="1"/>
  <c r="CN594" i="1"/>
  <c r="CO594" i="1"/>
  <c r="CP594" i="1"/>
  <c r="CQ594" i="1"/>
  <c r="CR594" i="1"/>
  <c r="CS594" i="1"/>
  <c r="CT594" i="1"/>
  <c r="CU594" i="1"/>
  <c r="CV594" i="1"/>
  <c r="CW594" i="1"/>
  <c r="CX594" i="1"/>
  <c r="CY594" i="1"/>
  <c r="CZ594" i="1"/>
  <c r="DA594" i="1"/>
  <c r="DB594" i="1"/>
  <c r="DC594" i="1"/>
  <c r="DD594" i="1"/>
  <c r="DE594" i="1"/>
  <c r="DF594" i="1"/>
  <c r="DR594" i="1"/>
  <c r="DS594" i="1"/>
  <c r="EE594" i="1"/>
  <c r="EF594" i="1"/>
  <c r="EV594" i="1"/>
  <c r="EW594" i="1"/>
  <c r="EX594" i="1"/>
  <c r="EY594" i="1"/>
  <c r="EZ594" i="1"/>
  <c r="FA594" i="1"/>
  <c r="FB594" i="1"/>
  <c r="FC594" i="1"/>
  <c r="FD594" i="1"/>
  <c r="FE594" i="1"/>
  <c r="FF594" i="1"/>
  <c r="FG594" i="1"/>
  <c r="FH594" i="1"/>
  <c r="FI594" i="1"/>
  <c r="FJ594" i="1"/>
  <c r="FK594" i="1"/>
  <c r="FL594" i="1"/>
  <c r="FM594" i="1"/>
  <c r="FN594" i="1"/>
  <c r="FO594" i="1"/>
  <c r="GE594" i="1"/>
  <c r="GF594" i="1"/>
  <c r="GG594" i="1"/>
  <c r="GH594" i="1"/>
  <c r="GI594" i="1"/>
  <c r="GJ594" i="1"/>
  <c r="GK594" i="1"/>
  <c r="GL594" i="1"/>
  <c r="GM594" i="1"/>
  <c r="GN594" i="1"/>
  <c r="GO594" i="1"/>
  <c r="GP594" i="1"/>
  <c r="GQ594" i="1"/>
  <c r="GR594" i="1"/>
  <c r="GS594" i="1"/>
  <c r="GT594" i="1"/>
  <c r="GU594" i="1"/>
  <c r="GV594" i="1"/>
  <c r="GW594" i="1"/>
  <c r="GX594" i="1"/>
  <c r="C596" i="1"/>
  <c r="D596" i="1"/>
  <c r="I596" i="1"/>
  <c r="AC596" i="1"/>
  <c r="CQ596" i="1" s="1"/>
  <c r="P596" i="1" s="1"/>
  <c r="AD596" i="1"/>
  <c r="CR596" i="1" s="1"/>
  <c r="Q596" i="1" s="1"/>
  <c r="AE596" i="1"/>
  <c r="CS596" i="1" s="1"/>
  <c r="R596" i="1" s="1"/>
  <c r="GK596" i="1" s="1"/>
  <c r="AF596" i="1"/>
  <c r="AG596" i="1"/>
  <c r="CU596" i="1" s="1"/>
  <c r="T596" i="1" s="1"/>
  <c r="AH596" i="1"/>
  <c r="CV596" i="1" s="1"/>
  <c r="U596" i="1" s="1"/>
  <c r="AI596" i="1"/>
  <c r="CW596" i="1" s="1"/>
  <c r="V596" i="1" s="1"/>
  <c r="AJ596" i="1"/>
  <c r="CT596" i="1"/>
  <c r="S596" i="1" s="1"/>
  <c r="CX596" i="1"/>
  <c r="W596" i="1" s="1"/>
  <c r="FR596" i="1"/>
  <c r="GL596" i="1"/>
  <c r="GO596" i="1"/>
  <c r="GP596" i="1"/>
  <c r="GV596" i="1"/>
  <c r="GX596" i="1" s="1"/>
  <c r="C597" i="1"/>
  <c r="D597" i="1"/>
  <c r="I597" i="1"/>
  <c r="AC597" i="1"/>
  <c r="AE597" i="1"/>
  <c r="AD597" i="1" s="1"/>
  <c r="AF597" i="1"/>
  <c r="CT597" i="1" s="1"/>
  <c r="S597" i="1" s="1"/>
  <c r="AG597" i="1"/>
  <c r="AH597" i="1"/>
  <c r="AI597" i="1"/>
  <c r="CW597" i="1" s="1"/>
  <c r="V597" i="1" s="1"/>
  <c r="AJ597" i="1"/>
  <c r="CX597" i="1" s="1"/>
  <c r="W597" i="1" s="1"/>
  <c r="CQ597" i="1"/>
  <c r="P597" i="1" s="1"/>
  <c r="CU597" i="1"/>
  <c r="T597" i="1" s="1"/>
  <c r="CV597" i="1"/>
  <c r="U597" i="1" s="1"/>
  <c r="FR597" i="1"/>
  <c r="GL597" i="1"/>
  <c r="GO597" i="1"/>
  <c r="GP597" i="1"/>
  <c r="GV597" i="1"/>
  <c r="GX597" i="1" s="1"/>
  <c r="C598" i="1"/>
  <c r="D598" i="1"/>
  <c r="I598" i="1"/>
  <c r="AC598" i="1"/>
  <c r="CQ598" i="1" s="1"/>
  <c r="P598" i="1" s="1"/>
  <c r="AE598" i="1"/>
  <c r="CS598" i="1" s="1"/>
  <c r="R598" i="1" s="1"/>
  <c r="GK598" i="1" s="1"/>
  <c r="AF598" i="1"/>
  <c r="CT598" i="1" s="1"/>
  <c r="S598" i="1" s="1"/>
  <c r="AG598" i="1"/>
  <c r="CU598" i="1" s="1"/>
  <c r="T598" i="1" s="1"/>
  <c r="AH598" i="1"/>
  <c r="AI598" i="1"/>
  <c r="CW598" i="1" s="1"/>
  <c r="V598" i="1" s="1"/>
  <c r="AJ598" i="1"/>
  <c r="CX598" i="1" s="1"/>
  <c r="W598" i="1" s="1"/>
  <c r="CV598" i="1"/>
  <c r="U598" i="1" s="1"/>
  <c r="FR598" i="1"/>
  <c r="GL598" i="1"/>
  <c r="GO598" i="1"/>
  <c r="GP598" i="1"/>
  <c r="GV598" i="1"/>
  <c r="GX598" i="1"/>
  <c r="C599" i="1"/>
  <c r="D599" i="1"/>
  <c r="I599" i="1"/>
  <c r="AC599" i="1"/>
  <c r="AB599" i="1" s="1"/>
  <c r="AD599" i="1"/>
  <c r="CR599" i="1" s="1"/>
  <c r="Q599" i="1" s="1"/>
  <c r="AE599" i="1"/>
  <c r="AF599" i="1"/>
  <c r="AG599" i="1"/>
  <c r="CU599" i="1" s="1"/>
  <c r="T599" i="1" s="1"/>
  <c r="AH599" i="1"/>
  <c r="CV599" i="1" s="1"/>
  <c r="U599" i="1" s="1"/>
  <c r="AI599" i="1"/>
  <c r="AJ599" i="1"/>
  <c r="CS599" i="1"/>
  <c r="R599" i="1" s="1"/>
  <c r="GK599" i="1" s="1"/>
  <c r="CT599" i="1"/>
  <c r="S599" i="1" s="1"/>
  <c r="CW599" i="1"/>
  <c r="V599" i="1" s="1"/>
  <c r="CX599" i="1"/>
  <c r="W599" i="1" s="1"/>
  <c r="FR599" i="1"/>
  <c r="GL599" i="1"/>
  <c r="GO599" i="1"/>
  <c r="GP599" i="1"/>
  <c r="GV599" i="1"/>
  <c r="GX599" i="1"/>
  <c r="C600" i="1"/>
  <c r="D600" i="1"/>
  <c r="I600" i="1"/>
  <c r="AC600" i="1"/>
  <c r="AB600" i="1" s="1"/>
  <c r="AD600" i="1"/>
  <c r="CR600" i="1" s="1"/>
  <c r="Q600" i="1" s="1"/>
  <c r="AE600" i="1"/>
  <c r="CS600" i="1" s="1"/>
  <c r="R600" i="1" s="1"/>
  <c r="GK600" i="1" s="1"/>
  <c r="AF600" i="1"/>
  <c r="AG600" i="1"/>
  <c r="AH600" i="1"/>
  <c r="CV600" i="1" s="1"/>
  <c r="U600" i="1" s="1"/>
  <c r="AI600" i="1"/>
  <c r="CW600" i="1" s="1"/>
  <c r="V600" i="1" s="1"/>
  <c r="AJ600" i="1"/>
  <c r="CQ600" i="1"/>
  <c r="P600" i="1" s="1"/>
  <c r="CT600" i="1"/>
  <c r="S600" i="1" s="1"/>
  <c r="CU600" i="1"/>
  <c r="T600" i="1" s="1"/>
  <c r="CX600" i="1"/>
  <c r="W600" i="1" s="1"/>
  <c r="FR600" i="1"/>
  <c r="GL600" i="1"/>
  <c r="GO600" i="1"/>
  <c r="GP600" i="1"/>
  <c r="GV600" i="1"/>
  <c r="GX600" i="1" s="1"/>
  <c r="C601" i="1"/>
  <c r="D601" i="1"/>
  <c r="I601" i="1"/>
  <c r="AC601" i="1"/>
  <c r="AE601" i="1"/>
  <c r="AD601" i="1" s="1"/>
  <c r="AF601" i="1"/>
  <c r="CT601" i="1" s="1"/>
  <c r="S601" i="1" s="1"/>
  <c r="AG601" i="1"/>
  <c r="AH601" i="1"/>
  <c r="AI601" i="1"/>
  <c r="CW601" i="1" s="1"/>
  <c r="V601" i="1" s="1"/>
  <c r="AJ601" i="1"/>
  <c r="CX601" i="1" s="1"/>
  <c r="W601" i="1" s="1"/>
  <c r="CQ601" i="1"/>
  <c r="P601" i="1" s="1"/>
  <c r="CU601" i="1"/>
  <c r="T601" i="1" s="1"/>
  <c r="CV601" i="1"/>
  <c r="U601" i="1" s="1"/>
  <c r="FR601" i="1"/>
  <c r="GL601" i="1"/>
  <c r="GO601" i="1"/>
  <c r="GP601" i="1"/>
  <c r="GV601" i="1"/>
  <c r="GX601" i="1" s="1"/>
  <c r="C602" i="1"/>
  <c r="D602" i="1"/>
  <c r="I602" i="1"/>
  <c r="AC602" i="1"/>
  <c r="CQ602" i="1" s="1"/>
  <c r="P602" i="1" s="1"/>
  <c r="AE602" i="1"/>
  <c r="AD602" i="1" s="1"/>
  <c r="AF602" i="1"/>
  <c r="CT602" i="1" s="1"/>
  <c r="S602" i="1" s="1"/>
  <c r="AG602" i="1"/>
  <c r="CU602" i="1" s="1"/>
  <c r="T602" i="1" s="1"/>
  <c r="AH602" i="1"/>
  <c r="AI602" i="1"/>
  <c r="AJ602" i="1"/>
  <c r="CX602" i="1" s="1"/>
  <c r="W602" i="1" s="1"/>
  <c r="CS602" i="1"/>
  <c r="R602" i="1" s="1"/>
  <c r="GK602" i="1" s="1"/>
  <c r="CV602" i="1"/>
  <c r="U602" i="1" s="1"/>
  <c r="CW602" i="1"/>
  <c r="V602" i="1" s="1"/>
  <c r="FR602" i="1"/>
  <c r="GL602" i="1"/>
  <c r="GO602" i="1"/>
  <c r="GP602" i="1"/>
  <c r="GV602" i="1"/>
  <c r="GX602" i="1"/>
  <c r="C603" i="1"/>
  <c r="D603" i="1"/>
  <c r="I603" i="1"/>
  <c r="AC603" i="1"/>
  <c r="AB603" i="1" s="1"/>
  <c r="AD603" i="1"/>
  <c r="CR603" i="1" s="1"/>
  <c r="Q603" i="1" s="1"/>
  <c r="AE603" i="1"/>
  <c r="AF603" i="1"/>
  <c r="AG603" i="1"/>
  <c r="CU603" i="1" s="1"/>
  <c r="T603" i="1" s="1"/>
  <c r="AH603" i="1"/>
  <c r="CV603" i="1" s="1"/>
  <c r="U603" i="1" s="1"/>
  <c r="AI603" i="1"/>
  <c r="AJ603" i="1"/>
  <c r="CS603" i="1"/>
  <c r="R603" i="1" s="1"/>
  <c r="GK603" i="1" s="1"/>
  <c r="CT603" i="1"/>
  <c r="S603" i="1" s="1"/>
  <c r="CW603" i="1"/>
  <c r="V603" i="1" s="1"/>
  <c r="CX603" i="1"/>
  <c r="W603" i="1" s="1"/>
  <c r="FR603" i="1"/>
  <c r="GL603" i="1"/>
  <c r="GO603" i="1"/>
  <c r="GP603" i="1"/>
  <c r="GV603" i="1"/>
  <c r="GX603" i="1"/>
  <c r="C604" i="1"/>
  <c r="D604" i="1"/>
  <c r="I604" i="1"/>
  <c r="AC604" i="1"/>
  <c r="AB604" i="1" s="1"/>
  <c r="AD604" i="1"/>
  <c r="CR604" i="1" s="1"/>
  <c r="Q604" i="1" s="1"/>
  <c r="AE604" i="1"/>
  <c r="CS604" i="1" s="1"/>
  <c r="R604" i="1" s="1"/>
  <c r="GK604" i="1" s="1"/>
  <c r="AF604" i="1"/>
  <c r="AG604" i="1"/>
  <c r="AH604" i="1"/>
  <c r="CV604" i="1" s="1"/>
  <c r="U604" i="1" s="1"/>
  <c r="AI604" i="1"/>
  <c r="CW604" i="1" s="1"/>
  <c r="V604" i="1" s="1"/>
  <c r="AJ604" i="1"/>
  <c r="CQ604" i="1"/>
  <c r="P604" i="1" s="1"/>
  <c r="CT604" i="1"/>
  <c r="S604" i="1" s="1"/>
  <c r="CU604" i="1"/>
  <c r="T604" i="1" s="1"/>
  <c r="CX604" i="1"/>
  <c r="W604" i="1" s="1"/>
  <c r="FR604" i="1"/>
  <c r="GL604" i="1"/>
  <c r="GO604" i="1"/>
  <c r="GP604" i="1"/>
  <c r="GV604" i="1"/>
  <c r="GX604" i="1" s="1"/>
  <c r="C605" i="1"/>
  <c r="D605" i="1"/>
  <c r="I605" i="1"/>
  <c r="AC605" i="1"/>
  <c r="AE605" i="1"/>
  <c r="AD605" i="1" s="1"/>
  <c r="AF605" i="1"/>
  <c r="CT605" i="1" s="1"/>
  <c r="S605" i="1" s="1"/>
  <c r="AG605" i="1"/>
  <c r="AH605" i="1"/>
  <c r="AI605" i="1"/>
  <c r="CW605" i="1" s="1"/>
  <c r="V605" i="1" s="1"/>
  <c r="AJ605" i="1"/>
  <c r="CX605" i="1" s="1"/>
  <c r="W605" i="1" s="1"/>
  <c r="CQ605" i="1"/>
  <c r="P605" i="1" s="1"/>
  <c r="CU605" i="1"/>
  <c r="T605" i="1" s="1"/>
  <c r="CV605" i="1"/>
  <c r="U605" i="1" s="1"/>
  <c r="FR605" i="1"/>
  <c r="GL605" i="1"/>
  <c r="GO605" i="1"/>
  <c r="GP605" i="1"/>
  <c r="GV605" i="1"/>
  <c r="GX605" i="1" s="1"/>
  <c r="C606" i="1"/>
  <c r="D606" i="1"/>
  <c r="I606" i="1"/>
  <c r="AC606" i="1"/>
  <c r="CQ606" i="1" s="1"/>
  <c r="P606" i="1" s="1"/>
  <c r="AE606" i="1"/>
  <c r="AD606" i="1" s="1"/>
  <c r="AF606" i="1"/>
  <c r="CT606" i="1" s="1"/>
  <c r="S606" i="1" s="1"/>
  <c r="AG606" i="1"/>
  <c r="CU606" i="1" s="1"/>
  <c r="T606" i="1" s="1"/>
  <c r="AH606" i="1"/>
  <c r="AI606" i="1"/>
  <c r="AJ606" i="1"/>
  <c r="CX606" i="1" s="1"/>
  <c r="W606" i="1" s="1"/>
  <c r="CS606" i="1"/>
  <c r="R606" i="1" s="1"/>
  <c r="GK606" i="1" s="1"/>
  <c r="CV606" i="1"/>
  <c r="U606" i="1" s="1"/>
  <c r="CW606" i="1"/>
  <c r="V606" i="1" s="1"/>
  <c r="FR606" i="1"/>
  <c r="GL606" i="1"/>
  <c r="GO606" i="1"/>
  <c r="GP606" i="1"/>
  <c r="GV606" i="1"/>
  <c r="GX606" i="1"/>
  <c r="C607" i="1"/>
  <c r="D607" i="1"/>
  <c r="I607" i="1"/>
  <c r="AC607" i="1"/>
  <c r="AB607" i="1" s="1"/>
  <c r="AD607" i="1"/>
  <c r="CR607" i="1" s="1"/>
  <c r="Q607" i="1" s="1"/>
  <c r="AE607" i="1"/>
  <c r="AF607" i="1"/>
  <c r="AG607" i="1"/>
  <c r="CU607" i="1" s="1"/>
  <c r="T607" i="1" s="1"/>
  <c r="AH607" i="1"/>
  <c r="CV607" i="1" s="1"/>
  <c r="U607" i="1" s="1"/>
  <c r="AI607" i="1"/>
  <c r="AJ607" i="1"/>
  <c r="CS607" i="1"/>
  <c r="R607" i="1" s="1"/>
  <c r="GK607" i="1" s="1"/>
  <c r="CT607" i="1"/>
  <c r="S607" i="1" s="1"/>
  <c r="CW607" i="1"/>
  <c r="V607" i="1" s="1"/>
  <c r="CX607" i="1"/>
  <c r="W607" i="1" s="1"/>
  <c r="FR607" i="1"/>
  <c r="GL607" i="1"/>
  <c r="GO607" i="1"/>
  <c r="GP607" i="1"/>
  <c r="GV607" i="1"/>
  <c r="GX607" i="1"/>
  <c r="C608" i="1"/>
  <c r="D608" i="1"/>
  <c r="I608" i="1"/>
  <c r="AC608" i="1"/>
  <c r="AB608" i="1" s="1"/>
  <c r="AD608" i="1"/>
  <c r="CR608" i="1" s="1"/>
  <c r="Q608" i="1" s="1"/>
  <c r="AE608" i="1"/>
  <c r="CS608" i="1" s="1"/>
  <c r="R608" i="1" s="1"/>
  <c r="GK608" i="1" s="1"/>
  <c r="AF608" i="1"/>
  <c r="AG608" i="1"/>
  <c r="AH608" i="1"/>
  <c r="CV608" i="1" s="1"/>
  <c r="U608" i="1" s="1"/>
  <c r="AI608" i="1"/>
  <c r="CW608" i="1" s="1"/>
  <c r="V608" i="1" s="1"/>
  <c r="AJ608" i="1"/>
  <c r="CQ608" i="1"/>
  <c r="P608" i="1" s="1"/>
  <c r="CT608" i="1"/>
  <c r="S608" i="1" s="1"/>
  <c r="CU608" i="1"/>
  <c r="T608" i="1" s="1"/>
  <c r="CX608" i="1"/>
  <c r="W608" i="1" s="1"/>
  <c r="FR608" i="1"/>
  <c r="GL608" i="1"/>
  <c r="GO608" i="1"/>
  <c r="GP608" i="1"/>
  <c r="GV608" i="1"/>
  <c r="GX608" i="1" s="1"/>
  <c r="C609" i="1"/>
  <c r="D609" i="1"/>
  <c r="I609" i="1"/>
  <c r="AC609" i="1"/>
  <c r="AE609" i="1"/>
  <c r="AD609" i="1" s="1"/>
  <c r="AF609" i="1"/>
  <c r="CT609" i="1" s="1"/>
  <c r="S609" i="1" s="1"/>
  <c r="AG609" i="1"/>
  <c r="AH609" i="1"/>
  <c r="AI609" i="1"/>
  <c r="CW609" i="1" s="1"/>
  <c r="V609" i="1" s="1"/>
  <c r="AJ609" i="1"/>
  <c r="CX609" i="1" s="1"/>
  <c r="W609" i="1" s="1"/>
  <c r="CQ609" i="1"/>
  <c r="P609" i="1" s="1"/>
  <c r="CU609" i="1"/>
  <c r="T609" i="1" s="1"/>
  <c r="CV609" i="1"/>
  <c r="U609" i="1" s="1"/>
  <c r="FR609" i="1"/>
  <c r="GL609" i="1"/>
  <c r="GO609" i="1"/>
  <c r="GP609" i="1"/>
  <c r="GV609" i="1"/>
  <c r="GX609" i="1" s="1"/>
  <c r="C610" i="1"/>
  <c r="D610" i="1"/>
  <c r="I610" i="1"/>
  <c r="I614" i="1" s="1"/>
  <c r="AC610" i="1"/>
  <c r="CQ610" i="1" s="1"/>
  <c r="P610" i="1" s="1"/>
  <c r="AE610" i="1"/>
  <c r="AD610" i="1" s="1"/>
  <c r="AF610" i="1"/>
  <c r="CT610" i="1" s="1"/>
  <c r="S610" i="1" s="1"/>
  <c r="AG610" i="1"/>
  <c r="CU610" i="1" s="1"/>
  <c r="T610" i="1" s="1"/>
  <c r="AH610" i="1"/>
  <c r="AI610" i="1"/>
  <c r="AJ610" i="1"/>
  <c r="CX610" i="1" s="1"/>
  <c r="W610" i="1" s="1"/>
  <c r="CS610" i="1"/>
  <c r="R610" i="1" s="1"/>
  <c r="GK610" i="1" s="1"/>
  <c r="CV610" i="1"/>
  <c r="U610" i="1" s="1"/>
  <c r="CW610" i="1"/>
  <c r="V610" i="1" s="1"/>
  <c r="FR610" i="1"/>
  <c r="GL610" i="1"/>
  <c r="GO610" i="1"/>
  <c r="GP610" i="1"/>
  <c r="GV610" i="1"/>
  <c r="GX610" i="1"/>
  <c r="C611" i="1"/>
  <c r="D611" i="1"/>
  <c r="I611" i="1"/>
  <c r="I613" i="1" s="1"/>
  <c r="AC611" i="1"/>
  <c r="AB611" i="1" s="1"/>
  <c r="AD611" i="1"/>
  <c r="CR611" i="1" s="1"/>
  <c r="Q611" i="1" s="1"/>
  <c r="AE611" i="1"/>
  <c r="AF611" i="1"/>
  <c r="AG611" i="1"/>
  <c r="CU611" i="1" s="1"/>
  <c r="T611" i="1" s="1"/>
  <c r="AH611" i="1"/>
  <c r="CV611" i="1" s="1"/>
  <c r="U611" i="1" s="1"/>
  <c r="AI611" i="1"/>
  <c r="AJ611" i="1"/>
  <c r="CS611" i="1"/>
  <c r="R611" i="1" s="1"/>
  <c r="GK611" i="1" s="1"/>
  <c r="CT611" i="1"/>
  <c r="S611" i="1" s="1"/>
  <c r="CW611" i="1"/>
  <c r="V611" i="1" s="1"/>
  <c r="CX611" i="1"/>
  <c r="W611" i="1" s="1"/>
  <c r="FR611" i="1"/>
  <c r="GL611" i="1"/>
  <c r="GO611" i="1"/>
  <c r="GP611" i="1"/>
  <c r="GV611" i="1"/>
  <c r="GX611" i="1"/>
  <c r="I612" i="1"/>
  <c r="AC612" i="1"/>
  <c r="CQ612" i="1" s="1"/>
  <c r="P612" i="1" s="1"/>
  <c r="AE612" i="1"/>
  <c r="AD612" i="1" s="1"/>
  <c r="AF612" i="1"/>
  <c r="CT612" i="1" s="1"/>
  <c r="S612" i="1" s="1"/>
  <c r="AG612" i="1"/>
  <c r="CU612" i="1" s="1"/>
  <c r="T612" i="1" s="1"/>
  <c r="AH612" i="1"/>
  <c r="AI612" i="1"/>
  <c r="AJ612" i="1"/>
  <c r="CX612" i="1" s="1"/>
  <c r="W612" i="1" s="1"/>
  <c r="CS612" i="1"/>
  <c r="R612" i="1" s="1"/>
  <c r="GK612" i="1" s="1"/>
  <c r="CV612" i="1"/>
  <c r="U612" i="1" s="1"/>
  <c r="CW612" i="1"/>
  <c r="V612" i="1" s="1"/>
  <c r="FR612" i="1"/>
  <c r="GL612" i="1"/>
  <c r="GO612" i="1"/>
  <c r="GP612" i="1"/>
  <c r="GV612" i="1"/>
  <c r="GX612" i="1"/>
  <c r="AC613" i="1"/>
  <c r="AE613" i="1"/>
  <c r="AD613" i="1" s="1"/>
  <c r="AF613" i="1"/>
  <c r="CT613" i="1" s="1"/>
  <c r="AG613" i="1"/>
  <c r="AH613" i="1"/>
  <c r="AI613" i="1"/>
  <c r="CW613" i="1" s="1"/>
  <c r="V613" i="1" s="1"/>
  <c r="AJ613" i="1"/>
  <c r="CX613" i="1" s="1"/>
  <c r="CQ613" i="1"/>
  <c r="P613" i="1" s="1"/>
  <c r="CU613" i="1"/>
  <c r="T613" i="1" s="1"/>
  <c r="CV613" i="1"/>
  <c r="U613" i="1" s="1"/>
  <c r="FR613" i="1"/>
  <c r="GL613" i="1"/>
  <c r="GO613" i="1"/>
  <c r="GP613" i="1"/>
  <c r="GV613" i="1"/>
  <c r="AC614" i="1"/>
  <c r="AB614" i="1" s="1"/>
  <c r="AD614" i="1"/>
  <c r="CR614" i="1" s="1"/>
  <c r="AE614" i="1"/>
  <c r="CS614" i="1" s="1"/>
  <c r="R614" i="1" s="1"/>
  <c r="GK614" i="1" s="1"/>
  <c r="AF614" i="1"/>
  <c r="AG614" i="1"/>
  <c r="AH614" i="1"/>
  <c r="CV614" i="1" s="1"/>
  <c r="AI614" i="1"/>
  <c r="CW614" i="1" s="1"/>
  <c r="V614" i="1" s="1"/>
  <c r="AJ614" i="1"/>
  <c r="CQ614" i="1"/>
  <c r="P614" i="1" s="1"/>
  <c r="CT614" i="1"/>
  <c r="CU614" i="1"/>
  <c r="T614" i="1" s="1"/>
  <c r="CX614" i="1"/>
  <c r="FR614" i="1"/>
  <c r="GL614" i="1"/>
  <c r="GO614" i="1"/>
  <c r="GP614" i="1"/>
  <c r="GV614" i="1"/>
  <c r="GX614" i="1" s="1"/>
  <c r="I615" i="1"/>
  <c r="AC615" i="1"/>
  <c r="AB615" i="1" s="1"/>
  <c r="AD615" i="1"/>
  <c r="CR615" i="1" s="1"/>
  <c r="Q615" i="1" s="1"/>
  <c r="AE615" i="1"/>
  <c r="AF615" i="1"/>
  <c r="AG615" i="1"/>
  <c r="CU615" i="1" s="1"/>
  <c r="T615" i="1" s="1"/>
  <c r="AH615" i="1"/>
  <c r="CV615" i="1" s="1"/>
  <c r="U615" i="1" s="1"/>
  <c r="AI615" i="1"/>
  <c r="AJ615" i="1"/>
  <c r="CS615" i="1"/>
  <c r="R615" i="1" s="1"/>
  <c r="GK615" i="1" s="1"/>
  <c r="CT615" i="1"/>
  <c r="S615" i="1" s="1"/>
  <c r="CW615" i="1"/>
  <c r="V615" i="1" s="1"/>
  <c r="CX615" i="1"/>
  <c r="W615" i="1" s="1"/>
  <c r="FR615" i="1"/>
  <c r="GL615" i="1"/>
  <c r="GO615" i="1"/>
  <c r="GP615" i="1"/>
  <c r="GV615" i="1"/>
  <c r="GX615" i="1"/>
  <c r="I616" i="1"/>
  <c r="AC616" i="1"/>
  <c r="CQ616" i="1" s="1"/>
  <c r="P616" i="1" s="1"/>
  <c r="AE616" i="1"/>
  <c r="AD616" i="1" s="1"/>
  <c r="AF616" i="1"/>
  <c r="CT616" i="1" s="1"/>
  <c r="S616" i="1" s="1"/>
  <c r="AG616" i="1"/>
  <c r="CU616" i="1" s="1"/>
  <c r="T616" i="1" s="1"/>
  <c r="AH616" i="1"/>
  <c r="AI616" i="1"/>
  <c r="AJ616" i="1"/>
  <c r="CX616" i="1" s="1"/>
  <c r="W616" i="1" s="1"/>
  <c r="CS616" i="1"/>
  <c r="R616" i="1" s="1"/>
  <c r="GK616" i="1" s="1"/>
  <c r="CV616" i="1"/>
  <c r="U616" i="1" s="1"/>
  <c r="CW616" i="1"/>
  <c r="V616" i="1" s="1"/>
  <c r="FR616" i="1"/>
  <c r="GL616" i="1"/>
  <c r="GO616" i="1"/>
  <c r="GP616" i="1"/>
  <c r="GV616" i="1"/>
  <c r="GX616" i="1"/>
  <c r="I617" i="1"/>
  <c r="AC617" i="1"/>
  <c r="AE617" i="1"/>
  <c r="AD617" i="1" s="1"/>
  <c r="AF617" i="1"/>
  <c r="CT617" i="1" s="1"/>
  <c r="S617" i="1" s="1"/>
  <c r="AG617" i="1"/>
  <c r="AH617" i="1"/>
  <c r="AI617" i="1"/>
  <c r="CW617" i="1" s="1"/>
  <c r="V617" i="1" s="1"/>
  <c r="AJ617" i="1"/>
  <c r="CX617" i="1" s="1"/>
  <c r="W617" i="1" s="1"/>
  <c r="CQ617" i="1"/>
  <c r="P617" i="1" s="1"/>
  <c r="CU617" i="1"/>
  <c r="T617" i="1" s="1"/>
  <c r="CV617" i="1"/>
  <c r="U617" i="1" s="1"/>
  <c r="FR617" i="1"/>
  <c r="GL617" i="1"/>
  <c r="GO617" i="1"/>
  <c r="GP617" i="1"/>
  <c r="GV617" i="1"/>
  <c r="GX617" i="1" s="1"/>
  <c r="C618" i="1"/>
  <c r="D618" i="1"/>
  <c r="I618" i="1"/>
  <c r="I622" i="1" s="1"/>
  <c r="AC618" i="1"/>
  <c r="CQ618" i="1" s="1"/>
  <c r="P618" i="1" s="1"/>
  <c r="AE618" i="1"/>
  <c r="AD618" i="1" s="1"/>
  <c r="AF618" i="1"/>
  <c r="CT618" i="1" s="1"/>
  <c r="S618" i="1" s="1"/>
  <c r="AG618" i="1"/>
  <c r="CU618" i="1" s="1"/>
  <c r="T618" i="1" s="1"/>
  <c r="AH618" i="1"/>
  <c r="AI618" i="1"/>
  <c r="AJ618" i="1"/>
  <c r="CX618" i="1" s="1"/>
  <c r="W618" i="1" s="1"/>
  <c r="CS618" i="1"/>
  <c r="R618" i="1" s="1"/>
  <c r="GK618" i="1" s="1"/>
  <c r="CV618" i="1"/>
  <c r="U618" i="1" s="1"/>
  <c r="CW618" i="1"/>
  <c r="V618" i="1" s="1"/>
  <c r="FR618" i="1"/>
  <c r="GL618" i="1"/>
  <c r="GO618" i="1"/>
  <c r="GP618" i="1"/>
  <c r="GV618" i="1"/>
  <c r="GX618" i="1"/>
  <c r="C619" i="1"/>
  <c r="D619" i="1"/>
  <c r="I619" i="1"/>
  <c r="I621" i="1" s="1"/>
  <c r="AC619" i="1"/>
  <c r="AB619" i="1" s="1"/>
  <c r="AD619" i="1"/>
  <c r="CR619" i="1" s="1"/>
  <c r="Q619" i="1" s="1"/>
  <c r="AE619" i="1"/>
  <c r="AF619" i="1"/>
  <c r="AG619" i="1"/>
  <c r="CU619" i="1" s="1"/>
  <c r="T619" i="1" s="1"/>
  <c r="AH619" i="1"/>
  <c r="CV619" i="1" s="1"/>
  <c r="U619" i="1" s="1"/>
  <c r="AI619" i="1"/>
  <c r="AJ619" i="1"/>
  <c r="CS619" i="1"/>
  <c r="R619" i="1" s="1"/>
  <c r="GK619" i="1" s="1"/>
  <c r="CT619" i="1"/>
  <c r="S619" i="1" s="1"/>
  <c r="CW619" i="1"/>
  <c r="V619" i="1" s="1"/>
  <c r="CX619" i="1"/>
  <c r="W619" i="1" s="1"/>
  <c r="FR619" i="1"/>
  <c r="GL619" i="1"/>
  <c r="GO619" i="1"/>
  <c r="GP619" i="1"/>
  <c r="GV619" i="1"/>
  <c r="GX619" i="1"/>
  <c r="I620" i="1"/>
  <c r="AC620" i="1"/>
  <c r="CQ620" i="1" s="1"/>
  <c r="P620" i="1" s="1"/>
  <c r="AE620" i="1"/>
  <c r="AD620" i="1" s="1"/>
  <c r="AF620" i="1"/>
  <c r="CT620" i="1" s="1"/>
  <c r="S620" i="1" s="1"/>
  <c r="AG620" i="1"/>
  <c r="CU620" i="1" s="1"/>
  <c r="T620" i="1" s="1"/>
  <c r="AH620" i="1"/>
  <c r="AI620" i="1"/>
  <c r="AJ620" i="1"/>
  <c r="CX620" i="1" s="1"/>
  <c r="W620" i="1" s="1"/>
  <c r="CS620" i="1"/>
  <c r="R620" i="1" s="1"/>
  <c r="GK620" i="1" s="1"/>
  <c r="CV620" i="1"/>
  <c r="U620" i="1" s="1"/>
  <c r="CW620" i="1"/>
  <c r="V620" i="1" s="1"/>
  <c r="FR620" i="1"/>
  <c r="GL620" i="1"/>
  <c r="GO620" i="1"/>
  <c r="GP620" i="1"/>
  <c r="GV620" i="1"/>
  <c r="GX620" i="1"/>
  <c r="AC621" i="1"/>
  <c r="AE621" i="1"/>
  <c r="AD621" i="1" s="1"/>
  <c r="AF621" i="1"/>
  <c r="CT621" i="1" s="1"/>
  <c r="S621" i="1" s="1"/>
  <c r="AG621" i="1"/>
  <c r="AH621" i="1"/>
  <c r="AI621" i="1"/>
  <c r="CW621" i="1" s="1"/>
  <c r="AJ621" i="1"/>
  <c r="CX621" i="1" s="1"/>
  <c r="W621" i="1" s="1"/>
  <c r="CQ621" i="1"/>
  <c r="CU621" i="1"/>
  <c r="T621" i="1" s="1"/>
  <c r="CV621" i="1"/>
  <c r="FR621" i="1"/>
  <c r="GL621" i="1"/>
  <c r="GO621" i="1"/>
  <c r="GP621" i="1"/>
  <c r="GV621" i="1"/>
  <c r="GX621" i="1" s="1"/>
  <c r="AC622" i="1"/>
  <c r="AB622" i="1" s="1"/>
  <c r="AD622" i="1"/>
  <c r="CR622" i="1" s="1"/>
  <c r="Q622" i="1" s="1"/>
  <c r="AE622" i="1"/>
  <c r="CS622" i="1" s="1"/>
  <c r="R622" i="1" s="1"/>
  <c r="GK622" i="1" s="1"/>
  <c r="AF622" i="1"/>
  <c r="AG622" i="1"/>
  <c r="AH622" i="1"/>
  <c r="CV622" i="1" s="1"/>
  <c r="U622" i="1" s="1"/>
  <c r="AI622" i="1"/>
  <c r="CW622" i="1" s="1"/>
  <c r="V622" i="1" s="1"/>
  <c r="AJ622" i="1"/>
  <c r="CQ622" i="1"/>
  <c r="P622" i="1" s="1"/>
  <c r="CT622" i="1"/>
  <c r="S622" i="1" s="1"/>
  <c r="CU622" i="1"/>
  <c r="T622" i="1" s="1"/>
  <c r="CX622" i="1"/>
  <c r="W622" i="1" s="1"/>
  <c r="FR622" i="1"/>
  <c r="GL622" i="1"/>
  <c r="GO622" i="1"/>
  <c r="GP622" i="1"/>
  <c r="GV622" i="1"/>
  <c r="GX622" i="1" s="1"/>
  <c r="I623" i="1"/>
  <c r="AC623" i="1"/>
  <c r="AB623" i="1" s="1"/>
  <c r="AD623" i="1"/>
  <c r="CR623" i="1" s="1"/>
  <c r="Q623" i="1" s="1"/>
  <c r="AE623" i="1"/>
  <c r="AF623" i="1"/>
  <c r="AG623" i="1"/>
  <c r="CU623" i="1" s="1"/>
  <c r="T623" i="1" s="1"/>
  <c r="AH623" i="1"/>
  <c r="CV623" i="1" s="1"/>
  <c r="U623" i="1" s="1"/>
  <c r="AI623" i="1"/>
  <c r="AJ623" i="1"/>
  <c r="CS623" i="1"/>
  <c r="R623" i="1" s="1"/>
  <c r="GK623" i="1" s="1"/>
  <c r="CT623" i="1"/>
  <c r="S623" i="1" s="1"/>
  <c r="CW623" i="1"/>
  <c r="V623" i="1" s="1"/>
  <c r="CX623" i="1"/>
  <c r="W623" i="1" s="1"/>
  <c r="FR623" i="1"/>
  <c r="GL623" i="1"/>
  <c r="GO623" i="1"/>
  <c r="GP623" i="1"/>
  <c r="GV623" i="1"/>
  <c r="GX623" i="1"/>
  <c r="I624" i="1"/>
  <c r="AC624" i="1"/>
  <c r="CQ624" i="1" s="1"/>
  <c r="P624" i="1" s="1"/>
  <c r="AE624" i="1"/>
  <c r="AD624" i="1" s="1"/>
  <c r="AF624" i="1"/>
  <c r="CT624" i="1" s="1"/>
  <c r="S624" i="1" s="1"/>
  <c r="AG624" i="1"/>
  <c r="CU624" i="1" s="1"/>
  <c r="T624" i="1" s="1"/>
  <c r="AH624" i="1"/>
  <c r="AI624" i="1"/>
  <c r="AJ624" i="1"/>
  <c r="CX624" i="1" s="1"/>
  <c r="W624" i="1" s="1"/>
  <c r="CS624" i="1"/>
  <c r="R624" i="1" s="1"/>
  <c r="GK624" i="1" s="1"/>
  <c r="CV624" i="1"/>
  <c r="U624" i="1" s="1"/>
  <c r="CW624" i="1"/>
  <c r="V624" i="1" s="1"/>
  <c r="FR624" i="1"/>
  <c r="GL624" i="1"/>
  <c r="GO624" i="1"/>
  <c r="GP624" i="1"/>
  <c r="GV624" i="1"/>
  <c r="GX624" i="1"/>
  <c r="I625" i="1"/>
  <c r="AC625" i="1"/>
  <c r="AE625" i="1"/>
  <c r="AD625" i="1" s="1"/>
  <c r="AF625" i="1"/>
  <c r="CT625" i="1" s="1"/>
  <c r="S625" i="1" s="1"/>
  <c r="AG625" i="1"/>
  <c r="AH625" i="1"/>
  <c r="AI625" i="1"/>
  <c r="CW625" i="1" s="1"/>
  <c r="V625" i="1" s="1"/>
  <c r="AJ625" i="1"/>
  <c r="CX625" i="1" s="1"/>
  <c r="W625" i="1" s="1"/>
  <c r="CQ625" i="1"/>
  <c r="P625" i="1" s="1"/>
  <c r="CU625" i="1"/>
  <c r="T625" i="1" s="1"/>
  <c r="CV625" i="1"/>
  <c r="U625" i="1" s="1"/>
  <c r="FR625" i="1"/>
  <c r="GL625" i="1"/>
  <c r="GO625" i="1"/>
  <c r="GP625" i="1"/>
  <c r="GV625" i="1"/>
  <c r="GX625" i="1" s="1"/>
  <c r="C626" i="1"/>
  <c r="D626" i="1"/>
  <c r="I626" i="1"/>
  <c r="I630" i="1" s="1"/>
  <c r="AC626" i="1"/>
  <c r="CQ626" i="1" s="1"/>
  <c r="P626" i="1" s="1"/>
  <c r="AE626" i="1"/>
  <c r="AD626" i="1" s="1"/>
  <c r="AF626" i="1"/>
  <c r="CT626" i="1" s="1"/>
  <c r="S626" i="1" s="1"/>
  <c r="AG626" i="1"/>
  <c r="CU626" i="1" s="1"/>
  <c r="T626" i="1" s="1"/>
  <c r="AH626" i="1"/>
  <c r="AI626" i="1"/>
  <c r="AJ626" i="1"/>
  <c r="CX626" i="1" s="1"/>
  <c r="W626" i="1" s="1"/>
  <c r="CS626" i="1"/>
  <c r="R626" i="1" s="1"/>
  <c r="GK626" i="1" s="1"/>
  <c r="CV626" i="1"/>
  <c r="U626" i="1" s="1"/>
  <c r="CW626" i="1"/>
  <c r="V626" i="1" s="1"/>
  <c r="FR626" i="1"/>
  <c r="GL626" i="1"/>
  <c r="GO626" i="1"/>
  <c r="GP626" i="1"/>
  <c r="GV626" i="1"/>
  <c r="GX626" i="1"/>
  <c r="C627" i="1"/>
  <c r="D627" i="1"/>
  <c r="I627" i="1"/>
  <c r="I629" i="1" s="1"/>
  <c r="AC627" i="1"/>
  <c r="AB627" i="1" s="1"/>
  <c r="AD627" i="1"/>
  <c r="CR627" i="1" s="1"/>
  <c r="Q627" i="1" s="1"/>
  <c r="AE627" i="1"/>
  <c r="AF627" i="1"/>
  <c r="AG627" i="1"/>
  <c r="CU627" i="1" s="1"/>
  <c r="T627" i="1" s="1"/>
  <c r="AH627" i="1"/>
  <c r="CV627" i="1" s="1"/>
  <c r="U627" i="1" s="1"/>
  <c r="AI627" i="1"/>
  <c r="AJ627" i="1"/>
  <c r="CS627" i="1"/>
  <c r="R627" i="1" s="1"/>
  <c r="GK627" i="1" s="1"/>
  <c r="CT627" i="1"/>
  <c r="S627" i="1" s="1"/>
  <c r="CW627" i="1"/>
  <c r="V627" i="1" s="1"/>
  <c r="CX627" i="1"/>
  <c r="W627" i="1" s="1"/>
  <c r="FR627" i="1"/>
  <c r="GL627" i="1"/>
  <c r="GO627" i="1"/>
  <c r="GP627" i="1"/>
  <c r="GV627" i="1"/>
  <c r="GX627" i="1"/>
  <c r="I628" i="1"/>
  <c r="AC628" i="1"/>
  <c r="CQ628" i="1" s="1"/>
  <c r="P628" i="1" s="1"/>
  <c r="AE628" i="1"/>
  <c r="AD628" i="1" s="1"/>
  <c r="AF628" i="1"/>
  <c r="CT628" i="1" s="1"/>
  <c r="S628" i="1" s="1"/>
  <c r="AG628" i="1"/>
  <c r="CU628" i="1" s="1"/>
  <c r="T628" i="1" s="1"/>
  <c r="AH628" i="1"/>
  <c r="AI628" i="1"/>
  <c r="AJ628" i="1"/>
  <c r="CX628" i="1" s="1"/>
  <c r="W628" i="1" s="1"/>
  <c r="CS628" i="1"/>
  <c r="R628" i="1" s="1"/>
  <c r="GK628" i="1" s="1"/>
  <c r="CV628" i="1"/>
  <c r="U628" i="1" s="1"/>
  <c r="CW628" i="1"/>
  <c r="V628" i="1" s="1"/>
  <c r="FR628" i="1"/>
  <c r="GL628" i="1"/>
  <c r="GO628" i="1"/>
  <c r="GP628" i="1"/>
  <c r="GV628" i="1"/>
  <c r="GX628" i="1"/>
  <c r="AC629" i="1"/>
  <c r="AE629" i="1"/>
  <c r="AD629" i="1" s="1"/>
  <c r="AF629" i="1"/>
  <c r="CT629" i="1" s="1"/>
  <c r="S629" i="1" s="1"/>
  <c r="AG629" i="1"/>
  <c r="AH629" i="1"/>
  <c r="AI629" i="1"/>
  <c r="CW629" i="1" s="1"/>
  <c r="V629" i="1" s="1"/>
  <c r="AJ629" i="1"/>
  <c r="CX629" i="1" s="1"/>
  <c r="W629" i="1" s="1"/>
  <c r="CQ629" i="1"/>
  <c r="P629" i="1" s="1"/>
  <c r="CU629" i="1"/>
  <c r="T629" i="1" s="1"/>
  <c r="CV629" i="1"/>
  <c r="U629" i="1" s="1"/>
  <c r="FR629" i="1"/>
  <c r="GL629" i="1"/>
  <c r="GO629" i="1"/>
  <c r="GP629" i="1"/>
  <c r="GV629" i="1"/>
  <c r="GX629" i="1" s="1"/>
  <c r="AC630" i="1"/>
  <c r="AB630" i="1" s="1"/>
  <c r="AD630" i="1"/>
  <c r="CR630" i="1" s="1"/>
  <c r="AE630" i="1"/>
  <c r="CS630" i="1" s="1"/>
  <c r="R630" i="1" s="1"/>
  <c r="GK630" i="1" s="1"/>
  <c r="AF630" i="1"/>
  <c r="AG630" i="1"/>
  <c r="AH630" i="1"/>
  <c r="CV630" i="1" s="1"/>
  <c r="AI630" i="1"/>
  <c r="CW630" i="1" s="1"/>
  <c r="V630" i="1" s="1"/>
  <c r="AJ630" i="1"/>
  <c r="CQ630" i="1"/>
  <c r="P630" i="1" s="1"/>
  <c r="CT630" i="1"/>
  <c r="CU630" i="1"/>
  <c r="T630" i="1" s="1"/>
  <c r="CX630" i="1"/>
  <c r="FR630" i="1"/>
  <c r="GL630" i="1"/>
  <c r="GO630" i="1"/>
  <c r="GP630" i="1"/>
  <c r="GV630" i="1"/>
  <c r="GX630" i="1" s="1"/>
  <c r="I631" i="1"/>
  <c r="AC631" i="1"/>
  <c r="AB631" i="1" s="1"/>
  <c r="AD631" i="1"/>
  <c r="CR631" i="1" s="1"/>
  <c r="Q631" i="1" s="1"/>
  <c r="AE631" i="1"/>
  <c r="AF631" i="1"/>
  <c r="AG631" i="1"/>
  <c r="CU631" i="1" s="1"/>
  <c r="T631" i="1" s="1"/>
  <c r="AH631" i="1"/>
  <c r="CV631" i="1" s="1"/>
  <c r="U631" i="1" s="1"/>
  <c r="AI631" i="1"/>
  <c r="AJ631" i="1"/>
  <c r="CS631" i="1"/>
  <c r="R631" i="1" s="1"/>
  <c r="GK631" i="1" s="1"/>
  <c r="CT631" i="1"/>
  <c r="S631" i="1" s="1"/>
  <c r="CW631" i="1"/>
  <c r="V631" i="1" s="1"/>
  <c r="CX631" i="1"/>
  <c r="W631" i="1" s="1"/>
  <c r="FR631" i="1"/>
  <c r="GL631" i="1"/>
  <c r="GO631" i="1"/>
  <c r="GP631" i="1"/>
  <c r="GV631" i="1"/>
  <c r="GX631" i="1"/>
  <c r="I632" i="1"/>
  <c r="AC632" i="1"/>
  <c r="CQ632" i="1" s="1"/>
  <c r="P632" i="1" s="1"/>
  <c r="AE632" i="1"/>
  <c r="AD632" i="1" s="1"/>
  <c r="AF632" i="1"/>
  <c r="CT632" i="1" s="1"/>
  <c r="S632" i="1" s="1"/>
  <c r="AG632" i="1"/>
  <c r="CU632" i="1" s="1"/>
  <c r="T632" i="1" s="1"/>
  <c r="AH632" i="1"/>
  <c r="AI632" i="1"/>
  <c r="AJ632" i="1"/>
  <c r="CX632" i="1" s="1"/>
  <c r="W632" i="1" s="1"/>
  <c r="CS632" i="1"/>
  <c r="R632" i="1" s="1"/>
  <c r="GK632" i="1" s="1"/>
  <c r="CV632" i="1"/>
  <c r="U632" i="1" s="1"/>
  <c r="CW632" i="1"/>
  <c r="V632" i="1" s="1"/>
  <c r="FR632" i="1"/>
  <c r="GL632" i="1"/>
  <c r="GO632" i="1"/>
  <c r="GP632" i="1"/>
  <c r="GV632" i="1"/>
  <c r="GX632" i="1"/>
  <c r="I633" i="1"/>
  <c r="AC633" i="1"/>
  <c r="AE633" i="1"/>
  <c r="AD633" i="1" s="1"/>
  <c r="AF633" i="1"/>
  <c r="CT633" i="1" s="1"/>
  <c r="S633" i="1" s="1"/>
  <c r="AG633" i="1"/>
  <c r="AH633" i="1"/>
  <c r="AI633" i="1"/>
  <c r="CW633" i="1" s="1"/>
  <c r="V633" i="1" s="1"/>
  <c r="AJ633" i="1"/>
  <c r="CX633" i="1" s="1"/>
  <c r="W633" i="1" s="1"/>
  <c r="CQ633" i="1"/>
  <c r="P633" i="1" s="1"/>
  <c r="CU633" i="1"/>
  <c r="T633" i="1" s="1"/>
  <c r="CV633" i="1"/>
  <c r="U633" i="1" s="1"/>
  <c r="FR633" i="1"/>
  <c r="GL633" i="1"/>
  <c r="GO633" i="1"/>
  <c r="GP633" i="1"/>
  <c r="GV633" i="1"/>
  <c r="GX633" i="1" s="1"/>
  <c r="C634" i="1"/>
  <c r="D634" i="1"/>
  <c r="AC634" i="1"/>
  <c r="AB634" i="1" s="1"/>
  <c r="AD634" i="1"/>
  <c r="CR634" i="1" s="1"/>
  <c r="Q634" i="1" s="1"/>
  <c r="AE634" i="1"/>
  <c r="AF634" i="1"/>
  <c r="AG634" i="1"/>
  <c r="CU634" i="1" s="1"/>
  <c r="T634" i="1" s="1"/>
  <c r="AH634" i="1"/>
  <c r="CV634" i="1" s="1"/>
  <c r="U634" i="1" s="1"/>
  <c r="AI634" i="1"/>
  <c r="AJ634" i="1"/>
  <c r="CS634" i="1"/>
  <c r="R634" i="1" s="1"/>
  <c r="GK634" i="1" s="1"/>
  <c r="CT634" i="1"/>
  <c r="S634" i="1" s="1"/>
  <c r="CW634" i="1"/>
  <c r="V634" i="1" s="1"/>
  <c r="CX634" i="1"/>
  <c r="W634" i="1" s="1"/>
  <c r="FR634" i="1"/>
  <c r="GL634" i="1"/>
  <c r="GO634" i="1"/>
  <c r="GP634" i="1"/>
  <c r="GV634" i="1"/>
  <c r="GX634" i="1"/>
  <c r="C635" i="1"/>
  <c r="D635" i="1"/>
  <c r="AC635" i="1"/>
  <c r="AE635" i="1"/>
  <c r="AD635" i="1" s="1"/>
  <c r="AF635" i="1"/>
  <c r="CT635" i="1" s="1"/>
  <c r="S635" i="1" s="1"/>
  <c r="AG635" i="1"/>
  <c r="AH635" i="1"/>
  <c r="AI635" i="1"/>
  <c r="CW635" i="1" s="1"/>
  <c r="V635" i="1" s="1"/>
  <c r="AJ635" i="1"/>
  <c r="CX635" i="1" s="1"/>
  <c r="W635" i="1" s="1"/>
  <c r="CQ635" i="1"/>
  <c r="P635" i="1" s="1"/>
  <c r="CU635" i="1"/>
  <c r="T635" i="1" s="1"/>
  <c r="CV635" i="1"/>
  <c r="U635" i="1" s="1"/>
  <c r="FR635" i="1"/>
  <c r="GL635" i="1"/>
  <c r="GO635" i="1"/>
  <c r="GP635" i="1"/>
  <c r="GV635" i="1"/>
  <c r="GX635" i="1" s="1"/>
  <c r="I636" i="1"/>
  <c r="AC636" i="1"/>
  <c r="AB636" i="1" s="1"/>
  <c r="AD636" i="1"/>
  <c r="CR636" i="1" s="1"/>
  <c r="Q636" i="1" s="1"/>
  <c r="AE636" i="1"/>
  <c r="CS636" i="1" s="1"/>
  <c r="R636" i="1" s="1"/>
  <c r="GK636" i="1" s="1"/>
  <c r="AF636" i="1"/>
  <c r="AG636" i="1"/>
  <c r="AH636" i="1"/>
  <c r="CV636" i="1" s="1"/>
  <c r="U636" i="1" s="1"/>
  <c r="AI636" i="1"/>
  <c r="CW636" i="1" s="1"/>
  <c r="V636" i="1" s="1"/>
  <c r="AJ636" i="1"/>
  <c r="CQ636" i="1"/>
  <c r="P636" i="1" s="1"/>
  <c r="CT636" i="1"/>
  <c r="S636" i="1" s="1"/>
  <c r="CU636" i="1"/>
  <c r="T636" i="1" s="1"/>
  <c r="CX636" i="1"/>
  <c r="W636" i="1" s="1"/>
  <c r="FR636" i="1"/>
  <c r="GL636" i="1"/>
  <c r="GO636" i="1"/>
  <c r="GP636" i="1"/>
  <c r="GV636" i="1"/>
  <c r="GX636" i="1" s="1"/>
  <c r="I637" i="1"/>
  <c r="AC637" i="1"/>
  <c r="AB637" i="1" s="1"/>
  <c r="AD637" i="1"/>
  <c r="CR637" i="1" s="1"/>
  <c r="Q637" i="1" s="1"/>
  <c r="AE637" i="1"/>
  <c r="AF637" i="1"/>
  <c r="AG637" i="1"/>
  <c r="CU637" i="1" s="1"/>
  <c r="T637" i="1" s="1"/>
  <c r="AH637" i="1"/>
  <c r="CV637" i="1" s="1"/>
  <c r="U637" i="1" s="1"/>
  <c r="AI637" i="1"/>
  <c r="AJ637" i="1"/>
  <c r="CS637" i="1"/>
  <c r="R637" i="1" s="1"/>
  <c r="GK637" i="1" s="1"/>
  <c r="CT637" i="1"/>
  <c r="S637" i="1" s="1"/>
  <c r="CW637" i="1"/>
  <c r="V637" i="1" s="1"/>
  <c r="CX637" i="1"/>
  <c r="W637" i="1" s="1"/>
  <c r="FR637" i="1"/>
  <c r="GL637" i="1"/>
  <c r="GO637" i="1"/>
  <c r="GP637" i="1"/>
  <c r="GV637" i="1"/>
  <c r="GX637" i="1"/>
  <c r="I638" i="1"/>
  <c r="AC638" i="1"/>
  <c r="CQ638" i="1" s="1"/>
  <c r="P638" i="1" s="1"/>
  <c r="AE638" i="1"/>
  <c r="AD638" i="1" s="1"/>
  <c r="AF638" i="1"/>
  <c r="CT638" i="1" s="1"/>
  <c r="S638" i="1" s="1"/>
  <c r="AG638" i="1"/>
  <c r="CU638" i="1" s="1"/>
  <c r="T638" i="1" s="1"/>
  <c r="AH638" i="1"/>
  <c r="AI638" i="1"/>
  <c r="AJ638" i="1"/>
  <c r="CX638" i="1" s="1"/>
  <c r="W638" i="1" s="1"/>
  <c r="CS638" i="1"/>
  <c r="R638" i="1" s="1"/>
  <c r="GK638" i="1" s="1"/>
  <c r="CV638" i="1"/>
  <c r="U638" i="1" s="1"/>
  <c r="CW638" i="1"/>
  <c r="V638" i="1" s="1"/>
  <c r="FR638" i="1"/>
  <c r="GL638" i="1"/>
  <c r="GO638" i="1"/>
  <c r="GP638" i="1"/>
  <c r="GV638" i="1"/>
  <c r="GX638" i="1"/>
  <c r="I639" i="1"/>
  <c r="AC639" i="1"/>
  <c r="AE639" i="1"/>
  <c r="AD639" i="1" s="1"/>
  <c r="AF639" i="1"/>
  <c r="CT639" i="1" s="1"/>
  <c r="S639" i="1" s="1"/>
  <c r="AG639" i="1"/>
  <c r="AH639" i="1"/>
  <c r="AI639" i="1"/>
  <c r="CW639" i="1" s="1"/>
  <c r="V639" i="1" s="1"/>
  <c r="AJ639" i="1"/>
  <c r="CX639" i="1" s="1"/>
  <c r="W639" i="1" s="1"/>
  <c r="CQ639" i="1"/>
  <c r="P639" i="1" s="1"/>
  <c r="CU639" i="1"/>
  <c r="T639" i="1" s="1"/>
  <c r="CV639" i="1"/>
  <c r="U639" i="1" s="1"/>
  <c r="FR639" i="1"/>
  <c r="GL639" i="1"/>
  <c r="GO639" i="1"/>
  <c r="GP639" i="1"/>
  <c r="GV639" i="1"/>
  <c r="GX639" i="1" s="1"/>
  <c r="C640" i="1"/>
  <c r="D640" i="1"/>
  <c r="I640" i="1"/>
  <c r="AC640" i="1"/>
  <c r="CQ640" i="1" s="1"/>
  <c r="P640" i="1" s="1"/>
  <c r="AE640" i="1"/>
  <c r="AD640" i="1" s="1"/>
  <c r="AF640" i="1"/>
  <c r="CT640" i="1" s="1"/>
  <c r="S640" i="1" s="1"/>
  <c r="AG640" i="1"/>
  <c r="CU640" i="1" s="1"/>
  <c r="T640" i="1" s="1"/>
  <c r="AH640" i="1"/>
  <c r="AI640" i="1"/>
  <c r="AJ640" i="1"/>
  <c r="CX640" i="1" s="1"/>
  <c r="W640" i="1" s="1"/>
  <c r="CS640" i="1"/>
  <c r="R640" i="1" s="1"/>
  <c r="GK640" i="1" s="1"/>
  <c r="CV640" i="1"/>
  <c r="U640" i="1" s="1"/>
  <c r="CW640" i="1"/>
  <c r="V640" i="1" s="1"/>
  <c r="FR640" i="1"/>
  <c r="GL640" i="1"/>
  <c r="GO640" i="1"/>
  <c r="GP640" i="1"/>
  <c r="GV640" i="1"/>
  <c r="GX640" i="1"/>
  <c r="C641" i="1"/>
  <c r="D641" i="1"/>
  <c r="I641" i="1"/>
  <c r="I643" i="1" s="1"/>
  <c r="AC641" i="1"/>
  <c r="AB641" i="1" s="1"/>
  <c r="AD641" i="1"/>
  <c r="CR641" i="1" s="1"/>
  <c r="Q641" i="1" s="1"/>
  <c r="AE641" i="1"/>
  <c r="AF641" i="1"/>
  <c r="AG641" i="1"/>
  <c r="CU641" i="1" s="1"/>
  <c r="T641" i="1" s="1"/>
  <c r="AH641" i="1"/>
  <c r="CV641" i="1" s="1"/>
  <c r="U641" i="1" s="1"/>
  <c r="AI641" i="1"/>
  <c r="AJ641" i="1"/>
  <c r="CS641" i="1"/>
  <c r="R641" i="1" s="1"/>
  <c r="GK641" i="1" s="1"/>
  <c r="CT641" i="1"/>
  <c r="S641" i="1" s="1"/>
  <c r="CW641" i="1"/>
  <c r="V641" i="1" s="1"/>
  <c r="CX641" i="1"/>
  <c r="W641" i="1" s="1"/>
  <c r="FR641" i="1"/>
  <c r="GL641" i="1"/>
  <c r="GO641" i="1"/>
  <c r="GP641" i="1"/>
  <c r="GV641" i="1"/>
  <c r="GX641" i="1"/>
  <c r="I642" i="1"/>
  <c r="AC642" i="1"/>
  <c r="CQ642" i="1" s="1"/>
  <c r="P642" i="1" s="1"/>
  <c r="AE642" i="1"/>
  <c r="AD642" i="1" s="1"/>
  <c r="AF642" i="1"/>
  <c r="CT642" i="1" s="1"/>
  <c r="S642" i="1" s="1"/>
  <c r="AG642" i="1"/>
  <c r="CU642" i="1" s="1"/>
  <c r="T642" i="1" s="1"/>
  <c r="AH642" i="1"/>
  <c r="AI642" i="1"/>
  <c r="AJ642" i="1"/>
  <c r="CX642" i="1" s="1"/>
  <c r="W642" i="1" s="1"/>
  <c r="CS642" i="1"/>
  <c r="R642" i="1" s="1"/>
  <c r="GK642" i="1" s="1"/>
  <c r="CV642" i="1"/>
  <c r="U642" i="1" s="1"/>
  <c r="CW642" i="1"/>
  <c r="V642" i="1" s="1"/>
  <c r="FR642" i="1"/>
  <c r="GL642" i="1"/>
  <c r="GO642" i="1"/>
  <c r="GP642" i="1"/>
  <c r="GV642" i="1"/>
  <c r="GX642" i="1"/>
  <c r="AC643" i="1"/>
  <c r="AE643" i="1"/>
  <c r="AF643" i="1"/>
  <c r="CT643" i="1" s="1"/>
  <c r="S643" i="1" s="1"/>
  <c r="AG643" i="1"/>
  <c r="AH643" i="1"/>
  <c r="AI643" i="1"/>
  <c r="CW643" i="1" s="1"/>
  <c r="V643" i="1" s="1"/>
  <c r="AJ643" i="1"/>
  <c r="CX643" i="1" s="1"/>
  <c r="W643" i="1" s="1"/>
  <c r="CQ643" i="1"/>
  <c r="P643" i="1" s="1"/>
  <c r="CU643" i="1"/>
  <c r="T643" i="1" s="1"/>
  <c r="CV643" i="1"/>
  <c r="U643" i="1" s="1"/>
  <c r="FR643" i="1"/>
  <c r="GL643" i="1"/>
  <c r="GO643" i="1"/>
  <c r="GP643" i="1"/>
  <c r="GV643" i="1"/>
  <c r="GX643" i="1" s="1"/>
  <c r="C644" i="1"/>
  <c r="D644" i="1"/>
  <c r="I644" i="1"/>
  <c r="Q644" i="1"/>
  <c r="U644" i="1"/>
  <c r="AC644" i="1"/>
  <c r="CQ644" i="1" s="1"/>
  <c r="P644" i="1" s="1"/>
  <c r="AE644" i="1"/>
  <c r="AD644" i="1" s="1"/>
  <c r="AF644" i="1"/>
  <c r="CT644" i="1" s="1"/>
  <c r="S644" i="1" s="1"/>
  <c r="CZ644" i="1" s="1"/>
  <c r="Y644" i="1" s="1"/>
  <c r="AG644" i="1"/>
  <c r="CU644" i="1" s="1"/>
  <c r="T644" i="1" s="1"/>
  <c r="AH644" i="1"/>
  <c r="AI644" i="1"/>
  <c r="AJ644" i="1"/>
  <c r="CX644" i="1" s="1"/>
  <c r="W644" i="1" s="1"/>
  <c r="CR644" i="1"/>
  <c r="CS644" i="1"/>
  <c r="R644" i="1" s="1"/>
  <c r="CV644" i="1"/>
  <c r="CW644" i="1"/>
  <c r="V644" i="1" s="1"/>
  <c r="FR644" i="1"/>
  <c r="GL644" i="1"/>
  <c r="GO644" i="1"/>
  <c r="GP644" i="1"/>
  <c r="GV644" i="1"/>
  <c r="GX644" i="1" s="1"/>
  <c r="C645" i="1"/>
  <c r="D645" i="1"/>
  <c r="I645" i="1"/>
  <c r="I651" i="1" s="1"/>
  <c r="V645" i="1"/>
  <c r="AC645" i="1"/>
  <c r="CQ645" i="1" s="1"/>
  <c r="AD645" i="1"/>
  <c r="CR645" i="1" s="1"/>
  <c r="Q645" i="1" s="1"/>
  <c r="AE645" i="1"/>
  <c r="AF645" i="1"/>
  <c r="CT645" i="1" s="1"/>
  <c r="S645" i="1" s="1"/>
  <c r="AG645" i="1"/>
  <c r="CU645" i="1" s="1"/>
  <c r="AH645" i="1"/>
  <c r="CV645" i="1" s="1"/>
  <c r="U645" i="1" s="1"/>
  <c r="AI645" i="1"/>
  <c r="AJ645" i="1"/>
  <c r="CX645" i="1" s="1"/>
  <c r="W645" i="1" s="1"/>
  <c r="CS645" i="1"/>
  <c r="R645" i="1" s="1"/>
  <c r="GK645" i="1" s="1"/>
  <c r="CW645" i="1"/>
  <c r="FR645" i="1"/>
  <c r="GL645" i="1"/>
  <c r="GO645" i="1"/>
  <c r="GP645" i="1"/>
  <c r="GV645" i="1"/>
  <c r="I646" i="1"/>
  <c r="GX646" i="1" s="1"/>
  <c r="AC646" i="1"/>
  <c r="CQ646" i="1" s="1"/>
  <c r="AE646" i="1"/>
  <c r="AD646" i="1" s="1"/>
  <c r="AB646" i="1" s="1"/>
  <c r="AF646" i="1"/>
  <c r="CT646" i="1" s="1"/>
  <c r="AG646" i="1"/>
  <c r="CU646" i="1" s="1"/>
  <c r="AH646" i="1"/>
  <c r="AI646" i="1"/>
  <c r="CW646" i="1" s="1"/>
  <c r="V646" i="1" s="1"/>
  <c r="AJ646" i="1"/>
  <c r="CX646" i="1" s="1"/>
  <c r="CV646" i="1"/>
  <c r="U646" i="1" s="1"/>
  <c r="FR646" i="1"/>
  <c r="GL646" i="1"/>
  <c r="GO646" i="1"/>
  <c r="GP646" i="1"/>
  <c r="GV646" i="1"/>
  <c r="AC647" i="1"/>
  <c r="AD647" i="1"/>
  <c r="AB647" i="1" s="1"/>
  <c r="AE647" i="1"/>
  <c r="CS647" i="1" s="1"/>
  <c r="AF647" i="1"/>
  <c r="CT647" i="1" s="1"/>
  <c r="AG647" i="1"/>
  <c r="AH647" i="1"/>
  <c r="AI647" i="1"/>
  <c r="CW647" i="1" s="1"/>
  <c r="AJ647" i="1"/>
  <c r="CX647" i="1" s="1"/>
  <c r="CQ647" i="1"/>
  <c r="CR647" i="1"/>
  <c r="CU647" i="1"/>
  <c r="CV647" i="1"/>
  <c r="FR647" i="1"/>
  <c r="GL647" i="1"/>
  <c r="GO647" i="1"/>
  <c r="GP647" i="1"/>
  <c r="GV647" i="1"/>
  <c r="AC648" i="1"/>
  <c r="AD648" i="1"/>
  <c r="CR648" i="1" s="1"/>
  <c r="AE648" i="1"/>
  <c r="CS648" i="1" s="1"/>
  <c r="AF648" i="1"/>
  <c r="AG648" i="1"/>
  <c r="AH648" i="1"/>
  <c r="CV648" i="1" s="1"/>
  <c r="AI648" i="1"/>
  <c r="CW648" i="1" s="1"/>
  <c r="AJ648" i="1"/>
  <c r="CQ648" i="1"/>
  <c r="CT648" i="1"/>
  <c r="CU648" i="1"/>
  <c r="CX648" i="1"/>
  <c r="FR648" i="1"/>
  <c r="GL648" i="1"/>
  <c r="GO648" i="1"/>
  <c r="GP648" i="1"/>
  <c r="GV648" i="1"/>
  <c r="AC649" i="1"/>
  <c r="CQ649" i="1" s="1"/>
  <c r="AD649" i="1"/>
  <c r="CR649" i="1" s="1"/>
  <c r="AE649" i="1"/>
  <c r="AF649" i="1"/>
  <c r="AG649" i="1"/>
  <c r="CU649" i="1" s="1"/>
  <c r="AH649" i="1"/>
  <c r="CV649" i="1" s="1"/>
  <c r="AI649" i="1"/>
  <c r="AJ649" i="1"/>
  <c r="CS649" i="1"/>
  <c r="CT649" i="1"/>
  <c r="CW649" i="1"/>
  <c r="CX649" i="1"/>
  <c r="FR649" i="1"/>
  <c r="GL649" i="1"/>
  <c r="GO649" i="1"/>
  <c r="GP649" i="1"/>
  <c r="GV649" i="1"/>
  <c r="I650" i="1"/>
  <c r="AB650" i="1"/>
  <c r="AC650" i="1"/>
  <c r="CQ650" i="1" s="1"/>
  <c r="P650" i="1" s="1"/>
  <c r="AE650" i="1"/>
  <c r="AD650" i="1" s="1"/>
  <c r="CR650" i="1" s="1"/>
  <c r="Q650" i="1" s="1"/>
  <c r="CP650" i="1" s="1"/>
  <c r="O650" i="1" s="1"/>
  <c r="AF650" i="1"/>
  <c r="AG650" i="1"/>
  <c r="CU650" i="1" s="1"/>
  <c r="T650" i="1" s="1"/>
  <c r="AH650" i="1"/>
  <c r="AI650" i="1"/>
  <c r="CW650" i="1" s="1"/>
  <c r="V650" i="1" s="1"/>
  <c r="AJ650" i="1"/>
  <c r="CS650" i="1"/>
  <c r="R650" i="1" s="1"/>
  <c r="GK650" i="1" s="1"/>
  <c r="CT650" i="1"/>
  <c r="S650" i="1" s="1"/>
  <c r="CV650" i="1"/>
  <c r="U650" i="1" s="1"/>
  <c r="CX650" i="1"/>
  <c r="W650" i="1" s="1"/>
  <c r="FR650" i="1"/>
  <c r="GL650" i="1"/>
  <c r="GO650" i="1"/>
  <c r="GP650" i="1"/>
  <c r="GV650" i="1"/>
  <c r="GX650" i="1"/>
  <c r="AC651" i="1"/>
  <c r="AD651" i="1"/>
  <c r="AB651" i="1" s="1"/>
  <c r="AE651" i="1"/>
  <c r="AF651" i="1"/>
  <c r="CT651" i="1" s="1"/>
  <c r="AG651" i="1"/>
  <c r="AH651" i="1"/>
  <c r="CV651" i="1" s="1"/>
  <c r="AI651" i="1"/>
  <c r="AJ651" i="1"/>
  <c r="CX651" i="1" s="1"/>
  <c r="CQ651" i="1"/>
  <c r="CR651" i="1"/>
  <c r="CS651" i="1"/>
  <c r="CU651" i="1"/>
  <c r="T651" i="1" s="1"/>
  <c r="CW651" i="1"/>
  <c r="V651" i="1" s="1"/>
  <c r="FR651" i="1"/>
  <c r="GL651" i="1"/>
  <c r="GO651" i="1"/>
  <c r="GP651" i="1"/>
  <c r="GV651" i="1"/>
  <c r="AC652" i="1"/>
  <c r="CQ652" i="1" s="1"/>
  <c r="AE652" i="1"/>
  <c r="AD652" i="1" s="1"/>
  <c r="CR652" i="1" s="1"/>
  <c r="AF652" i="1"/>
  <c r="AG652" i="1"/>
  <c r="CU652" i="1" s="1"/>
  <c r="AH652" i="1"/>
  <c r="AI652" i="1"/>
  <c r="CW652" i="1" s="1"/>
  <c r="AJ652" i="1"/>
  <c r="CT652" i="1"/>
  <c r="CV652" i="1"/>
  <c r="CX652" i="1"/>
  <c r="FR652" i="1"/>
  <c r="GL652" i="1"/>
  <c r="GO652" i="1"/>
  <c r="GP652" i="1"/>
  <c r="GV652" i="1"/>
  <c r="I653" i="1"/>
  <c r="AC653" i="1"/>
  <c r="AD653" i="1"/>
  <c r="CR653" i="1" s="1"/>
  <c r="Q653" i="1" s="1"/>
  <c r="AE653" i="1"/>
  <c r="AF653" i="1"/>
  <c r="AB653" i="1" s="1"/>
  <c r="AG653" i="1"/>
  <c r="AH653" i="1"/>
  <c r="CV653" i="1" s="1"/>
  <c r="U653" i="1" s="1"/>
  <c r="AI653" i="1"/>
  <c r="AJ653" i="1"/>
  <c r="CX653" i="1" s="1"/>
  <c r="W653" i="1" s="1"/>
  <c r="CQ653" i="1"/>
  <c r="P653" i="1" s="1"/>
  <c r="CS653" i="1"/>
  <c r="R653" i="1" s="1"/>
  <c r="GK653" i="1" s="1"/>
  <c r="CU653" i="1"/>
  <c r="T653" i="1" s="1"/>
  <c r="CW653" i="1"/>
  <c r="V653" i="1" s="1"/>
  <c r="FR653" i="1"/>
  <c r="GL653" i="1"/>
  <c r="GO653" i="1"/>
  <c r="GP653" i="1"/>
  <c r="GV653" i="1"/>
  <c r="GX653" i="1"/>
  <c r="C654" i="1"/>
  <c r="D654" i="1"/>
  <c r="I654" i="1"/>
  <c r="AC654" i="1"/>
  <c r="CQ654" i="1" s="1"/>
  <c r="P654" i="1" s="1"/>
  <c r="AE654" i="1"/>
  <c r="AD654" i="1" s="1"/>
  <c r="CR654" i="1" s="1"/>
  <c r="Q654" i="1" s="1"/>
  <c r="AF654" i="1"/>
  <c r="AG654" i="1"/>
  <c r="CU654" i="1" s="1"/>
  <c r="T654" i="1" s="1"/>
  <c r="AH654" i="1"/>
  <c r="AI654" i="1"/>
  <c r="CW654" i="1" s="1"/>
  <c r="V654" i="1" s="1"/>
  <c r="AJ654" i="1"/>
  <c r="CT654" i="1"/>
  <c r="S654" i="1" s="1"/>
  <c r="CV654" i="1"/>
  <c r="U654" i="1" s="1"/>
  <c r="CX654" i="1"/>
  <c r="W654" i="1" s="1"/>
  <c r="FR654" i="1"/>
  <c r="GL654" i="1"/>
  <c r="GO654" i="1"/>
  <c r="GP654" i="1"/>
  <c r="GV654" i="1"/>
  <c r="GX654" i="1" s="1"/>
  <c r="C655" i="1"/>
  <c r="D655" i="1"/>
  <c r="I655" i="1"/>
  <c r="AC655" i="1"/>
  <c r="AD655" i="1"/>
  <c r="CR655" i="1" s="1"/>
  <c r="Q655" i="1" s="1"/>
  <c r="AE655" i="1"/>
  <c r="AF655" i="1"/>
  <c r="CT655" i="1" s="1"/>
  <c r="S655" i="1" s="1"/>
  <c r="AG655" i="1"/>
  <c r="AH655" i="1"/>
  <c r="CV655" i="1" s="1"/>
  <c r="U655" i="1" s="1"/>
  <c r="AI655" i="1"/>
  <c r="AJ655" i="1"/>
  <c r="CX655" i="1" s="1"/>
  <c r="W655" i="1" s="1"/>
  <c r="CQ655" i="1"/>
  <c r="P655" i="1" s="1"/>
  <c r="CS655" i="1"/>
  <c r="R655" i="1" s="1"/>
  <c r="GK655" i="1" s="1"/>
  <c r="CU655" i="1"/>
  <c r="T655" i="1" s="1"/>
  <c r="CW655" i="1"/>
  <c r="V655" i="1" s="1"/>
  <c r="FR655" i="1"/>
  <c r="GL655" i="1"/>
  <c r="GO655" i="1"/>
  <c r="GP655" i="1"/>
  <c r="GV655" i="1"/>
  <c r="GX655" i="1"/>
  <c r="I656" i="1"/>
  <c r="AC656" i="1"/>
  <c r="CQ656" i="1" s="1"/>
  <c r="P656" i="1" s="1"/>
  <c r="CP656" i="1" s="1"/>
  <c r="O656" i="1" s="1"/>
  <c r="AE656" i="1"/>
  <c r="AD656" i="1" s="1"/>
  <c r="CR656" i="1" s="1"/>
  <c r="Q656" i="1" s="1"/>
  <c r="AF656" i="1"/>
  <c r="AG656" i="1"/>
  <c r="CU656" i="1" s="1"/>
  <c r="T656" i="1" s="1"/>
  <c r="AH656" i="1"/>
  <c r="AI656" i="1"/>
  <c r="CW656" i="1" s="1"/>
  <c r="V656" i="1" s="1"/>
  <c r="AJ656" i="1"/>
  <c r="CT656" i="1"/>
  <c r="S656" i="1" s="1"/>
  <c r="CV656" i="1"/>
  <c r="U656" i="1" s="1"/>
  <c r="CX656" i="1"/>
  <c r="W656" i="1" s="1"/>
  <c r="FR656" i="1"/>
  <c r="GL656" i="1"/>
  <c r="GO656" i="1"/>
  <c r="GP656" i="1"/>
  <c r="GV656" i="1"/>
  <c r="GX656" i="1" s="1"/>
  <c r="I657" i="1"/>
  <c r="AC657" i="1"/>
  <c r="AD657" i="1"/>
  <c r="CR657" i="1" s="1"/>
  <c r="Q657" i="1" s="1"/>
  <c r="AE657" i="1"/>
  <c r="AF657" i="1"/>
  <c r="AB657" i="1" s="1"/>
  <c r="AG657" i="1"/>
  <c r="AH657" i="1"/>
  <c r="CV657" i="1" s="1"/>
  <c r="U657" i="1" s="1"/>
  <c r="AI657" i="1"/>
  <c r="AJ657" i="1"/>
  <c r="CX657" i="1" s="1"/>
  <c r="W657" i="1" s="1"/>
  <c r="CQ657" i="1"/>
  <c r="P657" i="1" s="1"/>
  <c r="CS657" i="1"/>
  <c r="R657" i="1" s="1"/>
  <c r="GK657" i="1" s="1"/>
  <c r="CU657" i="1"/>
  <c r="T657" i="1" s="1"/>
  <c r="CW657" i="1"/>
  <c r="V657" i="1" s="1"/>
  <c r="FR657" i="1"/>
  <c r="GL657" i="1"/>
  <c r="GO657" i="1"/>
  <c r="GP657" i="1"/>
  <c r="GV657" i="1"/>
  <c r="GX657" i="1"/>
  <c r="C658" i="1"/>
  <c r="D658" i="1"/>
  <c r="I658" i="1"/>
  <c r="AC658" i="1"/>
  <c r="CQ658" i="1" s="1"/>
  <c r="P658" i="1" s="1"/>
  <c r="AE658" i="1"/>
  <c r="AD658" i="1" s="1"/>
  <c r="CR658" i="1" s="1"/>
  <c r="Q658" i="1" s="1"/>
  <c r="AF658" i="1"/>
  <c r="AG658" i="1"/>
  <c r="CU658" i="1" s="1"/>
  <c r="T658" i="1" s="1"/>
  <c r="AH658" i="1"/>
  <c r="AI658" i="1"/>
  <c r="CW658" i="1" s="1"/>
  <c r="V658" i="1" s="1"/>
  <c r="AJ658" i="1"/>
  <c r="CT658" i="1"/>
  <c r="S658" i="1" s="1"/>
  <c r="CV658" i="1"/>
  <c r="U658" i="1" s="1"/>
  <c r="CX658" i="1"/>
  <c r="W658" i="1" s="1"/>
  <c r="FR658" i="1"/>
  <c r="GL658" i="1"/>
  <c r="GO658" i="1"/>
  <c r="GP658" i="1"/>
  <c r="GV658" i="1"/>
  <c r="GX658" i="1" s="1"/>
  <c r="C659" i="1"/>
  <c r="D659" i="1"/>
  <c r="I659" i="1"/>
  <c r="AC659" i="1"/>
  <c r="AD659" i="1"/>
  <c r="CR659" i="1" s="1"/>
  <c r="Q659" i="1" s="1"/>
  <c r="AE659" i="1"/>
  <c r="AF659" i="1"/>
  <c r="CT659" i="1" s="1"/>
  <c r="S659" i="1" s="1"/>
  <c r="AG659" i="1"/>
  <c r="AH659" i="1"/>
  <c r="CV659" i="1" s="1"/>
  <c r="U659" i="1" s="1"/>
  <c r="AI659" i="1"/>
  <c r="AJ659" i="1"/>
  <c r="CX659" i="1" s="1"/>
  <c r="W659" i="1" s="1"/>
  <c r="CQ659" i="1"/>
  <c r="P659" i="1" s="1"/>
  <c r="CS659" i="1"/>
  <c r="R659" i="1" s="1"/>
  <c r="GK659" i="1" s="1"/>
  <c r="CU659" i="1"/>
  <c r="T659" i="1" s="1"/>
  <c r="CW659" i="1"/>
  <c r="V659" i="1" s="1"/>
  <c r="FR659" i="1"/>
  <c r="GL659" i="1"/>
  <c r="GO659" i="1"/>
  <c r="GP659" i="1"/>
  <c r="GV659" i="1"/>
  <c r="GX659" i="1"/>
  <c r="I660" i="1"/>
  <c r="AC660" i="1"/>
  <c r="CQ660" i="1" s="1"/>
  <c r="P660" i="1" s="1"/>
  <c r="AE660" i="1"/>
  <c r="AD660" i="1" s="1"/>
  <c r="CR660" i="1" s="1"/>
  <c r="Q660" i="1" s="1"/>
  <c r="AF660" i="1"/>
  <c r="AG660" i="1"/>
  <c r="CU660" i="1" s="1"/>
  <c r="T660" i="1" s="1"/>
  <c r="AH660" i="1"/>
  <c r="AI660" i="1"/>
  <c r="CW660" i="1" s="1"/>
  <c r="V660" i="1" s="1"/>
  <c r="AJ660" i="1"/>
  <c r="CT660" i="1"/>
  <c r="S660" i="1" s="1"/>
  <c r="CV660" i="1"/>
  <c r="U660" i="1" s="1"/>
  <c r="CX660" i="1"/>
  <c r="W660" i="1" s="1"/>
  <c r="FR660" i="1"/>
  <c r="GL660" i="1"/>
  <c r="GO660" i="1"/>
  <c r="GP660" i="1"/>
  <c r="GV660" i="1"/>
  <c r="GX660" i="1" s="1"/>
  <c r="I661" i="1"/>
  <c r="AC661" i="1"/>
  <c r="AD661" i="1"/>
  <c r="CR661" i="1" s="1"/>
  <c r="Q661" i="1" s="1"/>
  <c r="AE661" i="1"/>
  <c r="AF661" i="1"/>
  <c r="AB661" i="1" s="1"/>
  <c r="AG661" i="1"/>
  <c r="AH661" i="1"/>
  <c r="CV661" i="1" s="1"/>
  <c r="U661" i="1" s="1"/>
  <c r="AI661" i="1"/>
  <c r="AJ661" i="1"/>
  <c r="CX661" i="1" s="1"/>
  <c r="W661" i="1" s="1"/>
  <c r="CQ661" i="1"/>
  <c r="P661" i="1" s="1"/>
  <c r="CS661" i="1"/>
  <c r="R661" i="1" s="1"/>
  <c r="GK661" i="1" s="1"/>
  <c r="CU661" i="1"/>
  <c r="T661" i="1" s="1"/>
  <c r="CW661" i="1"/>
  <c r="V661" i="1" s="1"/>
  <c r="FR661" i="1"/>
  <c r="GL661" i="1"/>
  <c r="GO661" i="1"/>
  <c r="GP661" i="1"/>
  <c r="GV661" i="1"/>
  <c r="GX661" i="1"/>
  <c r="I662" i="1"/>
  <c r="AC662" i="1"/>
  <c r="AE662" i="1"/>
  <c r="CS662" i="1" s="1"/>
  <c r="R662" i="1" s="1"/>
  <c r="GK662" i="1" s="1"/>
  <c r="AF662" i="1"/>
  <c r="AG662" i="1"/>
  <c r="CU662" i="1" s="1"/>
  <c r="T662" i="1" s="1"/>
  <c r="AH662" i="1"/>
  <c r="AI662" i="1"/>
  <c r="CW662" i="1" s="1"/>
  <c r="V662" i="1" s="1"/>
  <c r="AJ662" i="1"/>
  <c r="CT662" i="1"/>
  <c r="S662" i="1" s="1"/>
  <c r="CV662" i="1"/>
  <c r="U662" i="1" s="1"/>
  <c r="CX662" i="1"/>
  <c r="W662" i="1" s="1"/>
  <c r="FR662" i="1"/>
  <c r="GL662" i="1"/>
  <c r="GO662" i="1"/>
  <c r="GP662" i="1"/>
  <c r="GV662" i="1"/>
  <c r="GX662" i="1" s="1"/>
  <c r="I663" i="1"/>
  <c r="AC663" i="1"/>
  <c r="AD663" i="1"/>
  <c r="CR663" i="1" s="1"/>
  <c r="Q663" i="1" s="1"/>
  <c r="AE663" i="1"/>
  <c r="AF663" i="1"/>
  <c r="CT663" i="1" s="1"/>
  <c r="S663" i="1" s="1"/>
  <c r="AG663" i="1"/>
  <c r="AH663" i="1"/>
  <c r="CV663" i="1" s="1"/>
  <c r="U663" i="1" s="1"/>
  <c r="AI663" i="1"/>
  <c r="AJ663" i="1"/>
  <c r="CX663" i="1" s="1"/>
  <c r="W663" i="1" s="1"/>
  <c r="CQ663" i="1"/>
  <c r="P663" i="1" s="1"/>
  <c r="CS663" i="1"/>
  <c r="R663" i="1" s="1"/>
  <c r="GK663" i="1" s="1"/>
  <c r="CU663" i="1"/>
  <c r="T663" i="1" s="1"/>
  <c r="CW663" i="1"/>
  <c r="V663" i="1" s="1"/>
  <c r="FR663" i="1"/>
  <c r="GL663" i="1"/>
  <c r="GO663" i="1"/>
  <c r="GP663" i="1"/>
  <c r="GV663" i="1"/>
  <c r="GX663" i="1"/>
  <c r="I664" i="1"/>
  <c r="AC664" i="1"/>
  <c r="CQ664" i="1" s="1"/>
  <c r="P664" i="1" s="1"/>
  <c r="CP664" i="1" s="1"/>
  <c r="O664" i="1" s="1"/>
  <c r="AE664" i="1"/>
  <c r="AD664" i="1" s="1"/>
  <c r="CR664" i="1" s="1"/>
  <c r="Q664" i="1" s="1"/>
  <c r="AF664" i="1"/>
  <c r="AG664" i="1"/>
  <c r="CU664" i="1" s="1"/>
  <c r="T664" i="1" s="1"/>
  <c r="AH664" i="1"/>
  <c r="AI664" i="1"/>
  <c r="CW664" i="1" s="1"/>
  <c r="V664" i="1" s="1"/>
  <c r="AJ664" i="1"/>
  <c r="CT664" i="1"/>
  <c r="S664" i="1" s="1"/>
  <c r="CV664" i="1"/>
  <c r="U664" i="1" s="1"/>
  <c r="CX664" i="1"/>
  <c r="W664" i="1" s="1"/>
  <c r="FR664" i="1"/>
  <c r="GL664" i="1"/>
  <c r="GO664" i="1"/>
  <c r="GP664" i="1"/>
  <c r="GV664" i="1"/>
  <c r="GX664" i="1" s="1"/>
  <c r="I665" i="1"/>
  <c r="AC665" i="1"/>
  <c r="AD665" i="1"/>
  <c r="CR665" i="1" s="1"/>
  <c r="Q665" i="1" s="1"/>
  <c r="AE665" i="1"/>
  <c r="AF665" i="1"/>
  <c r="AB665" i="1" s="1"/>
  <c r="AG665" i="1"/>
  <c r="AH665" i="1"/>
  <c r="CV665" i="1" s="1"/>
  <c r="U665" i="1" s="1"/>
  <c r="AI665" i="1"/>
  <c r="AJ665" i="1"/>
  <c r="CX665" i="1" s="1"/>
  <c r="W665" i="1" s="1"/>
  <c r="CQ665" i="1"/>
  <c r="P665" i="1" s="1"/>
  <c r="CS665" i="1"/>
  <c r="R665" i="1" s="1"/>
  <c r="GK665" i="1" s="1"/>
  <c r="CU665" i="1"/>
  <c r="T665" i="1" s="1"/>
  <c r="CW665" i="1"/>
  <c r="V665" i="1" s="1"/>
  <c r="FR665" i="1"/>
  <c r="GL665" i="1"/>
  <c r="GO665" i="1"/>
  <c r="GP665" i="1"/>
  <c r="GV665" i="1"/>
  <c r="GX665" i="1"/>
  <c r="I666" i="1"/>
  <c r="AC666" i="1"/>
  <c r="AE666" i="1"/>
  <c r="CS666" i="1" s="1"/>
  <c r="R666" i="1" s="1"/>
  <c r="GK666" i="1" s="1"/>
  <c r="AF666" i="1"/>
  <c r="AG666" i="1"/>
  <c r="CU666" i="1" s="1"/>
  <c r="T666" i="1" s="1"/>
  <c r="AH666" i="1"/>
  <c r="AI666" i="1"/>
  <c r="CW666" i="1" s="1"/>
  <c r="V666" i="1" s="1"/>
  <c r="AJ666" i="1"/>
  <c r="CT666" i="1"/>
  <c r="S666" i="1" s="1"/>
  <c r="CV666" i="1"/>
  <c r="U666" i="1" s="1"/>
  <c r="CX666" i="1"/>
  <c r="W666" i="1" s="1"/>
  <c r="FR666" i="1"/>
  <c r="GL666" i="1"/>
  <c r="GO666" i="1"/>
  <c r="GP666" i="1"/>
  <c r="GV666" i="1"/>
  <c r="GX666" i="1" s="1"/>
  <c r="I667" i="1"/>
  <c r="AC667" i="1"/>
  <c r="AD667" i="1"/>
  <c r="CR667" i="1" s="1"/>
  <c r="Q667" i="1" s="1"/>
  <c r="AE667" i="1"/>
  <c r="AF667" i="1"/>
  <c r="CT667" i="1" s="1"/>
  <c r="S667" i="1" s="1"/>
  <c r="AG667" i="1"/>
  <c r="AH667" i="1"/>
  <c r="CV667" i="1" s="1"/>
  <c r="U667" i="1" s="1"/>
  <c r="AI667" i="1"/>
  <c r="AJ667" i="1"/>
  <c r="CX667" i="1" s="1"/>
  <c r="W667" i="1" s="1"/>
  <c r="CQ667" i="1"/>
  <c r="P667" i="1" s="1"/>
  <c r="CS667" i="1"/>
  <c r="R667" i="1" s="1"/>
  <c r="GK667" i="1" s="1"/>
  <c r="CU667" i="1"/>
  <c r="T667" i="1" s="1"/>
  <c r="CW667" i="1"/>
  <c r="V667" i="1" s="1"/>
  <c r="FR667" i="1"/>
  <c r="GL667" i="1"/>
  <c r="GO667" i="1"/>
  <c r="GP667" i="1"/>
  <c r="GV667" i="1"/>
  <c r="GX667" i="1"/>
  <c r="C668" i="1"/>
  <c r="D668" i="1"/>
  <c r="I668" i="1"/>
  <c r="I672" i="1" s="1"/>
  <c r="AC668" i="1"/>
  <c r="AE668" i="1"/>
  <c r="CS668" i="1" s="1"/>
  <c r="R668" i="1" s="1"/>
  <c r="GK668" i="1" s="1"/>
  <c r="AF668" i="1"/>
  <c r="AG668" i="1"/>
  <c r="CU668" i="1" s="1"/>
  <c r="T668" i="1" s="1"/>
  <c r="AH668" i="1"/>
  <c r="AI668" i="1"/>
  <c r="CW668" i="1" s="1"/>
  <c r="V668" i="1" s="1"/>
  <c r="AJ668" i="1"/>
  <c r="CT668" i="1"/>
  <c r="S668" i="1" s="1"/>
  <c r="CV668" i="1"/>
  <c r="U668" i="1" s="1"/>
  <c r="CX668" i="1"/>
  <c r="W668" i="1" s="1"/>
  <c r="FR668" i="1"/>
  <c r="GL668" i="1"/>
  <c r="GO668" i="1"/>
  <c r="GP668" i="1"/>
  <c r="GV668" i="1"/>
  <c r="GX668" i="1" s="1"/>
  <c r="C669" i="1"/>
  <c r="D669" i="1"/>
  <c r="I669" i="1"/>
  <c r="I671" i="1" s="1"/>
  <c r="GX671" i="1" s="1"/>
  <c r="AC669" i="1"/>
  <c r="AD669" i="1"/>
  <c r="CR669" i="1" s="1"/>
  <c r="Q669" i="1" s="1"/>
  <c r="AE669" i="1"/>
  <c r="AF669" i="1"/>
  <c r="AB669" i="1" s="1"/>
  <c r="AG669" i="1"/>
  <c r="AH669" i="1"/>
  <c r="CV669" i="1" s="1"/>
  <c r="U669" i="1" s="1"/>
  <c r="AI669" i="1"/>
  <c r="AJ669" i="1"/>
  <c r="CX669" i="1" s="1"/>
  <c r="W669" i="1" s="1"/>
  <c r="CQ669" i="1"/>
  <c r="P669" i="1" s="1"/>
  <c r="CS669" i="1"/>
  <c r="R669" i="1" s="1"/>
  <c r="GK669" i="1" s="1"/>
  <c r="CU669" i="1"/>
  <c r="T669" i="1" s="1"/>
  <c r="CW669" i="1"/>
  <c r="V669" i="1" s="1"/>
  <c r="FR669" i="1"/>
  <c r="GL669" i="1"/>
  <c r="GO669" i="1"/>
  <c r="GP669" i="1"/>
  <c r="GV669" i="1"/>
  <c r="GX669" i="1"/>
  <c r="I670" i="1"/>
  <c r="AC670" i="1"/>
  <c r="AE670" i="1"/>
  <c r="CS670" i="1" s="1"/>
  <c r="R670" i="1" s="1"/>
  <c r="GK670" i="1" s="1"/>
  <c r="AF670" i="1"/>
  <c r="AG670" i="1"/>
  <c r="CU670" i="1" s="1"/>
  <c r="T670" i="1" s="1"/>
  <c r="AH670" i="1"/>
  <c r="AI670" i="1"/>
  <c r="CW670" i="1" s="1"/>
  <c r="V670" i="1" s="1"/>
  <c r="AJ670" i="1"/>
  <c r="CT670" i="1"/>
  <c r="S670" i="1" s="1"/>
  <c r="CV670" i="1"/>
  <c r="U670" i="1" s="1"/>
  <c r="CX670" i="1"/>
  <c r="W670" i="1" s="1"/>
  <c r="FR670" i="1"/>
  <c r="GL670" i="1"/>
  <c r="GO670" i="1"/>
  <c r="GP670" i="1"/>
  <c r="GV670" i="1"/>
  <c r="GX670" i="1" s="1"/>
  <c r="AC671" i="1"/>
  <c r="AD671" i="1"/>
  <c r="CR671" i="1" s="1"/>
  <c r="Q671" i="1" s="1"/>
  <c r="AE671" i="1"/>
  <c r="AF671" i="1"/>
  <c r="CT671" i="1" s="1"/>
  <c r="S671" i="1" s="1"/>
  <c r="AG671" i="1"/>
  <c r="AH671" i="1"/>
  <c r="CV671" i="1" s="1"/>
  <c r="U671" i="1" s="1"/>
  <c r="AI671" i="1"/>
  <c r="AJ671" i="1"/>
  <c r="CX671" i="1" s="1"/>
  <c r="W671" i="1" s="1"/>
  <c r="CQ671" i="1"/>
  <c r="P671" i="1" s="1"/>
  <c r="CP671" i="1" s="1"/>
  <c r="O671" i="1" s="1"/>
  <c r="CS671" i="1"/>
  <c r="R671" i="1" s="1"/>
  <c r="GK671" i="1" s="1"/>
  <c r="CU671" i="1"/>
  <c r="T671" i="1" s="1"/>
  <c r="CW671" i="1"/>
  <c r="V671" i="1" s="1"/>
  <c r="FR671" i="1"/>
  <c r="GL671" i="1"/>
  <c r="GO671" i="1"/>
  <c r="GP671" i="1"/>
  <c r="GV671" i="1"/>
  <c r="AC672" i="1"/>
  <c r="CQ672" i="1" s="1"/>
  <c r="AE672" i="1"/>
  <c r="AD672" i="1" s="1"/>
  <c r="CR672" i="1" s="1"/>
  <c r="AF672" i="1"/>
  <c r="AG672" i="1"/>
  <c r="CU672" i="1" s="1"/>
  <c r="T672" i="1" s="1"/>
  <c r="AH672" i="1"/>
  <c r="AI672" i="1"/>
  <c r="CW672" i="1" s="1"/>
  <c r="V672" i="1" s="1"/>
  <c r="AJ672" i="1"/>
  <c r="CT672" i="1"/>
  <c r="S672" i="1" s="1"/>
  <c r="CV672" i="1"/>
  <c r="CX672" i="1"/>
  <c r="W672" i="1" s="1"/>
  <c r="FR672" i="1"/>
  <c r="GL672" i="1"/>
  <c r="BZ683" i="1" s="1"/>
  <c r="GO672" i="1"/>
  <c r="GP672" i="1"/>
  <c r="GV672" i="1"/>
  <c r="GX672" i="1" s="1"/>
  <c r="I673" i="1"/>
  <c r="AC673" i="1"/>
  <c r="AD673" i="1"/>
  <c r="CR673" i="1" s="1"/>
  <c r="Q673" i="1" s="1"/>
  <c r="AE673" i="1"/>
  <c r="AF673" i="1"/>
  <c r="AB673" i="1" s="1"/>
  <c r="AG673" i="1"/>
  <c r="AH673" i="1"/>
  <c r="CV673" i="1" s="1"/>
  <c r="U673" i="1" s="1"/>
  <c r="AI673" i="1"/>
  <c r="AJ673" i="1"/>
  <c r="CX673" i="1" s="1"/>
  <c r="W673" i="1" s="1"/>
  <c r="CQ673" i="1"/>
  <c r="P673" i="1" s="1"/>
  <c r="CS673" i="1"/>
  <c r="R673" i="1" s="1"/>
  <c r="GK673" i="1" s="1"/>
  <c r="CU673" i="1"/>
  <c r="T673" i="1" s="1"/>
  <c r="CW673" i="1"/>
  <c r="V673" i="1" s="1"/>
  <c r="FR673" i="1"/>
  <c r="GL673" i="1"/>
  <c r="GO673" i="1"/>
  <c r="GP673" i="1"/>
  <c r="GV673" i="1"/>
  <c r="GX673" i="1"/>
  <c r="I674" i="1"/>
  <c r="AC674" i="1"/>
  <c r="AE674" i="1"/>
  <c r="CS674" i="1" s="1"/>
  <c r="R674" i="1" s="1"/>
  <c r="GK674" i="1" s="1"/>
  <c r="AF674" i="1"/>
  <c r="AG674" i="1"/>
  <c r="CU674" i="1" s="1"/>
  <c r="T674" i="1" s="1"/>
  <c r="AH674" i="1"/>
  <c r="AI674" i="1"/>
  <c r="CW674" i="1" s="1"/>
  <c r="V674" i="1" s="1"/>
  <c r="AJ674" i="1"/>
  <c r="CT674" i="1"/>
  <c r="S674" i="1" s="1"/>
  <c r="CV674" i="1"/>
  <c r="U674" i="1" s="1"/>
  <c r="CX674" i="1"/>
  <c r="W674" i="1" s="1"/>
  <c r="FR674" i="1"/>
  <c r="GL674" i="1"/>
  <c r="GO674" i="1"/>
  <c r="GP674" i="1"/>
  <c r="GV674" i="1"/>
  <c r="GX674" i="1" s="1"/>
  <c r="I675" i="1"/>
  <c r="AC675" i="1"/>
  <c r="AD675" i="1"/>
  <c r="CR675" i="1" s="1"/>
  <c r="Q675" i="1" s="1"/>
  <c r="AE675" i="1"/>
  <c r="AF675" i="1"/>
  <c r="CT675" i="1" s="1"/>
  <c r="S675" i="1" s="1"/>
  <c r="AG675" i="1"/>
  <c r="AH675" i="1"/>
  <c r="CV675" i="1" s="1"/>
  <c r="U675" i="1" s="1"/>
  <c r="AI675" i="1"/>
  <c r="AJ675" i="1"/>
  <c r="CX675" i="1" s="1"/>
  <c r="W675" i="1" s="1"/>
  <c r="CQ675" i="1"/>
  <c r="P675" i="1" s="1"/>
  <c r="CP675" i="1" s="1"/>
  <c r="O675" i="1" s="1"/>
  <c r="CS675" i="1"/>
  <c r="R675" i="1" s="1"/>
  <c r="GK675" i="1" s="1"/>
  <c r="CU675" i="1"/>
  <c r="T675" i="1" s="1"/>
  <c r="CW675" i="1"/>
  <c r="V675" i="1" s="1"/>
  <c r="FR675" i="1"/>
  <c r="GL675" i="1"/>
  <c r="FR683" i="1" s="1"/>
  <c r="GO675" i="1"/>
  <c r="GP675" i="1"/>
  <c r="GV675" i="1"/>
  <c r="GX675" i="1"/>
  <c r="AC676" i="1"/>
  <c r="CQ676" i="1" s="1"/>
  <c r="AE676" i="1"/>
  <c r="AD676" i="1" s="1"/>
  <c r="CR676" i="1" s="1"/>
  <c r="AF676" i="1"/>
  <c r="AG676" i="1"/>
  <c r="CU676" i="1" s="1"/>
  <c r="AH676" i="1"/>
  <c r="AI676" i="1"/>
  <c r="CW676" i="1" s="1"/>
  <c r="AJ676" i="1"/>
  <c r="CT676" i="1"/>
  <c r="CV676" i="1"/>
  <c r="CX676" i="1"/>
  <c r="FR676" i="1"/>
  <c r="GL676" i="1"/>
  <c r="GO676" i="1"/>
  <c r="GP676" i="1"/>
  <c r="CD683" i="1" s="1"/>
  <c r="GV676" i="1"/>
  <c r="I677" i="1"/>
  <c r="AC677" i="1"/>
  <c r="AD677" i="1"/>
  <c r="CR677" i="1" s="1"/>
  <c r="Q677" i="1" s="1"/>
  <c r="AE677" i="1"/>
  <c r="AF677" i="1"/>
  <c r="AB677" i="1" s="1"/>
  <c r="AG677" i="1"/>
  <c r="AH677" i="1"/>
  <c r="CV677" i="1" s="1"/>
  <c r="U677" i="1" s="1"/>
  <c r="AI677" i="1"/>
  <c r="AJ677" i="1"/>
  <c r="CX677" i="1" s="1"/>
  <c r="W677" i="1" s="1"/>
  <c r="CQ677" i="1"/>
  <c r="P677" i="1" s="1"/>
  <c r="CS677" i="1"/>
  <c r="R677" i="1" s="1"/>
  <c r="GK677" i="1" s="1"/>
  <c r="CU677" i="1"/>
  <c r="T677" i="1" s="1"/>
  <c r="CW677" i="1"/>
  <c r="V677" i="1" s="1"/>
  <c r="FR677" i="1"/>
  <c r="GL677" i="1"/>
  <c r="GO677" i="1"/>
  <c r="GP677" i="1"/>
  <c r="GV677" i="1"/>
  <c r="GX677" i="1"/>
  <c r="C678" i="1"/>
  <c r="D678" i="1"/>
  <c r="I678" i="1"/>
  <c r="AC678" i="1"/>
  <c r="CQ678" i="1" s="1"/>
  <c r="P678" i="1" s="1"/>
  <c r="AE678" i="1"/>
  <c r="AD678" i="1" s="1"/>
  <c r="CR678" i="1" s="1"/>
  <c r="Q678" i="1" s="1"/>
  <c r="AF678" i="1"/>
  <c r="AG678" i="1"/>
  <c r="CU678" i="1" s="1"/>
  <c r="T678" i="1" s="1"/>
  <c r="AH678" i="1"/>
  <c r="AI678" i="1"/>
  <c r="CW678" i="1" s="1"/>
  <c r="V678" i="1" s="1"/>
  <c r="AJ678" i="1"/>
  <c r="CT678" i="1"/>
  <c r="S678" i="1" s="1"/>
  <c r="CV678" i="1"/>
  <c r="U678" i="1" s="1"/>
  <c r="CX678" i="1"/>
  <c r="W678" i="1" s="1"/>
  <c r="FR678" i="1"/>
  <c r="GL678" i="1"/>
  <c r="GO678" i="1"/>
  <c r="GP678" i="1"/>
  <c r="GV678" i="1"/>
  <c r="GX678" i="1" s="1"/>
  <c r="C679" i="1"/>
  <c r="D679" i="1"/>
  <c r="I679" i="1"/>
  <c r="AC679" i="1"/>
  <c r="AD679" i="1"/>
  <c r="CR679" i="1" s="1"/>
  <c r="Q679" i="1" s="1"/>
  <c r="AE679" i="1"/>
  <c r="AF679" i="1"/>
  <c r="CT679" i="1" s="1"/>
  <c r="S679" i="1" s="1"/>
  <c r="AG679" i="1"/>
  <c r="AH679" i="1"/>
  <c r="CV679" i="1" s="1"/>
  <c r="U679" i="1" s="1"/>
  <c r="AI679" i="1"/>
  <c r="AJ679" i="1"/>
  <c r="CX679" i="1" s="1"/>
  <c r="W679" i="1" s="1"/>
  <c r="CQ679" i="1"/>
  <c r="P679" i="1" s="1"/>
  <c r="CS679" i="1"/>
  <c r="R679" i="1" s="1"/>
  <c r="GK679" i="1" s="1"/>
  <c r="CU679" i="1"/>
  <c r="T679" i="1" s="1"/>
  <c r="CW679" i="1"/>
  <c r="V679" i="1" s="1"/>
  <c r="FR679" i="1"/>
  <c r="GL679" i="1"/>
  <c r="GO679" i="1"/>
  <c r="GP679" i="1"/>
  <c r="FV683" i="1" s="1"/>
  <c r="GV679" i="1"/>
  <c r="GX679" i="1"/>
  <c r="C680" i="1"/>
  <c r="D680" i="1"/>
  <c r="AC680" i="1"/>
  <c r="AD680" i="1"/>
  <c r="CR680" i="1" s="1"/>
  <c r="Q680" i="1" s="1"/>
  <c r="AE680" i="1"/>
  <c r="AF680" i="1"/>
  <c r="AB680" i="1" s="1"/>
  <c r="AG680" i="1"/>
  <c r="AH680" i="1"/>
  <c r="CV680" i="1" s="1"/>
  <c r="U680" i="1" s="1"/>
  <c r="AI680" i="1"/>
  <c r="AJ680" i="1"/>
  <c r="CX680" i="1" s="1"/>
  <c r="W680" i="1" s="1"/>
  <c r="CQ680" i="1"/>
  <c r="P680" i="1" s="1"/>
  <c r="CS680" i="1"/>
  <c r="R680" i="1" s="1"/>
  <c r="GK680" i="1" s="1"/>
  <c r="CU680" i="1"/>
  <c r="T680" i="1" s="1"/>
  <c r="CW680" i="1"/>
  <c r="V680" i="1" s="1"/>
  <c r="FR680" i="1"/>
  <c r="GL680" i="1"/>
  <c r="GO680" i="1"/>
  <c r="GP680" i="1"/>
  <c r="GV680" i="1"/>
  <c r="GX680" i="1"/>
  <c r="C681" i="1"/>
  <c r="D681" i="1"/>
  <c r="AC681" i="1"/>
  <c r="AD681" i="1"/>
  <c r="CR681" i="1" s="1"/>
  <c r="Q681" i="1" s="1"/>
  <c r="AE681" i="1"/>
  <c r="AF681" i="1"/>
  <c r="CT681" i="1" s="1"/>
  <c r="S681" i="1" s="1"/>
  <c r="AG681" i="1"/>
  <c r="AH681" i="1"/>
  <c r="CV681" i="1" s="1"/>
  <c r="U681" i="1" s="1"/>
  <c r="AI681" i="1"/>
  <c r="AJ681" i="1"/>
  <c r="CX681" i="1" s="1"/>
  <c r="W681" i="1" s="1"/>
  <c r="CQ681" i="1"/>
  <c r="P681" i="1" s="1"/>
  <c r="CS681" i="1"/>
  <c r="R681" i="1" s="1"/>
  <c r="GK681" i="1" s="1"/>
  <c r="CU681" i="1"/>
  <c r="T681" i="1" s="1"/>
  <c r="CW681" i="1"/>
  <c r="V681" i="1" s="1"/>
  <c r="FR681" i="1"/>
  <c r="GL681" i="1"/>
  <c r="GO681" i="1"/>
  <c r="GP681" i="1"/>
  <c r="GV681" i="1"/>
  <c r="GX681" i="1"/>
  <c r="B683" i="1"/>
  <c r="B594" i="1" s="1"/>
  <c r="C683" i="1"/>
  <c r="C594" i="1" s="1"/>
  <c r="D683" i="1"/>
  <c r="D594" i="1" s="1"/>
  <c r="F683" i="1"/>
  <c r="F594" i="1" s="1"/>
  <c r="G683" i="1"/>
  <c r="G594" i="1" s="1"/>
  <c r="AO683" i="1"/>
  <c r="AO594" i="1" s="1"/>
  <c r="BC683" i="1"/>
  <c r="BC594" i="1" s="1"/>
  <c r="BX683" i="1"/>
  <c r="BX594" i="1" s="1"/>
  <c r="BY683" i="1"/>
  <c r="BY594" i="1" s="1"/>
  <c r="CC683" i="1"/>
  <c r="CC594" i="1" s="1"/>
  <c r="CK683" i="1"/>
  <c r="CK594" i="1" s="1"/>
  <c r="CL683" i="1"/>
  <c r="CL594" i="1" s="1"/>
  <c r="EG683" i="1"/>
  <c r="EG594" i="1" s="1"/>
  <c r="EU683" i="1"/>
  <c r="EU594" i="1" s="1"/>
  <c r="FP683" i="1"/>
  <c r="FP594" i="1" s="1"/>
  <c r="FQ683" i="1"/>
  <c r="FQ594" i="1" s="1"/>
  <c r="FU683" i="1"/>
  <c r="FU594" i="1" s="1"/>
  <c r="GC683" i="1"/>
  <c r="GC594" i="1" s="1"/>
  <c r="GD683" i="1"/>
  <c r="GD594" i="1" s="1"/>
  <c r="F687" i="1"/>
  <c r="F699" i="1"/>
  <c r="D712" i="1"/>
  <c r="C714" i="1"/>
  <c r="E714" i="1"/>
  <c r="G714" i="1"/>
  <c r="Z714" i="1"/>
  <c r="AA714" i="1"/>
  <c r="AM714" i="1"/>
  <c r="AN714" i="1"/>
  <c r="BD714" i="1"/>
  <c r="BE714" i="1"/>
  <c r="BF714" i="1"/>
  <c r="BG714" i="1"/>
  <c r="BH714" i="1"/>
  <c r="BI714" i="1"/>
  <c r="BJ714" i="1"/>
  <c r="BK714" i="1"/>
  <c r="BL714" i="1"/>
  <c r="BM714" i="1"/>
  <c r="BN714" i="1"/>
  <c r="BO714" i="1"/>
  <c r="BP714" i="1"/>
  <c r="BQ714" i="1"/>
  <c r="BR714" i="1"/>
  <c r="BS714" i="1"/>
  <c r="BT714" i="1"/>
  <c r="BU714" i="1"/>
  <c r="BV714" i="1"/>
  <c r="BW714" i="1"/>
  <c r="CL714" i="1"/>
  <c r="CM714" i="1"/>
  <c r="CN714" i="1"/>
  <c r="CO714" i="1"/>
  <c r="CP714" i="1"/>
  <c r="CQ714" i="1"/>
  <c r="CR714" i="1"/>
  <c r="CS714" i="1"/>
  <c r="CT714" i="1"/>
  <c r="CU714" i="1"/>
  <c r="CV714" i="1"/>
  <c r="CW714" i="1"/>
  <c r="CX714" i="1"/>
  <c r="CY714" i="1"/>
  <c r="CZ714" i="1"/>
  <c r="DA714" i="1"/>
  <c r="DB714" i="1"/>
  <c r="DC714" i="1"/>
  <c r="DD714" i="1"/>
  <c r="DE714" i="1"/>
  <c r="DF714" i="1"/>
  <c r="DR714" i="1"/>
  <c r="DS714" i="1"/>
  <c r="EE714" i="1"/>
  <c r="EF714" i="1"/>
  <c r="EV714" i="1"/>
  <c r="EW714" i="1"/>
  <c r="EX714" i="1"/>
  <c r="EY714" i="1"/>
  <c r="EZ714" i="1"/>
  <c r="FA714" i="1"/>
  <c r="FB714" i="1"/>
  <c r="FC714" i="1"/>
  <c r="FD714" i="1"/>
  <c r="FE714" i="1"/>
  <c r="FF714" i="1"/>
  <c r="FG714" i="1"/>
  <c r="FH714" i="1"/>
  <c r="FI714" i="1"/>
  <c r="FJ714" i="1"/>
  <c r="FK714" i="1"/>
  <c r="FL714" i="1"/>
  <c r="FM714" i="1"/>
  <c r="FN714" i="1"/>
  <c r="FO714" i="1"/>
  <c r="GD714" i="1"/>
  <c r="GE714" i="1"/>
  <c r="GF714" i="1"/>
  <c r="GG714" i="1"/>
  <c r="GH714" i="1"/>
  <c r="GI714" i="1"/>
  <c r="GJ714" i="1"/>
  <c r="GK714" i="1"/>
  <c r="GL714" i="1"/>
  <c r="GM714" i="1"/>
  <c r="GN714" i="1"/>
  <c r="GO714" i="1"/>
  <c r="GP714" i="1"/>
  <c r="GQ714" i="1"/>
  <c r="GR714" i="1"/>
  <c r="GS714" i="1"/>
  <c r="GT714" i="1"/>
  <c r="GU714" i="1"/>
  <c r="GV714" i="1"/>
  <c r="GW714" i="1"/>
  <c r="GX714" i="1"/>
  <c r="O716" i="1"/>
  <c r="P716" i="1"/>
  <c r="Q716" i="1"/>
  <c r="R716" i="1"/>
  <c r="GK716" i="1" s="1"/>
  <c r="S716" i="1"/>
  <c r="T716" i="1"/>
  <c r="U716" i="1"/>
  <c r="V716" i="1"/>
  <c r="W716" i="1"/>
  <c r="X716" i="1"/>
  <c r="Y716" i="1"/>
  <c r="AB716" i="1"/>
  <c r="CP716" i="1" s="1"/>
  <c r="AC716" i="1"/>
  <c r="AD716" i="1"/>
  <c r="AE716" i="1"/>
  <c r="AF716" i="1"/>
  <c r="AG716" i="1"/>
  <c r="AH716" i="1"/>
  <c r="AI716" i="1"/>
  <c r="AJ716" i="1"/>
  <c r="FR716" i="1"/>
  <c r="GL716" i="1"/>
  <c r="BZ723" i="1" s="1"/>
  <c r="GO716" i="1"/>
  <c r="GP716" i="1"/>
  <c r="CD723" i="1" s="1"/>
  <c r="GV716" i="1"/>
  <c r="GX716" i="1"/>
  <c r="O717" i="1"/>
  <c r="P717" i="1"/>
  <c r="Q717" i="1"/>
  <c r="R717" i="1"/>
  <c r="GK717" i="1" s="1"/>
  <c r="S717" i="1"/>
  <c r="T717" i="1"/>
  <c r="U717" i="1"/>
  <c r="V717" i="1"/>
  <c r="W717" i="1"/>
  <c r="X717" i="1"/>
  <c r="Y717" i="1"/>
  <c r="AB717" i="1"/>
  <c r="CP717" i="1" s="1"/>
  <c r="AC717" i="1"/>
  <c r="AD717" i="1"/>
  <c r="AE717" i="1"/>
  <c r="AF717" i="1"/>
  <c r="AG717" i="1"/>
  <c r="AH717" i="1"/>
  <c r="AI717" i="1"/>
  <c r="AJ717" i="1"/>
  <c r="FR717" i="1"/>
  <c r="GL717" i="1"/>
  <c r="FR723" i="1" s="1"/>
  <c r="GO717" i="1"/>
  <c r="GP717" i="1"/>
  <c r="FV723" i="1" s="1"/>
  <c r="GV717" i="1"/>
  <c r="GX717" i="1"/>
  <c r="GB723" i="1" s="1"/>
  <c r="O718" i="1"/>
  <c r="P718" i="1"/>
  <c r="Q718" i="1"/>
  <c r="R718" i="1"/>
  <c r="GK718" i="1" s="1"/>
  <c r="S718" i="1"/>
  <c r="T718" i="1"/>
  <c r="U718" i="1"/>
  <c r="V718" i="1"/>
  <c r="W718" i="1"/>
  <c r="X718" i="1"/>
  <c r="Y718" i="1"/>
  <c r="AB718" i="1"/>
  <c r="CP718" i="1" s="1"/>
  <c r="AC718" i="1"/>
  <c r="AD718" i="1"/>
  <c r="AE718" i="1"/>
  <c r="AF718" i="1"/>
  <c r="AG718" i="1"/>
  <c r="AH718" i="1"/>
  <c r="AI718" i="1"/>
  <c r="AJ718" i="1"/>
  <c r="FR718" i="1"/>
  <c r="GL718" i="1"/>
  <c r="GO718" i="1"/>
  <c r="GP718" i="1"/>
  <c r="GV718" i="1"/>
  <c r="GX718" i="1"/>
  <c r="O719" i="1"/>
  <c r="P719" i="1"/>
  <c r="Q719" i="1"/>
  <c r="R719" i="1"/>
  <c r="GK719" i="1" s="1"/>
  <c r="S719" i="1"/>
  <c r="T719" i="1"/>
  <c r="U719" i="1"/>
  <c r="V719" i="1"/>
  <c r="W719" i="1"/>
  <c r="X719" i="1"/>
  <c r="Y719" i="1"/>
  <c r="AB719" i="1"/>
  <c r="CP719" i="1" s="1"/>
  <c r="AC719" i="1"/>
  <c r="AD719" i="1"/>
  <c r="AE719" i="1"/>
  <c r="AF719" i="1"/>
  <c r="AG719" i="1"/>
  <c r="AH719" i="1"/>
  <c r="AI719" i="1"/>
  <c r="AJ719" i="1"/>
  <c r="FR719" i="1"/>
  <c r="GL719" i="1"/>
  <c r="GO719" i="1"/>
  <c r="GP719" i="1"/>
  <c r="GV719" i="1"/>
  <c r="GX719" i="1"/>
  <c r="C720" i="1"/>
  <c r="D720" i="1"/>
  <c r="AC720" i="1"/>
  <c r="AD720" i="1"/>
  <c r="AB720" i="1" s="1"/>
  <c r="AE720" i="1"/>
  <c r="AF720" i="1"/>
  <c r="CT720" i="1" s="1"/>
  <c r="S720" i="1" s="1"/>
  <c r="AG720" i="1"/>
  <c r="AH720" i="1"/>
  <c r="CV720" i="1" s="1"/>
  <c r="U720" i="1" s="1"/>
  <c r="AH723" i="1" s="1"/>
  <c r="AI720" i="1"/>
  <c r="AJ720" i="1"/>
  <c r="CX720" i="1" s="1"/>
  <c r="W720" i="1" s="1"/>
  <c r="AJ723" i="1" s="1"/>
  <c r="CQ720" i="1"/>
  <c r="P720" i="1" s="1"/>
  <c r="CS720" i="1"/>
  <c r="R720" i="1" s="1"/>
  <c r="CU720" i="1"/>
  <c r="T720" i="1" s="1"/>
  <c r="AG723" i="1" s="1"/>
  <c r="CW720" i="1"/>
  <c r="V720" i="1" s="1"/>
  <c r="AI723" i="1" s="1"/>
  <c r="FR720" i="1"/>
  <c r="GL720" i="1"/>
  <c r="GO720" i="1"/>
  <c r="GP720" i="1"/>
  <c r="GV720" i="1"/>
  <c r="GX720" i="1"/>
  <c r="CJ723" i="1" s="1"/>
  <c r="C721" i="1"/>
  <c r="D721" i="1"/>
  <c r="AC721" i="1"/>
  <c r="AD721" i="1"/>
  <c r="CR721" i="1" s="1"/>
  <c r="Q721" i="1" s="1"/>
  <c r="DV723" i="1" s="1"/>
  <c r="AE721" i="1"/>
  <c r="AF721" i="1"/>
  <c r="AB721" i="1" s="1"/>
  <c r="AG721" i="1"/>
  <c r="AH721" i="1"/>
  <c r="CV721" i="1" s="1"/>
  <c r="U721" i="1" s="1"/>
  <c r="DZ723" i="1" s="1"/>
  <c r="AI721" i="1"/>
  <c r="AJ721" i="1"/>
  <c r="CX721" i="1" s="1"/>
  <c r="W721" i="1" s="1"/>
  <c r="EB723" i="1" s="1"/>
  <c r="CQ721" i="1"/>
  <c r="P721" i="1" s="1"/>
  <c r="CS721" i="1"/>
  <c r="R721" i="1" s="1"/>
  <c r="CU721" i="1"/>
  <c r="T721" i="1" s="1"/>
  <c r="CW721" i="1"/>
  <c r="V721" i="1" s="1"/>
  <c r="EA723" i="1" s="1"/>
  <c r="FR721" i="1"/>
  <c r="GL721" i="1"/>
  <c r="GO721" i="1"/>
  <c r="GP721" i="1"/>
  <c r="GV721" i="1"/>
  <c r="GX721" i="1"/>
  <c r="B723" i="1"/>
  <c r="B714" i="1" s="1"/>
  <c r="C723" i="1"/>
  <c r="D723" i="1"/>
  <c r="D714" i="1" s="1"/>
  <c r="F723" i="1"/>
  <c r="F714" i="1" s="1"/>
  <c r="G723" i="1"/>
  <c r="AO723" i="1"/>
  <c r="F727" i="1" s="1"/>
  <c r="BC723" i="1"/>
  <c r="BC714" i="1" s="1"/>
  <c r="BX723" i="1"/>
  <c r="BX714" i="1" s="1"/>
  <c r="BY723" i="1"/>
  <c r="CC723" i="1"/>
  <c r="CC714" i="1" s="1"/>
  <c r="CK723" i="1"/>
  <c r="CK714" i="1" s="1"/>
  <c r="CL723" i="1"/>
  <c r="EG723" i="1"/>
  <c r="EG714" i="1" s="1"/>
  <c r="EU723" i="1"/>
  <c r="P739" i="1" s="1"/>
  <c r="FP723" i="1"/>
  <c r="FP714" i="1" s="1"/>
  <c r="FQ723" i="1"/>
  <c r="GA723" i="1" s="1"/>
  <c r="FU723" i="1"/>
  <c r="FU714" i="1" s="1"/>
  <c r="GC723" i="1"/>
  <c r="GC714" i="1" s="1"/>
  <c r="GD723" i="1"/>
  <c r="F739" i="1"/>
  <c r="B752" i="1"/>
  <c r="B22" i="1" s="1"/>
  <c r="C752" i="1"/>
  <c r="C22" i="1" s="1"/>
  <c r="D752" i="1"/>
  <c r="D22" i="1" s="1"/>
  <c r="F752" i="1"/>
  <c r="F22" i="1" s="1"/>
  <c r="G752" i="1"/>
  <c r="G22" i="1" s="1"/>
  <c r="B784" i="1"/>
  <c r="B18" i="1" s="1"/>
  <c r="C784" i="1"/>
  <c r="C18" i="1" s="1"/>
  <c r="D784" i="1"/>
  <c r="D18" i="1" s="1"/>
  <c r="F784" i="1"/>
  <c r="F18" i="1" s="1"/>
  <c r="G784" i="1"/>
  <c r="G18" i="1" s="1"/>
  <c r="W176" i="5" l="1"/>
  <c r="W299" i="5"/>
  <c r="J423" i="5"/>
  <c r="P423" i="5" s="1"/>
  <c r="J345" i="5"/>
  <c r="P345" i="5" s="1"/>
  <c r="J257" i="5"/>
  <c r="P257" i="5" s="1"/>
  <c r="G357" i="5"/>
  <c r="O357" i="5" s="1"/>
  <c r="W245" i="5"/>
  <c r="J214" i="5"/>
  <c r="P214" i="5" s="1"/>
  <c r="G769" i="5"/>
  <c r="O769" i="5" s="1"/>
  <c r="J435" i="5"/>
  <c r="P435" i="5" s="1"/>
  <c r="J581" i="5"/>
  <c r="P581" i="5" s="1"/>
  <c r="J647" i="5" s="1"/>
  <c r="G165" i="5"/>
  <c r="O165" i="5" s="1"/>
  <c r="J245" i="5"/>
  <c r="P245" i="5" s="1"/>
  <c r="J202" i="5"/>
  <c r="P202" i="5" s="1"/>
  <c r="J1082" i="5"/>
  <c r="P1082" i="5" s="1"/>
  <c r="G592" i="5"/>
  <c r="O592" i="5" s="1"/>
  <c r="G647" i="5" s="1"/>
  <c r="J381" i="5"/>
  <c r="P381" i="5" s="1"/>
  <c r="X592" i="5"/>
  <c r="G17" i="5" s="1"/>
  <c r="W345" i="5"/>
  <c r="W369" i="5"/>
  <c r="J189" i="5"/>
  <c r="P189" i="5" s="1"/>
  <c r="G1094" i="5"/>
  <c r="O1094" i="5" s="1"/>
  <c r="G257" i="5"/>
  <c r="O257" i="5" s="1"/>
  <c r="G268" i="5"/>
  <c r="O268" i="5" s="1"/>
  <c r="J357" i="5"/>
  <c r="P357" i="5" s="1"/>
  <c r="G931" i="5"/>
  <c r="G19" i="5"/>
  <c r="J850" i="5"/>
  <c r="W883" i="5"/>
  <c r="J931" i="5"/>
  <c r="J437" i="5"/>
  <c r="J1126" i="5"/>
  <c r="J675" i="5"/>
  <c r="G1126" i="5"/>
  <c r="G850" i="5"/>
  <c r="G21" i="5"/>
  <c r="G675" i="5"/>
  <c r="CY681" i="1"/>
  <c r="X681" i="1" s="1"/>
  <c r="CZ681" i="1"/>
  <c r="Y681" i="1" s="1"/>
  <c r="EA714" i="1"/>
  <c r="DN723" i="1"/>
  <c r="AJ714" i="1"/>
  <c r="W723" i="1"/>
  <c r="GM719" i="1"/>
  <c r="GN719" i="1"/>
  <c r="AQ723" i="1"/>
  <c r="BZ714" i="1"/>
  <c r="CG723" i="1"/>
  <c r="CP678" i="1"/>
  <c r="O678" i="1" s="1"/>
  <c r="AG714" i="1"/>
  <c r="T723" i="1"/>
  <c r="ER723" i="1"/>
  <c r="GA714" i="1"/>
  <c r="GK721" i="1"/>
  <c r="DW723" i="1"/>
  <c r="DZ714" i="1"/>
  <c r="DM723" i="1"/>
  <c r="DV714" i="1"/>
  <c r="DI723" i="1"/>
  <c r="CJ714" i="1"/>
  <c r="BA723" i="1"/>
  <c r="GK720" i="1"/>
  <c r="AE723" i="1"/>
  <c r="AH714" i="1"/>
  <c r="U723" i="1"/>
  <c r="GN718" i="1"/>
  <c r="GM718" i="1"/>
  <c r="GB714" i="1"/>
  <c r="ES723" i="1"/>
  <c r="EI723" i="1"/>
  <c r="FY723" i="1"/>
  <c r="FR714" i="1"/>
  <c r="DY723" i="1"/>
  <c r="DU723" i="1"/>
  <c r="AU723" i="1"/>
  <c r="CD714" i="1"/>
  <c r="GN716" i="1"/>
  <c r="GM716" i="1"/>
  <c r="CP681" i="1"/>
  <c r="O681" i="1" s="1"/>
  <c r="CP679" i="1"/>
  <c r="O679" i="1" s="1"/>
  <c r="T676" i="1"/>
  <c r="FR594" i="1"/>
  <c r="EI683" i="1"/>
  <c r="FY683" i="1"/>
  <c r="U672" i="1"/>
  <c r="P672" i="1"/>
  <c r="CP663" i="1"/>
  <c r="O663" i="1" s="1"/>
  <c r="CP658" i="1"/>
  <c r="O658" i="1" s="1"/>
  <c r="CP655" i="1"/>
  <c r="O655" i="1" s="1"/>
  <c r="Q651" i="1"/>
  <c r="U651" i="1"/>
  <c r="GK644" i="1"/>
  <c r="FV594" i="1"/>
  <c r="EM683" i="1"/>
  <c r="CY679" i="1"/>
  <c r="X679" i="1" s="1"/>
  <c r="CZ679" i="1"/>
  <c r="Y679" i="1" s="1"/>
  <c r="GN675" i="1"/>
  <c r="BZ594" i="1"/>
  <c r="AQ683" i="1"/>
  <c r="CG683" i="1"/>
  <c r="GN671" i="1"/>
  <c r="CZ670" i="1"/>
  <c r="Y670" i="1" s="1"/>
  <c r="CY670" i="1"/>
  <c r="X670" i="1" s="1"/>
  <c r="CY663" i="1"/>
  <c r="X663" i="1" s="1"/>
  <c r="CZ663" i="1"/>
  <c r="Y663" i="1" s="1"/>
  <c r="CZ662" i="1"/>
  <c r="Y662" i="1" s="1"/>
  <c r="CY662" i="1"/>
  <c r="X662" i="1" s="1"/>
  <c r="CY655" i="1"/>
  <c r="X655" i="1" s="1"/>
  <c r="CZ655" i="1"/>
  <c r="Y655" i="1" s="1"/>
  <c r="S648" i="1"/>
  <c r="CY645" i="1"/>
  <c r="X645" i="1" s="1"/>
  <c r="CZ645" i="1"/>
  <c r="Y645" i="1" s="1"/>
  <c r="AI714" i="1"/>
  <c r="V723" i="1"/>
  <c r="EM723" i="1"/>
  <c r="FV714" i="1"/>
  <c r="CD594" i="1"/>
  <c r="AU683" i="1"/>
  <c r="W676" i="1"/>
  <c r="V676" i="1"/>
  <c r="Q676" i="1"/>
  <c r="CY675" i="1"/>
  <c r="X675" i="1" s="1"/>
  <c r="CZ675" i="1"/>
  <c r="Y675" i="1" s="1"/>
  <c r="GM675" i="1" s="1"/>
  <c r="CZ674" i="1"/>
  <c r="Y674" i="1" s="1"/>
  <c r="CY674" i="1"/>
  <c r="X674" i="1" s="1"/>
  <c r="CY671" i="1"/>
  <c r="X671" i="1" s="1"/>
  <c r="CZ671" i="1"/>
  <c r="Y671" i="1" s="1"/>
  <c r="GM671" i="1" s="1"/>
  <c r="CZ668" i="1"/>
  <c r="Y668" i="1" s="1"/>
  <c r="CY668" i="1"/>
  <c r="X668" i="1" s="1"/>
  <c r="CP667" i="1"/>
  <c r="O667" i="1" s="1"/>
  <c r="CP659" i="1"/>
  <c r="O659" i="1" s="1"/>
  <c r="CP654" i="1"/>
  <c r="O654" i="1" s="1"/>
  <c r="CY650" i="1"/>
  <c r="X650" i="1" s="1"/>
  <c r="GN650" i="1" s="1"/>
  <c r="CZ650" i="1"/>
  <c r="Y650" i="1" s="1"/>
  <c r="R651" i="1"/>
  <c r="GK651" i="1" s="1"/>
  <c r="P651" i="1"/>
  <c r="CP651" i="1" s="1"/>
  <c r="O651" i="1" s="1"/>
  <c r="GX651" i="1"/>
  <c r="AC723" i="1"/>
  <c r="EB714" i="1"/>
  <c r="DO723" i="1"/>
  <c r="CY720" i="1"/>
  <c r="X720" i="1" s="1"/>
  <c r="AK723" i="1" s="1"/>
  <c r="CZ720" i="1"/>
  <c r="Y720" i="1" s="1"/>
  <c r="AL723" i="1" s="1"/>
  <c r="AF723" i="1"/>
  <c r="GM717" i="1"/>
  <c r="GN717" i="1"/>
  <c r="CI723" i="1"/>
  <c r="U676" i="1"/>
  <c r="P676" i="1"/>
  <c r="Q672" i="1"/>
  <c r="CY667" i="1"/>
  <c r="X667" i="1" s="1"/>
  <c r="CZ667" i="1"/>
  <c r="Y667" i="1" s="1"/>
  <c r="CZ666" i="1"/>
  <c r="Y666" i="1" s="1"/>
  <c r="CY666" i="1"/>
  <c r="X666" i="1" s="1"/>
  <c r="CP660" i="1"/>
  <c r="O660" i="1" s="1"/>
  <c r="CY659" i="1"/>
  <c r="X659" i="1" s="1"/>
  <c r="CZ659" i="1"/>
  <c r="Y659" i="1" s="1"/>
  <c r="CZ654" i="1"/>
  <c r="Y654" i="1" s="1"/>
  <c r="ET723" i="1"/>
  <c r="EL723" i="1"/>
  <c r="EH723" i="1"/>
  <c r="BB723" i="1"/>
  <c r="AT723" i="1"/>
  <c r="AP723" i="1"/>
  <c r="CT721" i="1"/>
  <c r="S721" i="1" s="1"/>
  <c r="CR720" i="1"/>
  <c r="Q720" i="1" s="1"/>
  <c r="AD723" i="1" s="1"/>
  <c r="EU714" i="1"/>
  <c r="ET683" i="1"/>
  <c r="EL683" i="1"/>
  <c r="EH683" i="1"/>
  <c r="BB683" i="1"/>
  <c r="AT683" i="1"/>
  <c r="AP683" i="1"/>
  <c r="CS678" i="1"/>
  <c r="R678" i="1" s="1"/>
  <c r="GK678" i="1" s="1"/>
  <c r="AB678" i="1"/>
  <c r="CX1523" i="3"/>
  <c r="CX1527" i="3"/>
  <c r="CX1524" i="3"/>
  <c r="CX1528" i="3"/>
  <c r="CX1525" i="3"/>
  <c r="CX1526" i="3"/>
  <c r="CS676" i="1"/>
  <c r="R676" i="1" s="1"/>
  <c r="GK676" i="1" s="1"/>
  <c r="AB676" i="1"/>
  <c r="I676" i="1"/>
  <c r="S676" i="1" s="1"/>
  <c r="CQ674" i="1"/>
  <c r="P674" i="1" s="1"/>
  <c r="AD674" i="1"/>
  <c r="CR674" i="1" s="1"/>
  <c r="Q674" i="1" s="1"/>
  <c r="CS672" i="1"/>
  <c r="R672" i="1" s="1"/>
  <c r="GK672" i="1" s="1"/>
  <c r="AB672" i="1"/>
  <c r="CQ670" i="1"/>
  <c r="P670" i="1" s="1"/>
  <c r="AD670" i="1"/>
  <c r="CR670" i="1" s="1"/>
  <c r="Q670" i="1" s="1"/>
  <c r="CQ668" i="1"/>
  <c r="P668" i="1" s="1"/>
  <c r="CP668" i="1" s="1"/>
  <c r="O668" i="1" s="1"/>
  <c r="AD668" i="1"/>
  <c r="CR668" i="1" s="1"/>
  <c r="Q668" i="1" s="1"/>
  <c r="CQ666" i="1"/>
  <c r="P666" i="1" s="1"/>
  <c r="AD666" i="1"/>
  <c r="CR666" i="1" s="1"/>
  <c r="Q666" i="1" s="1"/>
  <c r="CS664" i="1"/>
  <c r="R664" i="1" s="1"/>
  <c r="GK664" i="1" s="1"/>
  <c r="AB664" i="1"/>
  <c r="CQ662" i="1"/>
  <c r="P662" i="1" s="1"/>
  <c r="AD662" i="1"/>
  <c r="CR662" i="1" s="1"/>
  <c r="Q662" i="1" s="1"/>
  <c r="CS660" i="1"/>
  <c r="R660" i="1" s="1"/>
  <c r="GK660" i="1" s="1"/>
  <c r="AB660" i="1"/>
  <c r="CS658" i="1"/>
  <c r="R658" i="1" s="1"/>
  <c r="GK658" i="1" s="1"/>
  <c r="AB658" i="1"/>
  <c r="CX1495" i="3"/>
  <c r="CX1499" i="3"/>
  <c r="CX1496" i="3"/>
  <c r="CX1500" i="3"/>
  <c r="CX1497" i="3"/>
  <c r="CX1501" i="3"/>
  <c r="CX1498" i="3"/>
  <c r="CX1502" i="3"/>
  <c r="CS656" i="1"/>
  <c r="R656" i="1" s="1"/>
  <c r="GK656" i="1" s="1"/>
  <c r="AB656" i="1"/>
  <c r="CS654" i="1"/>
  <c r="R654" i="1" s="1"/>
  <c r="GK654" i="1" s="1"/>
  <c r="AB654" i="1"/>
  <c r="CX1479" i="3"/>
  <c r="CX1483" i="3"/>
  <c r="CX1480" i="3"/>
  <c r="CX1484" i="3"/>
  <c r="CX1477" i="3"/>
  <c r="CX1481" i="3"/>
  <c r="CX1485" i="3"/>
  <c r="CX1478" i="3"/>
  <c r="CX1482" i="3"/>
  <c r="CS652" i="1"/>
  <c r="Q649" i="1"/>
  <c r="I649" i="1"/>
  <c r="S649" i="1" s="1"/>
  <c r="AB648" i="1"/>
  <c r="CS646" i="1"/>
  <c r="R646" i="1" s="1"/>
  <c r="GK646" i="1" s="1"/>
  <c r="P646" i="1"/>
  <c r="GX645" i="1"/>
  <c r="T645" i="1"/>
  <c r="P645" i="1"/>
  <c r="CP645" i="1" s="1"/>
  <c r="O645" i="1" s="1"/>
  <c r="CX1451" i="3"/>
  <c r="CX1455" i="3"/>
  <c r="CX1459" i="3"/>
  <c r="CX1463" i="3"/>
  <c r="CX1452" i="3"/>
  <c r="CX1456" i="3"/>
  <c r="CX1460" i="3"/>
  <c r="CX1453" i="3"/>
  <c r="CX1457" i="3"/>
  <c r="CX1461" i="3"/>
  <c r="CX1454" i="3"/>
  <c r="CX1458" i="3"/>
  <c r="CX1462" i="3"/>
  <c r="I648" i="1"/>
  <c r="I652" i="1"/>
  <c r="U652" i="1" s="1"/>
  <c r="CZ640" i="1"/>
  <c r="Y640" i="1" s="1"/>
  <c r="CY640" i="1"/>
  <c r="X640" i="1" s="1"/>
  <c r="CR638" i="1"/>
  <c r="Q638" i="1" s="1"/>
  <c r="CP638" i="1" s="1"/>
  <c r="O638" i="1" s="1"/>
  <c r="AB638" i="1"/>
  <c r="CP633" i="1"/>
  <c r="O633" i="1" s="1"/>
  <c r="S630" i="1"/>
  <c r="U630" i="1"/>
  <c r="Q630" i="1"/>
  <c r="CP630" i="1" s="1"/>
  <c r="O630" i="1" s="1"/>
  <c r="CZ626" i="1"/>
  <c r="Y626" i="1" s="1"/>
  <c r="CY626" i="1"/>
  <c r="X626" i="1" s="1"/>
  <c r="CR624" i="1"/>
  <c r="Q624" i="1" s="1"/>
  <c r="AB624" i="1"/>
  <c r="U621" i="1"/>
  <c r="V621" i="1"/>
  <c r="CR621" i="1"/>
  <c r="Q621" i="1" s="1"/>
  <c r="AB621" i="1"/>
  <c r="CR620" i="1"/>
  <c r="Q620" i="1" s="1"/>
  <c r="AB620" i="1"/>
  <c r="CR617" i="1"/>
  <c r="Q617" i="1" s="1"/>
  <c r="CP617" i="1" s="1"/>
  <c r="O617" i="1" s="1"/>
  <c r="AB617" i="1"/>
  <c r="CZ616" i="1"/>
  <c r="Y616" i="1" s="1"/>
  <c r="CY616" i="1"/>
  <c r="X616" i="1" s="1"/>
  <c r="CY615" i="1"/>
  <c r="X615" i="1" s="1"/>
  <c r="CZ615" i="1"/>
  <c r="Y615" i="1" s="1"/>
  <c r="W614" i="1"/>
  <c r="GX613" i="1"/>
  <c r="W613" i="1"/>
  <c r="S613" i="1"/>
  <c r="CZ612" i="1"/>
  <c r="Y612" i="1" s="1"/>
  <c r="CY612" i="1"/>
  <c r="X612" i="1" s="1"/>
  <c r="CY611" i="1"/>
  <c r="X611" i="1" s="1"/>
  <c r="CZ611" i="1"/>
  <c r="Y611" i="1" s="1"/>
  <c r="CZ606" i="1"/>
  <c r="Y606" i="1" s="1"/>
  <c r="CY606" i="1"/>
  <c r="X606" i="1" s="1"/>
  <c r="CP604" i="1"/>
  <c r="O604" i="1" s="1"/>
  <c r="CY603" i="1"/>
  <c r="X603" i="1" s="1"/>
  <c r="CZ603" i="1"/>
  <c r="Y603" i="1" s="1"/>
  <c r="CY596" i="1"/>
  <c r="X596" i="1" s="1"/>
  <c r="CZ596" i="1"/>
  <c r="Y596" i="1" s="1"/>
  <c r="CP596" i="1"/>
  <c r="O596" i="1" s="1"/>
  <c r="CP560" i="1"/>
  <c r="O560" i="1" s="1"/>
  <c r="W552" i="1"/>
  <c r="V552" i="1"/>
  <c r="Q552" i="1"/>
  <c r="CZ550" i="1"/>
  <c r="Y550" i="1" s="1"/>
  <c r="CY550" i="1"/>
  <c r="X550" i="1" s="1"/>
  <c r="CP544" i="1"/>
  <c r="O544" i="1" s="1"/>
  <c r="CZ542" i="1"/>
  <c r="Y542" i="1" s="1"/>
  <c r="CY542" i="1"/>
  <c r="X542" i="1" s="1"/>
  <c r="CP540" i="1"/>
  <c r="O540" i="1" s="1"/>
  <c r="CY533" i="1"/>
  <c r="X533" i="1" s="1"/>
  <c r="CZ533" i="1"/>
  <c r="Y533" i="1" s="1"/>
  <c r="S532" i="1"/>
  <c r="T532" i="1"/>
  <c r="AB681" i="1"/>
  <c r="AB679" i="1"/>
  <c r="CX1531" i="3"/>
  <c r="CX1532" i="3"/>
  <c r="CX1529" i="3"/>
  <c r="CX1533" i="3"/>
  <c r="CX1530" i="3"/>
  <c r="CX1534" i="3"/>
  <c r="AB675" i="1"/>
  <c r="AB671" i="1"/>
  <c r="AB667" i="1"/>
  <c r="AB663" i="1"/>
  <c r="AB659" i="1"/>
  <c r="CX1503" i="3"/>
  <c r="CX1507" i="3"/>
  <c r="CX1504" i="3"/>
  <c r="CX1508" i="3"/>
  <c r="CX1505" i="3"/>
  <c r="CX1509" i="3"/>
  <c r="CX1506" i="3"/>
  <c r="CX1510" i="3"/>
  <c r="AB655" i="1"/>
  <c r="CX1487" i="3"/>
  <c r="CX1491" i="3"/>
  <c r="CX1488" i="3"/>
  <c r="CX1492" i="3"/>
  <c r="CX1489" i="3"/>
  <c r="CX1493" i="3"/>
  <c r="CX1486" i="3"/>
  <c r="CX1490" i="3"/>
  <c r="CX1494" i="3"/>
  <c r="W651" i="1"/>
  <c r="S651" i="1"/>
  <c r="T649" i="1"/>
  <c r="P649" i="1"/>
  <c r="GX648" i="1"/>
  <c r="CR646" i="1"/>
  <c r="Q646" i="1" s="1"/>
  <c r="T646" i="1"/>
  <c r="AB645" i="1"/>
  <c r="CP644" i="1"/>
  <c r="O644" i="1" s="1"/>
  <c r="CR640" i="1"/>
  <c r="Q640" i="1" s="1"/>
  <c r="CP640" i="1" s="1"/>
  <c r="O640" i="1" s="1"/>
  <c r="AB640" i="1"/>
  <c r="CP639" i="1"/>
  <c r="O639" i="1" s="1"/>
  <c r="CY636" i="1"/>
  <c r="X636" i="1" s="1"/>
  <c r="CZ636" i="1"/>
  <c r="Y636" i="1" s="1"/>
  <c r="CR635" i="1"/>
  <c r="Q635" i="1" s="1"/>
  <c r="AB635" i="1"/>
  <c r="CY634" i="1"/>
  <c r="X634" i="1" s="1"/>
  <c r="CZ634" i="1"/>
  <c r="Y634" i="1" s="1"/>
  <c r="CR626" i="1"/>
  <c r="Q626" i="1" s="1"/>
  <c r="AB626" i="1"/>
  <c r="CP624" i="1"/>
  <c r="O624" i="1" s="1"/>
  <c r="CY622" i="1"/>
  <c r="X622" i="1" s="1"/>
  <c r="CZ622" i="1"/>
  <c r="Y622" i="1" s="1"/>
  <c r="CP620" i="1"/>
  <c r="O620" i="1" s="1"/>
  <c r="CZ618" i="1"/>
  <c r="Y618" i="1" s="1"/>
  <c r="CY618" i="1"/>
  <c r="X618" i="1" s="1"/>
  <c r="CR616" i="1"/>
  <c r="Q616" i="1" s="1"/>
  <c r="AB616" i="1"/>
  <c r="CR613" i="1"/>
  <c r="Q613" i="1" s="1"/>
  <c r="AB613" i="1"/>
  <c r="CR612" i="1"/>
  <c r="Q612" i="1" s="1"/>
  <c r="AB612" i="1"/>
  <c r="CR609" i="1"/>
  <c r="Q609" i="1" s="1"/>
  <c r="CP609" i="1" s="1"/>
  <c r="O609" i="1" s="1"/>
  <c r="AB609" i="1"/>
  <c r="CY608" i="1"/>
  <c r="X608" i="1" s="1"/>
  <c r="CZ608" i="1"/>
  <c r="Y608" i="1" s="1"/>
  <c r="CR606" i="1"/>
  <c r="Q606" i="1" s="1"/>
  <c r="AB606" i="1"/>
  <c r="CR601" i="1"/>
  <c r="Q601" i="1" s="1"/>
  <c r="AB601" i="1"/>
  <c r="CY600" i="1"/>
  <c r="X600" i="1" s="1"/>
  <c r="CZ600" i="1"/>
  <c r="Y600" i="1" s="1"/>
  <c r="CR597" i="1"/>
  <c r="Q597" i="1" s="1"/>
  <c r="CP597" i="1" s="1"/>
  <c r="O597" i="1" s="1"/>
  <c r="AB597" i="1"/>
  <c r="F570" i="1"/>
  <c r="AX522" i="1"/>
  <c r="CY561" i="1"/>
  <c r="X561" i="1" s="1"/>
  <c r="CZ561" i="1"/>
  <c r="Y561" i="1" s="1"/>
  <c r="CY559" i="1"/>
  <c r="X559" i="1" s="1"/>
  <c r="CZ559" i="1"/>
  <c r="Y559" i="1" s="1"/>
  <c r="CY557" i="1"/>
  <c r="X557" i="1" s="1"/>
  <c r="CZ557" i="1"/>
  <c r="Y557" i="1" s="1"/>
  <c r="CZ548" i="1"/>
  <c r="Y548" i="1" s="1"/>
  <c r="CY548" i="1"/>
  <c r="X548" i="1" s="1"/>
  <c r="CY545" i="1"/>
  <c r="X545" i="1" s="1"/>
  <c r="CZ545" i="1"/>
  <c r="Y545" i="1" s="1"/>
  <c r="CZ534" i="1"/>
  <c r="Y534" i="1" s="1"/>
  <c r="CY534" i="1"/>
  <c r="X534" i="1" s="1"/>
  <c r="CY529" i="1"/>
  <c r="X529" i="1" s="1"/>
  <c r="CZ529" i="1"/>
  <c r="Y529" i="1" s="1"/>
  <c r="GK525" i="1"/>
  <c r="CZ524" i="1"/>
  <c r="Y524" i="1" s="1"/>
  <c r="CY524" i="1"/>
  <c r="X524" i="1" s="1"/>
  <c r="FQ412" i="1"/>
  <c r="GA491" i="1"/>
  <c r="EH491" i="1"/>
  <c r="P727" i="1"/>
  <c r="FQ714" i="1"/>
  <c r="BY714" i="1"/>
  <c r="AO714" i="1"/>
  <c r="P699" i="1"/>
  <c r="P687" i="1"/>
  <c r="CT680" i="1"/>
  <c r="S680" i="1" s="1"/>
  <c r="CT677" i="1"/>
  <c r="S677" i="1" s="1"/>
  <c r="CT673" i="1"/>
  <c r="S673" i="1" s="1"/>
  <c r="CP673" i="1" s="1"/>
  <c r="O673" i="1" s="1"/>
  <c r="CT669" i="1"/>
  <c r="S669" i="1" s="1"/>
  <c r="CP669" i="1" s="1"/>
  <c r="O669" i="1" s="1"/>
  <c r="CX1511" i="3"/>
  <c r="CX1515" i="3"/>
  <c r="CX1512" i="3"/>
  <c r="CX1516" i="3"/>
  <c r="CX1513" i="3"/>
  <c r="CX1514" i="3"/>
  <c r="CT665" i="1"/>
  <c r="S665" i="1" s="1"/>
  <c r="CP665" i="1" s="1"/>
  <c r="O665" i="1" s="1"/>
  <c r="CT661" i="1"/>
  <c r="S661" i="1" s="1"/>
  <c r="CT657" i="1"/>
  <c r="S657" i="1" s="1"/>
  <c r="CT653" i="1"/>
  <c r="S653" i="1" s="1"/>
  <c r="AB649" i="1"/>
  <c r="V648" i="1"/>
  <c r="R648" i="1"/>
  <c r="GK648" i="1" s="1"/>
  <c r="W646" i="1"/>
  <c r="S646" i="1"/>
  <c r="AB644" i="1"/>
  <c r="CY643" i="1"/>
  <c r="X643" i="1" s="1"/>
  <c r="CZ642" i="1"/>
  <c r="Y642" i="1" s="1"/>
  <c r="CY642" i="1"/>
  <c r="X642" i="1" s="1"/>
  <c r="CY641" i="1"/>
  <c r="X641" i="1" s="1"/>
  <c r="CZ641" i="1"/>
  <c r="Y641" i="1" s="1"/>
  <c r="CP636" i="1"/>
  <c r="O636" i="1" s="1"/>
  <c r="CR633" i="1"/>
  <c r="Q633" i="1" s="1"/>
  <c r="AB633" i="1"/>
  <c r="CZ632" i="1"/>
  <c r="Y632" i="1" s="1"/>
  <c r="CY632" i="1"/>
  <c r="X632" i="1" s="1"/>
  <c r="CY631" i="1"/>
  <c r="X631" i="1" s="1"/>
  <c r="CZ631" i="1"/>
  <c r="Y631" i="1" s="1"/>
  <c r="W630" i="1"/>
  <c r="CZ628" i="1"/>
  <c r="Y628" i="1" s="1"/>
  <c r="CY628" i="1"/>
  <c r="X628" i="1" s="1"/>
  <c r="CY627" i="1"/>
  <c r="X627" i="1" s="1"/>
  <c r="CZ627" i="1"/>
  <c r="Y627" i="1" s="1"/>
  <c r="CP626" i="1"/>
  <c r="O626" i="1" s="1"/>
  <c r="CP622" i="1"/>
  <c r="O622" i="1" s="1"/>
  <c r="P621" i="1"/>
  <c r="CP621" i="1" s="1"/>
  <c r="O621" i="1" s="1"/>
  <c r="CR618" i="1"/>
  <c r="Q618" i="1" s="1"/>
  <c r="CP618" i="1" s="1"/>
  <c r="O618" i="1" s="1"/>
  <c r="AB618" i="1"/>
  <c r="CP616" i="1"/>
  <c r="O616" i="1" s="1"/>
  <c r="S614" i="1"/>
  <c r="CP614" i="1" s="1"/>
  <c r="O614" i="1" s="1"/>
  <c r="U614" i="1"/>
  <c r="AH683" i="1" s="1"/>
  <c r="Q614" i="1"/>
  <c r="CP612" i="1"/>
  <c r="O612" i="1" s="1"/>
  <c r="CZ610" i="1"/>
  <c r="Y610" i="1" s="1"/>
  <c r="CY610" i="1"/>
  <c r="X610" i="1" s="1"/>
  <c r="CP608" i="1"/>
  <c r="O608" i="1" s="1"/>
  <c r="CY607" i="1"/>
  <c r="X607" i="1" s="1"/>
  <c r="CZ607" i="1"/>
  <c r="Y607" i="1" s="1"/>
  <c r="CP606" i="1"/>
  <c r="O606" i="1" s="1"/>
  <c r="CZ602" i="1"/>
  <c r="Y602" i="1" s="1"/>
  <c r="CY602" i="1"/>
  <c r="X602" i="1" s="1"/>
  <c r="CP600" i="1"/>
  <c r="O600" i="1" s="1"/>
  <c r="CY599" i="1"/>
  <c r="X599" i="1" s="1"/>
  <c r="CZ599" i="1"/>
  <c r="Y599" i="1" s="1"/>
  <c r="CZ598" i="1"/>
  <c r="Y598" i="1" s="1"/>
  <c r="CY598" i="1"/>
  <c r="X598" i="1" s="1"/>
  <c r="CY553" i="1"/>
  <c r="X553" i="1" s="1"/>
  <c r="CZ553" i="1"/>
  <c r="Y553" i="1" s="1"/>
  <c r="S552" i="1"/>
  <c r="T552" i="1"/>
  <c r="CZ546" i="1"/>
  <c r="Y546" i="1" s="1"/>
  <c r="CY546" i="1"/>
  <c r="X546" i="1" s="1"/>
  <c r="CY538" i="1"/>
  <c r="X538" i="1" s="1"/>
  <c r="GM538" i="1" s="1"/>
  <c r="CZ538" i="1"/>
  <c r="Y538" i="1" s="1"/>
  <c r="P536" i="1"/>
  <c r="CZ530" i="1"/>
  <c r="Y530" i="1" s="1"/>
  <c r="CY530" i="1"/>
  <c r="X530" i="1" s="1"/>
  <c r="GA683" i="1"/>
  <c r="CI683" i="1"/>
  <c r="CX1519" i="3"/>
  <c r="CX1520" i="3"/>
  <c r="CX1517" i="3"/>
  <c r="CX1521" i="3"/>
  <c r="CX1518" i="3"/>
  <c r="CX1522" i="3"/>
  <c r="AB652" i="1"/>
  <c r="U648" i="1"/>
  <c r="Q648" i="1"/>
  <c r="CX1467" i="3"/>
  <c r="CX1471" i="3"/>
  <c r="CX1475" i="3"/>
  <c r="CX1464" i="3"/>
  <c r="CX1468" i="3"/>
  <c r="CX1472" i="3"/>
  <c r="CX1476" i="3"/>
  <c r="CX1465" i="3"/>
  <c r="CX1469" i="3"/>
  <c r="CX1473" i="3"/>
  <c r="CX1466" i="3"/>
  <c r="CX1470" i="3"/>
  <c r="CX1474" i="3"/>
  <c r="I647" i="1"/>
  <c r="W647" i="1" s="1"/>
  <c r="CY644" i="1"/>
  <c r="X644" i="1" s="1"/>
  <c r="AD643" i="1"/>
  <c r="CS643" i="1"/>
  <c r="R643" i="1" s="1"/>
  <c r="CR642" i="1"/>
  <c r="Q642" i="1" s="1"/>
  <c r="CP642" i="1" s="1"/>
  <c r="O642" i="1" s="1"/>
  <c r="AB642" i="1"/>
  <c r="CR639" i="1"/>
  <c r="Q639" i="1" s="1"/>
  <c r="AB639" i="1"/>
  <c r="CZ638" i="1"/>
  <c r="Y638" i="1" s="1"/>
  <c r="CY638" i="1"/>
  <c r="X638" i="1" s="1"/>
  <c r="CY637" i="1"/>
  <c r="X637" i="1" s="1"/>
  <c r="CZ637" i="1"/>
  <c r="Y637" i="1" s="1"/>
  <c r="CP635" i="1"/>
  <c r="O635" i="1" s="1"/>
  <c r="CR632" i="1"/>
  <c r="Q632" i="1" s="1"/>
  <c r="CP632" i="1" s="1"/>
  <c r="O632" i="1" s="1"/>
  <c r="AB632" i="1"/>
  <c r="CR629" i="1"/>
  <c r="Q629" i="1" s="1"/>
  <c r="CP629" i="1" s="1"/>
  <c r="O629" i="1" s="1"/>
  <c r="AB629" i="1"/>
  <c r="CR628" i="1"/>
  <c r="Q628" i="1" s="1"/>
  <c r="CP628" i="1" s="1"/>
  <c r="O628" i="1" s="1"/>
  <c r="AB628" i="1"/>
  <c r="CR625" i="1"/>
  <c r="Q625" i="1" s="1"/>
  <c r="CP625" i="1" s="1"/>
  <c r="O625" i="1" s="1"/>
  <c r="AB625" i="1"/>
  <c r="CZ624" i="1"/>
  <c r="Y624" i="1" s="1"/>
  <c r="CY624" i="1"/>
  <c r="X624" i="1" s="1"/>
  <c r="CY623" i="1"/>
  <c r="X623" i="1" s="1"/>
  <c r="CZ623" i="1"/>
  <c r="Y623" i="1" s="1"/>
  <c r="CZ620" i="1"/>
  <c r="Y620" i="1" s="1"/>
  <c r="CY620" i="1"/>
  <c r="X620" i="1" s="1"/>
  <c r="CY619" i="1"/>
  <c r="X619" i="1" s="1"/>
  <c r="CZ619" i="1"/>
  <c r="Y619" i="1" s="1"/>
  <c r="CP613" i="1"/>
  <c r="O613" i="1" s="1"/>
  <c r="CR610" i="1"/>
  <c r="Q610" i="1" s="1"/>
  <c r="CP610" i="1" s="1"/>
  <c r="O610" i="1" s="1"/>
  <c r="AB610" i="1"/>
  <c r="CR605" i="1"/>
  <c r="Q605" i="1" s="1"/>
  <c r="CP605" i="1" s="1"/>
  <c r="O605" i="1" s="1"/>
  <c r="AB605" i="1"/>
  <c r="CY604" i="1"/>
  <c r="X604" i="1" s="1"/>
  <c r="CZ604" i="1"/>
  <c r="Y604" i="1" s="1"/>
  <c r="CR602" i="1"/>
  <c r="Q602" i="1" s="1"/>
  <c r="CP602" i="1" s="1"/>
  <c r="O602" i="1" s="1"/>
  <c r="AB602" i="1"/>
  <c r="CP601" i="1"/>
  <c r="O601" i="1" s="1"/>
  <c r="AT522" i="1"/>
  <c r="F581" i="1"/>
  <c r="CZ554" i="1"/>
  <c r="Y554" i="1" s="1"/>
  <c r="CY554" i="1"/>
  <c r="X554" i="1" s="1"/>
  <c r="CY549" i="1"/>
  <c r="X549" i="1" s="1"/>
  <c r="CZ549" i="1"/>
  <c r="Y549" i="1" s="1"/>
  <c r="CY537" i="1"/>
  <c r="X537" i="1" s="1"/>
  <c r="CZ537" i="1"/>
  <c r="Y537" i="1" s="1"/>
  <c r="S536" i="1"/>
  <c r="T536" i="1"/>
  <c r="CP532" i="1"/>
  <c r="O532" i="1" s="1"/>
  <c r="CZ528" i="1"/>
  <c r="Y528" i="1" s="1"/>
  <c r="CY528" i="1"/>
  <c r="X528" i="1" s="1"/>
  <c r="CY525" i="1"/>
  <c r="X525" i="1" s="1"/>
  <c r="CZ525" i="1"/>
  <c r="Y525" i="1" s="1"/>
  <c r="GK524" i="1"/>
  <c r="CG412" i="1"/>
  <c r="AX491" i="1"/>
  <c r="CX1315" i="3"/>
  <c r="CX1313" i="3"/>
  <c r="CX1314" i="3"/>
  <c r="CX1303" i="3"/>
  <c r="CX1301" i="3"/>
  <c r="CX1302" i="3"/>
  <c r="CX1291" i="3"/>
  <c r="CX1289" i="3"/>
  <c r="CX1290" i="3"/>
  <c r="AD598" i="1"/>
  <c r="AB596" i="1"/>
  <c r="CX1271" i="3"/>
  <c r="CX1275" i="3"/>
  <c r="CX1272" i="3"/>
  <c r="CX1276" i="3"/>
  <c r="CX1273" i="3"/>
  <c r="CX1274" i="3"/>
  <c r="P567" i="1"/>
  <c r="AZ563" i="1"/>
  <c r="CR561" i="1"/>
  <c r="Q561" i="1" s="1"/>
  <c r="CP561" i="1" s="1"/>
  <c r="O561" i="1" s="1"/>
  <c r="CT560" i="1"/>
  <c r="S560" i="1" s="1"/>
  <c r="CR559" i="1"/>
  <c r="Q559" i="1" s="1"/>
  <c r="CP559" i="1" s="1"/>
  <c r="O559" i="1" s="1"/>
  <c r="CT558" i="1"/>
  <c r="S558" i="1" s="1"/>
  <c r="CP558" i="1" s="1"/>
  <c r="O558" i="1" s="1"/>
  <c r="CR557" i="1"/>
  <c r="Q557" i="1" s="1"/>
  <c r="CP557" i="1" s="1"/>
  <c r="O557" i="1" s="1"/>
  <c r="CS556" i="1"/>
  <c r="AB556" i="1"/>
  <c r="I556" i="1"/>
  <c r="GX556" i="1" s="1"/>
  <c r="CT555" i="1"/>
  <c r="S555" i="1" s="1"/>
  <c r="CQ554" i="1"/>
  <c r="P554" i="1" s="1"/>
  <c r="AD554" i="1"/>
  <c r="CR554" i="1" s="1"/>
  <c r="Q554" i="1" s="1"/>
  <c r="CR553" i="1"/>
  <c r="Q553" i="1" s="1"/>
  <c r="CP553" i="1" s="1"/>
  <c r="O553" i="1" s="1"/>
  <c r="CS552" i="1"/>
  <c r="R552" i="1" s="1"/>
  <c r="GK552" i="1" s="1"/>
  <c r="AB552" i="1"/>
  <c r="CT551" i="1"/>
  <c r="S551" i="1" s="1"/>
  <c r="CP551" i="1" s="1"/>
  <c r="O551" i="1" s="1"/>
  <c r="CQ550" i="1"/>
  <c r="P550" i="1" s="1"/>
  <c r="CP550" i="1" s="1"/>
  <c r="O550" i="1" s="1"/>
  <c r="AD550" i="1"/>
  <c r="CR550" i="1" s="1"/>
  <c r="Q550" i="1" s="1"/>
  <c r="CR549" i="1"/>
  <c r="Q549" i="1" s="1"/>
  <c r="CP549" i="1" s="1"/>
  <c r="O549" i="1" s="1"/>
  <c r="CQ548" i="1"/>
  <c r="P548" i="1" s="1"/>
  <c r="AD548" i="1"/>
  <c r="CR548" i="1" s="1"/>
  <c r="Q548" i="1" s="1"/>
  <c r="CT547" i="1"/>
  <c r="S547" i="1" s="1"/>
  <c r="CQ546" i="1"/>
  <c r="P546" i="1" s="1"/>
  <c r="AD546" i="1"/>
  <c r="CR546" i="1" s="1"/>
  <c r="Q546" i="1" s="1"/>
  <c r="CR545" i="1"/>
  <c r="Q545" i="1" s="1"/>
  <c r="CP545" i="1" s="1"/>
  <c r="O545" i="1" s="1"/>
  <c r="CS544" i="1"/>
  <c r="R544" i="1" s="1"/>
  <c r="GK544" i="1" s="1"/>
  <c r="AB544" i="1"/>
  <c r="CT543" i="1"/>
  <c r="S543" i="1" s="1"/>
  <c r="CP543" i="1" s="1"/>
  <c r="O543" i="1" s="1"/>
  <c r="CQ542" i="1"/>
  <c r="P542" i="1" s="1"/>
  <c r="CP542" i="1" s="1"/>
  <c r="O542" i="1" s="1"/>
  <c r="AD542" i="1"/>
  <c r="CR542" i="1" s="1"/>
  <c r="Q542" i="1" s="1"/>
  <c r="CR541" i="1"/>
  <c r="CS540" i="1"/>
  <c r="R540" i="1" s="1"/>
  <c r="GK540" i="1" s="1"/>
  <c r="AB540" i="1"/>
  <c r="CT539" i="1"/>
  <c r="S539" i="1" s="1"/>
  <c r="CS538" i="1"/>
  <c r="R538" i="1" s="1"/>
  <c r="GK538" i="1" s="1"/>
  <c r="AB538" i="1"/>
  <c r="CX1183" i="3"/>
  <c r="CX1187" i="3"/>
  <c r="CX1191" i="3"/>
  <c r="CX1184" i="3"/>
  <c r="CX1188" i="3"/>
  <c r="CX1192" i="3"/>
  <c r="CX1185" i="3"/>
  <c r="CX1186" i="3"/>
  <c r="CX1181" i="3"/>
  <c r="CX1189" i="3"/>
  <c r="CX1182" i="3"/>
  <c r="CX1190" i="3"/>
  <c r="CR537" i="1"/>
  <c r="Q537" i="1" s="1"/>
  <c r="CP537" i="1" s="1"/>
  <c r="O537" i="1" s="1"/>
  <c r="CS536" i="1"/>
  <c r="R536" i="1" s="1"/>
  <c r="GK536" i="1" s="1"/>
  <c r="AB536" i="1"/>
  <c r="I536" i="1"/>
  <c r="GX536" i="1" s="1"/>
  <c r="CT535" i="1"/>
  <c r="S535" i="1" s="1"/>
  <c r="CQ534" i="1"/>
  <c r="P534" i="1" s="1"/>
  <c r="CP534" i="1" s="1"/>
  <c r="O534" i="1" s="1"/>
  <c r="AD534" i="1"/>
  <c r="CR534" i="1" s="1"/>
  <c r="Q534" i="1" s="1"/>
  <c r="CR533" i="1"/>
  <c r="Q533" i="1" s="1"/>
  <c r="CP533" i="1" s="1"/>
  <c r="O533" i="1" s="1"/>
  <c r="CS532" i="1"/>
  <c r="R532" i="1" s="1"/>
  <c r="GK532" i="1" s="1"/>
  <c r="AB532" i="1"/>
  <c r="CT531" i="1"/>
  <c r="S531" i="1" s="1"/>
  <c r="CQ530" i="1"/>
  <c r="P530" i="1" s="1"/>
  <c r="AD530" i="1"/>
  <c r="CR530" i="1" s="1"/>
  <c r="Q530" i="1" s="1"/>
  <c r="CR529" i="1"/>
  <c r="Q529" i="1" s="1"/>
  <c r="CP529" i="1" s="1"/>
  <c r="O529" i="1" s="1"/>
  <c r="CQ528" i="1"/>
  <c r="P528" i="1" s="1"/>
  <c r="AD528" i="1"/>
  <c r="CR528" i="1" s="1"/>
  <c r="Q528" i="1" s="1"/>
  <c r="CT527" i="1"/>
  <c r="S527" i="1" s="1"/>
  <c r="CS526" i="1"/>
  <c r="R526" i="1" s="1"/>
  <c r="GK526" i="1" s="1"/>
  <c r="AB526" i="1"/>
  <c r="CX1151" i="3"/>
  <c r="CX1152" i="3"/>
  <c r="CX1153" i="3"/>
  <c r="CR525" i="1"/>
  <c r="Q525" i="1" s="1"/>
  <c r="CQ524" i="1"/>
  <c r="P524" i="1" s="1"/>
  <c r="AD524" i="1"/>
  <c r="CR524" i="1" s="1"/>
  <c r="Q524" i="1" s="1"/>
  <c r="CC522" i="1"/>
  <c r="FV412" i="1"/>
  <c r="EM491" i="1"/>
  <c r="EG491" i="1"/>
  <c r="AP491" i="1"/>
  <c r="BY412" i="1"/>
  <c r="CI491" i="1"/>
  <c r="AO412" i="1"/>
  <c r="F495" i="1"/>
  <c r="AB489" i="1"/>
  <c r="CP487" i="1"/>
  <c r="O487" i="1" s="1"/>
  <c r="CX1123" i="3"/>
  <c r="CX1124" i="3"/>
  <c r="CX1125" i="3"/>
  <c r="CX1126" i="3"/>
  <c r="CX1121" i="3"/>
  <c r="CX1122" i="3"/>
  <c r="CY485" i="1"/>
  <c r="X485" i="1" s="1"/>
  <c r="AB485" i="1"/>
  <c r="CZ483" i="1"/>
  <c r="Y483" i="1" s="1"/>
  <c r="CY483" i="1"/>
  <c r="X483" i="1" s="1"/>
  <c r="CZ482" i="1"/>
  <c r="Y482" i="1" s="1"/>
  <c r="GO482" i="1" s="1"/>
  <c r="CP479" i="1"/>
  <c r="O479" i="1" s="1"/>
  <c r="CZ478" i="1"/>
  <c r="Y478" i="1" s="1"/>
  <c r="CY478" i="1"/>
  <c r="X478" i="1" s="1"/>
  <c r="CY477" i="1"/>
  <c r="X477" i="1" s="1"/>
  <c r="GM477" i="1" s="1"/>
  <c r="CZ477" i="1"/>
  <c r="Y477" i="1" s="1"/>
  <c r="GN477" i="1" s="1"/>
  <c r="CR476" i="1"/>
  <c r="Q476" i="1" s="1"/>
  <c r="AB476" i="1"/>
  <c r="CZ475" i="1"/>
  <c r="Y475" i="1" s="1"/>
  <c r="CY475" i="1"/>
  <c r="X475" i="1" s="1"/>
  <c r="CY474" i="1"/>
  <c r="X474" i="1" s="1"/>
  <c r="GM474" i="1" s="1"/>
  <c r="CZ474" i="1"/>
  <c r="Y474" i="1" s="1"/>
  <c r="CP471" i="1"/>
  <c r="O471" i="1" s="1"/>
  <c r="CY470" i="1"/>
  <c r="X470" i="1" s="1"/>
  <c r="CZ470" i="1"/>
  <c r="Y470" i="1" s="1"/>
  <c r="CY467" i="1"/>
  <c r="X467" i="1" s="1"/>
  <c r="CZ467" i="1"/>
  <c r="Y467" i="1" s="1"/>
  <c r="CP461" i="1"/>
  <c r="O461" i="1" s="1"/>
  <c r="CR459" i="1"/>
  <c r="Q459" i="1" s="1"/>
  <c r="AB459" i="1"/>
  <c r="CP458" i="1"/>
  <c r="O458" i="1" s="1"/>
  <c r="CZ457" i="1"/>
  <c r="Y457" i="1" s="1"/>
  <c r="CY457" i="1"/>
  <c r="X457" i="1" s="1"/>
  <c r="CY456" i="1"/>
  <c r="X456" i="1" s="1"/>
  <c r="CZ456" i="1"/>
  <c r="Y456" i="1" s="1"/>
  <c r="CY451" i="1"/>
  <c r="X451" i="1" s="1"/>
  <c r="GM451" i="1" s="1"/>
  <c r="CZ451" i="1"/>
  <c r="Y451" i="1" s="1"/>
  <c r="CR450" i="1"/>
  <c r="Q450" i="1" s="1"/>
  <c r="AB450" i="1"/>
  <c r="CZ449" i="1"/>
  <c r="Y449" i="1" s="1"/>
  <c r="CY449" i="1"/>
  <c r="X449" i="1" s="1"/>
  <c r="CY448" i="1"/>
  <c r="X448" i="1" s="1"/>
  <c r="CZ448" i="1"/>
  <c r="Y448" i="1" s="1"/>
  <c r="T443" i="1"/>
  <c r="V443" i="1"/>
  <c r="R443" i="1"/>
  <c r="GK443" i="1" s="1"/>
  <c r="CR442" i="1"/>
  <c r="Q442" i="1" s="1"/>
  <c r="AB442" i="1"/>
  <c r="CZ441" i="1"/>
  <c r="Y441" i="1" s="1"/>
  <c r="CY441" i="1"/>
  <c r="X441" i="1" s="1"/>
  <c r="GX439" i="1"/>
  <c r="GB491" i="1" s="1"/>
  <c r="P439" i="1"/>
  <c r="CP431" i="1"/>
  <c r="O431" i="1" s="1"/>
  <c r="CY430" i="1"/>
  <c r="X430" i="1" s="1"/>
  <c r="CZ430" i="1"/>
  <c r="Y430" i="1" s="1"/>
  <c r="CY427" i="1"/>
  <c r="X427" i="1" s="1"/>
  <c r="CZ427" i="1"/>
  <c r="Y427" i="1" s="1"/>
  <c r="GM427" i="1" s="1"/>
  <c r="CR426" i="1"/>
  <c r="Q426" i="1" s="1"/>
  <c r="AB426" i="1"/>
  <c r="CZ425" i="1"/>
  <c r="Y425" i="1" s="1"/>
  <c r="CY425" i="1"/>
  <c r="X425" i="1" s="1"/>
  <c r="CY424" i="1"/>
  <c r="X424" i="1" s="1"/>
  <c r="CZ424" i="1"/>
  <c r="Y424" i="1" s="1"/>
  <c r="CR420" i="1"/>
  <c r="Q420" i="1" s="1"/>
  <c r="AB420" i="1"/>
  <c r="S419" i="1"/>
  <c r="U419" i="1"/>
  <c r="Q419" i="1"/>
  <c r="CR417" i="1"/>
  <c r="Q417" i="1" s="1"/>
  <c r="CP417" i="1" s="1"/>
  <c r="O417" i="1" s="1"/>
  <c r="AB417" i="1"/>
  <c r="CY414" i="1"/>
  <c r="X414" i="1" s="1"/>
  <c r="CZ414" i="1"/>
  <c r="Y414" i="1" s="1"/>
  <c r="EA370" i="1"/>
  <c r="DN381" i="1"/>
  <c r="DZ370" i="1"/>
  <c r="DM381" i="1"/>
  <c r="CJ370" i="1"/>
  <c r="BA381" i="1"/>
  <c r="CQ641" i="1"/>
  <c r="P641" i="1" s="1"/>
  <c r="CP641" i="1" s="1"/>
  <c r="O641" i="1" s="1"/>
  <c r="CS639" i="1"/>
  <c r="R639" i="1" s="1"/>
  <c r="GK639" i="1" s="1"/>
  <c r="CQ637" i="1"/>
  <c r="P637" i="1" s="1"/>
  <c r="CP637" i="1" s="1"/>
  <c r="O637" i="1" s="1"/>
  <c r="CS635" i="1"/>
  <c r="R635" i="1" s="1"/>
  <c r="GK635" i="1" s="1"/>
  <c r="CQ634" i="1"/>
  <c r="P634" i="1" s="1"/>
  <c r="CS633" i="1"/>
  <c r="R633" i="1" s="1"/>
  <c r="GK633" i="1" s="1"/>
  <c r="CQ631" i="1"/>
  <c r="P631" i="1" s="1"/>
  <c r="CP631" i="1" s="1"/>
  <c r="O631" i="1" s="1"/>
  <c r="CS629" i="1"/>
  <c r="R629" i="1" s="1"/>
  <c r="GK629" i="1" s="1"/>
  <c r="CQ627" i="1"/>
  <c r="P627" i="1" s="1"/>
  <c r="CP627" i="1" s="1"/>
  <c r="O627" i="1" s="1"/>
  <c r="CS625" i="1"/>
  <c r="R625" i="1" s="1"/>
  <c r="GK625" i="1" s="1"/>
  <c r="CQ623" i="1"/>
  <c r="P623" i="1" s="1"/>
  <c r="CP623" i="1" s="1"/>
  <c r="O623" i="1" s="1"/>
  <c r="CS621" i="1"/>
  <c r="R621" i="1" s="1"/>
  <c r="GK621" i="1" s="1"/>
  <c r="CQ619" i="1"/>
  <c r="P619" i="1" s="1"/>
  <c r="CP619" i="1" s="1"/>
  <c r="O619" i="1" s="1"/>
  <c r="CS617" i="1"/>
  <c r="R617" i="1" s="1"/>
  <c r="GK617" i="1" s="1"/>
  <c r="CQ615" i="1"/>
  <c r="P615" i="1" s="1"/>
  <c r="CP615" i="1" s="1"/>
  <c r="O615" i="1" s="1"/>
  <c r="CS613" i="1"/>
  <c r="R613" i="1" s="1"/>
  <c r="GK613" i="1" s="1"/>
  <c r="CQ611" i="1"/>
  <c r="P611" i="1" s="1"/>
  <c r="CP611" i="1" s="1"/>
  <c r="O611" i="1" s="1"/>
  <c r="CS609" i="1"/>
  <c r="R609" i="1" s="1"/>
  <c r="GK609" i="1" s="1"/>
  <c r="CX1316" i="3"/>
  <c r="CX1317" i="3"/>
  <c r="CX1318" i="3"/>
  <c r="CQ607" i="1"/>
  <c r="P607" i="1" s="1"/>
  <c r="CP607" i="1" s="1"/>
  <c r="O607" i="1" s="1"/>
  <c r="CS605" i="1"/>
  <c r="R605" i="1" s="1"/>
  <c r="GK605" i="1" s="1"/>
  <c r="CX1304" i="3"/>
  <c r="CX1305" i="3"/>
  <c r="CX1306" i="3"/>
  <c r="CQ603" i="1"/>
  <c r="P603" i="1" s="1"/>
  <c r="CP603" i="1" s="1"/>
  <c r="O603" i="1" s="1"/>
  <c r="CS601" i="1"/>
  <c r="R601" i="1" s="1"/>
  <c r="GK601" i="1" s="1"/>
  <c r="CX1292" i="3"/>
  <c r="CX1293" i="3"/>
  <c r="CX1294" i="3"/>
  <c r="CQ599" i="1"/>
  <c r="P599" i="1" s="1"/>
  <c r="CS597" i="1"/>
  <c r="R597" i="1" s="1"/>
  <c r="CY597" i="1" s="1"/>
  <c r="X597" i="1" s="1"/>
  <c r="CX1279" i="3"/>
  <c r="CX1280" i="3"/>
  <c r="CX1281" i="3"/>
  <c r="CX1282" i="3"/>
  <c r="CX1277" i="3"/>
  <c r="CX1278" i="3"/>
  <c r="GA563" i="1"/>
  <c r="EU563" i="1"/>
  <c r="EM563" i="1"/>
  <c r="EI563" i="1"/>
  <c r="BC563" i="1"/>
  <c r="CX1195" i="3"/>
  <c r="CX1199" i="3"/>
  <c r="CX1203" i="3"/>
  <c r="CX1196" i="3"/>
  <c r="CX1200" i="3"/>
  <c r="CX1204" i="3"/>
  <c r="CX1193" i="3"/>
  <c r="CX1201" i="3"/>
  <c r="CX1194" i="3"/>
  <c r="CX1202" i="3"/>
  <c r="CX1197" i="3"/>
  <c r="CX1198" i="3"/>
  <c r="CX1155" i="3"/>
  <c r="CX1156" i="3"/>
  <c r="CX1154" i="3"/>
  <c r="CG522" i="1"/>
  <c r="CL412" i="1"/>
  <c r="BC491" i="1"/>
  <c r="CD412" i="1"/>
  <c r="AU491" i="1"/>
  <c r="CZ489" i="1"/>
  <c r="Y489" i="1" s="1"/>
  <c r="CY489" i="1"/>
  <c r="X489" i="1" s="1"/>
  <c r="CP488" i="1"/>
  <c r="O488" i="1" s="1"/>
  <c r="AD484" i="1"/>
  <c r="CS484" i="1"/>
  <c r="R484" i="1" s="1"/>
  <c r="GM482" i="1"/>
  <c r="CZ481" i="1"/>
  <c r="Y481" i="1" s="1"/>
  <c r="CY481" i="1"/>
  <c r="X481" i="1" s="1"/>
  <c r="CY480" i="1"/>
  <c r="X480" i="1" s="1"/>
  <c r="CZ480" i="1"/>
  <c r="Y480" i="1" s="1"/>
  <c r="CR478" i="1"/>
  <c r="Q478" i="1" s="1"/>
  <c r="AB478" i="1"/>
  <c r="CR475" i="1"/>
  <c r="Q475" i="1" s="1"/>
  <c r="CP475" i="1" s="1"/>
  <c r="O475" i="1" s="1"/>
  <c r="AB475" i="1"/>
  <c r="GN474" i="1"/>
  <c r="CZ473" i="1"/>
  <c r="Y473" i="1" s="1"/>
  <c r="CY473" i="1"/>
  <c r="X473" i="1" s="1"/>
  <c r="CY472" i="1"/>
  <c r="X472" i="1" s="1"/>
  <c r="CZ472" i="1"/>
  <c r="Y472" i="1" s="1"/>
  <c r="GM467" i="1"/>
  <c r="GN467" i="1"/>
  <c r="CZ466" i="1"/>
  <c r="Y466" i="1" s="1"/>
  <c r="CY466" i="1"/>
  <c r="X466" i="1" s="1"/>
  <c r="CY465" i="1"/>
  <c r="X465" i="1" s="1"/>
  <c r="CZ465" i="1"/>
  <c r="Y465" i="1" s="1"/>
  <c r="CR464" i="1"/>
  <c r="Q464" i="1" s="1"/>
  <c r="AB464" i="1"/>
  <c r="CZ463" i="1"/>
  <c r="Y463" i="1" s="1"/>
  <c r="CY463" i="1"/>
  <c r="X463" i="1" s="1"/>
  <c r="CY462" i="1"/>
  <c r="X462" i="1" s="1"/>
  <c r="CZ462" i="1"/>
  <c r="Y462" i="1" s="1"/>
  <c r="CP459" i="1"/>
  <c r="O459" i="1" s="1"/>
  <c r="CR457" i="1"/>
  <c r="Q457" i="1" s="1"/>
  <c r="AB457" i="1"/>
  <c r="GN451" i="1"/>
  <c r="CR449" i="1"/>
  <c r="Q449" i="1" s="1"/>
  <c r="CP449" i="1" s="1"/>
  <c r="O449" i="1" s="1"/>
  <c r="AB449" i="1"/>
  <c r="CZ445" i="1"/>
  <c r="Y445" i="1" s="1"/>
  <c r="CY445" i="1"/>
  <c r="X445" i="1" s="1"/>
  <c r="CY443" i="1"/>
  <c r="X443" i="1" s="1"/>
  <c r="CZ443" i="1"/>
  <c r="Y443" i="1" s="1"/>
  <c r="CR441" i="1"/>
  <c r="Q441" i="1" s="1"/>
  <c r="CP441" i="1" s="1"/>
  <c r="O441" i="1" s="1"/>
  <c r="AB441" i="1"/>
  <c r="CR436" i="1"/>
  <c r="Q436" i="1" s="1"/>
  <c r="AB436" i="1"/>
  <c r="CY435" i="1"/>
  <c r="X435" i="1" s="1"/>
  <c r="CZ435" i="1"/>
  <c r="Y435" i="1" s="1"/>
  <c r="CR434" i="1"/>
  <c r="Q434" i="1" s="1"/>
  <c r="AB434" i="1"/>
  <c r="CZ433" i="1"/>
  <c r="Y433" i="1" s="1"/>
  <c r="CY433" i="1"/>
  <c r="X433" i="1" s="1"/>
  <c r="CY432" i="1"/>
  <c r="X432" i="1" s="1"/>
  <c r="CZ432" i="1"/>
  <c r="Y432" i="1" s="1"/>
  <c r="GN427" i="1"/>
  <c r="CR425" i="1"/>
  <c r="Q425" i="1" s="1"/>
  <c r="AB425" i="1"/>
  <c r="CZ421" i="1"/>
  <c r="Y421" i="1" s="1"/>
  <c r="CY421" i="1"/>
  <c r="X421" i="1" s="1"/>
  <c r="CP419" i="1"/>
  <c r="O419" i="1" s="1"/>
  <c r="AJ370" i="1"/>
  <c r="W381" i="1"/>
  <c r="CX1427" i="3"/>
  <c r="CX1431" i="3"/>
  <c r="CX1435" i="3"/>
  <c r="CX1428" i="3"/>
  <c r="CX1432" i="3"/>
  <c r="CX1436" i="3"/>
  <c r="CX1429" i="3"/>
  <c r="CX1433" i="3"/>
  <c r="CX1437" i="3"/>
  <c r="CX1430" i="3"/>
  <c r="CX1434" i="3"/>
  <c r="CX1438" i="3"/>
  <c r="CX1379" i="3"/>
  <c r="CX1383" i="3"/>
  <c r="CX1387" i="3"/>
  <c r="CX1391" i="3"/>
  <c r="CX1380" i="3"/>
  <c r="CX1384" i="3"/>
  <c r="CX1388" i="3"/>
  <c r="CX1392" i="3"/>
  <c r="CX1381" i="3"/>
  <c r="CX1385" i="3"/>
  <c r="CX1389" i="3"/>
  <c r="CX1393" i="3"/>
  <c r="CX1382" i="3"/>
  <c r="CX1386" i="3"/>
  <c r="CX1390" i="3"/>
  <c r="CX1351" i="3"/>
  <c r="CX1355" i="3"/>
  <c r="CX1359" i="3"/>
  <c r="CX1363" i="3"/>
  <c r="CX1352" i="3"/>
  <c r="CX1356" i="3"/>
  <c r="CX1360" i="3"/>
  <c r="CX1349" i="3"/>
  <c r="CX1353" i="3"/>
  <c r="CX1357" i="3"/>
  <c r="CX1361" i="3"/>
  <c r="CX1350" i="3"/>
  <c r="CX1354" i="3"/>
  <c r="CX1358" i="3"/>
  <c r="CX1362" i="3"/>
  <c r="CX1319" i="3"/>
  <c r="CX1323" i="3"/>
  <c r="CX1327" i="3"/>
  <c r="CX1331" i="3"/>
  <c r="CX1320" i="3"/>
  <c r="CX1324" i="3"/>
  <c r="CX1328" i="3"/>
  <c r="CX1332" i="3"/>
  <c r="CX1321" i="3"/>
  <c r="CX1325" i="3"/>
  <c r="CX1329" i="3"/>
  <c r="CX1333" i="3"/>
  <c r="CX1322" i="3"/>
  <c r="CX1326" i="3"/>
  <c r="CX1330" i="3"/>
  <c r="CX1307" i="3"/>
  <c r="CX1308" i="3"/>
  <c r="CX1309" i="3"/>
  <c r="CX1295" i="3"/>
  <c r="CX1296" i="3"/>
  <c r="CX1297" i="3"/>
  <c r="CX1283" i="3"/>
  <c r="CX1284" i="3"/>
  <c r="CX1285" i="3"/>
  <c r="ET563" i="1"/>
  <c r="EP563" i="1"/>
  <c r="EL563" i="1"/>
  <c r="EH563" i="1"/>
  <c r="BB563" i="1"/>
  <c r="AP563" i="1"/>
  <c r="CX1207" i="3"/>
  <c r="CX1211" i="3"/>
  <c r="CX1215" i="3"/>
  <c r="CX1219" i="3"/>
  <c r="CX1208" i="3"/>
  <c r="CX1212" i="3"/>
  <c r="CX1216" i="3"/>
  <c r="CX1220" i="3"/>
  <c r="CX1209" i="3"/>
  <c r="CX1217" i="3"/>
  <c r="CX1210" i="3"/>
  <c r="CX1218" i="3"/>
  <c r="CX1205" i="3"/>
  <c r="CX1213" i="3"/>
  <c r="CX1221" i="3"/>
  <c r="CX1206" i="3"/>
  <c r="CX1214" i="3"/>
  <c r="CX1159" i="3"/>
  <c r="CX1163" i="3"/>
  <c r="CX1167" i="3"/>
  <c r="CX1160" i="3"/>
  <c r="CX1164" i="3"/>
  <c r="CX1168" i="3"/>
  <c r="CX1161" i="3"/>
  <c r="CX1162" i="3"/>
  <c r="CX1157" i="3"/>
  <c r="CX1165" i="3"/>
  <c r="CX1158" i="3"/>
  <c r="CX1166" i="3"/>
  <c r="CX1147" i="3"/>
  <c r="CX1145" i="3"/>
  <c r="CX1146" i="3"/>
  <c r="GD412" i="1"/>
  <c r="EU491" i="1"/>
  <c r="FY491" i="1"/>
  <c r="ET491" i="1"/>
  <c r="EB412" i="1"/>
  <c r="DO491" i="1"/>
  <c r="BB491" i="1"/>
  <c r="CY488" i="1"/>
  <c r="X488" i="1" s="1"/>
  <c r="AB488" i="1"/>
  <c r="CZ487" i="1"/>
  <c r="Y487" i="1" s="1"/>
  <c r="CY487" i="1"/>
  <c r="X487" i="1" s="1"/>
  <c r="CY486" i="1"/>
  <c r="X486" i="1" s="1"/>
  <c r="CP483" i="1"/>
  <c r="O483" i="1" s="1"/>
  <c r="CR481" i="1"/>
  <c r="Q481" i="1" s="1"/>
  <c r="AB481" i="1"/>
  <c r="CP478" i="1"/>
  <c r="O478" i="1" s="1"/>
  <c r="CP476" i="1"/>
  <c r="O476" i="1" s="1"/>
  <c r="CR473" i="1"/>
  <c r="Q473" i="1" s="1"/>
  <c r="AB473" i="1"/>
  <c r="CZ469" i="1"/>
  <c r="Y469" i="1" s="1"/>
  <c r="CY469" i="1"/>
  <c r="X469" i="1" s="1"/>
  <c r="CY468" i="1"/>
  <c r="X468" i="1" s="1"/>
  <c r="CZ468" i="1"/>
  <c r="Y468" i="1" s="1"/>
  <c r="CR466" i="1"/>
  <c r="Q466" i="1" s="1"/>
  <c r="AB466" i="1"/>
  <c r="CP465" i="1"/>
  <c r="O465" i="1" s="1"/>
  <c r="CR463" i="1"/>
  <c r="Q463" i="1" s="1"/>
  <c r="CP463" i="1" s="1"/>
  <c r="O463" i="1" s="1"/>
  <c r="AB463" i="1"/>
  <c r="CP457" i="1"/>
  <c r="O457" i="1" s="1"/>
  <c r="CY455" i="1"/>
  <c r="X455" i="1" s="1"/>
  <c r="CZ455" i="1"/>
  <c r="Y455" i="1" s="1"/>
  <c r="CR454" i="1"/>
  <c r="Q454" i="1" s="1"/>
  <c r="CP454" i="1" s="1"/>
  <c r="O454" i="1" s="1"/>
  <c r="AB454" i="1"/>
  <c r="CZ453" i="1"/>
  <c r="Y453" i="1" s="1"/>
  <c r="CY453" i="1"/>
  <c r="X453" i="1" s="1"/>
  <c r="CY452" i="1"/>
  <c r="X452" i="1" s="1"/>
  <c r="CZ452" i="1"/>
  <c r="Y452" i="1" s="1"/>
  <c r="CP450" i="1"/>
  <c r="O450" i="1" s="1"/>
  <c r="CY447" i="1"/>
  <c r="X447" i="1" s="1"/>
  <c r="CZ447" i="1"/>
  <c r="Y447" i="1" s="1"/>
  <c r="CR445" i="1"/>
  <c r="Q445" i="1" s="1"/>
  <c r="AB445" i="1"/>
  <c r="CP443" i="1"/>
  <c r="O443" i="1" s="1"/>
  <c r="CP442" i="1"/>
  <c r="O442" i="1" s="1"/>
  <c r="T439" i="1"/>
  <c r="DY491" i="1" s="1"/>
  <c r="V439" i="1"/>
  <c r="R439" i="1"/>
  <c r="GK439" i="1" s="1"/>
  <c r="CR438" i="1"/>
  <c r="Q438" i="1" s="1"/>
  <c r="CP438" i="1" s="1"/>
  <c r="O438" i="1" s="1"/>
  <c r="AB438" i="1"/>
  <c r="CZ437" i="1"/>
  <c r="Y437" i="1" s="1"/>
  <c r="CY437" i="1"/>
  <c r="X437" i="1" s="1"/>
  <c r="CP435" i="1"/>
  <c r="O435" i="1" s="1"/>
  <c r="CR433" i="1"/>
  <c r="Q433" i="1" s="1"/>
  <c r="AB433" i="1"/>
  <c r="CZ429" i="1"/>
  <c r="Y429" i="1" s="1"/>
  <c r="CY429" i="1"/>
  <c r="X429" i="1" s="1"/>
  <c r="CY428" i="1"/>
  <c r="X428" i="1" s="1"/>
  <c r="CZ428" i="1"/>
  <c r="Y428" i="1" s="1"/>
  <c r="CP426" i="1"/>
  <c r="O426" i="1" s="1"/>
  <c r="CP425" i="1"/>
  <c r="O425" i="1" s="1"/>
  <c r="CY423" i="1"/>
  <c r="X423" i="1" s="1"/>
  <c r="CZ423" i="1"/>
  <c r="Y423" i="1" s="1"/>
  <c r="CR421" i="1"/>
  <c r="Q421" i="1" s="1"/>
  <c r="AB421" i="1"/>
  <c r="CP420" i="1"/>
  <c r="O420" i="1" s="1"/>
  <c r="CR416" i="1"/>
  <c r="Q416" i="1" s="1"/>
  <c r="AB416" i="1"/>
  <c r="CY415" i="1"/>
  <c r="X415" i="1" s="1"/>
  <c r="CZ415" i="1"/>
  <c r="Y415" i="1" s="1"/>
  <c r="DX381" i="1"/>
  <c r="U381" i="1"/>
  <c r="AH370" i="1"/>
  <c r="CX1439" i="3"/>
  <c r="CX1443" i="3"/>
  <c r="CX1447" i="3"/>
  <c r="CX1440" i="3"/>
  <c r="CX1444" i="3"/>
  <c r="CX1448" i="3"/>
  <c r="CX1441" i="3"/>
  <c r="CX1445" i="3"/>
  <c r="CX1449" i="3"/>
  <c r="CX1442" i="3"/>
  <c r="CX1446" i="3"/>
  <c r="CX1450" i="3"/>
  <c r="CX1395" i="3"/>
  <c r="CX1399" i="3"/>
  <c r="CX1403" i="3"/>
  <c r="CX1407" i="3"/>
  <c r="CX1396" i="3"/>
  <c r="CX1400" i="3"/>
  <c r="CX1404" i="3"/>
  <c r="CX1408" i="3"/>
  <c r="CX1397" i="3"/>
  <c r="CX1401" i="3"/>
  <c r="CX1405" i="3"/>
  <c r="CX1394" i="3"/>
  <c r="CX1398" i="3"/>
  <c r="CX1402" i="3"/>
  <c r="CX1406" i="3"/>
  <c r="CX1367" i="3"/>
  <c r="CX1371" i="3"/>
  <c r="CX1375" i="3"/>
  <c r="CX1364" i="3"/>
  <c r="CX1368" i="3"/>
  <c r="CX1372" i="3"/>
  <c r="CX1376" i="3"/>
  <c r="CX1365" i="3"/>
  <c r="CX1369" i="3"/>
  <c r="CX1373" i="3"/>
  <c r="CX1377" i="3"/>
  <c r="CX1366" i="3"/>
  <c r="CX1370" i="3"/>
  <c r="CX1374" i="3"/>
  <c r="CX1378" i="3"/>
  <c r="CX1335" i="3"/>
  <c r="CX1339" i="3"/>
  <c r="CX1343" i="3"/>
  <c r="CX1347" i="3"/>
  <c r="CX1336" i="3"/>
  <c r="CX1340" i="3"/>
  <c r="CX1344" i="3"/>
  <c r="CX1348" i="3"/>
  <c r="CX1337" i="3"/>
  <c r="CX1341" i="3"/>
  <c r="CX1345" i="3"/>
  <c r="CX1334" i="3"/>
  <c r="CX1338" i="3"/>
  <c r="CX1342" i="3"/>
  <c r="CX1346" i="3"/>
  <c r="CX1311" i="3"/>
  <c r="CX1312" i="3"/>
  <c r="CX1310" i="3"/>
  <c r="CX1299" i="3"/>
  <c r="CX1300" i="3"/>
  <c r="CX1298" i="3"/>
  <c r="CX1287" i="3"/>
  <c r="CX1288" i="3"/>
  <c r="CX1286" i="3"/>
  <c r="CX1223" i="3"/>
  <c r="CX1227" i="3"/>
  <c r="CX1231" i="3"/>
  <c r="CX1235" i="3"/>
  <c r="CX1224" i="3"/>
  <c r="CX1228" i="3"/>
  <c r="CX1232" i="3"/>
  <c r="CX1236" i="3"/>
  <c r="CX1225" i="3"/>
  <c r="CX1233" i="3"/>
  <c r="CX1226" i="3"/>
  <c r="CX1234" i="3"/>
  <c r="CX1229" i="3"/>
  <c r="CX1237" i="3"/>
  <c r="CX1222" i="3"/>
  <c r="CX1230" i="3"/>
  <c r="CX1238" i="3"/>
  <c r="I541" i="1"/>
  <c r="GX541" i="1" s="1"/>
  <c r="GB563" i="1" s="1"/>
  <c r="CX1171" i="3"/>
  <c r="CX1175" i="3"/>
  <c r="CX1179" i="3"/>
  <c r="CX1172" i="3"/>
  <c r="CX1176" i="3"/>
  <c r="CX1180" i="3"/>
  <c r="CX1169" i="3"/>
  <c r="CX1177" i="3"/>
  <c r="CX1170" i="3"/>
  <c r="CX1178" i="3"/>
  <c r="CX1173" i="3"/>
  <c r="CX1174" i="3"/>
  <c r="CX1148" i="3"/>
  <c r="CX1149" i="3"/>
  <c r="CX1150" i="3"/>
  <c r="FR412" i="1"/>
  <c r="EI491" i="1"/>
  <c r="BZ412" i="1"/>
  <c r="AQ491" i="1"/>
  <c r="CP489" i="1"/>
  <c r="O489" i="1" s="1"/>
  <c r="AD486" i="1"/>
  <c r="CS486" i="1"/>
  <c r="R486" i="1" s="1"/>
  <c r="CP485" i="1"/>
  <c r="O485" i="1" s="1"/>
  <c r="AB483" i="1"/>
  <c r="CP481" i="1"/>
  <c r="O481" i="1" s="1"/>
  <c r="CY479" i="1"/>
  <c r="X479" i="1" s="1"/>
  <c r="CZ479" i="1"/>
  <c r="Y479" i="1" s="1"/>
  <c r="CP473" i="1"/>
  <c r="O473" i="1" s="1"/>
  <c r="CY471" i="1"/>
  <c r="X471" i="1" s="1"/>
  <c r="CZ471" i="1"/>
  <c r="Y471" i="1" s="1"/>
  <c r="CR469" i="1"/>
  <c r="Q469" i="1" s="1"/>
  <c r="CP469" i="1" s="1"/>
  <c r="O469" i="1" s="1"/>
  <c r="AB469" i="1"/>
  <c r="CP466" i="1"/>
  <c r="O466" i="1" s="1"/>
  <c r="CP464" i="1"/>
  <c r="O464" i="1" s="1"/>
  <c r="CY461" i="1"/>
  <c r="X461" i="1" s="1"/>
  <c r="CZ461" i="1"/>
  <c r="Y461" i="1" s="1"/>
  <c r="CR460" i="1"/>
  <c r="Q460" i="1" s="1"/>
  <c r="CP460" i="1" s="1"/>
  <c r="O460" i="1" s="1"/>
  <c r="AB460" i="1"/>
  <c r="CZ459" i="1"/>
  <c r="Y459" i="1" s="1"/>
  <c r="CY459" i="1"/>
  <c r="X459" i="1" s="1"/>
  <c r="CY458" i="1"/>
  <c r="X458" i="1" s="1"/>
  <c r="CZ458" i="1"/>
  <c r="Y458" i="1" s="1"/>
  <c r="GM455" i="1"/>
  <c r="GN455" i="1"/>
  <c r="CR453" i="1"/>
  <c r="Q453" i="1" s="1"/>
  <c r="CP453" i="1" s="1"/>
  <c r="O453" i="1" s="1"/>
  <c r="AB453" i="1"/>
  <c r="CZ450" i="1"/>
  <c r="Y450" i="1" s="1"/>
  <c r="CP447" i="1"/>
  <c r="O447" i="1" s="1"/>
  <c r="CY446" i="1"/>
  <c r="X446" i="1" s="1"/>
  <c r="CZ446" i="1"/>
  <c r="Y446" i="1" s="1"/>
  <c r="CP445" i="1"/>
  <c r="O445" i="1" s="1"/>
  <c r="CR440" i="1"/>
  <c r="Q440" i="1" s="1"/>
  <c r="CP440" i="1" s="1"/>
  <c r="O440" i="1" s="1"/>
  <c r="AB440" i="1"/>
  <c r="S439" i="1"/>
  <c r="U439" i="1"/>
  <c r="Q439" i="1"/>
  <c r="CR437" i="1"/>
  <c r="Q437" i="1" s="1"/>
  <c r="CP437" i="1" s="1"/>
  <c r="O437" i="1" s="1"/>
  <c r="AB437" i="1"/>
  <c r="CP436" i="1"/>
  <c r="O436" i="1" s="1"/>
  <c r="CP434" i="1"/>
  <c r="O434" i="1" s="1"/>
  <c r="CP433" i="1"/>
  <c r="O433" i="1" s="1"/>
  <c r="CY431" i="1"/>
  <c r="X431" i="1" s="1"/>
  <c r="CZ431" i="1"/>
  <c r="Y431" i="1" s="1"/>
  <c r="CR429" i="1"/>
  <c r="Q429" i="1" s="1"/>
  <c r="DV491" i="1" s="1"/>
  <c r="AB429" i="1"/>
  <c r="CP423" i="1"/>
  <c r="O423" i="1" s="1"/>
  <c r="CY422" i="1"/>
  <c r="X422" i="1" s="1"/>
  <c r="CZ422" i="1"/>
  <c r="Y422" i="1" s="1"/>
  <c r="CP421" i="1"/>
  <c r="O421" i="1" s="1"/>
  <c r="CY420" i="1"/>
  <c r="X420" i="1" s="1"/>
  <c r="T419" i="1"/>
  <c r="V419" i="1"/>
  <c r="EA491" i="1" s="1"/>
  <c r="R419" i="1"/>
  <c r="CR418" i="1"/>
  <c r="Q418" i="1" s="1"/>
  <c r="CP418" i="1" s="1"/>
  <c r="O418" i="1" s="1"/>
  <c r="AB418" i="1"/>
  <c r="CZ417" i="1"/>
  <c r="Y417" i="1" s="1"/>
  <c r="CY417" i="1"/>
  <c r="X417" i="1" s="1"/>
  <c r="CP415" i="1"/>
  <c r="O415" i="1" s="1"/>
  <c r="DU491" i="1"/>
  <c r="BZ370" i="1"/>
  <c r="AQ381" i="1"/>
  <c r="CG381" i="1"/>
  <c r="EB370" i="1"/>
  <c r="DO381" i="1"/>
  <c r="CX1065" i="3"/>
  <c r="CX1069" i="3"/>
  <c r="CX1066" i="3"/>
  <c r="CX1063" i="3"/>
  <c r="CX1067" i="3"/>
  <c r="CX1071" i="3"/>
  <c r="CX1064" i="3"/>
  <c r="CX1068" i="3"/>
  <c r="CX1072" i="3"/>
  <c r="CX1070" i="3"/>
  <c r="CX1073" i="3"/>
  <c r="CX1074" i="3"/>
  <c r="CX1001" i="3"/>
  <c r="CX1005" i="3"/>
  <c r="CX1009" i="3"/>
  <c r="CX1002" i="3"/>
  <c r="CX1006" i="3"/>
  <c r="CX1010" i="3"/>
  <c r="CX999" i="3"/>
  <c r="CX1003" i="3"/>
  <c r="CX1007" i="3"/>
  <c r="CX1011" i="3"/>
  <c r="CX1000" i="3"/>
  <c r="CX1004" i="3"/>
  <c r="CX1008" i="3"/>
  <c r="CX1012" i="3"/>
  <c r="CX945" i="3"/>
  <c r="CX949" i="3"/>
  <c r="CX953" i="3"/>
  <c r="CX957" i="3"/>
  <c r="CX946" i="3"/>
  <c r="CX950" i="3"/>
  <c r="CX954" i="3"/>
  <c r="CX958" i="3"/>
  <c r="CX943" i="3"/>
  <c r="CX947" i="3"/>
  <c r="CX951" i="3"/>
  <c r="CX955" i="3"/>
  <c r="CX944" i="3"/>
  <c r="CX948" i="3"/>
  <c r="CX952" i="3"/>
  <c r="CX956" i="3"/>
  <c r="CX913" i="3"/>
  <c r="CX917" i="3"/>
  <c r="CX921" i="3"/>
  <c r="CX925" i="3"/>
  <c r="CX910" i="3"/>
  <c r="CX914" i="3"/>
  <c r="CX918" i="3"/>
  <c r="CX922" i="3"/>
  <c r="CX926" i="3"/>
  <c r="CX911" i="3"/>
  <c r="CX915" i="3"/>
  <c r="CX919" i="3"/>
  <c r="CX923" i="3"/>
  <c r="CX912" i="3"/>
  <c r="CX916" i="3"/>
  <c r="CX920" i="3"/>
  <c r="CX924" i="3"/>
  <c r="CX861" i="3"/>
  <c r="CX862" i="3"/>
  <c r="CX859" i="3"/>
  <c r="CX863" i="3"/>
  <c r="CX860" i="3"/>
  <c r="CX864" i="3"/>
  <c r="CX853" i="3"/>
  <c r="CX857" i="3"/>
  <c r="CX854" i="3"/>
  <c r="CX858" i="3"/>
  <c r="CX855" i="3"/>
  <c r="CX856" i="3"/>
  <c r="F390" i="1"/>
  <c r="FR370" i="1"/>
  <c r="EI381" i="1"/>
  <c r="ES381" i="1"/>
  <c r="EH381" i="1"/>
  <c r="BX370" i="1"/>
  <c r="AO381" i="1"/>
  <c r="CY374" i="1"/>
  <c r="X374" i="1" s="1"/>
  <c r="GM374" i="1" s="1"/>
  <c r="AD373" i="1"/>
  <c r="CR373" i="1" s="1"/>
  <c r="Q373" i="1" s="1"/>
  <c r="DV381" i="1" s="1"/>
  <c r="CS373" i="1"/>
  <c r="R373" i="1" s="1"/>
  <c r="AI381" i="1"/>
  <c r="CS372" i="1"/>
  <c r="R372" i="1" s="1"/>
  <c r="AD372" i="1"/>
  <c r="CR372" i="1" s="1"/>
  <c r="Q372" i="1" s="1"/>
  <c r="FQ370" i="1"/>
  <c r="CD252" i="1"/>
  <c r="AU339" i="1"/>
  <c r="AB333" i="1"/>
  <c r="CY328" i="1"/>
  <c r="X328" i="1" s="1"/>
  <c r="CZ328" i="1"/>
  <c r="Y328" i="1" s="1"/>
  <c r="FQ252" i="1"/>
  <c r="GA339" i="1"/>
  <c r="CZ322" i="1"/>
  <c r="Y322" i="1" s="1"/>
  <c r="CY322" i="1"/>
  <c r="X322" i="1" s="1"/>
  <c r="BY252" i="1"/>
  <c r="AP339" i="1"/>
  <c r="CI339" i="1"/>
  <c r="R320" i="1"/>
  <c r="GK320" i="1" s="1"/>
  <c r="CP319" i="1"/>
  <c r="O319" i="1" s="1"/>
  <c r="CY316" i="1"/>
  <c r="X316" i="1" s="1"/>
  <c r="CZ316" i="1"/>
  <c r="Y316" i="1" s="1"/>
  <c r="CY312" i="1"/>
  <c r="X312" i="1" s="1"/>
  <c r="CZ312" i="1"/>
  <c r="Y312" i="1" s="1"/>
  <c r="CY303" i="1"/>
  <c r="X303" i="1" s="1"/>
  <c r="GO303" i="1" s="1"/>
  <c r="CZ303" i="1"/>
  <c r="Y303" i="1" s="1"/>
  <c r="CY301" i="1"/>
  <c r="X301" i="1" s="1"/>
  <c r="CZ301" i="1"/>
  <c r="Y301" i="1" s="1"/>
  <c r="CX1115" i="3"/>
  <c r="CX1119" i="3"/>
  <c r="CX1116" i="3"/>
  <c r="CX1120" i="3"/>
  <c r="CX1117" i="3"/>
  <c r="CX1118" i="3"/>
  <c r="CQ480" i="1"/>
  <c r="P480" i="1" s="1"/>
  <c r="CP480" i="1" s="1"/>
  <c r="O480" i="1" s="1"/>
  <c r="CS476" i="1"/>
  <c r="R476" i="1" s="1"/>
  <c r="GK476" i="1" s="1"/>
  <c r="CQ472" i="1"/>
  <c r="P472" i="1" s="1"/>
  <c r="CP472" i="1" s="1"/>
  <c r="O472" i="1" s="1"/>
  <c r="CQ470" i="1"/>
  <c r="P470" i="1" s="1"/>
  <c r="CP470" i="1" s="1"/>
  <c r="O470" i="1" s="1"/>
  <c r="CQ468" i="1"/>
  <c r="P468" i="1" s="1"/>
  <c r="CP468" i="1" s="1"/>
  <c r="O468" i="1" s="1"/>
  <c r="CS464" i="1"/>
  <c r="R464" i="1" s="1"/>
  <c r="GK464" i="1" s="1"/>
  <c r="CQ462" i="1"/>
  <c r="P462" i="1" s="1"/>
  <c r="CP462" i="1" s="1"/>
  <c r="O462" i="1" s="1"/>
  <c r="CS460" i="1"/>
  <c r="R460" i="1" s="1"/>
  <c r="GK460" i="1" s="1"/>
  <c r="CQ456" i="1"/>
  <c r="P456" i="1" s="1"/>
  <c r="CP456" i="1" s="1"/>
  <c r="O456" i="1" s="1"/>
  <c r="CS454" i="1"/>
  <c r="R454" i="1" s="1"/>
  <c r="GK454" i="1" s="1"/>
  <c r="CQ452" i="1"/>
  <c r="P452" i="1" s="1"/>
  <c r="CP452" i="1" s="1"/>
  <c r="O452" i="1" s="1"/>
  <c r="CS450" i="1"/>
  <c r="R450" i="1" s="1"/>
  <c r="GK450" i="1" s="1"/>
  <c r="CQ448" i="1"/>
  <c r="P448" i="1" s="1"/>
  <c r="CP448" i="1" s="1"/>
  <c r="O448" i="1" s="1"/>
  <c r="CQ446" i="1"/>
  <c r="P446" i="1" s="1"/>
  <c r="CP446" i="1" s="1"/>
  <c r="O446" i="1" s="1"/>
  <c r="CQ444" i="1"/>
  <c r="CS442" i="1"/>
  <c r="R442" i="1" s="1"/>
  <c r="GK442" i="1" s="1"/>
  <c r="CS440" i="1"/>
  <c r="R440" i="1" s="1"/>
  <c r="GK440" i="1" s="1"/>
  <c r="CX973" i="3"/>
  <c r="CX977" i="3"/>
  <c r="CX974" i="3"/>
  <c r="CX971" i="3"/>
  <c r="CX975" i="3"/>
  <c r="CX972" i="3"/>
  <c r="CX976" i="3"/>
  <c r="CS438" i="1"/>
  <c r="R438" i="1" s="1"/>
  <c r="GK438" i="1" s="1"/>
  <c r="CS436" i="1"/>
  <c r="R436" i="1" s="1"/>
  <c r="GK436" i="1" s="1"/>
  <c r="CX961" i="3"/>
  <c r="CX962" i="3"/>
  <c r="CX959" i="3"/>
  <c r="CX963" i="3"/>
  <c r="CX960" i="3"/>
  <c r="CX964" i="3"/>
  <c r="CS434" i="1"/>
  <c r="R434" i="1" s="1"/>
  <c r="GK434" i="1" s="1"/>
  <c r="CQ432" i="1"/>
  <c r="P432" i="1" s="1"/>
  <c r="CP432" i="1" s="1"/>
  <c r="O432" i="1" s="1"/>
  <c r="CQ430" i="1"/>
  <c r="P430" i="1" s="1"/>
  <c r="CP430" i="1" s="1"/>
  <c r="O430" i="1" s="1"/>
  <c r="CQ428" i="1"/>
  <c r="P428" i="1" s="1"/>
  <c r="CP428" i="1" s="1"/>
  <c r="O428" i="1" s="1"/>
  <c r="CS426" i="1"/>
  <c r="R426" i="1" s="1"/>
  <c r="GK426" i="1" s="1"/>
  <c r="CQ424" i="1"/>
  <c r="P424" i="1" s="1"/>
  <c r="CP424" i="1" s="1"/>
  <c r="O424" i="1" s="1"/>
  <c r="CQ422" i="1"/>
  <c r="P422" i="1" s="1"/>
  <c r="CP422" i="1" s="1"/>
  <c r="O422" i="1" s="1"/>
  <c r="CS420" i="1"/>
  <c r="R420" i="1" s="1"/>
  <c r="GK420" i="1" s="1"/>
  <c r="CX889" i="3"/>
  <c r="CX887" i="3"/>
  <c r="CX888" i="3"/>
  <c r="CS418" i="1"/>
  <c r="R418" i="1" s="1"/>
  <c r="GK418" i="1" s="1"/>
  <c r="CS416" i="1"/>
  <c r="R416" i="1" s="1"/>
  <c r="CY416" i="1" s="1"/>
  <c r="X416" i="1" s="1"/>
  <c r="CX865" i="3"/>
  <c r="CX869" i="3"/>
  <c r="CX873" i="3"/>
  <c r="CX866" i="3"/>
  <c r="CX870" i="3"/>
  <c r="CX874" i="3"/>
  <c r="CX867" i="3"/>
  <c r="CX871" i="3"/>
  <c r="CX875" i="3"/>
  <c r="CX868" i="3"/>
  <c r="CX872" i="3"/>
  <c r="CQ414" i="1"/>
  <c r="P414" i="1" s="1"/>
  <c r="ER381" i="1"/>
  <c r="EL381" i="1"/>
  <c r="EG381" i="1"/>
  <c r="AT381" i="1"/>
  <c r="AB374" i="1"/>
  <c r="CQ373" i="1"/>
  <c r="P373" i="1" s="1"/>
  <c r="AB373" i="1"/>
  <c r="CY373" i="1"/>
  <c r="X373" i="1" s="1"/>
  <c r="AB372" i="1"/>
  <c r="CQ372" i="1"/>
  <c r="P372" i="1" s="1"/>
  <c r="FV252" i="1"/>
  <c r="EM339" i="1"/>
  <c r="CL252" i="1"/>
  <c r="BC339" i="1"/>
  <c r="CZ333" i="1"/>
  <c r="Y333" i="1" s="1"/>
  <c r="CY333" i="1"/>
  <c r="X333" i="1" s="1"/>
  <c r="CZ329" i="1"/>
  <c r="Y329" i="1" s="1"/>
  <c r="GK329" i="1"/>
  <c r="CR317" i="1"/>
  <c r="Q317" i="1" s="1"/>
  <c r="CP317" i="1" s="1"/>
  <c r="O317" i="1" s="1"/>
  <c r="AB317" i="1"/>
  <c r="U309" i="1"/>
  <c r="CY307" i="1"/>
  <c r="X307" i="1" s="1"/>
  <c r="CZ307" i="1"/>
  <c r="Y307" i="1" s="1"/>
  <c r="CP307" i="1"/>
  <c r="O307" i="1" s="1"/>
  <c r="CX981" i="3"/>
  <c r="CX978" i="3"/>
  <c r="CX982" i="3"/>
  <c r="CX979" i="3"/>
  <c r="CX983" i="3"/>
  <c r="CX980" i="3"/>
  <c r="CX984" i="3"/>
  <c r="CX965" i="3"/>
  <c r="CX969" i="3"/>
  <c r="CX966" i="3"/>
  <c r="CX970" i="3"/>
  <c r="CX967" i="3"/>
  <c r="CX968" i="3"/>
  <c r="CX890" i="3"/>
  <c r="CX891" i="3"/>
  <c r="CX892" i="3"/>
  <c r="CX877" i="3"/>
  <c r="CX881" i="3"/>
  <c r="CX885" i="3"/>
  <c r="CX878" i="3"/>
  <c r="CX882" i="3"/>
  <c r="CX886" i="3"/>
  <c r="CX879" i="3"/>
  <c r="CX883" i="3"/>
  <c r="CX876" i="3"/>
  <c r="CX880" i="3"/>
  <c r="CX884" i="3"/>
  <c r="CL370" i="1"/>
  <c r="BC381" i="1"/>
  <c r="CB370" i="1"/>
  <c r="AS381" i="1"/>
  <c r="CS379" i="1"/>
  <c r="R379" i="1" s="1"/>
  <c r="GK379" i="1" s="1"/>
  <c r="AD379" i="1"/>
  <c r="CR379" i="1" s="1"/>
  <c r="Q379" i="1" s="1"/>
  <c r="AD378" i="1"/>
  <c r="CR378" i="1" s="1"/>
  <c r="Q378" i="1" s="1"/>
  <c r="CS378" i="1"/>
  <c r="R378" i="1" s="1"/>
  <c r="GK378" i="1" s="1"/>
  <c r="CS377" i="1"/>
  <c r="R377" i="1" s="1"/>
  <c r="GK377" i="1" s="1"/>
  <c r="AD377" i="1"/>
  <c r="CR377" i="1" s="1"/>
  <c r="Q377" i="1" s="1"/>
  <c r="AD376" i="1"/>
  <c r="CR376" i="1" s="1"/>
  <c r="Q376" i="1" s="1"/>
  <c r="CS376" i="1"/>
  <c r="R376" i="1" s="1"/>
  <c r="GK376" i="1" s="1"/>
  <c r="CS375" i="1"/>
  <c r="R375" i="1" s="1"/>
  <c r="GK375" i="1" s="1"/>
  <c r="AD375" i="1"/>
  <c r="CR375" i="1" s="1"/>
  <c r="Q375" i="1" s="1"/>
  <c r="AG381" i="1"/>
  <c r="GD252" i="1"/>
  <c r="EU339" i="1"/>
  <c r="FR252" i="1"/>
  <c r="EI339" i="1"/>
  <c r="AB335" i="1"/>
  <c r="GM330" i="1"/>
  <c r="GO330" i="1"/>
  <c r="CY324" i="1"/>
  <c r="X324" i="1" s="1"/>
  <c r="CZ324" i="1"/>
  <c r="Y324" i="1" s="1"/>
  <c r="CR323" i="1"/>
  <c r="Q323" i="1" s="1"/>
  <c r="CP323" i="1" s="1"/>
  <c r="O323" i="1" s="1"/>
  <c r="AB323" i="1"/>
  <c r="GM322" i="1"/>
  <c r="GO322" i="1"/>
  <c r="CZ319" i="1"/>
  <c r="Y319" i="1" s="1"/>
  <c r="CY319" i="1"/>
  <c r="X319" i="1" s="1"/>
  <c r="CY318" i="1"/>
  <c r="X318" i="1" s="1"/>
  <c r="CZ318" i="1"/>
  <c r="Y318" i="1" s="1"/>
  <c r="V309" i="1"/>
  <c r="AB309" i="1"/>
  <c r="CR309" i="1"/>
  <c r="GM305" i="1"/>
  <c r="CX1053" i="3"/>
  <c r="CX1057" i="3"/>
  <c r="CX1061" i="3"/>
  <c r="CX1054" i="3"/>
  <c r="CX1058" i="3"/>
  <c r="CX1062" i="3"/>
  <c r="CX1051" i="3"/>
  <c r="CX1055" i="3"/>
  <c r="CX1059" i="3"/>
  <c r="CX1052" i="3"/>
  <c r="CX1056" i="3"/>
  <c r="CX1060" i="3"/>
  <c r="CX985" i="3"/>
  <c r="CX989" i="3"/>
  <c r="CX993" i="3"/>
  <c r="CX997" i="3"/>
  <c r="CX986" i="3"/>
  <c r="CX990" i="3"/>
  <c r="CX994" i="3"/>
  <c r="CX998" i="3"/>
  <c r="CX987" i="3"/>
  <c r="CX991" i="3"/>
  <c r="CX995" i="3"/>
  <c r="CX988" i="3"/>
  <c r="CX992" i="3"/>
  <c r="CX996" i="3"/>
  <c r="I444" i="1"/>
  <c r="GX444" i="1" s="1"/>
  <c r="CJ491" i="1" s="1"/>
  <c r="CX929" i="3"/>
  <c r="CX933" i="3"/>
  <c r="CX937" i="3"/>
  <c r="CX941" i="3"/>
  <c r="CX930" i="3"/>
  <c r="CX934" i="3"/>
  <c r="CX938" i="3"/>
  <c r="CX942" i="3"/>
  <c r="CX927" i="3"/>
  <c r="CX931" i="3"/>
  <c r="CX935" i="3"/>
  <c r="CX939" i="3"/>
  <c r="CX928" i="3"/>
  <c r="CX932" i="3"/>
  <c r="CX936" i="3"/>
  <c r="CX940" i="3"/>
  <c r="CX893" i="3"/>
  <c r="CX897" i="3"/>
  <c r="CX901" i="3"/>
  <c r="CX905" i="3"/>
  <c r="CX909" i="3"/>
  <c r="CX894" i="3"/>
  <c r="CX898" i="3"/>
  <c r="CX902" i="3"/>
  <c r="CX906" i="3"/>
  <c r="CX895" i="3"/>
  <c r="CX899" i="3"/>
  <c r="CX903" i="3"/>
  <c r="CX907" i="3"/>
  <c r="CX896" i="3"/>
  <c r="CX900" i="3"/>
  <c r="CX904" i="3"/>
  <c r="CX908" i="3"/>
  <c r="P398" i="1"/>
  <c r="GD370" i="1"/>
  <c r="EU381" i="1"/>
  <c r="FY381" i="1"/>
  <c r="AF381" i="1"/>
  <c r="AB379" i="1"/>
  <c r="CQ379" i="1"/>
  <c r="P379" i="1" s="1"/>
  <c r="CP379" i="1" s="1"/>
  <c r="O379" i="1" s="1"/>
  <c r="CQ378" i="1"/>
  <c r="P378" i="1" s="1"/>
  <c r="CP378" i="1" s="1"/>
  <c r="O378" i="1" s="1"/>
  <c r="AB377" i="1"/>
  <c r="CQ377" i="1"/>
  <c r="P377" i="1" s="1"/>
  <c r="CP377" i="1" s="1"/>
  <c r="O377" i="1" s="1"/>
  <c r="CQ376" i="1"/>
  <c r="P376" i="1" s="1"/>
  <c r="CP376" i="1" s="1"/>
  <c r="O376" i="1" s="1"/>
  <c r="AB375" i="1"/>
  <c r="CQ375" i="1"/>
  <c r="P375" i="1" s="1"/>
  <c r="CP375" i="1" s="1"/>
  <c r="O375" i="1" s="1"/>
  <c r="GP374" i="1"/>
  <c r="BY370" i="1"/>
  <c r="CI381" i="1"/>
  <c r="CX841" i="3"/>
  <c r="CX842" i="3"/>
  <c r="CP337" i="1"/>
  <c r="O337" i="1" s="1"/>
  <c r="CY336" i="1"/>
  <c r="X336" i="1" s="1"/>
  <c r="GO336" i="1" s="1"/>
  <c r="CZ336" i="1"/>
  <c r="Y336" i="1" s="1"/>
  <c r="GM336" i="1" s="1"/>
  <c r="CZ335" i="1"/>
  <c r="Y335" i="1" s="1"/>
  <c r="CY335" i="1"/>
  <c r="X335" i="1" s="1"/>
  <c r="CP334" i="1"/>
  <c r="O334" i="1" s="1"/>
  <c r="CP331" i="1"/>
  <c r="O331" i="1" s="1"/>
  <c r="CY330" i="1"/>
  <c r="X330" i="1" s="1"/>
  <c r="CZ330" i="1"/>
  <c r="Y330" i="1" s="1"/>
  <c r="CY329" i="1"/>
  <c r="X329" i="1" s="1"/>
  <c r="CZ327" i="1"/>
  <c r="Y327" i="1" s="1"/>
  <c r="GM327" i="1" s="1"/>
  <c r="CY327" i="1"/>
  <c r="X327" i="1" s="1"/>
  <c r="CY325" i="1"/>
  <c r="X325" i="1" s="1"/>
  <c r="CP324" i="1"/>
  <c r="O324" i="1" s="1"/>
  <c r="GK323" i="1"/>
  <c r="CY323" i="1"/>
  <c r="X323" i="1" s="1"/>
  <c r="CZ323" i="1"/>
  <c r="Y323" i="1" s="1"/>
  <c r="CY320" i="1"/>
  <c r="X320" i="1" s="1"/>
  <c r="CZ320" i="1"/>
  <c r="Y320" i="1" s="1"/>
  <c r="CZ311" i="1"/>
  <c r="Y311" i="1" s="1"/>
  <c r="CY311" i="1"/>
  <c r="X311" i="1" s="1"/>
  <c r="GO311" i="1" s="1"/>
  <c r="CY310" i="1"/>
  <c r="X310" i="1" s="1"/>
  <c r="GM310" i="1" s="1"/>
  <c r="CZ310" i="1"/>
  <c r="Y310" i="1" s="1"/>
  <c r="CY297" i="1"/>
  <c r="X297" i="1" s="1"/>
  <c r="CZ297" i="1"/>
  <c r="Y297" i="1" s="1"/>
  <c r="F352" i="1"/>
  <c r="FY339" i="1"/>
  <c r="EG339" i="1"/>
  <c r="CG339" i="1"/>
  <c r="AO339" i="1"/>
  <c r="CS337" i="1"/>
  <c r="R337" i="1" s="1"/>
  <c r="GK337" i="1" s="1"/>
  <c r="AB337" i="1"/>
  <c r="CQ335" i="1"/>
  <c r="P335" i="1" s="1"/>
  <c r="CP335" i="1" s="1"/>
  <c r="O335" i="1" s="1"/>
  <c r="AD335" i="1"/>
  <c r="CR335" i="1" s="1"/>
  <c r="Q335" i="1" s="1"/>
  <c r="CS334" i="1"/>
  <c r="R334" i="1" s="1"/>
  <c r="GK334" i="1" s="1"/>
  <c r="AB334" i="1"/>
  <c r="CQ333" i="1"/>
  <c r="P333" i="1" s="1"/>
  <c r="CP333" i="1" s="1"/>
  <c r="O333" i="1" s="1"/>
  <c r="AD333" i="1"/>
  <c r="CR333" i="1" s="1"/>
  <c r="Q333" i="1" s="1"/>
  <c r="CS331" i="1"/>
  <c r="R331" i="1" s="1"/>
  <c r="GK331" i="1" s="1"/>
  <c r="AB331" i="1"/>
  <c r="CQ329" i="1"/>
  <c r="P329" i="1" s="1"/>
  <c r="CP329" i="1" s="1"/>
  <c r="O329" i="1" s="1"/>
  <c r="AD329" i="1"/>
  <c r="CR329" i="1" s="1"/>
  <c r="Q329" i="1" s="1"/>
  <c r="CR328" i="1"/>
  <c r="Q328" i="1" s="1"/>
  <c r="P328" i="1"/>
  <c r="CP328" i="1" s="1"/>
  <c r="O328" i="1" s="1"/>
  <c r="AB325" i="1"/>
  <c r="CR318" i="1"/>
  <c r="Q318" i="1" s="1"/>
  <c r="P318" i="1"/>
  <c r="CP318" i="1" s="1"/>
  <c r="O318" i="1" s="1"/>
  <c r="W317" i="1"/>
  <c r="S317" i="1"/>
  <c r="AB315" i="1"/>
  <c r="R314" i="1"/>
  <c r="GK314" i="1" s="1"/>
  <c r="CR312" i="1"/>
  <c r="Q312" i="1" s="1"/>
  <c r="P312" i="1"/>
  <c r="CX749" i="3"/>
  <c r="CX753" i="3"/>
  <c r="CX757" i="3"/>
  <c r="CX750" i="3"/>
  <c r="CX754" i="3"/>
  <c r="CX758" i="3"/>
  <c r="CX751" i="3"/>
  <c r="CX755" i="3"/>
  <c r="CX748" i="3"/>
  <c r="CX752" i="3"/>
  <c r="CX756" i="3"/>
  <c r="CX737" i="3"/>
  <c r="CX741" i="3"/>
  <c r="CX745" i="3"/>
  <c r="CX738" i="3"/>
  <c r="CX742" i="3"/>
  <c r="CX746" i="3"/>
  <c r="CX739" i="3"/>
  <c r="CX743" i="3"/>
  <c r="CX747" i="3"/>
  <c r="CX740" i="3"/>
  <c r="CX744" i="3"/>
  <c r="I314" i="1"/>
  <c r="CX729" i="3"/>
  <c r="CX733" i="3"/>
  <c r="CX730" i="3"/>
  <c r="CX734" i="3"/>
  <c r="CX731" i="3"/>
  <c r="CX735" i="3"/>
  <c r="CX728" i="3"/>
  <c r="CX732" i="3"/>
  <c r="CX736" i="3"/>
  <c r="I309" i="1"/>
  <c r="S309" i="1" s="1"/>
  <c r="CX721" i="3"/>
  <c r="CX725" i="3"/>
  <c r="CX722" i="3"/>
  <c r="CX726" i="3"/>
  <c r="CX719" i="3"/>
  <c r="CX723" i="3"/>
  <c r="CX727" i="3"/>
  <c r="CX720" i="3"/>
  <c r="CX724" i="3"/>
  <c r="CS304" i="1"/>
  <c r="R304" i="1" s="1"/>
  <c r="GK304" i="1" s="1"/>
  <c r="P304" i="1"/>
  <c r="AB301" i="1"/>
  <c r="CQ301" i="1"/>
  <c r="P301" i="1" s="1"/>
  <c r="CP301" i="1" s="1"/>
  <c r="O301" i="1" s="1"/>
  <c r="CY298" i="1"/>
  <c r="X298" i="1" s="1"/>
  <c r="AB298" i="1"/>
  <c r="CZ296" i="1"/>
  <c r="Y296" i="1" s="1"/>
  <c r="GO296" i="1" s="1"/>
  <c r="CP295" i="1"/>
  <c r="O295" i="1" s="1"/>
  <c r="CR291" i="1"/>
  <c r="Q291" i="1" s="1"/>
  <c r="AB291" i="1"/>
  <c r="CZ290" i="1"/>
  <c r="Y290" i="1" s="1"/>
  <c r="CY290" i="1"/>
  <c r="X290" i="1" s="1"/>
  <c r="CY289" i="1"/>
  <c r="X289" i="1" s="1"/>
  <c r="CZ289" i="1"/>
  <c r="Y289" i="1" s="1"/>
  <c r="CP287" i="1"/>
  <c r="O287" i="1" s="1"/>
  <c r="U283" i="1"/>
  <c r="V283" i="1"/>
  <c r="CR283" i="1"/>
  <c r="Q283" i="1" s="1"/>
  <c r="AB283" i="1"/>
  <c r="CR282" i="1"/>
  <c r="Q282" i="1" s="1"/>
  <c r="AB282" i="1"/>
  <c r="U279" i="1"/>
  <c r="V279" i="1"/>
  <c r="CR279" i="1"/>
  <c r="Q279" i="1" s="1"/>
  <c r="AB279" i="1"/>
  <c r="CR278" i="1"/>
  <c r="Q278" i="1" s="1"/>
  <c r="AB278" i="1"/>
  <c r="U275" i="1"/>
  <c r="CR275" i="1"/>
  <c r="AB275" i="1"/>
  <c r="CR274" i="1"/>
  <c r="Q274" i="1" s="1"/>
  <c r="AB274" i="1"/>
  <c r="U271" i="1"/>
  <c r="V271" i="1"/>
  <c r="CR271" i="1"/>
  <c r="Q271" i="1" s="1"/>
  <c r="AB271" i="1"/>
  <c r="CR270" i="1"/>
  <c r="Q270" i="1" s="1"/>
  <c r="AB270" i="1"/>
  <c r="CR267" i="1"/>
  <c r="Q267" i="1" s="1"/>
  <c r="CP267" i="1" s="1"/>
  <c r="O267" i="1" s="1"/>
  <c r="AB267" i="1"/>
  <c r="CY266" i="1"/>
  <c r="X266" i="1" s="1"/>
  <c r="CZ266" i="1"/>
  <c r="Y266" i="1" s="1"/>
  <c r="CR259" i="1"/>
  <c r="Q259" i="1" s="1"/>
  <c r="CP259" i="1" s="1"/>
  <c r="O259" i="1" s="1"/>
  <c r="AB259" i="1"/>
  <c r="CY258" i="1"/>
  <c r="X258" i="1" s="1"/>
  <c r="CZ258" i="1"/>
  <c r="Y258" i="1" s="1"/>
  <c r="GM258" i="1" s="1"/>
  <c r="CR256" i="1"/>
  <c r="Q256" i="1" s="1"/>
  <c r="CP256" i="1" s="1"/>
  <c r="O256" i="1" s="1"/>
  <c r="AB256" i="1"/>
  <c r="CY215" i="1"/>
  <c r="X215" i="1" s="1"/>
  <c r="CZ215" i="1"/>
  <c r="Y215" i="1" s="1"/>
  <c r="AB336" i="1"/>
  <c r="AB330" i="1"/>
  <c r="CZ326" i="1"/>
  <c r="Y326" i="1" s="1"/>
  <c r="CP326" i="1"/>
  <c r="O326" i="1" s="1"/>
  <c r="CZ325" i="1"/>
  <c r="Y325" i="1" s="1"/>
  <c r="CZ321" i="1"/>
  <c r="Y321" i="1" s="1"/>
  <c r="CP321" i="1"/>
  <c r="O321" i="1" s="1"/>
  <c r="AB319" i="1"/>
  <c r="P316" i="1"/>
  <c r="CP316" i="1" s="1"/>
  <c r="O316" i="1" s="1"/>
  <c r="CZ315" i="1"/>
  <c r="Y315" i="1" s="1"/>
  <c r="CP308" i="1"/>
  <c r="O308" i="1" s="1"/>
  <c r="CP306" i="1"/>
  <c r="O306" i="1" s="1"/>
  <c r="CZ305" i="1"/>
  <c r="Y305" i="1" s="1"/>
  <c r="GO305" i="1" s="1"/>
  <c r="CR304" i="1"/>
  <c r="Q304" i="1" s="1"/>
  <c r="T304" i="1"/>
  <c r="AB303" i="1"/>
  <c r="AD302" i="1"/>
  <c r="CS302" i="1"/>
  <c r="R302" i="1" s="1"/>
  <c r="CP300" i="1"/>
  <c r="O300" i="1" s="1"/>
  <c r="CY296" i="1"/>
  <c r="X296" i="1" s="1"/>
  <c r="GM296" i="1" s="1"/>
  <c r="CZ292" i="1"/>
  <c r="Y292" i="1" s="1"/>
  <c r="CY292" i="1"/>
  <c r="X292" i="1" s="1"/>
  <c r="CR290" i="1"/>
  <c r="Q290" i="1" s="1"/>
  <c r="AB290" i="1"/>
  <c r="CY284" i="1"/>
  <c r="X284" i="1" s="1"/>
  <c r="CZ284" i="1"/>
  <c r="Y284" i="1" s="1"/>
  <c r="CP282" i="1"/>
  <c r="O282" i="1" s="1"/>
  <c r="CZ280" i="1"/>
  <c r="Y280" i="1" s="1"/>
  <c r="CY280" i="1"/>
  <c r="X280" i="1" s="1"/>
  <c r="CP278" i="1"/>
  <c r="O278" i="1" s="1"/>
  <c r="CZ276" i="1"/>
  <c r="Y276" i="1" s="1"/>
  <c r="CY276" i="1"/>
  <c r="X276" i="1" s="1"/>
  <c r="CP274" i="1"/>
  <c r="O274" i="1" s="1"/>
  <c r="CY272" i="1"/>
  <c r="X272" i="1" s="1"/>
  <c r="CZ272" i="1"/>
  <c r="Y272" i="1" s="1"/>
  <c r="CP270" i="1"/>
  <c r="O270" i="1" s="1"/>
  <c r="CZ268" i="1"/>
  <c r="Y268" i="1" s="1"/>
  <c r="CY268" i="1"/>
  <c r="X268" i="1" s="1"/>
  <c r="CR265" i="1"/>
  <c r="Q265" i="1" s="1"/>
  <c r="AB265" i="1"/>
  <c r="CY264" i="1"/>
  <c r="X264" i="1" s="1"/>
  <c r="CZ264" i="1"/>
  <c r="Y264" i="1" s="1"/>
  <c r="CZ260" i="1"/>
  <c r="Y260" i="1" s="1"/>
  <c r="CY260" i="1"/>
  <c r="X260" i="1" s="1"/>
  <c r="GN258" i="1"/>
  <c r="CY257" i="1"/>
  <c r="X257" i="1" s="1"/>
  <c r="CZ257" i="1"/>
  <c r="Y257" i="1" s="1"/>
  <c r="T218" i="1"/>
  <c r="CX843" i="3"/>
  <c r="CX844" i="3"/>
  <c r="AQ339" i="1"/>
  <c r="CT332" i="1"/>
  <c r="S332" i="1" s="1"/>
  <c r="U325" i="1"/>
  <c r="Q325" i="1"/>
  <c r="CP325" i="1" s="1"/>
  <c r="O325" i="1" s="1"/>
  <c r="AB324" i="1"/>
  <c r="P320" i="1"/>
  <c r="CP320" i="1" s="1"/>
  <c r="O320" i="1" s="1"/>
  <c r="CX769" i="3"/>
  <c r="CX773" i="3"/>
  <c r="CX770" i="3"/>
  <c r="CX774" i="3"/>
  <c r="CX771" i="3"/>
  <c r="CX775" i="3"/>
  <c r="CX768" i="3"/>
  <c r="CX772" i="3"/>
  <c r="CX776" i="3"/>
  <c r="CX761" i="3"/>
  <c r="CX765" i="3"/>
  <c r="CX762" i="3"/>
  <c r="CX766" i="3"/>
  <c r="CX759" i="3"/>
  <c r="CX763" i="3"/>
  <c r="CX767" i="3"/>
  <c r="CX760" i="3"/>
  <c r="CX764" i="3"/>
  <c r="T316" i="1"/>
  <c r="AB316" i="1"/>
  <c r="U315" i="1"/>
  <c r="Q315" i="1"/>
  <c r="CP315" i="1" s="1"/>
  <c r="O315" i="1" s="1"/>
  <c r="AB314" i="1"/>
  <c r="W309" i="1"/>
  <c r="AB308" i="1"/>
  <c r="AB307" i="1"/>
  <c r="AB306" i="1"/>
  <c r="W304" i="1"/>
  <c r="S304" i="1"/>
  <c r="CY300" i="1"/>
  <c r="X300" i="1" s="1"/>
  <c r="AB300" i="1"/>
  <c r="CY294" i="1"/>
  <c r="X294" i="1" s="1"/>
  <c r="GO294" i="1" s="1"/>
  <c r="CZ294" i="1"/>
  <c r="Y294" i="1" s="1"/>
  <c r="GM294" i="1" s="1"/>
  <c r="CR292" i="1"/>
  <c r="Q292" i="1" s="1"/>
  <c r="CP292" i="1" s="1"/>
  <c r="O292" i="1" s="1"/>
  <c r="AB292" i="1"/>
  <c r="CP291" i="1"/>
  <c r="O291" i="1" s="1"/>
  <c r="CP290" i="1"/>
  <c r="O290" i="1" s="1"/>
  <c r="CY288" i="1"/>
  <c r="X288" i="1" s="1"/>
  <c r="GM288" i="1" s="1"/>
  <c r="CZ288" i="1"/>
  <c r="Y288" i="1" s="1"/>
  <c r="CR287" i="1"/>
  <c r="Q287" i="1" s="1"/>
  <c r="AB287" i="1"/>
  <c r="CY286" i="1"/>
  <c r="X286" i="1" s="1"/>
  <c r="GO286" i="1" s="1"/>
  <c r="CZ286" i="1"/>
  <c r="Y286" i="1" s="1"/>
  <c r="CP284" i="1"/>
  <c r="O284" i="1" s="1"/>
  <c r="P283" i="1"/>
  <c r="CP283" i="1" s="1"/>
  <c r="O283" i="1" s="1"/>
  <c r="CR280" i="1"/>
  <c r="Q280" i="1" s="1"/>
  <c r="AB280" i="1"/>
  <c r="P279" i="1"/>
  <c r="CR276" i="1"/>
  <c r="Q276" i="1" s="1"/>
  <c r="AB276" i="1"/>
  <c r="CP272" i="1"/>
  <c r="O272" i="1" s="1"/>
  <c r="P271" i="1"/>
  <c r="CP271" i="1" s="1"/>
  <c r="O271" i="1" s="1"/>
  <c r="CR268" i="1"/>
  <c r="Q268" i="1" s="1"/>
  <c r="CP268" i="1" s="1"/>
  <c r="O268" i="1" s="1"/>
  <c r="AB268" i="1"/>
  <c r="CR263" i="1"/>
  <c r="Q263" i="1" s="1"/>
  <c r="CP263" i="1" s="1"/>
  <c r="O263" i="1" s="1"/>
  <c r="AB263" i="1"/>
  <c r="CY262" i="1"/>
  <c r="X262" i="1" s="1"/>
  <c r="CZ262" i="1"/>
  <c r="Y262" i="1" s="1"/>
  <c r="GM262" i="1" s="1"/>
  <c r="CR260" i="1"/>
  <c r="Q260" i="1" s="1"/>
  <c r="CP260" i="1" s="1"/>
  <c r="O260" i="1" s="1"/>
  <c r="AB260" i="1"/>
  <c r="CR255" i="1"/>
  <c r="Q255" i="1" s="1"/>
  <c r="CP255" i="1" s="1"/>
  <c r="O255" i="1" s="1"/>
  <c r="AB255" i="1"/>
  <c r="CY254" i="1"/>
  <c r="X254" i="1" s="1"/>
  <c r="CZ254" i="1"/>
  <c r="Y254" i="1" s="1"/>
  <c r="CY199" i="1"/>
  <c r="X199" i="1" s="1"/>
  <c r="CZ199" i="1"/>
  <c r="Y199" i="1" s="1"/>
  <c r="T320" i="1"/>
  <c r="AB313" i="1"/>
  <c r="CP313" i="1"/>
  <c r="O313" i="1" s="1"/>
  <c r="CY308" i="1"/>
  <c r="X308" i="1" s="1"/>
  <c r="CY306" i="1"/>
  <c r="X306" i="1" s="1"/>
  <c r="AD299" i="1"/>
  <c r="CS299" i="1"/>
  <c r="R299" i="1" s="1"/>
  <c r="CP298" i="1"/>
  <c r="O298" i="1" s="1"/>
  <c r="AB297" i="1"/>
  <c r="CQ297" i="1"/>
  <c r="P297" i="1" s="1"/>
  <c r="CP297" i="1" s="1"/>
  <c r="O297" i="1" s="1"/>
  <c r="CY293" i="1"/>
  <c r="X293" i="1" s="1"/>
  <c r="CZ293" i="1"/>
  <c r="Y293" i="1" s="1"/>
  <c r="GO288" i="1"/>
  <c r="GM286" i="1"/>
  <c r="CY285" i="1"/>
  <c r="X285" i="1" s="1"/>
  <c r="CZ285" i="1"/>
  <c r="Y285" i="1" s="1"/>
  <c r="CZ282" i="1"/>
  <c r="Y282" i="1" s="1"/>
  <c r="CY282" i="1"/>
  <c r="X282" i="1" s="1"/>
  <c r="CY281" i="1"/>
  <c r="X281" i="1" s="1"/>
  <c r="CZ281" i="1"/>
  <c r="Y281" i="1" s="1"/>
  <c r="CP280" i="1"/>
  <c r="O280" i="1" s="1"/>
  <c r="CZ278" i="1"/>
  <c r="Y278" i="1" s="1"/>
  <c r="CY278" i="1"/>
  <c r="X278" i="1" s="1"/>
  <c r="CY277" i="1"/>
  <c r="X277" i="1" s="1"/>
  <c r="CZ277" i="1"/>
  <c r="Y277" i="1" s="1"/>
  <c r="CP276" i="1"/>
  <c r="O276" i="1" s="1"/>
  <c r="GX275" i="1"/>
  <c r="S275" i="1"/>
  <c r="CZ274" i="1"/>
  <c r="Y274" i="1" s="1"/>
  <c r="CY274" i="1"/>
  <c r="X274" i="1" s="1"/>
  <c r="CY273" i="1"/>
  <c r="X273" i="1" s="1"/>
  <c r="CZ273" i="1"/>
  <c r="Y273" i="1" s="1"/>
  <c r="CZ270" i="1"/>
  <c r="Y270" i="1" s="1"/>
  <c r="CY270" i="1"/>
  <c r="X270" i="1" s="1"/>
  <c r="CY269" i="1"/>
  <c r="X269" i="1" s="1"/>
  <c r="CZ269" i="1"/>
  <c r="Y269" i="1" s="1"/>
  <c r="CY267" i="1"/>
  <c r="X267" i="1" s="1"/>
  <c r="CZ267" i="1"/>
  <c r="Y267" i="1" s="1"/>
  <c r="CP265" i="1"/>
  <c r="O265" i="1" s="1"/>
  <c r="GN262" i="1"/>
  <c r="CY261" i="1"/>
  <c r="X261" i="1" s="1"/>
  <c r="CZ261" i="1"/>
  <c r="Y261" i="1" s="1"/>
  <c r="CZ259" i="1"/>
  <c r="Y259" i="1" s="1"/>
  <c r="CZ256" i="1"/>
  <c r="Y256" i="1" s="1"/>
  <c r="CY256" i="1"/>
  <c r="X256" i="1" s="1"/>
  <c r="GN254" i="1"/>
  <c r="CY219" i="1"/>
  <c r="X219" i="1" s="1"/>
  <c r="CZ219" i="1"/>
  <c r="Y219" i="1" s="1"/>
  <c r="CY207" i="1"/>
  <c r="X207" i="1" s="1"/>
  <c r="CZ207" i="1"/>
  <c r="Y207" i="1" s="1"/>
  <c r="BZ26" i="1"/>
  <c r="AQ221" i="1"/>
  <c r="CG221" i="1"/>
  <c r="CX686" i="3"/>
  <c r="CX690" i="3"/>
  <c r="CX694" i="3"/>
  <c r="CX687" i="3"/>
  <c r="CX692" i="3"/>
  <c r="CX688" i="3"/>
  <c r="CX693" i="3"/>
  <c r="CX689" i="3"/>
  <c r="CX695" i="3"/>
  <c r="CX685" i="3"/>
  <c r="CX691" i="3"/>
  <c r="CX666" i="3"/>
  <c r="CX670" i="3"/>
  <c r="CX665" i="3"/>
  <c r="CX671" i="3"/>
  <c r="CX667" i="3"/>
  <c r="CX672" i="3"/>
  <c r="CX663" i="3"/>
  <c r="CX668" i="3"/>
  <c r="CX673" i="3"/>
  <c r="CX664" i="3"/>
  <c r="CX669" i="3"/>
  <c r="CX646" i="3"/>
  <c r="CX650" i="3"/>
  <c r="CX649" i="3"/>
  <c r="CX645" i="3"/>
  <c r="CX651" i="3"/>
  <c r="CX647" i="3"/>
  <c r="CX652" i="3"/>
  <c r="CX648" i="3"/>
  <c r="CX525" i="3"/>
  <c r="CX526" i="3"/>
  <c r="CX527" i="3"/>
  <c r="CX517" i="3"/>
  <c r="CX518" i="3"/>
  <c r="CX519" i="3"/>
  <c r="CX505" i="3"/>
  <c r="CX506" i="3"/>
  <c r="CX507" i="3"/>
  <c r="EL221" i="1"/>
  <c r="AT221" i="1"/>
  <c r="AB219" i="1"/>
  <c r="CQ219" i="1"/>
  <c r="P219" i="1" s="1"/>
  <c r="CP219" i="1" s="1"/>
  <c r="O219" i="1" s="1"/>
  <c r="U216" i="1"/>
  <c r="I216" i="1"/>
  <c r="GX216" i="1" s="1"/>
  <c r="AB215" i="1"/>
  <c r="CQ215" i="1"/>
  <c r="P215" i="1" s="1"/>
  <c r="CP215" i="1" s="1"/>
  <c r="O215" i="1" s="1"/>
  <c r="T214" i="1"/>
  <c r="AB214" i="1"/>
  <c r="CP212" i="1"/>
  <c r="O212" i="1" s="1"/>
  <c r="CY210" i="1"/>
  <c r="X210" i="1" s="1"/>
  <c r="AB210" i="1"/>
  <c r="CY209" i="1"/>
  <c r="X209" i="1" s="1"/>
  <c r="AB207" i="1"/>
  <c r="CQ207" i="1"/>
  <c r="P207" i="1" s="1"/>
  <c r="CP207" i="1" s="1"/>
  <c r="O207" i="1" s="1"/>
  <c r="T206" i="1"/>
  <c r="AB206" i="1"/>
  <c r="CP204" i="1"/>
  <c r="O204" i="1" s="1"/>
  <c r="CY202" i="1"/>
  <c r="X202" i="1" s="1"/>
  <c r="AB202" i="1"/>
  <c r="AB199" i="1"/>
  <c r="CQ199" i="1"/>
  <c r="P199" i="1" s="1"/>
  <c r="CP199" i="1" s="1"/>
  <c r="O199" i="1" s="1"/>
  <c r="T198" i="1"/>
  <c r="AB198" i="1"/>
  <c r="CZ196" i="1"/>
  <c r="Y196" i="1" s="1"/>
  <c r="CY196" i="1"/>
  <c r="X196" i="1" s="1"/>
  <c r="CY194" i="1"/>
  <c r="X194" i="1" s="1"/>
  <c r="GM194" i="1" s="1"/>
  <c r="CZ194" i="1"/>
  <c r="Y194" i="1" s="1"/>
  <c r="CR193" i="1"/>
  <c r="Q193" i="1" s="1"/>
  <c r="AB193" i="1"/>
  <c r="CY192" i="1"/>
  <c r="X192" i="1" s="1"/>
  <c r="GN192" i="1" s="1"/>
  <c r="CZ192" i="1"/>
  <c r="Y192" i="1" s="1"/>
  <c r="GX190" i="1"/>
  <c r="P190" i="1"/>
  <c r="CP190" i="1" s="1"/>
  <c r="O190" i="1" s="1"/>
  <c r="CP189" i="1"/>
  <c r="O189" i="1" s="1"/>
  <c r="CZ186" i="1"/>
  <c r="Y186" i="1" s="1"/>
  <c r="CY186" i="1"/>
  <c r="X186" i="1" s="1"/>
  <c r="AB184" i="1"/>
  <c r="CR184" i="1"/>
  <c r="Q184" i="1" s="1"/>
  <c r="CY183" i="1"/>
  <c r="X183" i="1" s="1"/>
  <c r="CZ183" i="1"/>
  <c r="Y183" i="1" s="1"/>
  <c r="CY179" i="1"/>
  <c r="X179" i="1" s="1"/>
  <c r="CZ179" i="1"/>
  <c r="Y179" i="1" s="1"/>
  <c r="CP175" i="1"/>
  <c r="O175" i="1" s="1"/>
  <c r="CR172" i="1"/>
  <c r="Q172" i="1" s="1"/>
  <c r="AB172" i="1"/>
  <c r="CR168" i="1"/>
  <c r="Q168" i="1" s="1"/>
  <c r="AB168" i="1"/>
  <c r="CX697" i="3"/>
  <c r="CX701" i="3"/>
  <c r="CX705" i="3"/>
  <c r="CX698" i="3"/>
  <c r="CX702" i="3"/>
  <c r="CX706" i="3"/>
  <c r="CX699" i="3"/>
  <c r="CX703" i="3"/>
  <c r="CX696" i="3"/>
  <c r="CX700" i="3"/>
  <c r="CX704" i="3"/>
  <c r="CS295" i="1"/>
  <c r="R295" i="1" s="1"/>
  <c r="GK295" i="1" s="1"/>
  <c r="CX674" i="3"/>
  <c r="CX678" i="3"/>
  <c r="CX682" i="3"/>
  <c r="CX676" i="3"/>
  <c r="CX681" i="3"/>
  <c r="CX677" i="3"/>
  <c r="CX683" i="3"/>
  <c r="CX679" i="3"/>
  <c r="CX684" i="3"/>
  <c r="CX675" i="3"/>
  <c r="CX680" i="3"/>
  <c r="CQ293" i="1"/>
  <c r="P293" i="1" s="1"/>
  <c r="CP293" i="1" s="1"/>
  <c r="O293" i="1" s="1"/>
  <c r="CS291" i="1"/>
  <c r="R291" i="1" s="1"/>
  <c r="GK291" i="1" s="1"/>
  <c r="CQ289" i="1"/>
  <c r="P289" i="1" s="1"/>
  <c r="CP289" i="1" s="1"/>
  <c r="O289" i="1" s="1"/>
  <c r="CS287" i="1"/>
  <c r="R287" i="1" s="1"/>
  <c r="GK287" i="1" s="1"/>
  <c r="CX654" i="3"/>
  <c r="CX658" i="3"/>
  <c r="CX655" i="3"/>
  <c r="CX660" i="3"/>
  <c r="CX656" i="3"/>
  <c r="CX657" i="3"/>
  <c r="CX653" i="3"/>
  <c r="CX659" i="3"/>
  <c r="CQ285" i="1"/>
  <c r="P285" i="1" s="1"/>
  <c r="CP285" i="1" s="1"/>
  <c r="O285" i="1" s="1"/>
  <c r="CS283" i="1"/>
  <c r="R283" i="1" s="1"/>
  <c r="GK283" i="1" s="1"/>
  <c r="CQ281" i="1"/>
  <c r="P281" i="1" s="1"/>
  <c r="CP281" i="1" s="1"/>
  <c r="O281" i="1" s="1"/>
  <c r="CS279" i="1"/>
  <c r="R279" i="1" s="1"/>
  <c r="GK279" i="1" s="1"/>
  <c r="CQ277" i="1"/>
  <c r="P277" i="1" s="1"/>
  <c r="CP277" i="1" s="1"/>
  <c r="O277" i="1" s="1"/>
  <c r="CS275" i="1"/>
  <c r="R275" i="1" s="1"/>
  <c r="GK275" i="1" s="1"/>
  <c r="I275" i="1"/>
  <c r="T275" i="1" s="1"/>
  <c r="CQ273" i="1"/>
  <c r="P273" i="1" s="1"/>
  <c r="CP273" i="1" s="1"/>
  <c r="O273" i="1" s="1"/>
  <c r="CS271" i="1"/>
  <c r="R271" i="1" s="1"/>
  <c r="GK271" i="1" s="1"/>
  <c r="CQ269" i="1"/>
  <c r="P269" i="1" s="1"/>
  <c r="CP269" i="1" s="1"/>
  <c r="O269" i="1" s="1"/>
  <c r="CS267" i="1"/>
  <c r="R267" i="1" s="1"/>
  <c r="GK267" i="1" s="1"/>
  <c r="CQ266" i="1"/>
  <c r="P266" i="1" s="1"/>
  <c r="CP266" i="1" s="1"/>
  <c r="O266" i="1" s="1"/>
  <c r="CS265" i="1"/>
  <c r="R265" i="1" s="1"/>
  <c r="GK265" i="1" s="1"/>
  <c r="CQ264" i="1"/>
  <c r="P264" i="1" s="1"/>
  <c r="CS263" i="1"/>
  <c r="R263" i="1" s="1"/>
  <c r="GK263" i="1" s="1"/>
  <c r="CX529" i="3"/>
  <c r="CX530" i="3"/>
  <c r="CX528" i="3"/>
  <c r="CQ261" i="1"/>
  <c r="P261" i="1" s="1"/>
  <c r="CP261" i="1" s="1"/>
  <c r="O261" i="1" s="1"/>
  <c r="CS259" i="1"/>
  <c r="R259" i="1" s="1"/>
  <c r="GK259" i="1" s="1"/>
  <c r="CX521" i="3"/>
  <c r="CX522" i="3"/>
  <c r="CX520" i="3"/>
  <c r="CQ257" i="1"/>
  <c r="P257" i="1" s="1"/>
  <c r="CS255" i="1"/>
  <c r="R255" i="1" s="1"/>
  <c r="CX509" i="3"/>
  <c r="CX510" i="3"/>
  <c r="CX508" i="3"/>
  <c r="GA221" i="1"/>
  <c r="EU221" i="1"/>
  <c r="EP221" i="1"/>
  <c r="CL26" i="1"/>
  <c r="BC221" i="1"/>
  <c r="GX218" i="1"/>
  <c r="U218" i="1"/>
  <c r="Q218" i="1"/>
  <c r="CZ214" i="1"/>
  <c r="Y214" i="1" s="1"/>
  <c r="CY214" i="1"/>
  <c r="X214" i="1" s="1"/>
  <c r="CY213" i="1"/>
  <c r="X213" i="1" s="1"/>
  <c r="AD209" i="1"/>
  <c r="CS209" i="1"/>
  <c r="R209" i="1" s="1"/>
  <c r="CP208" i="1"/>
  <c r="O208" i="1" s="1"/>
  <c r="CZ206" i="1"/>
  <c r="Y206" i="1" s="1"/>
  <c r="CY206" i="1"/>
  <c r="X206" i="1" s="1"/>
  <c r="AD201" i="1"/>
  <c r="CS201" i="1"/>
  <c r="R201" i="1" s="1"/>
  <c r="CP200" i="1"/>
  <c r="O200" i="1" s="1"/>
  <c r="BY221" i="1"/>
  <c r="CZ198" i="1"/>
  <c r="Y198" i="1" s="1"/>
  <c r="CY198" i="1"/>
  <c r="X198" i="1" s="1"/>
  <c r="V198" i="1"/>
  <c r="CY197" i="1"/>
  <c r="X197" i="1" s="1"/>
  <c r="CR196" i="1"/>
  <c r="Q196" i="1" s="1"/>
  <c r="CP196" i="1" s="1"/>
  <c r="O196" i="1" s="1"/>
  <c r="AB196" i="1"/>
  <c r="GN194" i="1"/>
  <c r="GM192" i="1"/>
  <c r="CY191" i="1"/>
  <c r="X191" i="1" s="1"/>
  <c r="CZ191" i="1"/>
  <c r="Y191" i="1" s="1"/>
  <c r="CR186" i="1"/>
  <c r="Q186" i="1" s="1"/>
  <c r="AB186" i="1"/>
  <c r="GM185" i="1"/>
  <c r="GN185" i="1"/>
  <c r="GK184" i="1"/>
  <c r="CZ184" i="1"/>
  <c r="Y184" i="1" s="1"/>
  <c r="S182" i="1"/>
  <c r="GM181" i="1"/>
  <c r="U177" i="1"/>
  <c r="CY171" i="1"/>
  <c r="X171" i="1" s="1"/>
  <c r="CZ171" i="1"/>
  <c r="Y171" i="1" s="1"/>
  <c r="CY166" i="1"/>
  <c r="X166" i="1" s="1"/>
  <c r="CZ166" i="1"/>
  <c r="Y166" i="1" s="1"/>
  <c r="CX625" i="3"/>
  <c r="CX629" i="3"/>
  <c r="CX633" i="3"/>
  <c r="CX626" i="3"/>
  <c r="CX630" i="3"/>
  <c r="CX623" i="3"/>
  <c r="CX631" i="3"/>
  <c r="CX624" i="3"/>
  <c r="CX632" i="3"/>
  <c r="CX627" i="3"/>
  <c r="CX628" i="3"/>
  <c r="CX605" i="3"/>
  <c r="CX609" i="3"/>
  <c r="CX613" i="3"/>
  <c r="CX606" i="3"/>
  <c r="CX610" i="3"/>
  <c r="CX607" i="3"/>
  <c r="CX608" i="3"/>
  <c r="CX611" i="3"/>
  <c r="CX612" i="3"/>
  <c r="CX577" i="3"/>
  <c r="CX581" i="3"/>
  <c r="CX585" i="3"/>
  <c r="CX589" i="3"/>
  <c r="CX578" i="3"/>
  <c r="CX582" i="3"/>
  <c r="CX586" i="3"/>
  <c r="CX575" i="3"/>
  <c r="CX583" i="3"/>
  <c r="CX576" i="3"/>
  <c r="CX584" i="3"/>
  <c r="CX579" i="3"/>
  <c r="CX587" i="3"/>
  <c r="CX580" i="3"/>
  <c r="CX588" i="3"/>
  <c r="CX513" i="3"/>
  <c r="CX511" i="3"/>
  <c r="CX512" i="3"/>
  <c r="ET221" i="1"/>
  <c r="EI221" i="1"/>
  <c r="CD26" i="1"/>
  <c r="AU221" i="1"/>
  <c r="BB221" i="1"/>
  <c r="AB218" i="1"/>
  <c r="AD217" i="1"/>
  <c r="CS217" i="1"/>
  <c r="R217" i="1" s="1"/>
  <c r="GK217" i="1" s="1"/>
  <c r="S216" i="1"/>
  <c r="Q214" i="1"/>
  <c r="CP214" i="1" s="1"/>
  <c r="O214" i="1" s="1"/>
  <c r="AD213" i="1"/>
  <c r="CS213" i="1"/>
  <c r="R213" i="1" s="1"/>
  <c r="GK213" i="1" s="1"/>
  <c r="CZ212" i="1"/>
  <c r="Y212" i="1" s="1"/>
  <c r="CY212" i="1"/>
  <c r="X212" i="1" s="1"/>
  <c r="CY208" i="1"/>
  <c r="X208" i="1" s="1"/>
  <c r="AB208" i="1"/>
  <c r="Q206" i="1"/>
  <c r="AD205" i="1"/>
  <c r="CS205" i="1"/>
  <c r="R205" i="1" s="1"/>
  <c r="GK205" i="1" s="1"/>
  <c r="CZ204" i="1"/>
  <c r="Y204" i="1" s="1"/>
  <c r="CY204" i="1"/>
  <c r="X204" i="1" s="1"/>
  <c r="CY200" i="1"/>
  <c r="X200" i="1" s="1"/>
  <c r="AB200" i="1"/>
  <c r="Q198" i="1"/>
  <c r="CP198" i="1" s="1"/>
  <c r="O198" i="1" s="1"/>
  <c r="AD197" i="1"/>
  <c r="CS197" i="1"/>
  <c r="R197" i="1" s="1"/>
  <c r="GK197" i="1" s="1"/>
  <c r="V195" i="1"/>
  <c r="CP193" i="1"/>
  <c r="O193" i="1" s="1"/>
  <c r="CR189" i="1"/>
  <c r="Q189" i="1" s="1"/>
  <c r="AB189" i="1"/>
  <c r="CZ188" i="1"/>
  <c r="Y188" i="1" s="1"/>
  <c r="CY188" i="1"/>
  <c r="X188" i="1" s="1"/>
  <c r="CY187" i="1"/>
  <c r="X187" i="1" s="1"/>
  <c r="CZ187" i="1"/>
  <c r="Y187" i="1" s="1"/>
  <c r="CP186" i="1"/>
  <c r="O186" i="1" s="1"/>
  <c r="R182" i="1"/>
  <c r="GK182" i="1" s="1"/>
  <c r="GN180" i="1"/>
  <c r="CZ178" i="1"/>
  <c r="Y178" i="1" s="1"/>
  <c r="CY178" i="1"/>
  <c r="X178" i="1" s="1"/>
  <c r="T177" i="1"/>
  <c r="CR176" i="1"/>
  <c r="Q176" i="1" s="1"/>
  <c r="CP176" i="1" s="1"/>
  <c r="O176" i="1" s="1"/>
  <c r="AB176" i="1"/>
  <c r="CP171" i="1"/>
  <c r="O171" i="1" s="1"/>
  <c r="CP170" i="1"/>
  <c r="O170" i="1" s="1"/>
  <c r="CY169" i="1"/>
  <c r="X169" i="1" s="1"/>
  <c r="CZ169" i="1"/>
  <c r="Y169" i="1" s="1"/>
  <c r="CY164" i="1"/>
  <c r="X164" i="1" s="1"/>
  <c r="CZ164" i="1"/>
  <c r="Y164" i="1" s="1"/>
  <c r="CX637" i="3"/>
  <c r="CX634" i="3"/>
  <c r="CX638" i="3"/>
  <c r="CX642" i="3"/>
  <c r="CX639" i="3"/>
  <c r="CX644" i="3"/>
  <c r="CX640" i="3"/>
  <c r="CX635" i="3"/>
  <c r="CX641" i="3"/>
  <c r="CX636" i="3"/>
  <c r="CX643" i="3"/>
  <c r="CX617" i="3"/>
  <c r="CX621" i="3"/>
  <c r="CX614" i="3"/>
  <c r="CX618" i="3"/>
  <c r="CX622" i="3"/>
  <c r="CX615" i="3"/>
  <c r="CX616" i="3"/>
  <c r="CX619" i="3"/>
  <c r="CX620" i="3"/>
  <c r="CX593" i="3"/>
  <c r="CX597" i="3"/>
  <c r="CX601" i="3"/>
  <c r="CX590" i="3"/>
  <c r="CX594" i="3"/>
  <c r="CX598" i="3"/>
  <c r="CX602" i="3"/>
  <c r="CX591" i="3"/>
  <c r="CX599" i="3"/>
  <c r="CX592" i="3"/>
  <c r="CX600" i="3"/>
  <c r="CX595" i="3"/>
  <c r="CX603" i="3"/>
  <c r="CX596" i="3"/>
  <c r="CX604" i="3"/>
  <c r="CX514" i="3"/>
  <c r="CX515" i="3"/>
  <c r="CX516" i="3"/>
  <c r="EM221" i="1"/>
  <c r="EH221" i="1"/>
  <c r="W218" i="1"/>
  <c r="Q216" i="1"/>
  <c r="CX483" i="3"/>
  <c r="CX487" i="3"/>
  <c r="CX491" i="3"/>
  <c r="CX484" i="3"/>
  <c r="CX488" i="3"/>
  <c r="CX492" i="3"/>
  <c r="CX485" i="3"/>
  <c r="CX489" i="3"/>
  <c r="CX493" i="3"/>
  <c r="CX486" i="3"/>
  <c r="CX490" i="3"/>
  <c r="I218" i="1"/>
  <c r="P218" i="1" s="1"/>
  <c r="AB211" i="1"/>
  <c r="CQ211" i="1"/>
  <c r="CP210" i="1"/>
  <c r="O210" i="1" s="1"/>
  <c r="CP206" i="1"/>
  <c r="O206" i="1" s="1"/>
  <c r="CX459" i="3"/>
  <c r="CX460" i="3"/>
  <c r="CX461" i="3"/>
  <c r="AB203" i="1"/>
  <c r="CQ203" i="1"/>
  <c r="CP202" i="1"/>
  <c r="O202" i="1" s="1"/>
  <c r="CX431" i="3"/>
  <c r="CX432" i="3"/>
  <c r="CX429" i="3"/>
  <c r="CX433" i="3"/>
  <c r="CX430" i="3"/>
  <c r="CX434" i="3"/>
  <c r="S195" i="1"/>
  <c r="CY190" i="1"/>
  <c r="X190" i="1" s="1"/>
  <c r="CZ190" i="1"/>
  <c r="Y190" i="1" s="1"/>
  <c r="CR188" i="1"/>
  <c r="Q188" i="1" s="1"/>
  <c r="CP188" i="1" s="1"/>
  <c r="O188" i="1" s="1"/>
  <c r="AB188" i="1"/>
  <c r="CY184" i="1"/>
  <c r="X184" i="1" s="1"/>
  <c r="CP178" i="1"/>
  <c r="O178" i="1" s="1"/>
  <c r="Q177" i="1"/>
  <c r="CY175" i="1"/>
  <c r="X175" i="1" s="1"/>
  <c r="CZ175" i="1"/>
  <c r="Y175" i="1" s="1"/>
  <c r="GM174" i="1"/>
  <c r="CY173" i="1"/>
  <c r="X173" i="1" s="1"/>
  <c r="CZ173" i="1"/>
  <c r="Y173" i="1" s="1"/>
  <c r="CY170" i="1"/>
  <c r="X170" i="1" s="1"/>
  <c r="CX467" i="3"/>
  <c r="CX471" i="3"/>
  <c r="CX468" i="3"/>
  <c r="CX472" i="3"/>
  <c r="CX465" i="3"/>
  <c r="CX469" i="3"/>
  <c r="CX473" i="3"/>
  <c r="CX466" i="3"/>
  <c r="CX470" i="3"/>
  <c r="CX443" i="3"/>
  <c r="CX447" i="3"/>
  <c r="CX444" i="3"/>
  <c r="CX448" i="3"/>
  <c r="CX441" i="3"/>
  <c r="CX445" i="3"/>
  <c r="CX449" i="3"/>
  <c r="CX442" i="3"/>
  <c r="CX446" i="3"/>
  <c r="CX415" i="3"/>
  <c r="CX419" i="3"/>
  <c r="CX416" i="3"/>
  <c r="CX420" i="3"/>
  <c r="CX417" i="3"/>
  <c r="CX421" i="3"/>
  <c r="CX418" i="3"/>
  <c r="T183" i="1"/>
  <c r="AB183" i="1"/>
  <c r="U182" i="1"/>
  <c r="Q182" i="1"/>
  <c r="CY181" i="1"/>
  <c r="X181" i="1" s="1"/>
  <c r="GN181" i="1" s="1"/>
  <c r="T179" i="1"/>
  <c r="AB179" i="1"/>
  <c r="U178" i="1"/>
  <c r="Q178" i="1"/>
  <c r="GX177" i="1"/>
  <c r="CX375" i="3"/>
  <c r="CX379" i="3"/>
  <c r="CX383" i="3"/>
  <c r="CX376" i="3"/>
  <c r="CX380" i="3"/>
  <c r="CX384" i="3"/>
  <c r="CX377" i="3"/>
  <c r="CX381" i="3"/>
  <c r="CX378" i="3"/>
  <c r="CX382" i="3"/>
  <c r="I177" i="1"/>
  <c r="CX367" i="3"/>
  <c r="CX371" i="3"/>
  <c r="CX365" i="3"/>
  <c r="CX370" i="3"/>
  <c r="CX366" i="3"/>
  <c r="CX372" i="3"/>
  <c r="CX368" i="3"/>
  <c r="CX373" i="3"/>
  <c r="CX369" i="3"/>
  <c r="CX374" i="3"/>
  <c r="T167" i="1"/>
  <c r="AB167" i="1"/>
  <c r="CZ165" i="1"/>
  <c r="Y165" i="1" s="1"/>
  <c r="GN165" i="1" s="1"/>
  <c r="CZ163" i="1"/>
  <c r="Y163" i="1" s="1"/>
  <c r="CY163" i="1"/>
  <c r="X163" i="1" s="1"/>
  <c r="CP161" i="1"/>
  <c r="O161" i="1" s="1"/>
  <c r="CY160" i="1"/>
  <c r="X160" i="1" s="1"/>
  <c r="CZ160" i="1"/>
  <c r="Y160" i="1" s="1"/>
  <c r="CR155" i="1"/>
  <c r="Q155" i="1" s="1"/>
  <c r="AB155" i="1"/>
  <c r="T153" i="1"/>
  <c r="V153" i="1"/>
  <c r="R153" i="1"/>
  <c r="GK153" i="1" s="1"/>
  <c r="CR152" i="1"/>
  <c r="Q152" i="1" s="1"/>
  <c r="AB152" i="1"/>
  <c r="CZ151" i="1"/>
  <c r="Y151" i="1" s="1"/>
  <c r="CY151" i="1"/>
  <c r="X151" i="1" s="1"/>
  <c r="CY150" i="1"/>
  <c r="X150" i="1" s="1"/>
  <c r="CZ150" i="1"/>
  <c r="Y150" i="1" s="1"/>
  <c r="W149" i="1"/>
  <c r="U140" i="1"/>
  <c r="U138" i="1"/>
  <c r="CY136" i="1"/>
  <c r="X136" i="1" s="1"/>
  <c r="CZ136" i="1"/>
  <c r="Y136" i="1" s="1"/>
  <c r="GM129" i="1"/>
  <c r="GN129" i="1"/>
  <c r="GN124" i="1"/>
  <c r="GM124" i="1"/>
  <c r="CX475" i="3"/>
  <c r="CX479" i="3"/>
  <c r="CX476" i="3"/>
  <c r="CX480" i="3"/>
  <c r="CX477" i="3"/>
  <c r="CX481" i="3"/>
  <c r="CX474" i="3"/>
  <c r="CX478" i="3"/>
  <c r="CX482" i="3"/>
  <c r="CX451" i="3"/>
  <c r="CX455" i="3"/>
  <c r="CX452" i="3"/>
  <c r="CX456" i="3"/>
  <c r="CX453" i="3"/>
  <c r="CX457" i="3"/>
  <c r="CX450" i="3"/>
  <c r="CX454" i="3"/>
  <c r="CX458" i="3"/>
  <c r="CQ195" i="1"/>
  <c r="CS193" i="1"/>
  <c r="R193" i="1" s="1"/>
  <c r="GK193" i="1" s="1"/>
  <c r="CX423" i="3"/>
  <c r="CX427" i="3"/>
  <c r="CX424" i="3"/>
  <c r="CX428" i="3"/>
  <c r="CX425" i="3"/>
  <c r="CX422" i="3"/>
  <c r="CX426" i="3"/>
  <c r="CQ191" i="1"/>
  <c r="P191" i="1" s="1"/>
  <c r="CP191" i="1" s="1"/>
  <c r="O191" i="1" s="1"/>
  <c r="CS189" i="1"/>
  <c r="R189" i="1" s="1"/>
  <c r="GK189" i="1" s="1"/>
  <c r="CQ187" i="1"/>
  <c r="P187" i="1" s="1"/>
  <c r="CP187" i="1" s="1"/>
  <c r="O187" i="1" s="1"/>
  <c r="CZ180" i="1"/>
  <c r="Y180" i="1" s="1"/>
  <c r="GM180" i="1" s="1"/>
  <c r="CX387" i="3"/>
  <c r="CX391" i="3"/>
  <c r="CX388" i="3"/>
  <c r="CX385" i="3"/>
  <c r="CX389" i="3"/>
  <c r="CX386" i="3"/>
  <c r="CX390" i="3"/>
  <c r="V177" i="1"/>
  <c r="R177" i="1"/>
  <c r="GK177" i="1" s="1"/>
  <c r="W176" i="1"/>
  <c r="S176" i="1"/>
  <c r="CQ173" i="1"/>
  <c r="P173" i="1" s="1"/>
  <c r="CP173" i="1" s="1"/>
  <c r="O173" i="1" s="1"/>
  <c r="W172" i="1"/>
  <c r="S172" i="1"/>
  <c r="GX170" i="1"/>
  <c r="CQ169" i="1"/>
  <c r="P169" i="1" s="1"/>
  <c r="CP169" i="1" s="1"/>
  <c r="O169" i="1" s="1"/>
  <c r="CZ168" i="1"/>
  <c r="Y168" i="1" s="1"/>
  <c r="CZ167" i="1"/>
  <c r="Y167" i="1" s="1"/>
  <c r="CY167" i="1"/>
  <c r="X167" i="1" s="1"/>
  <c r="CR163" i="1"/>
  <c r="Q163" i="1" s="1"/>
  <c r="AB163" i="1"/>
  <c r="CP156" i="1"/>
  <c r="O156" i="1" s="1"/>
  <c r="CP155" i="1"/>
  <c r="O155" i="1" s="1"/>
  <c r="U153" i="1"/>
  <c r="Q153" i="1"/>
  <c r="CR151" i="1"/>
  <c r="Q151" i="1" s="1"/>
  <c r="AB151" i="1"/>
  <c r="V149" i="1"/>
  <c r="R149" i="1"/>
  <c r="GK149" i="1" s="1"/>
  <c r="CR148" i="1"/>
  <c r="Q148" i="1" s="1"/>
  <c r="AB148" i="1"/>
  <c r="CZ147" i="1"/>
  <c r="Y147" i="1" s="1"/>
  <c r="CY147" i="1"/>
  <c r="X147" i="1" s="1"/>
  <c r="CY146" i="1"/>
  <c r="X146" i="1" s="1"/>
  <c r="CZ146" i="1"/>
  <c r="Y146" i="1" s="1"/>
  <c r="GX141" i="1"/>
  <c r="R141" i="1"/>
  <c r="GK141" i="1" s="1"/>
  <c r="P141" i="1"/>
  <c r="CR139" i="1"/>
  <c r="Q139" i="1" s="1"/>
  <c r="AB139" i="1"/>
  <c r="CY138" i="1"/>
  <c r="X138" i="1" s="1"/>
  <c r="CZ138" i="1"/>
  <c r="Y138" i="1" s="1"/>
  <c r="CR135" i="1"/>
  <c r="Q135" i="1" s="1"/>
  <c r="CP135" i="1" s="1"/>
  <c r="O135" i="1" s="1"/>
  <c r="AB135" i="1"/>
  <c r="CY130" i="1"/>
  <c r="X130" i="1" s="1"/>
  <c r="CZ130" i="1"/>
  <c r="Y130" i="1" s="1"/>
  <c r="CY121" i="1"/>
  <c r="X121" i="1" s="1"/>
  <c r="CZ121" i="1"/>
  <c r="Y121" i="1" s="1"/>
  <c r="CY117" i="1"/>
  <c r="X117" i="1" s="1"/>
  <c r="CZ117" i="1"/>
  <c r="Y117" i="1" s="1"/>
  <c r="CX399" i="3"/>
  <c r="CX403" i="3"/>
  <c r="CX400" i="3"/>
  <c r="CX404" i="3"/>
  <c r="CX401" i="3"/>
  <c r="CX405" i="3"/>
  <c r="CX402" i="3"/>
  <c r="CX406" i="3"/>
  <c r="CP184" i="1"/>
  <c r="O184" i="1" s="1"/>
  <c r="CZ170" i="1"/>
  <c r="Y170" i="1" s="1"/>
  <c r="CP163" i="1"/>
  <c r="O163" i="1" s="1"/>
  <c r="CY162" i="1"/>
  <c r="X162" i="1" s="1"/>
  <c r="CZ162" i="1"/>
  <c r="Y162" i="1" s="1"/>
  <c r="CZ159" i="1"/>
  <c r="Y159" i="1" s="1"/>
  <c r="CY159" i="1"/>
  <c r="X159" i="1" s="1"/>
  <c r="CY158" i="1"/>
  <c r="X158" i="1" s="1"/>
  <c r="CZ158" i="1"/>
  <c r="Y158" i="1" s="1"/>
  <c r="GX153" i="1"/>
  <c r="CP152" i="1"/>
  <c r="O152" i="1" s="1"/>
  <c r="CP151" i="1"/>
  <c r="O151" i="1" s="1"/>
  <c r="S149" i="1"/>
  <c r="CR147" i="1"/>
  <c r="Q147" i="1" s="1"/>
  <c r="CP147" i="1" s="1"/>
  <c r="O147" i="1" s="1"/>
  <c r="AB147" i="1"/>
  <c r="CR144" i="1"/>
  <c r="Q144" i="1" s="1"/>
  <c r="CP144" i="1" s="1"/>
  <c r="O144" i="1" s="1"/>
  <c r="AB144" i="1"/>
  <c r="CZ143" i="1"/>
  <c r="Y143" i="1" s="1"/>
  <c r="CY143" i="1"/>
  <c r="X143" i="1" s="1"/>
  <c r="CY142" i="1"/>
  <c r="X142" i="1" s="1"/>
  <c r="CZ142" i="1"/>
  <c r="Y142" i="1" s="1"/>
  <c r="W141" i="1"/>
  <c r="Q140" i="1"/>
  <c r="T132" i="1"/>
  <c r="CY128" i="1"/>
  <c r="X128" i="1" s="1"/>
  <c r="CZ128" i="1"/>
  <c r="Y128" i="1" s="1"/>
  <c r="CP128" i="1"/>
  <c r="O128" i="1" s="1"/>
  <c r="CX495" i="3"/>
  <c r="CX499" i="3"/>
  <c r="CX503" i="3"/>
  <c r="CX496" i="3"/>
  <c r="CX500" i="3"/>
  <c r="CX497" i="3"/>
  <c r="CX501" i="3"/>
  <c r="CX494" i="3"/>
  <c r="CX498" i="3"/>
  <c r="CX502" i="3"/>
  <c r="CX504" i="3"/>
  <c r="I211" i="1"/>
  <c r="GX211" i="1" s="1"/>
  <c r="CX463" i="3"/>
  <c r="CX464" i="3"/>
  <c r="CX462" i="3"/>
  <c r="I203" i="1"/>
  <c r="GX203" i="1" s="1"/>
  <c r="CX435" i="3"/>
  <c r="CX439" i="3"/>
  <c r="CX436" i="3"/>
  <c r="CX440" i="3"/>
  <c r="CX437" i="3"/>
  <c r="CX438" i="3"/>
  <c r="I195" i="1"/>
  <c r="GX195" i="1" s="1"/>
  <c r="CX407" i="3"/>
  <c r="CX411" i="3"/>
  <c r="CX408" i="3"/>
  <c r="CX412" i="3"/>
  <c r="CX409" i="3"/>
  <c r="CX413" i="3"/>
  <c r="CX410" i="3"/>
  <c r="CX414" i="3"/>
  <c r="AB185" i="1"/>
  <c r="P183" i="1"/>
  <c r="CP183" i="1" s="1"/>
  <c r="O183" i="1" s="1"/>
  <c r="I182" i="1"/>
  <c r="AB181" i="1"/>
  <c r="P179" i="1"/>
  <c r="CP179" i="1" s="1"/>
  <c r="O179" i="1" s="1"/>
  <c r="AB177" i="1"/>
  <c r="AB175" i="1"/>
  <c r="CZ174" i="1"/>
  <c r="Y174" i="1" s="1"/>
  <c r="GN174" i="1" s="1"/>
  <c r="AB171" i="1"/>
  <c r="U170" i="1"/>
  <c r="Q170" i="1"/>
  <c r="CP168" i="1"/>
  <c r="O168" i="1" s="1"/>
  <c r="CP167" i="1"/>
  <c r="O167" i="1" s="1"/>
  <c r="AB166" i="1"/>
  <c r="CQ166" i="1"/>
  <c r="P166" i="1" s="1"/>
  <c r="CP166" i="1" s="1"/>
  <c r="O166" i="1" s="1"/>
  <c r="AB164" i="1"/>
  <c r="CQ164" i="1"/>
  <c r="P164" i="1" s="1"/>
  <c r="CP164" i="1" s="1"/>
  <c r="O164" i="1" s="1"/>
  <c r="CR162" i="1"/>
  <c r="Q162" i="1" s="1"/>
  <c r="CP162" i="1" s="1"/>
  <c r="O162" i="1" s="1"/>
  <c r="AB162" i="1"/>
  <c r="CY161" i="1"/>
  <c r="X161" i="1" s="1"/>
  <c r="CZ161" i="1"/>
  <c r="Y161" i="1" s="1"/>
  <c r="CR159" i="1"/>
  <c r="Q159" i="1" s="1"/>
  <c r="CP159" i="1" s="1"/>
  <c r="O159" i="1" s="1"/>
  <c r="AB159" i="1"/>
  <c r="V157" i="1"/>
  <c r="CR156" i="1"/>
  <c r="Q156" i="1" s="1"/>
  <c r="AB156" i="1"/>
  <c r="CZ155" i="1"/>
  <c r="Y155" i="1" s="1"/>
  <c r="CY155" i="1"/>
  <c r="X155" i="1" s="1"/>
  <c r="CY154" i="1"/>
  <c r="X154" i="1" s="1"/>
  <c r="CZ154" i="1"/>
  <c r="Y154" i="1" s="1"/>
  <c r="W153" i="1"/>
  <c r="CY152" i="1"/>
  <c r="X152" i="1" s="1"/>
  <c r="P149" i="1"/>
  <c r="CP148" i="1"/>
  <c r="O148" i="1" s="1"/>
  <c r="CR143" i="1"/>
  <c r="Q143" i="1" s="1"/>
  <c r="CP143" i="1" s="1"/>
  <c r="O143" i="1" s="1"/>
  <c r="AB143" i="1"/>
  <c r="P140" i="1"/>
  <c r="V138" i="1"/>
  <c r="Q138" i="1"/>
  <c r="CP127" i="1"/>
  <c r="O127" i="1" s="1"/>
  <c r="CY126" i="1"/>
  <c r="X126" i="1" s="1"/>
  <c r="CZ126" i="1"/>
  <c r="Y126" i="1" s="1"/>
  <c r="W125" i="1"/>
  <c r="CZ123" i="1"/>
  <c r="Y123" i="1" s="1"/>
  <c r="CX395" i="3"/>
  <c r="CX392" i="3"/>
  <c r="CX396" i="3"/>
  <c r="CX393" i="3"/>
  <c r="CX397" i="3"/>
  <c r="CX394" i="3"/>
  <c r="CX398" i="3"/>
  <c r="CX359" i="3"/>
  <c r="CX363" i="3"/>
  <c r="CX360" i="3"/>
  <c r="CX356" i="3"/>
  <c r="CX361" i="3"/>
  <c r="CX357" i="3"/>
  <c r="CX362" i="3"/>
  <c r="CX358" i="3"/>
  <c r="CX364" i="3"/>
  <c r="CX319" i="3"/>
  <c r="CX323" i="3"/>
  <c r="CX327" i="3"/>
  <c r="CX322" i="3"/>
  <c r="CX328" i="3"/>
  <c r="CX324" i="3"/>
  <c r="CX329" i="3"/>
  <c r="CX320" i="3"/>
  <c r="CX325" i="3"/>
  <c r="CX330" i="3"/>
  <c r="CX321" i="3"/>
  <c r="CX326" i="3"/>
  <c r="I157" i="1"/>
  <c r="U157" i="1" s="1"/>
  <c r="I153" i="1"/>
  <c r="S153" i="1" s="1"/>
  <c r="I149" i="1"/>
  <c r="T149" i="1" s="1"/>
  <c r="I145" i="1"/>
  <c r="GX145" i="1" s="1"/>
  <c r="U141" i="1"/>
  <c r="GX140" i="1"/>
  <c r="CR136" i="1"/>
  <c r="Q136" i="1" s="1"/>
  <c r="P136" i="1"/>
  <c r="CZ134" i="1"/>
  <c r="Y134" i="1" s="1"/>
  <c r="V132" i="1"/>
  <c r="R132" i="1"/>
  <c r="GK132" i="1" s="1"/>
  <c r="W131" i="1"/>
  <c r="S131" i="1"/>
  <c r="T128" i="1"/>
  <c r="AB128" i="1"/>
  <c r="W127" i="1"/>
  <c r="S127" i="1"/>
  <c r="R125" i="1"/>
  <c r="GK125" i="1" s="1"/>
  <c r="AD123" i="1"/>
  <c r="CS123" i="1"/>
  <c r="R123" i="1" s="1"/>
  <c r="GK123" i="1" s="1"/>
  <c r="CZ122" i="1"/>
  <c r="Y122" i="1" s="1"/>
  <c r="CZ120" i="1"/>
  <c r="Y120" i="1" s="1"/>
  <c r="GM120" i="1" s="1"/>
  <c r="CP118" i="1"/>
  <c r="O118" i="1" s="1"/>
  <c r="AB117" i="1"/>
  <c r="CQ117" i="1"/>
  <c r="P117" i="1" s="1"/>
  <c r="CP117" i="1" s="1"/>
  <c r="O117" i="1" s="1"/>
  <c r="CR113" i="1"/>
  <c r="Q113" i="1" s="1"/>
  <c r="AB113" i="1"/>
  <c r="CZ112" i="1"/>
  <c r="Y112" i="1" s="1"/>
  <c r="CY112" i="1"/>
  <c r="X112" i="1" s="1"/>
  <c r="CY111" i="1"/>
  <c r="X111" i="1" s="1"/>
  <c r="CZ111" i="1"/>
  <c r="Y111" i="1" s="1"/>
  <c r="CZ109" i="1"/>
  <c r="Y109" i="1" s="1"/>
  <c r="CY109" i="1"/>
  <c r="X109" i="1" s="1"/>
  <c r="AB107" i="1"/>
  <c r="CR107" i="1"/>
  <c r="Q107" i="1" s="1"/>
  <c r="CY106" i="1"/>
  <c r="X106" i="1" s="1"/>
  <c r="CZ106" i="1"/>
  <c r="Y106" i="1" s="1"/>
  <c r="AB103" i="1"/>
  <c r="CR103" i="1"/>
  <c r="Q103" i="1" s="1"/>
  <c r="CP103" i="1" s="1"/>
  <c r="O103" i="1" s="1"/>
  <c r="CY102" i="1"/>
  <c r="X102" i="1" s="1"/>
  <c r="CZ102" i="1"/>
  <c r="Y102" i="1" s="1"/>
  <c r="CY98" i="1"/>
  <c r="X98" i="1" s="1"/>
  <c r="CZ98" i="1"/>
  <c r="Y98" i="1" s="1"/>
  <c r="CY96" i="1"/>
  <c r="X96" i="1" s="1"/>
  <c r="GM96" i="1" s="1"/>
  <c r="CZ96" i="1"/>
  <c r="Y96" i="1" s="1"/>
  <c r="CY90" i="1"/>
  <c r="X90" i="1" s="1"/>
  <c r="CZ90" i="1"/>
  <c r="Y90" i="1" s="1"/>
  <c r="CS162" i="1"/>
  <c r="R162" i="1" s="1"/>
  <c r="GK162" i="1" s="1"/>
  <c r="CX331" i="3"/>
  <c r="CX335" i="3"/>
  <c r="CX333" i="3"/>
  <c r="CX338" i="3"/>
  <c r="CX334" i="3"/>
  <c r="CX336" i="3"/>
  <c r="CX332" i="3"/>
  <c r="CX337" i="3"/>
  <c r="CQ160" i="1"/>
  <c r="P160" i="1" s="1"/>
  <c r="CP160" i="1" s="1"/>
  <c r="O160" i="1" s="1"/>
  <c r="CQ158" i="1"/>
  <c r="P158" i="1" s="1"/>
  <c r="CP158" i="1" s="1"/>
  <c r="O158" i="1" s="1"/>
  <c r="CS156" i="1"/>
  <c r="R156" i="1" s="1"/>
  <c r="GK156" i="1" s="1"/>
  <c r="CQ154" i="1"/>
  <c r="P154" i="1" s="1"/>
  <c r="CP154" i="1" s="1"/>
  <c r="O154" i="1" s="1"/>
  <c r="CS152" i="1"/>
  <c r="R152" i="1" s="1"/>
  <c r="GK152" i="1" s="1"/>
  <c r="CQ150" i="1"/>
  <c r="P150" i="1" s="1"/>
  <c r="CP150" i="1" s="1"/>
  <c r="O150" i="1" s="1"/>
  <c r="CS148" i="1"/>
  <c r="R148" i="1" s="1"/>
  <c r="GK148" i="1" s="1"/>
  <c r="CQ146" i="1"/>
  <c r="P146" i="1" s="1"/>
  <c r="CP146" i="1" s="1"/>
  <c r="O146" i="1" s="1"/>
  <c r="CS144" i="1"/>
  <c r="R144" i="1" s="1"/>
  <c r="GK144" i="1" s="1"/>
  <c r="CQ142" i="1"/>
  <c r="P142" i="1" s="1"/>
  <c r="CP142" i="1" s="1"/>
  <c r="O142" i="1" s="1"/>
  <c r="V140" i="1"/>
  <c r="W139" i="1"/>
  <c r="S139" i="1"/>
  <c r="CP139" i="1" s="1"/>
  <c r="O139" i="1" s="1"/>
  <c r="GX137" i="1"/>
  <c r="AB137" i="1"/>
  <c r="T136" i="1"/>
  <c r="W135" i="1"/>
  <c r="S135" i="1"/>
  <c r="GX133" i="1"/>
  <c r="AB133" i="1"/>
  <c r="CQ132" i="1"/>
  <c r="P132" i="1" s="1"/>
  <c r="P130" i="1"/>
  <c r="CP130" i="1" s="1"/>
  <c r="O130" i="1" s="1"/>
  <c r="CZ129" i="1"/>
  <c r="Y129" i="1" s="1"/>
  <c r="CX255" i="3"/>
  <c r="CX253" i="3"/>
  <c r="CX258" i="3"/>
  <c r="CX254" i="3"/>
  <c r="CX256" i="3"/>
  <c r="CX257" i="3"/>
  <c r="CX247" i="3"/>
  <c r="CX251" i="3"/>
  <c r="CX248" i="3"/>
  <c r="CX249" i="3"/>
  <c r="CX250" i="3"/>
  <c r="CX252" i="3"/>
  <c r="I132" i="1"/>
  <c r="Q132" i="1" s="1"/>
  <c r="P126" i="1"/>
  <c r="CP126" i="1" s="1"/>
  <c r="O126" i="1" s="1"/>
  <c r="V125" i="1"/>
  <c r="CQ125" i="1"/>
  <c r="U125" i="1"/>
  <c r="Q125" i="1"/>
  <c r="CY122" i="1"/>
  <c r="X122" i="1" s="1"/>
  <c r="GM122" i="1" s="1"/>
  <c r="CY120" i="1"/>
  <c r="X120" i="1" s="1"/>
  <c r="AB118" i="1"/>
  <c r="CZ114" i="1"/>
  <c r="Y114" i="1" s="1"/>
  <c r="CY114" i="1"/>
  <c r="X114" i="1" s="1"/>
  <c r="CR112" i="1"/>
  <c r="Q112" i="1" s="1"/>
  <c r="CP112" i="1" s="1"/>
  <c r="O112" i="1" s="1"/>
  <c r="AB112" i="1"/>
  <c r="CP108" i="1"/>
  <c r="O108" i="1" s="1"/>
  <c r="GK107" i="1"/>
  <c r="CZ107" i="1"/>
  <c r="Y107" i="1" s="1"/>
  <c r="GK103" i="1"/>
  <c r="CZ103" i="1"/>
  <c r="Y103" i="1" s="1"/>
  <c r="CR100" i="1"/>
  <c r="Q100" i="1" s="1"/>
  <c r="AB100" i="1"/>
  <c r="CY94" i="1"/>
  <c r="X94" i="1" s="1"/>
  <c r="CZ94" i="1"/>
  <c r="Y94" i="1" s="1"/>
  <c r="CX339" i="3"/>
  <c r="CX343" i="3"/>
  <c r="CX344" i="3"/>
  <c r="CX340" i="3"/>
  <c r="CX345" i="3"/>
  <c r="CX341" i="3"/>
  <c r="CX346" i="3"/>
  <c r="CX342" i="3"/>
  <c r="P138" i="1"/>
  <c r="CP138" i="1" s="1"/>
  <c r="O138" i="1" s="1"/>
  <c r="CZ137" i="1"/>
  <c r="Y137" i="1" s="1"/>
  <c r="CX291" i="3"/>
  <c r="CX295" i="3"/>
  <c r="CX299" i="3"/>
  <c r="CX303" i="3"/>
  <c r="CX290" i="3"/>
  <c r="CX296" i="3"/>
  <c r="CX301" i="3"/>
  <c r="CX306" i="3"/>
  <c r="CX292" i="3"/>
  <c r="CX297" i="3"/>
  <c r="CX302" i="3"/>
  <c r="CX293" i="3"/>
  <c r="CX298" i="3"/>
  <c r="CX304" i="3"/>
  <c r="CX294" i="3"/>
  <c r="CX300" i="3"/>
  <c r="CX305" i="3"/>
  <c r="CX275" i="3"/>
  <c r="CX279" i="3"/>
  <c r="CX283" i="3"/>
  <c r="CX287" i="3"/>
  <c r="CX274" i="3"/>
  <c r="CX280" i="3"/>
  <c r="CX285" i="3"/>
  <c r="CX276" i="3"/>
  <c r="CX281" i="3"/>
  <c r="CX286" i="3"/>
  <c r="CX277" i="3"/>
  <c r="CX282" i="3"/>
  <c r="CX288" i="3"/>
  <c r="CX273" i="3"/>
  <c r="CX278" i="3"/>
  <c r="CX284" i="3"/>
  <c r="CX289" i="3"/>
  <c r="I140" i="1"/>
  <c r="CX267" i="3"/>
  <c r="CX271" i="3"/>
  <c r="CX269" i="3"/>
  <c r="CX270" i="3"/>
  <c r="CX266" i="3"/>
  <c r="CX272" i="3"/>
  <c r="CX268" i="3"/>
  <c r="CZ133" i="1"/>
  <c r="Y133" i="1" s="1"/>
  <c r="AD119" i="1"/>
  <c r="CS119" i="1"/>
  <c r="R119" i="1" s="1"/>
  <c r="GK119" i="1" s="1"/>
  <c r="CZ118" i="1"/>
  <c r="Y118" i="1" s="1"/>
  <c r="CY118" i="1"/>
  <c r="X118" i="1" s="1"/>
  <c r="AD116" i="1"/>
  <c r="CS116" i="1"/>
  <c r="R116" i="1" s="1"/>
  <c r="GK116" i="1" s="1"/>
  <c r="CY115" i="1"/>
  <c r="X115" i="1" s="1"/>
  <c r="CZ115" i="1"/>
  <c r="Y115" i="1" s="1"/>
  <c r="CR114" i="1"/>
  <c r="Q114" i="1" s="1"/>
  <c r="CP114" i="1" s="1"/>
  <c r="O114" i="1" s="1"/>
  <c r="AB114" i="1"/>
  <c r="CP113" i="1"/>
  <c r="O113" i="1" s="1"/>
  <c r="CY110" i="1"/>
  <c r="X110" i="1" s="1"/>
  <c r="CZ110" i="1"/>
  <c r="Y110" i="1" s="1"/>
  <c r="CZ105" i="1"/>
  <c r="Y105" i="1" s="1"/>
  <c r="CY105" i="1"/>
  <c r="X105" i="1" s="1"/>
  <c r="CZ101" i="1"/>
  <c r="Y101" i="1" s="1"/>
  <c r="CY101" i="1"/>
  <c r="X101" i="1" s="1"/>
  <c r="GK100" i="1"/>
  <c r="CY100" i="1"/>
  <c r="X100" i="1" s="1"/>
  <c r="CZ100" i="1"/>
  <c r="Y100" i="1" s="1"/>
  <c r="GN96" i="1"/>
  <c r="GM91" i="1"/>
  <c r="CY87" i="1"/>
  <c r="X87" i="1" s="1"/>
  <c r="CZ87" i="1"/>
  <c r="Y87" i="1" s="1"/>
  <c r="CX347" i="3"/>
  <c r="CX351" i="3"/>
  <c r="CX355" i="3"/>
  <c r="CX349" i="3"/>
  <c r="CX354" i="3"/>
  <c r="CX350" i="3"/>
  <c r="CX352" i="3"/>
  <c r="CX348" i="3"/>
  <c r="CX353" i="3"/>
  <c r="CX307" i="3"/>
  <c r="CX311" i="3"/>
  <c r="CX315" i="3"/>
  <c r="CX312" i="3"/>
  <c r="CX317" i="3"/>
  <c r="CX308" i="3"/>
  <c r="CX313" i="3"/>
  <c r="CX318" i="3"/>
  <c r="CX309" i="3"/>
  <c r="CX314" i="3"/>
  <c r="CX310" i="3"/>
  <c r="CX316" i="3"/>
  <c r="I141" i="1"/>
  <c r="AB140" i="1"/>
  <c r="T138" i="1"/>
  <c r="AB138" i="1"/>
  <c r="U137" i="1"/>
  <c r="Q137" i="1"/>
  <c r="CP137" i="1" s="1"/>
  <c r="O137" i="1" s="1"/>
  <c r="AD134" i="1"/>
  <c r="CR134" i="1" s="1"/>
  <c r="Q134" i="1" s="1"/>
  <c r="CP134" i="1" s="1"/>
  <c r="O134" i="1" s="1"/>
  <c r="U133" i="1"/>
  <c r="Q133" i="1"/>
  <c r="CP133" i="1" s="1"/>
  <c r="O133" i="1" s="1"/>
  <c r="GX132" i="1"/>
  <c r="CY123" i="1"/>
  <c r="X123" i="1" s="1"/>
  <c r="AB121" i="1"/>
  <c r="CQ121" i="1"/>
  <c r="P121" i="1" s="1"/>
  <c r="CP121" i="1" s="1"/>
  <c r="O121" i="1" s="1"/>
  <c r="CY108" i="1"/>
  <c r="X108" i="1" s="1"/>
  <c r="CZ108" i="1"/>
  <c r="Y108" i="1" s="1"/>
  <c r="CP105" i="1"/>
  <c r="O105" i="1" s="1"/>
  <c r="CP101" i="1"/>
  <c r="O101" i="1" s="1"/>
  <c r="GN95" i="1"/>
  <c r="GM86" i="1"/>
  <c r="GN86" i="1"/>
  <c r="CX259" i="3"/>
  <c r="CX263" i="3"/>
  <c r="CX264" i="3"/>
  <c r="CX260" i="3"/>
  <c r="CX265" i="3"/>
  <c r="CX261" i="3"/>
  <c r="CX262" i="3"/>
  <c r="CX234" i="3"/>
  <c r="CX238" i="3"/>
  <c r="CX235" i="3"/>
  <c r="CX239" i="3"/>
  <c r="CX233" i="3"/>
  <c r="CX236" i="3"/>
  <c r="CX237" i="3"/>
  <c r="T110" i="1"/>
  <c r="AB110" i="1"/>
  <c r="U109" i="1"/>
  <c r="Q109" i="1"/>
  <c r="CP109" i="1" s="1"/>
  <c r="O109" i="1" s="1"/>
  <c r="T106" i="1"/>
  <c r="AB106" i="1"/>
  <c r="U105" i="1"/>
  <c r="Q105" i="1"/>
  <c r="CY104" i="1"/>
  <c r="X104" i="1" s="1"/>
  <c r="GM104" i="1" s="1"/>
  <c r="T102" i="1"/>
  <c r="AB102" i="1"/>
  <c r="AD98" i="1"/>
  <c r="CR98" i="1" s="1"/>
  <c r="Q98" i="1" s="1"/>
  <c r="CP98" i="1" s="1"/>
  <c r="O98" i="1" s="1"/>
  <c r="W97" i="1"/>
  <c r="S97" i="1"/>
  <c r="AD94" i="1"/>
  <c r="CR94" i="1" s="1"/>
  <c r="Q94" i="1" s="1"/>
  <c r="CP94" i="1" s="1"/>
  <c r="O94" i="1" s="1"/>
  <c r="W93" i="1"/>
  <c r="S93" i="1"/>
  <c r="CP93" i="1" s="1"/>
  <c r="O93" i="1" s="1"/>
  <c r="CY92" i="1"/>
  <c r="X92" i="1" s="1"/>
  <c r="GN92" i="1" s="1"/>
  <c r="AD90" i="1"/>
  <c r="CR90" i="1" s="1"/>
  <c r="Q90" i="1" s="1"/>
  <c r="CP90" i="1" s="1"/>
  <c r="O90" i="1" s="1"/>
  <c r="CP88" i="1"/>
  <c r="O88" i="1" s="1"/>
  <c r="AB87" i="1"/>
  <c r="CQ87" i="1"/>
  <c r="P87" i="1" s="1"/>
  <c r="CP87" i="1" s="1"/>
  <c r="O87" i="1" s="1"/>
  <c r="T82" i="1"/>
  <c r="V82" i="1"/>
  <c r="R82" i="1"/>
  <c r="GK82" i="1" s="1"/>
  <c r="CR81" i="1"/>
  <c r="Q81" i="1" s="1"/>
  <c r="AB81" i="1"/>
  <c r="CZ80" i="1"/>
  <c r="Y80" i="1" s="1"/>
  <c r="CY80" i="1"/>
  <c r="X80" i="1" s="1"/>
  <c r="CY79" i="1"/>
  <c r="X79" i="1" s="1"/>
  <c r="CZ79" i="1"/>
  <c r="Y79" i="1" s="1"/>
  <c r="CY77" i="1"/>
  <c r="X77" i="1" s="1"/>
  <c r="CP74" i="1"/>
  <c r="O74" i="1" s="1"/>
  <c r="CY73" i="1"/>
  <c r="X73" i="1" s="1"/>
  <c r="CZ73" i="1"/>
  <c r="Y73" i="1" s="1"/>
  <c r="CZ70" i="1"/>
  <c r="Y70" i="1" s="1"/>
  <c r="CY70" i="1"/>
  <c r="X70" i="1" s="1"/>
  <c r="GN70" i="1" s="1"/>
  <c r="CP69" i="1"/>
  <c r="O69" i="1" s="1"/>
  <c r="CZ68" i="1"/>
  <c r="Y68" i="1" s="1"/>
  <c r="CY68" i="1"/>
  <c r="X68" i="1" s="1"/>
  <c r="CY67" i="1"/>
  <c r="X67" i="1" s="1"/>
  <c r="CZ67" i="1"/>
  <c r="Y67" i="1" s="1"/>
  <c r="CZ66" i="1"/>
  <c r="Y66" i="1" s="1"/>
  <c r="CY66" i="1"/>
  <c r="X66" i="1" s="1"/>
  <c r="CP59" i="1"/>
  <c r="O59" i="1" s="1"/>
  <c r="CZ48" i="1"/>
  <c r="Y48" i="1" s="1"/>
  <c r="CY48" i="1"/>
  <c r="X48" i="1" s="1"/>
  <c r="CX242" i="3"/>
  <c r="CX246" i="3"/>
  <c r="CX243" i="3"/>
  <c r="CX240" i="3"/>
  <c r="CX241" i="3"/>
  <c r="CX244" i="3"/>
  <c r="CX245" i="3"/>
  <c r="CQ115" i="1"/>
  <c r="P115" i="1" s="1"/>
  <c r="CP115" i="1" s="1"/>
  <c r="O115" i="1" s="1"/>
  <c r="CS113" i="1"/>
  <c r="R113" i="1" s="1"/>
  <c r="GK113" i="1" s="1"/>
  <c r="CQ111" i="1"/>
  <c r="P111" i="1" s="1"/>
  <c r="CP111" i="1" s="1"/>
  <c r="O111" i="1" s="1"/>
  <c r="CP100" i="1"/>
  <c r="O100" i="1" s="1"/>
  <c r="CZ99" i="1"/>
  <c r="Y99" i="1" s="1"/>
  <c r="GM99" i="1" s="1"/>
  <c r="AB98" i="1"/>
  <c r="CZ95" i="1"/>
  <c r="Y95" i="1" s="1"/>
  <c r="GM95" i="1" s="1"/>
  <c r="CX164" i="3"/>
  <c r="CX168" i="3"/>
  <c r="CX172" i="3"/>
  <c r="CX165" i="3"/>
  <c r="CX169" i="3"/>
  <c r="CX173" i="3"/>
  <c r="CX166" i="3"/>
  <c r="CX170" i="3"/>
  <c r="CX174" i="3"/>
  <c r="CX167" i="3"/>
  <c r="CX171" i="3"/>
  <c r="CZ91" i="1"/>
  <c r="Y91" i="1" s="1"/>
  <c r="GN91" i="1" s="1"/>
  <c r="AB88" i="1"/>
  <c r="CZ82" i="1"/>
  <c r="Y82" i="1" s="1"/>
  <c r="CR80" i="1"/>
  <c r="Q80" i="1" s="1"/>
  <c r="AB80" i="1"/>
  <c r="CR77" i="1"/>
  <c r="Q77" i="1" s="1"/>
  <c r="AB77" i="1"/>
  <c r="CZ76" i="1"/>
  <c r="Y76" i="1" s="1"/>
  <c r="CY76" i="1"/>
  <c r="X76" i="1" s="1"/>
  <c r="CY75" i="1"/>
  <c r="X75" i="1" s="1"/>
  <c r="CZ75" i="1"/>
  <c r="Y75" i="1" s="1"/>
  <c r="GM62" i="1"/>
  <c r="GN62" i="1"/>
  <c r="CX210" i="3"/>
  <c r="CX214" i="3"/>
  <c r="CX207" i="3"/>
  <c r="CX211" i="3"/>
  <c r="CX209" i="3"/>
  <c r="CX212" i="3"/>
  <c r="CX213" i="3"/>
  <c r="CX208" i="3"/>
  <c r="CP107" i="1"/>
  <c r="O107" i="1" s="1"/>
  <c r="AD89" i="1"/>
  <c r="CS89" i="1"/>
  <c r="R89" i="1" s="1"/>
  <c r="GK89" i="1" s="1"/>
  <c r="CZ88" i="1"/>
  <c r="Y88" i="1" s="1"/>
  <c r="CY88" i="1"/>
  <c r="X88" i="1" s="1"/>
  <c r="CY84" i="1"/>
  <c r="X84" i="1" s="1"/>
  <c r="CZ84" i="1"/>
  <c r="Y84" i="1" s="1"/>
  <c r="CP81" i="1"/>
  <c r="O81" i="1" s="1"/>
  <c r="CP80" i="1"/>
  <c r="O80" i="1" s="1"/>
  <c r="CZ78" i="1"/>
  <c r="Y78" i="1" s="1"/>
  <c r="CY78" i="1"/>
  <c r="X78" i="1" s="1"/>
  <c r="CR76" i="1"/>
  <c r="Q76" i="1" s="1"/>
  <c r="CP76" i="1" s="1"/>
  <c r="O76" i="1" s="1"/>
  <c r="AB76" i="1"/>
  <c r="CP56" i="1"/>
  <c r="O56" i="1" s="1"/>
  <c r="T53" i="1"/>
  <c r="I125" i="1"/>
  <c r="GX125" i="1" s="1"/>
  <c r="CX218" i="3"/>
  <c r="CX222" i="3"/>
  <c r="CX215" i="3"/>
  <c r="CX219" i="3"/>
  <c r="CX217" i="3"/>
  <c r="CX220" i="3"/>
  <c r="CX221" i="3"/>
  <c r="CX216" i="3"/>
  <c r="P110" i="1"/>
  <c r="CP110" i="1" s="1"/>
  <c r="O110" i="1" s="1"/>
  <c r="CX202" i="3"/>
  <c r="CX206" i="3"/>
  <c r="CX203" i="3"/>
  <c r="CX201" i="3"/>
  <c r="CX204" i="3"/>
  <c r="CX205" i="3"/>
  <c r="CX198" i="3"/>
  <c r="CX195" i="3"/>
  <c r="CX199" i="3"/>
  <c r="CX196" i="3"/>
  <c r="CX197" i="3"/>
  <c r="CX200" i="3"/>
  <c r="P106" i="1"/>
  <c r="CP106" i="1" s="1"/>
  <c r="O106" i="1" s="1"/>
  <c r="AB104" i="1"/>
  <c r="P102" i="1"/>
  <c r="CP102" i="1" s="1"/>
  <c r="O102" i="1" s="1"/>
  <c r="AB92" i="1"/>
  <c r="AD85" i="1"/>
  <c r="CS85" i="1"/>
  <c r="R85" i="1" s="1"/>
  <c r="GK85" i="1" s="1"/>
  <c r="CP84" i="1"/>
  <c r="O84" i="1" s="1"/>
  <c r="CY83" i="1"/>
  <c r="X83" i="1" s="1"/>
  <c r="CZ83" i="1"/>
  <c r="Y83" i="1" s="1"/>
  <c r="CR78" i="1"/>
  <c r="Q78" i="1" s="1"/>
  <c r="CP78" i="1" s="1"/>
  <c r="O78" i="1" s="1"/>
  <c r="AB78" i="1"/>
  <c r="CP77" i="1"/>
  <c r="O77" i="1" s="1"/>
  <c r="CY74" i="1"/>
  <c r="X74" i="1" s="1"/>
  <c r="CZ74" i="1"/>
  <c r="Y74" i="1" s="1"/>
  <c r="AB60" i="1"/>
  <c r="CR60" i="1"/>
  <c r="Q60" i="1" s="1"/>
  <c r="CX156" i="3"/>
  <c r="CX160" i="3"/>
  <c r="CX153" i="3"/>
  <c r="CX157" i="3"/>
  <c r="CX161" i="3"/>
  <c r="CX154" i="3"/>
  <c r="CX158" i="3"/>
  <c r="CX162" i="3"/>
  <c r="CX155" i="3"/>
  <c r="CX159" i="3"/>
  <c r="CX163" i="3"/>
  <c r="CX140" i="3"/>
  <c r="CX144" i="3"/>
  <c r="CX141" i="3"/>
  <c r="CX145" i="3"/>
  <c r="CX142" i="3"/>
  <c r="CX139" i="3"/>
  <c r="CX143" i="3"/>
  <c r="AD73" i="1"/>
  <c r="CR73" i="1" s="1"/>
  <c r="Q73" i="1" s="1"/>
  <c r="CP73" i="1" s="1"/>
  <c r="O73" i="1" s="1"/>
  <c r="T72" i="1"/>
  <c r="W72" i="1"/>
  <c r="S72" i="1"/>
  <c r="U71" i="1"/>
  <c r="AB70" i="1"/>
  <c r="AD69" i="1"/>
  <c r="CR69" i="1" s="1"/>
  <c r="Q69" i="1" s="1"/>
  <c r="CQ68" i="1"/>
  <c r="P68" i="1" s="1"/>
  <c r="CP68" i="1" s="1"/>
  <c r="O68" i="1" s="1"/>
  <c r="T67" i="1"/>
  <c r="AB67" i="1"/>
  <c r="CQ66" i="1"/>
  <c r="P66" i="1" s="1"/>
  <c r="CP66" i="1" s="1"/>
  <c r="O66" i="1" s="1"/>
  <c r="T64" i="1"/>
  <c r="W64" i="1"/>
  <c r="S64" i="1"/>
  <c r="CY63" i="1"/>
  <c r="X63" i="1" s="1"/>
  <c r="GM63" i="1" s="1"/>
  <c r="CZ63" i="1"/>
  <c r="Y63" i="1" s="1"/>
  <c r="P60" i="1"/>
  <c r="CY59" i="1"/>
  <c r="X59" i="1" s="1"/>
  <c r="CZ59" i="1"/>
  <c r="Y59" i="1" s="1"/>
  <c r="V58" i="1"/>
  <c r="P58" i="1"/>
  <c r="AB58" i="1"/>
  <c r="AB56" i="1"/>
  <c r="P55" i="1"/>
  <c r="CP55" i="1" s="1"/>
  <c r="O55" i="1" s="1"/>
  <c r="U54" i="1"/>
  <c r="Q54" i="1"/>
  <c r="S54" i="1"/>
  <c r="Q52" i="1"/>
  <c r="U52" i="1"/>
  <c r="CY51" i="1"/>
  <c r="X51" i="1" s="1"/>
  <c r="CZ51" i="1"/>
  <c r="Y51" i="1" s="1"/>
  <c r="CP50" i="1"/>
  <c r="O50" i="1" s="1"/>
  <c r="CY47" i="1"/>
  <c r="X47" i="1" s="1"/>
  <c r="CZ47" i="1"/>
  <c r="Y47" i="1" s="1"/>
  <c r="GK46" i="1"/>
  <c r="CZ46" i="1"/>
  <c r="Y46" i="1" s="1"/>
  <c r="CZ44" i="1"/>
  <c r="Y44" i="1" s="1"/>
  <c r="CY44" i="1"/>
  <c r="X44" i="1" s="1"/>
  <c r="GN44" i="1" s="1"/>
  <c r="CX148" i="3"/>
  <c r="CX152" i="3"/>
  <c r="CX149" i="3"/>
  <c r="CX146" i="3"/>
  <c r="CX150" i="3"/>
  <c r="CX147" i="3"/>
  <c r="CX151" i="3"/>
  <c r="CQ83" i="1"/>
  <c r="P83" i="1" s="1"/>
  <c r="CP83" i="1" s="1"/>
  <c r="O83" i="1" s="1"/>
  <c r="CS81" i="1"/>
  <c r="R81" i="1" s="1"/>
  <c r="GK81" i="1" s="1"/>
  <c r="CQ79" i="1"/>
  <c r="P79" i="1" s="1"/>
  <c r="CP79" i="1" s="1"/>
  <c r="O79" i="1" s="1"/>
  <c r="CS77" i="1"/>
  <c r="R77" i="1" s="1"/>
  <c r="GK77" i="1" s="1"/>
  <c r="CQ75" i="1"/>
  <c r="P75" i="1" s="1"/>
  <c r="CP75" i="1" s="1"/>
  <c r="O75" i="1" s="1"/>
  <c r="AB69" i="1"/>
  <c r="U67" i="1"/>
  <c r="GX65" i="1"/>
  <c r="CZ56" i="1"/>
  <c r="Y56" i="1" s="1"/>
  <c r="V54" i="1"/>
  <c r="P54" i="1"/>
  <c r="CP54" i="1" s="1"/>
  <c r="O54" i="1" s="1"/>
  <c r="R54" i="1"/>
  <c r="GK54" i="1" s="1"/>
  <c r="CQ53" i="1"/>
  <c r="P53" i="1" s="1"/>
  <c r="CP52" i="1"/>
  <c r="O52" i="1" s="1"/>
  <c r="CX132" i="3"/>
  <c r="CX129" i="3"/>
  <c r="CX133" i="3"/>
  <c r="CX130" i="3"/>
  <c r="CX131" i="3"/>
  <c r="CY71" i="1"/>
  <c r="X71" i="1" s="1"/>
  <c r="GM71" i="1" s="1"/>
  <c r="CZ71" i="1"/>
  <c r="Y71" i="1" s="1"/>
  <c r="CQ61" i="1"/>
  <c r="P61" i="1" s="1"/>
  <c r="CP61" i="1" s="1"/>
  <c r="O61" i="1" s="1"/>
  <c r="AB57" i="1"/>
  <c r="CQ57" i="1"/>
  <c r="P57" i="1" s="1"/>
  <c r="CY55" i="1"/>
  <c r="X55" i="1" s="1"/>
  <c r="CZ55" i="1"/>
  <c r="Y55" i="1" s="1"/>
  <c r="W53" i="1"/>
  <c r="AB48" i="1"/>
  <c r="CX136" i="3"/>
  <c r="CX137" i="3"/>
  <c r="CX134" i="3"/>
  <c r="CX138" i="3"/>
  <c r="CX135" i="3"/>
  <c r="CP72" i="1"/>
  <c r="O72" i="1" s="1"/>
  <c r="AB71" i="1"/>
  <c r="P67" i="1"/>
  <c r="CP67" i="1" s="1"/>
  <c r="O67" i="1" s="1"/>
  <c r="CP64" i="1"/>
  <c r="O64" i="1" s="1"/>
  <c r="AB63" i="1"/>
  <c r="CY62" i="1"/>
  <c r="X62" i="1" s="1"/>
  <c r="AB59" i="1"/>
  <c r="S58" i="1"/>
  <c r="W54" i="1"/>
  <c r="CY50" i="1"/>
  <c r="X50" i="1" s="1"/>
  <c r="CP49" i="1"/>
  <c r="O49" i="1" s="1"/>
  <c r="AB46" i="1"/>
  <c r="CR46" i="1"/>
  <c r="Q46" i="1" s="1"/>
  <c r="CX108" i="3"/>
  <c r="CX112" i="3"/>
  <c r="CX116" i="3"/>
  <c r="CX109" i="3"/>
  <c r="CX113" i="3"/>
  <c r="CX117" i="3"/>
  <c r="CX110" i="3"/>
  <c r="CX114" i="3"/>
  <c r="CX107" i="3"/>
  <c r="CX111" i="3"/>
  <c r="CX115" i="3"/>
  <c r="CX100" i="3"/>
  <c r="CX104" i="3"/>
  <c r="CX101" i="3"/>
  <c r="CX105" i="3"/>
  <c r="CX102" i="3"/>
  <c r="CX106" i="3"/>
  <c r="CX99" i="3"/>
  <c r="CX103" i="3"/>
  <c r="CX92" i="3"/>
  <c r="CX96" i="3"/>
  <c r="CX93" i="3"/>
  <c r="CX97" i="3"/>
  <c r="CX94" i="3"/>
  <c r="CX98" i="3"/>
  <c r="CX91" i="3"/>
  <c r="CX95" i="3"/>
  <c r="CX84" i="3"/>
  <c r="CX81" i="3"/>
  <c r="CX85" i="3"/>
  <c r="CX82" i="3"/>
  <c r="CX83" i="3"/>
  <c r="V53" i="1"/>
  <c r="R53" i="1"/>
  <c r="W52" i="1"/>
  <c r="S52" i="1"/>
  <c r="AD49" i="1"/>
  <c r="CR49" i="1" s="1"/>
  <c r="Q49" i="1" s="1"/>
  <c r="U48" i="1"/>
  <c r="Q48" i="1"/>
  <c r="CP48" i="1" s="1"/>
  <c r="O48" i="1" s="1"/>
  <c r="AB44" i="1"/>
  <c r="W43" i="1"/>
  <c r="S43" i="1"/>
  <c r="CZ39" i="1"/>
  <c r="Y39" i="1" s="1"/>
  <c r="CY39" i="1"/>
  <c r="X39" i="1" s="1"/>
  <c r="CP37" i="1"/>
  <c r="O37" i="1" s="1"/>
  <c r="CY36" i="1"/>
  <c r="X36" i="1" s="1"/>
  <c r="CZ36" i="1"/>
  <c r="Y36" i="1" s="1"/>
  <c r="CP35" i="1"/>
  <c r="O35" i="1" s="1"/>
  <c r="CY34" i="1"/>
  <c r="X34" i="1" s="1"/>
  <c r="CP33" i="1"/>
  <c r="O33" i="1" s="1"/>
  <c r="CP29" i="1"/>
  <c r="O29" i="1" s="1"/>
  <c r="CX120" i="3"/>
  <c r="CX124" i="3"/>
  <c r="CX128" i="3"/>
  <c r="CX121" i="3"/>
  <c r="CX125" i="3"/>
  <c r="CX118" i="3"/>
  <c r="CX122" i="3"/>
  <c r="CX126" i="3"/>
  <c r="CX119" i="3"/>
  <c r="CX123" i="3"/>
  <c r="CX127" i="3"/>
  <c r="I65" i="1"/>
  <c r="T65" i="1" s="1"/>
  <c r="AD61" i="1"/>
  <c r="CR61" i="1" s="1"/>
  <c r="Q61" i="1" s="1"/>
  <c r="W60" i="1"/>
  <c r="S60" i="1"/>
  <c r="AD57" i="1"/>
  <c r="CR57" i="1" s="1"/>
  <c r="Q57" i="1" s="1"/>
  <c r="U56" i="1"/>
  <c r="Q56" i="1"/>
  <c r="AD53" i="1"/>
  <c r="CR53" i="1" s="1"/>
  <c r="Q53" i="1" s="1"/>
  <c r="P51" i="1"/>
  <c r="CP51" i="1" s="1"/>
  <c r="O51" i="1" s="1"/>
  <c r="P47" i="1"/>
  <c r="CP47" i="1" s="1"/>
  <c r="O47" i="1" s="1"/>
  <c r="Q43" i="1"/>
  <c r="CP43" i="1" s="1"/>
  <c r="O43" i="1" s="1"/>
  <c r="AD42" i="1"/>
  <c r="CS42" i="1"/>
  <c r="R42" i="1" s="1"/>
  <c r="CR39" i="1"/>
  <c r="Q39" i="1" s="1"/>
  <c r="AB39" i="1"/>
  <c r="CP38" i="1"/>
  <c r="O38" i="1" s="1"/>
  <c r="CR34" i="1"/>
  <c r="Q34" i="1" s="1"/>
  <c r="AB34" i="1"/>
  <c r="GM32" i="1"/>
  <c r="GN32" i="1"/>
  <c r="CP46" i="1"/>
  <c r="O46" i="1" s="1"/>
  <c r="CX44" i="3"/>
  <c r="CX48" i="3"/>
  <c r="CX45" i="3"/>
  <c r="CX46" i="3"/>
  <c r="CX47" i="3"/>
  <c r="GM41" i="1"/>
  <c r="GN41" i="1"/>
  <c r="CY40" i="1"/>
  <c r="X40" i="1" s="1"/>
  <c r="CZ40" i="1"/>
  <c r="Y40" i="1" s="1"/>
  <c r="CP39" i="1"/>
  <c r="O39" i="1" s="1"/>
  <c r="CZ35" i="1"/>
  <c r="Y35" i="1" s="1"/>
  <c r="CY35" i="1"/>
  <c r="X35" i="1" s="1"/>
  <c r="CX72" i="3"/>
  <c r="CX76" i="3"/>
  <c r="CX80" i="3"/>
  <c r="CX73" i="3"/>
  <c r="CX77" i="3"/>
  <c r="CX74" i="3"/>
  <c r="CX78" i="3"/>
  <c r="CX75" i="3"/>
  <c r="CX79" i="3"/>
  <c r="I53" i="1"/>
  <c r="U53" i="1" s="1"/>
  <c r="CX64" i="3"/>
  <c r="CX68" i="3"/>
  <c r="CX65" i="3"/>
  <c r="CX69" i="3"/>
  <c r="CX66" i="3"/>
  <c r="CX70" i="3"/>
  <c r="CX63" i="3"/>
  <c r="CX67" i="3"/>
  <c r="CX71" i="3"/>
  <c r="AD45" i="1"/>
  <c r="CR45" i="1" s="1"/>
  <c r="Q45" i="1" s="1"/>
  <c r="CP45" i="1" s="1"/>
  <c r="O45" i="1" s="1"/>
  <c r="T43" i="1"/>
  <c r="CR38" i="1"/>
  <c r="Q38" i="1" s="1"/>
  <c r="AB38" i="1"/>
  <c r="CY37" i="1"/>
  <c r="X37" i="1" s="1"/>
  <c r="CZ37" i="1"/>
  <c r="Y37" i="1" s="1"/>
  <c r="CR35" i="1"/>
  <c r="Q35" i="1" s="1"/>
  <c r="AB35" i="1"/>
  <c r="CP34" i="1"/>
  <c r="O34" i="1" s="1"/>
  <c r="CY31" i="1"/>
  <c r="X31" i="1" s="1"/>
  <c r="CZ31" i="1"/>
  <c r="Y31" i="1" s="1"/>
  <c r="CX88" i="3"/>
  <c r="CX89" i="3"/>
  <c r="CX86" i="3"/>
  <c r="CX90" i="3"/>
  <c r="CX87" i="3"/>
  <c r="CX56" i="3"/>
  <c r="CX57" i="3"/>
  <c r="CX54" i="3"/>
  <c r="CX58" i="3"/>
  <c r="CX55" i="3"/>
  <c r="CX32" i="3"/>
  <c r="CX33" i="3"/>
  <c r="CX34" i="3"/>
  <c r="CY33" i="1"/>
  <c r="X33" i="1" s="1"/>
  <c r="T31" i="1"/>
  <c r="AB31" i="1"/>
  <c r="W30" i="1"/>
  <c r="S30" i="1"/>
  <c r="CX40" i="3"/>
  <c r="CX41" i="3"/>
  <c r="CX42" i="3"/>
  <c r="CX39" i="3"/>
  <c r="CX43" i="3"/>
  <c r="CQ40" i="1"/>
  <c r="P40" i="1" s="1"/>
  <c r="CP40" i="1" s="1"/>
  <c r="O40" i="1" s="1"/>
  <c r="CS38" i="1"/>
  <c r="R38" i="1" s="1"/>
  <c r="GK38" i="1" s="1"/>
  <c r="CQ36" i="1"/>
  <c r="P36" i="1" s="1"/>
  <c r="CS34" i="1"/>
  <c r="R34" i="1" s="1"/>
  <c r="CZ32" i="1"/>
  <c r="Y32" i="1" s="1"/>
  <c r="CX21" i="3"/>
  <c r="CX22" i="3"/>
  <c r="CX23" i="3"/>
  <c r="CX16" i="3"/>
  <c r="CX20" i="3"/>
  <c r="CX17" i="3"/>
  <c r="CX14" i="3"/>
  <c r="CX18" i="3"/>
  <c r="CX15" i="3"/>
  <c r="CX19" i="3"/>
  <c r="CX8" i="3"/>
  <c r="CX12" i="3"/>
  <c r="CX9" i="3"/>
  <c r="CX13" i="3"/>
  <c r="CX10" i="3"/>
  <c r="CX7" i="3"/>
  <c r="CX11" i="3"/>
  <c r="CZ28" i="1"/>
  <c r="Y28" i="1" s="1"/>
  <c r="GM28" i="1" s="1"/>
  <c r="CX1" i="3"/>
  <c r="CX2" i="3"/>
  <c r="CX3" i="3"/>
  <c r="CX52" i="3"/>
  <c r="CX49" i="3"/>
  <c r="CX53" i="3"/>
  <c r="CX50" i="3"/>
  <c r="CX51" i="3"/>
  <c r="CX29" i="3"/>
  <c r="CX30" i="3"/>
  <c r="CX31" i="3"/>
  <c r="AB33" i="1"/>
  <c r="P31" i="1"/>
  <c r="AB29" i="1"/>
  <c r="CX24" i="3"/>
  <c r="CX25" i="3"/>
  <c r="CX26" i="3"/>
  <c r="CX4" i="3"/>
  <c r="CX5" i="3"/>
  <c r="CX6" i="3"/>
  <c r="G16" i="5" l="1"/>
  <c r="G15" i="5"/>
  <c r="G437" i="5"/>
  <c r="GM76" i="1"/>
  <c r="GN76" i="1"/>
  <c r="GN90" i="1"/>
  <c r="GM90" i="1"/>
  <c r="GN94" i="1"/>
  <c r="GM94" i="1"/>
  <c r="GM133" i="1"/>
  <c r="GN133" i="1"/>
  <c r="GM147" i="1"/>
  <c r="GN147" i="1"/>
  <c r="GN45" i="1"/>
  <c r="GM45" i="1"/>
  <c r="GM48" i="1"/>
  <c r="GN48" i="1"/>
  <c r="GM114" i="1"/>
  <c r="GN114" i="1"/>
  <c r="GM112" i="1"/>
  <c r="GN112" i="1"/>
  <c r="GM103" i="1"/>
  <c r="GN103" i="1"/>
  <c r="GM143" i="1"/>
  <c r="GN143" i="1"/>
  <c r="GM188" i="1"/>
  <c r="GN188" i="1"/>
  <c r="GM214" i="1"/>
  <c r="GN214" i="1"/>
  <c r="GM268" i="1"/>
  <c r="GO268" i="1"/>
  <c r="GM256" i="1"/>
  <c r="GN256" i="1"/>
  <c r="GM267" i="1"/>
  <c r="GO267" i="1"/>
  <c r="GM437" i="1"/>
  <c r="GN437" i="1"/>
  <c r="GM453" i="1"/>
  <c r="GN453" i="1"/>
  <c r="DL491" i="1"/>
  <c r="DY412" i="1"/>
  <c r="GM441" i="1"/>
  <c r="GN441" i="1"/>
  <c r="GN533" i="1"/>
  <c r="GM533" i="1"/>
  <c r="CJ563" i="1"/>
  <c r="GN559" i="1"/>
  <c r="GM559" i="1"/>
  <c r="GM610" i="1"/>
  <c r="GN610" i="1"/>
  <c r="GM640" i="1"/>
  <c r="GN640" i="1"/>
  <c r="GM638" i="1"/>
  <c r="GN638" i="1"/>
  <c r="GN134" i="1"/>
  <c r="GM134" i="1"/>
  <c r="CY153" i="1"/>
  <c r="X153" i="1" s="1"/>
  <c r="CZ153" i="1"/>
  <c r="Y153" i="1" s="1"/>
  <c r="GM159" i="1"/>
  <c r="GN159" i="1"/>
  <c r="GM162" i="1"/>
  <c r="GN162" i="1"/>
  <c r="CJ412" i="1"/>
  <c r="BA491" i="1"/>
  <c r="DV412" i="1"/>
  <c r="DI491" i="1"/>
  <c r="GM475" i="1"/>
  <c r="GN475" i="1"/>
  <c r="GN549" i="1"/>
  <c r="GM549" i="1"/>
  <c r="GM628" i="1"/>
  <c r="GN628" i="1"/>
  <c r="GM632" i="1"/>
  <c r="GN632" i="1"/>
  <c r="GM618" i="1"/>
  <c r="GN618" i="1"/>
  <c r="GM78" i="1"/>
  <c r="GN78" i="1"/>
  <c r="GN98" i="1"/>
  <c r="GM98" i="1"/>
  <c r="GM109" i="1"/>
  <c r="GN109" i="1"/>
  <c r="GM137" i="1"/>
  <c r="GN137" i="1"/>
  <c r="GM198" i="1"/>
  <c r="GN198" i="1"/>
  <c r="GM196" i="1"/>
  <c r="GN196" i="1"/>
  <c r="GM260" i="1"/>
  <c r="GN260" i="1"/>
  <c r="GM469" i="1"/>
  <c r="GN469" i="1"/>
  <c r="GM463" i="1"/>
  <c r="GN463" i="1"/>
  <c r="GM449" i="1"/>
  <c r="GN449" i="1"/>
  <c r="GN529" i="1"/>
  <c r="GM529" i="1"/>
  <c r="GN557" i="1"/>
  <c r="GM557" i="1"/>
  <c r="GN561" i="1"/>
  <c r="GM561" i="1"/>
  <c r="GM602" i="1"/>
  <c r="GN602" i="1"/>
  <c r="GM642" i="1"/>
  <c r="GN642" i="1"/>
  <c r="CY676" i="1"/>
  <c r="X676" i="1" s="1"/>
  <c r="CZ676" i="1"/>
  <c r="Y676" i="1" s="1"/>
  <c r="GN73" i="1"/>
  <c r="GM73" i="1"/>
  <c r="GM292" i="1"/>
  <c r="GN292" i="1"/>
  <c r="GM315" i="1"/>
  <c r="GO315" i="1"/>
  <c r="GM325" i="1"/>
  <c r="GO325" i="1"/>
  <c r="GO323" i="1"/>
  <c r="GM323" i="1"/>
  <c r="GM417" i="1"/>
  <c r="GO417" i="1"/>
  <c r="GN537" i="1"/>
  <c r="GM537" i="1"/>
  <c r="GN545" i="1"/>
  <c r="GM545" i="1"/>
  <c r="GN553" i="1"/>
  <c r="GM553" i="1"/>
  <c r="CZ58" i="1"/>
  <c r="Y58" i="1" s="1"/>
  <c r="CY58" i="1"/>
  <c r="X58" i="1" s="1"/>
  <c r="GN75" i="1"/>
  <c r="GM75" i="1"/>
  <c r="GM47" i="1"/>
  <c r="GN47" i="1"/>
  <c r="GN33" i="1"/>
  <c r="GM33" i="1"/>
  <c r="GM67" i="1"/>
  <c r="GN67" i="1"/>
  <c r="GM44" i="1"/>
  <c r="GN61" i="1"/>
  <c r="GM61" i="1"/>
  <c r="AB53" i="1"/>
  <c r="CP58" i="1"/>
  <c r="O58" i="1" s="1"/>
  <c r="GM68" i="1"/>
  <c r="GN68" i="1"/>
  <c r="GN63" i="1"/>
  <c r="AB89" i="1"/>
  <c r="CR89" i="1"/>
  <c r="Q89" i="1" s="1"/>
  <c r="CP89" i="1" s="1"/>
  <c r="O89" i="1" s="1"/>
  <c r="CP31" i="1"/>
  <c r="O31" i="1" s="1"/>
  <c r="GK34" i="1"/>
  <c r="CZ38" i="1"/>
  <c r="Y38" i="1" s="1"/>
  <c r="GK42" i="1"/>
  <c r="CZ42" i="1"/>
  <c r="Y42" i="1" s="1"/>
  <c r="AB49" i="1"/>
  <c r="CZ34" i="1"/>
  <c r="Y34" i="1" s="1"/>
  <c r="CY42" i="1"/>
  <c r="X42" i="1" s="1"/>
  <c r="AB45" i="1"/>
  <c r="CY52" i="1"/>
  <c r="X52" i="1" s="1"/>
  <c r="CZ52" i="1"/>
  <c r="Y52" i="1" s="1"/>
  <c r="GX53" i="1"/>
  <c r="AB61" i="1"/>
  <c r="S53" i="1"/>
  <c r="GN79" i="1"/>
  <c r="GM79" i="1"/>
  <c r="GM50" i="1"/>
  <c r="GN50" i="1"/>
  <c r="GM55" i="1"/>
  <c r="GN55" i="1"/>
  <c r="GM66" i="1"/>
  <c r="GN66" i="1"/>
  <c r="CZ81" i="1"/>
  <c r="Y81" i="1" s="1"/>
  <c r="GM84" i="1"/>
  <c r="GN84" i="1"/>
  <c r="GM102" i="1"/>
  <c r="GN102" i="1"/>
  <c r="GM70" i="1"/>
  <c r="P65" i="1"/>
  <c r="DU221" i="1" s="1"/>
  <c r="AB94" i="1"/>
  <c r="GM100" i="1"/>
  <c r="GN100" i="1"/>
  <c r="GN71" i="1"/>
  <c r="GM74" i="1"/>
  <c r="GN74" i="1"/>
  <c r="CZ89" i="1"/>
  <c r="Y89" i="1" s="1"/>
  <c r="GN121" i="1"/>
  <c r="GM121" i="1"/>
  <c r="T141" i="1"/>
  <c r="V141" i="1"/>
  <c r="GN99" i="1"/>
  <c r="W140" i="1"/>
  <c r="S140" i="1"/>
  <c r="GN138" i="1"/>
  <c r="GM138" i="1"/>
  <c r="GN104" i="1"/>
  <c r="P125" i="1"/>
  <c r="CP125" i="1" s="1"/>
  <c r="O125" i="1" s="1"/>
  <c r="R140" i="1"/>
  <c r="GK140" i="1" s="1"/>
  <c r="GN146" i="1"/>
  <c r="GM146" i="1"/>
  <c r="GN154" i="1"/>
  <c r="GM154" i="1"/>
  <c r="GM118" i="1"/>
  <c r="GN118" i="1"/>
  <c r="Q141" i="1"/>
  <c r="CZ152" i="1"/>
  <c r="Y152" i="1" s="1"/>
  <c r="GN166" i="1"/>
  <c r="GM166" i="1"/>
  <c r="T182" i="1"/>
  <c r="GX182" i="1"/>
  <c r="V182" i="1"/>
  <c r="S125" i="1"/>
  <c r="T145" i="1"/>
  <c r="U149" i="1"/>
  <c r="P153" i="1"/>
  <c r="CP153" i="1" s="1"/>
  <c r="O153" i="1" s="1"/>
  <c r="W157" i="1"/>
  <c r="T125" i="1"/>
  <c r="DY221" i="1" s="1"/>
  <c r="T140" i="1"/>
  <c r="AG221" i="1" s="1"/>
  <c r="CZ144" i="1"/>
  <c r="Y144" i="1" s="1"/>
  <c r="GX157" i="1"/>
  <c r="CY176" i="1"/>
  <c r="X176" i="1" s="1"/>
  <c r="GM176" i="1" s="1"/>
  <c r="CZ176" i="1"/>
  <c r="Y176" i="1" s="1"/>
  <c r="GN187" i="1"/>
  <c r="GM187" i="1"/>
  <c r="CZ148" i="1"/>
  <c r="Y148" i="1" s="1"/>
  <c r="S157" i="1"/>
  <c r="GM161" i="1"/>
  <c r="GN161" i="1"/>
  <c r="W177" i="1"/>
  <c r="S177" i="1"/>
  <c r="W182" i="1"/>
  <c r="Q195" i="1"/>
  <c r="P203" i="1"/>
  <c r="GM210" i="1"/>
  <c r="GN210" i="1"/>
  <c r="EM26" i="1"/>
  <c r="P240" i="1"/>
  <c r="GN171" i="1"/>
  <c r="GM171" i="1"/>
  <c r="P182" i="1"/>
  <c r="CP182" i="1" s="1"/>
  <c r="O182" i="1" s="1"/>
  <c r="U211" i="1"/>
  <c r="W216" i="1"/>
  <c r="BB26" i="1"/>
  <c r="F234" i="1"/>
  <c r="BB752" i="1"/>
  <c r="ET26" i="1"/>
  <c r="P234" i="1"/>
  <c r="ET752" i="1"/>
  <c r="GM165" i="1"/>
  <c r="CZ189" i="1"/>
  <c r="Y189" i="1" s="1"/>
  <c r="W195" i="1"/>
  <c r="GM200" i="1"/>
  <c r="GN200" i="1"/>
  <c r="AB209" i="1"/>
  <c r="CR209" i="1"/>
  <c r="Q209" i="1" s="1"/>
  <c r="CP209" i="1" s="1"/>
  <c r="O209" i="1" s="1"/>
  <c r="T216" i="1"/>
  <c r="S218" i="1"/>
  <c r="CP218" i="1" s="1"/>
  <c r="O218" i="1" s="1"/>
  <c r="EP26" i="1"/>
  <c r="P228" i="1"/>
  <c r="GN261" i="1"/>
  <c r="GM261" i="1"/>
  <c r="GO281" i="1"/>
  <c r="GM281" i="1"/>
  <c r="GO289" i="1"/>
  <c r="GM289" i="1"/>
  <c r="V211" i="1"/>
  <c r="P216" i="1"/>
  <c r="CP216" i="1" s="1"/>
  <c r="O216" i="1" s="1"/>
  <c r="V218" i="1"/>
  <c r="EL26" i="1"/>
  <c r="P239" i="1"/>
  <c r="CZ197" i="1"/>
  <c r="Y197" i="1" s="1"/>
  <c r="W275" i="1"/>
  <c r="EB339" i="1" s="1"/>
  <c r="CY279" i="1"/>
  <c r="X279" i="1" s="1"/>
  <c r="GK299" i="1"/>
  <c r="CZ299" i="1"/>
  <c r="Y299" i="1" s="1"/>
  <c r="P275" i="1"/>
  <c r="CY299" i="1"/>
  <c r="X299" i="1" s="1"/>
  <c r="V216" i="1"/>
  <c r="CY263" i="1"/>
  <c r="X263" i="1" s="1"/>
  <c r="GN263" i="1" s="1"/>
  <c r="CZ287" i="1"/>
  <c r="Y287" i="1" s="1"/>
  <c r="GO306" i="1"/>
  <c r="GM306" i="1"/>
  <c r="GO326" i="1"/>
  <c r="GM326" i="1"/>
  <c r="W203" i="1"/>
  <c r="CZ265" i="1"/>
  <c r="Y265" i="1" s="1"/>
  <c r="V275" i="1"/>
  <c r="CP304" i="1"/>
  <c r="O304" i="1" s="1"/>
  <c r="CP312" i="1"/>
  <c r="O312" i="1" s="1"/>
  <c r="AO252" i="1"/>
  <c r="F343" i="1"/>
  <c r="AO752" i="1"/>
  <c r="AB376" i="1"/>
  <c r="AB378" i="1"/>
  <c r="AF370" i="1"/>
  <c r="S381" i="1"/>
  <c r="GM303" i="1"/>
  <c r="Q309" i="1"/>
  <c r="GO310" i="1"/>
  <c r="AB329" i="1"/>
  <c r="EU252" i="1"/>
  <c r="P355" i="1"/>
  <c r="F397" i="1"/>
  <c r="BC370" i="1"/>
  <c r="GM311" i="1"/>
  <c r="AC381" i="1"/>
  <c r="CP372" i="1"/>
  <c r="O372" i="1" s="1"/>
  <c r="DU381" i="1"/>
  <c r="CP373" i="1"/>
  <c r="O373" i="1" s="1"/>
  <c r="EL370" i="1"/>
  <c r="P399" i="1"/>
  <c r="GN422" i="1"/>
  <c r="GM422" i="1"/>
  <c r="GN430" i="1"/>
  <c r="GM430" i="1"/>
  <c r="P444" i="1"/>
  <c r="GN452" i="1"/>
  <c r="GM452" i="1"/>
  <c r="GN462" i="1"/>
  <c r="GM462" i="1"/>
  <c r="GN472" i="1"/>
  <c r="GM472" i="1"/>
  <c r="CY331" i="1"/>
  <c r="X331" i="1" s="1"/>
  <c r="CZ337" i="1"/>
  <c r="Y337" i="1" s="1"/>
  <c r="GK373" i="1"/>
  <c r="DW381" i="1"/>
  <c r="CZ373" i="1"/>
  <c r="Y373" i="1" s="1"/>
  <c r="F391" i="1"/>
  <c r="AQ370" i="1"/>
  <c r="DU412" i="1"/>
  <c r="DH491" i="1"/>
  <c r="FW491" i="1"/>
  <c r="FX491" i="1"/>
  <c r="FZ491" i="1"/>
  <c r="CY426" i="1"/>
  <c r="X426" i="1" s="1"/>
  <c r="CY439" i="1"/>
  <c r="X439" i="1" s="1"/>
  <c r="CZ439" i="1"/>
  <c r="Y439" i="1" s="1"/>
  <c r="CY442" i="1"/>
  <c r="X442" i="1" s="1"/>
  <c r="CZ476" i="1"/>
  <c r="Y476" i="1" s="1"/>
  <c r="GM481" i="1"/>
  <c r="GN481" i="1"/>
  <c r="GK486" i="1"/>
  <c r="CZ486" i="1"/>
  <c r="Y486" i="1" s="1"/>
  <c r="DX370" i="1"/>
  <c r="DK381" i="1"/>
  <c r="CY379" i="1"/>
  <c r="X379" i="1" s="1"/>
  <c r="CY418" i="1"/>
  <c r="X418" i="1" s="1"/>
  <c r="GM418" i="1" s="1"/>
  <c r="CY460" i="1"/>
  <c r="X460" i="1" s="1"/>
  <c r="GM460" i="1" s="1"/>
  <c r="DO412" i="1"/>
  <c r="P515" i="1"/>
  <c r="EU412" i="1"/>
  <c r="P507" i="1"/>
  <c r="P572" i="1"/>
  <c r="EH522" i="1"/>
  <c r="CZ378" i="1"/>
  <c r="Y378" i="1" s="1"/>
  <c r="CZ416" i="1"/>
  <c r="Y416" i="1" s="1"/>
  <c r="GM488" i="1"/>
  <c r="GN488" i="1"/>
  <c r="EI522" i="1"/>
  <c r="P573" i="1"/>
  <c r="GN603" i="1"/>
  <c r="GM603" i="1"/>
  <c r="GN615" i="1"/>
  <c r="GM615" i="1"/>
  <c r="GN623" i="1"/>
  <c r="GM623" i="1"/>
  <c r="GN631" i="1"/>
  <c r="GM631" i="1"/>
  <c r="GN637" i="1"/>
  <c r="GM637" i="1"/>
  <c r="CP416" i="1"/>
  <c r="O416" i="1" s="1"/>
  <c r="DZ491" i="1"/>
  <c r="CP429" i="1"/>
  <c r="O429" i="1" s="1"/>
  <c r="CZ434" i="1"/>
  <c r="Y434" i="1" s="1"/>
  <c r="U444" i="1"/>
  <c r="AH491" i="1" s="1"/>
  <c r="GM458" i="1"/>
  <c r="GN458" i="1"/>
  <c r="CZ464" i="1"/>
  <c r="Y464" i="1" s="1"/>
  <c r="CP528" i="1"/>
  <c r="O528" i="1" s="1"/>
  <c r="CY531" i="1"/>
  <c r="X531" i="1" s="1"/>
  <c r="CZ531" i="1"/>
  <c r="Y531" i="1" s="1"/>
  <c r="Q541" i="1"/>
  <c r="DV563" i="1" s="1"/>
  <c r="CP546" i="1"/>
  <c r="O546" i="1" s="1"/>
  <c r="CP554" i="1"/>
  <c r="O554" i="1" s="1"/>
  <c r="R556" i="1"/>
  <c r="GK556" i="1" s="1"/>
  <c r="CY560" i="1"/>
  <c r="X560" i="1" s="1"/>
  <c r="CZ560" i="1"/>
  <c r="Y560" i="1" s="1"/>
  <c r="CP527" i="1"/>
  <c r="O527" i="1" s="1"/>
  <c r="V556" i="1"/>
  <c r="CZ621" i="1"/>
  <c r="Y621" i="1" s="1"/>
  <c r="AB643" i="1"/>
  <c r="CR643" i="1"/>
  <c r="Q643" i="1" s="1"/>
  <c r="CP643" i="1" s="1"/>
  <c r="O643" i="1" s="1"/>
  <c r="S647" i="1"/>
  <c r="CI594" i="1"/>
  <c r="AZ683" i="1"/>
  <c r="CP525" i="1"/>
  <c r="O525" i="1" s="1"/>
  <c r="W541" i="1"/>
  <c r="EB563" i="1" s="1"/>
  <c r="GM600" i="1"/>
  <c r="GN600" i="1"/>
  <c r="CY605" i="1"/>
  <c r="X605" i="1" s="1"/>
  <c r="GM605" i="1" s="1"/>
  <c r="GM608" i="1"/>
  <c r="GN608" i="1"/>
  <c r="GM622" i="1"/>
  <c r="GN622" i="1"/>
  <c r="CZ629" i="1"/>
  <c r="Y629" i="1" s="1"/>
  <c r="CY653" i="1"/>
  <c r="X653" i="1" s="1"/>
  <c r="CZ653" i="1"/>
  <c r="Y653" i="1" s="1"/>
  <c r="CY677" i="1"/>
  <c r="X677" i="1" s="1"/>
  <c r="CZ677" i="1"/>
  <c r="Y677" i="1" s="1"/>
  <c r="EH412" i="1"/>
  <c r="P500" i="1"/>
  <c r="W536" i="1"/>
  <c r="CY540" i="1"/>
  <c r="X540" i="1" s="1"/>
  <c r="GN540" i="1" s="1"/>
  <c r="T556" i="1"/>
  <c r="AG563" i="1" s="1"/>
  <c r="CZ633" i="1"/>
  <c r="Y633" i="1" s="1"/>
  <c r="CY651" i="1"/>
  <c r="X651" i="1" s="1"/>
  <c r="CZ651" i="1"/>
  <c r="Y651" i="1" s="1"/>
  <c r="GM596" i="1"/>
  <c r="GN596" i="1"/>
  <c r="CY630" i="1"/>
  <c r="X630" i="1" s="1"/>
  <c r="GM630" i="1" s="1"/>
  <c r="CZ630" i="1"/>
  <c r="Y630" i="1" s="1"/>
  <c r="CY635" i="1"/>
  <c r="X635" i="1" s="1"/>
  <c r="CP646" i="1"/>
  <c r="O646" i="1" s="1"/>
  <c r="R652" i="1"/>
  <c r="GK652" i="1" s="1"/>
  <c r="AT594" i="1"/>
  <c r="F701" i="1"/>
  <c r="ET594" i="1"/>
  <c r="P696" i="1"/>
  <c r="F732" i="1"/>
  <c r="AP714" i="1"/>
  <c r="P741" i="1"/>
  <c r="EL714" i="1"/>
  <c r="P652" i="1"/>
  <c r="CP677" i="1"/>
  <c r="O677" i="1" s="1"/>
  <c r="AF714" i="1"/>
  <c r="S723" i="1"/>
  <c r="W652" i="1"/>
  <c r="GM659" i="1"/>
  <c r="GN659" i="1"/>
  <c r="GM667" i="1"/>
  <c r="GN667" i="1"/>
  <c r="AU594" i="1"/>
  <c r="F702" i="1"/>
  <c r="V714" i="1"/>
  <c r="F746" i="1"/>
  <c r="GX652" i="1"/>
  <c r="CJ683" i="1" s="1"/>
  <c r="CZ672" i="1"/>
  <c r="Y672" i="1" s="1"/>
  <c r="GX676" i="1"/>
  <c r="S652" i="1"/>
  <c r="CY660" i="1"/>
  <c r="X660" i="1" s="1"/>
  <c r="CP672" i="1"/>
  <c r="O672" i="1" s="1"/>
  <c r="EI594" i="1"/>
  <c r="P693" i="1"/>
  <c r="GM679" i="1"/>
  <c r="GN679" i="1"/>
  <c r="DY714" i="1"/>
  <c r="DL723" i="1"/>
  <c r="P733" i="1"/>
  <c r="EI714" i="1"/>
  <c r="CY678" i="1"/>
  <c r="X678" i="1" s="1"/>
  <c r="CG714" i="1"/>
  <c r="AX723" i="1"/>
  <c r="CP36" i="1"/>
  <c r="O36" i="1" s="1"/>
  <c r="AC221" i="1"/>
  <c r="CY30" i="1"/>
  <c r="X30" i="1" s="1"/>
  <c r="CZ30" i="1"/>
  <c r="Y30" i="1" s="1"/>
  <c r="GM34" i="1"/>
  <c r="GN34" i="1"/>
  <c r="CY38" i="1"/>
  <c r="X38" i="1" s="1"/>
  <c r="GN38" i="1" s="1"/>
  <c r="GM38" i="1"/>
  <c r="AB42" i="1"/>
  <c r="CR42" i="1"/>
  <c r="Q42" i="1" s="1"/>
  <c r="CP42" i="1" s="1"/>
  <c r="O42" i="1" s="1"/>
  <c r="GM51" i="1"/>
  <c r="GN51" i="1"/>
  <c r="GN29" i="1"/>
  <c r="GM29" i="1"/>
  <c r="GM37" i="1"/>
  <c r="GN37" i="1"/>
  <c r="CZ43" i="1"/>
  <c r="Y43" i="1" s="1"/>
  <c r="CY43" i="1"/>
  <c r="X43" i="1" s="1"/>
  <c r="GM43" i="1" s="1"/>
  <c r="CP57" i="1"/>
  <c r="O57" i="1" s="1"/>
  <c r="GM52" i="1"/>
  <c r="GN52" i="1"/>
  <c r="W65" i="1"/>
  <c r="AB73" i="1"/>
  <c r="CZ54" i="1"/>
  <c r="Y54" i="1" s="1"/>
  <c r="CY54" i="1"/>
  <c r="X54" i="1" s="1"/>
  <c r="R65" i="1"/>
  <c r="GK65" i="1" s="1"/>
  <c r="GM77" i="1"/>
  <c r="CY81" i="1"/>
  <c r="X81" i="1" s="1"/>
  <c r="GM80" i="1"/>
  <c r="GN80" i="1"/>
  <c r="GM107" i="1"/>
  <c r="GN107" i="1"/>
  <c r="U65" i="1"/>
  <c r="DZ221" i="1" s="1"/>
  <c r="GN111" i="1"/>
  <c r="GM111" i="1"/>
  <c r="GM59" i="1"/>
  <c r="GN59" i="1"/>
  <c r="GN69" i="1"/>
  <c r="GM69" i="1"/>
  <c r="CZ77" i="1"/>
  <c r="Y77" i="1" s="1"/>
  <c r="GN77" i="1" s="1"/>
  <c r="GN87" i="1"/>
  <c r="GM87" i="1"/>
  <c r="GM101" i="1"/>
  <c r="GN101" i="1"/>
  <c r="CZ113" i="1"/>
  <c r="Y113" i="1" s="1"/>
  <c r="CZ85" i="1"/>
  <c r="Y85" i="1" s="1"/>
  <c r="CY116" i="1"/>
  <c r="X116" i="1" s="1"/>
  <c r="GM130" i="1"/>
  <c r="GN130" i="1"/>
  <c r="CY135" i="1"/>
  <c r="X135" i="1" s="1"/>
  <c r="GN135" i="1" s="1"/>
  <c r="CZ135" i="1"/>
  <c r="Y135" i="1" s="1"/>
  <c r="AB123" i="1"/>
  <c r="CR123" i="1"/>
  <c r="Q123" i="1" s="1"/>
  <c r="CP123" i="1" s="1"/>
  <c r="O123" i="1" s="1"/>
  <c r="CP136" i="1"/>
  <c r="O136" i="1" s="1"/>
  <c r="Q145" i="1"/>
  <c r="GM148" i="1"/>
  <c r="R157" i="1"/>
  <c r="GK157" i="1" s="1"/>
  <c r="GM183" i="1"/>
  <c r="GN183" i="1"/>
  <c r="GM128" i="1"/>
  <c r="GN128" i="1"/>
  <c r="CY149" i="1"/>
  <c r="X149" i="1" s="1"/>
  <c r="CZ149" i="1"/>
  <c r="Y149" i="1" s="1"/>
  <c r="GM184" i="1"/>
  <c r="GN184" i="1"/>
  <c r="CY144" i="1"/>
  <c r="X144" i="1" s="1"/>
  <c r="GN144" i="1" s="1"/>
  <c r="GM155" i="1"/>
  <c r="GN155" i="1"/>
  <c r="CY172" i="1"/>
  <c r="X172" i="1" s="1"/>
  <c r="CZ172" i="1"/>
  <c r="Y172" i="1" s="1"/>
  <c r="CY148" i="1"/>
  <c r="X148" i="1" s="1"/>
  <c r="GN148" i="1" s="1"/>
  <c r="U195" i="1"/>
  <c r="P211" i="1"/>
  <c r="AB197" i="1"/>
  <c r="CR197" i="1"/>
  <c r="Q197" i="1" s="1"/>
  <c r="CP197" i="1" s="1"/>
  <c r="O197" i="1" s="1"/>
  <c r="Q203" i="1"/>
  <c r="R211" i="1"/>
  <c r="GK211" i="1" s="1"/>
  <c r="AB213" i="1"/>
  <c r="CR213" i="1"/>
  <c r="Q213" i="1" s="1"/>
  <c r="CP213" i="1" s="1"/>
  <c r="O213" i="1" s="1"/>
  <c r="AU26" i="1"/>
  <c r="F240" i="1"/>
  <c r="CZ182" i="1"/>
  <c r="Y182" i="1" s="1"/>
  <c r="CY182" i="1"/>
  <c r="X182" i="1" s="1"/>
  <c r="CY189" i="1"/>
  <c r="X189" i="1" s="1"/>
  <c r="GK201" i="1"/>
  <c r="CZ201" i="1"/>
  <c r="Y201" i="1" s="1"/>
  <c r="CY217" i="1"/>
  <c r="X217" i="1" s="1"/>
  <c r="EU26" i="1"/>
  <c r="P237" i="1"/>
  <c r="EU752" i="1"/>
  <c r="CP264" i="1"/>
  <c r="O264" i="1" s="1"/>
  <c r="GO269" i="1"/>
  <c r="GM269" i="1"/>
  <c r="GM189" i="1"/>
  <c r="GN189" i="1"/>
  <c r="GN199" i="1"/>
  <c r="GM199" i="1"/>
  <c r="GM212" i="1"/>
  <c r="GN212" i="1"/>
  <c r="GN215" i="1"/>
  <c r="GM215" i="1"/>
  <c r="GN219" i="1"/>
  <c r="GM219" i="1"/>
  <c r="CG26" i="1"/>
  <c r="AX221" i="1"/>
  <c r="CZ271" i="1"/>
  <c r="Y271" i="1" s="1"/>
  <c r="GM280" i="1"/>
  <c r="GO280" i="1"/>
  <c r="GM297" i="1"/>
  <c r="GO297" i="1"/>
  <c r="AB299" i="1"/>
  <c r="CR299" i="1"/>
  <c r="Q299" i="1" s="1"/>
  <c r="CP299" i="1" s="1"/>
  <c r="O299" i="1" s="1"/>
  <c r="GO313" i="1"/>
  <c r="GM313" i="1"/>
  <c r="GM282" i="1"/>
  <c r="GO282" i="1"/>
  <c r="CY287" i="1"/>
  <c r="X287" i="1" s="1"/>
  <c r="GO300" i="1"/>
  <c r="GM300" i="1"/>
  <c r="GO308" i="1"/>
  <c r="GM308" i="1"/>
  <c r="GO321" i="1"/>
  <c r="GM321" i="1"/>
  <c r="CY265" i="1"/>
  <c r="X265" i="1" s="1"/>
  <c r="GM265" i="1" s="1"/>
  <c r="GM301" i="1"/>
  <c r="GO301" i="1"/>
  <c r="T314" i="1"/>
  <c r="AG339" i="1" s="1"/>
  <c r="W314" i="1"/>
  <c r="AJ339" i="1" s="1"/>
  <c r="CY317" i="1"/>
  <c r="X317" i="1" s="1"/>
  <c r="GO317" i="1" s="1"/>
  <c r="CZ317" i="1"/>
  <c r="Y317" i="1" s="1"/>
  <c r="GM329" i="1"/>
  <c r="GO329" i="1"/>
  <c r="GM333" i="1"/>
  <c r="GO333" i="1"/>
  <c r="GM335" i="1"/>
  <c r="GO335" i="1"/>
  <c r="CG252" i="1"/>
  <c r="AX339" i="1"/>
  <c r="EP381" i="1"/>
  <c r="FY370" i="1"/>
  <c r="U314" i="1"/>
  <c r="AH339" i="1" s="1"/>
  <c r="CZ295" i="1"/>
  <c r="Y295" i="1" s="1"/>
  <c r="P314" i="1"/>
  <c r="GO327" i="1"/>
  <c r="EM252" i="1"/>
  <c r="P358" i="1"/>
  <c r="ER370" i="1"/>
  <c r="P392" i="1"/>
  <c r="GN424" i="1"/>
  <c r="GM424" i="1"/>
  <c r="GN432" i="1"/>
  <c r="GM432" i="1"/>
  <c r="GN446" i="1"/>
  <c r="GM446" i="1"/>
  <c r="CI252" i="1"/>
  <c r="AZ339" i="1"/>
  <c r="CY337" i="1"/>
  <c r="X337" i="1" s="1"/>
  <c r="GO337" i="1" s="1"/>
  <c r="AD381" i="1"/>
  <c r="DV370" i="1"/>
  <c r="DI381" i="1"/>
  <c r="EH370" i="1"/>
  <c r="P390" i="1"/>
  <c r="DO370" i="1"/>
  <c r="P405" i="1"/>
  <c r="GM415" i="1"/>
  <c r="GN415" i="1"/>
  <c r="CZ420" i="1"/>
  <c r="Y420" i="1" s="1"/>
  <c r="GM420" i="1" s="1"/>
  <c r="GM433" i="1"/>
  <c r="GN433" i="1"/>
  <c r="V444" i="1"/>
  <c r="AI491" i="1" s="1"/>
  <c r="GM447" i="1"/>
  <c r="GN447" i="1"/>
  <c r="CY476" i="1"/>
  <c r="X476" i="1" s="1"/>
  <c r="GN476" i="1" s="1"/>
  <c r="AB486" i="1"/>
  <c r="CR486" i="1"/>
  <c r="Q486" i="1" s="1"/>
  <c r="CP486" i="1" s="1"/>
  <c r="O486" i="1" s="1"/>
  <c r="EI412" i="1"/>
  <c r="P501" i="1"/>
  <c r="CZ375" i="1"/>
  <c r="Y375" i="1" s="1"/>
  <c r="GM476" i="1"/>
  <c r="GM483" i="1"/>
  <c r="GO483" i="1"/>
  <c r="EL522" i="1"/>
  <c r="P581" i="1"/>
  <c r="CY378" i="1"/>
  <c r="X378" i="1" s="1"/>
  <c r="GM378" i="1" s="1"/>
  <c r="T444" i="1"/>
  <c r="AG491" i="1" s="1"/>
  <c r="CZ454" i="1"/>
  <c r="Y454" i="1" s="1"/>
  <c r="GM459" i="1"/>
  <c r="GN459" i="1"/>
  <c r="GK484" i="1"/>
  <c r="CZ484" i="1"/>
  <c r="Y484" i="1" s="1"/>
  <c r="BC412" i="1"/>
  <c r="F507" i="1"/>
  <c r="P582" i="1"/>
  <c r="EM522" i="1"/>
  <c r="GN607" i="1"/>
  <c r="GM607" i="1"/>
  <c r="DM370" i="1"/>
  <c r="P403" i="1"/>
  <c r="CZ377" i="1"/>
  <c r="Y377" i="1" s="1"/>
  <c r="CY419" i="1"/>
  <c r="X419" i="1" s="1"/>
  <c r="EC491" i="1" s="1"/>
  <c r="CZ419" i="1"/>
  <c r="Y419" i="1" s="1"/>
  <c r="GO419" i="1" s="1"/>
  <c r="DX491" i="1"/>
  <c r="CY434" i="1"/>
  <c r="X434" i="1" s="1"/>
  <c r="S444" i="1"/>
  <c r="CY464" i="1"/>
  <c r="X464" i="1" s="1"/>
  <c r="GM464" i="1" s="1"/>
  <c r="AP412" i="1"/>
  <c r="F500" i="1"/>
  <c r="GM534" i="1"/>
  <c r="GN534" i="1"/>
  <c r="CY539" i="1"/>
  <c r="X539" i="1" s="1"/>
  <c r="CZ539" i="1"/>
  <c r="Y539" i="1" s="1"/>
  <c r="CY547" i="1"/>
  <c r="X547" i="1" s="1"/>
  <c r="CZ547" i="1"/>
  <c r="Y547" i="1" s="1"/>
  <c r="CY555" i="1"/>
  <c r="X555" i="1" s="1"/>
  <c r="CZ555" i="1"/>
  <c r="Y555" i="1" s="1"/>
  <c r="AX412" i="1"/>
  <c r="F498" i="1"/>
  <c r="CP539" i="1"/>
  <c r="O539" i="1" s="1"/>
  <c r="W556" i="1"/>
  <c r="CZ617" i="1"/>
  <c r="Y617" i="1" s="1"/>
  <c r="CY621" i="1"/>
  <c r="X621" i="1" s="1"/>
  <c r="GA594" i="1"/>
  <c r="ER683" i="1"/>
  <c r="CZ526" i="1"/>
  <c r="Y526" i="1" s="1"/>
  <c r="V541" i="1"/>
  <c r="EA563" i="1" s="1"/>
  <c r="AB554" i="1"/>
  <c r="GM606" i="1"/>
  <c r="GN606" i="1"/>
  <c r="AH594" i="1"/>
  <c r="U683" i="1"/>
  <c r="CZ625" i="1"/>
  <c r="Y625" i="1" s="1"/>
  <c r="CY629" i="1"/>
  <c r="X629" i="1" s="1"/>
  <c r="GN629" i="1" s="1"/>
  <c r="GM636" i="1"/>
  <c r="GN636" i="1"/>
  <c r="CY657" i="1"/>
  <c r="X657" i="1" s="1"/>
  <c r="CZ657" i="1"/>
  <c r="Y657" i="1" s="1"/>
  <c r="CY680" i="1"/>
  <c r="X680" i="1" s="1"/>
  <c r="CZ680" i="1"/>
  <c r="Y680" i="1" s="1"/>
  <c r="GA412" i="1"/>
  <c r="ER491" i="1"/>
  <c r="GN538" i="1"/>
  <c r="P541" i="1"/>
  <c r="S556" i="1"/>
  <c r="CY633" i="1"/>
  <c r="X633" i="1" s="1"/>
  <c r="GM644" i="1"/>
  <c r="GN644" i="1"/>
  <c r="AB524" i="1"/>
  <c r="AB534" i="1"/>
  <c r="U541" i="1"/>
  <c r="DZ563" i="1" s="1"/>
  <c r="P556" i="1"/>
  <c r="CY613" i="1"/>
  <c r="X613" i="1" s="1"/>
  <c r="CZ613" i="1"/>
  <c r="Y613" i="1" s="1"/>
  <c r="DX683" i="1"/>
  <c r="GM645" i="1"/>
  <c r="GN645" i="1"/>
  <c r="W649" i="1"/>
  <c r="R649" i="1"/>
  <c r="GK649" i="1" s="1"/>
  <c r="GX649" i="1"/>
  <c r="GM668" i="1"/>
  <c r="GN668" i="1"/>
  <c r="BB594" i="1"/>
  <c r="F696" i="1"/>
  <c r="F741" i="1"/>
  <c r="AT714" i="1"/>
  <c r="ET714" i="1"/>
  <c r="P736" i="1"/>
  <c r="CP653" i="1"/>
  <c r="O653" i="1" s="1"/>
  <c r="AZ723" i="1"/>
  <c r="CI714" i="1"/>
  <c r="AL714" i="1"/>
  <c r="Y723" i="1"/>
  <c r="CP720" i="1"/>
  <c r="O720" i="1" s="1"/>
  <c r="GM651" i="1"/>
  <c r="GN651" i="1"/>
  <c r="CZ664" i="1"/>
  <c r="Y664" i="1" s="1"/>
  <c r="CZ648" i="1"/>
  <c r="Y648" i="1" s="1"/>
  <c r="CY648" i="1"/>
  <c r="X648" i="1" s="1"/>
  <c r="CP657" i="1"/>
  <c r="O657" i="1" s="1"/>
  <c r="CY672" i="1"/>
  <c r="X672" i="1" s="1"/>
  <c r="AB674" i="1"/>
  <c r="AE683" i="1"/>
  <c r="GM655" i="1"/>
  <c r="GN655" i="1"/>
  <c r="AB662" i="1"/>
  <c r="CP680" i="1"/>
  <c r="O680" i="1" s="1"/>
  <c r="ES714" i="1"/>
  <c r="P743" i="1"/>
  <c r="F745" i="1"/>
  <c r="U714" i="1"/>
  <c r="F743" i="1"/>
  <c r="BA714" i="1"/>
  <c r="DM714" i="1"/>
  <c r="P745" i="1"/>
  <c r="T714" i="1"/>
  <c r="F744" i="1"/>
  <c r="F747" i="1"/>
  <c r="W714" i="1"/>
  <c r="GN49" i="1"/>
  <c r="GM49" i="1"/>
  <c r="CP53" i="1"/>
  <c r="O53" i="1" s="1"/>
  <c r="GN83" i="1"/>
  <c r="GM83" i="1"/>
  <c r="CY64" i="1"/>
  <c r="X64" i="1" s="1"/>
  <c r="CZ64" i="1"/>
  <c r="Y64" i="1" s="1"/>
  <c r="AB85" i="1"/>
  <c r="CR85" i="1"/>
  <c r="Q85" i="1" s="1"/>
  <c r="CP85" i="1" s="1"/>
  <c r="O85" i="1" s="1"/>
  <c r="GM81" i="1"/>
  <c r="GN81" i="1"/>
  <c r="CY89" i="1"/>
  <c r="X89" i="1" s="1"/>
  <c r="Q65" i="1"/>
  <c r="CY97" i="1"/>
  <c r="X97" i="1" s="1"/>
  <c r="CZ97" i="1"/>
  <c r="Y97" i="1" s="1"/>
  <c r="GM105" i="1"/>
  <c r="GN105" i="1"/>
  <c r="CY113" i="1"/>
  <c r="X113" i="1" s="1"/>
  <c r="GM113" i="1" s="1"/>
  <c r="AB116" i="1"/>
  <c r="CR116" i="1"/>
  <c r="Q116" i="1" s="1"/>
  <c r="CP116" i="1" s="1"/>
  <c r="O116" i="1" s="1"/>
  <c r="AB119" i="1"/>
  <c r="CR119" i="1"/>
  <c r="Q119" i="1" s="1"/>
  <c r="CP119" i="1" s="1"/>
  <c r="O119" i="1" s="1"/>
  <c r="GM92" i="1"/>
  <c r="GM126" i="1"/>
  <c r="GN126" i="1"/>
  <c r="CY139" i="1"/>
  <c r="X139" i="1" s="1"/>
  <c r="GN139" i="1" s="1"/>
  <c r="CZ139" i="1"/>
  <c r="Y139" i="1" s="1"/>
  <c r="GN142" i="1"/>
  <c r="GM142" i="1"/>
  <c r="GN150" i="1"/>
  <c r="GM150" i="1"/>
  <c r="GN158" i="1"/>
  <c r="GM158" i="1"/>
  <c r="CP97" i="1"/>
  <c r="O97" i="1" s="1"/>
  <c r="GN117" i="1"/>
  <c r="GM117" i="1"/>
  <c r="CP140" i="1"/>
  <c r="O140" i="1" s="1"/>
  <c r="U145" i="1"/>
  <c r="GN164" i="1"/>
  <c r="GM164" i="1"/>
  <c r="GM167" i="1"/>
  <c r="GN167" i="1"/>
  <c r="GM179" i="1"/>
  <c r="GN179" i="1"/>
  <c r="CZ116" i="1"/>
  <c r="Y116" i="1" s="1"/>
  <c r="R145" i="1"/>
  <c r="GK145" i="1" s="1"/>
  <c r="GM151" i="1"/>
  <c r="GN151" i="1"/>
  <c r="CZ156" i="1"/>
  <c r="Y156" i="1" s="1"/>
  <c r="GN122" i="1"/>
  <c r="W145" i="1"/>
  <c r="EB221" i="1" s="1"/>
  <c r="GN191" i="1"/>
  <c r="GM191" i="1"/>
  <c r="GN120" i="1"/>
  <c r="P145" i="1"/>
  <c r="Q157" i="1"/>
  <c r="CZ193" i="1"/>
  <c r="Y193" i="1" s="1"/>
  <c r="T203" i="1"/>
  <c r="GM206" i="1"/>
  <c r="GN206" i="1"/>
  <c r="GM186" i="1"/>
  <c r="GN186" i="1"/>
  <c r="U203" i="1"/>
  <c r="AB217" i="1"/>
  <c r="CR217" i="1"/>
  <c r="Q217" i="1" s="1"/>
  <c r="CP217" i="1" s="1"/>
  <c r="O217" i="1" s="1"/>
  <c r="AB201" i="1"/>
  <c r="CR201" i="1"/>
  <c r="Q201" i="1" s="1"/>
  <c r="CP201" i="1" s="1"/>
  <c r="O201" i="1" s="1"/>
  <c r="GM208" i="1"/>
  <c r="GN208" i="1"/>
  <c r="BC26" i="1"/>
  <c r="F237" i="1"/>
  <c r="BC752" i="1"/>
  <c r="GA26" i="1"/>
  <c r="ER221" i="1"/>
  <c r="GK255" i="1"/>
  <c r="GO277" i="1"/>
  <c r="GM277" i="1"/>
  <c r="GO285" i="1"/>
  <c r="GM285" i="1"/>
  <c r="GN293" i="1"/>
  <c r="GM293" i="1"/>
  <c r="GN175" i="1"/>
  <c r="GM175" i="1"/>
  <c r="GM190" i="1"/>
  <c r="GN190" i="1"/>
  <c r="T195" i="1"/>
  <c r="V203" i="1"/>
  <c r="AQ26" i="1"/>
  <c r="F231" i="1"/>
  <c r="AQ752" i="1"/>
  <c r="S211" i="1"/>
  <c r="CB339" i="1"/>
  <c r="CY271" i="1"/>
  <c r="X271" i="1" s="1"/>
  <c r="GM271" i="1" s="1"/>
  <c r="GM276" i="1"/>
  <c r="GO276" i="1"/>
  <c r="CZ283" i="1"/>
  <c r="Y283" i="1" s="1"/>
  <c r="CZ291" i="1"/>
  <c r="Y291" i="1" s="1"/>
  <c r="S203" i="1"/>
  <c r="GO271" i="1"/>
  <c r="GM290" i="1"/>
  <c r="GO290" i="1"/>
  <c r="GO320" i="1"/>
  <c r="GM320" i="1"/>
  <c r="CY332" i="1"/>
  <c r="X332" i="1" s="1"/>
  <c r="CZ332" i="1"/>
  <c r="Y332" i="1" s="1"/>
  <c r="CZ205" i="1"/>
  <c r="Y205" i="1" s="1"/>
  <c r="CZ255" i="1"/>
  <c r="Y255" i="1" s="1"/>
  <c r="GM274" i="1"/>
  <c r="GO274" i="1"/>
  <c r="GM278" i="1"/>
  <c r="GO278" i="1"/>
  <c r="CY295" i="1"/>
  <c r="X295" i="1" s="1"/>
  <c r="GM295" i="1" s="1"/>
  <c r="GK302" i="1"/>
  <c r="CZ302" i="1"/>
  <c r="Y302" i="1" s="1"/>
  <c r="AE339" i="1"/>
  <c r="EA339" i="1"/>
  <c r="GM287" i="1"/>
  <c r="GO287" i="1"/>
  <c r="GM328" i="1"/>
  <c r="GO328" i="1"/>
  <c r="EG252" i="1"/>
  <c r="P343" i="1"/>
  <c r="EG752" i="1"/>
  <c r="GM324" i="1"/>
  <c r="GO324" i="1"/>
  <c r="CP332" i="1"/>
  <c r="O332" i="1" s="1"/>
  <c r="EU370" i="1"/>
  <c r="P397" i="1"/>
  <c r="EI252" i="1"/>
  <c r="P349" i="1"/>
  <c r="AG370" i="1"/>
  <c r="T381" i="1"/>
  <c r="AS370" i="1"/>
  <c r="F398" i="1"/>
  <c r="AT370" i="1"/>
  <c r="F399" i="1"/>
  <c r="CP414" i="1"/>
  <c r="O414" i="1" s="1"/>
  <c r="AC491" i="1"/>
  <c r="GK416" i="1"/>
  <c r="GN448" i="1"/>
  <c r="GM448" i="1"/>
  <c r="GN456" i="1"/>
  <c r="GM456" i="1"/>
  <c r="GN468" i="1"/>
  <c r="GM468" i="1"/>
  <c r="GN480" i="1"/>
  <c r="GM480" i="1"/>
  <c r="Q314" i="1"/>
  <c r="AP252" i="1"/>
  <c r="F348" i="1"/>
  <c r="CZ334" i="1"/>
  <c r="Y334" i="1" s="1"/>
  <c r="AU252" i="1"/>
  <c r="F358" i="1"/>
  <c r="AE381" i="1"/>
  <c r="GK372" i="1"/>
  <c r="CZ372" i="1"/>
  <c r="Y372" i="1" s="1"/>
  <c r="AL381" i="1" s="1"/>
  <c r="ES370" i="1"/>
  <c r="P401" i="1"/>
  <c r="CZ376" i="1"/>
  <c r="Y376" i="1" s="1"/>
  <c r="GK419" i="1"/>
  <c r="GM419" i="1" s="1"/>
  <c r="DW491" i="1"/>
  <c r="GM423" i="1"/>
  <c r="GN423" i="1"/>
  <c r="GM434" i="1"/>
  <c r="GN434" i="1"/>
  <c r="GM445" i="1"/>
  <c r="GN445" i="1"/>
  <c r="GM466" i="1"/>
  <c r="GN466" i="1"/>
  <c r="GM489" i="1"/>
  <c r="GN489" i="1"/>
  <c r="GB522" i="1"/>
  <c r="ES563" i="1"/>
  <c r="CY375" i="1"/>
  <c r="X375" i="1" s="1"/>
  <c r="GM375" i="1" s="1"/>
  <c r="GM425" i="1"/>
  <c r="GN425" i="1"/>
  <c r="GM435" i="1"/>
  <c r="GN435" i="1"/>
  <c r="CZ440" i="1"/>
  <c r="Y440" i="1" s="1"/>
  <c r="GM443" i="1"/>
  <c r="GN443" i="1"/>
  <c r="GM457" i="1"/>
  <c r="GN457" i="1"/>
  <c r="GM478" i="1"/>
  <c r="GN478" i="1"/>
  <c r="ET412" i="1"/>
  <c r="P504" i="1"/>
  <c r="F572" i="1"/>
  <c r="AP522" i="1"/>
  <c r="P570" i="1"/>
  <c r="EP522" i="1"/>
  <c r="F405" i="1"/>
  <c r="W370" i="1"/>
  <c r="CZ438" i="1"/>
  <c r="Y438" i="1" s="1"/>
  <c r="R444" i="1"/>
  <c r="GK444" i="1" s="1"/>
  <c r="CY454" i="1"/>
  <c r="X454" i="1" s="1"/>
  <c r="GN454" i="1" s="1"/>
  <c r="AB484" i="1"/>
  <c r="CR484" i="1"/>
  <c r="Q484" i="1" s="1"/>
  <c r="CP484" i="1" s="1"/>
  <c r="O484" i="1" s="1"/>
  <c r="EU522" i="1"/>
  <c r="P579" i="1"/>
  <c r="GK597" i="1"/>
  <c r="GN611" i="1"/>
  <c r="GM611" i="1"/>
  <c r="GN619" i="1"/>
  <c r="GM619" i="1"/>
  <c r="GN627" i="1"/>
  <c r="GM627" i="1"/>
  <c r="CP634" i="1"/>
  <c r="O634" i="1" s="1"/>
  <c r="GN641" i="1"/>
  <c r="GM641" i="1"/>
  <c r="CY377" i="1"/>
  <c r="X377" i="1" s="1"/>
  <c r="GP377" i="1" s="1"/>
  <c r="CZ436" i="1"/>
  <c r="Y436" i="1" s="1"/>
  <c r="CP439" i="1"/>
  <c r="O439" i="1" s="1"/>
  <c r="GM479" i="1"/>
  <c r="GN479" i="1"/>
  <c r="CY484" i="1"/>
  <c r="X484" i="1" s="1"/>
  <c r="EG412" i="1"/>
  <c r="P495" i="1"/>
  <c r="CY527" i="1"/>
  <c r="X527" i="1" s="1"/>
  <c r="CZ527" i="1"/>
  <c r="Y527" i="1" s="1"/>
  <c r="CY535" i="1"/>
  <c r="X535" i="1" s="1"/>
  <c r="CZ535" i="1"/>
  <c r="Y535" i="1" s="1"/>
  <c r="GM542" i="1"/>
  <c r="GN542" i="1"/>
  <c r="GM550" i="1"/>
  <c r="GN550" i="1"/>
  <c r="CY558" i="1"/>
  <c r="X558" i="1" s="1"/>
  <c r="GM558" i="1" s="1"/>
  <c r="CZ558" i="1"/>
  <c r="Y558" i="1" s="1"/>
  <c r="AZ522" i="1"/>
  <c r="F574" i="1"/>
  <c r="CY536" i="1"/>
  <c r="X536" i="1" s="1"/>
  <c r="CZ536" i="1"/>
  <c r="Y536" i="1" s="1"/>
  <c r="T541" i="1"/>
  <c r="DY563" i="1" s="1"/>
  <c r="CY617" i="1"/>
  <c r="X617" i="1" s="1"/>
  <c r="GM617" i="1" s="1"/>
  <c r="Q647" i="1"/>
  <c r="T647" i="1"/>
  <c r="GX647" i="1"/>
  <c r="CY526" i="1"/>
  <c r="X526" i="1" s="1"/>
  <c r="CP536" i="1"/>
  <c r="O536" i="1" s="1"/>
  <c r="CY552" i="1"/>
  <c r="X552" i="1" s="1"/>
  <c r="CZ552" i="1"/>
  <c r="Y552" i="1" s="1"/>
  <c r="CP555" i="1"/>
  <c r="O555" i="1" s="1"/>
  <c r="CY614" i="1"/>
  <c r="X614" i="1" s="1"/>
  <c r="GM614" i="1" s="1"/>
  <c r="CZ614" i="1"/>
  <c r="Y614" i="1" s="1"/>
  <c r="AF683" i="1"/>
  <c r="CY625" i="1"/>
  <c r="X625" i="1" s="1"/>
  <c r="GM625" i="1" s="1"/>
  <c r="CZ639" i="1"/>
  <c r="Y639" i="1" s="1"/>
  <c r="CY661" i="1"/>
  <c r="X661" i="1" s="1"/>
  <c r="CZ661" i="1"/>
  <c r="Y661" i="1" s="1"/>
  <c r="CY669" i="1"/>
  <c r="X669" i="1" s="1"/>
  <c r="GN669" i="1" s="1"/>
  <c r="CZ669" i="1"/>
  <c r="Y669" i="1" s="1"/>
  <c r="AB530" i="1"/>
  <c r="Q536" i="1"/>
  <c r="CZ544" i="1"/>
  <c r="Y544" i="1" s="1"/>
  <c r="AB546" i="1"/>
  <c r="CP552" i="1"/>
  <c r="O552" i="1" s="1"/>
  <c r="GM624" i="1"/>
  <c r="GN624" i="1"/>
  <c r="CP649" i="1"/>
  <c r="O649" i="1" s="1"/>
  <c r="CY532" i="1"/>
  <c r="X532" i="1" s="1"/>
  <c r="CZ532" i="1"/>
  <c r="Y532" i="1" s="1"/>
  <c r="CP535" i="1"/>
  <c r="O535" i="1" s="1"/>
  <c r="R541" i="1"/>
  <c r="U556" i="1"/>
  <c r="GM560" i="1"/>
  <c r="GN560" i="1"/>
  <c r="CZ601" i="1"/>
  <c r="Y601" i="1" s="1"/>
  <c r="CZ609" i="1"/>
  <c r="Y609" i="1" s="1"/>
  <c r="EB683" i="1"/>
  <c r="GM633" i="1"/>
  <c r="GN633" i="1"/>
  <c r="DY683" i="1"/>
  <c r="R647" i="1"/>
  <c r="GK647" i="1" s="1"/>
  <c r="EH594" i="1"/>
  <c r="P692" i="1"/>
  <c r="Q723" i="1"/>
  <c r="AD714" i="1"/>
  <c r="F736" i="1"/>
  <c r="BB714" i="1"/>
  <c r="P647" i="1"/>
  <c r="CP647" i="1" s="1"/>
  <c r="O647" i="1" s="1"/>
  <c r="CP676" i="1"/>
  <c r="O676" i="1" s="1"/>
  <c r="AK714" i="1"/>
  <c r="X723" i="1"/>
  <c r="CE723" i="1"/>
  <c r="AC714" i="1"/>
  <c r="P723" i="1"/>
  <c r="CF723" i="1"/>
  <c r="CH723" i="1"/>
  <c r="Q652" i="1"/>
  <c r="CZ656" i="1"/>
  <c r="Y656" i="1" s="1"/>
  <c r="CY664" i="1"/>
  <c r="X664" i="1" s="1"/>
  <c r="GM650" i="1"/>
  <c r="CZ658" i="1"/>
  <c r="Y658" i="1" s="1"/>
  <c r="CG594" i="1"/>
  <c r="AX683" i="1"/>
  <c r="GM663" i="1"/>
  <c r="GN663" i="1"/>
  <c r="GM681" i="1"/>
  <c r="GN681" i="1"/>
  <c r="F742" i="1"/>
  <c r="AU714" i="1"/>
  <c r="ER714" i="1"/>
  <c r="P734" i="1"/>
  <c r="F733" i="1"/>
  <c r="AQ714" i="1"/>
  <c r="GM39" i="1"/>
  <c r="GN39" i="1"/>
  <c r="GM46" i="1"/>
  <c r="GN46" i="1"/>
  <c r="CZ60" i="1"/>
  <c r="Y60" i="1" s="1"/>
  <c r="CY60" i="1"/>
  <c r="X60" i="1" s="1"/>
  <c r="CP30" i="1"/>
  <c r="O30" i="1" s="1"/>
  <c r="GM35" i="1"/>
  <c r="GN35" i="1"/>
  <c r="GK53" i="1"/>
  <c r="GM64" i="1"/>
  <c r="GN64" i="1"/>
  <c r="GM54" i="1"/>
  <c r="GN54" i="1"/>
  <c r="V65" i="1"/>
  <c r="EA221" i="1" s="1"/>
  <c r="GM106" i="1"/>
  <c r="GN106" i="1"/>
  <c r="GM56" i="1"/>
  <c r="GN56" i="1"/>
  <c r="GN40" i="1"/>
  <c r="GM40" i="1"/>
  <c r="GN28" i="1"/>
  <c r="AI221" i="1"/>
  <c r="CP60" i="1"/>
  <c r="O60" i="1" s="1"/>
  <c r="S65" i="1"/>
  <c r="DX221" i="1" s="1"/>
  <c r="CY72" i="1"/>
  <c r="X72" i="1" s="1"/>
  <c r="GM72" i="1" s="1"/>
  <c r="CZ72" i="1"/>
  <c r="Y72" i="1" s="1"/>
  <c r="GM110" i="1"/>
  <c r="GN110" i="1"/>
  <c r="CY85" i="1"/>
  <c r="X85" i="1" s="1"/>
  <c r="CY82" i="1"/>
  <c r="X82" i="1" s="1"/>
  <c r="AB90" i="1"/>
  <c r="GN115" i="1"/>
  <c r="GM115" i="1"/>
  <c r="GM88" i="1"/>
  <c r="GN88" i="1"/>
  <c r="CY93" i="1"/>
  <c r="X93" i="1" s="1"/>
  <c r="GM93" i="1" s="1"/>
  <c r="CZ93" i="1"/>
  <c r="Y93" i="1" s="1"/>
  <c r="CJ221" i="1"/>
  <c r="GM108" i="1"/>
  <c r="GN108" i="1"/>
  <c r="CY119" i="1"/>
  <c r="X119" i="1" s="1"/>
  <c r="U132" i="1"/>
  <c r="AH221" i="1" s="1"/>
  <c r="W132" i="1"/>
  <c r="AJ221" i="1" s="1"/>
  <c r="GN160" i="1"/>
  <c r="GM160" i="1"/>
  <c r="CY127" i="1"/>
  <c r="X127" i="1" s="1"/>
  <c r="GM127" i="1" s="1"/>
  <c r="CZ127" i="1"/>
  <c r="Y127" i="1" s="1"/>
  <c r="CY131" i="1"/>
  <c r="X131" i="1" s="1"/>
  <c r="CZ131" i="1"/>
  <c r="Y131" i="1" s="1"/>
  <c r="AB134" i="1"/>
  <c r="S132" i="1"/>
  <c r="S145" i="1"/>
  <c r="GX149" i="1"/>
  <c r="T157" i="1"/>
  <c r="GM168" i="1"/>
  <c r="GN168" i="1"/>
  <c r="CZ119" i="1"/>
  <c r="Y119" i="1" s="1"/>
  <c r="V145" i="1"/>
  <c r="Q149" i="1"/>
  <c r="CP149" i="1" s="1"/>
  <c r="O149" i="1" s="1"/>
  <c r="GM152" i="1"/>
  <c r="GN152" i="1"/>
  <c r="CY156" i="1"/>
  <c r="X156" i="1" s="1"/>
  <c r="GN156" i="1" s="1"/>
  <c r="GM163" i="1"/>
  <c r="GN163" i="1"/>
  <c r="CP131" i="1"/>
  <c r="O131" i="1" s="1"/>
  <c r="P157" i="1"/>
  <c r="CP157" i="1" s="1"/>
  <c r="O157" i="1" s="1"/>
  <c r="GN169" i="1"/>
  <c r="GM169" i="1"/>
  <c r="GN173" i="1"/>
  <c r="GM173" i="1"/>
  <c r="P195" i="1"/>
  <c r="CP195" i="1" s="1"/>
  <c r="O195" i="1" s="1"/>
  <c r="S141" i="1"/>
  <c r="CP141" i="1" s="1"/>
  <c r="O141" i="1" s="1"/>
  <c r="CP172" i="1"/>
  <c r="O172" i="1" s="1"/>
  <c r="GM178" i="1"/>
  <c r="GN178" i="1"/>
  <c r="CY193" i="1"/>
  <c r="X193" i="1" s="1"/>
  <c r="GM193" i="1" s="1"/>
  <c r="GM202" i="1"/>
  <c r="GN202" i="1"/>
  <c r="T211" i="1"/>
  <c r="EH26" i="1"/>
  <c r="P230" i="1"/>
  <c r="EH752" i="1"/>
  <c r="GM170" i="1"/>
  <c r="GN170" i="1"/>
  <c r="R203" i="1"/>
  <c r="GK203" i="1" s="1"/>
  <c r="AB205" i="1"/>
  <c r="CR205" i="1"/>
  <c r="Q205" i="1" s="1"/>
  <c r="CP205" i="1" s="1"/>
  <c r="O205" i="1" s="1"/>
  <c r="Q211" i="1"/>
  <c r="DV221" i="1" s="1"/>
  <c r="CY216" i="1"/>
  <c r="X216" i="1" s="1"/>
  <c r="EI26" i="1"/>
  <c r="P231" i="1"/>
  <c r="EI752" i="1"/>
  <c r="BY26" i="1"/>
  <c r="CI221" i="1"/>
  <c r="AP221" i="1"/>
  <c r="CY205" i="1"/>
  <c r="X205" i="1" s="1"/>
  <c r="GK209" i="1"/>
  <c r="CZ209" i="1"/>
  <c r="Y209" i="1" s="1"/>
  <c r="CP257" i="1"/>
  <c r="O257" i="1" s="1"/>
  <c r="GO266" i="1"/>
  <c r="GM266" i="1"/>
  <c r="GO273" i="1"/>
  <c r="GM273" i="1"/>
  <c r="P177" i="1"/>
  <c r="CP177" i="1" s="1"/>
  <c r="O177" i="1" s="1"/>
  <c r="R195" i="1"/>
  <c r="GK195" i="1" s="1"/>
  <c r="CY201" i="1"/>
  <c r="X201" i="1" s="1"/>
  <c r="GM204" i="1"/>
  <c r="GN204" i="1"/>
  <c r="GN207" i="1"/>
  <c r="GM207" i="1"/>
  <c r="R218" i="1"/>
  <c r="GK218" i="1" s="1"/>
  <c r="AT26" i="1"/>
  <c r="F239" i="1"/>
  <c r="R216" i="1"/>
  <c r="GK216" i="1" s="1"/>
  <c r="GM254" i="1"/>
  <c r="CY259" i="1"/>
  <c r="X259" i="1" s="1"/>
  <c r="GM259" i="1" s="1"/>
  <c r="CY275" i="1"/>
  <c r="X275" i="1" s="1"/>
  <c r="CZ275" i="1"/>
  <c r="Y275" i="1" s="1"/>
  <c r="DX339" i="1"/>
  <c r="CZ279" i="1"/>
  <c r="Y279" i="1" s="1"/>
  <c r="CY283" i="1"/>
  <c r="X283" i="1" s="1"/>
  <c r="GM283" i="1" s="1"/>
  <c r="CY291" i="1"/>
  <c r="X291" i="1" s="1"/>
  <c r="GM291" i="1" s="1"/>
  <c r="GO298" i="1"/>
  <c r="GM298" i="1"/>
  <c r="CZ213" i="1"/>
  <c r="Y213" i="1" s="1"/>
  <c r="GO272" i="1"/>
  <c r="GM272" i="1"/>
  <c r="CP279" i="1"/>
  <c r="O279" i="1" s="1"/>
  <c r="GO284" i="1"/>
  <c r="GM284" i="1"/>
  <c r="GO291" i="1"/>
  <c r="CY304" i="1"/>
  <c r="X304" i="1" s="1"/>
  <c r="AF339" i="1"/>
  <c r="CZ304" i="1"/>
  <c r="Y304" i="1" s="1"/>
  <c r="GX314" i="1"/>
  <c r="CJ339" i="1" s="1"/>
  <c r="AQ252" i="1"/>
  <c r="F349" i="1"/>
  <c r="W211" i="1"/>
  <c r="CY255" i="1"/>
  <c r="X255" i="1" s="1"/>
  <c r="GM255" i="1" s="1"/>
  <c r="CZ263" i="1"/>
  <c r="Y263" i="1" s="1"/>
  <c r="GM270" i="1"/>
  <c r="GO270" i="1"/>
  <c r="AB302" i="1"/>
  <c r="CR302" i="1"/>
  <c r="Q302" i="1" s="1"/>
  <c r="CP302" i="1" s="1"/>
  <c r="O302" i="1" s="1"/>
  <c r="GM316" i="1"/>
  <c r="GO316" i="1"/>
  <c r="CZ217" i="1"/>
  <c r="Y217" i="1" s="1"/>
  <c r="DZ339" i="1"/>
  <c r="Q275" i="1"/>
  <c r="DV339" i="1" s="1"/>
  <c r="CY302" i="1"/>
  <c r="X302" i="1" s="1"/>
  <c r="T309" i="1"/>
  <c r="DY339" i="1" s="1"/>
  <c r="GX309" i="1"/>
  <c r="GB339" i="1" s="1"/>
  <c r="V314" i="1"/>
  <c r="AI339" i="1" s="1"/>
  <c r="GM318" i="1"/>
  <c r="GO318" i="1"/>
  <c r="FY252" i="1"/>
  <c r="EP339" i="1"/>
  <c r="R309" i="1"/>
  <c r="GK309" i="1" s="1"/>
  <c r="CI370" i="1"/>
  <c r="AZ381" i="1"/>
  <c r="GM307" i="1"/>
  <c r="GO307" i="1"/>
  <c r="BC252" i="1"/>
  <c r="F355" i="1"/>
  <c r="CY372" i="1"/>
  <c r="X372" i="1" s="1"/>
  <c r="AK381" i="1" s="1"/>
  <c r="EG370" i="1"/>
  <c r="P385" i="1"/>
  <c r="GN428" i="1"/>
  <c r="GM428" i="1"/>
  <c r="GN470" i="1"/>
  <c r="GM470" i="1"/>
  <c r="P309" i="1"/>
  <c r="CP309" i="1" s="1"/>
  <c r="O309" i="1" s="1"/>
  <c r="S314" i="1"/>
  <c r="GM319" i="1"/>
  <c r="GO319" i="1"/>
  <c r="GA252" i="1"/>
  <c r="ER339" i="1"/>
  <c r="CZ331" i="1"/>
  <c r="Y331" i="1" s="1"/>
  <c r="GM331" i="1" s="1"/>
  <c r="CY334" i="1"/>
  <c r="X334" i="1" s="1"/>
  <c r="GO334" i="1" s="1"/>
  <c r="AI370" i="1"/>
  <c r="V381" i="1"/>
  <c r="AO370" i="1"/>
  <c r="F385" i="1"/>
  <c r="P391" i="1"/>
  <c r="EI370" i="1"/>
  <c r="CG370" i="1"/>
  <c r="AX381" i="1"/>
  <c r="CY376" i="1"/>
  <c r="X376" i="1" s="1"/>
  <c r="GP376" i="1" s="1"/>
  <c r="EA412" i="1"/>
  <c r="DN491" i="1"/>
  <c r="GM421" i="1"/>
  <c r="GN421" i="1"/>
  <c r="CZ426" i="1"/>
  <c r="Y426" i="1" s="1"/>
  <c r="GN426" i="1" s="1"/>
  <c r="GN436" i="1"/>
  <c r="CZ442" i="1"/>
  <c r="Y442" i="1" s="1"/>
  <c r="GM442" i="1" s="1"/>
  <c r="CY450" i="1"/>
  <c r="X450" i="1" s="1"/>
  <c r="GM450" i="1" s="1"/>
  <c r="GM473" i="1"/>
  <c r="GN473" i="1"/>
  <c r="GO485" i="1"/>
  <c r="GM485" i="1"/>
  <c r="AQ412" i="1"/>
  <c r="F501" i="1"/>
  <c r="U370" i="1"/>
  <c r="F403" i="1"/>
  <c r="CZ379" i="1"/>
  <c r="Y379" i="1" s="1"/>
  <c r="GM379" i="1" s="1"/>
  <c r="ED491" i="1"/>
  <c r="CZ418" i="1"/>
  <c r="Y418" i="1" s="1"/>
  <c r="GM426" i="1"/>
  <c r="CY440" i="1"/>
  <c r="X440" i="1" s="1"/>
  <c r="GN440" i="1" s="1"/>
  <c r="W444" i="1"/>
  <c r="AJ491" i="1" s="1"/>
  <c r="CZ460" i="1"/>
  <c r="Y460" i="1" s="1"/>
  <c r="GM465" i="1"/>
  <c r="GN465" i="1"/>
  <c r="BB412" i="1"/>
  <c r="F504" i="1"/>
  <c r="FY412" i="1"/>
  <c r="EP491" i="1"/>
  <c r="F576" i="1"/>
  <c r="BB522" i="1"/>
  <c r="P576" i="1"/>
  <c r="ET522" i="1"/>
  <c r="CY438" i="1"/>
  <c r="X438" i="1" s="1"/>
  <c r="GM438" i="1" s="1"/>
  <c r="AU412" i="1"/>
  <c r="F510" i="1"/>
  <c r="F579" i="1"/>
  <c r="BC522" i="1"/>
  <c r="GA522" i="1"/>
  <c r="ER563" i="1"/>
  <c r="CP599" i="1"/>
  <c r="O599" i="1" s="1"/>
  <c r="DT683" i="1" s="1"/>
  <c r="DU683" i="1"/>
  <c r="BA370" i="1"/>
  <c r="F401" i="1"/>
  <c r="DN370" i="1"/>
  <c r="P404" i="1"/>
  <c r="GM431" i="1"/>
  <c r="GN431" i="1"/>
  <c r="CY436" i="1"/>
  <c r="X436" i="1" s="1"/>
  <c r="GM436" i="1" s="1"/>
  <c r="GB412" i="1"/>
  <c r="ES491" i="1"/>
  <c r="Q444" i="1"/>
  <c r="AD491" i="1" s="1"/>
  <c r="GM461" i="1"/>
  <c r="GN461" i="1"/>
  <c r="GM471" i="1"/>
  <c r="GN471" i="1"/>
  <c r="GM487" i="1"/>
  <c r="GN487" i="1"/>
  <c r="AZ491" i="1"/>
  <c r="CI412" i="1"/>
  <c r="EM412" i="1"/>
  <c r="P510" i="1"/>
  <c r="CP524" i="1"/>
  <c r="O524" i="1" s="1"/>
  <c r="AC563" i="1"/>
  <c r="CP530" i="1"/>
  <c r="O530" i="1" s="1"/>
  <c r="CY543" i="1"/>
  <c r="X543" i="1" s="1"/>
  <c r="GN543" i="1" s="1"/>
  <c r="CZ543" i="1"/>
  <c r="Y543" i="1" s="1"/>
  <c r="CP548" i="1"/>
  <c r="O548" i="1" s="1"/>
  <c r="CY551" i="1"/>
  <c r="X551" i="1" s="1"/>
  <c r="GM551" i="1" s="1"/>
  <c r="CZ551" i="1"/>
  <c r="Y551" i="1" s="1"/>
  <c r="CR598" i="1"/>
  <c r="Q598" i="1" s="1"/>
  <c r="AB598" i="1"/>
  <c r="GM532" i="1"/>
  <c r="GN532" i="1"/>
  <c r="AB542" i="1"/>
  <c r="AB550" i="1"/>
  <c r="Q556" i="1"/>
  <c r="AD563" i="1" s="1"/>
  <c r="GM613" i="1"/>
  <c r="GN613" i="1"/>
  <c r="GK643" i="1"/>
  <c r="CZ643" i="1"/>
  <c r="Y643" i="1" s="1"/>
  <c r="AB528" i="1"/>
  <c r="U536" i="1"/>
  <c r="AH563" i="1" s="1"/>
  <c r="S541" i="1"/>
  <c r="CZ605" i="1"/>
  <c r="Y605" i="1" s="1"/>
  <c r="GM612" i="1"/>
  <c r="GN612" i="1"/>
  <c r="GM616" i="1"/>
  <c r="GN616" i="1"/>
  <c r="GM621" i="1"/>
  <c r="GN621" i="1"/>
  <c r="GM626" i="1"/>
  <c r="GN626" i="1"/>
  <c r="CY639" i="1"/>
  <c r="X639" i="1" s="1"/>
  <c r="GM639" i="1" s="1"/>
  <c r="CY646" i="1"/>
  <c r="X646" i="1" s="1"/>
  <c r="CZ646" i="1"/>
  <c r="Y646" i="1" s="1"/>
  <c r="CY665" i="1"/>
  <c r="X665" i="1" s="1"/>
  <c r="GN665" i="1" s="1"/>
  <c r="CZ665" i="1"/>
  <c r="Y665" i="1" s="1"/>
  <c r="CY673" i="1"/>
  <c r="X673" i="1" s="1"/>
  <c r="GM673" i="1" s="1"/>
  <c r="CZ673" i="1"/>
  <c r="Y673" i="1" s="1"/>
  <c r="CP531" i="1"/>
  <c r="O531" i="1" s="1"/>
  <c r="V536" i="1"/>
  <c r="AI563" i="1" s="1"/>
  <c r="CZ540" i="1"/>
  <c r="Y540" i="1" s="1"/>
  <c r="CY544" i="1"/>
  <c r="X544" i="1" s="1"/>
  <c r="GM544" i="1" s="1"/>
  <c r="CP547" i="1"/>
  <c r="O547" i="1" s="1"/>
  <c r="DV683" i="1"/>
  <c r="GM620" i="1"/>
  <c r="GN620" i="1"/>
  <c r="AB548" i="1"/>
  <c r="CZ597" i="1"/>
  <c r="Y597" i="1" s="1"/>
  <c r="CY601" i="1"/>
  <c r="X601" i="1" s="1"/>
  <c r="GN601" i="1" s="1"/>
  <c r="GM604" i="1"/>
  <c r="GN604" i="1"/>
  <c r="CY609" i="1"/>
  <c r="X609" i="1" s="1"/>
  <c r="GM609" i="1" s="1"/>
  <c r="GB683" i="1"/>
  <c r="EA683" i="1"/>
  <c r="CZ635" i="1"/>
  <c r="Y635" i="1" s="1"/>
  <c r="GM635" i="1" s="1"/>
  <c r="T648" i="1"/>
  <c r="AG683" i="1" s="1"/>
  <c r="W648" i="1"/>
  <c r="AJ683" i="1" s="1"/>
  <c r="V647" i="1"/>
  <c r="U649" i="1"/>
  <c r="CP662" i="1"/>
  <c r="O662" i="1" s="1"/>
  <c r="CP666" i="1"/>
  <c r="O666" i="1" s="1"/>
  <c r="CP670" i="1"/>
  <c r="O670" i="1" s="1"/>
  <c r="CP674" i="1"/>
  <c r="O674" i="1" s="1"/>
  <c r="AP594" i="1"/>
  <c r="F692" i="1"/>
  <c r="EL594" i="1"/>
  <c r="P701" i="1"/>
  <c r="CY721" i="1"/>
  <c r="X721" i="1" s="1"/>
  <c r="EC723" i="1" s="1"/>
  <c r="CZ721" i="1"/>
  <c r="Y721" i="1" s="1"/>
  <c r="ED723" i="1" s="1"/>
  <c r="DX723" i="1"/>
  <c r="EH714" i="1"/>
  <c r="P732" i="1"/>
  <c r="V649" i="1"/>
  <c r="CY654" i="1"/>
  <c r="X654" i="1" s="1"/>
  <c r="GM654" i="1" s="1"/>
  <c r="CP661" i="1"/>
  <c r="O661" i="1" s="1"/>
  <c r="P747" i="1"/>
  <c r="DO714" i="1"/>
  <c r="P648" i="1"/>
  <c r="CP648" i="1" s="1"/>
  <c r="O648" i="1" s="1"/>
  <c r="V652" i="1"/>
  <c r="AI683" i="1" s="1"/>
  <c r="CY656" i="1"/>
  <c r="X656" i="1" s="1"/>
  <c r="AB666" i="1"/>
  <c r="EM714" i="1"/>
  <c r="P742" i="1"/>
  <c r="CY658" i="1"/>
  <c r="X658" i="1" s="1"/>
  <c r="GM658" i="1" s="1"/>
  <c r="AB668" i="1"/>
  <c r="AQ594" i="1"/>
  <c r="F693" i="1"/>
  <c r="EM594" i="1"/>
  <c r="P702" i="1"/>
  <c r="U647" i="1"/>
  <c r="DZ683" i="1" s="1"/>
  <c r="T652" i="1"/>
  <c r="CZ660" i="1"/>
  <c r="Y660" i="1" s="1"/>
  <c r="GM660" i="1" s="1"/>
  <c r="AB670" i="1"/>
  <c r="FY594" i="1"/>
  <c r="EP683" i="1"/>
  <c r="FW723" i="1"/>
  <c r="DU714" i="1"/>
  <c r="DH723" i="1"/>
  <c r="FX723" i="1"/>
  <c r="FZ723" i="1"/>
  <c r="FY714" i="1"/>
  <c r="EP723" i="1"/>
  <c r="AE714" i="1"/>
  <c r="R723" i="1"/>
  <c r="DI714" i="1"/>
  <c r="P735" i="1"/>
  <c r="DW714" i="1"/>
  <c r="DJ723" i="1"/>
  <c r="CZ678" i="1"/>
  <c r="Y678" i="1" s="1"/>
  <c r="GN678" i="1" s="1"/>
  <c r="GM678" i="1"/>
  <c r="DN714" i="1"/>
  <c r="P746" i="1"/>
  <c r="CP721" i="1"/>
  <c r="O721" i="1" s="1"/>
  <c r="DV252" i="1" l="1"/>
  <c r="DI339" i="1"/>
  <c r="GB252" i="1"/>
  <c r="ES339" i="1"/>
  <c r="AJ594" i="1"/>
  <c r="W683" i="1"/>
  <c r="AG594" i="1"/>
  <c r="T683" i="1"/>
  <c r="AH26" i="1"/>
  <c r="U221" i="1"/>
  <c r="EA26" i="1"/>
  <c r="DN221" i="1"/>
  <c r="DZ26" i="1"/>
  <c r="DM221" i="1"/>
  <c r="DU26" i="1"/>
  <c r="DH221" i="1"/>
  <c r="FZ221" i="1"/>
  <c r="FW221" i="1"/>
  <c r="FX221" i="1"/>
  <c r="Q563" i="1"/>
  <c r="AD522" i="1"/>
  <c r="EB26" i="1"/>
  <c r="DO221" i="1"/>
  <c r="DP491" i="1"/>
  <c r="EC412" i="1"/>
  <c r="AJ252" i="1"/>
  <c r="W339" i="1"/>
  <c r="CJ594" i="1"/>
  <c r="BA683" i="1"/>
  <c r="AG522" i="1"/>
  <c r="T563" i="1"/>
  <c r="DI563" i="1"/>
  <c r="DV522" i="1"/>
  <c r="AG26" i="1"/>
  <c r="T221" i="1"/>
  <c r="DT594" i="1"/>
  <c r="DG683" i="1"/>
  <c r="DV26" i="1"/>
  <c r="DI221" i="1"/>
  <c r="DX26" i="1"/>
  <c r="DK221" i="1"/>
  <c r="AG252" i="1"/>
  <c r="T339" i="1"/>
  <c r="DY26" i="1"/>
  <c r="DL221" i="1"/>
  <c r="AI594" i="1"/>
  <c r="V683" i="1"/>
  <c r="DZ594" i="1"/>
  <c r="DM683" i="1"/>
  <c r="AD412" i="1"/>
  <c r="Q491" i="1"/>
  <c r="DY252" i="1"/>
  <c r="DL339" i="1"/>
  <c r="GM149" i="1"/>
  <c r="GN149" i="1"/>
  <c r="AJ26" i="1"/>
  <c r="W221" i="1"/>
  <c r="EQ723" i="1"/>
  <c r="FZ714" i="1"/>
  <c r="DX714" i="1"/>
  <c r="DK723" i="1"/>
  <c r="GM670" i="1"/>
  <c r="GN670" i="1"/>
  <c r="GM531" i="1"/>
  <c r="GN531" i="1"/>
  <c r="FX714" i="1"/>
  <c r="EO723" i="1"/>
  <c r="GN656" i="1"/>
  <c r="GM656" i="1"/>
  <c r="ED714" i="1"/>
  <c r="DQ723" i="1"/>
  <c r="GM666" i="1"/>
  <c r="GN666" i="1"/>
  <c r="GB594" i="1"/>
  <c r="ES683" i="1"/>
  <c r="CY541" i="1"/>
  <c r="X541" i="1" s="1"/>
  <c r="EC563" i="1" s="1"/>
  <c r="CZ541" i="1"/>
  <c r="Y541" i="1" s="1"/>
  <c r="ED563" i="1" s="1"/>
  <c r="GM530" i="1"/>
  <c r="GN530" i="1"/>
  <c r="DU594" i="1"/>
  <c r="FW683" i="1"/>
  <c r="DH683" i="1"/>
  <c r="FX683" i="1"/>
  <c r="FZ683" i="1"/>
  <c r="AJ412" i="1"/>
  <c r="W491" i="1"/>
  <c r="AZ370" i="1"/>
  <c r="F392" i="1"/>
  <c r="CI26" i="1"/>
  <c r="AZ221" i="1"/>
  <c r="GN205" i="1"/>
  <c r="GM205" i="1"/>
  <c r="CY132" i="1"/>
  <c r="X132" i="1" s="1"/>
  <c r="CZ132" i="1"/>
  <c r="Y132" i="1" s="1"/>
  <c r="AL221" i="1" s="1"/>
  <c r="GN60" i="1"/>
  <c r="GM60" i="1"/>
  <c r="GN658" i="1"/>
  <c r="F735" i="1"/>
  <c r="Q714" i="1"/>
  <c r="DY594" i="1"/>
  <c r="DL683" i="1"/>
  <c r="GM555" i="1"/>
  <c r="GN555" i="1"/>
  <c r="GM526" i="1"/>
  <c r="GN526" i="1"/>
  <c r="GN635" i="1"/>
  <c r="GM439" i="1"/>
  <c r="GN439" i="1"/>
  <c r="AE491" i="1"/>
  <c r="GP379" i="1"/>
  <c r="GP375" i="1"/>
  <c r="EG22" i="1"/>
  <c r="EG784" i="1"/>
  <c r="P756" i="1"/>
  <c r="AD339" i="1"/>
  <c r="CY211" i="1"/>
  <c r="X211" i="1" s="1"/>
  <c r="CZ211" i="1"/>
  <c r="Y211" i="1" s="1"/>
  <c r="DW339" i="1"/>
  <c r="BC22" i="1"/>
  <c r="F768" i="1"/>
  <c r="BC784" i="1"/>
  <c r="CY195" i="1"/>
  <c r="X195" i="1" s="1"/>
  <c r="GM195" i="1" s="1"/>
  <c r="GM156" i="1"/>
  <c r="GN116" i="1"/>
  <c r="GM116" i="1"/>
  <c r="DX594" i="1"/>
  <c r="DK683" i="1"/>
  <c r="CP556" i="1"/>
  <c r="O556" i="1" s="1"/>
  <c r="GN639" i="1"/>
  <c r="CP541" i="1"/>
  <c r="O541" i="1" s="1"/>
  <c r="DU563" i="1"/>
  <c r="U594" i="1"/>
  <c r="F705" i="1"/>
  <c r="GM601" i="1"/>
  <c r="CY444" i="1"/>
  <c r="X444" i="1" s="1"/>
  <c r="CZ444" i="1"/>
  <c r="Y444" i="1" s="1"/>
  <c r="AL491" i="1" s="1"/>
  <c r="AF491" i="1"/>
  <c r="AG412" i="1"/>
  <c r="T491" i="1"/>
  <c r="GN442" i="1"/>
  <c r="AH252" i="1"/>
  <c r="U339" i="1"/>
  <c r="GP378" i="1"/>
  <c r="GO331" i="1"/>
  <c r="GO295" i="1"/>
  <c r="AX26" i="1"/>
  <c r="F228" i="1"/>
  <c r="AX752" i="1"/>
  <c r="EU22" i="1"/>
  <c r="P768" i="1"/>
  <c r="EU784" i="1"/>
  <c r="GN213" i="1"/>
  <c r="GM213" i="1"/>
  <c r="GN197" i="1"/>
  <c r="GM197" i="1"/>
  <c r="CP211" i="1"/>
  <c r="O211" i="1" s="1"/>
  <c r="AC26" i="1"/>
  <c r="CE221" i="1"/>
  <c r="P221" i="1"/>
  <c r="CF221" i="1"/>
  <c r="CH221" i="1"/>
  <c r="DL714" i="1"/>
  <c r="P744" i="1"/>
  <c r="GN677" i="1"/>
  <c r="GM677" i="1"/>
  <c r="GN525" i="1"/>
  <c r="DT563" i="1"/>
  <c r="GM525" i="1"/>
  <c r="GN643" i="1"/>
  <c r="GM643" i="1"/>
  <c r="GM527" i="1"/>
  <c r="GN527" i="1"/>
  <c r="AH412" i="1"/>
  <c r="U491" i="1"/>
  <c r="GM416" i="1"/>
  <c r="GO416" i="1"/>
  <c r="FW412" i="1"/>
  <c r="EN491" i="1"/>
  <c r="CP444" i="1"/>
  <c r="O444" i="1" s="1"/>
  <c r="DU370" i="1"/>
  <c r="FW381" i="1"/>
  <c r="FZ381" i="1"/>
  <c r="DH381" i="1"/>
  <c r="FX381" i="1"/>
  <c r="F396" i="1"/>
  <c r="S370" i="1"/>
  <c r="GM337" i="1"/>
  <c r="EB252" i="1"/>
  <c r="DO339" i="1"/>
  <c r="CZ125" i="1"/>
  <c r="Y125" i="1" s="1"/>
  <c r="CY125" i="1"/>
  <c r="X125" i="1" s="1"/>
  <c r="GM58" i="1"/>
  <c r="GN58" i="1"/>
  <c r="GN673" i="1"/>
  <c r="GM629" i="1"/>
  <c r="GN558" i="1"/>
  <c r="DX563" i="1"/>
  <c r="GO418" i="1"/>
  <c r="GM263" i="1"/>
  <c r="GM139" i="1"/>
  <c r="GM454" i="1"/>
  <c r="GM440" i="1"/>
  <c r="GM144" i="1"/>
  <c r="GM543" i="1"/>
  <c r="GN460" i="1"/>
  <c r="CZ309" i="1"/>
  <c r="Y309" i="1" s="1"/>
  <c r="ED339" i="1" s="1"/>
  <c r="GN259" i="1"/>
  <c r="GN255" i="1"/>
  <c r="GM135" i="1"/>
  <c r="GN93" i="1"/>
  <c r="GM721" i="1"/>
  <c r="FS723" i="1" s="1"/>
  <c r="GN721" i="1"/>
  <c r="FT723" i="1" s="1"/>
  <c r="DT723" i="1"/>
  <c r="EP714" i="1"/>
  <c r="P730" i="1"/>
  <c r="U563" i="1"/>
  <c r="AH522" i="1"/>
  <c r="ED412" i="1"/>
  <c r="DQ491" i="1"/>
  <c r="AX370" i="1"/>
  <c r="F388" i="1"/>
  <c r="EP252" i="1"/>
  <c r="P346" i="1"/>
  <c r="AF252" i="1"/>
  <c r="S339" i="1"/>
  <c r="DX252" i="1"/>
  <c r="DK339" i="1"/>
  <c r="EH22" i="1"/>
  <c r="EH784" i="1"/>
  <c r="P761" i="1"/>
  <c r="V16" i="2" s="1"/>
  <c r="V18" i="2" s="1"/>
  <c r="CJ26" i="1"/>
  <c r="BA221" i="1"/>
  <c r="GN82" i="1"/>
  <c r="GM82" i="1"/>
  <c r="AI26" i="1"/>
  <c r="V221" i="1"/>
  <c r="AY723" i="1"/>
  <c r="CH714" i="1"/>
  <c r="AV723" i="1"/>
  <c r="CE714" i="1"/>
  <c r="GM676" i="1"/>
  <c r="GN676" i="1"/>
  <c r="GM552" i="1"/>
  <c r="GN552" i="1"/>
  <c r="AF594" i="1"/>
  <c r="S683" i="1"/>
  <c r="AC683" i="1"/>
  <c r="DW683" i="1"/>
  <c r="GO484" i="1"/>
  <c r="GM484" i="1"/>
  <c r="R381" i="1"/>
  <c r="AE370" i="1"/>
  <c r="T370" i="1"/>
  <c r="F402" i="1"/>
  <c r="GM377" i="1"/>
  <c r="GO332" i="1"/>
  <c r="GM332" i="1"/>
  <c r="AE252" i="1"/>
  <c r="R339" i="1"/>
  <c r="GO283" i="1"/>
  <c r="CY203" i="1"/>
  <c r="X203" i="1" s="1"/>
  <c r="CZ203" i="1"/>
  <c r="Y203" i="1" s="1"/>
  <c r="AQ22" i="1"/>
  <c r="F762" i="1"/>
  <c r="AQ784" i="1"/>
  <c r="GN201" i="1"/>
  <c r="GM201" i="1"/>
  <c r="GN127" i="1"/>
  <c r="GM97" i="1"/>
  <c r="GN97" i="1"/>
  <c r="GN657" i="1"/>
  <c r="GM657" i="1"/>
  <c r="GN654" i="1"/>
  <c r="GN720" i="1"/>
  <c r="CB723" i="1" s="1"/>
  <c r="GM720" i="1"/>
  <c r="CA723" i="1" s="1"/>
  <c r="AB723" i="1"/>
  <c r="AZ714" i="1"/>
  <c r="F734" i="1"/>
  <c r="GN544" i="1"/>
  <c r="DN563" i="1"/>
  <c r="EA522" i="1"/>
  <c r="DI370" i="1"/>
  <c r="P393" i="1"/>
  <c r="AZ252" i="1"/>
  <c r="F350" i="1"/>
  <c r="GM376" i="1"/>
  <c r="AX252" i="1"/>
  <c r="F346" i="1"/>
  <c r="GM136" i="1"/>
  <c r="GN136" i="1"/>
  <c r="GN57" i="1"/>
  <c r="GM57" i="1"/>
  <c r="AF221" i="1"/>
  <c r="GN36" i="1"/>
  <c r="GM36" i="1"/>
  <c r="CY652" i="1"/>
  <c r="X652" i="1" s="1"/>
  <c r="AK683" i="1" s="1"/>
  <c r="CZ652" i="1"/>
  <c r="Y652" i="1" s="1"/>
  <c r="AL683" i="1" s="1"/>
  <c r="CP652" i="1"/>
  <c r="O652" i="1" s="1"/>
  <c r="GM540" i="1"/>
  <c r="AZ594" i="1"/>
  <c r="F694" i="1"/>
  <c r="DH412" i="1"/>
  <c r="P494" i="1"/>
  <c r="ED381" i="1"/>
  <c r="GP372" i="1"/>
  <c r="CD381" i="1" s="1"/>
  <c r="GM372" i="1"/>
  <c r="CA381" i="1" s="1"/>
  <c r="AB381" i="1"/>
  <c r="GM312" i="1"/>
  <c r="GO312" i="1"/>
  <c r="CZ218" i="1"/>
  <c r="Y218" i="1" s="1"/>
  <c r="CY218" i="1"/>
  <c r="X218" i="1" s="1"/>
  <c r="GM218" i="1" s="1"/>
  <c r="BB22" i="1"/>
  <c r="F765" i="1"/>
  <c r="BB784" i="1"/>
  <c r="GM153" i="1"/>
  <c r="GN153" i="1"/>
  <c r="GN113" i="1"/>
  <c r="GB221" i="1"/>
  <c r="GN597" i="1"/>
  <c r="GM665" i="1"/>
  <c r="GN625" i="1"/>
  <c r="FU491" i="1"/>
  <c r="GN614" i="1"/>
  <c r="GN605" i="1"/>
  <c r="GN438" i="1"/>
  <c r="DI412" i="1"/>
  <c r="P503" i="1"/>
  <c r="GN176" i="1"/>
  <c r="CZ649" i="1"/>
  <c r="Y649" i="1" s="1"/>
  <c r="GN617" i="1"/>
  <c r="GN551" i="1"/>
  <c r="CJ522" i="1"/>
  <c r="BA563" i="1"/>
  <c r="CY309" i="1"/>
  <c r="X309" i="1" s="1"/>
  <c r="GO309" i="1" s="1"/>
  <c r="DH714" i="1"/>
  <c r="P726" i="1"/>
  <c r="CH563" i="1"/>
  <c r="AC522" i="1"/>
  <c r="CE563" i="1"/>
  <c r="P563" i="1"/>
  <c r="CF563" i="1"/>
  <c r="GN599" i="1"/>
  <c r="GM599" i="1"/>
  <c r="EP412" i="1"/>
  <c r="P498" i="1"/>
  <c r="AI252" i="1"/>
  <c r="V339" i="1"/>
  <c r="GM648" i="1"/>
  <c r="GN648" i="1"/>
  <c r="GN661" i="1"/>
  <c r="GM661" i="1"/>
  <c r="GM674" i="1"/>
  <c r="GN674" i="1"/>
  <c r="DV594" i="1"/>
  <c r="DI683" i="1"/>
  <c r="V563" i="1"/>
  <c r="AI522" i="1"/>
  <c r="AD683" i="1"/>
  <c r="CP598" i="1"/>
  <c r="O598" i="1" s="1"/>
  <c r="GM524" i="1"/>
  <c r="GN524" i="1"/>
  <c r="AB563" i="1"/>
  <c r="AZ412" i="1"/>
  <c r="F502" i="1"/>
  <c r="ES412" i="1"/>
  <c r="P511" i="1"/>
  <c r="ER522" i="1"/>
  <c r="P574" i="1"/>
  <c r="DN412" i="1"/>
  <c r="P514" i="1"/>
  <c r="GM334" i="1"/>
  <c r="DZ252" i="1"/>
  <c r="DM339" i="1"/>
  <c r="GO302" i="1"/>
  <c r="GM302" i="1"/>
  <c r="DU339" i="1"/>
  <c r="EI22" i="1"/>
  <c r="P762" i="1"/>
  <c r="EI784" i="1"/>
  <c r="CZ216" i="1"/>
  <c r="Y216" i="1" s="1"/>
  <c r="GM172" i="1"/>
  <c r="GN172" i="1"/>
  <c r="GM131" i="1"/>
  <c r="GN131" i="1"/>
  <c r="AX594" i="1"/>
  <c r="F690" i="1"/>
  <c r="GM664" i="1"/>
  <c r="GN664" i="1"/>
  <c r="CF714" i="1"/>
  <c r="AW723" i="1"/>
  <c r="X714" i="1"/>
  <c r="F748" i="1"/>
  <c r="GN660" i="1"/>
  <c r="GK541" i="1"/>
  <c r="DW563" i="1"/>
  <c r="GN634" i="1"/>
  <c r="GM634" i="1"/>
  <c r="ES522" i="1"/>
  <c r="P583" i="1"/>
  <c r="DW412" i="1"/>
  <c r="DJ491" i="1"/>
  <c r="P491" i="1"/>
  <c r="CF491" i="1"/>
  <c r="AC412" i="1"/>
  <c r="CE491" i="1"/>
  <c r="CH491" i="1"/>
  <c r="EC381" i="1"/>
  <c r="ER26" i="1"/>
  <c r="P232" i="1"/>
  <c r="ER752" i="1"/>
  <c r="CP132" i="1"/>
  <c r="O132" i="1" s="1"/>
  <c r="GN119" i="1"/>
  <c r="GM119" i="1"/>
  <c r="GN680" i="1"/>
  <c r="GM680" i="1"/>
  <c r="AE594" i="1"/>
  <c r="R683" i="1"/>
  <c r="F749" i="1"/>
  <c r="Y714" i="1"/>
  <c r="GN653" i="1"/>
  <c r="GM653" i="1"/>
  <c r="ER412" i="1"/>
  <c r="P502" i="1"/>
  <c r="GM539" i="1"/>
  <c r="GN539" i="1"/>
  <c r="DX412" i="1"/>
  <c r="DK491" i="1"/>
  <c r="GN450" i="1"/>
  <c r="GN420" i="1"/>
  <c r="GN464" i="1"/>
  <c r="AI412" i="1"/>
  <c r="V491" i="1"/>
  <c r="DT491" i="1"/>
  <c r="CP314" i="1"/>
  <c r="O314" i="1" s="1"/>
  <c r="AB339" i="1" s="1"/>
  <c r="EP370" i="1"/>
  <c r="P388" i="1"/>
  <c r="GO299" i="1"/>
  <c r="GM299" i="1"/>
  <c r="GO265" i="1"/>
  <c r="AC339" i="1"/>
  <c r="GN193" i="1"/>
  <c r="GM123" i="1"/>
  <c r="GN123" i="1"/>
  <c r="GN72" i="1"/>
  <c r="GN42" i="1"/>
  <c r="GM42" i="1"/>
  <c r="S714" i="1"/>
  <c r="F738" i="1"/>
  <c r="AE563" i="1"/>
  <c r="GM554" i="1"/>
  <c r="GN554" i="1"/>
  <c r="GM429" i="1"/>
  <c r="FS491" i="1" s="1"/>
  <c r="GN429" i="1"/>
  <c r="FT491" i="1" s="1"/>
  <c r="FZ412" i="1"/>
  <c r="EQ491" i="1"/>
  <c r="DJ381" i="1"/>
  <c r="DW370" i="1"/>
  <c r="AC370" i="1"/>
  <c r="CE381" i="1"/>
  <c r="CF381" i="1"/>
  <c r="P381" i="1"/>
  <c r="CH381" i="1"/>
  <c r="AO22" i="1"/>
  <c r="F756" i="1"/>
  <c r="AO784" i="1"/>
  <c r="GO304" i="1"/>
  <c r="GM304" i="1"/>
  <c r="GM216" i="1"/>
  <c r="GN216" i="1"/>
  <c r="EP752" i="1"/>
  <c r="ET22" i="1"/>
  <c r="ET784" i="1"/>
  <c r="P765" i="1"/>
  <c r="GM182" i="1"/>
  <c r="GN182" i="1"/>
  <c r="CZ177" i="1"/>
  <c r="Y177" i="1" s="1"/>
  <c r="CY177" i="1"/>
  <c r="X177" i="1" s="1"/>
  <c r="GM177" i="1" s="1"/>
  <c r="CY157" i="1"/>
  <c r="X157" i="1" s="1"/>
  <c r="GM157" i="1" s="1"/>
  <c r="CZ157" i="1"/>
  <c r="Y157" i="1" s="1"/>
  <c r="AD221" i="1"/>
  <c r="GM31" i="1"/>
  <c r="GN31" i="1"/>
  <c r="GN630" i="1"/>
  <c r="GM597" i="1"/>
  <c r="GM669" i="1"/>
  <c r="GN609" i="1"/>
  <c r="CY649" i="1"/>
  <c r="X649" i="1" s="1"/>
  <c r="GM649" i="1" s="1"/>
  <c r="GM317" i="1"/>
  <c r="GN43" i="1"/>
  <c r="EP594" i="1"/>
  <c r="P690" i="1"/>
  <c r="EC714" i="1"/>
  <c r="DP723" i="1"/>
  <c r="GM662" i="1"/>
  <c r="GN662" i="1"/>
  <c r="GM548" i="1"/>
  <c r="GN548" i="1"/>
  <c r="P737" i="1"/>
  <c r="DJ714" i="1"/>
  <c r="F737" i="1"/>
  <c r="R714" i="1"/>
  <c r="EN723" i="1"/>
  <c r="FW714" i="1"/>
  <c r="EA594" i="1"/>
  <c r="DN683" i="1"/>
  <c r="GM547" i="1"/>
  <c r="GN547" i="1"/>
  <c r="AK491" i="1"/>
  <c r="V370" i="1"/>
  <c r="F404" i="1"/>
  <c r="ER252" i="1"/>
  <c r="P350" i="1"/>
  <c r="CY314" i="1"/>
  <c r="X314" i="1" s="1"/>
  <c r="AK339" i="1" s="1"/>
  <c r="CZ314" i="1"/>
  <c r="Y314" i="1" s="1"/>
  <c r="AL339" i="1" s="1"/>
  <c r="AK370" i="1"/>
  <c r="X381" i="1"/>
  <c r="EC339" i="1"/>
  <c r="CJ252" i="1"/>
  <c r="BA339" i="1"/>
  <c r="GM279" i="1"/>
  <c r="GO279" i="1"/>
  <c r="GN257" i="1"/>
  <c r="GM257" i="1"/>
  <c r="AP26" i="1"/>
  <c r="F230" i="1"/>
  <c r="AP752" i="1"/>
  <c r="CY141" i="1"/>
  <c r="X141" i="1" s="1"/>
  <c r="GM141" i="1" s="1"/>
  <c r="CZ141" i="1"/>
  <c r="Y141" i="1" s="1"/>
  <c r="CY145" i="1"/>
  <c r="X145" i="1" s="1"/>
  <c r="CZ145" i="1"/>
  <c r="Y145" i="1" s="1"/>
  <c r="CZ65" i="1"/>
  <c r="Y65" i="1" s="1"/>
  <c r="CY65" i="1"/>
  <c r="X65" i="1" s="1"/>
  <c r="DW221" i="1"/>
  <c r="GM30" i="1"/>
  <c r="GN30" i="1"/>
  <c r="AB221" i="1"/>
  <c r="P714" i="1"/>
  <c r="F726" i="1"/>
  <c r="EB594" i="1"/>
  <c r="DO683" i="1"/>
  <c r="GM535" i="1"/>
  <c r="GN535" i="1"/>
  <c r="GM536" i="1"/>
  <c r="GN536" i="1"/>
  <c r="DY522" i="1"/>
  <c r="DL563" i="1"/>
  <c r="Y381" i="1"/>
  <c r="AL370" i="1"/>
  <c r="GN414" i="1"/>
  <c r="AB491" i="1"/>
  <c r="GM414" i="1"/>
  <c r="EA252" i="1"/>
  <c r="DN339" i="1"/>
  <c r="CB252" i="1"/>
  <c r="AS339" i="1"/>
  <c r="GN217" i="1"/>
  <c r="GM217" i="1"/>
  <c r="CZ195" i="1"/>
  <c r="Y195" i="1" s="1"/>
  <c r="GN195" i="1" s="1"/>
  <c r="CP145" i="1"/>
  <c r="O145" i="1" s="1"/>
  <c r="GN85" i="1"/>
  <c r="GM85" i="1"/>
  <c r="DM563" i="1"/>
  <c r="DZ522" i="1"/>
  <c r="CY556" i="1"/>
  <c r="X556" i="1" s="1"/>
  <c r="AK563" i="1" s="1"/>
  <c r="CZ556" i="1"/>
  <c r="Y556" i="1" s="1"/>
  <c r="AL563" i="1" s="1"/>
  <c r="ER594" i="1"/>
  <c r="P694" i="1"/>
  <c r="GN486" i="1"/>
  <c r="GM486" i="1"/>
  <c r="Q381" i="1"/>
  <c r="AD370" i="1"/>
  <c r="GO264" i="1"/>
  <c r="GM264" i="1"/>
  <c r="F730" i="1"/>
  <c r="AX714" i="1"/>
  <c r="GM672" i="1"/>
  <c r="GN672" i="1"/>
  <c r="GM646" i="1"/>
  <c r="GN646" i="1"/>
  <c r="AJ563" i="1"/>
  <c r="EB522" i="1"/>
  <c r="DO563" i="1"/>
  <c r="CY647" i="1"/>
  <c r="X647" i="1" s="1"/>
  <c r="GN647" i="1" s="1"/>
  <c r="CZ647" i="1"/>
  <c r="Y647" i="1" s="1"/>
  <c r="ED683" i="1" s="1"/>
  <c r="GM546" i="1"/>
  <c r="GN546" i="1"/>
  <c r="GM528" i="1"/>
  <c r="GN528" i="1"/>
  <c r="DZ412" i="1"/>
  <c r="DM491" i="1"/>
  <c r="P396" i="1"/>
  <c r="DK370" i="1"/>
  <c r="FX412" i="1"/>
  <c r="EO491" i="1"/>
  <c r="GP373" i="1"/>
  <c r="FV381" i="1" s="1"/>
  <c r="GM373" i="1"/>
  <c r="FS381" i="1" s="1"/>
  <c r="DT381" i="1"/>
  <c r="CP275" i="1"/>
  <c r="O275" i="1" s="1"/>
  <c r="GN209" i="1"/>
  <c r="GM209" i="1"/>
  <c r="CP203" i="1"/>
  <c r="O203" i="1" s="1"/>
  <c r="GN125" i="1"/>
  <c r="GM125" i="1"/>
  <c r="CZ140" i="1"/>
  <c r="Y140" i="1" s="1"/>
  <c r="CY140" i="1"/>
  <c r="X140" i="1" s="1"/>
  <c r="GN140" i="1" s="1"/>
  <c r="CP65" i="1"/>
  <c r="O65" i="1" s="1"/>
  <c r="CY53" i="1"/>
  <c r="X53" i="1" s="1"/>
  <c r="GM53" i="1" s="1"/>
  <c r="CZ53" i="1"/>
  <c r="Y53" i="1" s="1"/>
  <c r="ED221" i="1" s="1"/>
  <c r="AE221" i="1"/>
  <c r="GM89" i="1"/>
  <c r="GN89" i="1"/>
  <c r="AF563" i="1"/>
  <c r="BA412" i="1"/>
  <c r="F511" i="1"/>
  <c r="DL412" i="1"/>
  <c r="P512" i="1"/>
  <c r="DT339" i="1"/>
  <c r="ED26" i="1" l="1"/>
  <c r="DQ221" i="1"/>
  <c r="ED594" i="1"/>
  <c r="DQ683" i="1"/>
  <c r="AK522" i="1"/>
  <c r="X563" i="1"/>
  <c r="FS412" i="1"/>
  <c r="EJ491" i="1"/>
  <c r="AK594" i="1"/>
  <c r="X683" i="1"/>
  <c r="AL412" i="1"/>
  <c r="Y491" i="1"/>
  <c r="EC522" i="1"/>
  <c r="DP563" i="1"/>
  <c r="Y563" i="1"/>
  <c r="AL522" i="1"/>
  <c r="AK252" i="1"/>
  <c r="X339" i="1"/>
  <c r="AL252" i="1"/>
  <c r="Y339" i="1"/>
  <c r="AB252" i="1"/>
  <c r="O339" i="1"/>
  <c r="ED252" i="1"/>
  <c r="DQ339" i="1"/>
  <c r="AL26" i="1"/>
  <c r="Y221" i="1"/>
  <c r="FT412" i="1"/>
  <c r="EK491" i="1"/>
  <c r="AL594" i="1"/>
  <c r="Y683" i="1"/>
  <c r="AE26" i="1"/>
  <c r="R221" i="1"/>
  <c r="GN203" i="1"/>
  <c r="GM203" i="1"/>
  <c r="DN252" i="1"/>
  <c r="P362" i="1"/>
  <c r="FS370" i="1"/>
  <c r="EJ381" i="1"/>
  <c r="AJ522" i="1"/>
  <c r="W563" i="1"/>
  <c r="DO594" i="1"/>
  <c r="P707" i="1"/>
  <c r="BA252" i="1"/>
  <c r="F359" i="1"/>
  <c r="CE370" i="1"/>
  <c r="AV381" i="1"/>
  <c r="EQ412" i="1"/>
  <c r="P499" i="1"/>
  <c r="GN65" i="1"/>
  <c r="GM65" i="1"/>
  <c r="GM275" i="1"/>
  <c r="FS339" i="1" s="1"/>
  <c r="GO275" i="1"/>
  <c r="EO412" i="1"/>
  <c r="P497" i="1"/>
  <c r="DM412" i="1"/>
  <c r="P513" i="1"/>
  <c r="DO522" i="1"/>
  <c r="P587" i="1"/>
  <c r="DM522" i="1"/>
  <c r="P585" i="1"/>
  <c r="AB412" i="1"/>
  <c r="O491" i="1"/>
  <c r="DL522" i="1"/>
  <c r="P584" i="1"/>
  <c r="AP22" i="1"/>
  <c r="F761" i="1"/>
  <c r="G16" i="2" s="1"/>
  <c r="G18" i="2" s="1"/>
  <c r="AP784" i="1"/>
  <c r="EN714" i="1"/>
  <c r="P728" i="1"/>
  <c r="EP22" i="1"/>
  <c r="P759" i="1"/>
  <c r="EP784" i="1"/>
  <c r="CH370" i="1"/>
  <c r="AY381" i="1"/>
  <c r="AC252" i="1"/>
  <c r="CE339" i="1"/>
  <c r="P339" i="1"/>
  <c r="CF339" i="1"/>
  <c r="CH339" i="1"/>
  <c r="V412" i="1"/>
  <c r="F514" i="1"/>
  <c r="F729" i="1"/>
  <c r="AW714" i="1"/>
  <c r="EI18" i="1"/>
  <c r="P794" i="1"/>
  <c r="GM598" i="1"/>
  <c r="GN598" i="1"/>
  <c r="AB683" i="1"/>
  <c r="DI594" i="1"/>
  <c r="P695" i="1"/>
  <c r="V252" i="1"/>
  <c r="F362" i="1"/>
  <c r="CE522" i="1"/>
  <c r="AV563" i="1"/>
  <c r="ED370" i="1"/>
  <c r="DQ381" i="1"/>
  <c r="DT221" i="1"/>
  <c r="GN53" i="1"/>
  <c r="FT221" i="1" s="1"/>
  <c r="DW594" i="1"/>
  <c r="DJ683" i="1"/>
  <c r="V26" i="1"/>
  <c r="F244" i="1"/>
  <c r="V752" i="1"/>
  <c r="BA26" i="1"/>
  <c r="F241" i="1"/>
  <c r="BA752" i="1"/>
  <c r="GN177" i="1"/>
  <c r="S252" i="1"/>
  <c r="F354" i="1"/>
  <c r="DT714" i="1"/>
  <c r="DG723" i="1"/>
  <c r="FZ370" i="1"/>
  <c r="EQ381" i="1"/>
  <c r="EN412" i="1"/>
  <c r="P496" i="1"/>
  <c r="U412" i="1"/>
  <c r="F513" i="1"/>
  <c r="P26" i="1"/>
  <c r="F224" i="1"/>
  <c r="EU18" i="1"/>
  <c r="P800" i="1"/>
  <c r="GM556" i="1"/>
  <c r="GN556" i="1"/>
  <c r="CB563" i="1" s="1"/>
  <c r="DW252" i="1"/>
  <c r="DJ339" i="1"/>
  <c r="AZ26" i="1"/>
  <c r="F232" i="1"/>
  <c r="AZ752" i="1"/>
  <c r="GM309" i="1"/>
  <c r="FZ594" i="1"/>
  <c r="EQ683" i="1"/>
  <c r="W26" i="1"/>
  <c r="F245" i="1"/>
  <c r="DM594" i="1"/>
  <c r="P705" i="1"/>
  <c r="DL26" i="1"/>
  <c r="P242" i="1"/>
  <c r="DL752" i="1"/>
  <c r="DK26" i="1"/>
  <c r="P236" i="1"/>
  <c r="DI26" i="1"/>
  <c r="P233" i="1"/>
  <c r="DI752" i="1"/>
  <c r="T26" i="1"/>
  <c r="F242" i="1"/>
  <c r="T752" i="1"/>
  <c r="T522" i="1"/>
  <c r="F584" i="1"/>
  <c r="DP412" i="1"/>
  <c r="P516" i="1"/>
  <c r="FZ26" i="1"/>
  <c r="EQ221" i="1"/>
  <c r="DM26" i="1"/>
  <c r="P243" i="1"/>
  <c r="DM752" i="1"/>
  <c r="T594" i="1"/>
  <c r="F704" i="1"/>
  <c r="ES252" i="1"/>
  <c r="P359" i="1"/>
  <c r="DW26" i="1"/>
  <c r="DJ221" i="1"/>
  <c r="EC252" i="1"/>
  <c r="DP339" i="1"/>
  <c r="DN594" i="1"/>
  <c r="P706" i="1"/>
  <c r="DP714" i="1"/>
  <c r="P748" i="1"/>
  <c r="AO18" i="1"/>
  <c r="F788" i="1"/>
  <c r="P370" i="1"/>
  <c r="F384" i="1"/>
  <c r="AE522" i="1"/>
  <c r="R563" i="1"/>
  <c r="FU339" i="1"/>
  <c r="DK412" i="1"/>
  <c r="P506" i="1"/>
  <c r="GN132" i="1"/>
  <c r="CB221" i="1" s="1"/>
  <c r="GM132" i="1"/>
  <c r="CA221" i="1" s="1"/>
  <c r="EC370" i="1"/>
  <c r="DP381" i="1"/>
  <c r="CF412" i="1"/>
  <c r="AW491" i="1"/>
  <c r="GN649" i="1"/>
  <c r="FT683" i="1" s="1"/>
  <c r="AB522" i="1"/>
  <c r="O563" i="1"/>
  <c r="AD594" i="1"/>
  <c r="Q683" i="1"/>
  <c r="FU412" i="1"/>
  <c r="EL491" i="1"/>
  <c r="EC221" i="1"/>
  <c r="AB370" i="1"/>
  <c r="O381" i="1"/>
  <c r="P586" i="1"/>
  <c r="DN522" i="1"/>
  <c r="AB714" i="1"/>
  <c r="O723" i="1"/>
  <c r="R252" i="1"/>
  <c r="F353" i="1"/>
  <c r="R370" i="1"/>
  <c r="F395" i="1"/>
  <c r="AC594" i="1"/>
  <c r="CE683" i="1"/>
  <c r="P683" i="1"/>
  <c r="CF683" i="1"/>
  <c r="CH683" i="1"/>
  <c r="AV714" i="1"/>
  <c r="F728" i="1"/>
  <c r="EH18" i="1"/>
  <c r="P793" i="1"/>
  <c r="U522" i="1"/>
  <c r="F585" i="1"/>
  <c r="FT714" i="1"/>
  <c r="EK723" i="1"/>
  <c r="FT339" i="1"/>
  <c r="EC683" i="1"/>
  <c r="DX522" i="1"/>
  <c r="DK563" i="1"/>
  <c r="DK752" i="1" s="1"/>
  <c r="DO252" i="1"/>
  <c r="P363" i="1"/>
  <c r="FW370" i="1"/>
  <c r="EN381" i="1"/>
  <c r="CE26" i="1"/>
  <c r="AV221" i="1"/>
  <c r="U252" i="1"/>
  <c r="F361" i="1"/>
  <c r="T412" i="1"/>
  <c r="F512" i="1"/>
  <c r="DU522" i="1"/>
  <c r="FZ563" i="1"/>
  <c r="FW563" i="1"/>
  <c r="DH563" i="1"/>
  <c r="FX563" i="1"/>
  <c r="DK594" i="1"/>
  <c r="P698" i="1"/>
  <c r="GM140" i="1"/>
  <c r="BC18" i="1"/>
  <c r="F800" i="1"/>
  <c r="EG18" i="1"/>
  <c r="P788" i="1"/>
  <c r="R491" i="1"/>
  <c r="AE412" i="1"/>
  <c r="DL594" i="1"/>
  <c r="P704" i="1"/>
  <c r="GM647" i="1"/>
  <c r="FX594" i="1"/>
  <c r="EO683" i="1"/>
  <c r="ES594" i="1"/>
  <c r="P703" i="1"/>
  <c r="DQ714" i="1"/>
  <c r="P749" i="1"/>
  <c r="EO714" i="1"/>
  <c r="P729" i="1"/>
  <c r="DL252" i="1"/>
  <c r="P360" i="1"/>
  <c r="T252" i="1"/>
  <c r="F360" i="1"/>
  <c r="W252" i="1"/>
  <c r="F363" i="1"/>
  <c r="DO26" i="1"/>
  <c r="P245" i="1"/>
  <c r="DO752" i="1"/>
  <c r="Q522" i="1"/>
  <c r="F575" i="1"/>
  <c r="DH26" i="1"/>
  <c r="P224" i="1"/>
  <c r="DH752" i="1"/>
  <c r="U26" i="1"/>
  <c r="F243" i="1"/>
  <c r="U752" i="1"/>
  <c r="CC339" i="1"/>
  <c r="AF522" i="1"/>
  <c r="S563" i="1"/>
  <c r="AK221" i="1"/>
  <c r="X491" i="1"/>
  <c r="AK412" i="1"/>
  <c r="FS683" i="1"/>
  <c r="AD26" i="1"/>
  <c r="Q221" i="1"/>
  <c r="ET18" i="1"/>
  <c r="P797" i="1"/>
  <c r="CF370" i="1"/>
  <c r="AW381" i="1"/>
  <c r="DJ370" i="1"/>
  <c r="P395" i="1"/>
  <c r="GM314" i="1"/>
  <c r="CA339" i="1" s="1"/>
  <c r="GO314" i="1"/>
  <c r="ER22" i="1"/>
  <c r="P763" i="1"/>
  <c r="ER784" i="1"/>
  <c r="CH412" i="1"/>
  <c r="AY491" i="1"/>
  <c r="P412" i="1"/>
  <c r="F494" i="1"/>
  <c r="DM252" i="1"/>
  <c r="P361" i="1"/>
  <c r="CF522" i="1"/>
  <c r="AW563" i="1"/>
  <c r="AY563" i="1"/>
  <c r="CH522" i="1"/>
  <c r="BA522" i="1"/>
  <c r="F583" i="1"/>
  <c r="GB26" i="1"/>
  <c r="ES221" i="1"/>
  <c r="BB18" i="1"/>
  <c r="F797" i="1"/>
  <c r="AR381" i="1"/>
  <c r="CA370" i="1"/>
  <c r="GM652" i="1"/>
  <c r="GN652" i="1"/>
  <c r="AR723" i="1"/>
  <c r="CA714" i="1"/>
  <c r="AQ18" i="1"/>
  <c r="F794" i="1"/>
  <c r="S594" i="1"/>
  <c r="F698" i="1"/>
  <c r="GN157" i="1"/>
  <c r="DK252" i="1"/>
  <c r="P354" i="1"/>
  <c r="DQ412" i="1"/>
  <c r="P517" i="1"/>
  <c r="EJ723" i="1"/>
  <c r="FS714" i="1"/>
  <c r="FX370" i="1"/>
  <c r="EO381" i="1"/>
  <c r="CC491" i="1"/>
  <c r="CH26" i="1"/>
  <c r="AY221" i="1"/>
  <c r="GN541" i="1"/>
  <c r="FT563" i="1" s="1"/>
  <c r="GM541" i="1"/>
  <c r="FS563" i="1" s="1"/>
  <c r="W412" i="1"/>
  <c r="F515" i="1"/>
  <c r="DH594" i="1"/>
  <c r="P686" i="1"/>
  <c r="P731" i="1"/>
  <c r="EQ714" i="1"/>
  <c r="Q412" i="1"/>
  <c r="F503" i="1"/>
  <c r="V594" i="1"/>
  <c r="F706" i="1"/>
  <c r="GN218" i="1"/>
  <c r="GN141" i="1"/>
  <c r="DG594" i="1"/>
  <c r="P685" i="1"/>
  <c r="BA594" i="1"/>
  <c r="F703" i="1"/>
  <c r="FX26" i="1"/>
  <c r="EO221" i="1"/>
  <c r="W594" i="1"/>
  <c r="F707" i="1"/>
  <c r="DI252" i="1"/>
  <c r="P351" i="1"/>
  <c r="DT252" i="1"/>
  <c r="DG339" i="1"/>
  <c r="DT370" i="1"/>
  <c r="DG381" i="1"/>
  <c r="CB491" i="1"/>
  <c r="AB26" i="1"/>
  <c r="O221" i="1"/>
  <c r="X370" i="1"/>
  <c r="F406" i="1"/>
  <c r="FV370" i="1"/>
  <c r="EM381" i="1"/>
  <c r="Q370" i="1"/>
  <c r="F393" i="1"/>
  <c r="GM145" i="1"/>
  <c r="FS221" i="1" s="1"/>
  <c r="GN145" i="1"/>
  <c r="AS252" i="1"/>
  <c r="F356" i="1"/>
  <c r="Y370" i="1"/>
  <c r="F407" i="1"/>
  <c r="DT412" i="1"/>
  <c r="DG491" i="1"/>
  <c r="R594" i="1"/>
  <c r="F697" i="1"/>
  <c r="CE412" i="1"/>
  <c r="AV491" i="1"/>
  <c r="DJ412" i="1"/>
  <c r="P505" i="1"/>
  <c r="DJ563" i="1"/>
  <c r="DW522" i="1"/>
  <c r="DU252" i="1"/>
  <c r="FW339" i="1"/>
  <c r="DH339" i="1"/>
  <c r="FX339" i="1"/>
  <c r="FZ339" i="1"/>
  <c r="CA563" i="1"/>
  <c r="F586" i="1"/>
  <c r="V522" i="1"/>
  <c r="P522" i="1"/>
  <c r="F566" i="1"/>
  <c r="CD370" i="1"/>
  <c r="AU381" i="1"/>
  <c r="AF26" i="1"/>
  <c r="S221" i="1"/>
  <c r="CB714" i="1"/>
  <c r="AS723" i="1"/>
  <c r="F731" i="1"/>
  <c r="AY714" i="1"/>
  <c r="DH370" i="1"/>
  <c r="P384" i="1"/>
  <c r="GN444" i="1"/>
  <c r="GM444" i="1"/>
  <c r="CA491" i="1" s="1"/>
  <c r="DT522" i="1"/>
  <c r="DG563" i="1"/>
  <c r="CF26" i="1"/>
  <c r="AW221" i="1"/>
  <c r="GN211" i="1"/>
  <c r="GM211" i="1"/>
  <c r="AX22" i="1"/>
  <c r="AX784" i="1"/>
  <c r="F759" i="1"/>
  <c r="AF412" i="1"/>
  <c r="S491" i="1"/>
  <c r="AD252" i="1"/>
  <c r="Q339" i="1"/>
  <c r="FW594" i="1"/>
  <c r="EN683" i="1"/>
  <c r="DQ563" i="1"/>
  <c r="ED522" i="1"/>
  <c r="DK714" i="1"/>
  <c r="P738" i="1"/>
  <c r="DI522" i="1"/>
  <c r="P575" i="1"/>
  <c r="FW26" i="1"/>
  <c r="EN221" i="1"/>
  <c r="DN26" i="1"/>
  <c r="P244" i="1"/>
  <c r="DN752" i="1"/>
  <c r="FS26" i="1" l="1"/>
  <c r="EJ221" i="1"/>
  <c r="CA252" i="1"/>
  <c r="AR339" i="1"/>
  <c r="DK22" i="1"/>
  <c r="P767" i="1"/>
  <c r="Y16" i="2" s="1"/>
  <c r="Y18" i="2" s="1"/>
  <c r="DK784" i="1"/>
  <c r="CB26" i="1"/>
  <c r="AS221" i="1"/>
  <c r="FT522" i="1"/>
  <c r="EK563" i="1"/>
  <c r="CB522" i="1"/>
  <c r="AS563" i="1"/>
  <c r="FS252" i="1"/>
  <c r="EJ339" i="1"/>
  <c r="FT594" i="1"/>
  <c r="EK683" i="1"/>
  <c r="AR491" i="1"/>
  <c r="CA412" i="1"/>
  <c r="CA26" i="1"/>
  <c r="AR221" i="1"/>
  <c r="FT26" i="1"/>
  <c r="EK221" i="1"/>
  <c r="FS522" i="1"/>
  <c r="EJ563" i="1"/>
  <c r="CB412" i="1"/>
  <c r="AS491" i="1"/>
  <c r="EJ714" i="1"/>
  <c r="P750" i="1"/>
  <c r="X412" i="1"/>
  <c r="F516" i="1"/>
  <c r="FT252" i="1"/>
  <c r="EK339" i="1"/>
  <c r="CE594" i="1"/>
  <c r="AV683" i="1"/>
  <c r="Q252" i="1"/>
  <c r="F351" i="1"/>
  <c r="DH252" i="1"/>
  <c r="P342" i="1"/>
  <c r="DJ522" i="1"/>
  <c r="P577" i="1"/>
  <c r="P383" i="1"/>
  <c r="DG370" i="1"/>
  <c r="EO26" i="1"/>
  <c r="P227" i="1"/>
  <c r="AY26" i="1"/>
  <c r="F229" i="1"/>
  <c r="EO370" i="1"/>
  <c r="P387" i="1"/>
  <c r="ER18" i="1"/>
  <c r="P795" i="1"/>
  <c r="U22" i="1"/>
  <c r="F774" i="1"/>
  <c r="U784" i="1"/>
  <c r="DO22" i="1"/>
  <c r="DO784" i="1"/>
  <c r="P776" i="1"/>
  <c r="EN370" i="1"/>
  <c r="P386" i="1"/>
  <c r="EK714" i="1"/>
  <c r="P740" i="1"/>
  <c r="CH594" i="1"/>
  <c r="AY683" i="1"/>
  <c r="EL412" i="1"/>
  <c r="P509" i="1"/>
  <c r="R522" i="1"/>
  <c r="F577" i="1"/>
  <c r="DT26" i="1"/>
  <c r="DG221" i="1"/>
  <c r="AV522" i="1"/>
  <c r="F568" i="1"/>
  <c r="F389" i="1"/>
  <c r="AY370" i="1"/>
  <c r="W522" i="1"/>
  <c r="F587" i="1"/>
  <c r="R26" i="1"/>
  <c r="F235" i="1"/>
  <c r="R752" i="1"/>
  <c r="EK412" i="1"/>
  <c r="P508" i="1"/>
  <c r="Y26" i="1"/>
  <c r="F247" i="1"/>
  <c r="Y752" i="1"/>
  <c r="O252" i="1"/>
  <c r="F341" i="1"/>
  <c r="DQ522" i="1"/>
  <c r="P589" i="1"/>
  <c r="AX18" i="1"/>
  <c r="F791" i="1"/>
  <c r="AW26" i="1"/>
  <c r="F227" i="1"/>
  <c r="S26" i="1"/>
  <c r="F236" i="1"/>
  <c r="S752" i="1"/>
  <c r="CA522" i="1"/>
  <c r="AR563" i="1"/>
  <c r="FW252" i="1"/>
  <c r="EN339" i="1"/>
  <c r="EN752" i="1" s="1"/>
  <c r="EM370" i="1"/>
  <c r="P400" i="1"/>
  <c r="EM752" i="1"/>
  <c r="O26" i="1"/>
  <c r="F223" i="1"/>
  <c r="ES26" i="1"/>
  <c r="P241" i="1"/>
  <c r="ES752" i="1"/>
  <c r="FS594" i="1"/>
  <c r="EJ683" i="1"/>
  <c r="F578" i="1"/>
  <c r="S522" i="1"/>
  <c r="R412" i="1"/>
  <c r="F505" i="1"/>
  <c r="FX522" i="1"/>
  <c r="EO563" i="1"/>
  <c r="CF594" i="1"/>
  <c r="AW683" i="1"/>
  <c r="F725" i="1"/>
  <c r="O714" i="1"/>
  <c r="F383" i="1"/>
  <c r="O370" i="1"/>
  <c r="DP370" i="1"/>
  <c r="P406" i="1"/>
  <c r="EQ26" i="1"/>
  <c r="P229" i="1"/>
  <c r="W752" i="1"/>
  <c r="DJ594" i="1"/>
  <c r="P697" i="1"/>
  <c r="DQ370" i="1"/>
  <c r="P407" i="1"/>
  <c r="P252" i="1"/>
  <c r="F342" i="1"/>
  <c r="O412" i="1"/>
  <c r="F493" i="1"/>
  <c r="AV370" i="1"/>
  <c r="F386" i="1"/>
  <c r="X252" i="1"/>
  <c r="F364" i="1"/>
  <c r="Y412" i="1"/>
  <c r="F517" i="1"/>
  <c r="EJ412" i="1"/>
  <c r="P518" i="1"/>
  <c r="DQ594" i="1"/>
  <c r="P709" i="1"/>
  <c r="DN22" i="1"/>
  <c r="DN784" i="1"/>
  <c r="P775" i="1"/>
  <c r="AU370" i="1"/>
  <c r="F400" i="1"/>
  <c r="AU752" i="1"/>
  <c r="FX252" i="1"/>
  <c r="EO339" i="1"/>
  <c r="AV412" i="1"/>
  <c r="F496" i="1"/>
  <c r="DG412" i="1"/>
  <c r="P493" i="1"/>
  <c r="EN26" i="1"/>
  <c r="P226" i="1"/>
  <c r="EN594" i="1"/>
  <c r="P688" i="1"/>
  <c r="S412" i="1"/>
  <c r="F506" i="1"/>
  <c r="FZ252" i="1"/>
  <c r="EQ339" i="1"/>
  <c r="DG252" i="1"/>
  <c r="P341" i="1"/>
  <c r="AR714" i="1"/>
  <c r="F750" i="1"/>
  <c r="AR370" i="1"/>
  <c r="F408" i="1"/>
  <c r="AY522" i="1"/>
  <c r="F571" i="1"/>
  <c r="AY412" i="1"/>
  <c r="F499" i="1"/>
  <c r="DH522" i="1"/>
  <c r="P566" i="1"/>
  <c r="AV26" i="1"/>
  <c r="F226" i="1"/>
  <c r="EC594" i="1"/>
  <c r="DP683" i="1"/>
  <c r="P594" i="1"/>
  <c r="F686" i="1"/>
  <c r="Q594" i="1"/>
  <c r="F695" i="1"/>
  <c r="DP252" i="1"/>
  <c r="P364" i="1"/>
  <c r="DM22" i="1"/>
  <c r="P774" i="1"/>
  <c r="DM784" i="1"/>
  <c r="DI22" i="1"/>
  <c r="DI784" i="1"/>
  <c r="P764" i="1"/>
  <c r="DJ252" i="1"/>
  <c r="P353" i="1"/>
  <c r="P725" i="1"/>
  <c r="DG714" i="1"/>
  <c r="V22" i="1"/>
  <c r="F775" i="1"/>
  <c r="V784" i="1"/>
  <c r="AB594" i="1"/>
  <c r="O683" i="1"/>
  <c r="CE252" i="1"/>
  <c r="AV339" i="1"/>
  <c r="AV752" i="1" s="1"/>
  <c r="EP18" i="1"/>
  <c r="P791" i="1"/>
  <c r="EJ370" i="1"/>
  <c r="P408" i="1"/>
  <c r="Y594" i="1"/>
  <c r="F709" i="1"/>
  <c r="DQ252" i="1"/>
  <c r="P365" i="1"/>
  <c r="Y252" i="1"/>
  <c r="F365" i="1"/>
  <c r="F589" i="1"/>
  <c r="Y522" i="1"/>
  <c r="F740" i="1"/>
  <c r="AS714" i="1"/>
  <c r="CC252" i="1"/>
  <c r="AT339" i="1"/>
  <c r="EC26" i="1"/>
  <c r="DP221" i="1"/>
  <c r="AW412" i="1"/>
  <c r="F497" i="1"/>
  <c r="FU252" i="1"/>
  <c r="EL339" i="1"/>
  <c r="T22" i="1"/>
  <c r="T784" i="1"/>
  <c r="F773" i="1"/>
  <c r="AZ22" i="1"/>
  <c r="AZ784" i="1"/>
  <c r="F763" i="1"/>
  <c r="BA22" i="1"/>
  <c r="F772" i="1"/>
  <c r="BA784" i="1"/>
  <c r="CB683" i="1"/>
  <c r="CH252" i="1"/>
  <c r="AY339" i="1"/>
  <c r="AP18" i="1"/>
  <c r="F793" i="1"/>
  <c r="DP522" i="1"/>
  <c r="P588" i="1"/>
  <c r="X594" i="1"/>
  <c r="F708" i="1"/>
  <c r="X522" i="1"/>
  <c r="F588" i="1"/>
  <c r="DQ26" i="1"/>
  <c r="P247" i="1"/>
  <c r="DQ752" i="1"/>
  <c r="DG522" i="1"/>
  <c r="P565" i="1"/>
  <c r="CC412" i="1"/>
  <c r="AT491" i="1"/>
  <c r="AW522" i="1"/>
  <c r="F569" i="1"/>
  <c r="AW370" i="1"/>
  <c r="F387" i="1"/>
  <c r="Q26" i="1"/>
  <c r="F233" i="1"/>
  <c r="Q752" i="1"/>
  <c r="DH22" i="1"/>
  <c r="P755" i="1"/>
  <c r="DH784" i="1"/>
  <c r="EO594" i="1"/>
  <c r="P689" i="1"/>
  <c r="FW522" i="1"/>
  <c r="EN563" i="1"/>
  <c r="AK26" i="1"/>
  <c r="X221" i="1"/>
  <c r="FZ522" i="1"/>
  <c r="EQ563" i="1"/>
  <c r="P578" i="1"/>
  <c r="DK522" i="1"/>
  <c r="O522" i="1"/>
  <c r="F565" i="1"/>
  <c r="DJ26" i="1"/>
  <c r="P235" i="1"/>
  <c r="DJ752" i="1"/>
  <c r="DL22" i="1"/>
  <c r="P773" i="1"/>
  <c r="DL784" i="1"/>
  <c r="EQ594" i="1"/>
  <c r="P691" i="1"/>
  <c r="P752" i="1"/>
  <c r="EQ370" i="1"/>
  <c r="P389" i="1"/>
  <c r="CA683" i="1"/>
  <c r="CF252" i="1"/>
  <c r="AW339" i="1"/>
  <c r="AV22" i="1" l="1"/>
  <c r="F757" i="1"/>
  <c r="AV784" i="1"/>
  <c r="EN22" i="1"/>
  <c r="P757" i="1"/>
  <c r="EN784" i="1"/>
  <c r="T18" i="1"/>
  <c r="F805" i="1"/>
  <c r="DI18" i="1"/>
  <c r="P796" i="1"/>
  <c r="EQ252" i="1"/>
  <c r="P347" i="1"/>
  <c r="S22" i="1"/>
  <c r="F767" i="1"/>
  <c r="J16" i="2" s="1"/>
  <c r="J18" i="2" s="1"/>
  <c r="S784" i="1"/>
  <c r="Y22" i="1"/>
  <c r="F778" i="1"/>
  <c r="Y784" i="1"/>
  <c r="EJ522" i="1"/>
  <c r="P590" i="1"/>
  <c r="CA594" i="1"/>
  <c r="AR683" i="1"/>
  <c r="EQ522" i="1"/>
  <c r="P571" i="1"/>
  <c r="EN522" i="1"/>
  <c r="P568" i="1"/>
  <c r="DH18" i="1"/>
  <c r="P787" i="1"/>
  <c r="BA18" i="1"/>
  <c r="F804" i="1"/>
  <c r="AZ18" i="1"/>
  <c r="F795" i="1"/>
  <c r="EO252" i="1"/>
  <c r="P345" i="1"/>
  <c r="AW594" i="1"/>
  <c r="F689" i="1"/>
  <c r="EJ594" i="1"/>
  <c r="P710" i="1"/>
  <c r="EM22" i="1"/>
  <c r="EM784" i="1"/>
  <c r="P771" i="1"/>
  <c r="W16" i="2" s="1"/>
  <c r="W18" i="2" s="1"/>
  <c r="R22" i="1"/>
  <c r="F766" i="1"/>
  <c r="R784" i="1"/>
  <c r="U18" i="1"/>
  <c r="F806" i="1"/>
  <c r="AR252" i="1"/>
  <c r="F366" i="1"/>
  <c r="P22" i="1"/>
  <c r="P784" i="1"/>
  <c r="F755" i="1"/>
  <c r="Q22" i="1"/>
  <c r="Q784" i="1"/>
  <c r="F764" i="1"/>
  <c r="V18" i="1"/>
  <c r="F807" i="1"/>
  <c r="DJ22" i="1"/>
  <c r="DJ784" i="1"/>
  <c r="P766" i="1"/>
  <c r="AY252" i="1"/>
  <c r="F347" i="1"/>
  <c r="EL252" i="1"/>
  <c r="P357" i="1"/>
  <c r="EL752" i="1"/>
  <c r="O594" i="1"/>
  <c r="F685" i="1"/>
  <c r="DK18" i="1"/>
  <c r="P799" i="1"/>
  <c r="CB594" i="1"/>
  <c r="AS683" i="1"/>
  <c r="AT252" i="1"/>
  <c r="F357" i="1"/>
  <c r="AT752" i="1"/>
  <c r="AV252" i="1"/>
  <c r="F344" i="1"/>
  <c r="DP26" i="1"/>
  <c r="P246" i="1"/>
  <c r="DP752" i="1"/>
  <c r="DM18" i="1"/>
  <c r="P806" i="1"/>
  <c r="O752" i="1"/>
  <c r="AR522" i="1"/>
  <c r="F590" i="1"/>
  <c r="DG26" i="1"/>
  <c r="P223" i="1"/>
  <c r="DG752" i="1"/>
  <c r="AV594" i="1"/>
  <c r="F688" i="1"/>
  <c r="AS412" i="1"/>
  <c r="F508" i="1"/>
  <c r="EK26" i="1"/>
  <c r="P238" i="1"/>
  <c r="EK752" i="1"/>
  <c r="EJ252" i="1"/>
  <c r="P366" i="1"/>
  <c r="EK522" i="1"/>
  <c r="P580" i="1"/>
  <c r="AW252" i="1"/>
  <c r="F345" i="1"/>
  <c r="DL18" i="1"/>
  <c r="P805" i="1"/>
  <c r="X26" i="1"/>
  <c r="F246" i="1"/>
  <c r="X752" i="1"/>
  <c r="AT412" i="1"/>
  <c r="F509" i="1"/>
  <c r="DQ22" i="1"/>
  <c r="DQ784" i="1"/>
  <c r="P778" i="1"/>
  <c r="DP594" i="1"/>
  <c r="P708" i="1"/>
  <c r="AU22" i="1"/>
  <c r="AU784" i="1"/>
  <c r="F771" i="1"/>
  <c r="H16" i="2" s="1"/>
  <c r="H18" i="2" s="1"/>
  <c r="DN18" i="1"/>
  <c r="P807" i="1"/>
  <c r="W22" i="1"/>
  <c r="W784" i="1"/>
  <c r="F776" i="1"/>
  <c r="EO522" i="1"/>
  <c r="P569" i="1"/>
  <c r="ES22" i="1"/>
  <c r="ES784" i="1"/>
  <c r="P772" i="1"/>
  <c r="AW752" i="1"/>
  <c r="DO18" i="1"/>
  <c r="P808" i="1"/>
  <c r="EO752" i="1"/>
  <c r="AR412" i="1"/>
  <c r="F518" i="1"/>
  <c r="EJ26" i="1"/>
  <c r="P248" i="1"/>
  <c r="EJ752" i="1"/>
  <c r="EQ752" i="1"/>
  <c r="EN252" i="1"/>
  <c r="P344" i="1"/>
  <c r="AY594" i="1"/>
  <c r="F691" i="1"/>
  <c r="AY752" i="1"/>
  <c r="EK252" i="1"/>
  <c r="P356" i="1"/>
  <c r="AR26" i="1"/>
  <c r="F248" i="1"/>
  <c r="EK594" i="1"/>
  <c r="P700" i="1"/>
  <c r="F580" i="1"/>
  <c r="AS522" i="1"/>
  <c r="AS26" i="1"/>
  <c r="F238" i="1"/>
  <c r="AS752" i="1"/>
  <c r="DG22" i="1" l="1"/>
  <c r="P754" i="1"/>
  <c r="DG784" i="1"/>
  <c r="DP22" i="1"/>
  <c r="P777" i="1"/>
  <c r="DP784" i="1"/>
  <c r="AS594" i="1"/>
  <c r="F700" i="1"/>
  <c r="DJ18" i="1"/>
  <c r="P798" i="1"/>
  <c r="P18" i="1"/>
  <c r="F787" i="1"/>
  <c r="AR594" i="1"/>
  <c r="F710" i="1"/>
  <c r="Y18" i="1"/>
  <c r="F810" i="1"/>
  <c r="EN18" i="1"/>
  <c r="P789" i="1"/>
  <c r="EJ22" i="1"/>
  <c r="P779" i="1"/>
  <c r="P780" i="1" s="1"/>
  <c r="EJ784" i="1"/>
  <c r="AW22" i="1"/>
  <c r="F758" i="1"/>
  <c r="AW784" i="1"/>
  <c r="AU18" i="1"/>
  <c r="F803" i="1"/>
  <c r="EK22" i="1"/>
  <c r="EK784" i="1"/>
  <c r="P769" i="1"/>
  <c r="T16" i="2" s="1"/>
  <c r="O22" i="1"/>
  <c r="O784" i="1"/>
  <c r="F754" i="1"/>
  <c r="AT22" i="1"/>
  <c r="F770" i="1"/>
  <c r="F16" i="2" s="1"/>
  <c r="F18" i="2" s="1"/>
  <c r="AT784" i="1"/>
  <c r="Q18" i="1"/>
  <c r="F796" i="1"/>
  <c r="AR752" i="1"/>
  <c r="EO22" i="1"/>
  <c r="EO784" i="1"/>
  <c r="P758" i="1"/>
  <c r="DQ18" i="1"/>
  <c r="P810" i="1"/>
  <c r="X22" i="1"/>
  <c r="X784" i="1"/>
  <c r="F777" i="1"/>
  <c r="EL22" i="1"/>
  <c r="P770" i="1"/>
  <c r="U16" i="2" s="1"/>
  <c r="U18" i="2" s="1"/>
  <c r="EL784" i="1"/>
  <c r="R18" i="1"/>
  <c r="F798" i="1"/>
  <c r="EM18" i="1"/>
  <c r="P803" i="1"/>
  <c r="S18" i="1"/>
  <c r="F799" i="1"/>
  <c r="AV18" i="1"/>
  <c r="F789" i="1"/>
  <c r="AY22" i="1"/>
  <c r="F760" i="1"/>
  <c r="AY784" i="1"/>
  <c r="ES18" i="1"/>
  <c r="P804" i="1"/>
  <c r="AS22" i="1"/>
  <c r="F769" i="1"/>
  <c r="E16" i="2" s="1"/>
  <c r="AS784" i="1"/>
  <c r="EQ22" i="1"/>
  <c r="P760" i="1"/>
  <c r="EQ784" i="1"/>
  <c r="W18" i="1"/>
  <c r="F808" i="1"/>
  <c r="AT18" i="1" l="1"/>
  <c r="F802" i="1"/>
  <c r="O18" i="1"/>
  <c r="F786" i="1"/>
  <c r="DG18" i="1"/>
  <c r="P786" i="1"/>
  <c r="AR22" i="1"/>
  <c r="AR784" i="1"/>
  <c r="F779" i="1"/>
  <c r="F780" i="1" s="1"/>
  <c r="DP18" i="1"/>
  <c r="P809" i="1"/>
  <c r="AS18" i="1"/>
  <c r="F801" i="1"/>
  <c r="EL18" i="1"/>
  <c r="P802" i="1"/>
  <c r="X18" i="1"/>
  <c r="F809" i="1"/>
  <c r="X16" i="2"/>
  <c r="X18" i="2" s="1"/>
  <c r="T18" i="2"/>
  <c r="EJ18" i="1"/>
  <c r="P811" i="1"/>
  <c r="P812" i="1" s="1"/>
  <c r="EQ18" i="1"/>
  <c r="P792" i="1"/>
  <c r="E18" i="2"/>
  <c r="I16" i="2"/>
  <c r="I18" i="2" s="1"/>
  <c r="AY18" i="1"/>
  <c r="F792" i="1"/>
  <c r="EO18" i="1"/>
  <c r="P790" i="1"/>
  <c r="EK18" i="1"/>
  <c r="P801" i="1"/>
  <c r="AW18" i="1"/>
  <c r="F790" i="1"/>
  <c r="P781" i="1"/>
  <c r="P782" i="1"/>
  <c r="P813" i="1" l="1"/>
  <c r="P814" i="1" s="1"/>
  <c r="F782" i="1"/>
  <c r="F781" i="1"/>
  <c r="AR18" i="1"/>
  <c r="F811" i="1"/>
  <c r="F812" i="1" s="1"/>
  <c r="F813" i="1" l="1"/>
  <c r="F814" i="1"/>
</calcChain>
</file>

<file path=xl/sharedStrings.xml><?xml version="1.0" encoding="utf-8"?>
<sst xmlns="http://schemas.openxmlformats.org/spreadsheetml/2006/main" count="40839" uniqueCount="1683">
  <si>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</si>
  <si>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</si>
  <si>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</si>
  <si>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</si>
  <si>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</si>
  <si>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помещений С-6 2-го этажа НВПК НИЯУ МИФИ_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</si>
  <si>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</si>
  <si>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</si>
  <si>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</si>
  <si>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</si>
  <si>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</si>
  <si>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</si>
  <si>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</si>
  <si>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</si>
  <si>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1 Общестроительные работы</t>
  </si>
  <si>
    <t>1</t>
  </si>
  <si>
    <t>46-04-012-03</t>
  </si>
  <si>
    <t>Разборка деревянных заполнений проемов дверных и воротных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</si>
  <si>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</si>
  <si>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</si>
  <si>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</si>
  <si>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</si>
  <si>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</si>
  <si>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</si>
  <si>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</si>
  <si>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</si>
  <si>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10-01-059-01</t>
  </si>
  <si>
    <t>Демонтаж:Установка столов, шкафов под мойки, холодильных шкафов и др.</t>
  </si>
  <si>
    <t>100 ШТ</t>
  </si>
  <si>
    <t>ФЕР-2001, 10-01-059-01, приказ Минстроя России №1039/пр от 30.12.2016г.</t>
  </si>
  <si>
    <t>)*0</t>
  </si>
  <si>
    <t>)*0,8</t>
  </si>
  <si>
    <t>Деревянные конструкции</t>
  </si>
  <si>
    <t>ФЕР-10</t>
  </si>
  <si>
    <t>Поправка: МДС 81-35.2004, п.4.7  Поправка: МДС 81-35.2004, п.4.7  Поправка: Табл.2, п.2</t>
  </si>
  <si>
    <t>3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</si>
  <si>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</si>
  <si>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</si>
  <si>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</si>
  <si>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Ремонтно-строительные работы</t>
  </si>
  <si>
    <t>Полы</t>
  </si>
  <si>
    <t>рФЕР-57</t>
  </si>
  <si>
    <t>4</t>
  </si>
  <si>
    <t>57-1-2</t>
  </si>
  <si>
    <t>Разборка оснований покрытия полов лаг из досок и брусков</t>
  </si>
  <si>
    <t>ФЕРр-2001, 57-1-2, приказ Минстроя России №1039/пр от 30.12.2016г.</t>
  </si>
  <si>
    <t>5</t>
  </si>
  <si>
    <t>57-2-1</t>
  </si>
  <si>
    <t>Разборка покрытий полов из линолеума и релина</t>
  </si>
  <si>
    <t>ФЕРр-2001, 57-2-1, приказ Минстроя России №1039/пр от 30.12.2016г.</t>
  </si>
  <si>
    <t>6</t>
  </si>
  <si>
    <t>57-3-2</t>
  </si>
  <si>
    <t>Разборка плинтусов цементных и из керамической плитки</t>
  </si>
  <si>
    <t>100 м</t>
  </si>
  <si>
    <t>ФЕРр-2001, 57-3-2, приказ Минстроя России №1039/пр от 30.12.2016г.</t>
  </si>
  <si>
    <t>7</t>
  </si>
  <si>
    <t>57-3-1</t>
  </si>
  <si>
    <t>Разборка плинтусов деревянных и из пластмассовых материалов</t>
  </si>
  <si>
    <t>ФЕРр-2001, 57-3-1, приказ Минстроя России №1039/пр от 30.12.2016г.</t>
  </si>
  <si>
    <t>8</t>
  </si>
  <si>
    <t>57-2-4 прим.</t>
  </si>
  <si>
    <t>Разборка покрытий полов цементных толщиной 150 мм</t>
  </si>
  <si>
    <t>ФЕРр-2001, 57-2-4, приказ Минстроя России №1039/пр от 30.12.2016г.</t>
  </si>
  <si>
    <t>9</t>
  </si>
  <si>
    <t>63-7-5</t>
  </si>
  <si>
    <t>Разборка облицовки стен из керамических глазурованных плиток</t>
  </si>
  <si>
    <t>ФЕРр-2001, 63-7-5, приказ Минстроя России №1039/пр от 30.12.2016г.</t>
  </si>
  <si>
    <t>Стекольные, обойные, облицовочные работы</t>
  </si>
  <si>
    <t>рФЕР-63</t>
  </si>
  <si>
    <t>10</t>
  </si>
  <si>
    <t>63-5-1</t>
  </si>
  <si>
    <t>Снятие обоев простых и улучшенных</t>
  </si>
  <si>
    <t>ФЕРр-2001, 63-5-1, приказ Минстроя России №1039/пр от 30.12.2016г.</t>
  </si>
  <si>
    <t>11</t>
  </si>
  <si>
    <t>46-02-009-02</t>
  </si>
  <si>
    <t>Отбивка штукатурки с поверхностей стен и потолков кирпичных</t>
  </si>
  <si>
    <t>ФЕР-2001, 46-02-009-02, приказ Минстроя России №1039/пр от 30.12.2016г.</t>
  </si>
  <si>
    <t>12</t>
  </si>
  <si>
    <t>62-23-4</t>
  </si>
  <si>
    <t>Окраска силикатными красками за 1 раз ранее окрашенных фасадов по кирпичу с земли и лесов (стен лоджии и потолка)</t>
  </si>
  <si>
    <t>ФЕРр-2001, 62-23-4, приказ Минстроя России №1039/пр от 30.12.2016г.</t>
  </si>
  <si>
    <t>Малярные работы</t>
  </si>
  <si>
    <t>рФЕР-62</t>
  </si>
  <si>
    <t>12,1</t>
  </si>
  <si>
    <t>14.3.02.05</t>
  </si>
  <si>
    <t>Краски силикатные</t>
  </si>
  <si>
    <t>т</t>
  </si>
  <si>
    <t>12,2</t>
  </si>
  <si>
    <t>14.3.02.05-0102</t>
  </si>
  <si>
    <t>Краска силикатная  фасадная CERESIT СТ (прим.)</t>
  </si>
  <si>
    <t>кг</t>
  </si>
  <si>
    <t>ФССЦ-2001, 14.3.02.05-0102, приказ Минстроя России №1039/пр от 30.12.2016г.</t>
  </si>
  <si>
    <t>13</t>
  </si>
  <si>
    <t>09-03-050-01</t>
  </si>
  <si>
    <t>Монтаж стальных плинтусов из гнутого профиля</t>
  </si>
  <si>
    <t>ФЕР-2001, 09-03-050-01, приказ Минстроя России №1039/пр от 30.12.2016г.</t>
  </si>
  <si>
    <t>)*1,25</t>
  </si>
  <si>
    <t>)*1,15</t>
  </si>
  <si>
    <t>Металлические конструкции</t>
  </si>
  <si>
    <t>ФЕР-09</t>
  </si>
  <si>
    <t>Поправка: МДС 81-35.2004, п.4.7</t>
  </si>
  <si>
    <t>13,1</t>
  </si>
  <si>
    <t>07.2.07.13</t>
  </si>
  <si>
    <t>Планка из стального листа</t>
  </si>
  <si>
    <t>13,2</t>
  </si>
  <si>
    <t>01.5.02.01-0151</t>
  </si>
  <si>
    <t>Уголки металлические оцинкованные прижимные (ТУ 5262-002- 73088633-09)</t>
  </si>
  <si>
    <t>ФССЦ-2001, 01.5.02.01-0151, приказ Минстроя России №1039/пр от 30.12.2016г.</t>
  </si>
  <si>
    <t>14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</si>
  <si>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</si>
  <si>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</si>
  <si>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</si>
  <si>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Отделочные работы</t>
  </si>
  <si>
    <t>ФЕР-15</t>
  </si>
  <si>
    <t>14,1</t>
  </si>
  <si>
    <t>14.4.02.04</t>
  </si>
  <si>
    <t>Краски для внутренних работ масляные готовые к применению</t>
  </si>
  <si>
    <t>14,2</t>
  </si>
  <si>
    <t>14.4.04.08-0002</t>
  </si>
  <si>
    <t>Эмаль ПФ-115 БИО различных цветов</t>
  </si>
  <si>
    <t>ФССЦ-2001, 14.4.04.08-0002, приказ Минстроя России №1039/пр от 30.12.2016г.</t>
  </si>
  <si>
    <t>15</t>
  </si>
  <si>
    <t>15-04-007-01</t>
  </si>
  <si>
    <t>Окраска водно-дисперсионными акриловыми составами улучшенная по штукатурке стен (дверных откосов)</t>
  </si>
  <si>
    <t>ФЕР-2001, 15-04-007-01, приказ Минстроя России №1039/пр от 30.12.2016г.</t>
  </si>
  <si>
    <t>15,1</t>
  </si>
  <si>
    <t>14.3.02.01</t>
  </si>
  <si>
    <t>Краска акриловая</t>
  </si>
  <si>
    <t>15,2</t>
  </si>
  <si>
    <t>14.3.02.01-0014</t>
  </si>
  <si>
    <t>Краска акриловая Alpina RENOVA, CAPAROL водно-дисперсионная</t>
  </si>
  <si>
    <t>ФССЦ-2001, 14.3.02.01-0014, приказ Минстроя России №1039/пр от 30.12.2016г.</t>
  </si>
  <si>
    <t>15,3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</si>
  <si>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</si>
  <si>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</si>
  <si>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</si>
  <si>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15,4</t>
  </si>
  <si>
    <t>14.4.01.21</t>
  </si>
  <si>
    <t>Грунтовка</t>
  </si>
  <si>
    <t>16</t>
  </si>
  <si>
    <t>16,1</t>
  </si>
  <si>
    <t>09.2.03.02-0011</t>
  </si>
  <si>
    <t>Профили стыкоперекрывающие из алюминиевых сплавов (порожки) с покрытием, шириной 10 мм</t>
  </si>
  <si>
    <t>м</t>
  </si>
  <si>
    <t>ФССЦ-2001, 09.2.03.02-0011, приказ Минстроя России №1039/пр от 30.12.2016г.</t>
  </si>
  <si>
    <t>16,2</t>
  </si>
  <si>
    <t>17</t>
  </si>
  <si>
    <t>10-01-060-01</t>
  </si>
  <si>
    <t>Установка и крепление наличников</t>
  </si>
  <si>
    <t>ФЕР-2001, 10-01-060-01, приказ Минстроя России №1039/пр от 30.12.2016г.</t>
  </si>
  <si>
    <t>17,1</t>
  </si>
  <si>
    <t>11.1.01.10</t>
  </si>
  <si>
    <t>Наличники</t>
  </si>
  <si>
    <t>17,2</t>
  </si>
  <si>
    <t>11.1.01.10-0003</t>
  </si>
  <si>
    <t>Наличники из древесины типа Н-1, Н-2 размером 13х54 мм</t>
  </si>
  <si>
    <t>ФССЦ-2001, 11.1.01.10-0003, приказ Минстроя России №1039/пр от 30.12.2016г.</t>
  </si>
  <si>
    <t>17,3</t>
  </si>
  <si>
    <t>11.3.03.02-0003</t>
  </si>
  <si>
    <t>Наличники из ПВХ, шириной 60 мм</t>
  </si>
  <si>
    <t>ФССЦ-2001, 11.3.03.02-0003, приказ Минстроя России №1039/пр от 30.12.2016г.</t>
  </si>
  <si>
    <t>18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</si>
  <si>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</si>
  <si>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</si>
  <si>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</si>
  <si>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18,1</t>
  </si>
  <si>
    <t>01.7.04.07-0011</t>
  </si>
  <si>
    <t>Скобяные изделия для блоков входных однопольных</t>
  </si>
  <si>
    <t>компл.</t>
  </si>
  <si>
    <t>ФССЦ-2001, 01.7.04.07-0011, приказ Минстроя России №1039/пр от 30.12.2016г.</t>
  </si>
  <si>
    <t>18,2</t>
  </si>
  <si>
    <t>11.3.01.05-0021</t>
  </si>
  <si>
    <t>Двери композитные "КАПЕЛЬ" (полотно, коробка, 2 петли, магнитный механизм замка)</t>
  </si>
  <si>
    <t>ФССЦ-2001, 11.3.01.05-0021, приказ Минстроя России №1039/пр от 30.12.2016г.</t>
  </si>
  <si>
    <t>18,3</t>
  </si>
  <si>
    <t>11.2.02.01-0013 прим.</t>
  </si>
  <si>
    <t>Блок дверной, одностворчатый, 3-х филёнчатый, глухой сосновый,массивный, без лака, модель FF PUUVALMIS 3P, размер дверного полотна  900x2100 мм</t>
  </si>
  <si>
    <t>ФССЦ-2001, 11.2.02.01-0013, приказ Минстроя России №1039/пр от 30.12.2016г.</t>
  </si>
  <si>
    <t>19</t>
  </si>
  <si>
    <t>09-04-012-01</t>
  </si>
  <si>
    <t>Установка металлических дверных блоков в готовые проемы</t>
  </si>
  <si>
    <t>м2</t>
  </si>
  <si>
    <t>ФЕР-2001, 09-04-012-01, приказ Минстроя России №1039/пр от 30.12.2016г.</t>
  </si>
  <si>
    <t>19,1</t>
  </si>
  <si>
    <t>19,2</t>
  </si>
  <si>
    <t>07.1.01.03</t>
  </si>
  <si>
    <t>Блоки дверные металлические</t>
  </si>
  <si>
    <t>19,3</t>
  </si>
  <si>
    <t>07.1.01.03-0001прим.</t>
  </si>
  <si>
    <t>Блок дверной стальной внутренний однопольный размер 900х2100 мм</t>
  </si>
  <si>
    <t>ФССЦ-2001, 07.1.01.03-0001, приказ Минстроя России №1039/пр от 30.12.2016г.</t>
  </si>
  <si>
    <t>20</t>
  </si>
  <si>
    <t>57-10-3</t>
  </si>
  <si>
    <t>Заделка выбоин в полах цементных площадью до 1,0 м2</t>
  </si>
  <si>
    <t>100 мест</t>
  </si>
  <si>
    <t>ФЕРр-2001, 57-10-3, приказ Минстроя России №1039/пр от 30.12.2016г.</t>
  </si>
  <si>
    <t>20,1</t>
  </si>
  <si>
    <t>04.3.01.09</t>
  </si>
  <si>
    <t>Раствор готовый кладочный тяжелый цементный</t>
  </si>
  <si>
    <t>м3</t>
  </si>
  <si>
    <t>20,2</t>
  </si>
  <si>
    <t>04.3.01.09-0014</t>
  </si>
  <si>
    <t>Раствор готовый кладочный цементный марки 100</t>
  </si>
  <si>
    <t>ФССЦ-2001, 04.3.01.09-0014, приказ Минстроя России №1039/пр от 30.12.2016г.</t>
  </si>
  <si>
    <t>21</t>
  </si>
  <si>
    <t>15-07-003-02</t>
  </si>
  <si>
    <t>Грунтование водно-дисперсионной грунтовкой "Нортекс-Грунт" поверхностей пористых (камень, кирпич, бетон и т д)</t>
  </si>
  <si>
    <t>ФЕР-2001, 15-07-003-02, приказ Минстроя России №1039/пр от 30.12.2016г.</t>
  </si>
  <si>
    <t>22</t>
  </si>
  <si>
    <t>46-02-007-01</t>
  </si>
  <si>
    <t>Кладка отдельных участков кирпичных стен и заделка проемов в кирпичных стенах при объеме кладки в одном месте до 5 м3</t>
  </si>
  <si>
    <t>ФЕР-2001, 46-02-007-01, приказ Минстроя России №1039/пр от 30.12.2016г.</t>
  </si>
  <si>
    <t>22,1</t>
  </si>
  <si>
    <t>06.1.01.05</t>
  </si>
  <si>
    <t>Кирпич глиняный обыкновенный</t>
  </si>
  <si>
    <t>1000 шт.</t>
  </si>
  <si>
    <t>22,2</t>
  </si>
  <si>
    <t>06.1.01.05-0141</t>
  </si>
  <si>
    <t>Кирпич керамический утолщенный пустотелый лицевой, размером 250х120х88 мм, марка 125</t>
  </si>
  <si>
    <t>ФССЦ-2001, 06.1.01.05-0141, приказ Минстроя России №1039/пр от 30.12.2016г.</t>
  </si>
  <si>
    <t>23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</si>
  <si>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</si>
  <si>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</si>
  <si>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</si>
  <si>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ФЕР-11</t>
  </si>
  <si>
    <t>23,1</t>
  </si>
  <si>
    <t>23,2</t>
  </si>
  <si>
    <t>24</t>
  </si>
  <si>
    <t>11-01-011-02</t>
  </si>
  <si>
    <t>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</si>
  <si>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</si>
  <si>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*3</t>
  </si>
  <si>
    <t>)*1,25*3</t>
  </si>
  <si>
    <t>)*1,15*3</t>
  </si>
  <si>
    <t>24,1</t>
  </si>
  <si>
    <t>24,2</t>
  </si>
  <si>
    <t>25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</si>
  <si>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</si>
  <si>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</si>
  <si>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</si>
  <si>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26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</si>
  <si>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</si>
  <si>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</si>
  <si>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</si>
  <si>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26,1</t>
  </si>
  <si>
    <t>11.3.03.06</t>
  </si>
  <si>
    <t>Плинтуса для полов пластиковые</t>
  </si>
  <si>
    <t>26,2</t>
  </si>
  <si>
    <t>11.3.03.14-0033</t>
  </si>
  <si>
    <t>Уголок наружный для пластикового плинтуса, высота 48 мм</t>
  </si>
  <si>
    <t>100 шт.</t>
  </si>
  <si>
    <t>ФССЦ-2001, 11.3.03.14-0033, приказ Минстроя России №1039/пр от 30.12.2016г.</t>
  </si>
  <si>
    <t>26,3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</si>
  <si>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</si>
  <si>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</si>
  <si>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</si>
  <si>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26,4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</si>
  <si>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</si>
  <si>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</si>
  <si>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</si>
  <si>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26,5</t>
  </si>
  <si>
    <t>11.3.03.14-0011</t>
  </si>
  <si>
    <t>Заглушки торцевая для пластикового плинтуса правая, высота 48 мм</t>
  </si>
  <si>
    <t>ФССЦ-2001, 11.3.03.14-0011, приказ Минстроя России №1039/пр от 30.12.2016г.</t>
  </si>
  <si>
    <t>26,6</t>
  </si>
  <si>
    <t>26,7</t>
  </si>
  <si>
    <t>11.3.03.14</t>
  </si>
  <si>
    <t>Уголок наружный для пластикового плинтуса</t>
  </si>
  <si>
    <t>шт.</t>
  </si>
  <si>
    <t>26,8</t>
  </si>
  <si>
    <t>Уголок внутренний для пластикового плинтуса</t>
  </si>
  <si>
    <t>26,9</t>
  </si>
  <si>
    <t>Соединитель для пластикового плинтуса</t>
  </si>
  <si>
    <t>26,10</t>
  </si>
  <si>
    <t>Заглушка торцевая для пластикового плинтуса левая</t>
  </si>
  <si>
    <t>26,11</t>
  </si>
  <si>
    <t>Заглушка торцевая для пластикового плинтуса правая</t>
  </si>
  <si>
    <t>27</t>
  </si>
  <si>
    <t>11-01-004-05</t>
  </si>
  <si>
    <t>Устройство гидроизоляции обмазочной в один слой толщиной 2 мм</t>
  </si>
  <si>
    <t>ФЕР-2001, 11-01-004-05, приказ Минстроя России №1039/пр от 30.12.2016г.</t>
  </si>
  <si>
    <t>28</t>
  </si>
  <si>
    <t>08-01-003-07</t>
  </si>
  <si>
    <t>Гидроизоляция боковая обмазочная битумная в 2 слоя по выровненной поверхности бутовой кладки, кирпичу, бетону</t>
  </si>
  <si>
    <t>ФЕР-2001, 08-01-003-07, приказ Минстроя России №1039/пр от 30.12.2016г.</t>
  </si>
  <si>
    <t>Конструкции из кирпича и блоков</t>
  </si>
  <si>
    <t>ФЕР-08</t>
  </si>
  <si>
    <t>29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</si>
  <si>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</si>
  <si>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</si>
  <si>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</si>
  <si>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29,1</t>
  </si>
  <si>
    <t>01.6.03.04</t>
  </si>
  <si>
    <t>Линолеум на теплозвукоизолирующей подоснове</t>
  </si>
  <si>
    <t>29,2</t>
  </si>
  <si>
    <t>01.6.03.04-0116</t>
  </si>
  <si>
    <t>Линолеум коммерческий гомогенный "ТАРКЕТТ iQ GRANIT SAFE.T", антискользящий (толщина 2 мм, класс 34/43, пож. безопасность Г4, В3, РП1, Д2, Т2)</t>
  </si>
  <si>
    <t>ФССЦ-2001, 01.6.03.04-0116, приказ Минстроя России №1039/пр от 30.12.2016г.</t>
  </si>
  <si>
    <t>29,3</t>
  </si>
  <si>
    <t>14.1.06.05</t>
  </si>
  <si>
    <t>Состав клеящий</t>
  </si>
  <si>
    <t>29,4</t>
  </si>
  <si>
    <t>14.1.02.04-0101</t>
  </si>
  <si>
    <t>Клей «Бустилат»</t>
  </si>
  <si>
    <t>ФССЦ-2001, 14.1.02.04-0101, приказ Минстроя России №1039/пр от 30.12.2016г.</t>
  </si>
  <si>
    <t>30</t>
  </si>
  <si>
    <t>11-01-027-03</t>
  </si>
  <si>
    <t>Устройство покрытий на цементном растворе из плиток керамических для полов одноцветных с красителем</t>
  </si>
  <si>
    <t>ФЕР-2001, 11-01-027-03, приказ Минстроя России №1039/пр от 30.12.2016г.</t>
  </si>
  <si>
    <t>30,1</t>
  </si>
  <si>
    <t>30,2</t>
  </si>
  <si>
    <t>31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</si>
  <si>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</si>
  <si>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</si>
  <si>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</si>
  <si>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31,1</t>
  </si>
  <si>
    <t>31,2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</si>
  <si>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</si>
  <si>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</si>
  <si>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</si>
  <si>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32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</si>
  <si>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</si>
  <si>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</si>
  <si>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</si>
  <si>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32,1</t>
  </si>
  <si>
    <t>04.3.02.09</t>
  </si>
  <si>
    <t>Смеси на цементной основе</t>
  </si>
  <si>
    <t>32,2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</si>
  <si>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</si>
  <si>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</si>
  <si>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</si>
  <si>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33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</si>
  <si>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</si>
  <si>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</si>
  <si>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</si>
  <si>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33,1</t>
  </si>
  <si>
    <t>33,2</t>
  </si>
  <si>
    <t>34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</si>
  <si>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</si>
  <si>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</si>
  <si>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</si>
  <si>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35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</si>
  <si>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</si>
  <si>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</si>
  <si>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</si>
  <si>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35,1</t>
  </si>
  <si>
    <t>Краска водоэмульсионная</t>
  </si>
  <si>
    <t>35,2</t>
  </si>
  <si>
    <t>36</t>
  </si>
  <si>
    <t>62-42-1</t>
  </si>
  <si>
    <t>Протравка цементной штукатурки нейтрализующим раствором</t>
  </si>
  <si>
    <t>ФЕРр-2001, 62-42-1, приказ Минстроя России №1039/пр от 30.12.2016г.</t>
  </si>
  <si>
    <t>37</t>
  </si>
  <si>
    <t>15-04-005-04</t>
  </si>
  <si>
    <t>Окраска поливинилацетатными водоэмульсионными составами улучшенная по штукатурке потолков</t>
  </si>
  <si>
    <t>ФЕР-2001, 15-04-005-04, приказ Минстроя России №1039/пр от 30.12.2016г.</t>
  </si>
  <si>
    <t>37,1</t>
  </si>
  <si>
    <t>37,2</t>
  </si>
  <si>
    <t>38</t>
  </si>
  <si>
    <t>15-01-019-01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</si>
  <si>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t>
  </si>
  <si>
    <t>ФЕР-2001, 15-01-019-01, приказ Минстроя России №1039/пр от 30.12.2016г.</t>
  </si>
  <si>
    <t>38,1</t>
  </si>
  <si>
    <t>06.2.05.04</t>
  </si>
  <si>
    <t>Плитки рядовые</t>
  </si>
  <si>
    <t>38,2</t>
  </si>
  <si>
    <t>06.2.01.02-0012</t>
  </si>
  <si>
    <t>Плитки керамические глазурованные для внутренней облицовки стен гладкие без завала цветные (однотонные)</t>
  </si>
  <si>
    <t>ФССЦ-2001, 06.2.01.02-0012,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</si>
  <si>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</si>
  <si>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</si>
  <si>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</si>
  <si>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</si>
  <si>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</si>
  <si>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</si>
  <si>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</si>
  <si>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</si>
  <si>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</si>
  <si>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</si>
  <si>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</si>
  <si>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</si>
  <si>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</si>
  <si>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</si>
  <si>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</si>
  <si>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</si>
  <si>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</si>
  <si>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</si>
  <si>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</si>
  <si>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</si>
  <si>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</si>
  <si>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</si>
  <si>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</si>
  <si>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</si>
  <si>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</si>
  <si>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</si>
  <si>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</si>
  <si>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</si>
  <si>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</si>
  <si>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</si>
  <si>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</si>
  <si>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</si>
  <si>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</si>
  <si>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</si>
  <si>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</si>
  <si>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</si>
  <si>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</si>
  <si>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</si>
  <si>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</si>
  <si>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</si>
  <si>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</si>
  <si>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</si>
  <si>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</si>
  <si>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</si>
  <si>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</si>
  <si>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</si>
  <si>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</si>
  <si>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</si>
  <si>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</si>
  <si>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</si>
  <si>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</si>
  <si>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</si>
  <si>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Раздел 2 Система электроснабжения</t>
  </si>
  <si>
    <t>39</t>
  </si>
  <si>
    <t>67-3-1</t>
  </si>
  <si>
    <t>Демонтаж кабеля</t>
  </si>
  <si>
    <t>ФЕРр-2001, 67-3-1, приказ Минстроя России №1039/пр от 30.12.2016г.</t>
  </si>
  <si>
    <t>Электромонтажные работы</t>
  </si>
  <si>
    <t>рФЕР-67</t>
  </si>
  <si>
    <t>40</t>
  </si>
  <si>
    <t>67-4-3</t>
  </si>
  <si>
    <t>Демонтаж светильников с лампами накаливания</t>
  </si>
  <si>
    <t>ФЕРр-2001, 67-4-3, приказ Минстроя России №1039/пр от 30.12.2016г.</t>
  </si>
  <si>
    <t>41</t>
  </si>
  <si>
    <t>67-4-5</t>
  </si>
  <si>
    <t>Демонтаж светильников для люминесцентных ламп</t>
  </si>
  <si>
    <t>ФЕРр-2001, 67-4-5, приказ Минстроя России №1039/пр от 30.12.2016г.</t>
  </si>
  <si>
    <t>42</t>
  </si>
  <si>
    <t>67-4-1</t>
  </si>
  <si>
    <t>Демонтаж выключателей, розеток</t>
  </si>
  <si>
    <t>ФЕРр-2001, 67-4-1, приказ Минстроя России №1039/пр от 30.12.2016г.</t>
  </si>
  <si>
    <t>43</t>
  </si>
  <si>
    <t>67-4-6</t>
  </si>
  <si>
    <t>Демонтаж электросчетчиков</t>
  </si>
  <si>
    <t>ФЕРр-2001, 67-4-6, приказ Минстроя России №1039/пр от 30.12.2016г.</t>
  </si>
  <si>
    <t>44</t>
  </si>
  <si>
    <t>м08-02-370-02</t>
  </si>
  <si>
    <t>Демонтаж: Щиток до трех групп, устанавливаемый в нише цоколя</t>
  </si>
  <si>
    <t>ШТ</t>
  </si>
  <si>
    <t>ФЕРм-2001, м08-02-370-02,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</si>
  <si>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</si>
  <si>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</si>
  <si>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</si>
  <si>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</si>
  <si>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</si>
  <si>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</si>
  <si>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45</t>
  </si>
  <si>
    <t>м08-03-526-01</t>
  </si>
  <si>
    <t>Демонтаж: 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</si>
  <si>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</si>
  <si>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46</t>
  </si>
  <si>
    <t>м08-03-594-14</t>
  </si>
  <si>
    <t>Светильник в подвесных потолках, устанавливаемый на профиле, количество ламп в светильнике до 4</t>
  </si>
  <si>
    <t>ФЕРм-2001, м08-03-594-14, приказ Минстроя России №1039/пр от 30.12.2016г.</t>
  </si>
  <si>
    <t>46,1</t>
  </si>
  <si>
    <t>20.3.03.04-0221</t>
  </si>
  <si>
    <t>Светильники светодиодные ДВО-36w 595[595[45 4000К 3535Лм колотый лед IP 20 (94499 NLP-IS2)</t>
  </si>
  <si>
    <t>ФССЦ-2001, 20.3.03.04-0221, приказ Минстроя России №1039/пр от 30.12.2016г.</t>
  </si>
  <si>
    <t>46,2</t>
  </si>
  <si>
    <t>20.3.03.04-0274</t>
  </si>
  <si>
    <t>Светильники светодиодные Colamba LEDIх2500 А489 Т840 (1022530)</t>
  </si>
  <si>
    <t>ФССЦ-2001, 20.3.03.04-0274, приказ Минстроя России №1039/пр от 30.12.2016г.</t>
  </si>
  <si>
    <t>46,3</t>
  </si>
  <si>
    <t>20.3.03.04-0044</t>
  </si>
  <si>
    <t>Светильник  потолочный  светодиодный 48Вт 6500К 3650Лм 1490*60*22мм IP20AL5064</t>
  </si>
  <si>
    <t>ФССЦ-2001, 20.3.03.04-0044, приказ Минстроя России №1039/пр от 30.12.2016г.</t>
  </si>
  <si>
    <t>47</t>
  </si>
  <si>
    <t>м08-03-593-10</t>
  </si>
  <si>
    <t>Световые настенные указатели</t>
  </si>
  <si>
    <t>ФЕРм-2001, м08-03-593-10, приказ Минстроя России №1039/пр от 30.12.2016г.</t>
  </si>
  <si>
    <t>47,1</t>
  </si>
  <si>
    <t>20.3.04.07-0006</t>
  </si>
  <si>
    <t>Указатель световой со светодиодами и аккумулятором, тип ДБО 02-1-005</t>
  </si>
  <si>
    <t>ФССЦ-2001, 20.3.04.07-0006, приказ Минстроя России №1039/пр от 30.12.2016г.</t>
  </si>
  <si>
    <t>48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</si>
  <si>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</si>
  <si>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</si>
  <si>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</si>
  <si>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48,1</t>
  </si>
  <si>
    <t>20.4.03.05-0005 прим.</t>
  </si>
  <si>
    <t>Розетка  IP21 для открытой проводки с заземляющими контактами</t>
  </si>
  <si>
    <t>ФССЦ-2001, 20.4.03.05-0005, приказ Минстроя России №1039/пр от 30.12.2016г.</t>
  </si>
  <si>
    <t>48,2</t>
  </si>
  <si>
    <t>20.4.03.07-0021прим.</t>
  </si>
  <si>
    <t>Розетка штепсельная с заземляющим контактом  для открытой проводки , с брызгозащитными шторками, IP 44</t>
  </si>
  <si>
    <t>ФССЦ-2001, 20.4.03.07-0021, приказ Минстроя России №1039/пр от 30.12.2016г.</t>
  </si>
  <si>
    <t>49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</si>
  <si>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</si>
  <si>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</si>
  <si>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</si>
  <si>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49,1</t>
  </si>
  <si>
    <t>20.2.05.04-0028</t>
  </si>
  <si>
    <t>Кабель-канал (короб) "Электропласт" 40x25 мм</t>
  </si>
  <si>
    <t>ФССЦ-2001, 20.2.05.04-0028, приказ Минстроя России №1039/пр от 30.12.2016г.</t>
  </si>
  <si>
    <t>49,2</t>
  </si>
  <si>
    <t>20.2.05.04-0024</t>
  </si>
  <si>
    <t>Кабель-канал (короб) "Электропласт" 20x12,5 мм</t>
  </si>
  <si>
    <t>ФССЦ-2001, 20.2.05.04-0024, приказ Минстроя России №1039/пр от 30.12.2016г.</t>
  </si>
  <si>
    <t>50</t>
  </si>
  <si>
    <t>69-2-1</t>
  </si>
  <si>
    <t>Сверление отверстий в кирпичных стенах электроперфоратором диаметром до 20 мм, толщина стен 0,5 кирпича</t>
  </si>
  <si>
    <t>ФЕРр-2001, 69-2-1, приказ Минстроя России №1039/пр от 30.12.2016г.</t>
  </si>
  <si>
    <t>Прочие ремонтно-строительные работы</t>
  </si>
  <si>
    <t>рФЕР-69</t>
  </si>
  <si>
    <t>51</t>
  </si>
  <si>
    <t>м08-02-410-01</t>
  </si>
  <si>
    <t>Труба полиэтиленовая по основанию пола, диаметр до 25 мм</t>
  </si>
  <si>
    <t>ФЕРм-2001, м08-02-410-01, приказ Минстроя России №1039/пр от 30.12.2016г.</t>
  </si>
  <si>
    <t>51,1</t>
  </si>
  <si>
    <t>20.5.01.01-0001</t>
  </si>
  <si>
    <t>Гильзы для прокладки кабеля  диаметром 20 мм, прим.</t>
  </si>
  <si>
    <t>ФССЦ-2001, 20.5.01.01-0001, приказ Минстроя России №1039/пр от 30.12.2016г.</t>
  </si>
  <si>
    <t>52</t>
  </si>
  <si>
    <t>м08-02-410-02</t>
  </si>
  <si>
    <t>Труба полиэтиленовая по основанию пола, диаметр до 50 мм</t>
  </si>
  <si>
    <t>ФЕРм-2001, м08-02-410-02, приказ Минстроя России №1039/пр от 30.12.2016г.</t>
  </si>
  <si>
    <t>52,1</t>
  </si>
  <si>
    <t>20.5.01.01-0004</t>
  </si>
  <si>
    <t>Гильзы для прокладки кабеля  диаметром 40 мм (прим.)</t>
  </si>
  <si>
    <t>ФССЦ-2001, 20.5.01.01-0004, приказ Минстроя России №1039/пр от 30.12.2016г.</t>
  </si>
  <si>
    <t>53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</si>
  <si>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</si>
  <si>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</si>
  <si>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</si>
  <si>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</si>
  <si>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</si>
  <si>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53,1</t>
  </si>
  <si>
    <t>20.5.02.04-0008</t>
  </si>
  <si>
    <t>Коробка ответвительная с кабельными вводами (6 выводов диаметром 20 мм), размером 80х80х40 мм, цвет серый</t>
  </si>
  <si>
    <t>10 шт.</t>
  </si>
  <si>
    <t>ФССЦ-2001, 20.5.02.04-0008, приказ Минстроя России №1039/пр от 30.12.2016г.</t>
  </si>
  <si>
    <t>54</t>
  </si>
  <si>
    <t>м08-02-399-01</t>
  </si>
  <si>
    <t>Провод в коробах, сечением до 6 мм2</t>
  </si>
  <si>
    <t>ФЕРм-2001, м08-02-399-01, приказ Минстроя России №1039/пр от 30.12.2016г.</t>
  </si>
  <si>
    <t>54,1</t>
  </si>
  <si>
    <t>21.1.06.10-0374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</si>
  <si>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</t>
  </si>
  <si>
    <t>1000 м</t>
  </si>
  <si>
    <t>ФССЦ-2001, 21.1.06.10-0374, приказ Минстроя России №1039/пр от 30.12.2016г.</t>
  </si>
  <si>
    <t>1000 М</t>
  </si>
  <si>
    <t>55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</si>
  <si>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</si>
  <si>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</si>
  <si>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</si>
  <si>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55,1</t>
  </si>
  <si>
    <t>21.1.06.10-0376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</si>
  <si>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3х2,5ок</t>
  </si>
  <si>
    <t>ФССЦ-2001, 21.1.06.10-0376, приказ Минстроя России №1039/пр от 30.12.2016г.</t>
  </si>
  <si>
    <t>55,2</t>
  </si>
  <si>
    <t>21.1.06.10-0379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</si>
  <si>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3х6ок</t>
  </si>
  <si>
    <t>ФССЦ-2001, 21.1.06.10-0379, приказ Минстроя России №1039/пр от 30.12.2016г.</t>
  </si>
  <si>
    <t>55,3</t>
  </si>
  <si>
    <t>21.1.06.10-0380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</si>
  <si>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3х10ок</t>
  </si>
  <si>
    <t>ФССЦ-2001, 21.1.06.10-0380, приказ Минстроя России №1039/пр от 30.12.2016г.</t>
  </si>
  <si>
    <t>56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</si>
  <si>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</si>
  <si>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</si>
  <si>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</si>
  <si>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56,1</t>
  </si>
  <si>
    <t>20.4.01.01-0042</t>
  </si>
  <si>
    <t>Выключатель одноклавишный для открытой проводки серии "Прима", марка А16-046 с подсветкой, цвет белый</t>
  </si>
  <si>
    <t>ФССЦ-2001, 20.4.01.01-0042, приказ Минстроя России №1039/пр от 30.12.2016г.</t>
  </si>
  <si>
    <t>57</t>
  </si>
  <si>
    <t>Щиток до трех групп, устанавливаемый в нише цоколя</t>
  </si>
  <si>
    <t>57,1</t>
  </si>
  <si>
    <t>22.1.01.01-0013 прим.</t>
  </si>
  <si>
    <t>Бокс встраиваемый пластиковый с прозрачной дверцей на 24 модуля, размером 300х395х90 мм с прозрачной дверцей</t>
  </si>
  <si>
    <t>ФССЦ-2001, 22.1.01.01-0013, приказ Минстроя России №1039/пр от 30.12.2016г.</t>
  </si>
  <si>
    <t>58</t>
  </si>
  <si>
    <t>Автомат одно-, двух-, трехполюсный, устанавливаемый на конструкции на стене или колонне, на ток до 25 А</t>
  </si>
  <si>
    <t>58,1</t>
  </si>
  <si>
    <t>62.1.01.09-0050</t>
  </si>
  <si>
    <t>Выключатели автоматические «АВВ»  1Р 16А (прим.)</t>
  </si>
  <si>
    <t>ФССЦ-2001, 62.1.01.09-0050, приказ Минстроя России №1039/пр от 30.12.2016г.</t>
  </si>
  <si>
    <t>58,2</t>
  </si>
  <si>
    <t>62.1.01.09-0049</t>
  </si>
  <si>
    <t>Выключатели автоматические «АВВ»  1Р 10А (прим.)</t>
  </si>
  <si>
    <t>ФССЦ-2001, 62.1.01.09-0049, приказ Минстроя России №1039/пр от 30.12.2016г.</t>
  </si>
  <si>
    <t>58,3</t>
  </si>
  <si>
    <t>62.1.01.02-0017</t>
  </si>
  <si>
    <t>Выключатели автоматические дифференциального тока АВВ DS941 1P+N  16А 30мА (прим.)</t>
  </si>
  <si>
    <t>ФССЦ-2001, 62.1.01.02-0017, приказ Минстроя России №1039/пр от 30.12.2016г.</t>
  </si>
  <si>
    <t>59</t>
  </si>
  <si>
    <t>м08-03-575-01</t>
  </si>
  <si>
    <t>Прибор или аппарат</t>
  </si>
  <si>
    <t>ФЕРм-2001, м08-03-575-01, приказ Минстроя России №1039/пр от 30.12.2016г.</t>
  </si>
  <si>
    <t>59,1</t>
  </si>
  <si>
    <t>62.1.01.09-0052</t>
  </si>
  <si>
    <t>Выключатели автоматические «АВВ»  1Р 32А</t>
  </si>
  <si>
    <t>ФССЦ-2001, 62.1.01.09-0052, приказ Минстроя России №1039/пр от 30.12.2016г.</t>
  </si>
  <si>
    <t>Раздел: Пусконаладочные работы</t>
  </si>
  <si>
    <t>60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</si>
  <si>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</si>
  <si>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</si>
  <si>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</si>
  <si>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</si>
  <si>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</si>
  <si>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</si>
  <si>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</si>
  <si>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</si>
  <si>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61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</si>
  <si>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</si>
  <si>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</si>
  <si>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</si>
  <si>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</si>
  <si>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62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</si>
  <si>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</si>
  <si>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</si>
  <si>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</si>
  <si>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63</t>
  </si>
  <si>
    <t>п01-03-001-01</t>
  </si>
  <si>
    <t>Выключатель однополюсный напряжением до 1 кВ с электромагнитным, тепловым или комбинированным расцепителем</t>
  </si>
  <si>
    <t>ФЕРп-2001, п01-03-001-01, приказ Минстроя России №1039/пр от 30.12.2016г.</t>
  </si>
  <si>
    <t>Раздел : Система отопления и вентиляции</t>
  </si>
  <si>
    <t>64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</si>
  <si>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</si>
  <si>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</si>
  <si>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</si>
  <si>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Внтуренниие с/техработы:  демонтаж, разборка, промывка</t>
  </si>
  <si>
    <t>рФЕР-65</t>
  </si>
  <si>
    <t>65</t>
  </si>
  <si>
    <t>65,1</t>
  </si>
  <si>
    <t>24.3.03.13-0305</t>
  </si>
  <si>
    <t>Трубы гладкие одностенные легкие из ПНД, диаметром 40 мм</t>
  </si>
  <si>
    <t>10 м</t>
  </si>
  <si>
    <t>ФССЦ-2001, 24.3.03.13-0305, приказ Минстроя России №1039/пр от 30.12.2016г.</t>
  </si>
  <si>
    <t>66</t>
  </si>
  <si>
    <t>65-19-5</t>
  </si>
  <si>
    <t>Демонтаж конвекторов</t>
  </si>
  <si>
    <t>100 экм</t>
  </si>
  <si>
    <t>ФЕРр-2001, 65-19-5, приказ Минстроя России №1039/пр от 30.12.2016г.</t>
  </si>
  <si>
    <t>67</t>
  </si>
  <si>
    <t>16-02-001-03</t>
  </si>
  <si>
    <t>Прокладка трубопроводов отопления из стальных водогазопроводных неоцинкованных труб диаметром 25 мм</t>
  </si>
  <si>
    <t>ФЕР-2001, 16-02-001-03, приказ Минстроя России №1039/пр от 30.12.2016г.</t>
  </si>
  <si>
    <t>Трубопроводы внутренние</t>
  </si>
  <si>
    <t>ФЕР-16</t>
  </si>
  <si>
    <t>67,1</t>
  </si>
  <si>
    <t>23.1.02.06-0004</t>
  </si>
  <si>
    <t>Хомут металлический с одним стопорным винтом и резиновым профилем для крепления трубопроводов диаметром 25-28 мм</t>
  </si>
  <si>
    <t>ФССЦ-2001, 23.1.02.06-0004, приказ Минстроя России №1039/пр от 30.12.2016г.</t>
  </si>
  <si>
    <t>67,2</t>
  </si>
  <si>
    <t>23.7.01.03-0003</t>
  </si>
  <si>
    <t>Трубопроводы из стальных водогазопроводных неоцинкованных труб с гильзами и креплениями для газоснабжения диаметром 25 мм</t>
  </si>
  <si>
    <t>ФССЦ-2001, 23.7.01.03-0003, приказ Минстроя России №1039/пр от 30.12.2016г.</t>
  </si>
  <si>
    <t>67,3</t>
  </si>
  <si>
    <t>23.7.01.07</t>
  </si>
  <si>
    <t>Трубопроводы с гильзами</t>
  </si>
  <si>
    <t>68</t>
  </si>
  <si>
    <t>16-02-001-02</t>
  </si>
  <si>
    <t>Прокладка трубопроводов отопления из стальных водогазопроводных неоцинкованных труб диаметром 20 мм</t>
  </si>
  <si>
    <t>ФЕР-2001, 16-02-001-02, приказ Минстроя России №1039/пр от 30.12.2016г.</t>
  </si>
  <si>
    <t>68,1</t>
  </si>
  <si>
    <t>68,2</t>
  </si>
  <si>
    <t>23.7.01.03-0002</t>
  </si>
  <si>
    <t>Трубопроводы из стальных водогазопроводных неоцинкованных труб с гильзами и креплениями для газоснабжения диаметром 20 мм</t>
  </si>
  <si>
    <t>ФССЦ-2001, 23.7.01.03-0002, приказ Минстроя России №1039/пр от 30.12.2016г.</t>
  </si>
  <si>
    <t>69</t>
  </si>
  <si>
    <t>65-33-1</t>
  </si>
  <si>
    <t>Смена жалюзийных решеток</t>
  </si>
  <si>
    <t>ФЕРр-2001, 65-33-1, приказ Минстроя России №1039/пр от 30.12.2016г.</t>
  </si>
  <si>
    <t>Внтуренниие с/техработы: смена труб</t>
  </si>
  <si>
    <t>69,1</t>
  </si>
  <si>
    <t>19.2.03.02-0177 прим.</t>
  </si>
  <si>
    <t>Решетки жалюзийные регулируемые из алюминиевого профиля с порошковым покрытием марки Р-200, размером 200х200 мм</t>
  </si>
  <si>
    <t>ФССЦ-2001, 19.2.03.02-0177, приказ Минстроя России №1039/пр от 30.12.2016г.</t>
  </si>
  <si>
    <t>70</t>
  </si>
  <si>
    <t>62-32-2</t>
  </si>
  <si>
    <t>Окраска масляными составами ранее окрашенных поверхностей труб стальных за 2 раза</t>
  </si>
  <si>
    <t>ФЕРр-2001, 62-32-2, приказ Минстроя России №1039/пр от 30.12.2016г.</t>
  </si>
  <si>
    <t>70,1</t>
  </si>
  <si>
    <t>70,2</t>
  </si>
  <si>
    <t>71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</si>
  <si>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</si>
  <si>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</si>
  <si>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</si>
  <si>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</si>
  <si>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</si>
  <si>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</si>
  <si>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71,1</t>
  </si>
  <si>
    <t>18.5.10.05-0008</t>
  </si>
  <si>
    <t>Радиаторы биметаллические, марка «Rifar-A 500», количество секций 10, мощность 1650 Вт</t>
  </si>
  <si>
    <t>ФССЦ-2001, 18.5.10.05-0008, приказ Минстроя России №1039/пр от 30.12.2016г.</t>
  </si>
  <si>
    <t>71,2</t>
  </si>
  <si>
    <t>18.5.10.05-0006</t>
  </si>
  <si>
    <t>Радиаторы биметаллические, марка «Rifar-A 500», количество секций 8, мощность 1320 Вт</t>
  </si>
  <si>
    <t>ФССЦ-2001, 18.5.10.05-0006, приказ Минстроя России №1039/пр от 30.12.2016г.</t>
  </si>
  <si>
    <t>71,3</t>
  </si>
  <si>
    <t>18.5.10.06</t>
  </si>
  <si>
    <t>Радиаторы</t>
  </si>
  <si>
    <t>квт</t>
  </si>
  <si>
    <t>71,4</t>
  </si>
  <si>
    <t>01.7.15.07</t>
  </si>
  <si>
    <t>Дюбели распорные полиэтиленовые</t>
  </si>
  <si>
    <t>71,5</t>
  </si>
  <si>
    <t>01.7.15.07-0008</t>
  </si>
  <si>
    <t>Дюбели пластмассовые с шурупами 8х40 мм</t>
  </si>
  <si>
    <t>ФССЦ-2001, 01.7.15.07-0008, приказ Минстроя России №1039/пр от 30.12.2016г.</t>
  </si>
  <si>
    <t>72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</si>
  <si>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</si>
  <si>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</si>
  <si>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</si>
  <si>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72,1</t>
  </si>
  <si>
    <t>18.1.09.07-0207</t>
  </si>
  <si>
    <t>Краны шаровые под приварку "Danfoss" JiP-WW с рукояткой, давлением 4,0 МПа (40 кгс/см2), диаметром 20 мм</t>
  </si>
  <si>
    <t>ФССЦ-2001, 18.1.09.07-0207, приказ Минстроя России №1039/пр от 30.12.2016г.</t>
  </si>
  <si>
    <t>72,2</t>
  </si>
  <si>
    <t>18.1.10.06-0013</t>
  </si>
  <si>
    <t>Клапан термостатический из цветных металлов (без головки) для установки на радиатор, давлением 1,0 МПа (10 кгс/см2), диаметром 20 мм</t>
  </si>
  <si>
    <t>ФССЦ-2001, 18.1.10.06-0013, приказ Минстроя России №1039/пр от 30.12.2016г.</t>
  </si>
  <si>
    <t>72,3</t>
  </si>
  <si>
    <t>18.5.10.08-0002</t>
  </si>
  <si>
    <t>Головка термостатическая со встроенным датчиком для автоматического регулирования расхода теплоносителя через отопительный прибор</t>
  </si>
  <si>
    <t>ФССЦ-2001, 18.5.10.08-0002, приказ Минстроя России №1039/пр от 30.12.2016г.</t>
  </si>
  <si>
    <t>73</t>
  </si>
  <si>
    <t>18-06-003-10</t>
  </si>
  <si>
    <t>Установка воздухоотводчиков</t>
  </si>
  <si>
    <t>ФЕР-2001, 18-06-003-10, приказ Минстроя России №1039/пр от 30.12.2016г.</t>
  </si>
  <si>
    <t>73,1</t>
  </si>
  <si>
    <t>19.1.02.01-0011</t>
  </si>
  <si>
    <t>Воздухоотводчик автоматический с наружным резьбовым присоединением Рр=1,0 МПа, Т max = 120 град С, D = 15 мм</t>
  </si>
  <si>
    <t>ФССЦ-2001, 19.1.02.01-0011, приказ Минстроя России №1039/пр от 30.12.2016г.</t>
  </si>
  <si>
    <t>74</t>
  </si>
  <si>
    <t>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</si>
  <si>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</si>
  <si>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ФЕР-2001, 20-01-001-01, приказ Минстроя России №1039/пр от 30.12.2016г.</t>
  </si>
  <si>
    <t>Вентиляция и кондиционирование</t>
  </si>
  <si>
    <t>ФЕР-20</t>
  </si>
  <si>
    <t>74,1</t>
  </si>
  <si>
    <t>19.1.01.01-0021</t>
  </si>
  <si>
    <t>Воздуховоды типа ALUDUCT (POLAR BEAR) неизолированные гибкие диаметром 127 мм</t>
  </si>
  <si>
    <t>ФССЦ-2001, 19.1.01.01-0021, приказ Минстроя России №1039/пр от 30.12.2016г.</t>
  </si>
  <si>
    <t>75</t>
  </si>
  <si>
    <t>20-02-012-01</t>
  </si>
  <si>
    <t>Установка дефлекторов диаметром патрубка 280 мм</t>
  </si>
  <si>
    <t>ФЕР-2001, 20-02-012-01, приказ Минстроя России №1039/пр от 30.12.2016г.</t>
  </si>
  <si>
    <t>75,1</t>
  </si>
  <si>
    <t>19.1.04.01-0002</t>
  </si>
  <si>
    <t>Дефлекторы вытяжные цилиндрические из листовой грунтованной или оцинкованной стали, серия 5.904-51, диаметр патрубка 125 мм</t>
  </si>
  <si>
    <t>ФССЦ-2001, 19.1.04.01-0002, приказ Минстроя России №1039/пр от 30.12.2016г.</t>
  </si>
  <si>
    <t>76</t>
  </si>
  <si>
    <t>20-03-002-03</t>
  </si>
  <si>
    <t>Установка вентиляторов осевых массой до 0,1 т</t>
  </si>
  <si>
    <t>ФЕР-2001, 20-03-002-03, приказ Минстроя России №1039/пр от 30.12.2016г.</t>
  </si>
  <si>
    <t>76,1</t>
  </si>
  <si>
    <t>64.1.02.01-0011</t>
  </si>
  <si>
    <t>Вентиляторы канальные "Systemair" для круглых воздуховодов KV 125 XL, с консолью М125 и двумя муфтами F125, производительность 352 м3/час</t>
  </si>
  <si>
    <t>ФССЦ-2001, 64.1.02.01-0011, приказ Минстроя России №1039/пр от 30.12.2016г.</t>
  </si>
  <si>
    <t>77</t>
  </si>
  <si>
    <t>м10-08-019-04</t>
  </si>
  <si>
    <t>Реле времени программное, тип 2РВМ</t>
  </si>
  <si>
    <t>ФЕРм-2001, м10-08-019-04, приказ Минстроя России №1039/пр от 30.12.2016г.</t>
  </si>
  <si>
    <t>77,1</t>
  </si>
  <si>
    <t>62.1.04.02-0003</t>
  </si>
  <si>
    <t>Реле времени ТЭ-15 (прим.)</t>
  </si>
  <si>
    <t>ФССЦ-2001, 62.1.04.02-0003, приказ Минстроя России №1039/пр от 30.12.2016г.</t>
  </si>
  <si>
    <t>78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</si>
  <si>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</si>
  <si>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</si>
  <si>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</si>
  <si>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79</t>
  </si>
  <si>
    <t>16-07-003-03</t>
  </si>
  <si>
    <t>Врезка в действующие внутренние сети трубопроводов отопления и водоснабжения диаметром 25 мм</t>
  </si>
  <si>
    <t>ФЕР-2001, 16-07-003-03, приказ Минстроя России №1039/пр от 30.12.2016г.</t>
  </si>
  <si>
    <t>Раздел: Внутренняя система канализации</t>
  </si>
  <si>
    <t>80</t>
  </si>
  <si>
    <t>65-2-1</t>
  </si>
  <si>
    <t>Разборка трубопроводов из чугунных канализационных труб диаметром 50 мм</t>
  </si>
  <si>
    <t>ФЕРр-2001, 65-2-1, приказ Минстроя России №1039/пр от 30.12.2016г.</t>
  </si>
  <si>
    <t>81</t>
  </si>
  <si>
    <t>65-2-2</t>
  </si>
  <si>
    <t>Разборка трубопроводов из чугунных канализационных труб диаметром 100 мм</t>
  </si>
  <si>
    <t>ФЕРр-2001, 65-2-2, приказ Минстроя России №1039/пр от 30.12.2016г.</t>
  </si>
  <si>
    <t>82</t>
  </si>
  <si>
    <t>16-04-001-01</t>
  </si>
  <si>
    <t>Прокладка трубопроводов канализации из полиэтиленовых труб высокой плотности диаметром 50 мм</t>
  </si>
  <si>
    <t>ФЕР-2001, 16-04-001-01, приказ Минстроя России №1039/пр от 30.12.2016г.</t>
  </si>
  <si>
    <t>82,1</t>
  </si>
  <si>
    <t>24.3.03.02</t>
  </si>
  <si>
    <t>Трубопроводы канализации из полиэтиленовых труб высокой плотности с гильзами, диаметром 50 мм</t>
  </si>
  <si>
    <t>82,2</t>
  </si>
  <si>
    <t>24.3.02.02-0003</t>
  </si>
  <si>
    <t>Трубы безнапорные канализационные из полипропилена, диаметром 50 мм</t>
  </si>
  <si>
    <t>ФССЦ-2001, 24.3.02.02-0003, приказ Минстроя России №1039/пр от 30.12.2016г.</t>
  </si>
  <si>
    <t>82,3</t>
  </si>
  <si>
    <t>24.1.02.01-0111</t>
  </si>
  <si>
    <t>Хомуты для крепления канализационных и водосточных пластмассовых трубопроводов, диаметром 50 мм</t>
  </si>
  <si>
    <t>ФССЦ-2001, 24.1.02.01-0111, приказ Минстроя России №1039/пр от 30.12.2016г.</t>
  </si>
  <si>
    <t>82,4</t>
  </si>
  <si>
    <t>24.3.05.12-0002</t>
  </si>
  <si>
    <t>Ревизия полиэтиленовая с крышкой размером 100х50 мм</t>
  </si>
  <si>
    <t>ФССЦ-2001, 24.3.05.12-0002, приказ Минстроя России №1039/пр от 30.12.2016г.</t>
  </si>
  <si>
    <t>83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</si>
  <si>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</si>
  <si>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</si>
  <si>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</si>
  <si>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83,1</t>
  </si>
  <si>
    <t>Трубопроводы канализации из полиэтиленовых труб высокой плотности с гильзами, диаметром 110 мм</t>
  </si>
  <si>
    <t>83,2</t>
  </si>
  <si>
    <t>24.3.02.02-0004</t>
  </si>
  <si>
    <t>Трубы безнапорные канализационные из полипропилена, диаметром 110 мм</t>
  </si>
  <si>
    <t>ФССЦ-2001, 24.3.02.02-0004, приказ Минстроя России №1039/пр от 30.12.2016г.</t>
  </si>
  <si>
    <t>83,3</t>
  </si>
  <si>
    <t>24.1.02.01-0112</t>
  </si>
  <si>
    <t>Хомуты для крепления канализационных и водосточных пластмассовых трубопроводов, диаметром 100 мм</t>
  </si>
  <si>
    <t>ФССЦ-2001, 24.1.02.01-0112, приказ Минстроя России №1039/пр от 30.12.2016г.</t>
  </si>
  <si>
    <t>83,4</t>
  </si>
  <si>
    <t>24.3.05.12-0001</t>
  </si>
  <si>
    <t>Ревизия полипропиленовая с крышкой диаметром 100 мм</t>
  </si>
  <si>
    <t>ФССЦ-2001, 24.3.05.12-0001, приказ Минстроя России №1039/пр от 30.12.2016г.</t>
  </si>
  <si>
    <t>84</t>
  </si>
  <si>
    <t>17-01-003-03</t>
  </si>
  <si>
    <t>Установка унитазов с краном смывным</t>
  </si>
  <si>
    <t>10 компл</t>
  </si>
  <si>
    <t>ФЕР-2001, 17-01-003-03, приказ Минстроя России №1039/пр от 30.12.2016г.</t>
  </si>
  <si>
    <t>Водопровод и канализация - внутренние устройства</t>
  </si>
  <si>
    <t>ФЕР-17</t>
  </si>
  <si>
    <t>84,1</t>
  </si>
  <si>
    <t>18.2.01.06-0001</t>
  </si>
  <si>
    <t>Унитаз-компакт «Комфорт» с функцией биде, бачком Vitra Grand (9763В003) с гибкой подводкой и стульчаком в комплекте</t>
  </si>
  <si>
    <t>ФССЦ-2001, 18.2.01.06-0001, приказ Минстроя России №1039/пр от 30.12.2016г.</t>
  </si>
  <si>
    <t>84,2</t>
  </si>
  <si>
    <t>84,3</t>
  </si>
  <si>
    <t>01.7.15.07-0012</t>
  </si>
  <si>
    <t>Дюбели пластмассовые с шурупами 12х70 мм</t>
  </si>
  <si>
    <t>ФССЦ-2001, 01.7.15.07-0012, приказ Минстроя России №1039/пр от 30.12.2016г.</t>
  </si>
  <si>
    <t>84,4</t>
  </si>
  <si>
    <t>01.7.19.03-0011</t>
  </si>
  <si>
    <t>Манжеты резиновые</t>
  </si>
  <si>
    <t>ФССЦ-2001, 01.7.19.03-0011, приказ Минстроя России №1039/пр от 30.12.2016г.</t>
  </si>
  <si>
    <t>85</t>
  </si>
  <si>
    <t>16-07-004-01</t>
  </si>
  <si>
    <t>Врезка в действующие внутренние сети трубопроводов канализации диаметром 50 мм</t>
  </si>
  <si>
    <t>ФЕР-2001, 16-07-004-01, приказ Минстроя России №1039/пр от 30.12.2016г.</t>
  </si>
  <si>
    <t>86</t>
  </si>
  <si>
    <t>16-07-004-02</t>
  </si>
  <si>
    <t>Врезка в действующие внутренние сети трубопроводов канализации диаметром 100 мм</t>
  </si>
  <si>
    <t>ФЕР-2001, 16-07-004-02, приказ Минстроя России №1039/пр от 30.12.2016г.</t>
  </si>
  <si>
    <t>Раздел: Внутренняя система водоснабжения</t>
  </si>
  <si>
    <t>87</t>
  </si>
  <si>
    <t>88</t>
  </si>
  <si>
    <t>65-4-3</t>
  </si>
  <si>
    <t>Демонтаж моек</t>
  </si>
  <si>
    <t>ФЕРр-2001, 65-4-3, приказ Минстроя России №1039/пр от 30.12.2016г.</t>
  </si>
  <si>
    <t>89</t>
  </si>
  <si>
    <t>65-4-1</t>
  </si>
  <si>
    <t>Демонтаж умывальников и раковин</t>
  </si>
  <si>
    <t>ФЕРр-2001, 65-4-1, приказ Минстроя России №1039/пр от 30.12.2016г.</t>
  </si>
  <si>
    <t>90</t>
  </si>
  <si>
    <t>65-4-2</t>
  </si>
  <si>
    <t>Демонтаж унитазов и писсуаров</t>
  </si>
  <si>
    <t>ФЕРр-2001, 65-4-2, приказ Минстроя России №1039/пр от 30.12.2016г.</t>
  </si>
  <si>
    <t>91</t>
  </si>
  <si>
    <t>65-3-6</t>
  </si>
  <si>
    <t>Снятие смесителя с душевой сеткой</t>
  </si>
  <si>
    <t>ФЕРр-2001, 65-3-6, приказ Минстроя России №1039/пр от 30.12.2016г.</t>
  </si>
  <si>
    <t>92</t>
  </si>
  <si>
    <t>65-3-7</t>
  </si>
  <si>
    <t>Снятие смесителя без душевой сетки</t>
  </si>
  <si>
    <t>ФЕРр-2001, 65-3-7, приказ Минстроя России №1039/пр от 30.12.2016г.</t>
  </si>
  <si>
    <t>93</t>
  </si>
  <si>
    <t>65-4-10</t>
  </si>
  <si>
    <t>Демонтаж смывных бачков фаянсовых на унитазе</t>
  </si>
  <si>
    <t>ФЕРр-2001, 65-4-10, приказ Минстроя России №1039/пр от 30.12.2016г.</t>
  </si>
  <si>
    <t>94</t>
  </si>
  <si>
    <t>16-04-002-01</t>
  </si>
  <si>
    <t>Прокладка трубопроводов водоснабжения из напорных полиэтиленовых труб наружным диаметром 20 мм</t>
  </si>
  <si>
    <t>ФЕР-2001, 16-04-002-01, приказ Минстроя России №1039/пр от 30.12.2016г.</t>
  </si>
  <si>
    <t>94,1</t>
  </si>
  <si>
    <t>23.1.02.06-0042</t>
  </si>
  <si>
    <t>Хомут стальной оцинкованный с саморезом и резиновой прокладкой для крепления труб диаметром 20 мм</t>
  </si>
  <si>
    <t>ФССЦ-2001, 23.1.02.06-0042, приказ Минстроя России №1039/пр от 30.12.2016г.</t>
  </si>
  <si>
    <t>94,2</t>
  </si>
  <si>
    <t>24.3.02.01-0012</t>
  </si>
  <si>
    <t>Трубопроводы напорные из полипропилена PPRS с гильзами и креплениями для холодного и горячего водоснабжения PN20 SDR 6, диаметром 20 мм, толщина стенки 3,4 мм</t>
  </si>
  <si>
    <t>ФССЦ-2001, 24.3.02.01-0012, приказ Минстроя России №1039/пр от 30.12.2016г.</t>
  </si>
  <si>
    <t>94,3</t>
  </si>
  <si>
    <t>24.3.03.15</t>
  </si>
  <si>
    <t>Трубы полиэтиленовые</t>
  </si>
  <si>
    <t>95</t>
  </si>
  <si>
    <t>16-04-002-02</t>
  </si>
  <si>
    <t>Прокладка трубопроводов водоснабжения из напорных полиэтиленовых труб наружным диаметром 25 мм</t>
  </si>
  <si>
    <t>ФЕР-2001, 16-04-002-02, приказ Минстроя России №1039/пр от 30.12.2016г.</t>
  </si>
  <si>
    <t>95,1</t>
  </si>
  <si>
    <t>95,2</t>
  </si>
  <si>
    <t>23.1.02.06-0043</t>
  </si>
  <si>
    <t>Хомут стальной оцинкованный с саморезом и резиновой прокладкой для крепления труб диаметром 25 мм</t>
  </si>
  <si>
    <t>ФССЦ-2001, 23.1.02.06-0043, приказ Минстроя России №1039/пр от 30.12.2016г.</t>
  </si>
  <si>
    <t>95,3</t>
  </si>
  <si>
    <t>24.3.02.01-0013</t>
  </si>
  <si>
    <t>Трубопроводы напорные из полипропилена PPRS с гильзами и креплениями для холодного и горячего водоснабжения PN20 SDR 6, диаметром 25 мм, толщина стенки 4,2 мм</t>
  </si>
  <si>
    <t>ФССЦ-2001, 24.3.02.01-0013, приказ Минстроя России №1039/пр от 30.12.2016г.</t>
  </si>
  <si>
    <t>96</t>
  </si>
  <si>
    <t>16-04-002-03</t>
  </si>
  <si>
    <t>Прокладка трубопроводов водоснабжения из напорных полиэтиленовых труб наружным диаметром 32 мм</t>
  </si>
  <si>
    <t>ФЕР-2001, 16-04-002-03, приказ Минстроя России №1039/пр от 30.12.2016г.</t>
  </si>
  <si>
    <t>96,1</t>
  </si>
  <si>
    <t>96,2</t>
  </si>
  <si>
    <t>23.1.02.06-0044</t>
  </si>
  <si>
    <t>Хомут стальной оцинкованный с саморезом и резиновой прокладкой для крепления труб диаметром 32 мм</t>
  </si>
  <si>
    <t>ФССЦ-2001, 23.1.02.06-0044, приказ Минстроя России №1039/пр от 30.12.2016г.</t>
  </si>
  <si>
    <t>96,3</t>
  </si>
  <si>
    <t>24.3.02.01-0014</t>
  </si>
  <si>
    <t>Трубопроводы напорные из полипропилена PPRS с гильзами и креплениями для холодного и горячего водоснабжения PN20 SDR 6, диаметром 32 мм, толщина стенки 5,4 мм</t>
  </si>
  <si>
    <t>ФССЦ-2001, 24.3.02.01-0014, приказ Минстроя России №1039/пр от 30.12.2016г.</t>
  </si>
  <si>
    <t>97</t>
  </si>
  <si>
    <t>97,1</t>
  </si>
  <si>
    <t>18.1.09.06-0064</t>
  </si>
  <si>
    <t>Кран шаровый муфтовый Valtec для воды диаметром 15 мм, тип в/н</t>
  </si>
  <si>
    <t>ФССЦ-2001, 18.1.09.06-0064, приказ Минстроя России №1039/пр от 30.12.2016г.</t>
  </si>
  <si>
    <t>97,2</t>
  </si>
  <si>
    <t>18.1.09.06-0072</t>
  </si>
  <si>
    <t>Кран шаровый муфтовый Valtec для воды диаметром 25 мм со сгоном</t>
  </si>
  <si>
    <t>ФССЦ-2001, 18.1.09.06-0072, приказ Минстроя России №1039/пр от 30.12.2016г.</t>
  </si>
  <si>
    <t>98</t>
  </si>
  <si>
    <t>17-01-001-18</t>
  </si>
  <si>
    <t>Установка поддонов душевых чугунных и стальных мелких</t>
  </si>
  <si>
    <t>ФЕР-2001, 17-01-001-18, приказ Минстроя России №1039/пр от 30.12.2016г.</t>
  </si>
  <si>
    <t>98,1</t>
  </si>
  <si>
    <t>18.2.02.07-0011прим.</t>
  </si>
  <si>
    <t>Поддоны душевые эмалированные стальные мелкие RIVER 800х800х110 мм  с пластмассовым унифицированным сифоном</t>
  </si>
  <si>
    <t>ФССЦ-2001, 18.2.02.07-0011, приказ Минстроя России №1039/пр от 30.12.2016г.</t>
  </si>
  <si>
    <t>99</t>
  </si>
  <si>
    <t>17-01-005-04</t>
  </si>
  <si>
    <t>Установка раковин</t>
  </si>
  <si>
    <t>ФЕР-2001, 17-01-005-04, приказ Минстроя России №1039/пр от 30.12.2016г.</t>
  </si>
  <si>
    <t>99,1</t>
  </si>
  <si>
    <t>11.2.04.06-0071</t>
  </si>
  <si>
    <t>Подстолье под мойку, облицованное пластиком с печатным рисунком, марка КМ-5</t>
  </si>
  <si>
    <t>ФССЦ-2001, 11.2.04.06-0071, приказ Минстроя России №1039/пр от 30.12.2016г.</t>
  </si>
  <si>
    <t>99,2</t>
  </si>
  <si>
    <t>99,3</t>
  </si>
  <si>
    <t>99,4</t>
  </si>
  <si>
    <t>18.2.01.04-0001прим.</t>
  </si>
  <si>
    <t>Раковины лабораторные керамические шамотированные РЛ, размером 550х420 мм</t>
  </si>
  <si>
    <t>ФССЦ-2001, 18.2.01.04-0001, приказ Минстроя России №1039/пр от 30.12.2016г.</t>
  </si>
  <si>
    <t>100</t>
  </si>
  <si>
    <t>17-01-005-01</t>
  </si>
  <si>
    <t>Установка моек на одно отделение</t>
  </si>
  <si>
    <t>ФЕР-2001, 17-01-005-01, приказ Минстроя России №1039/пр от 30.12.2016г.</t>
  </si>
  <si>
    <t>100,1</t>
  </si>
  <si>
    <t>18.2.02.05-0005</t>
  </si>
  <si>
    <t>Мойки стальные эмалированные на одно отделение с одной чашей  с креплениями МСК размером 500х500х198</t>
  </si>
  <si>
    <t>ФССЦ-2001, 18.2.02.05-0005, приказ Минстроя России №1039/пр от 30.12.2016г.</t>
  </si>
  <si>
    <t>101</t>
  </si>
  <si>
    <t>17-01-002-03</t>
  </si>
  <si>
    <t>Установка смесителей</t>
  </si>
  <si>
    <t>10 ШТ</t>
  </si>
  <si>
    <t>ФЕР-2001, 17-01-002-03, приказ Минстроя России №1039/пр от 30.12.2016г.</t>
  </si>
  <si>
    <t>101,1</t>
  </si>
  <si>
    <t>18.2.06.08-0013</t>
  </si>
  <si>
    <t>Подводка гибкая армированная резиновая 500 мм</t>
  </si>
  <si>
    <t>ФССЦ-2001, 18.2.06.08-0013, приказ Минстроя России №1039/пр от 30.12.2016г.</t>
  </si>
  <si>
    <t>101,2</t>
  </si>
  <si>
    <t>18.1.10.10-0014</t>
  </si>
  <si>
    <t>Смесители для ванн СМ-В-ШТ с душевой сеткой на гибком шланге, с кнопочным переключателем, с латунными маховичками, штангой</t>
  </si>
  <si>
    <t>ФССЦ-2001, 18.1.10.10-0014, приказ Минстроя России №1039/пр от 30.12.2016г.</t>
  </si>
  <si>
    <t>101,3</t>
  </si>
  <si>
    <t>18.1.10.10-0042</t>
  </si>
  <si>
    <t>Смесители для умывальников СМ-УМ-НКСА настольные, с нижней камерой смешения с аэратором</t>
  </si>
  <si>
    <t>ФССЦ-2001, 18.1.10.10-0042, приказ Минстроя России №1039/пр от 30.12.2016г.</t>
  </si>
  <si>
    <t>101,4</t>
  </si>
  <si>
    <t>18.1.10.10-0047</t>
  </si>
  <si>
    <t>Смесители для умывальников СМ-УМ-ЦА настольные, с верхней камерой смешения, центральные, с аэратором</t>
  </si>
  <si>
    <t>ФССЦ-2001, 18.1.10.10-0047, приказ Минстроя России №1039/пр от 30.12.2016г.</t>
  </si>
  <si>
    <t>102</t>
  </si>
  <si>
    <t>17-01-002-04</t>
  </si>
  <si>
    <t>Установка гарнитуры туалетной: вешалок, подстаканников, поручней для ванн и т.д.</t>
  </si>
  <si>
    <t>ФЕР-2001, 17-01-002-04, приказ Минстроя России №1039/пр от 30.12.2016г.</t>
  </si>
  <si>
    <t>102,1</t>
  </si>
  <si>
    <t>102,2</t>
  </si>
  <si>
    <t>01.7.15.07-0011</t>
  </si>
  <si>
    <t>Дюбели пластмассовые с шурупами 10х60 мм</t>
  </si>
  <si>
    <t>ФССЦ-2001, 01.7.15.07-0011, приказ Минстроя России №1039/пр от 30.12.2016г.</t>
  </si>
  <si>
    <t>102,3</t>
  </si>
  <si>
    <t>18.2.06.04</t>
  </si>
  <si>
    <t>Гарнитура туалетная</t>
  </si>
  <si>
    <t>102,4</t>
  </si>
  <si>
    <t>18.2.06.04-0011</t>
  </si>
  <si>
    <t>Зеркало декоративное фигурное с деталями крепления</t>
  </si>
  <si>
    <t>ФССЦ-2001, 18.2.06.04-0011, приказ Минстроя России №1039/пр от 30.12.2016г.</t>
  </si>
  <si>
    <t>103</t>
  </si>
  <si>
    <t>104</t>
  </si>
  <si>
    <t>16-07-003-04</t>
  </si>
  <si>
    <t>Врезка в действующие внутренние сети трубопроводов отопления и водоснабжения диаметром 32 мм</t>
  </si>
  <si>
    <t>ФЕР-2001, 16-07-003-04, приказ Минстроя России №1039/пр от 30.12.2016г.</t>
  </si>
  <si>
    <t>Раздел 3 Уборка и вывоз мусора</t>
  </si>
  <si>
    <t>105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</si>
  <si>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</si>
  <si>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</si>
  <si>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</si>
  <si>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</si>
  <si>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</si>
  <si>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</si>
  <si>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</si>
  <si>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106</t>
  </si>
  <si>
    <t>т03-01-01-070</t>
  </si>
  <si>
    <t>Перевозка грузов I класса автомобилями бортовыми грузоподъемностью до 15 т на расстояние до 70 км</t>
  </si>
  <si>
    <t>ФССЦпг-2001, т03-01-01-070,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</si>
  <si>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</si>
  <si>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</si>
  <si>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</si>
  <si>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107</t>
  </si>
  <si>
    <t>69-15-1</t>
  </si>
  <si>
    <t>Затаривание строительного мусора в мешки</t>
  </si>
  <si>
    <t>ФЕРр-2001, 69-15-1, приказ Минстроя России №1039/пр от 30.12.2016г.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</si>
  <si>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</si>
  <si>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</si>
  <si>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</si>
  <si>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</si>
  <si>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</si>
  <si>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</si>
  <si>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</si>
  <si>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</si>
  <si>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</si>
  <si>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</si>
  <si>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</si>
  <si>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</si>
  <si>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</si>
  <si>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</si>
  <si>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</si>
  <si>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</si>
  <si>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</si>
  <si>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</si>
  <si>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</si>
  <si>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</si>
  <si>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</si>
  <si>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</si>
  <si>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</si>
  <si>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</si>
  <si>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</si>
  <si>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</si>
  <si>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</si>
  <si>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</si>
  <si>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</si>
  <si>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</si>
  <si>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</si>
  <si>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</si>
  <si>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</si>
  <si>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</si>
  <si>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</si>
  <si>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</si>
  <si>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</si>
  <si>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</si>
  <si>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</si>
  <si>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</si>
  <si>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</si>
  <si>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</si>
  <si>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</si>
  <si>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</si>
  <si>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</si>
  <si>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</si>
  <si>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</si>
  <si>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</si>
  <si>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</si>
  <si>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</si>
  <si>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</si>
  <si>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</si>
  <si>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</si>
  <si>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</si>
  <si>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</si>
  <si>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</si>
  <si>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</si>
  <si>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</si>
  <si>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</si>
  <si>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</si>
  <si>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</si>
  <si>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</si>
  <si>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</si>
  <si>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</si>
  <si>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</si>
  <si>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</si>
  <si>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</si>
  <si>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</si>
  <si>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</si>
  <si>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</si>
  <si>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</si>
  <si>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</si>
  <si>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</si>
  <si>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</si>
  <si>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</si>
  <si>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</si>
  <si>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</si>
  <si>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</si>
  <si>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</si>
  <si>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1-100-23</t>
  </si>
  <si>
    <t>Рабочий среднего разряда 2.3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</si>
  <si>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</si>
  <si>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</si>
  <si>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</si>
  <si>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01.7.15.06-0111</t>
  </si>
  <si>
    <t>ФССЦ-2001, 01.7.15.06-0111, приказ Минстроя России №1039/пр от 30.12.2016г.</t>
  </si>
  <si>
    <t>Гвозди строительные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</si>
  <si>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</si>
  <si>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</si>
  <si>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</si>
  <si>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11.2.07.12-0011</t>
  </si>
  <si>
    <t>ФССЦ-2001, 11.2.07.12-0011, приказ Минстроя России №1039/пр от 30.12.2016г.</t>
  </si>
  <si>
    <t>Штапик (раскладка), размер 19х19 мм</t>
  </si>
  <si>
    <t>1-100-30</t>
  </si>
  <si>
    <t>Рабочий среднего разряда 3</t>
  </si>
  <si>
    <t>1-100-20</t>
  </si>
  <si>
    <t>Рабочий среднего разряда 2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</si>
  <si>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</si>
  <si>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</si>
  <si>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</si>
  <si>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</si>
  <si>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</si>
  <si>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</si>
  <si>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1-100-21</t>
  </si>
  <si>
    <t>Рабочий среднего разряда 2.1</t>
  </si>
  <si>
    <t>1-100-32</t>
  </si>
  <si>
    <t>Рабочий среднего разряда 3.2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</si>
  <si>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</si>
  <si>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</si>
  <si>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</si>
  <si>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01.7.20.08-0051</t>
  </si>
  <si>
    <t>ФССЦ-2001, 01.7.20.08-0051, приказ Минстроя России №1039/пр от 30.12.2016г.</t>
  </si>
  <si>
    <t>Ветошь</t>
  </si>
  <si>
    <t>01.8.01.07-0001</t>
  </si>
  <si>
    <t>ФССЦ-2001, 01.8.01.07-0001, приказ Минстроя России №1039/пр от 30.12.2016г.</t>
  </si>
  <si>
    <t>Стекло жидкое калийное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</si>
  <si>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</si>
  <si>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</si>
  <si>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</si>
  <si>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1-100-37</t>
  </si>
  <si>
    <t>Рабочий среднего разряда 3.7</t>
  </si>
  <si>
    <t>1-100-33</t>
  </si>
  <si>
    <t>Рабочий среднего разряда 3.3</t>
  </si>
  <si>
    <t>14.5.05.02-0001</t>
  </si>
  <si>
    <t>ФССЦ-2001, 14.5.05.02-0001, приказ Минстроя России №1039/пр от 30.12.2016г.</t>
  </si>
  <si>
    <t>Олифа натуральная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</si>
  <si>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</si>
  <si>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</si>
  <si>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</si>
  <si>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</si>
  <si>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</si>
  <si>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</si>
  <si>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</si>
  <si>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</si>
  <si>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</si>
  <si>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1-100-25</t>
  </si>
  <si>
    <t>Рабочий среднего разряда 2.5</t>
  </si>
  <si>
    <t>1-100-36</t>
  </si>
  <si>
    <t>Рабочий среднего разряда 3.6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</si>
  <si>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</si>
  <si>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</si>
  <si>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</si>
  <si>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</si>
  <si>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</si>
  <si>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</si>
  <si>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</si>
  <si>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</si>
  <si>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</si>
  <si>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</si>
  <si>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</si>
  <si>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</si>
  <si>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</si>
  <si>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</si>
  <si>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</si>
  <si>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</si>
  <si>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</si>
  <si>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</si>
  <si>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</si>
  <si>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</si>
  <si>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</si>
  <si>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</si>
  <si>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</si>
  <si>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</si>
  <si>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</si>
  <si>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</si>
  <si>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</si>
  <si>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01.7.03.01-0001</t>
  </si>
  <si>
    <t>ФССЦ-2001, 01.7.03.01-0001, приказ Минстроя России №1039/пр от 30.12.2016г.</t>
  </si>
  <si>
    <t>Вода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</si>
  <si>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</si>
  <si>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</si>
  <si>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</si>
  <si>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</si>
  <si>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</si>
  <si>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</si>
  <si>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</si>
  <si>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</si>
  <si>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</si>
  <si>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</si>
  <si>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</si>
  <si>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</si>
  <si>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</si>
  <si>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</si>
  <si>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</si>
  <si>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</si>
  <si>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</si>
  <si>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</si>
  <si>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</si>
  <si>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</si>
  <si>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</si>
  <si>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</si>
  <si>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</si>
  <si>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</si>
  <si>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</si>
  <si>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</si>
  <si>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1-100-49</t>
  </si>
  <si>
    <t>Рабочий среднего разряда 4.9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</si>
  <si>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</si>
  <si>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</si>
  <si>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</si>
  <si>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</si>
  <si>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</si>
  <si>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</si>
  <si>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01.1.02.10-0021</t>
  </si>
  <si>
    <t>ФССЦ-2001, 01.1.02.10-0021, приказ Минстроя России №1039/пр от 30.12.2016г.</t>
  </si>
  <si>
    <t>Асбест хризотиловый марки К-6-30</t>
  </si>
  <si>
    <t>01.2.01.02-0052</t>
  </si>
  <si>
    <t>ФССЦ-2001, 01.2.01.02-0052, приказ Минстроя России №1039/пр от 30.12.2016г.</t>
  </si>
  <si>
    <t>Битумы нефтяные строительные марки БН-70/30</t>
  </si>
  <si>
    <t>01.2.01.02-0054</t>
  </si>
  <si>
    <t>ФССЦ-2001, 01.2.01.02-0054, приказ Минстроя России №1039/пр от 30.12.2016г.</t>
  </si>
  <si>
    <t>Битумы нефтяные строительные марки БН-90/10</t>
  </si>
  <si>
    <t>01.3.01.01-0009</t>
  </si>
  <si>
    <t>ФССЦ-2001, 01.3.01.01-0009, приказ Минстроя России №1039/пр от 30.12.2016г.</t>
  </si>
  <si>
    <t>Бензин растворитель</t>
  </si>
  <si>
    <t>01.7.07.13-0001</t>
  </si>
  <si>
    <t>ФССЦ-2001, 01.7.07.13-0001, приказ Минстроя России №1039/пр от 30.12.2016г.</t>
  </si>
  <si>
    <t>Мука андезитовая кислотоупорная, марка А</t>
  </si>
  <si>
    <t>1-100-39</t>
  </si>
  <si>
    <t>Рабочий среднего разряда 3.9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</si>
  <si>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</si>
  <si>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</si>
  <si>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</si>
  <si>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01.3.01.03-0002</t>
  </si>
  <si>
    <t>ФССЦ-2001, 01.3.01.03-0002, приказ Минстроя России №1039/пр от 30.12.2016г.</t>
  </si>
  <si>
    <t>Керосин для технических целей марок КТ-1, КТ-2</t>
  </si>
  <si>
    <t>1-100-27</t>
  </si>
  <si>
    <t>Рабочий среднего разряда 2.7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</si>
  <si>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</si>
  <si>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</si>
  <si>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</si>
  <si>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01.7.07.29-0091</t>
  </si>
  <si>
    <t>ФССЦ-2001, 01.7.07.29-0091, приказ Минстроя России №1039/пр от 30.12.2016г.</t>
  </si>
  <si>
    <t>Опилки древесные</t>
  </si>
  <si>
    <t>06.2.02.01-0071</t>
  </si>
  <si>
    <t>ФССЦ-2001, 06.2.02.01-0071, приказ Минстроя России №1039/пр от 30.12.2016г.</t>
  </si>
  <si>
    <t>Плитки керамические для полов гладкие неглазурованные одноцветные с красителем квадратные и прямоугольные</t>
  </si>
  <si>
    <t>1-100-40</t>
  </si>
  <si>
    <t>Рабочий среднего разряда 4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</si>
  <si>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</si>
  <si>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</si>
  <si>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</si>
  <si>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</si>
  <si>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</si>
  <si>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</si>
  <si>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</si>
  <si>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</si>
  <si>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</si>
  <si>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</si>
  <si>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</si>
  <si>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</si>
  <si>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</si>
  <si>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</si>
  <si>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1-100-34</t>
  </si>
  <si>
    <t>Рабочий среднего разряда 3.4</t>
  </si>
  <si>
    <t>14.5.11.01-0001</t>
  </si>
  <si>
    <t>ФССЦ-2001, 14.5.11.01-0001, приказ Минстроя России №1039/пр от 30.12.2016г.</t>
  </si>
  <si>
    <t>Шпатлевка клеевая</t>
  </si>
  <si>
    <t>01.3.05.19-0011</t>
  </si>
  <si>
    <t>ФССЦ-2001, 01.3.05.19-0011, приказ Минстроя России №1039/пр от 30.12.2016г.</t>
  </si>
  <si>
    <t>Купорос медный марки А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</si>
  <si>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</si>
  <si>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</si>
  <si>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</si>
  <si>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</si>
  <si>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</si>
  <si>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</si>
  <si>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1-100-46</t>
  </si>
  <si>
    <t>Рабочий среднего разряда 4.6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</si>
  <si>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</si>
  <si>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</si>
  <si>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</si>
  <si>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</si>
  <si>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</si>
  <si>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</si>
  <si>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</si>
  <si>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</si>
  <si>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</si>
  <si>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</si>
  <si>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</si>
  <si>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</si>
  <si>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</si>
  <si>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</si>
  <si>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</si>
  <si>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</si>
  <si>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</si>
  <si>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</si>
  <si>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</si>
  <si>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</si>
  <si>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</si>
  <si>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</si>
  <si>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</si>
  <si>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</si>
  <si>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</si>
  <si>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</si>
  <si>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</si>
  <si>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</si>
  <si>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</si>
  <si>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</si>
  <si>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</si>
  <si>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</si>
  <si>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</si>
  <si>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</si>
  <si>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</si>
  <si>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</si>
  <si>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</si>
  <si>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</si>
  <si>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</si>
  <si>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</si>
  <si>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</si>
  <si>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</si>
  <si>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01.7.06.07-0001</t>
  </si>
  <si>
    <t>ФССЦ-2001, 01.7.06.07-0001, приказ Минстроя России №1039/пр от 30.12.2016г.</t>
  </si>
  <si>
    <t>Лента К226</t>
  </si>
  <si>
    <t>21.2.01.02-0141</t>
  </si>
  <si>
    <t>ФССЦ-2001, 21.2.01.02-0141, приказ Минстроя России №1039/пр от 30.12.2016г.</t>
  </si>
  <si>
    <t>Провода неизолированные для воздушных линий электропередачи медные марки М, сечением 4 мм2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</si>
  <si>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</si>
  <si>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</si>
  <si>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</si>
  <si>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</si>
  <si>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</si>
  <si>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</si>
  <si>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</si>
  <si>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</si>
  <si>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</si>
  <si>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</si>
  <si>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</si>
  <si>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</si>
  <si>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</si>
  <si>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</si>
  <si>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</si>
  <si>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</si>
  <si>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</si>
  <si>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</si>
  <si>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</si>
  <si>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</si>
  <si>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</si>
  <si>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</si>
  <si>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</si>
  <si>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</si>
  <si>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1-100-41</t>
  </si>
  <si>
    <t>Рабочий среднего разряда 4.1</t>
  </si>
  <si>
    <t>03.1.01.01-0002</t>
  </si>
  <si>
    <t>ФССЦ-2001, 03.1.01.01-0002, приказ Минстроя России №1039/пр от 30.12.2016г.</t>
  </si>
  <si>
    <t>Гипсовые вяжущие, марка Г3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</si>
  <si>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</si>
  <si>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</si>
  <si>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</si>
  <si>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</si>
  <si>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</si>
  <si>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</si>
  <si>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</si>
  <si>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2-200-40</t>
  </si>
  <si>
    <t>Электромонтажник-наладчик, разряд IV</t>
  </si>
  <si>
    <t>2-300-20</t>
  </si>
  <si>
    <t>Техник по наладке и испытаниям, категория II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</si>
  <si>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</si>
  <si>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</si>
  <si>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</si>
  <si>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</si>
  <si>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</si>
  <si>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</si>
  <si>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</si>
  <si>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</si>
  <si>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</si>
  <si>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</si>
  <si>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</si>
  <si>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</si>
  <si>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01.7.07.29-0101</t>
  </si>
  <si>
    <t>ФССЦ-2001, 01.7.07.29-0101, приказ Минстроя России №1039/пр от 30.12.2016г.</t>
  </si>
  <si>
    <t>Очес льняной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</si>
  <si>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</si>
  <si>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</si>
  <si>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</si>
  <si>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</si>
  <si>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</si>
  <si>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</si>
  <si>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</si>
  <si>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</si>
  <si>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</si>
  <si>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</si>
  <si>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</si>
  <si>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</si>
  <si>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</si>
  <si>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</si>
  <si>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</si>
  <si>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</si>
  <si>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</si>
  <si>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</si>
  <si>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</si>
  <si>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</si>
  <si>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</si>
  <si>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1-100-35</t>
  </si>
  <si>
    <t>Рабочий среднего разряда 3.5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</si>
  <si>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</si>
  <si>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</si>
  <si>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</si>
  <si>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</si>
  <si>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</si>
  <si>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</si>
  <si>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</si>
  <si>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</si>
  <si>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</si>
  <si>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01.1.02.08-0002</t>
  </si>
  <si>
    <t>ФССЦ-2001, 01.1.02.08-0002, приказ Минстроя России №1039/пр от 30.12.2016г.</t>
  </si>
  <si>
    <t>Прокладки из паронита марки ПМБ, толщиной 1 мм, диаметром 100 мм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</si>
  <si>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</si>
  <si>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</si>
  <si>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</si>
  <si>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01.7.15.03-0041</t>
  </si>
  <si>
    <t>ФССЦ-2001, 01.7.15.03-0041, приказ Минстроя России №1039/пр от 30.12.2016г.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</si>
  <si>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</si>
  <si>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</si>
  <si>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</si>
  <si>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14.5.04.03-0002</t>
  </si>
  <si>
    <t>ФССЦ-2001, 14.5.04.03-0002, приказ Минстроя России №1039/пр от 30.12.2016г.</t>
  </si>
  <si>
    <t>Мастика герметизирующая нетвердеющая «Гэлан»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</si>
  <si>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</si>
  <si>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</si>
  <si>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</si>
  <si>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22.2.02.11-0032</t>
  </si>
  <si>
    <t>ФССЦ-2001, 22.2.02.11-0032, приказ Минстроя России №1039/пр от 30.12.2016г.</t>
  </si>
  <si>
    <t>Болты сборочные с гайками и шайбами по классу прочности 5.8</t>
  </si>
  <si>
    <t>1-100-53</t>
  </si>
  <si>
    <t>Рабочий среднего разряда 5.3</t>
  </si>
  <si>
    <t>23.3.06.02-0003</t>
  </si>
  <si>
    <t>ФССЦ-2001, 23.3.06.02-0003,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</si>
  <si>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25 мм, толщина стенки 3,2 мм</t>
  </si>
  <si>
    <t>1-100-29</t>
  </si>
  <si>
    <t>Рабочий среднего разряда 2.9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</si>
  <si>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</si>
  <si>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</si>
  <si>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</si>
  <si>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</si>
  <si>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</si>
  <si>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</si>
  <si>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01.7.07.29-0031</t>
  </si>
  <si>
    <t>ФССЦ-2001, 01.7.07.29-0031, приказ Минстроя России №1039/пр от 30.12.2016г.</t>
  </si>
  <si>
    <t>Каболка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</si>
  <si>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</si>
  <si>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</si>
  <si>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</si>
  <si>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</si>
  <si>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</si>
  <si>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</si>
  <si>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</si>
  <si>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</si>
  <si>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</si>
  <si>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18.1.10.11-0003</t>
  </si>
  <si>
    <t>ФССЦ-2001, 18.1.10.11-0003, приказ Минстроя России №1039/пр от 30.12.2016г.</t>
  </si>
  <si>
    <t>Краны смывные полуавтоматические латунные с гальванопокрытием диаметром 25 мм</t>
  </si>
  <si>
    <t>18.2.06.11-0022</t>
  </si>
  <si>
    <t>ФССЦ-2001, 18.2.06.11-0022, приказ Минстроя России №1039/пр от 30.12.2016г.</t>
  </si>
  <si>
    <t>Трубы сливные из стальных водо-газопроводных труб диаметром 32 мм оцинкованные</t>
  </si>
  <si>
    <t>01.7.07.29-0111</t>
  </si>
  <si>
    <t>ФССЦ-2001, 01.7.07.29-0111, приказ Минстроя России №1039/пр от 30.12.2016г.</t>
  </si>
  <si>
    <t>Пакля пропитанная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</si>
  <si>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</si>
  <si>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</si>
  <si>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</si>
  <si>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23.8.05.01-0011</t>
  </si>
  <si>
    <t>ФССЦ-2001, 23.8.05.01-0011, приказ Минстроя России №1039/пр от 30.12.2016г.</t>
  </si>
  <si>
    <t>Заглушки чугунные диаметром 50 мм</t>
  </si>
  <si>
    <t>23.8.05.05-0011</t>
  </si>
  <si>
    <t>ФССЦ-2001, 23.8.05.05-0011, приказ Минстроя России №1039/пр от 30.12.2016г.</t>
  </si>
  <si>
    <t>Муфты надвижные диаметром 50 мм</t>
  </si>
  <si>
    <t>23.8.05.12-0121</t>
  </si>
  <si>
    <t>ФССЦ-2001, 23.8.05.12-0121, приказ Минстроя России №1039/пр от 30.12.2016г.</t>
  </si>
  <si>
    <t>Тройники косые под 60 градусов диаметром 50х50 мм</t>
  </si>
  <si>
    <t>23.8.05.01-0012</t>
  </si>
  <si>
    <t>ФССЦ-2001, 23.8.05.01-0012, приказ Минстроя России №1039/пр от 30.12.2016г.</t>
  </si>
  <si>
    <t>Заглушки чугунные диаметром 100 мм</t>
  </si>
  <si>
    <t>23.8.05.05-0012</t>
  </si>
  <si>
    <t>ФССЦ-2001, 23.8.05.05-0012, приказ Минстроя России №1039/пр от 30.12.2016г.</t>
  </si>
  <si>
    <t>Муфты надвижные диаметром 100 мм</t>
  </si>
  <si>
    <t>23.8.05.12-0123</t>
  </si>
  <si>
    <t>ФССЦ-2001, 23.8.05.12-0123, приказ Минстроя России №1039/пр от 30.12.2016г.</t>
  </si>
  <si>
    <t>Тройники косые под 60 градусов диаметром 100х100 мм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</si>
  <si>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</si>
  <si>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</si>
  <si>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</si>
  <si>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01.3.05.38-0241</t>
  </si>
  <si>
    <t>ФССЦ-2001, 01.3.05.38-0241, приказ Минстроя России №1039/пр от 30.12.2016г.</t>
  </si>
  <si>
    <t>Метиленхлорид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</si>
  <si>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</si>
  <si>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</si>
  <si>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</si>
  <si>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</si>
  <si>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</si>
  <si>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</si>
  <si>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14.1.04.02-0002</t>
  </si>
  <si>
    <t>ФССЦ-2001, 14.1.04.02-0002, приказ Минстроя России №1039/пр от 30.12.2016г.</t>
  </si>
  <si>
    <t>Клей 88-СА</t>
  </si>
  <si>
    <t>01.7.15.03-0012</t>
  </si>
  <si>
    <t>ФССЦ-2001, 01.7.15.03-0012, приказ Минстроя России №1039/пр от 30.12.2016г.</t>
  </si>
  <si>
    <t>Болты с гайками и шайбами для санитарно-технических работ диаметром 10 мм</t>
  </si>
  <si>
    <t>23.3.06.02-0004</t>
  </si>
  <si>
    <t>ФССЦ-2001, 23.3.06.02-0004,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</si>
  <si>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32 мм, толщина стенки 3,2 мм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</si>
  <si>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</si>
  <si>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</si>
  <si>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</si>
  <si>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</si>
  <si>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</si>
  <si>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11.2.04.06</t>
  </si>
  <si>
    <t>Изделия штучные</t>
  </si>
  <si>
    <t>01.7.07.07</t>
  </si>
  <si>
    <t>Строительный мусор</t>
  </si>
  <si>
    <t>01.7.15.14</t>
  </si>
  <si>
    <t>Шурупы строительные</t>
  </si>
  <si>
    <t>Конструкции стальные</t>
  </si>
  <si>
    <t>01.7.04.11</t>
  </si>
  <si>
    <t>Скобяные изделия</t>
  </si>
  <si>
    <t>08.1.02.25</t>
  </si>
  <si>
    <t>Ерши металлические</t>
  </si>
  <si>
    <t>11.2.02.01</t>
  </si>
  <si>
    <t>Блоки дверные</t>
  </si>
  <si>
    <t>03.2.02.11</t>
  </si>
  <si>
    <t>Цемент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</si>
  <si>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</si>
  <si>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</si>
  <si>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</si>
  <si>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Строительный мусор и масса возвратных материалов</t>
  </si>
  <si>
    <t>18.1.01.01</t>
  </si>
  <si>
    <t>Арматура муфтовая</t>
  </si>
  <si>
    <t>19.1.01.11</t>
  </si>
  <si>
    <t>Крепления</t>
  </si>
  <si>
    <t>19.2.03.09</t>
  </si>
  <si>
    <t>Решетки жалюзийные</t>
  </si>
  <si>
    <t>Арматура трубопроводная фланцевая</t>
  </si>
  <si>
    <t>23.8.03.12</t>
  </si>
  <si>
    <t>Фланцы стальные</t>
  </si>
  <si>
    <t>19.1.02.01</t>
  </si>
  <si>
    <t>Воздухоотводчики</t>
  </si>
  <si>
    <t>08.1.02.17</t>
  </si>
  <si>
    <t>Сетки в рамках</t>
  </si>
  <si>
    <t>19.1.01.13</t>
  </si>
  <si>
    <t>Воздуховоды металлические</t>
  </si>
  <si>
    <t>19.3.01.01</t>
  </si>
  <si>
    <t>Дроссель-клапаны в патрубке</t>
  </si>
  <si>
    <t>19.3.02.07</t>
  </si>
  <si>
    <t>Шиберы</t>
  </si>
  <si>
    <t>24.3.05.02</t>
  </si>
  <si>
    <t>Заглушки питометражных лючков</t>
  </si>
  <si>
    <t>18.4.01.02</t>
  </si>
  <si>
    <t>Растяжки с талрепами</t>
  </si>
  <si>
    <t>19.1.04.02</t>
  </si>
  <si>
    <t>Дефлекторы</t>
  </si>
  <si>
    <t>01.7.15.02</t>
  </si>
  <si>
    <t>Болты анкерные</t>
  </si>
  <si>
    <t>18.1.02.03</t>
  </si>
  <si>
    <t>Задвижки</t>
  </si>
  <si>
    <t>01.7.19.03</t>
  </si>
  <si>
    <t>14.5.02.02</t>
  </si>
  <si>
    <t>Замазка суриковая</t>
  </si>
  <si>
    <t>18.2.06.12</t>
  </si>
  <si>
    <t>Приборы санитарно-технические</t>
  </si>
  <si>
    <t>Наконечники</t>
  </si>
  <si>
    <t>24.3.05.19</t>
  </si>
  <si>
    <t>Фасонные и соединительные части к полиэтиленовым трубам</t>
  </si>
  <si>
    <t>Раствор цементный</t>
  </si>
  <si>
    <t>18.1.10.10</t>
  </si>
  <si>
    <t>Смесители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</si>
  <si>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Табл.2, п.2  Наименование: При демонтаже (разборке) сборных деревянных конструкций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</si>
  <si>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</si>
  <si>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</si>
  <si>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</si>
  <si>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</si>
  <si>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</si>
  <si>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</si>
  <si>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</si>
  <si>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</si>
  <si>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</si>
  <si>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</si>
  <si>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</si>
  <si>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</si>
  <si>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</si>
  <si>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</si>
  <si>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</si>
  <si>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</si>
  <si>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</si>
  <si>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</si>
  <si>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</si>
  <si>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</si>
  <si>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</si>
  <si>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</si>
  <si>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</si>
  <si>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</si>
  <si>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</si>
  <si>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</si>
  <si>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</si>
  <si>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</si>
  <si>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</si>
  <si>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</si>
  <si>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</si>
  <si>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</si>
  <si>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*3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</si>
  <si>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</si>
  <si>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</si>
  <si>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</si>
  <si>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</si>
  <si>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</si>
  <si>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</si>
  <si>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</si>
  <si>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</si>
  <si>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</si>
  <si>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</si>
  <si>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</si>
  <si>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</si>
  <si>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</si>
  <si>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</si>
  <si>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</si>
  <si>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</si>
  <si>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</si>
  <si>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</si>
  <si>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</si>
  <si>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</si>
  <si>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</si>
  <si>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</si>
  <si>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</si>
  <si>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</si>
  <si>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</si>
  <si>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</si>
  <si>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</si>
  <si>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</si>
  <si>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</si>
  <si>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</si>
  <si>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</si>
  <si>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</si>
  <si>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</si>
  <si>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</si>
  <si>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</si>
  <si>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</si>
  <si>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</si>
  <si>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</si>
  <si>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</si>
  <si>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</si>
  <si>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</si>
  <si>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</si>
  <si>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</si>
  <si>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</si>
  <si>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</si>
  <si>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</si>
  <si>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</si>
  <si>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</si>
  <si>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</si>
  <si>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</si>
  <si>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</si>
  <si>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</si>
  <si>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</si>
  <si>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</si>
  <si>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</si>
  <si>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</si>
  <si>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</si>
  <si>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</si>
  <si>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</si>
  <si>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</si>
  <si>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</si>
  <si>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</si>
  <si>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Ремонт жилого помещения С-6 2-го этажа общежития №2 Новоронежского политехнического колледжа -филиал НИЯУ МИФИ (НВПК НИЯУ МИФИ) по адресу: Воронежская обл., г. Новоронеж, ул. Космонавтов , д.1А</t>
  </si>
  <si>
    <t>Составлена в ценах II квартал 2018 года</t>
  </si>
  <si>
    <t>Воздуховоды типа ALUDUCT (POLAR BEAR) неизолированные гибкие диаметром 125 мм</t>
  </si>
  <si>
    <t>Приложение 1 к приложению 5</t>
  </si>
  <si>
    <t>извещение о проведении запроса котировок в электронной форме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</si>
</sst>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20" fillId="0" borderId="0" xfId="0" applyFont="1"/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2" fillId="0" borderId="15" xfId="0" applyFont="1" applyBorder="1" applyAlignment="1">
      <alignment horizontal="center" vertical="top" shrinkToFi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44"/>
  <sheetViews>
    <sheetView tabSelected="1" zoomScaleNormal="100" workbookViewId="0">
      <selection activeCell="H1166" sqref="H1166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2" t="str">
        <f>Source!B1</f>
        <v>Smeta.RU  (495) 974-1589</v>
      </c>
      <c r="H1" s="70" t="s">
        <v>1681</v>
      </c>
    </row>
    <row r="2" spans="1:12" ht="14.25" x14ac:dyDescent="0.2">
      <c r="A2" s="13"/>
      <c r="B2" s="13"/>
      <c r="C2" s="13"/>
      <c r="D2" s="13"/>
      <c r="E2" s="13"/>
      <c r="F2" s="13"/>
      <c r="G2" s="13"/>
      <c r="H2" s="71" t="s">
        <v>1682</v>
      </c>
      <c r="I2" s="13"/>
      <c r="J2" s="13"/>
      <c r="K2" s="14"/>
      <c r="L2" s="14"/>
    </row>
    <row r="3" spans="1:12" ht="14.25" x14ac:dyDescent="0.2">
      <c r="A3" s="14"/>
      <c r="B3" s="14"/>
      <c r="C3" s="14"/>
      <c r="D3" s="14"/>
      <c r="E3" s="14"/>
      <c r="F3" s="75"/>
      <c r="G3" s="75"/>
      <c r="H3" s="87"/>
      <c r="I3" s="87"/>
      <c r="J3" s="87"/>
      <c r="K3" s="87"/>
      <c r="L3" s="17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ht="15.75" x14ac:dyDescent="0.25">
      <c r="A5" s="18"/>
      <c r="B5" s="83" t="s">
        <v>1677</v>
      </c>
      <c r="C5" s="83"/>
      <c r="D5" s="83"/>
      <c r="E5" s="83"/>
      <c r="F5" s="83"/>
      <c r="G5" s="83"/>
      <c r="H5" s="83"/>
      <c r="I5" s="83"/>
      <c r="J5" s="83"/>
      <c r="K5" s="83"/>
      <c r="L5" s="18"/>
    </row>
    <row r="6" spans="1:12" ht="15.75" x14ac:dyDescent="0.25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8"/>
    </row>
    <row r="7" spans="1:12" ht="18" hidden="1" x14ac:dyDescent="0.25">
      <c r="A7" s="18"/>
      <c r="B7" s="84"/>
      <c r="C7" s="84"/>
      <c r="D7" s="84"/>
      <c r="E7" s="84"/>
      <c r="F7" s="84"/>
      <c r="G7" s="84"/>
      <c r="H7" s="84"/>
      <c r="I7" s="84"/>
      <c r="J7" s="84"/>
      <c r="K7" s="84"/>
      <c r="L7" s="18"/>
    </row>
    <row r="8" spans="1:12" ht="14.25" hidden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2" ht="47.25" customHeight="1" x14ac:dyDescent="0.25">
      <c r="A9" s="14"/>
      <c r="B9" s="84" t="s">
        <v>1678</v>
      </c>
      <c r="C9" s="84"/>
      <c r="D9" s="84"/>
      <c r="E9" s="84"/>
      <c r="F9" s="84"/>
      <c r="G9" s="84"/>
      <c r="H9" s="84"/>
      <c r="I9" s="84"/>
      <c r="J9" s="84"/>
      <c r="K9" s="84"/>
      <c r="L9" s="20"/>
    </row>
    <row r="10" spans="1:12" ht="14.25" x14ac:dyDescent="0.2">
      <c r="A10" s="14"/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16"/>
    </row>
    <row r="11" spans="1:12" ht="14.25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12" ht="14.25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2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ht="14.25" x14ac:dyDescent="0.2">
      <c r="A14" s="14"/>
      <c r="B14" s="14"/>
      <c r="C14" s="14"/>
      <c r="D14" s="14"/>
      <c r="E14" s="21"/>
      <c r="F14" s="21"/>
      <c r="G14" s="86" t="s">
        <v>1584</v>
      </c>
      <c r="H14" s="86"/>
      <c r="I14" s="86" t="s">
        <v>1585</v>
      </c>
      <c r="J14" s="86"/>
      <c r="K14" s="14"/>
      <c r="L14" s="14"/>
    </row>
    <row r="15" spans="1:12" ht="15" x14ac:dyDescent="0.25">
      <c r="A15" s="14"/>
      <c r="B15" s="14"/>
      <c r="C15" s="78" t="s">
        <v>1586</v>
      </c>
      <c r="D15" s="78"/>
      <c r="E15" s="78"/>
      <c r="F15" s="78"/>
      <c r="G15" s="79">
        <f>SUM(O1:O1140)/1000</f>
        <v>110.49378999999998</v>
      </c>
      <c r="H15" s="79"/>
      <c r="I15" s="79">
        <f>(Source!P814/1000)</f>
        <v>932.22130000000004</v>
      </c>
      <c r="J15" s="79"/>
      <c r="K15" s="80" t="s">
        <v>1587</v>
      </c>
      <c r="L15" s="80"/>
    </row>
    <row r="16" spans="1:12" ht="14.25" x14ac:dyDescent="0.2">
      <c r="A16" s="14"/>
      <c r="B16" s="14"/>
      <c r="C16" s="82" t="s">
        <v>1588</v>
      </c>
      <c r="D16" s="82"/>
      <c r="E16" s="82"/>
      <c r="F16" s="82"/>
      <c r="G16" s="79">
        <f>SUM(W1:W1140)/1000</f>
        <v>96.46363999999997</v>
      </c>
      <c r="H16" s="79"/>
      <c r="I16" s="79">
        <f>(Source!P801)/1000</f>
        <v>688.04981999999995</v>
      </c>
      <c r="J16" s="79"/>
      <c r="K16" s="80" t="s">
        <v>1587</v>
      </c>
      <c r="L16" s="80"/>
    </row>
    <row r="17" spans="1:22" ht="14.25" x14ac:dyDescent="0.2">
      <c r="A17" s="14"/>
      <c r="B17" s="14"/>
      <c r="C17" s="82" t="s">
        <v>1589</v>
      </c>
      <c r="D17" s="82"/>
      <c r="E17" s="82"/>
      <c r="F17" s="82"/>
      <c r="G17" s="79">
        <f>SUM(X1:X1140)/1000</f>
        <v>13.670090000000002</v>
      </c>
      <c r="H17" s="79"/>
      <c r="I17" s="79">
        <f>(Source!P802)/1000</f>
        <v>97.46735000000001</v>
      </c>
      <c r="J17" s="79"/>
      <c r="K17" s="80" t="s">
        <v>1587</v>
      </c>
      <c r="L17" s="80"/>
    </row>
    <row r="18" spans="1:22" ht="14.25" x14ac:dyDescent="0.2">
      <c r="A18" s="14"/>
      <c r="B18" s="14"/>
      <c r="C18" s="82" t="s">
        <v>1590</v>
      </c>
      <c r="D18" s="82"/>
      <c r="E18" s="82"/>
      <c r="F18" s="82"/>
      <c r="G18" s="79">
        <f>SUM(Y1:Y1140)/1000</f>
        <v>0</v>
      </c>
      <c r="H18" s="79"/>
      <c r="I18" s="79">
        <f>(Source!P793)/1000</f>
        <v>0</v>
      </c>
      <c r="J18" s="79"/>
      <c r="K18" s="80" t="s">
        <v>1587</v>
      </c>
      <c r="L18" s="80"/>
    </row>
    <row r="19" spans="1:22" ht="14.25" x14ac:dyDescent="0.2">
      <c r="A19" s="14"/>
      <c r="B19" s="14"/>
      <c r="C19" s="82" t="s">
        <v>1591</v>
      </c>
      <c r="D19" s="82"/>
      <c r="E19" s="82"/>
      <c r="F19" s="82"/>
      <c r="G19" s="79">
        <f>SUM(Z1:Z1140)/1000</f>
        <v>0.36005999999999999</v>
      </c>
      <c r="H19" s="79"/>
      <c r="I19" s="79">
        <f>(Source!P803+Source!P804)/1000</f>
        <v>4.5008800000000004</v>
      </c>
      <c r="J19" s="79"/>
      <c r="K19" s="80" t="s">
        <v>1587</v>
      </c>
      <c r="L19" s="80"/>
    </row>
    <row r="20" spans="1:22" ht="15" x14ac:dyDescent="0.25">
      <c r="A20" s="14"/>
      <c r="B20" s="14"/>
      <c r="C20" s="78" t="s">
        <v>1592</v>
      </c>
      <c r="D20" s="78"/>
      <c r="E20" s="78"/>
      <c r="F20" s="78"/>
      <c r="G20" s="79">
        <f>I20</f>
        <v>1041.1515705499999</v>
      </c>
      <c r="H20" s="79"/>
      <c r="I20" s="79">
        <f>(Source!P806+Source!P807)</f>
        <v>1041.1515705499999</v>
      </c>
      <c r="J20" s="79"/>
      <c r="K20" s="80" t="s">
        <v>1593</v>
      </c>
      <c r="L20" s="80"/>
    </row>
    <row r="21" spans="1:22" ht="15" x14ac:dyDescent="0.25">
      <c r="A21" s="14"/>
      <c r="B21" s="14"/>
      <c r="C21" s="78" t="s">
        <v>1594</v>
      </c>
      <c r="D21" s="78"/>
      <c r="E21" s="78"/>
      <c r="F21" s="78"/>
      <c r="G21" s="79">
        <f>SUM(R1:R1140)/1000</f>
        <v>9.416780000000001</v>
      </c>
      <c r="H21" s="79"/>
      <c r="I21" s="79">
        <f>((Source!P799 + Source!P798)/1000)</f>
        <v>68.084639999999993</v>
      </c>
      <c r="J21" s="79"/>
      <c r="K21" s="80" t="s">
        <v>1587</v>
      </c>
      <c r="L21" s="80"/>
    </row>
    <row r="22" spans="1:2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22" ht="14.25" x14ac:dyDescent="0.2">
      <c r="A23" s="81" t="s">
        <v>1679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</row>
    <row r="24" spans="1:22" ht="57" x14ac:dyDescent="0.2">
      <c r="A24" s="22" t="s">
        <v>1595</v>
      </c>
      <c r="B24" s="22" t="s">
        <v>1596</v>
      </c>
      <c r="C24" s="22" t="s">
        <v>1597</v>
      </c>
      <c r="D24" s="22" t="s">
        <v>1598</v>
      </c>
      <c r="E24" s="22" t="s">
        <v>1599</v>
      </c>
      <c r="F24" s="22" t="s">
        <v>1600</v>
      </c>
      <c r="G24" s="22" t="s">
        <v>1601</v>
      </c>
      <c r="H24" s="22" t="s">
        <v>1602</v>
      </c>
      <c r="I24" s="22" t="s">
        <v>1603</v>
      </c>
      <c r="J24" s="22" t="s">
        <v>1604</v>
      </c>
      <c r="K24" s="22" t="s">
        <v>1605</v>
      </c>
      <c r="L24" s="22" t="s">
        <v>1606</v>
      </c>
    </row>
    <row r="25" spans="1:22" ht="14.25" x14ac:dyDescent="0.2">
      <c r="A25" s="23">
        <v>1</v>
      </c>
      <c r="B25" s="23">
        <v>2</v>
      </c>
      <c r="C25" s="23">
        <v>3</v>
      </c>
      <c r="D25" s="23">
        <v>4</v>
      </c>
      <c r="E25" s="23">
        <v>5</v>
      </c>
      <c r="F25" s="23">
        <v>6</v>
      </c>
      <c r="G25" s="23">
        <v>7</v>
      </c>
      <c r="H25" s="23">
        <v>8</v>
      </c>
      <c r="I25" s="23">
        <v>9</v>
      </c>
      <c r="J25" s="23">
        <v>10</v>
      </c>
      <c r="K25" s="23">
        <v>11</v>
      </c>
      <c r="L25" s="24">
        <v>12</v>
      </c>
    </row>
    <row r="27" spans="1:22" ht="16.5" x14ac:dyDescent="0.25">
      <c r="A27" s="77" t="str">
        <f>CONCATENATE("Раздел: ",IF(Source!G24&lt;&gt;"Новый раздел", Source!G24, ""))</f>
        <v>Раздел: Раздел 1 Общестроительные работы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</row>
    <row r="28" spans="1:22" ht="28.5" x14ac:dyDescent="0.2">
      <c r="A28" s="50" t="str">
        <f>Source!E29</f>
        <v>1</v>
      </c>
      <c r="B28" s="51" t="str">
        <f>Source!F29</f>
        <v>46-04-012-03</v>
      </c>
      <c r="C28" s="51" t="str">
        <f>Source!G29</f>
        <v>Разборка деревянных заполнений проемов дверных и воротных</v>
      </c>
      <c r="D28" s="32" t="str">
        <f>Source!H29</f>
        <v>100 м2</v>
      </c>
      <c r="E28" s="13">
        <f>Source!I29</f>
        <v>0.14280000000000001</v>
      </c>
      <c r="F28" s="33">
        <f>Source!AL29+Source!AM29+Source!AO29</f>
        <v>1082.58</v>
      </c>
      <c r="G28" s="34"/>
      <c r="H28" s="35"/>
      <c r="I28" s="34" t="str">
        <f>Source!BO29</f>
        <v/>
      </c>
      <c r="J28" s="34"/>
      <c r="K28" s="35"/>
      <c r="L28" s="36"/>
      <c r="S28">
        <f>ROUND((Source!FX29/100)*((ROUND(Source!AF29*Source!I29, 2)+ROUND(Source!AE29*Source!I29, 2))), 2)</f>
        <v>133.61000000000001</v>
      </c>
      <c r="T28">
        <f>Source!X29</f>
        <v>952.67</v>
      </c>
      <c r="U28">
        <f>ROUND((Source!FY29/100)*((ROUND(Source!AF29*Source!I29, 2)+ROUND(Source!AE29*Source!I29, 2))), 2)</f>
        <v>80.3</v>
      </c>
      <c r="V28">
        <f>Source!Y29</f>
        <v>577.37</v>
      </c>
    </row>
    <row r="29" spans="1:22" x14ac:dyDescent="0.2">
      <c r="C29" s="27" t="str">
        <f>"Объем: "&amp;Source!I29&amp;"=14,28/"&amp;"100"</f>
        <v>Объем: 0,1428=14,28/100</v>
      </c>
    </row>
    <row r="30" spans="1:22" ht="14.25" x14ac:dyDescent="0.2">
      <c r="A30" s="50"/>
      <c r="B30" s="51"/>
      <c r="C30" s="51" t="s">
        <v>1607</v>
      </c>
      <c r="D30" s="32"/>
      <c r="E30" s="13"/>
      <c r="F30" s="33">
        <f>Source!AO29</f>
        <v>840.63</v>
      </c>
      <c r="G30" s="34" t="str">
        <f>Source!DG29</f>
        <v/>
      </c>
      <c r="H30" s="35">
        <f>ROUND(Source!AF29*Source!I29, 2)</f>
        <v>120.04</v>
      </c>
      <c r="I30" s="34"/>
      <c r="J30" s="34">
        <f>IF(Source!BA29&lt;&gt; 0, Source!BA29, 1)</f>
        <v>7.13</v>
      </c>
      <c r="K30" s="35">
        <f>Source!S29</f>
        <v>855.9</v>
      </c>
      <c r="L30" s="36"/>
      <c r="R30">
        <f>H30</f>
        <v>120.04</v>
      </c>
    </row>
    <row r="31" spans="1:22" ht="14.25" x14ac:dyDescent="0.2">
      <c r="A31" s="50"/>
      <c r="B31" s="51"/>
      <c r="C31" s="51" t="s">
        <v>390</v>
      </c>
      <c r="D31" s="32"/>
      <c r="E31" s="13"/>
      <c r="F31" s="33">
        <f>Source!AM29</f>
        <v>241.95</v>
      </c>
      <c r="G31" s="34" t="str">
        <f>Source!DE29</f>
        <v/>
      </c>
      <c r="H31" s="35">
        <f>ROUND(Source!AD29*Source!I29, 2)</f>
        <v>34.549999999999997</v>
      </c>
      <c r="I31" s="34"/>
      <c r="J31" s="34">
        <f>IF(Source!BB29&lt;&gt; 0, Source!BB29, 1)</f>
        <v>7.13</v>
      </c>
      <c r="K31" s="35">
        <f>Source!Q29</f>
        <v>246.34</v>
      </c>
      <c r="L31" s="36"/>
    </row>
    <row r="32" spans="1:22" ht="14.25" x14ac:dyDescent="0.2">
      <c r="A32" s="50"/>
      <c r="B32" s="51"/>
      <c r="C32" s="51" t="s">
        <v>1608</v>
      </c>
      <c r="D32" s="32"/>
      <c r="E32" s="13"/>
      <c r="F32" s="33">
        <f>Source!AN29</f>
        <v>104.49</v>
      </c>
      <c r="G32" s="34" t="str">
        <f>Source!DF29</f>
        <v/>
      </c>
      <c r="H32" s="37">
        <f>ROUND(Source!AE29*Source!I29, 2)</f>
        <v>14.92</v>
      </c>
      <c r="I32" s="34"/>
      <c r="J32" s="34">
        <f>IF(Source!BS29&lt;&gt; 0, Source!BS29, 1)</f>
        <v>7.13</v>
      </c>
      <c r="K32" s="37">
        <f>Source!R29</f>
        <v>106.39</v>
      </c>
      <c r="L32" s="36"/>
      <c r="R32">
        <f>H32</f>
        <v>14.92</v>
      </c>
    </row>
    <row r="33" spans="1:26" ht="14.25" x14ac:dyDescent="0.2">
      <c r="A33" s="50"/>
      <c r="B33" s="51"/>
      <c r="C33" s="51" t="s">
        <v>1609</v>
      </c>
      <c r="D33" s="32" t="s">
        <v>1610</v>
      </c>
      <c r="E33" s="13">
        <f>Source!BZ29</f>
        <v>110</v>
      </c>
      <c r="F33" s="74" t="str">
        <f>CONCATENATE(" )", Source!DL29, Source!FT29, "=", Source!FX29)</f>
        <v xml:space="preserve"> )*0,9=99</v>
      </c>
      <c r="G33" s="75"/>
      <c r="H33" s="35">
        <f>SUM(S28:S35)</f>
        <v>133.61000000000001</v>
      </c>
      <c r="I33" s="38"/>
      <c r="J33" s="30">
        <f>Source!AT29</f>
        <v>99</v>
      </c>
      <c r="K33" s="35">
        <f>SUM(T28:T35)</f>
        <v>952.67</v>
      </c>
      <c r="L33" s="36"/>
    </row>
    <row r="34" spans="1:26" ht="14.25" x14ac:dyDescent="0.2">
      <c r="A34" s="50"/>
      <c r="B34" s="51"/>
      <c r="C34" s="51" t="s">
        <v>1611</v>
      </c>
      <c r="D34" s="32" t="s">
        <v>1610</v>
      </c>
      <c r="E34" s="13">
        <f>Source!CA29</f>
        <v>70</v>
      </c>
      <c r="F34" s="74" t="str">
        <f>CONCATENATE(" )", Source!DM29, Source!FU29, "=", Source!FY29)</f>
        <v xml:space="preserve"> )*0,85=59,5</v>
      </c>
      <c r="G34" s="75"/>
      <c r="H34" s="35">
        <f>SUM(U28:U35)</f>
        <v>80.3</v>
      </c>
      <c r="I34" s="38"/>
      <c r="J34" s="30">
        <f>Source!AU29</f>
        <v>60</v>
      </c>
      <c r="K34" s="35">
        <f>SUM(V28:V35)</f>
        <v>577.37</v>
      </c>
      <c r="L34" s="36"/>
    </row>
    <row r="35" spans="1:26" ht="14.25" x14ac:dyDescent="0.2">
      <c r="A35" s="52"/>
      <c r="B35" s="53"/>
      <c r="C35" s="53" t="s">
        <v>1612</v>
      </c>
      <c r="D35" s="39" t="s">
        <v>1613</v>
      </c>
      <c r="E35" s="40">
        <f>Source!AQ29</f>
        <v>103.91</v>
      </c>
      <c r="F35" s="41"/>
      <c r="G35" s="42" t="str">
        <f>Source!DI29</f>
        <v/>
      </c>
      <c r="H35" s="43"/>
      <c r="I35" s="42"/>
      <c r="J35" s="42"/>
      <c r="K35" s="43"/>
      <c r="L35" s="44">
        <f>Source!U29</f>
        <v>14.838348</v>
      </c>
    </row>
    <row r="36" spans="1:26" ht="15" x14ac:dyDescent="0.25">
      <c r="G36" s="76">
        <f>H30+H31+H33+H34</f>
        <v>368.50000000000006</v>
      </c>
      <c r="H36" s="76"/>
      <c r="J36" s="76">
        <f>K30+K31+K33+K34</f>
        <v>2632.2799999999997</v>
      </c>
      <c r="K36" s="76"/>
      <c r="L36" s="45">
        <f>Source!U29</f>
        <v>14.838348</v>
      </c>
      <c r="O36" s="28">
        <f>G36</f>
        <v>368.50000000000006</v>
      </c>
      <c r="P36" s="28">
        <f>J36</f>
        <v>2632.2799999999997</v>
      </c>
      <c r="Q36" s="28">
        <f>L36</f>
        <v>14.838348</v>
      </c>
      <c r="W36">
        <f>IF(Source!BI29&lt;=1,H30+H31+H33+H34, 0)</f>
        <v>368.50000000000006</v>
      </c>
      <c r="X36">
        <f>IF(Source!BI29=2,H30+H31+H33+H34, 0)</f>
        <v>0</v>
      </c>
      <c r="Y36">
        <f>IF(Source!BI29=3,H30+H31+H33+H34, 0)</f>
        <v>0</v>
      </c>
      <c r="Z36">
        <f>IF(Source!BI29=4,H30+H31+H33+H34, 0)</f>
        <v>0</v>
      </c>
    </row>
    <row r="37" spans="1:26" ht="28.5" x14ac:dyDescent="0.2">
      <c r="A37" s="50" t="str">
        <f>Source!E31</f>
        <v>2</v>
      </c>
      <c r="B37" s="51" t="str">
        <f>Source!F31</f>
        <v>10-01-059-01</v>
      </c>
      <c r="C37" s="51" t="str">
        <f>Source!G31</f>
        <v>Демонтаж:Установка столов, шкафов под мойки, холодильных шкафов и др.</v>
      </c>
      <c r="D37" s="32" t="str">
        <f>Source!H31</f>
        <v>100 ШТ</v>
      </c>
      <c r="E37" s="13">
        <f>Source!I31</f>
        <v>3.0200000000000001E-2</v>
      </c>
      <c r="F37" s="33">
        <f>Source!AL31+Source!AM31+Source!AO31</f>
        <v>2452.4399999999996</v>
      </c>
      <c r="G37" s="34"/>
      <c r="H37" s="35"/>
      <c r="I37" s="34" t="str">
        <f>Source!BO31</f>
        <v/>
      </c>
      <c r="J37" s="34"/>
      <c r="K37" s="35"/>
      <c r="L37" s="36"/>
      <c r="S37">
        <f>ROUND((Source!FX31/100)*((ROUND(Source!AF31*Source!I31, 2)+ROUND(Source!AE31*Source!I31, 2))), 2)</f>
        <v>16.8</v>
      </c>
      <c r="T37">
        <f>Source!X31</f>
        <v>119.55</v>
      </c>
      <c r="U37">
        <f>ROUND((Source!FY31/100)*((ROUND(Source!AF31*Source!I31, 2)+ROUND(Source!AE31*Source!I31, 2))), 2)</f>
        <v>8.4700000000000006</v>
      </c>
      <c r="V37">
        <f>Source!Y31</f>
        <v>60.9</v>
      </c>
    </row>
    <row r="38" spans="1:26" x14ac:dyDescent="0.2">
      <c r="C38" s="27" t="str">
        <f>"Объем: "&amp;Source!I31&amp;"=3,02/"&amp;"100"</f>
        <v>Объем: 0,0302=3,02/100</v>
      </c>
    </row>
    <row r="39" spans="1:26" ht="14.25" x14ac:dyDescent="0.2">
      <c r="A39" s="50"/>
      <c r="B39" s="51"/>
      <c r="C39" s="51" t="s">
        <v>1607</v>
      </c>
      <c r="D39" s="32"/>
      <c r="E39" s="13"/>
      <c r="F39" s="33">
        <f>Source!AO31</f>
        <v>602.70000000000005</v>
      </c>
      <c r="G39" s="34" t="str">
        <f>Source!DG31</f>
        <v>)*0,8</v>
      </c>
      <c r="H39" s="35">
        <f>ROUND(Source!AF31*Source!I31, 2)</f>
        <v>14.56</v>
      </c>
      <c r="I39" s="34"/>
      <c r="J39" s="34">
        <f>IF(Source!BA31&lt;&gt; 0, Source!BA31, 1)</f>
        <v>7.13</v>
      </c>
      <c r="K39" s="35">
        <f>Source!S31</f>
        <v>103.82</v>
      </c>
      <c r="L39" s="36"/>
      <c r="R39">
        <f>H39</f>
        <v>14.56</v>
      </c>
    </row>
    <row r="40" spans="1:26" ht="14.25" x14ac:dyDescent="0.2">
      <c r="A40" s="50"/>
      <c r="B40" s="51"/>
      <c r="C40" s="51" t="s">
        <v>390</v>
      </c>
      <c r="D40" s="32"/>
      <c r="E40" s="13"/>
      <c r="F40" s="33">
        <f>Source!AM31</f>
        <v>216.38</v>
      </c>
      <c r="G40" s="34" t="str">
        <f>Source!DE31</f>
        <v>)*0,8</v>
      </c>
      <c r="H40" s="35">
        <f>ROUND(Source!AD31*Source!I31, 2)</f>
        <v>5.23</v>
      </c>
      <c r="I40" s="34"/>
      <c r="J40" s="34">
        <f>IF(Source!BB31&lt;&gt; 0, Source!BB31, 1)</f>
        <v>7.13</v>
      </c>
      <c r="K40" s="35">
        <f>Source!Q31</f>
        <v>37.270000000000003</v>
      </c>
      <c r="L40" s="36"/>
    </row>
    <row r="41" spans="1:26" ht="14.25" x14ac:dyDescent="0.2">
      <c r="A41" s="50"/>
      <c r="B41" s="51"/>
      <c r="C41" s="51" t="s">
        <v>1608</v>
      </c>
      <c r="D41" s="32"/>
      <c r="E41" s="13"/>
      <c r="F41" s="33">
        <f>Source!AN31</f>
        <v>52.01</v>
      </c>
      <c r="G41" s="34" t="str">
        <f>Source!DF31</f>
        <v>)*0,8</v>
      </c>
      <c r="H41" s="37">
        <f>ROUND(Source!AE31*Source!I31, 2)</f>
        <v>1.26</v>
      </c>
      <c r="I41" s="34"/>
      <c r="J41" s="34">
        <f>IF(Source!BS31&lt;&gt; 0, Source!BS31, 1)</f>
        <v>7.13</v>
      </c>
      <c r="K41" s="37">
        <f>Source!R31</f>
        <v>8.9600000000000009</v>
      </c>
      <c r="L41" s="36"/>
      <c r="R41">
        <f>H41</f>
        <v>1.26</v>
      </c>
    </row>
    <row r="42" spans="1:26" ht="14.25" x14ac:dyDescent="0.2">
      <c r="A42" s="50"/>
      <c r="B42" s="51"/>
      <c r="C42" s="51" t="s">
        <v>1609</v>
      </c>
      <c r="D42" s="32" t="s">
        <v>1610</v>
      </c>
      <c r="E42" s="13">
        <f>Source!BZ31</f>
        <v>118</v>
      </c>
      <c r="F42" s="74" t="str">
        <f>CONCATENATE(" )", Source!DL31, Source!FT31, "=", Source!FX31)</f>
        <v xml:space="preserve"> )*0,9=106,2</v>
      </c>
      <c r="G42" s="75"/>
      <c r="H42" s="35">
        <f>SUM(S37:S44)</f>
        <v>16.8</v>
      </c>
      <c r="I42" s="38"/>
      <c r="J42" s="30">
        <f>Source!AT31</f>
        <v>106</v>
      </c>
      <c r="K42" s="35">
        <f>SUM(T37:T44)</f>
        <v>119.55</v>
      </c>
      <c r="L42" s="36"/>
    </row>
    <row r="43" spans="1:26" ht="14.25" x14ac:dyDescent="0.2">
      <c r="A43" s="50"/>
      <c r="B43" s="51"/>
      <c r="C43" s="51" t="s">
        <v>1611</v>
      </c>
      <c r="D43" s="32" t="s">
        <v>1610</v>
      </c>
      <c r="E43" s="13">
        <f>Source!CA31</f>
        <v>63</v>
      </c>
      <c r="F43" s="74" t="str">
        <f>CONCATENATE(" )", Source!DM31, Source!FU31, "=", Source!FY31)</f>
        <v xml:space="preserve"> )*0,85=53,55</v>
      </c>
      <c r="G43" s="75"/>
      <c r="H43" s="35">
        <f>SUM(U37:U44)</f>
        <v>8.4700000000000006</v>
      </c>
      <c r="I43" s="38"/>
      <c r="J43" s="30">
        <f>Source!AU31</f>
        <v>54</v>
      </c>
      <c r="K43" s="35">
        <f>SUM(V37:V44)</f>
        <v>60.9</v>
      </c>
      <c r="L43" s="36"/>
    </row>
    <row r="44" spans="1:26" ht="14.25" x14ac:dyDescent="0.2">
      <c r="A44" s="52"/>
      <c r="B44" s="53"/>
      <c r="C44" s="53" t="s">
        <v>1612</v>
      </c>
      <c r="D44" s="39" t="s">
        <v>1613</v>
      </c>
      <c r="E44" s="40">
        <f>Source!AQ31</f>
        <v>75.150000000000006</v>
      </c>
      <c r="F44" s="41"/>
      <c r="G44" s="42" t="str">
        <f>Source!DI31</f>
        <v>)*0,8</v>
      </c>
      <c r="H44" s="43"/>
      <c r="I44" s="42"/>
      <c r="J44" s="42"/>
      <c r="K44" s="43"/>
      <c r="L44" s="44">
        <f>Source!U31</f>
        <v>1.8156240000000001</v>
      </c>
    </row>
    <row r="45" spans="1:26" ht="15" x14ac:dyDescent="0.25">
      <c r="G45" s="76">
        <f>H39+H40+H42+H43</f>
        <v>45.06</v>
      </c>
      <c r="H45" s="76"/>
      <c r="J45" s="76">
        <f>K39+K40+K42+K43</f>
        <v>321.53999999999996</v>
      </c>
      <c r="K45" s="76"/>
      <c r="L45" s="45">
        <f>Source!U31</f>
        <v>1.8156240000000001</v>
      </c>
      <c r="O45" s="28">
        <f>G45</f>
        <v>45.06</v>
      </c>
      <c r="P45" s="28">
        <f>J45</f>
        <v>321.53999999999996</v>
      </c>
      <c r="Q45" s="28">
        <f>L45</f>
        <v>1.8156240000000001</v>
      </c>
      <c r="W45">
        <f>IF(Source!BI31&lt;=1,H39+H40+H42+H43, 0)</f>
        <v>45.06</v>
      </c>
      <c r="X45">
        <f>IF(Source!BI31=2,H39+H40+H42+H43, 0)</f>
        <v>0</v>
      </c>
      <c r="Y45">
        <f>IF(Source!BI31=3,H39+H40+H42+H43, 0)</f>
        <v>0</v>
      </c>
      <c r="Z45">
        <f>IF(Source!BI31=4,H39+H40+H42+H43, 0)</f>
        <v>0</v>
      </c>
    </row>
    <row r="46" spans="1:26" ht="28.5" x14ac:dyDescent="0.2">
      <c r="A46" s="50" t="str">
        <f>Source!E33</f>
        <v>3</v>
      </c>
      <c r="B46" s="51" t="str">
        <f>Source!F33</f>
        <v>57-2-3</v>
      </c>
      <c r="C46" s="51" t="str">
        <f>Source!G33</f>
        <v>Разборка покрытий полов из керамических плиток</v>
      </c>
      <c r="D46" s="32" t="str">
        <f>Source!H33</f>
        <v>100 м2</v>
      </c>
      <c r="E46" s="13">
        <f>Source!I33</f>
        <v>7.8E-2</v>
      </c>
      <c r="F46" s="33">
        <f>Source!AL33+Source!AM33+Source!AO33</f>
        <v>641</v>
      </c>
      <c r="G46" s="34"/>
      <c r="H46" s="35"/>
      <c r="I46" s="34" t="str">
        <f>Source!BO33</f>
        <v/>
      </c>
      <c r="J46" s="34"/>
      <c r="K46" s="35"/>
      <c r="L46" s="36"/>
      <c r="S46">
        <f>ROUND((Source!FX33/100)*((ROUND(Source!AF33*Source!I33, 2)+ROUND(Source!AE33*Source!I33, 2))), 2)</f>
        <v>38.409999999999997</v>
      </c>
      <c r="T46">
        <f>Source!X33</f>
        <v>273.81</v>
      </c>
      <c r="U46">
        <f>ROUND((Source!FY33/100)*((ROUND(Source!AF33*Source!I33, 2)+ROUND(Source!AE33*Source!I33, 2))), 2)</f>
        <v>32.65</v>
      </c>
      <c r="V46">
        <f>Source!Y33</f>
        <v>232.74</v>
      </c>
    </row>
    <row r="47" spans="1:26" x14ac:dyDescent="0.2">
      <c r="C47" s="27" t="str">
        <f>"Объем: "&amp;Source!I33&amp;"=7,8/"&amp;"100"</f>
        <v>Объем: 0,078=7,8/100</v>
      </c>
    </row>
    <row r="48" spans="1:26" ht="14.25" x14ac:dyDescent="0.2">
      <c r="A48" s="50"/>
      <c r="B48" s="51"/>
      <c r="C48" s="51" t="s">
        <v>1607</v>
      </c>
      <c r="D48" s="32"/>
      <c r="E48" s="13"/>
      <c r="F48" s="33">
        <f>Source!AO33</f>
        <v>595.99</v>
      </c>
      <c r="G48" s="34" t="str">
        <f>Source!DG33</f>
        <v/>
      </c>
      <c r="H48" s="35">
        <f>ROUND(Source!AF33*Source!I33, 2)</f>
        <v>46.49</v>
      </c>
      <c r="I48" s="34"/>
      <c r="J48" s="34">
        <f>IF(Source!BA33&lt;&gt; 0, Source!BA33, 1)</f>
        <v>7.13</v>
      </c>
      <c r="K48" s="35">
        <f>Source!S33</f>
        <v>331.45</v>
      </c>
      <c r="L48" s="36"/>
      <c r="R48">
        <f>H48</f>
        <v>46.49</v>
      </c>
    </row>
    <row r="49" spans="1:26" ht="14.25" x14ac:dyDescent="0.2">
      <c r="A49" s="50"/>
      <c r="B49" s="51"/>
      <c r="C49" s="51" t="s">
        <v>390</v>
      </c>
      <c r="D49" s="32"/>
      <c r="E49" s="13"/>
      <c r="F49" s="33">
        <f>Source!AM33</f>
        <v>45.01</v>
      </c>
      <c r="G49" s="34" t="str">
        <f>Source!DE33</f>
        <v/>
      </c>
      <c r="H49" s="35">
        <f>ROUND(Source!AD33*Source!I33, 2)</f>
        <v>3.51</v>
      </c>
      <c r="I49" s="34"/>
      <c r="J49" s="34">
        <f>IF(Source!BB33&lt;&gt; 0, Source!BB33, 1)</f>
        <v>7.13</v>
      </c>
      <c r="K49" s="35">
        <f>Source!Q33</f>
        <v>25.03</v>
      </c>
      <c r="L49" s="36"/>
    </row>
    <row r="50" spans="1:26" ht="14.25" x14ac:dyDescent="0.2">
      <c r="A50" s="50"/>
      <c r="B50" s="51"/>
      <c r="C50" s="51" t="s">
        <v>1608</v>
      </c>
      <c r="D50" s="32"/>
      <c r="E50" s="13"/>
      <c r="F50" s="33">
        <f>Source!AN33</f>
        <v>19.440000000000001</v>
      </c>
      <c r="G50" s="34" t="str">
        <f>Source!DF33</f>
        <v/>
      </c>
      <c r="H50" s="37">
        <f>ROUND(Source!AE33*Source!I33, 2)</f>
        <v>1.52</v>
      </c>
      <c r="I50" s="34"/>
      <c r="J50" s="34">
        <f>IF(Source!BS33&lt;&gt; 0, Source!BS33, 1)</f>
        <v>7.13</v>
      </c>
      <c r="K50" s="37">
        <f>Source!R33</f>
        <v>10.81</v>
      </c>
      <c r="L50" s="36"/>
      <c r="R50">
        <f>H50</f>
        <v>1.52</v>
      </c>
    </row>
    <row r="51" spans="1:26" ht="14.25" x14ac:dyDescent="0.2">
      <c r="A51" s="50"/>
      <c r="B51" s="51"/>
      <c r="C51" s="51" t="s">
        <v>1609</v>
      </c>
      <c r="D51" s="32" t="s">
        <v>1610</v>
      </c>
      <c r="E51" s="13">
        <f>Source!BZ33</f>
        <v>80</v>
      </c>
      <c r="F51" s="54"/>
      <c r="G51" s="34"/>
      <c r="H51" s="35">
        <f>SUM(S46:S53)</f>
        <v>38.409999999999997</v>
      </c>
      <c r="I51" s="38"/>
      <c r="J51" s="30">
        <f>Source!AT33</f>
        <v>80</v>
      </c>
      <c r="K51" s="35">
        <f>SUM(T46:T53)</f>
        <v>273.81</v>
      </c>
      <c r="L51" s="36"/>
    </row>
    <row r="52" spans="1:26" ht="14.25" x14ac:dyDescent="0.2">
      <c r="A52" s="50"/>
      <c r="B52" s="51"/>
      <c r="C52" s="51" t="s">
        <v>1611</v>
      </c>
      <c r="D52" s="32" t="s">
        <v>1610</v>
      </c>
      <c r="E52" s="13">
        <f>Source!CA33</f>
        <v>68</v>
      </c>
      <c r="F52" s="54"/>
      <c r="G52" s="34"/>
      <c r="H52" s="35">
        <f>SUM(U46:U53)</f>
        <v>32.65</v>
      </c>
      <c r="I52" s="38"/>
      <c r="J52" s="30">
        <f>Source!AU33</f>
        <v>68</v>
      </c>
      <c r="K52" s="35">
        <f>SUM(V46:V53)</f>
        <v>232.74</v>
      </c>
      <c r="L52" s="36"/>
    </row>
    <row r="53" spans="1:26" ht="14.25" x14ac:dyDescent="0.2">
      <c r="A53" s="52"/>
      <c r="B53" s="53"/>
      <c r="C53" s="53" t="s">
        <v>1612</v>
      </c>
      <c r="D53" s="39" t="s">
        <v>1613</v>
      </c>
      <c r="E53" s="40">
        <f>Source!AQ33</f>
        <v>69.87</v>
      </c>
      <c r="F53" s="41"/>
      <c r="G53" s="42" t="str">
        <f>Source!DI33</f>
        <v/>
      </c>
      <c r="H53" s="43"/>
      <c r="I53" s="42"/>
      <c r="J53" s="42"/>
      <c r="K53" s="43"/>
      <c r="L53" s="44">
        <f>Source!U33</f>
        <v>5.4498600000000001</v>
      </c>
    </row>
    <row r="54" spans="1:26" ht="15" x14ac:dyDescent="0.25">
      <c r="G54" s="76">
        <f>H48+H49+H51+H52</f>
        <v>121.06</v>
      </c>
      <c r="H54" s="76"/>
      <c r="J54" s="76">
        <f>K48+K49+K51+K52</f>
        <v>863.03</v>
      </c>
      <c r="K54" s="76"/>
      <c r="L54" s="45">
        <f>Source!U33</f>
        <v>5.4498600000000001</v>
      </c>
      <c r="O54" s="28">
        <f>G54</f>
        <v>121.06</v>
      </c>
      <c r="P54" s="28">
        <f>J54</f>
        <v>863.03</v>
      </c>
      <c r="Q54" s="28">
        <f>L54</f>
        <v>5.4498600000000001</v>
      </c>
      <c r="W54">
        <f>IF(Source!BI33&lt;=1,H48+H49+H51+H52, 0)</f>
        <v>121.06</v>
      </c>
      <c r="X54">
        <f>IF(Source!BI33=2,H48+H49+H51+H52, 0)</f>
        <v>0</v>
      </c>
      <c r="Y54">
        <f>IF(Source!BI33=3,H48+H49+H51+H52, 0)</f>
        <v>0</v>
      </c>
      <c r="Z54">
        <f>IF(Source!BI33=4,H48+H49+H51+H52, 0)</f>
        <v>0</v>
      </c>
    </row>
    <row r="55" spans="1:26" ht="28.5" x14ac:dyDescent="0.2">
      <c r="A55" s="50" t="str">
        <f>Source!E35</f>
        <v>4</v>
      </c>
      <c r="B55" s="51" t="str">
        <f>Source!F35</f>
        <v>57-1-2</v>
      </c>
      <c r="C55" s="51" t="str">
        <f>Source!G35</f>
        <v>Разборка оснований покрытия полов лаг из досок и брусков</v>
      </c>
      <c r="D55" s="32" t="str">
        <f>Source!H35</f>
        <v>100 м2</v>
      </c>
      <c r="E55" s="13">
        <f>Source!I35</f>
        <v>0.03</v>
      </c>
      <c r="F55" s="33">
        <f>Source!AL35+Source!AM35+Source!AO35</f>
        <v>59.83</v>
      </c>
      <c r="G55" s="34"/>
      <c r="H55" s="35"/>
      <c r="I55" s="34" t="str">
        <f>Source!BO35</f>
        <v/>
      </c>
      <c r="J55" s="34"/>
      <c r="K55" s="35"/>
      <c r="L55" s="36"/>
      <c r="S55">
        <f>ROUND((Source!FX35/100)*((ROUND(Source!AF35*Source!I35, 2)+ROUND(Source!AE35*Source!I35, 2))), 2)</f>
        <v>1.43</v>
      </c>
      <c r="T55">
        <f>Source!X35</f>
        <v>10.24</v>
      </c>
      <c r="U55">
        <f>ROUND((Source!FY35/100)*((ROUND(Source!AF35*Source!I35, 2)+ROUND(Source!AE35*Source!I35, 2))), 2)</f>
        <v>1.22</v>
      </c>
      <c r="V55">
        <f>Source!Y35</f>
        <v>8.6999999999999993</v>
      </c>
    </row>
    <row r="56" spans="1:26" x14ac:dyDescent="0.2">
      <c r="C56" s="27" t="str">
        <f>"Объем: "&amp;Source!I35&amp;"=3/"&amp;"100"</f>
        <v>Объем: 0,03=3/100</v>
      </c>
    </row>
    <row r="57" spans="1:26" ht="14.25" x14ac:dyDescent="0.2">
      <c r="A57" s="50"/>
      <c r="B57" s="51"/>
      <c r="C57" s="51" t="s">
        <v>1607</v>
      </c>
      <c r="D57" s="32"/>
      <c r="E57" s="13"/>
      <c r="F57" s="33">
        <f>Source!AO35</f>
        <v>59.83</v>
      </c>
      <c r="G57" s="34" t="str">
        <f>Source!DG35</f>
        <v/>
      </c>
      <c r="H57" s="35">
        <f>ROUND(Source!AF35*Source!I35, 2)</f>
        <v>1.79</v>
      </c>
      <c r="I57" s="34"/>
      <c r="J57" s="34">
        <f>IF(Source!BA35&lt;&gt; 0, Source!BA35, 1)</f>
        <v>7.13</v>
      </c>
      <c r="K57" s="35">
        <f>Source!S35</f>
        <v>12.8</v>
      </c>
      <c r="L57" s="36"/>
      <c r="R57">
        <f>H57</f>
        <v>1.79</v>
      </c>
    </row>
    <row r="58" spans="1:26" ht="14.25" x14ac:dyDescent="0.2">
      <c r="A58" s="50"/>
      <c r="B58" s="51"/>
      <c r="C58" s="51" t="s">
        <v>1609</v>
      </c>
      <c r="D58" s="32" t="s">
        <v>1610</v>
      </c>
      <c r="E58" s="13">
        <f>Source!BZ35</f>
        <v>80</v>
      </c>
      <c r="F58" s="54"/>
      <c r="G58" s="34"/>
      <c r="H58" s="35">
        <f>SUM(S55:S60)</f>
        <v>1.43</v>
      </c>
      <c r="I58" s="38"/>
      <c r="J58" s="30">
        <f>Source!AT35</f>
        <v>80</v>
      </c>
      <c r="K58" s="35">
        <f>SUM(T55:T60)</f>
        <v>10.24</v>
      </c>
      <c r="L58" s="36"/>
    </row>
    <row r="59" spans="1:26" ht="14.25" x14ac:dyDescent="0.2">
      <c r="A59" s="50"/>
      <c r="B59" s="51"/>
      <c r="C59" s="51" t="s">
        <v>1611</v>
      </c>
      <c r="D59" s="32" t="s">
        <v>1610</v>
      </c>
      <c r="E59" s="13">
        <f>Source!CA35</f>
        <v>68</v>
      </c>
      <c r="F59" s="54"/>
      <c r="G59" s="34"/>
      <c r="H59" s="35">
        <f>SUM(U55:U60)</f>
        <v>1.22</v>
      </c>
      <c r="I59" s="38"/>
      <c r="J59" s="30">
        <f>Source!AU35</f>
        <v>68</v>
      </c>
      <c r="K59" s="35">
        <f>SUM(V55:V60)</f>
        <v>8.6999999999999993</v>
      </c>
      <c r="L59" s="36"/>
    </row>
    <row r="60" spans="1:26" ht="14.25" x14ac:dyDescent="0.2">
      <c r="A60" s="52"/>
      <c r="B60" s="53"/>
      <c r="C60" s="53" t="s">
        <v>1612</v>
      </c>
      <c r="D60" s="39" t="s">
        <v>1613</v>
      </c>
      <c r="E60" s="40">
        <f>Source!AQ35</f>
        <v>7.67</v>
      </c>
      <c r="F60" s="41"/>
      <c r="G60" s="42" t="str">
        <f>Source!DI35</f>
        <v/>
      </c>
      <c r="H60" s="43"/>
      <c r="I60" s="42"/>
      <c r="J60" s="42"/>
      <c r="K60" s="43"/>
      <c r="L60" s="44">
        <f>Source!U35</f>
        <v>0.2301</v>
      </c>
    </row>
    <row r="61" spans="1:26" ht="15" x14ac:dyDescent="0.25">
      <c r="G61" s="76">
        <f>H57+H58+H59</f>
        <v>4.4399999999999995</v>
      </c>
      <c r="H61" s="76"/>
      <c r="J61" s="76">
        <f>K57+K58+K59</f>
        <v>31.74</v>
      </c>
      <c r="K61" s="76"/>
      <c r="L61" s="45">
        <f>Source!U35</f>
        <v>0.2301</v>
      </c>
      <c r="O61" s="28">
        <f>G61</f>
        <v>4.4399999999999995</v>
      </c>
      <c r="P61" s="28">
        <f>J61</f>
        <v>31.74</v>
      </c>
      <c r="Q61" s="28">
        <f>L61</f>
        <v>0.2301</v>
      </c>
      <c r="W61">
        <f>IF(Source!BI35&lt;=1,H57+H58+H59, 0)</f>
        <v>4.4399999999999995</v>
      </c>
      <c r="X61">
        <f>IF(Source!BI35=2,H57+H58+H59, 0)</f>
        <v>0</v>
      </c>
      <c r="Y61">
        <f>IF(Source!BI35=3,H57+H58+H59, 0)</f>
        <v>0</v>
      </c>
      <c r="Z61">
        <f>IF(Source!BI35=4,H57+H58+H59, 0)</f>
        <v>0</v>
      </c>
    </row>
    <row r="62" spans="1:26" ht="28.5" x14ac:dyDescent="0.2">
      <c r="A62" s="50" t="str">
        <f>Source!E37</f>
        <v>5</v>
      </c>
      <c r="B62" s="51" t="str">
        <f>Source!F37</f>
        <v>57-2-1</v>
      </c>
      <c r="C62" s="51" t="str">
        <f>Source!G37</f>
        <v>Разборка покрытий полов из линолеума и релина</v>
      </c>
      <c r="D62" s="32" t="str">
        <f>Source!H37</f>
        <v>100 м2</v>
      </c>
      <c r="E62" s="13">
        <f>Source!I37</f>
        <v>0.755</v>
      </c>
      <c r="F62" s="33">
        <f>Source!AL37+Source!AM37+Source!AO37</f>
        <v>92.9</v>
      </c>
      <c r="G62" s="34"/>
      <c r="H62" s="35"/>
      <c r="I62" s="34" t="str">
        <f>Source!BO37</f>
        <v/>
      </c>
      <c r="J62" s="34"/>
      <c r="K62" s="35"/>
      <c r="L62" s="36"/>
      <c r="S62">
        <f>ROUND((Source!FX37/100)*((ROUND(Source!AF37*Source!I37, 2)+ROUND(Source!AE37*Source!I37, 2))), 2)</f>
        <v>54.72</v>
      </c>
      <c r="T62">
        <f>Source!X37</f>
        <v>390.17</v>
      </c>
      <c r="U62">
        <f>ROUND((Source!FY37/100)*((ROUND(Source!AF37*Source!I37, 2)+ROUND(Source!AE37*Source!I37, 2))), 2)</f>
        <v>46.51</v>
      </c>
      <c r="V62">
        <f>Source!Y37</f>
        <v>331.64</v>
      </c>
    </row>
    <row r="63" spans="1:26" x14ac:dyDescent="0.2">
      <c r="C63" s="27" t="str">
        <f>"Объем: "&amp;Source!I37&amp;"=75,5/"&amp;"100"</f>
        <v>Объем: 0,755=75,5/100</v>
      </c>
    </row>
    <row r="64" spans="1:26" ht="14.25" x14ac:dyDescent="0.2">
      <c r="A64" s="50"/>
      <c r="B64" s="51"/>
      <c r="C64" s="51" t="s">
        <v>1607</v>
      </c>
      <c r="D64" s="32"/>
      <c r="E64" s="13"/>
      <c r="F64" s="33">
        <f>Source!AO37</f>
        <v>88.84</v>
      </c>
      <c r="G64" s="34" t="str">
        <f>Source!DG37</f>
        <v/>
      </c>
      <c r="H64" s="35">
        <f>ROUND(Source!AF37*Source!I37, 2)</f>
        <v>67.069999999999993</v>
      </c>
      <c r="I64" s="34"/>
      <c r="J64" s="34">
        <f>IF(Source!BA37&lt;&gt; 0, Source!BA37, 1)</f>
        <v>7.13</v>
      </c>
      <c r="K64" s="35">
        <f>Source!S37</f>
        <v>478.24</v>
      </c>
      <c r="L64" s="36"/>
      <c r="R64">
        <f>H64</f>
        <v>67.069999999999993</v>
      </c>
    </row>
    <row r="65" spans="1:26" ht="14.25" x14ac:dyDescent="0.2">
      <c r="A65" s="50"/>
      <c r="B65" s="51"/>
      <c r="C65" s="51" t="s">
        <v>390</v>
      </c>
      <c r="D65" s="32"/>
      <c r="E65" s="13"/>
      <c r="F65" s="33">
        <f>Source!AM37</f>
        <v>4.0599999999999996</v>
      </c>
      <c r="G65" s="34" t="str">
        <f>Source!DE37</f>
        <v/>
      </c>
      <c r="H65" s="35">
        <f>ROUND(Source!AD37*Source!I37, 2)</f>
        <v>3.07</v>
      </c>
      <c r="I65" s="34"/>
      <c r="J65" s="34">
        <f>IF(Source!BB37&lt;&gt; 0, Source!BB37, 1)</f>
        <v>7.13</v>
      </c>
      <c r="K65" s="35">
        <f>Source!Q37</f>
        <v>21.86</v>
      </c>
      <c r="L65" s="36"/>
    </row>
    <row r="66" spans="1:26" ht="14.25" x14ac:dyDescent="0.2">
      <c r="A66" s="50"/>
      <c r="B66" s="51"/>
      <c r="C66" s="51" t="s">
        <v>1608</v>
      </c>
      <c r="D66" s="32"/>
      <c r="E66" s="13"/>
      <c r="F66" s="33">
        <f>Source!AN37</f>
        <v>1.76</v>
      </c>
      <c r="G66" s="34" t="str">
        <f>Source!DF37</f>
        <v/>
      </c>
      <c r="H66" s="37">
        <f>ROUND(Source!AE37*Source!I37, 2)</f>
        <v>1.33</v>
      </c>
      <c r="I66" s="34"/>
      <c r="J66" s="34">
        <f>IF(Source!BS37&lt;&gt; 0, Source!BS37, 1)</f>
        <v>7.13</v>
      </c>
      <c r="K66" s="37">
        <f>Source!R37</f>
        <v>9.4700000000000006</v>
      </c>
      <c r="L66" s="36"/>
      <c r="R66">
        <f>H66</f>
        <v>1.33</v>
      </c>
    </row>
    <row r="67" spans="1:26" ht="14.25" x14ac:dyDescent="0.2">
      <c r="A67" s="50"/>
      <c r="B67" s="51"/>
      <c r="C67" s="51" t="s">
        <v>1609</v>
      </c>
      <c r="D67" s="32" t="s">
        <v>1610</v>
      </c>
      <c r="E67" s="13">
        <f>Source!BZ37</f>
        <v>80</v>
      </c>
      <c r="F67" s="54"/>
      <c r="G67" s="34"/>
      <c r="H67" s="35">
        <f>SUM(S62:S69)</f>
        <v>54.72</v>
      </c>
      <c r="I67" s="38"/>
      <c r="J67" s="30">
        <f>Source!AT37</f>
        <v>80</v>
      </c>
      <c r="K67" s="35">
        <f>SUM(T62:T69)</f>
        <v>390.17</v>
      </c>
      <c r="L67" s="36"/>
    </row>
    <row r="68" spans="1:26" ht="14.25" x14ac:dyDescent="0.2">
      <c r="A68" s="50"/>
      <c r="B68" s="51"/>
      <c r="C68" s="51" t="s">
        <v>1611</v>
      </c>
      <c r="D68" s="32" t="s">
        <v>1610</v>
      </c>
      <c r="E68" s="13">
        <f>Source!CA37</f>
        <v>68</v>
      </c>
      <c r="F68" s="54"/>
      <c r="G68" s="34"/>
      <c r="H68" s="35">
        <f>SUM(U62:U69)</f>
        <v>46.51</v>
      </c>
      <c r="I68" s="38"/>
      <c r="J68" s="30">
        <f>Source!AU37</f>
        <v>68</v>
      </c>
      <c r="K68" s="35">
        <f>SUM(V62:V69)</f>
        <v>331.64</v>
      </c>
      <c r="L68" s="36"/>
    </row>
    <row r="69" spans="1:26" ht="14.25" x14ac:dyDescent="0.2">
      <c r="A69" s="52"/>
      <c r="B69" s="53"/>
      <c r="C69" s="53" t="s">
        <v>1612</v>
      </c>
      <c r="D69" s="39" t="s">
        <v>1613</v>
      </c>
      <c r="E69" s="40">
        <f>Source!AQ37</f>
        <v>11.39</v>
      </c>
      <c r="F69" s="41"/>
      <c r="G69" s="42" t="str">
        <f>Source!DI37</f>
        <v/>
      </c>
      <c r="H69" s="43"/>
      <c r="I69" s="42"/>
      <c r="J69" s="42"/>
      <c r="K69" s="43"/>
      <c r="L69" s="44">
        <f>Source!U37</f>
        <v>8.5994500000000009</v>
      </c>
    </row>
    <row r="70" spans="1:26" ht="15" x14ac:dyDescent="0.25">
      <c r="G70" s="76">
        <f>H64+H65+H67+H68</f>
        <v>171.36999999999998</v>
      </c>
      <c r="H70" s="76"/>
      <c r="J70" s="76">
        <f>K64+K65+K67+K68</f>
        <v>1221.9099999999999</v>
      </c>
      <c r="K70" s="76"/>
      <c r="L70" s="45">
        <f>Source!U37</f>
        <v>8.5994500000000009</v>
      </c>
      <c r="O70" s="28">
        <f>G70</f>
        <v>171.36999999999998</v>
      </c>
      <c r="P70" s="28">
        <f>J70</f>
        <v>1221.9099999999999</v>
      </c>
      <c r="Q70" s="28">
        <f>L70</f>
        <v>8.5994500000000009</v>
      </c>
      <c r="W70">
        <f>IF(Source!BI37&lt;=1,H64+H65+H67+H68, 0)</f>
        <v>171.36999999999998</v>
      </c>
      <c r="X70">
        <f>IF(Source!BI37=2,H64+H65+H67+H68, 0)</f>
        <v>0</v>
      </c>
      <c r="Y70">
        <f>IF(Source!BI37=3,H64+H65+H67+H68, 0)</f>
        <v>0</v>
      </c>
      <c r="Z70">
        <f>IF(Source!BI37=4,H64+H65+H67+H68, 0)</f>
        <v>0</v>
      </c>
    </row>
    <row r="71" spans="1:26" ht="28.5" x14ac:dyDescent="0.2">
      <c r="A71" s="50" t="str">
        <f>Source!E39</f>
        <v>6</v>
      </c>
      <c r="B71" s="51" t="str">
        <f>Source!F39</f>
        <v>57-3-2</v>
      </c>
      <c r="C71" s="51" t="str">
        <f>Source!G39</f>
        <v>Разборка плинтусов цементных и из керамической плитки</v>
      </c>
      <c r="D71" s="32" t="str">
        <f>Source!H39</f>
        <v>100 м</v>
      </c>
      <c r="E71" s="13">
        <f>Source!I39</f>
        <v>0.17849999999999999</v>
      </c>
      <c r="F71" s="33">
        <f>Source!AL39+Source!AM39+Source!AO39</f>
        <v>111.38</v>
      </c>
      <c r="G71" s="34"/>
      <c r="H71" s="35"/>
      <c r="I71" s="34" t="str">
        <f>Source!BO39</f>
        <v/>
      </c>
      <c r="J71" s="34"/>
      <c r="K71" s="35"/>
      <c r="L71" s="36"/>
      <c r="S71">
        <f>ROUND((Source!FX39/100)*((ROUND(Source!AF39*Source!I39, 2)+ROUND(Source!AE39*Source!I39, 2))), 2)</f>
        <v>15.9</v>
      </c>
      <c r="T71">
        <f>Source!X39</f>
        <v>113.4</v>
      </c>
      <c r="U71">
        <f>ROUND((Source!FY39/100)*((ROUND(Source!AF39*Source!I39, 2)+ROUND(Source!AE39*Source!I39, 2))), 2)</f>
        <v>13.52</v>
      </c>
      <c r="V71">
        <f>Source!Y39</f>
        <v>96.39</v>
      </c>
    </row>
    <row r="72" spans="1:26" x14ac:dyDescent="0.2">
      <c r="C72" s="27" t="str">
        <f>"Объем: "&amp;Source!I39&amp;"=17,85/"&amp;"100"</f>
        <v>Объем: 0,1785=17,85/100</v>
      </c>
    </row>
    <row r="73" spans="1:26" ht="14.25" x14ac:dyDescent="0.2">
      <c r="A73" s="50"/>
      <c r="B73" s="51"/>
      <c r="C73" s="51" t="s">
        <v>1607</v>
      </c>
      <c r="D73" s="32"/>
      <c r="E73" s="13"/>
      <c r="F73" s="33">
        <f>Source!AO39</f>
        <v>111.38</v>
      </c>
      <c r="G73" s="34" t="str">
        <f>Source!DG39</f>
        <v/>
      </c>
      <c r="H73" s="35">
        <f>ROUND(Source!AF39*Source!I39, 2)</f>
        <v>19.88</v>
      </c>
      <c r="I73" s="34"/>
      <c r="J73" s="34">
        <f>IF(Source!BA39&lt;&gt; 0, Source!BA39, 1)</f>
        <v>7.13</v>
      </c>
      <c r="K73" s="35">
        <f>Source!S39</f>
        <v>141.75</v>
      </c>
      <c r="L73" s="36"/>
      <c r="R73">
        <f>H73</f>
        <v>19.88</v>
      </c>
    </row>
    <row r="74" spans="1:26" ht="14.25" x14ac:dyDescent="0.2">
      <c r="A74" s="50"/>
      <c r="B74" s="51"/>
      <c r="C74" s="51" t="s">
        <v>1609</v>
      </c>
      <c r="D74" s="32" t="s">
        <v>1610</v>
      </c>
      <c r="E74" s="13">
        <f>Source!BZ39</f>
        <v>80</v>
      </c>
      <c r="F74" s="54"/>
      <c r="G74" s="34"/>
      <c r="H74" s="35">
        <f>SUM(S71:S76)</f>
        <v>15.9</v>
      </c>
      <c r="I74" s="38"/>
      <c r="J74" s="30">
        <f>Source!AT39</f>
        <v>80</v>
      </c>
      <c r="K74" s="35">
        <f>SUM(T71:T76)</f>
        <v>113.4</v>
      </c>
      <c r="L74" s="36"/>
    </row>
    <row r="75" spans="1:26" ht="14.25" x14ac:dyDescent="0.2">
      <c r="A75" s="50"/>
      <c r="B75" s="51"/>
      <c r="C75" s="51" t="s">
        <v>1611</v>
      </c>
      <c r="D75" s="32" t="s">
        <v>1610</v>
      </c>
      <c r="E75" s="13">
        <f>Source!CA39</f>
        <v>68</v>
      </c>
      <c r="F75" s="54"/>
      <c r="G75" s="34"/>
      <c r="H75" s="35">
        <f>SUM(U71:U76)</f>
        <v>13.52</v>
      </c>
      <c r="I75" s="38"/>
      <c r="J75" s="30">
        <f>Source!AU39</f>
        <v>68</v>
      </c>
      <c r="K75" s="35">
        <f>SUM(V71:V76)</f>
        <v>96.39</v>
      </c>
      <c r="L75" s="36"/>
    </row>
    <row r="76" spans="1:26" ht="14.25" x14ac:dyDescent="0.2">
      <c r="A76" s="52"/>
      <c r="B76" s="53"/>
      <c r="C76" s="53" t="s">
        <v>1612</v>
      </c>
      <c r="D76" s="39" t="s">
        <v>1613</v>
      </c>
      <c r="E76" s="40">
        <f>Source!AQ39</f>
        <v>14.28</v>
      </c>
      <c r="F76" s="41"/>
      <c r="G76" s="42" t="str">
        <f>Source!DI39</f>
        <v/>
      </c>
      <c r="H76" s="43"/>
      <c r="I76" s="42"/>
      <c r="J76" s="42"/>
      <c r="K76" s="43"/>
      <c r="L76" s="44">
        <f>Source!U39</f>
        <v>2.5489799999999998</v>
      </c>
    </row>
    <row r="77" spans="1:26" ht="15" x14ac:dyDescent="0.25">
      <c r="G77" s="76">
        <f>H73+H74+H75</f>
        <v>49.3</v>
      </c>
      <c r="H77" s="76"/>
      <c r="J77" s="76">
        <f>K73+K74+K75</f>
        <v>351.54</v>
      </c>
      <c r="K77" s="76"/>
      <c r="L77" s="45">
        <f>Source!U39</f>
        <v>2.5489799999999998</v>
      </c>
      <c r="O77" s="28">
        <f>G77</f>
        <v>49.3</v>
      </c>
      <c r="P77" s="28">
        <f>J77</f>
        <v>351.54</v>
      </c>
      <c r="Q77" s="28">
        <f>L77</f>
        <v>2.5489799999999998</v>
      </c>
      <c r="W77">
        <f>IF(Source!BI39&lt;=1,H73+H74+H75, 0)</f>
        <v>49.3</v>
      </c>
      <c r="X77">
        <f>IF(Source!BI39=2,H73+H74+H75, 0)</f>
        <v>0</v>
      </c>
      <c r="Y77">
        <f>IF(Source!BI39=3,H73+H74+H75, 0)</f>
        <v>0</v>
      </c>
      <c r="Z77">
        <f>IF(Source!BI39=4,H73+H74+H75, 0)</f>
        <v>0</v>
      </c>
    </row>
    <row r="78" spans="1:26" ht="28.5" x14ac:dyDescent="0.2">
      <c r="A78" s="50" t="str">
        <f>Source!E41</f>
        <v>7</v>
      </c>
      <c r="B78" s="51" t="str">
        <f>Source!F41</f>
        <v>57-3-1</v>
      </c>
      <c r="C78" s="51" t="str">
        <f>Source!G41</f>
        <v>Разборка плинтусов деревянных и из пластмассовых материалов</v>
      </c>
      <c r="D78" s="32" t="str">
        <f>Source!H41</f>
        <v>100 м</v>
      </c>
      <c r="E78" s="13">
        <f>Source!I41</f>
        <v>0.72470000000000001</v>
      </c>
      <c r="F78" s="33">
        <f>Source!AL41+Source!AM41+Source!AO41</f>
        <v>29.41</v>
      </c>
      <c r="G78" s="34"/>
      <c r="H78" s="35"/>
      <c r="I78" s="34" t="str">
        <f>Source!BO41</f>
        <v/>
      </c>
      <c r="J78" s="34"/>
      <c r="K78" s="35"/>
      <c r="L78" s="36"/>
      <c r="S78">
        <f>ROUND((Source!FX41/100)*((ROUND(Source!AF41*Source!I41, 2)+ROUND(Source!AE41*Source!I41, 2))), 2)</f>
        <v>17.05</v>
      </c>
      <c r="T78">
        <f>Source!X41</f>
        <v>121.57</v>
      </c>
      <c r="U78">
        <f>ROUND((Source!FY41/100)*((ROUND(Source!AF41*Source!I41, 2)+ROUND(Source!AE41*Source!I41, 2))), 2)</f>
        <v>14.49</v>
      </c>
      <c r="V78">
        <f>Source!Y41</f>
        <v>103.33</v>
      </c>
    </row>
    <row r="79" spans="1:26" x14ac:dyDescent="0.2">
      <c r="C79" s="27" t="str">
        <f>"Объем: "&amp;Source!I41&amp;"=72,47/"&amp;"100"</f>
        <v>Объем: 0,7247=72,47/100</v>
      </c>
    </row>
    <row r="80" spans="1:26" ht="14.25" x14ac:dyDescent="0.2">
      <c r="A80" s="50"/>
      <c r="B80" s="51"/>
      <c r="C80" s="51" t="s">
        <v>1607</v>
      </c>
      <c r="D80" s="32"/>
      <c r="E80" s="13"/>
      <c r="F80" s="33">
        <f>Source!AO41</f>
        <v>29.41</v>
      </c>
      <c r="G80" s="34" t="str">
        <f>Source!DG41</f>
        <v/>
      </c>
      <c r="H80" s="35">
        <f>ROUND(Source!AF41*Source!I41, 2)</f>
        <v>21.31</v>
      </c>
      <c r="I80" s="34"/>
      <c r="J80" s="34">
        <f>IF(Source!BA41&lt;&gt; 0, Source!BA41, 1)</f>
        <v>7.13</v>
      </c>
      <c r="K80" s="35">
        <f>Source!S41</f>
        <v>151.96</v>
      </c>
      <c r="L80" s="36"/>
      <c r="R80">
        <f>H80</f>
        <v>21.31</v>
      </c>
    </row>
    <row r="81" spans="1:26" ht="14.25" x14ac:dyDescent="0.2">
      <c r="A81" s="50"/>
      <c r="B81" s="51"/>
      <c r="C81" s="51" t="s">
        <v>1609</v>
      </c>
      <c r="D81" s="32" t="s">
        <v>1610</v>
      </c>
      <c r="E81" s="13">
        <f>Source!BZ41</f>
        <v>80</v>
      </c>
      <c r="F81" s="54"/>
      <c r="G81" s="34"/>
      <c r="H81" s="35">
        <f>SUM(S78:S83)</f>
        <v>17.05</v>
      </c>
      <c r="I81" s="38"/>
      <c r="J81" s="30">
        <f>Source!AT41</f>
        <v>80</v>
      </c>
      <c r="K81" s="35">
        <f>SUM(T78:T83)</f>
        <v>121.57</v>
      </c>
      <c r="L81" s="36"/>
    </row>
    <row r="82" spans="1:26" ht="14.25" x14ac:dyDescent="0.2">
      <c r="A82" s="50"/>
      <c r="B82" s="51"/>
      <c r="C82" s="51" t="s">
        <v>1611</v>
      </c>
      <c r="D82" s="32" t="s">
        <v>1610</v>
      </c>
      <c r="E82" s="13">
        <f>Source!CA41</f>
        <v>68</v>
      </c>
      <c r="F82" s="54"/>
      <c r="G82" s="34"/>
      <c r="H82" s="35">
        <f>SUM(U78:U83)</f>
        <v>14.49</v>
      </c>
      <c r="I82" s="38"/>
      <c r="J82" s="30">
        <f>Source!AU41</f>
        <v>68</v>
      </c>
      <c r="K82" s="35">
        <f>SUM(V78:V83)</f>
        <v>103.33</v>
      </c>
      <c r="L82" s="36"/>
    </row>
    <row r="83" spans="1:26" ht="14.25" x14ac:dyDescent="0.2">
      <c r="A83" s="52"/>
      <c r="B83" s="53"/>
      <c r="C83" s="53" t="s">
        <v>1612</v>
      </c>
      <c r="D83" s="39" t="s">
        <v>1613</v>
      </c>
      <c r="E83" s="40">
        <f>Source!AQ41</f>
        <v>3.77</v>
      </c>
      <c r="F83" s="41"/>
      <c r="G83" s="42" t="str">
        <f>Source!DI41</f>
        <v/>
      </c>
      <c r="H83" s="43"/>
      <c r="I83" s="42"/>
      <c r="J83" s="42"/>
      <c r="K83" s="43"/>
      <c r="L83" s="44">
        <f>Source!U41</f>
        <v>2.732119</v>
      </c>
    </row>
    <row r="84" spans="1:26" ht="15" x14ac:dyDescent="0.25">
      <c r="G84" s="76">
        <f>H80+H81+H82</f>
        <v>52.85</v>
      </c>
      <c r="H84" s="76"/>
      <c r="J84" s="76">
        <f>K80+K81+K82</f>
        <v>376.85999999999996</v>
      </c>
      <c r="K84" s="76"/>
      <c r="L84" s="45">
        <f>Source!U41</f>
        <v>2.732119</v>
      </c>
      <c r="O84" s="28">
        <f>G84</f>
        <v>52.85</v>
      </c>
      <c r="P84" s="28">
        <f>J84</f>
        <v>376.85999999999996</v>
      </c>
      <c r="Q84" s="28">
        <f>L84</f>
        <v>2.732119</v>
      </c>
      <c r="W84">
        <f>IF(Source!BI41&lt;=1,H80+H81+H82, 0)</f>
        <v>52.85</v>
      </c>
      <c r="X84">
        <f>IF(Source!BI41=2,H80+H81+H82, 0)</f>
        <v>0</v>
      </c>
      <c r="Y84">
        <f>IF(Source!BI41=3,H80+H81+H82, 0)</f>
        <v>0</v>
      </c>
      <c r="Z84">
        <f>IF(Source!BI41=4,H80+H81+H82, 0)</f>
        <v>0</v>
      </c>
    </row>
    <row r="85" spans="1:26" ht="28.5" x14ac:dyDescent="0.2">
      <c r="A85" s="50" t="str">
        <f>Source!E43</f>
        <v>8</v>
      </c>
      <c r="B85" s="51" t="str">
        <f>Source!F43</f>
        <v>57-2-4 прим.</v>
      </c>
      <c r="C85" s="51" t="str">
        <f>Source!G43</f>
        <v>Разборка покрытий полов цементных толщиной 150 мм</v>
      </c>
      <c r="D85" s="32" t="str">
        <f>Source!H43</f>
        <v>100 м2</v>
      </c>
      <c r="E85" s="13">
        <f>Source!I43</f>
        <v>7.8E-2</v>
      </c>
      <c r="F85" s="33">
        <f>Source!AL43+Source!AM43+Source!AO43</f>
        <v>1687.56</v>
      </c>
      <c r="G85" s="34"/>
      <c r="H85" s="35"/>
      <c r="I85" s="34" t="str">
        <f>Source!BO43</f>
        <v/>
      </c>
      <c r="J85" s="34"/>
      <c r="K85" s="35"/>
      <c r="L85" s="36"/>
      <c r="S85">
        <f>ROUND((Source!FX43/100)*((ROUND(Source!AF43*Source!I43, 2)+ROUND(Source!AE43*Source!I43, 2))), 2)</f>
        <v>60.71</v>
      </c>
      <c r="T85">
        <f>Source!X43</f>
        <v>432.82</v>
      </c>
      <c r="U85">
        <f>ROUND((Source!FY43/100)*((ROUND(Source!AF43*Source!I43, 2)+ROUND(Source!AE43*Source!I43, 2))), 2)</f>
        <v>51.61</v>
      </c>
      <c r="V85">
        <f>Source!Y43</f>
        <v>367.9</v>
      </c>
    </row>
    <row r="86" spans="1:26" x14ac:dyDescent="0.2">
      <c r="C86" s="27" t="str">
        <f>"Объем: "&amp;Source!I43&amp;"=7,8/"&amp;"100"</f>
        <v>Объем: 0,078=7,8/100</v>
      </c>
    </row>
    <row r="87" spans="1:26" ht="14.25" x14ac:dyDescent="0.2">
      <c r="A87" s="50"/>
      <c r="B87" s="51"/>
      <c r="C87" s="51" t="s">
        <v>1607</v>
      </c>
      <c r="D87" s="32"/>
      <c r="E87" s="13"/>
      <c r="F87" s="33">
        <f>Source!AO43</f>
        <v>948.54</v>
      </c>
      <c r="G87" s="34" t="str">
        <f>Source!DG43</f>
        <v/>
      </c>
      <c r="H87" s="35">
        <f>ROUND(Source!AF43*Source!I43, 2)</f>
        <v>73.989999999999995</v>
      </c>
      <c r="I87" s="34"/>
      <c r="J87" s="34">
        <f>IF(Source!BA43&lt;&gt; 0, Source!BA43, 1)</f>
        <v>7.13</v>
      </c>
      <c r="K87" s="35">
        <f>Source!S43</f>
        <v>527.52</v>
      </c>
      <c r="L87" s="36"/>
      <c r="R87">
        <f>H87</f>
        <v>73.989999999999995</v>
      </c>
    </row>
    <row r="88" spans="1:26" ht="14.25" x14ac:dyDescent="0.2">
      <c r="A88" s="50"/>
      <c r="B88" s="51"/>
      <c r="C88" s="51" t="s">
        <v>390</v>
      </c>
      <c r="D88" s="32"/>
      <c r="E88" s="13"/>
      <c r="F88" s="33">
        <f>Source!AM43</f>
        <v>739.02</v>
      </c>
      <c r="G88" s="34" t="str">
        <f>Source!DE43</f>
        <v/>
      </c>
      <c r="H88" s="35">
        <f>ROUND(Source!AD43*Source!I43, 2)</f>
        <v>57.64</v>
      </c>
      <c r="I88" s="34"/>
      <c r="J88" s="34">
        <f>IF(Source!BB43&lt;&gt; 0, Source!BB43, 1)</f>
        <v>7.13</v>
      </c>
      <c r="K88" s="35">
        <f>Source!Q43</f>
        <v>411</v>
      </c>
      <c r="L88" s="36"/>
    </row>
    <row r="89" spans="1:26" ht="14.25" x14ac:dyDescent="0.2">
      <c r="A89" s="50"/>
      <c r="B89" s="51"/>
      <c r="C89" s="51" t="s">
        <v>1608</v>
      </c>
      <c r="D89" s="32"/>
      <c r="E89" s="13"/>
      <c r="F89" s="33">
        <f>Source!AN43</f>
        <v>24.3</v>
      </c>
      <c r="G89" s="34" t="str">
        <f>Source!DF43</f>
        <v/>
      </c>
      <c r="H89" s="37">
        <f>ROUND(Source!AE43*Source!I43, 2)</f>
        <v>1.9</v>
      </c>
      <c r="I89" s="34"/>
      <c r="J89" s="34">
        <f>IF(Source!BS43&lt;&gt; 0, Source!BS43, 1)</f>
        <v>7.13</v>
      </c>
      <c r="K89" s="37">
        <f>Source!R43</f>
        <v>13.51</v>
      </c>
      <c r="L89" s="36"/>
      <c r="R89">
        <f>H89</f>
        <v>1.9</v>
      </c>
    </row>
    <row r="90" spans="1:26" ht="14.25" x14ac:dyDescent="0.2">
      <c r="A90" s="50"/>
      <c r="B90" s="51"/>
      <c r="C90" s="51" t="s">
        <v>1609</v>
      </c>
      <c r="D90" s="32" t="s">
        <v>1610</v>
      </c>
      <c r="E90" s="13">
        <f>Source!BZ43</f>
        <v>80</v>
      </c>
      <c r="F90" s="54"/>
      <c r="G90" s="34"/>
      <c r="H90" s="35">
        <f>SUM(S85:S92)</f>
        <v>60.71</v>
      </c>
      <c r="I90" s="38"/>
      <c r="J90" s="30">
        <f>Source!AT43</f>
        <v>80</v>
      </c>
      <c r="K90" s="35">
        <f>SUM(T85:T92)</f>
        <v>432.82</v>
      </c>
      <c r="L90" s="36"/>
    </row>
    <row r="91" spans="1:26" ht="14.25" x14ac:dyDescent="0.2">
      <c r="A91" s="50"/>
      <c r="B91" s="51"/>
      <c r="C91" s="51" t="s">
        <v>1611</v>
      </c>
      <c r="D91" s="32" t="s">
        <v>1610</v>
      </c>
      <c r="E91" s="13">
        <f>Source!CA43</f>
        <v>68</v>
      </c>
      <c r="F91" s="54"/>
      <c r="G91" s="34"/>
      <c r="H91" s="35">
        <f>SUM(U85:U92)</f>
        <v>51.61</v>
      </c>
      <c r="I91" s="38"/>
      <c r="J91" s="30">
        <f>Source!AU43</f>
        <v>68</v>
      </c>
      <c r="K91" s="35">
        <f>SUM(V85:V92)</f>
        <v>367.9</v>
      </c>
      <c r="L91" s="36"/>
    </row>
    <row r="92" spans="1:26" ht="14.25" x14ac:dyDescent="0.2">
      <c r="A92" s="52"/>
      <c r="B92" s="53"/>
      <c r="C92" s="53" t="s">
        <v>1612</v>
      </c>
      <c r="D92" s="39" t="s">
        <v>1613</v>
      </c>
      <c r="E92" s="40">
        <f>Source!AQ43</f>
        <v>111.2</v>
      </c>
      <c r="F92" s="41"/>
      <c r="G92" s="42" t="str">
        <f>Source!DI43</f>
        <v/>
      </c>
      <c r="H92" s="43"/>
      <c r="I92" s="42"/>
      <c r="J92" s="42"/>
      <c r="K92" s="43"/>
      <c r="L92" s="44">
        <f>Source!U43</f>
        <v>8.6736000000000004</v>
      </c>
    </row>
    <row r="93" spans="1:26" ht="15" x14ac:dyDescent="0.25">
      <c r="G93" s="76">
        <f>H87+H88+H90+H91</f>
        <v>243.95</v>
      </c>
      <c r="H93" s="76"/>
      <c r="J93" s="76">
        <f>K87+K88+K90+K91</f>
        <v>1739.2399999999998</v>
      </c>
      <c r="K93" s="76"/>
      <c r="L93" s="45">
        <f>Source!U43</f>
        <v>8.6736000000000004</v>
      </c>
      <c r="O93" s="28">
        <f>G93</f>
        <v>243.95</v>
      </c>
      <c r="P93" s="28">
        <f>J93</f>
        <v>1739.2399999999998</v>
      </c>
      <c r="Q93" s="28">
        <f>L93</f>
        <v>8.6736000000000004</v>
      </c>
      <c r="W93">
        <f>IF(Source!BI43&lt;=1,H87+H88+H90+H91, 0)</f>
        <v>243.95</v>
      </c>
      <c r="X93">
        <f>IF(Source!BI43=2,H87+H88+H90+H91, 0)</f>
        <v>0</v>
      </c>
      <c r="Y93">
        <f>IF(Source!BI43=3,H87+H88+H90+H91, 0)</f>
        <v>0</v>
      </c>
      <c r="Z93">
        <f>IF(Source!BI43=4,H87+H88+H90+H91, 0)</f>
        <v>0</v>
      </c>
    </row>
    <row r="94" spans="1:26" ht="28.5" x14ac:dyDescent="0.2">
      <c r="A94" s="50" t="str">
        <f>Source!E45</f>
        <v>9</v>
      </c>
      <c r="B94" s="51" t="str">
        <f>Source!F45</f>
        <v>63-7-5</v>
      </c>
      <c r="C94" s="51" t="str">
        <f>Source!G45</f>
        <v>Разборка облицовки стен из керамических глазурованных плиток</v>
      </c>
      <c r="D94" s="32" t="str">
        <f>Source!H45</f>
        <v>100 м2</v>
      </c>
      <c r="E94" s="13">
        <f>Source!I45</f>
        <v>0.19070000000000001</v>
      </c>
      <c r="F94" s="33">
        <f>Source!AL45+Source!AM45+Source!AO45</f>
        <v>654</v>
      </c>
      <c r="G94" s="34"/>
      <c r="H94" s="35"/>
      <c r="I94" s="34" t="str">
        <f>Source!BO45</f>
        <v/>
      </c>
      <c r="J94" s="34"/>
      <c r="K94" s="35"/>
      <c r="L94" s="36"/>
      <c r="S94">
        <f>ROUND((Source!FX45/100)*((ROUND(Source!AF45*Source!I45, 2)+ROUND(Source!AE45*Source!I45, 2))), 2)</f>
        <v>86.56</v>
      </c>
      <c r="T94">
        <f>Source!X45</f>
        <v>617.16</v>
      </c>
      <c r="U94">
        <f>ROUND((Source!FY45/100)*((ROUND(Source!AF45*Source!I45, 2)+ROUND(Source!AE45*Source!I45, 2))), 2)</f>
        <v>56.21</v>
      </c>
      <c r="V94">
        <f>Source!Y45</f>
        <v>400.75</v>
      </c>
    </row>
    <row r="95" spans="1:26" x14ac:dyDescent="0.2">
      <c r="C95" s="27" t="str">
        <f>"Объем: "&amp;Source!I45&amp;"=19,07/"&amp;"100"</f>
        <v>Объем: 0,1907=19,07/100</v>
      </c>
    </row>
    <row r="96" spans="1:26" ht="14.25" x14ac:dyDescent="0.2">
      <c r="A96" s="50"/>
      <c r="B96" s="51"/>
      <c r="C96" s="51" t="s">
        <v>1607</v>
      </c>
      <c r="D96" s="32"/>
      <c r="E96" s="13"/>
      <c r="F96" s="33">
        <f>Source!AO45</f>
        <v>584.74</v>
      </c>
      <c r="G96" s="34" t="str">
        <f>Source!DG45</f>
        <v/>
      </c>
      <c r="H96" s="35">
        <f>ROUND(Source!AF45*Source!I45, 2)</f>
        <v>111.51</v>
      </c>
      <c r="I96" s="34"/>
      <c r="J96" s="34">
        <f>IF(Source!BA45&lt;&gt; 0, Source!BA45, 1)</f>
        <v>7.13</v>
      </c>
      <c r="K96" s="35">
        <f>Source!S45</f>
        <v>795.07</v>
      </c>
      <c r="L96" s="36"/>
      <c r="R96">
        <f>H96</f>
        <v>111.51</v>
      </c>
    </row>
    <row r="97" spans="1:26" ht="14.25" x14ac:dyDescent="0.2">
      <c r="A97" s="50"/>
      <c r="B97" s="51"/>
      <c r="C97" s="51" t="s">
        <v>390</v>
      </c>
      <c r="D97" s="32"/>
      <c r="E97" s="13"/>
      <c r="F97" s="33">
        <f>Source!AM45</f>
        <v>69.260000000000005</v>
      </c>
      <c r="G97" s="34" t="str">
        <f>Source!DE45</f>
        <v/>
      </c>
      <c r="H97" s="35">
        <f>ROUND(Source!AD45*Source!I45, 2)</f>
        <v>13.21</v>
      </c>
      <c r="I97" s="34"/>
      <c r="J97" s="34">
        <f>IF(Source!BB45&lt;&gt; 0, Source!BB45, 1)</f>
        <v>7.13</v>
      </c>
      <c r="K97" s="35">
        <f>Source!Q45</f>
        <v>94.17</v>
      </c>
      <c r="L97" s="36"/>
    </row>
    <row r="98" spans="1:26" ht="14.25" x14ac:dyDescent="0.2">
      <c r="A98" s="50"/>
      <c r="B98" s="51"/>
      <c r="C98" s="51" t="s">
        <v>1608</v>
      </c>
      <c r="D98" s="32"/>
      <c r="E98" s="13"/>
      <c r="F98" s="33">
        <f>Source!AN45</f>
        <v>4.7300000000000004</v>
      </c>
      <c r="G98" s="34" t="str">
        <f>Source!DF45</f>
        <v/>
      </c>
      <c r="H98" s="37">
        <f>ROUND(Source!AE45*Source!I45, 2)</f>
        <v>0.9</v>
      </c>
      <c r="I98" s="34"/>
      <c r="J98" s="34">
        <f>IF(Source!BS45&lt;&gt; 0, Source!BS45, 1)</f>
        <v>7.13</v>
      </c>
      <c r="K98" s="37">
        <f>Source!R45</f>
        <v>6.43</v>
      </c>
      <c r="L98" s="36"/>
      <c r="R98">
        <f>H98</f>
        <v>0.9</v>
      </c>
    </row>
    <row r="99" spans="1:26" ht="14.25" x14ac:dyDescent="0.2">
      <c r="A99" s="50"/>
      <c r="B99" s="51"/>
      <c r="C99" s="51" t="s">
        <v>1609</v>
      </c>
      <c r="D99" s="32" t="s">
        <v>1610</v>
      </c>
      <c r="E99" s="13">
        <f>Source!BZ45</f>
        <v>77</v>
      </c>
      <c r="F99" s="54"/>
      <c r="G99" s="34"/>
      <c r="H99" s="35">
        <f>SUM(S94:S101)</f>
        <v>86.56</v>
      </c>
      <c r="I99" s="38"/>
      <c r="J99" s="30">
        <f>Source!AT45</f>
        <v>77</v>
      </c>
      <c r="K99" s="35">
        <f>SUM(T94:T101)</f>
        <v>617.16</v>
      </c>
      <c r="L99" s="36"/>
    </row>
    <row r="100" spans="1:26" ht="14.25" x14ac:dyDescent="0.2">
      <c r="A100" s="50"/>
      <c r="B100" s="51"/>
      <c r="C100" s="51" t="s">
        <v>1611</v>
      </c>
      <c r="D100" s="32" t="s">
        <v>1610</v>
      </c>
      <c r="E100" s="13">
        <f>Source!CA45</f>
        <v>50</v>
      </c>
      <c r="F100" s="54"/>
      <c r="G100" s="34"/>
      <c r="H100" s="35">
        <f>SUM(U94:U101)</f>
        <v>56.21</v>
      </c>
      <c r="I100" s="38"/>
      <c r="J100" s="30">
        <f>Source!AU45</f>
        <v>50</v>
      </c>
      <c r="K100" s="35">
        <f>SUM(V94:V101)</f>
        <v>400.75</v>
      </c>
      <c r="L100" s="36"/>
    </row>
    <row r="101" spans="1:26" ht="14.25" x14ac:dyDescent="0.2">
      <c r="A101" s="52"/>
      <c r="B101" s="53"/>
      <c r="C101" s="53" t="s">
        <v>1612</v>
      </c>
      <c r="D101" s="39" t="s">
        <v>1613</v>
      </c>
      <c r="E101" s="40">
        <f>Source!AQ45</f>
        <v>74.3</v>
      </c>
      <c r="F101" s="41"/>
      <c r="G101" s="42" t="str">
        <f>Source!DI45</f>
        <v/>
      </c>
      <c r="H101" s="43"/>
      <c r="I101" s="42"/>
      <c r="J101" s="42"/>
      <c r="K101" s="43"/>
      <c r="L101" s="44">
        <f>Source!U45</f>
        <v>14.16901</v>
      </c>
    </row>
    <row r="102" spans="1:26" ht="15" x14ac:dyDescent="0.25">
      <c r="G102" s="76">
        <f>H96+H97+H99+H100</f>
        <v>267.49</v>
      </c>
      <c r="H102" s="76"/>
      <c r="J102" s="76">
        <f>K96+K97+K99+K100</f>
        <v>1907.15</v>
      </c>
      <c r="K102" s="76"/>
      <c r="L102" s="45">
        <f>Source!U45</f>
        <v>14.16901</v>
      </c>
      <c r="O102" s="28">
        <f>G102</f>
        <v>267.49</v>
      </c>
      <c r="P102" s="28">
        <f>J102</f>
        <v>1907.15</v>
      </c>
      <c r="Q102" s="28">
        <f>L102</f>
        <v>14.16901</v>
      </c>
      <c r="W102">
        <f>IF(Source!BI45&lt;=1,H96+H97+H99+H100, 0)</f>
        <v>267.49</v>
      </c>
      <c r="X102">
        <f>IF(Source!BI45=2,H96+H97+H99+H100, 0)</f>
        <v>0</v>
      </c>
      <c r="Y102">
        <f>IF(Source!BI45=3,H96+H97+H99+H100, 0)</f>
        <v>0</v>
      </c>
      <c r="Z102">
        <f>IF(Source!BI45=4,H96+H97+H99+H100, 0)</f>
        <v>0</v>
      </c>
    </row>
    <row r="103" spans="1:26" ht="14.25" x14ac:dyDescent="0.2">
      <c r="A103" s="50" t="str">
        <f>Source!E47</f>
        <v>10</v>
      </c>
      <c r="B103" s="51" t="str">
        <f>Source!F47</f>
        <v>63-5-1</v>
      </c>
      <c r="C103" s="51" t="str">
        <f>Source!G47</f>
        <v>Снятие обоев простых и улучшенных</v>
      </c>
      <c r="D103" s="32" t="str">
        <f>Source!H47</f>
        <v>100 м2</v>
      </c>
      <c r="E103" s="13">
        <f>Source!I47</f>
        <v>1.903</v>
      </c>
      <c r="F103" s="33">
        <f>Source!AL47+Source!AM47+Source!AO47</f>
        <v>81.12</v>
      </c>
      <c r="G103" s="34"/>
      <c r="H103" s="35"/>
      <c r="I103" s="34" t="str">
        <f>Source!BO47</f>
        <v/>
      </c>
      <c r="J103" s="34"/>
      <c r="K103" s="35"/>
      <c r="L103" s="36"/>
      <c r="S103">
        <f>ROUND((Source!FX47/100)*((ROUND(Source!AF47*Source!I47, 2)+ROUND(Source!AE47*Source!I47, 2))), 2)</f>
        <v>118.86</v>
      </c>
      <c r="T103">
        <f>Source!X47</f>
        <v>847.52</v>
      </c>
      <c r="U103">
        <f>ROUND((Source!FY47/100)*((ROUND(Source!AF47*Source!I47, 2)+ROUND(Source!AE47*Source!I47, 2))), 2)</f>
        <v>77.19</v>
      </c>
      <c r="V103">
        <f>Source!Y47</f>
        <v>550.34</v>
      </c>
    </row>
    <row r="104" spans="1:26" x14ac:dyDescent="0.2">
      <c r="C104" s="27" t="str">
        <f>"Объем: "&amp;Source!I47&amp;"=190,3/"&amp;"100"</f>
        <v>Объем: 1,903=190,3/100</v>
      </c>
    </row>
    <row r="105" spans="1:26" ht="14.25" x14ac:dyDescent="0.2">
      <c r="A105" s="50"/>
      <c r="B105" s="51"/>
      <c r="C105" s="51" t="s">
        <v>1607</v>
      </c>
      <c r="D105" s="32"/>
      <c r="E105" s="13"/>
      <c r="F105" s="33">
        <f>Source!AO47</f>
        <v>81.12</v>
      </c>
      <c r="G105" s="34" t="str">
        <f>Source!DG47</f>
        <v/>
      </c>
      <c r="H105" s="35">
        <f>ROUND(Source!AF47*Source!I47, 2)</f>
        <v>154.37</v>
      </c>
      <c r="I105" s="34"/>
      <c r="J105" s="34">
        <f>IF(Source!BA47&lt;&gt; 0, Source!BA47, 1)</f>
        <v>7.13</v>
      </c>
      <c r="K105" s="35">
        <f>Source!S47</f>
        <v>1100.67</v>
      </c>
      <c r="L105" s="36"/>
      <c r="R105">
        <f>H105</f>
        <v>154.37</v>
      </c>
    </row>
    <row r="106" spans="1:26" ht="14.25" x14ac:dyDescent="0.2">
      <c r="A106" s="50"/>
      <c r="B106" s="51"/>
      <c r="C106" s="51" t="s">
        <v>1609</v>
      </c>
      <c r="D106" s="32" t="s">
        <v>1610</v>
      </c>
      <c r="E106" s="13">
        <f>Source!BZ47</f>
        <v>77</v>
      </c>
      <c r="F106" s="54"/>
      <c r="G106" s="34"/>
      <c r="H106" s="35">
        <f>SUM(S103:S108)</f>
        <v>118.86</v>
      </c>
      <c r="I106" s="38"/>
      <c r="J106" s="30">
        <f>Source!AT47</f>
        <v>77</v>
      </c>
      <c r="K106" s="35">
        <f>SUM(T103:T108)</f>
        <v>847.52</v>
      </c>
      <c r="L106" s="36"/>
    </row>
    <row r="107" spans="1:26" ht="14.25" x14ac:dyDescent="0.2">
      <c r="A107" s="50"/>
      <c r="B107" s="51"/>
      <c r="C107" s="51" t="s">
        <v>1611</v>
      </c>
      <c r="D107" s="32" t="s">
        <v>1610</v>
      </c>
      <c r="E107" s="13">
        <f>Source!CA47</f>
        <v>50</v>
      </c>
      <c r="F107" s="54"/>
      <c r="G107" s="34"/>
      <c r="H107" s="35">
        <f>SUM(U103:U108)</f>
        <v>77.19</v>
      </c>
      <c r="I107" s="38"/>
      <c r="J107" s="30">
        <f>Source!AU47</f>
        <v>50</v>
      </c>
      <c r="K107" s="35">
        <f>SUM(V103:V108)</f>
        <v>550.34</v>
      </c>
      <c r="L107" s="36"/>
    </row>
    <row r="108" spans="1:26" ht="14.25" x14ac:dyDescent="0.2">
      <c r="A108" s="52"/>
      <c r="B108" s="53"/>
      <c r="C108" s="53" t="s">
        <v>1612</v>
      </c>
      <c r="D108" s="39" t="s">
        <v>1613</v>
      </c>
      <c r="E108" s="40">
        <f>Source!AQ47</f>
        <v>10.4</v>
      </c>
      <c r="F108" s="41"/>
      <c r="G108" s="42" t="str">
        <f>Source!DI47</f>
        <v/>
      </c>
      <c r="H108" s="43"/>
      <c r="I108" s="42"/>
      <c r="J108" s="42"/>
      <c r="K108" s="43"/>
      <c r="L108" s="44">
        <f>Source!U47</f>
        <v>19.7912</v>
      </c>
    </row>
    <row r="109" spans="1:26" ht="15" x14ac:dyDescent="0.25">
      <c r="G109" s="76">
        <f>H105+H106+H107</f>
        <v>350.42</v>
      </c>
      <c r="H109" s="76"/>
      <c r="J109" s="76">
        <f>K105+K106+K107</f>
        <v>2498.5300000000002</v>
      </c>
      <c r="K109" s="76"/>
      <c r="L109" s="45">
        <f>Source!U47</f>
        <v>19.7912</v>
      </c>
      <c r="O109" s="28">
        <f>G109</f>
        <v>350.42</v>
      </c>
      <c r="P109" s="28">
        <f>J109</f>
        <v>2498.5300000000002</v>
      </c>
      <c r="Q109" s="28">
        <f>L109</f>
        <v>19.7912</v>
      </c>
      <c r="W109">
        <f>IF(Source!BI47&lt;=1,H105+H106+H107, 0)</f>
        <v>350.42</v>
      </c>
      <c r="X109">
        <f>IF(Source!BI47=2,H105+H106+H107, 0)</f>
        <v>0</v>
      </c>
      <c r="Y109">
        <f>IF(Source!BI47=3,H105+H106+H107, 0)</f>
        <v>0</v>
      </c>
      <c r="Z109">
        <f>IF(Source!BI47=4,H105+H106+H107, 0)</f>
        <v>0</v>
      </c>
    </row>
    <row r="110" spans="1:26" ht="28.5" x14ac:dyDescent="0.2">
      <c r="A110" s="50" t="str">
        <f>Source!E49</f>
        <v>11</v>
      </c>
      <c r="B110" s="51" t="str">
        <f>Source!F49</f>
        <v>46-02-009-02</v>
      </c>
      <c r="C110" s="51" t="str">
        <f>Source!G49</f>
        <v>Отбивка штукатурки с поверхностей стен и потолков кирпичных</v>
      </c>
      <c r="D110" s="32" t="str">
        <f>Source!H49</f>
        <v>100 м2</v>
      </c>
      <c r="E110" s="13">
        <f>Source!I49</f>
        <v>0.32419999999999999</v>
      </c>
      <c r="F110" s="33">
        <f>Source!AL49+Source!AM49+Source!AO49</f>
        <v>178</v>
      </c>
      <c r="G110" s="34"/>
      <c r="H110" s="35"/>
      <c r="I110" s="34" t="str">
        <f>Source!BO49</f>
        <v/>
      </c>
      <c r="J110" s="34"/>
      <c r="K110" s="35"/>
      <c r="L110" s="36"/>
      <c r="S110">
        <f>ROUND((Source!FX49/100)*((ROUND(Source!AF49*Source!I49, 2)+ROUND(Source!AE49*Source!I49, 2))), 2)</f>
        <v>57.13</v>
      </c>
      <c r="T110">
        <f>Source!X49</f>
        <v>407.35</v>
      </c>
      <c r="U110">
        <f>ROUND((Source!FY49/100)*((ROUND(Source!AF49*Source!I49, 2)+ROUND(Source!AE49*Source!I49, 2))), 2)</f>
        <v>34.340000000000003</v>
      </c>
      <c r="V110">
        <f>Source!Y49</f>
        <v>246.88</v>
      </c>
    </row>
    <row r="111" spans="1:26" x14ac:dyDescent="0.2">
      <c r="C111" s="27" t="str">
        <f>"Объем: "&amp;Source!I49&amp;"=32,42/"&amp;"100"</f>
        <v>Объем: 0,3242=32,42/100</v>
      </c>
    </row>
    <row r="112" spans="1:26" ht="14.25" x14ac:dyDescent="0.2">
      <c r="A112" s="50"/>
      <c r="B112" s="51"/>
      <c r="C112" s="51" t="s">
        <v>1607</v>
      </c>
      <c r="D112" s="32"/>
      <c r="E112" s="13"/>
      <c r="F112" s="33">
        <f>Source!AO49</f>
        <v>178</v>
      </c>
      <c r="G112" s="34" t="str">
        <f>Source!DG49</f>
        <v/>
      </c>
      <c r="H112" s="35">
        <f>ROUND(Source!AF49*Source!I49, 2)</f>
        <v>57.71</v>
      </c>
      <c r="I112" s="34"/>
      <c r="J112" s="34">
        <f>IF(Source!BA49&lt;&gt; 0, Source!BA49, 1)</f>
        <v>7.13</v>
      </c>
      <c r="K112" s="35">
        <f>Source!S49</f>
        <v>411.46</v>
      </c>
      <c r="L112" s="36"/>
      <c r="R112">
        <f>H112</f>
        <v>57.71</v>
      </c>
    </row>
    <row r="113" spans="1:26" ht="14.25" x14ac:dyDescent="0.2">
      <c r="A113" s="50"/>
      <c r="B113" s="51"/>
      <c r="C113" s="51" t="s">
        <v>1609</v>
      </c>
      <c r="D113" s="32" t="s">
        <v>1610</v>
      </c>
      <c r="E113" s="13">
        <f>Source!BZ49</f>
        <v>110</v>
      </c>
      <c r="F113" s="74" t="str">
        <f>CONCATENATE(" )", Source!DL49, Source!FT49, "=", Source!FX49)</f>
        <v xml:space="preserve"> )*0,9=99</v>
      </c>
      <c r="G113" s="75"/>
      <c r="H113" s="35">
        <f>SUM(S110:S115)</f>
        <v>57.13</v>
      </c>
      <c r="I113" s="38"/>
      <c r="J113" s="30">
        <f>Source!AT49</f>
        <v>99</v>
      </c>
      <c r="K113" s="35">
        <f>SUM(T110:T115)</f>
        <v>407.35</v>
      </c>
      <c r="L113" s="36"/>
    </row>
    <row r="114" spans="1:26" ht="14.25" x14ac:dyDescent="0.2">
      <c r="A114" s="50"/>
      <c r="B114" s="51"/>
      <c r="C114" s="51" t="s">
        <v>1611</v>
      </c>
      <c r="D114" s="32" t="s">
        <v>1610</v>
      </c>
      <c r="E114" s="13">
        <f>Source!CA49</f>
        <v>70</v>
      </c>
      <c r="F114" s="74" t="str">
        <f>CONCATENATE(" )", Source!DM49, Source!FU49, "=", Source!FY49)</f>
        <v xml:space="preserve"> )*0,85=59,5</v>
      </c>
      <c r="G114" s="75"/>
      <c r="H114" s="35">
        <f>SUM(U110:U115)</f>
        <v>34.340000000000003</v>
      </c>
      <c r="I114" s="38"/>
      <c r="J114" s="30">
        <f>Source!AU49</f>
        <v>60</v>
      </c>
      <c r="K114" s="35">
        <f>SUM(V110:V115)</f>
        <v>246.88</v>
      </c>
      <c r="L114" s="36"/>
    </row>
    <row r="115" spans="1:26" ht="14.25" x14ac:dyDescent="0.2">
      <c r="A115" s="52"/>
      <c r="B115" s="53"/>
      <c r="C115" s="53" t="s">
        <v>1612</v>
      </c>
      <c r="D115" s="39" t="s">
        <v>1613</v>
      </c>
      <c r="E115" s="40">
        <f>Source!AQ49</f>
        <v>22.82</v>
      </c>
      <c r="F115" s="41"/>
      <c r="G115" s="42" t="str">
        <f>Source!DI49</f>
        <v/>
      </c>
      <c r="H115" s="43"/>
      <c r="I115" s="42"/>
      <c r="J115" s="42"/>
      <c r="K115" s="43"/>
      <c r="L115" s="44">
        <f>Source!U49</f>
        <v>7.398244</v>
      </c>
    </row>
    <row r="116" spans="1:26" ht="15" x14ac:dyDescent="0.25">
      <c r="G116" s="76">
        <f>H112+H113+H114</f>
        <v>149.18</v>
      </c>
      <c r="H116" s="76"/>
      <c r="J116" s="76">
        <f>K112+K113+K114</f>
        <v>1065.69</v>
      </c>
      <c r="K116" s="76"/>
      <c r="L116" s="45">
        <f>Source!U49</f>
        <v>7.398244</v>
      </c>
      <c r="O116" s="28">
        <f>G116</f>
        <v>149.18</v>
      </c>
      <c r="P116" s="28">
        <f>J116</f>
        <v>1065.69</v>
      </c>
      <c r="Q116" s="28">
        <f>L116</f>
        <v>7.398244</v>
      </c>
      <c r="W116">
        <f>IF(Source!BI49&lt;=1,H112+H113+H114, 0)</f>
        <v>149.18</v>
      </c>
      <c r="X116">
        <f>IF(Source!BI49=2,H112+H113+H114, 0)</f>
        <v>0</v>
      </c>
      <c r="Y116">
        <f>IF(Source!BI49=3,H112+H113+H114, 0)</f>
        <v>0</v>
      </c>
      <c r="Z116">
        <f>IF(Source!BI49=4,H112+H113+H114, 0)</f>
        <v>0</v>
      </c>
    </row>
    <row r="117" spans="1:26" ht="57" x14ac:dyDescent="0.2">
      <c r="A117" s="50" t="str">
        <f>Source!E51</f>
        <v>12</v>
      </c>
      <c r="B117" s="51" t="str">
        <f>Source!F51</f>
        <v>62-23-4</v>
      </c>
      <c r="C117" s="51" t="str">
        <f>Source!G51</f>
        <v>Окраска силикатными красками за 1 раз ранее окрашенных фасадов по кирпичу с земли и лесов (стен лоджии и потолка)</v>
      </c>
      <c r="D117" s="32" t="str">
        <f>Source!H51</f>
        <v>100 м2</v>
      </c>
      <c r="E117" s="13">
        <f>Source!I51</f>
        <v>8.2299999999999998E-2</v>
      </c>
      <c r="F117" s="33">
        <f>Source!AL51+Source!AM51+Source!AO51</f>
        <v>192.67</v>
      </c>
      <c r="G117" s="34"/>
      <c r="H117" s="35"/>
      <c r="I117" s="34" t="str">
        <f>Source!BO51</f>
        <v/>
      </c>
      <c r="J117" s="34"/>
      <c r="K117" s="35"/>
      <c r="L117" s="36"/>
      <c r="S117">
        <f>ROUND((Source!FX51/100)*((ROUND(Source!AF51*Source!I51, 2)+ROUND(Source!AE51*Source!I51, 2))), 2)</f>
        <v>9.9</v>
      </c>
      <c r="T117">
        <f>Source!X51</f>
        <v>70.62</v>
      </c>
      <c r="U117">
        <f>ROUND((Source!FY51/100)*((ROUND(Source!AF51*Source!I51, 2)+ROUND(Source!AE51*Source!I51, 2))), 2)</f>
        <v>6.19</v>
      </c>
      <c r="V117">
        <f>Source!Y51</f>
        <v>44.14</v>
      </c>
    </row>
    <row r="118" spans="1:26" x14ac:dyDescent="0.2">
      <c r="C118" s="27" t="str">
        <f>"Объем: "&amp;Source!I51&amp;"=8,23/"&amp;"100"</f>
        <v>Объем: 0,0823=8,23/100</v>
      </c>
    </row>
    <row r="119" spans="1:26" ht="14.25" x14ac:dyDescent="0.2">
      <c r="A119" s="50"/>
      <c r="B119" s="51"/>
      <c r="C119" s="51" t="s">
        <v>1607</v>
      </c>
      <c r="D119" s="32"/>
      <c r="E119" s="13"/>
      <c r="F119" s="33">
        <f>Source!AO51</f>
        <v>149.97999999999999</v>
      </c>
      <c r="G119" s="34" t="str">
        <f>Source!DG51</f>
        <v/>
      </c>
      <c r="H119" s="35">
        <f>ROUND(Source!AF51*Source!I51, 2)</f>
        <v>12.34</v>
      </c>
      <c r="I119" s="34"/>
      <c r="J119" s="34">
        <f>IF(Source!BA51&lt;&gt; 0, Source!BA51, 1)</f>
        <v>7.13</v>
      </c>
      <c r="K119" s="35">
        <f>Source!S51</f>
        <v>88.01</v>
      </c>
      <c r="L119" s="36"/>
      <c r="R119">
        <f>H119</f>
        <v>12.34</v>
      </c>
    </row>
    <row r="120" spans="1:26" ht="14.25" x14ac:dyDescent="0.2">
      <c r="A120" s="50"/>
      <c r="B120" s="51"/>
      <c r="C120" s="51" t="s">
        <v>390</v>
      </c>
      <c r="D120" s="32"/>
      <c r="E120" s="13"/>
      <c r="F120" s="33">
        <f>Source!AM51</f>
        <v>2.8</v>
      </c>
      <c r="G120" s="34" t="str">
        <f>Source!DE51</f>
        <v/>
      </c>
      <c r="H120" s="35">
        <f>ROUND(Source!AD51*Source!I51, 2)</f>
        <v>0.23</v>
      </c>
      <c r="I120" s="34"/>
      <c r="J120" s="34">
        <f>IF(Source!BB51&lt;&gt; 0, Source!BB51, 1)</f>
        <v>7.13</v>
      </c>
      <c r="K120" s="35">
        <f>Source!Q51</f>
        <v>1.64</v>
      </c>
      <c r="L120" s="36"/>
    </row>
    <row r="121" spans="1:26" ht="14.25" x14ac:dyDescent="0.2">
      <c r="A121" s="50"/>
      <c r="B121" s="51"/>
      <c r="C121" s="51" t="s">
        <v>1608</v>
      </c>
      <c r="D121" s="32"/>
      <c r="E121" s="13"/>
      <c r="F121" s="33">
        <f>Source!AN51</f>
        <v>0.46</v>
      </c>
      <c r="G121" s="34" t="str">
        <f>Source!DF51</f>
        <v/>
      </c>
      <c r="H121" s="37">
        <f>ROUND(Source!AE51*Source!I51, 2)</f>
        <v>0.04</v>
      </c>
      <c r="I121" s="34"/>
      <c r="J121" s="34">
        <f>IF(Source!BS51&lt;&gt; 0, Source!BS51, 1)</f>
        <v>7.13</v>
      </c>
      <c r="K121" s="37">
        <f>Source!R51</f>
        <v>0.27</v>
      </c>
      <c r="L121" s="36"/>
      <c r="R121">
        <f>H121</f>
        <v>0.04</v>
      </c>
    </row>
    <row r="122" spans="1:26" ht="14.25" x14ac:dyDescent="0.2">
      <c r="A122" s="50"/>
      <c r="B122" s="51"/>
      <c r="C122" s="51" t="s">
        <v>1614</v>
      </c>
      <c r="D122" s="32"/>
      <c r="E122" s="13"/>
      <c r="F122" s="33">
        <f>Source!AL51</f>
        <v>39.89</v>
      </c>
      <c r="G122" s="34" t="str">
        <f>Source!DD51</f>
        <v/>
      </c>
      <c r="H122" s="35">
        <f>ROUND(Source!AC51*Source!I51, 2)</f>
        <v>3.28</v>
      </c>
      <c r="I122" s="34"/>
      <c r="J122" s="34">
        <f>IF(Source!BC51&lt;&gt; 0, Source!BC51, 1)</f>
        <v>7.13</v>
      </c>
      <c r="K122" s="35">
        <f>Source!P51</f>
        <v>23.41</v>
      </c>
      <c r="L122" s="36"/>
    </row>
    <row r="123" spans="1:26" ht="14.25" x14ac:dyDescent="0.2">
      <c r="A123" s="50"/>
      <c r="B123" s="51"/>
      <c r="C123" s="51" t="s">
        <v>1609</v>
      </c>
      <c r="D123" s="32" t="s">
        <v>1610</v>
      </c>
      <c r="E123" s="13">
        <f>Source!BZ51</f>
        <v>80</v>
      </c>
      <c r="F123" s="54"/>
      <c r="G123" s="34"/>
      <c r="H123" s="35">
        <f>SUM(S117:S127)</f>
        <v>9.9</v>
      </c>
      <c r="I123" s="38"/>
      <c r="J123" s="30">
        <f>Source!AT51</f>
        <v>80</v>
      </c>
      <c r="K123" s="35">
        <f>SUM(T117:T127)</f>
        <v>70.62</v>
      </c>
      <c r="L123" s="36"/>
    </row>
    <row r="124" spans="1:26" ht="14.25" x14ac:dyDescent="0.2">
      <c r="A124" s="50"/>
      <c r="B124" s="51"/>
      <c r="C124" s="51" t="s">
        <v>1611</v>
      </c>
      <c r="D124" s="32" t="s">
        <v>1610</v>
      </c>
      <c r="E124" s="13">
        <f>Source!CA51</f>
        <v>50</v>
      </c>
      <c r="F124" s="54"/>
      <c r="G124" s="34"/>
      <c r="H124" s="35">
        <f>SUM(U117:U127)</f>
        <v>6.19</v>
      </c>
      <c r="I124" s="38"/>
      <c r="J124" s="30">
        <f>Source!AU51</f>
        <v>50</v>
      </c>
      <c r="K124" s="35">
        <f>SUM(V117:V127)</f>
        <v>44.14</v>
      </c>
      <c r="L124" s="36"/>
    </row>
    <row r="125" spans="1:26" ht="14.25" x14ac:dyDescent="0.2">
      <c r="A125" s="50"/>
      <c r="B125" s="51"/>
      <c r="C125" s="51" t="s">
        <v>1612</v>
      </c>
      <c r="D125" s="32" t="s">
        <v>1613</v>
      </c>
      <c r="E125" s="13">
        <f>Source!AQ51</f>
        <v>17.16</v>
      </c>
      <c r="F125" s="33"/>
      <c r="G125" s="34" t="str">
        <f>Source!DI51</f>
        <v/>
      </c>
      <c r="H125" s="35"/>
      <c r="I125" s="34"/>
      <c r="J125" s="34"/>
      <c r="K125" s="35"/>
      <c r="L125" s="46">
        <f>Source!U51</f>
        <v>1.4122680000000001</v>
      </c>
    </row>
    <row r="126" spans="1:26" ht="14.25" x14ac:dyDescent="0.2">
      <c r="A126" s="50" t="str">
        <f>Source!E53</f>
        <v>12,1</v>
      </c>
      <c r="B126" s="51" t="str">
        <f>Source!F53</f>
        <v>14.3.02.05</v>
      </c>
      <c r="C126" s="51" t="str">
        <f>Source!G53</f>
        <v>Краски силикатные</v>
      </c>
      <c r="D126" s="32" t="str">
        <f>Source!H53</f>
        <v>т</v>
      </c>
      <c r="E126" s="13">
        <f>Source!I53</f>
        <v>1.152E-3</v>
      </c>
      <c r="F126" s="33">
        <f>Source!AL53+Source!AM53+Source!AO53</f>
        <v>0</v>
      </c>
      <c r="G126" s="47" t="s">
        <v>6</v>
      </c>
      <c r="H126" s="35">
        <f>ROUND(Source!AC53*Source!I53, 2)+ROUND(Source!AD53*Source!I53, 2)+ROUND(Source!AF53*Source!I53, 2)</f>
        <v>0</v>
      </c>
      <c r="I126" s="34"/>
      <c r="J126" s="34">
        <f>IF(Source!BC53&lt;&gt; 0, Source!BC53, 1)</f>
        <v>7.13</v>
      </c>
      <c r="K126" s="35">
        <f>Source!O53</f>
        <v>0</v>
      </c>
      <c r="L126" s="36"/>
      <c r="S126">
        <f>ROUND((Source!FX53/100)*((ROUND(Source!AF53*Source!I53, 2)+ROUND(Source!AE53*Source!I53, 2))), 2)</f>
        <v>0</v>
      </c>
      <c r="T126">
        <f>Source!X53</f>
        <v>0</v>
      </c>
      <c r="U126">
        <f>ROUND((Source!FY53/100)*((ROUND(Source!AF53*Source!I53, 2)+ROUND(Source!AE53*Source!I53, 2))), 2)</f>
        <v>0</v>
      </c>
      <c r="V126">
        <f>Source!Y53</f>
        <v>0</v>
      </c>
      <c r="W126">
        <f>IF(Source!BI53&lt;=1,H126, 0)</f>
        <v>0</v>
      </c>
      <c r="X126">
        <f>IF(Source!BI53=2,H126, 0)</f>
        <v>0</v>
      </c>
      <c r="Y126">
        <f>IF(Source!BI53=3,H126, 0)</f>
        <v>0</v>
      </c>
      <c r="Z126">
        <f>IF(Source!BI53=4,H126, 0)</f>
        <v>0</v>
      </c>
    </row>
    <row r="127" spans="1:26" ht="28.5" x14ac:dyDescent="0.2">
      <c r="A127" s="52" t="str">
        <f>Source!E55</f>
        <v>12,2</v>
      </c>
      <c r="B127" s="53" t="str">
        <f>Source!F55</f>
        <v>14.3.02.05-0102</v>
      </c>
      <c r="C127" s="53" t="str">
        <f>Source!G55</f>
        <v>Краска силикатная  фасадная CERESIT СТ (прим.)</v>
      </c>
      <c r="D127" s="39" t="str">
        <f>Source!H55</f>
        <v>кг</v>
      </c>
      <c r="E127" s="40">
        <f>Source!I55</f>
        <v>1.1521999999999999</v>
      </c>
      <c r="F127" s="41">
        <f>Source!AL55+Source!AM55+Source!AO55</f>
        <v>78.239999999999995</v>
      </c>
      <c r="G127" s="48" t="s">
        <v>6</v>
      </c>
      <c r="H127" s="43">
        <f>ROUND(Source!AC55*Source!I55, 2)+ROUND(Source!AD55*Source!I55, 2)+ROUND(Source!AF55*Source!I55, 2)</f>
        <v>90.15</v>
      </c>
      <c r="I127" s="42"/>
      <c r="J127" s="42">
        <f>IF(Source!BC55&lt;&gt; 0, Source!BC55, 1)</f>
        <v>7.13</v>
      </c>
      <c r="K127" s="43">
        <f>Source!O55</f>
        <v>642.76</v>
      </c>
      <c r="L127" s="49"/>
      <c r="S127">
        <f>ROUND((Source!FX55/100)*((ROUND(Source!AF55*Source!I55, 2)+ROUND(Source!AE55*Source!I55, 2))), 2)</f>
        <v>0</v>
      </c>
      <c r="T127">
        <f>Source!X55</f>
        <v>0</v>
      </c>
      <c r="U127">
        <f>ROUND((Source!FY55/100)*((ROUND(Source!AF55*Source!I55, 2)+ROUND(Source!AE55*Source!I55, 2))), 2)</f>
        <v>0</v>
      </c>
      <c r="V127">
        <f>Source!Y55</f>
        <v>0</v>
      </c>
      <c r="W127">
        <f>IF(Source!BI55&lt;=1,H127, 0)</f>
        <v>90.15</v>
      </c>
      <c r="X127">
        <f>IF(Source!BI55=2,H127, 0)</f>
        <v>0</v>
      </c>
      <c r="Y127">
        <f>IF(Source!BI55=3,H127, 0)</f>
        <v>0</v>
      </c>
      <c r="Z127">
        <f>IF(Source!BI55=4,H127, 0)</f>
        <v>0</v>
      </c>
    </row>
    <row r="128" spans="1:26" ht="15" x14ac:dyDescent="0.25">
      <c r="G128" s="76">
        <f>H119+H120+H122+H123+H124+SUM(H126:H127)</f>
        <v>122.09</v>
      </c>
      <c r="H128" s="76"/>
      <c r="J128" s="76">
        <f>K119+K120+K122+K123+K124+SUM(K126:K127)</f>
        <v>870.57999999999993</v>
      </c>
      <c r="K128" s="76"/>
      <c r="L128" s="45">
        <f>Source!U51</f>
        <v>1.4122680000000001</v>
      </c>
      <c r="O128" s="28">
        <f>G128</f>
        <v>122.09</v>
      </c>
      <c r="P128" s="28">
        <f>J128</f>
        <v>870.57999999999993</v>
      </c>
      <c r="Q128" s="28">
        <f>L128</f>
        <v>1.4122680000000001</v>
      </c>
      <c r="W128">
        <f>IF(Source!BI51&lt;=1,H119+H120+H122+H123+H124, 0)</f>
        <v>31.94</v>
      </c>
      <c r="X128">
        <f>IF(Source!BI51=2,H119+H120+H122+H123+H124, 0)</f>
        <v>0</v>
      </c>
      <c r="Y128">
        <f>IF(Source!BI51=3,H119+H120+H122+H123+H124, 0)</f>
        <v>0</v>
      </c>
      <c r="Z128">
        <f>IF(Source!BI51=4,H119+H120+H122+H123+H124, 0)</f>
        <v>0</v>
      </c>
    </row>
    <row r="129" spans="1:26" ht="28.5" x14ac:dyDescent="0.2">
      <c r="A129" s="50" t="str">
        <f>Source!E57</f>
        <v>13</v>
      </c>
      <c r="B129" s="51" t="str">
        <f>Source!F57</f>
        <v>09-03-050-01</v>
      </c>
      <c r="C129" s="51" t="str">
        <f>Source!G57</f>
        <v>Монтаж стальных плинтусов из гнутого профиля</v>
      </c>
      <c r="D129" s="32" t="str">
        <f>Source!H57</f>
        <v>100 м</v>
      </c>
      <c r="E129" s="13">
        <f>Source!I57</f>
        <v>0.04</v>
      </c>
      <c r="F129" s="33">
        <f>Source!AL57+Source!AM57+Source!AO57</f>
        <v>122.2</v>
      </c>
      <c r="G129" s="34"/>
      <c r="H129" s="35"/>
      <c r="I129" s="34" t="str">
        <f>Source!BO57</f>
        <v/>
      </c>
      <c r="J129" s="34"/>
      <c r="K129" s="35"/>
      <c r="L129" s="36"/>
      <c r="S129">
        <f>ROUND((Source!FX57/100)*((ROUND(Source!AF57*Source!I57, 2)+ROUND(Source!AE57*Source!I57, 2))), 2)</f>
        <v>4.46</v>
      </c>
      <c r="T129">
        <f>Source!X57</f>
        <v>31.76</v>
      </c>
      <c r="U129">
        <f>ROUND((Source!FY57/100)*((ROUND(Source!AF57*Source!I57, 2)+ROUND(Source!AE57*Source!I57, 2))), 2)</f>
        <v>3.97</v>
      </c>
      <c r="V129">
        <f>Source!Y57</f>
        <v>28.23</v>
      </c>
    </row>
    <row r="130" spans="1:26" x14ac:dyDescent="0.2">
      <c r="C130" s="27" t="str">
        <f>"Объем: "&amp;Source!I57&amp;"=4/"&amp;"100"</f>
        <v>Объем: 0,04=4/100</v>
      </c>
    </row>
    <row r="131" spans="1:26" ht="14.25" x14ac:dyDescent="0.2">
      <c r="A131" s="50"/>
      <c r="B131" s="51"/>
      <c r="C131" s="51" t="s">
        <v>1607</v>
      </c>
      <c r="D131" s="32"/>
      <c r="E131" s="13"/>
      <c r="F131" s="33">
        <f>Source!AO57</f>
        <v>118.91</v>
      </c>
      <c r="G131" s="34" t="str">
        <f>Source!DG57</f>
        <v>)*1,15</v>
      </c>
      <c r="H131" s="35">
        <f>ROUND(Source!AF57*Source!I57, 2)</f>
        <v>5.47</v>
      </c>
      <c r="I131" s="34"/>
      <c r="J131" s="34">
        <f>IF(Source!BA57&lt;&gt; 0, Source!BA57, 1)</f>
        <v>7.13</v>
      </c>
      <c r="K131" s="35">
        <f>Source!S57</f>
        <v>39</v>
      </c>
      <c r="L131" s="36"/>
      <c r="R131">
        <f>H131</f>
        <v>5.47</v>
      </c>
    </row>
    <row r="132" spans="1:26" ht="14.25" x14ac:dyDescent="0.2">
      <c r="A132" s="50"/>
      <c r="B132" s="51"/>
      <c r="C132" s="51" t="s">
        <v>390</v>
      </c>
      <c r="D132" s="32"/>
      <c r="E132" s="13"/>
      <c r="F132" s="33">
        <f>Source!AM57</f>
        <v>3.29</v>
      </c>
      <c r="G132" s="34" t="str">
        <f>Source!DE57</f>
        <v>)*1,25</v>
      </c>
      <c r="H132" s="35">
        <f>ROUND(Source!AD57*Source!I57, 2)</f>
        <v>0.16</v>
      </c>
      <c r="I132" s="34"/>
      <c r="J132" s="34">
        <f>IF(Source!BB57&lt;&gt; 0, Source!BB57, 1)</f>
        <v>7.13</v>
      </c>
      <c r="K132" s="35">
        <f>Source!Q57</f>
        <v>1.17</v>
      </c>
      <c r="L132" s="36"/>
    </row>
    <row r="133" spans="1:26" ht="14.25" x14ac:dyDescent="0.2">
      <c r="A133" s="50"/>
      <c r="B133" s="51"/>
      <c r="C133" s="51" t="s">
        <v>1608</v>
      </c>
      <c r="D133" s="32"/>
      <c r="E133" s="13"/>
      <c r="F133" s="33">
        <f>Source!AN57</f>
        <v>0.57999999999999996</v>
      </c>
      <c r="G133" s="34" t="str">
        <f>Source!DF57</f>
        <v>)*1,25</v>
      </c>
      <c r="H133" s="37">
        <f>ROUND(Source!AE57*Source!I57, 2)</f>
        <v>0.03</v>
      </c>
      <c r="I133" s="34"/>
      <c r="J133" s="34">
        <f>IF(Source!BS57&lt;&gt; 0, Source!BS57, 1)</f>
        <v>7.13</v>
      </c>
      <c r="K133" s="37">
        <f>Source!R57</f>
        <v>0.21</v>
      </c>
      <c r="L133" s="36"/>
      <c r="R133">
        <f>H133</f>
        <v>0.03</v>
      </c>
    </row>
    <row r="134" spans="1:26" ht="14.25" x14ac:dyDescent="0.2">
      <c r="A134" s="50"/>
      <c r="B134" s="51"/>
      <c r="C134" s="51" t="s">
        <v>1609</v>
      </c>
      <c r="D134" s="32" t="s">
        <v>1610</v>
      </c>
      <c r="E134" s="13">
        <f>Source!BZ57</f>
        <v>90</v>
      </c>
      <c r="F134" s="74" t="str">
        <f>CONCATENATE(" )", Source!DL57, Source!FT57, "=", Source!FX57)</f>
        <v xml:space="preserve"> )*0,9=81</v>
      </c>
      <c r="G134" s="75"/>
      <c r="H134" s="35">
        <f>SUM(S129:S138)</f>
        <v>4.46</v>
      </c>
      <c r="I134" s="38"/>
      <c r="J134" s="30">
        <f>Source!AT57</f>
        <v>81</v>
      </c>
      <c r="K134" s="35">
        <f>SUM(T129:T138)</f>
        <v>31.76</v>
      </c>
      <c r="L134" s="36"/>
    </row>
    <row r="135" spans="1:26" ht="14.25" x14ac:dyDescent="0.2">
      <c r="A135" s="50"/>
      <c r="B135" s="51"/>
      <c r="C135" s="51" t="s">
        <v>1611</v>
      </c>
      <c r="D135" s="32" t="s">
        <v>1610</v>
      </c>
      <c r="E135" s="13">
        <f>Source!CA57</f>
        <v>85</v>
      </c>
      <c r="F135" s="74" t="str">
        <f>CONCATENATE(" )", Source!DM57, Source!FU57, "=", Source!FY57)</f>
        <v xml:space="preserve"> )*0,85=72,25</v>
      </c>
      <c r="G135" s="75"/>
      <c r="H135" s="35">
        <f>SUM(U129:U138)</f>
        <v>3.97</v>
      </c>
      <c r="I135" s="38"/>
      <c r="J135" s="30">
        <f>Source!AU57</f>
        <v>72</v>
      </c>
      <c r="K135" s="35">
        <f>SUM(V129:V138)</f>
        <v>28.23</v>
      </c>
      <c r="L135" s="36"/>
    </row>
    <row r="136" spans="1:26" ht="14.25" x14ac:dyDescent="0.2">
      <c r="A136" s="50"/>
      <c r="B136" s="51"/>
      <c r="C136" s="51" t="s">
        <v>1612</v>
      </c>
      <c r="D136" s="32" t="s">
        <v>1613</v>
      </c>
      <c r="E136" s="13">
        <f>Source!AQ57</f>
        <v>12.8</v>
      </c>
      <c r="F136" s="33"/>
      <c r="G136" s="34" t="str">
        <f>Source!DI57</f>
        <v>)*1,15</v>
      </c>
      <c r="H136" s="35"/>
      <c r="I136" s="34"/>
      <c r="J136" s="34"/>
      <c r="K136" s="35"/>
      <c r="L136" s="46">
        <f>Source!U57</f>
        <v>0.58879999999999999</v>
      </c>
    </row>
    <row r="137" spans="1:26" ht="14.25" x14ac:dyDescent="0.2">
      <c r="A137" s="50" t="str">
        <f>Source!E59</f>
        <v>13,1</v>
      </c>
      <c r="B137" s="51" t="str">
        <f>Source!F59</f>
        <v>07.2.07.13</v>
      </c>
      <c r="C137" s="51" t="str">
        <f>Source!G59</f>
        <v>Планка из стального листа</v>
      </c>
      <c r="D137" s="32" t="str">
        <f>Source!H59</f>
        <v>т</v>
      </c>
      <c r="E137" s="13">
        <f>Source!I59</f>
        <v>1.6000000000000001E-4</v>
      </c>
      <c r="F137" s="33">
        <f>Source!AL59+Source!AM59+Source!AO59</f>
        <v>0</v>
      </c>
      <c r="G137" s="47" t="s">
        <v>6</v>
      </c>
      <c r="H137" s="35">
        <f>ROUND(Source!AC59*Source!I59, 2)+ROUND(Source!AD59*Source!I59, 2)+ROUND(Source!AF59*Source!I59, 2)</f>
        <v>0</v>
      </c>
      <c r="I137" s="34"/>
      <c r="J137" s="34">
        <f>IF(Source!BC59&lt;&gt; 0, Source!BC59, 1)</f>
        <v>7.13</v>
      </c>
      <c r="K137" s="35">
        <f>Source!O59</f>
        <v>0</v>
      </c>
      <c r="L137" s="36"/>
      <c r="S137">
        <f>ROUND((Source!FX59/100)*((ROUND(Source!AF59*Source!I59, 2)+ROUND(Source!AE59*Source!I59, 2))), 2)</f>
        <v>0</v>
      </c>
      <c r="T137">
        <f>Source!X59</f>
        <v>0</v>
      </c>
      <c r="U137">
        <f>ROUND((Source!FY59/100)*((ROUND(Source!AF59*Source!I59, 2)+ROUND(Source!AE59*Source!I59, 2))), 2)</f>
        <v>0</v>
      </c>
      <c r="V137">
        <f>Source!Y59</f>
        <v>0</v>
      </c>
      <c r="W137">
        <f>IF(Source!BI59&lt;=1,H137, 0)</f>
        <v>0</v>
      </c>
      <c r="X137">
        <f>IF(Source!BI59=2,H137, 0)</f>
        <v>0</v>
      </c>
      <c r="Y137">
        <f>IF(Source!BI59=3,H137, 0)</f>
        <v>0</v>
      </c>
      <c r="Z137">
        <f>IF(Source!BI59=4,H137, 0)</f>
        <v>0</v>
      </c>
    </row>
    <row r="138" spans="1:26" ht="28.5" x14ac:dyDescent="0.2">
      <c r="A138" s="52" t="str">
        <f>Source!E61</f>
        <v>13,2</v>
      </c>
      <c r="B138" s="53" t="str">
        <f>Source!F61</f>
        <v>01.5.02.01-0151</v>
      </c>
      <c r="C138" s="53" t="str">
        <f>Source!G61</f>
        <v>Уголки металлические оцинкованные прижимные (ТУ 5262-002- 73088633-09)</v>
      </c>
      <c r="D138" s="39" t="str">
        <f>Source!H61</f>
        <v>т</v>
      </c>
      <c r="E138" s="40">
        <f>Source!I61</f>
        <v>1.6000000000000001E-4</v>
      </c>
      <c r="F138" s="41">
        <f>Source!AL61+Source!AM61+Source!AO61</f>
        <v>5106.21</v>
      </c>
      <c r="G138" s="48" t="s">
        <v>6</v>
      </c>
      <c r="H138" s="43">
        <f>ROUND(Source!AC61*Source!I61, 2)+ROUND(Source!AD61*Source!I61, 2)+ROUND(Source!AF61*Source!I61, 2)</f>
        <v>0.82</v>
      </c>
      <c r="I138" s="42"/>
      <c r="J138" s="42">
        <f>IF(Source!BC61&lt;&gt; 0, Source!BC61, 1)</f>
        <v>7.13</v>
      </c>
      <c r="K138" s="43">
        <f>Source!O61</f>
        <v>5.83</v>
      </c>
      <c r="L138" s="49"/>
      <c r="S138">
        <f>ROUND((Source!FX61/100)*((ROUND(Source!AF61*Source!I61, 2)+ROUND(Source!AE61*Source!I61, 2))), 2)</f>
        <v>0</v>
      </c>
      <c r="T138">
        <f>Source!X61</f>
        <v>0</v>
      </c>
      <c r="U138">
        <f>ROUND((Source!FY61/100)*((ROUND(Source!AF61*Source!I61, 2)+ROUND(Source!AE61*Source!I61, 2))), 2)</f>
        <v>0</v>
      </c>
      <c r="V138">
        <f>Source!Y61</f>
        <v>0</v>
      </c>
      <c r="W138">
        <f>IF(Source!BI61&lt;=1,H138, 0)</f>
        <v>0.82</v>
      </c>
      <c r="X138">
        <f>IF(Source!BI61=2,H138, 0)</f>
        <v>0</v>
      </c>
      <c r="Y138">
        <f>IF(Source!BI61=3,H138, 0)</f>
        <v>0</v>
      </c>
      <c r="Z138">
        <f>IF(Source!BI61=4,H138, 0)</f>
        <v>0</v>
      </c>
    </row>
    <row r="139" spans="1:26" ht="15" x14ac:dyDescent="0.25">
      <c r="G139" s="76">
        <f>H131+H132+H134+H135+SUM(H137:H138)</f>
        <v>14.88</v>
      </c>
      <c r="H139" s="76"/>
      <c r="J139" s="76">
        <f>K131+K132+K134+K135+SUM(K137:K138)</f>
        <v>105.99000000000001</v>
      </c>
      <c r="K139" s="76"/>
      <c r="L139" s="45">
        <f>Source!U57</f>
        <v>0.58879999999999999</v>
      </c>
      <c r="O139" s="28">
        <f>G139</f>
        <v>14.88</v>
      </c>
      <c r="P139" s="28">
        <f>J139</f>
        <v>105.99000000000001</v>
      </c>
      <c r="Q139" s="28">
        <f>L139</f>
        <v>0.58879999999999999</v>
      </c>
      <c r="W139">
        <f>IF(Source!BI57&lt;=1,H131+H132+H134+H135, 0)</f>
        <v>14.06</v>
      </c>
      <c r="X139">
        <f>IF(Source!BI57=2,H131+H132+H134+H135, 0)</f>
        <v>0</v>
      </c>
      <c r="Y139">
        <f>IF(Source!BI57=3,H131+H132+H134+H135, 0)</f>
        <v>0</v>
      </c>
      <c r="Z139">
        <f>IF(Source!BI57=4,H131+H132+H134+H135, 0)</f>
        <v>0</v>
      </c>
    </row>
    <row r="140" spans="1:26" ht="57" x14ac:dyDescent="0.2">
      <c r="A140" s="50" t="str">
        <f>Source!E63</f>
        <v>14</v>
      </c>
      <c r="B140" s="51" t="str">
        <f>Source!F63</f>
        <v>15-04-030-04</v>
      </c>
      <c r="C140" s="51" t="str">
        <f>Source!G63</f>
        <v>Масляная окраска металлических поверхностей решеток, переплетов, труб диаметром менее 50 мм и т.п., количество окрасок 2</v>
      </c>
      <c r="D140" s="32" t="str">
        <f>Source!H63</f>
        <v>100 м2</v>
      </c>
      <c r="E140" s="13">
        <f>Source!I63</f>
        <v>3.2000000000000002E-3</v>
      </c>
      <c r="F140" s="33">
        <f>Source!AL63+Source!AM63+Source!AO63</f>
        <v>720.44</v>
      </c>
      <c r="G140" s="34"/>
      <c r="H140" s="35"/>
      <c r="I140" s="34" t="str">
        <f>Source!BO63</f>
        <v/>
      </c>
      <c r="J140" s="34"/>
      <c r="K140" s="35"/>
      <c r="L140" s="36"/>
      <c r="S140">
        <f>ROUND((Source!FX63/100)*((ROUND(Source!AF63*Source!I63, 2)+ROUND(Source!AE63*Source!I63, 2))), 2)</f>
        <v>2.19</v>
      </c>
      <c r="T140">
        <f>Source!X63</f>
        <v>15.7</v>
      </c>
      <c r="U140">
        <f>ROUND((Source!FY63/100)*((ROUND(Source!AF63*Source!I63, 2)+ROUND(Source!AE63*Source!I63, 2))), 2)</f>
        <v>1.08</v>
      </c>
      <c r="V140">
        <f>Source!Y63</f>
        <v>7.77</v>
      </c>
    </row>
    <row r="141" spans="1:26" x14ac:dyDescent="0.2">
      <c r="C141" s="27" t="str">
        <f>"Объем: "&amp;Source!I63&amp;"=0,32/"&amp;"100"</f>
        <v>Объем: 0,0032=0,32/100</v>
      </c>
    </row>
    <row r="142" spans="1:26" ht="14.25" x14ac:dyDescent="0.2">
      <c r="A142" s="50"/>
      <c r="B142" s="51"/>
      <c r="C142" s="51" t="s">
        <v>1607</v>
      </c>
      <c r="D142" s="32"/>
      <c r="E142" s="13"/>
      <c r="F142" s="33">
        <f>Source!AO63</f>
        <v>629.59</v>
      </c>
      <c r="G142" s="34" t="str">
        <f>Source!DG63</f>
        <v>)*1,15</v>
      </c>
      <c r="H142" s="35">
        <f>ROUND(Source!AF63*Source!I63, 2)</f>
        <v>2.3199999999999998</v>
      </c>
      <c r="I142" s="34"/>
      <c r="J142" s="34">
        <f>IF(Source!BA63&lt;&gt; 0, Source!BA63, 1)</f>
        <v>7.13</v>
      </c>
      <c r="K142" s="35">
        <f>Source!S63</f>
        <v>16.52</v>
      </c>
      <c r="L142" s="36"/>
      <c r="R142">
        <f>H142</f>
        <v>2.3199999999999998</v>
      </c>
    </row>
    <row r="143" spans="1:26" ht="14.25" x14ac:dyDescent="0.2">
      <c r="A143" s="50"/>
      <c r="B143" s="51"/>
      <c r="C143" s="51" t="s">
        <v>390</v>
      </c>
      <c r="D143" s="32"/>
      <c r="E143" s="13"/>
      <c r="F143" s="33">
        <f>Source!AM63</f>
        <v>2.2799999999999998</v>
      </c>
      <c r="G143" s="34" t="str">
        <f>Source!DE63</f>
        <v>)*1,25</v>
      </c>
      <c r="H143" s="35">
        <f>ROUND(Source!AD63*Source!I63, 2)</f>
        <v>0.01</v>
      </c>
      <c r="I143" s="34"/>
      <c r="J143" s="34">
        <f>IF(Source!BB63&lt;&gt; 0, Source!BB63, 1)</f>
        <v>7.13</v>
      </c>
      <c r="K143" s="35">
        <f>Source!Q63</f>
        <v>7.0000000000000007E-2</v>
      </c>
      <c r="L143" s="36"/>
    </row>
    <row r="144" spans="1:26" ht="14.25" x14ac:dyDescent="0.2">
      <c r="A144" s="50"/>
      <c r="B144" s="51"/>
      <c r="C144" s="51" t="s">
        <v>1608</v>
      </c>
      <c r="D144" s="32"/>
      <c r="E144" s="13"/>
      <c r="F144" s="33">
        <f>Source!AN63</f>
        <v>0.49</v>
      </c>
      <c r="G144" s="34" t="str">
        <f>Source!DF63</f>
        <v>)*1,25</v>
      </c>
      <c r="H144" s="37">
        <f>ROUND(Source!AE63*Source!I63, 2)</f>
        <v>0</v>
      </c>
      <c r="I144" s="34"/>
      <c r="J144" s="34">
        <f>IF(Source!BS63&lt;&gt; 0, Source!BS63, 1)</f>
        <v>7.13</v>
      </c>
      <c r="K144" s="37">
        <f>Source!R63</f>
        <v>0.01</v>
      </c>
      <c r="L144" s="36"/>
      <c r="R144">
        <f>H144</f>
        <v>0</v>
      </c>
    </row>
    <row r="145" spans="1:26" ht="14.25" x14ac:dyDescent="0.2">
      <c r="A145" s="50"/>
      <c r="B145" s="51"/>
      <c r="C145" s="51" t="s">
        <v>1614</v>
      </c>
      <c r="D145" s="32"/>
      <c r="E145" s="13"/>
      <c r="F145" s="33">
        <f>Source!AL63</f>
        <v>88.57</v>
      </c>
      <c r="G145" s="34" t="str">
        <f>Source!DD63</f>
        <v/>
      </c>
      <c r="H145" s="35">
        <f>ROUND(Source!AC63*Source!I63, 2)</f>
        <v>0.28000000000000003</v>
      </c>
      <c r="I145" s="34"/>
      <c r="J145" s="34">
        <f>IF(Source!BC63&lt;&gt; 0, Source!BC63, 1)</f>
        <v>7.13</v>
      </c>
      <c r="K145" s="35">
        <f>Source!P63</f>
        <v>2.02</v>
      </c>
      <c r="L145" s="36"/>
    </row>
    <row r="146" spans="1:26" ht="14.25" x14ac:dyDescent="0.2">
      <c r="A146" s="50"/>
      <c r="B146" s="51"/>
      <c r="C146" s="51" t="s">
        <v>1609</v>
      </c>
      <c r="D146" s="32" t="s">
        <v>1610</v>
      </c>
      <c r="E146" s="13">
        <f>Source!BZ63</f>
        <v>105</v>
      </c>
      <c r="F146" s="74" t="str">
        <f>CONCATENATE(" )", Source!DL63, Source!FT63, "=", Source!FX63)</f>
        <v xml:space="preserve"> )*0,9=94,5</v>
      </c>
      <c r="G146" s="75"/>
      <c r="H146" s="35">
        <f>SUM(S140:S150)</f>
        <v>2.19</v>
      </c>
      <c r="I146" s="38"/>
      <c r="J146" s="30">
        <f>Source!AT63</f>
        <v>95</v>
      </c>
      <c r="K146" s="35">
        <f>SUM(T140:T150)</f>
        <v>15.7</v>
      </c>
      <c r="L146" s="36"/>
    </row>
    <row r="147" spans="1:26" ht="14.25" x14ac:dyDescent="0.2">
      <c r="A147" s="50"/>
      <c r="B147" s="51"/>
      <c r="C147" s="51" t="s">
        <v>1611</v>
      </c>
      <c r="D147" s="32" t="s">
        <v>1610</v>
      </c>
      <c r="E147" s="13">
        <f>Source!CA63</f>
        <v>55</v>
      </c>
      <c r="F147" s="74" t="str">
        <f>CONCATENATE(" )", Source!DM63, Source!FU63, "=", Source!FY63)</f>
        <v xml:space="preserve"> )*0,85=46,75</v>
      </c>
      <c r="G147" s="75"/>
      <c r="H147" s="35">
        <f>SUM(U140:U150)</f>
        <v>1.08</v>
      </c>
      <c r="I147" s="38"/>
      <c r="J147" s="30">
        <f>Source!AU63</f>
        <v>47</v>
      </c>
      <c r="K147" s="35">
        <f>SUM(V140:V150)</f>
        <v>7.77</v>
      </c>
      <c r="L147" s="36"/>
    </row>
    <row r="148" spans="1:26" ht="14.25" x14ac:dyDescent="0.2">
      <c r="A148" s="50"/>
      <c r="B148" s="51"/>
      <c r="C148" s="51" t="s">
        <v>1612</v>
      </c>
      <c r="D148" s="32" t="s">
        <v>1613</v>
      </c>
      <c r="E148" s="13">
        <f>Source!AQ63</f>
        <v>71.06</v>
      </c>
      <c r="F148" s="33"/>
      <c r="G148" s="34" t="str">
        <f>Source!DI63</f>
        <v>)*1,15</v>
      </c>
      <c r="H148" s="35"/>
      <c r="I148" s="34"/>
      <c r="J148" s="34"/>
      <c r="K148" s="35"/>
      <c r="L148" s="46">
        <f>Source!U63</f>
        <v>0.26150079999999998</v>
      </c>
    </row>
    <row r="149" spans="1:26" ht="28.5" x14ac:dyDescent="0.2">
      <c r="A149" s="50" t="str">
        <f>Source!E65</f>
        <v>14,1</v>
      </c>
      <c r="B149" s="51" t="str">
        <f>Source!F65</f>
        <v>14.4.02.04</v>
      </c>
      <c r="C149" s="51" t="str">
        <f>Source!G65</f>
        <v>Краски для внутренних работ масляные готовые к применению</v>
      </c>
      <c r="D149" s="32" t="str">
        <f>Source!H65</f>
        <v>т</v>
      </c>
      <c r="E149" s="13">
        <f>Source!I65</f>
        <v>7.8999999999999996E-5</v>
      </c>
      <c r="F149" s="33">
        <f>Source!AL65+Source!AM65+Source!AO65</f>
        <v>0</v>
      </c>
      <c r="G149" s="47" t="s">
        <v>6</v>
      </c>
      <c r="H149" s="35">
        <f>ROUND(Source!AC65*Source!I65, 2)+ROUND(Source!AD65*Source!I65, 2)+ROUND(Source!AF65*Source!I65, 2)</f>
        <v>0</v>
      </c>
      <c r="I149" s="34"/>
      <c r="J149" s="34">
        <f>IF(Source!BC65&lt;&gt; 0, Source!BC65, 1)</f>
        <v>7.13</v>
      </c>
      <c r="K149" s="35">
        <f>Source!O65</f>
        <v>0</v>
      </c>
      <c r="L149" s="36"/>
      <c r="S149">
        <f>ROUND((Source!FX65/100)*((ROUND(Source!AF65*Source!I65, 2)+ROUND(Source!AE65*Source!I65, 2))), 2)</f>
        <v>0</v>
      </c>
      <c r="T149">
        <f>Source!X65</f>
        <v>0</v>
      </c>
      <c r="U149">
        <f>ROUND((Source!FY65/100)*((ROUND(Source!AF65*Source!I65, 2)+ROUND(Source!AE65*Source!I65, 2))), 2)</f>
        <v>0</v>
      </c>
      <c r="V149">
        <f>Source!Y65</f>
        <v>0</v>
      </c>
      <c r="W149">
        <f>IF(Source!BI65&lt;=1,H149, 0)</f>
        <v>0</v>
      </c>
      <c r="X149">
        <f>IF(Source!BI65=2,H149, 0)</f>
        <v>0</v>
      </c>
      <c r="Y149">
        <f>IF(Source!BI65=3,H149, 0)</f>
        <v>0</v>
      </c>
      <c r="Z149">
        <f>IF(Source!BI65=4,H149, 0)</f>
        <v>0</v>
      </c>
    </row>
    <row r="150" spans="1:26" ht="28.5" x14ac:dyDescent="0.2">
      <c r="A150" s="52" t="str">
        <f>Source!E67</f>
        <v>14,2</v>
      </c>
      <c r="B150" s="53" t="str">
        <f>Source!F67</f>
        <v>14.4.04.08-0002</v>
      </c>
      <c r="C150" s="53" t="str">
        <f>Source!G67</f>
        <v>Эмаль ПФ-115 БИО различных цветов</v>
      </c>
      <c r="D150" s="39" t="str">
        <f>Source!H67</f>
        <v>т</v>
      </c>
      <c r="E150" s="40">
        <f>Source!I67</f>
        <v>7.8999999999999996E-5</v>
      </c>
      <c r="F150" s="41">
        <f>Source!AL67+Source!AM67+Source!AO67</f>
        <v>34375.18</v>
      </c>
      <c r="G150" s="48" t="s">
        <v>6</v>
      </c>
      <c r="H150" s="43">
        <f>ROUND(Source!AC67*Source!I67, 2)+ROUND(Source!AD67*Source!I67, 2)+ROUND(Source!AF67*Source!I67, 2)</f>
        <v>2.72</v>
      </c>
      <c r="I150" s="42"/>
      <c r="J150" s="42">
        <f>IF(Source!BC67&lt;&gt; 0, Source!BC67, 1)</f>
        <v>7.13</v>
      </c>
      <c r="K150" s="43">
        <f>Source!O67</f>
        <v>19.36</v>
      </c>
      <c r="L150" s="49"/>
      <c r="S150">
        <f>ROUND((Source!FX67/100)*((ROUND(Source!AF67*Source!I67, 2)+ROUND(Source!AE67*Source!I67, 2))), 2)</f>
        <v>0</v>
      </c>
      <c r="T150">
        <f>Source!X67</f>
        <v>0</v>
      </c>
      <c r="U150">
        <f>ROUND((Source!FY67/100)*((ROUND(Source!AF67*Source!I67, 2)+ROUND(Source!AE67*Source!I67, 2))), 2)</f>
        <v>0</v>
      </c>
      <c r="V150">
        <f>Source!Y67</f>
        <v>0</v>
      </c>
      <c r="W150">
        <f>IF(Source!BI67&lt;=1,H150, 0)</f>
        <v>2.72</v>
      </c>
      <c r="X150">
        <f>IF(Source!BI67=2,H150, 0)</f>
        <v>0</v>
      </c>
      <c r="Y150">
        <f>IF(Source!BI67=3,H150, 0)</f>
        <v>0</v>
      </c>
      <c r="Z150">
        <f>IF(Source!BI67=4,H150, 0)</f>
        <v>0</v>
      </c>
    </row>
    <row r="151" spans="1:26" ht="15" x14ac:dyDescent="0.25">
      <c r="G151" s="76">
        <f>H142+H143+H145+H146+H147+SUM(H149:H150)</f>
        <v>8.6</v>
      </c>
      <c r="H151" s="76"/>
      <c r="J151" s="76">
        <f>K142+K143+K145+K146+K147+SUM(K149:K150)</f>
        <v>61.44</v>
      </c>
      <c r="K151" s="76"/>
      <c r="L151" s="45">
        <f>Source!U63</f>
        <v>0.26150079999999998</v>
      </c>
      <c r="O151" s="28">
        <f>G151</f>
        <v>8.6</v>
      </c>
      <c r="P151" s="28">
        <f>J151</f>
        <v>61.44</v>
      </c>
      <c r="Q151" s="28">
        <f>L151</f>
        <v>0.26150079999999998</v>
      </c>
      <c r="W151">
        <f>IF(Source!BI63&lt;=1,H142+H143+H145+H146+H147, 0)</f>
        <v>5.879999999999999</v>
      </c>
      <c r="X151">
        <f>IF(Source!BI63=2,H142+H143+H145+H146+H147, 0)</f>
        <v>0</v>
      </c>
      <c r="Y151">
        <f>IF(Source!BI63=3,H142+H143+H145+H146+H147, 0)</f>
        <v>0</v>
      </c>
      <c r="Z151">
        <f>IF(Source!BI63=4,H142+H143+H145+H146+H147, 0)</f>
        <v>0</v>
      </c>
    </row>
    <row r="152" spans="1:26" ht="42.75" x14ac:dyDescent="0.2">
      <c r="A152" s="50" t="str">
        <f>Source!E69</f>
        <v>15</v>
      </c>
      <c r="B152" s="51" t="str">
        <f>Source!F69</f>
        <v>15-04-007-01</v>
      </c>
      <c r="C152" s="51" t="str">
        <f>Source!G69</f>
        <v>Окраска водно-дисперсионными акриловыми составами улучшенная по штукатурке стен (дверных откосов)</v>
      </c>
      <c r="D152" s="32" t="str">
        <f>Source!H69</f>
        <v>100 м2</v>
      </c>
      <c r="E152" s="13">
        <f>Source!I69</f>
        <v>6.6799999999999998E-2</v>
      </c>
      <c r="F152" s="33">
        <f>Source!AL69+Source!AM69+Source!AO69</f>
        <v>1033.6799999999998</v>
      </c>
      <c r="G152" s="34"/>
      <c r="H152" s="35"/>
      <c r="I152" s="34" t="str">
        <f>Source!BO69</f>
        <v/>
      </c>
      <c r="J152" s="34"/>
      <c r="K152" s="35"/>
      <c r="L152" s="36"/>
      <c r="S152">
        <f>ROUND((Source!FX69/100)*((ROUND(Source!AF69*Source!I69, 2)+ROUND(Source!AE69*Source!I69, 2))), 2)</f>
        <v>27.79</v>
      </c>
      <c r="T152">
        <f>Source!X69</f>
        <v>199.21</v>
      </c>
      <c r="U152">
        <f>ROUND((Source!FY69/100)*((ROUND(Source!AF69*Source!I69, 2)+ROUND(Source!AE69*Source!I69, 2))), 2)</f>
        <v>13.75</v>
      </c>
      <c r="V152">
        <f>Source!Y69</f>
        <v>98.55</v>
      </c>
    </row>
    <row r="153" spans="1:26" x14ac:dyDescent="0.2">
      <c r="C153" s="27" t="str">
        <f>"Объем: "&amp;Source!I69&amp;"=6,68/"&amp;"100"</f>
        <v>Объем: 0,0668=6,68/100</v>
      </c>
    </row>
    <row r="154" spans="1:26" ht="14.25" x14ac:dyDescent="0.2">
      <c r="A154" s="50"/>
      <c r="B154" s="51"/>
      <c r="C154" s="51" t="s">
        <v>1607</v>
      </c>
      <c r="D154" s="32"/>
      <c r="E154" s="13"/>
      <c r="F154" s="33">
        <f>Source!AO69</f>
        <v>380.71</v>
      </c>
      <c r="G154" s="34" t="str">
        <f>Source!DG69</f>
        <v>)*1,15</v>
      </c>
      <c r="H154" s="35">
        <f>ROUND(Source!AF69*Source!I69, 2)</f>
        <v>29.25</v>
      </c>
      <c r="I154" s="34"/>
      <c r="J154" s="34">
        <f>IF(Source!BA69&lt;&gt; 0, Source!BA69, 1)</f>
        <v>7.13</v>
      </c>
      <c r="K154" s="35">
        <f>Source!S69</f>
        <v>208.52</v>
      </c>
      <c r="L154" s="36"/>
      <c r="R154">
        <f>H154</f>
        <v>29.25</v>
      </c>
    </row>
    <row r="155" spans="1:26" ht="14.25" x14ac:dyDescent="0.2">
      <c r="A155" s="50"/>
      <c r="B155" s="51"/>
      <c r="C155" s="51" t="s">
        <v>390</v>
      </c>
      <c r="D155" s="32"/>
      <c r="E155" s="13"/>
      <c r="F155" s="33">
        <f>Source!AM69</f>
        <v>10.41</v>
      </c>
      <c r="G155" s="34" t="str">
        <f>Source!DE69</f>
        <v>)*1,25</v>
      </c>
      <c r="H155" s="35">
        <f>ROUND(Source!AD69*Source!I69, 2)</f>
        <v>0.87</v>
      </c>
      <c r="I155" s="34"/>
      <c r="J155" s="34">
        <f>IF(Source!BB69&lt;&gt; 0, Source!BB69, 1)</f>
        <v>7.13</v>
      </c>
      <c r="K155" s="35">
        <f>Source!Q69</f>
        <v>6.2</v>
      </c>
      <c r="L155" s="36"/>
    </row>
    <row r="156" spans="1:26" ht="14.25" x14ac:dyDescent="0.2">
      <c r="A156" s="50"/>
      <c r="B156" s="51"/>
      <c r="C156" s="51" t="s">
        <v>1608</v>
      </c>
      <c r="D156" s="32"/>
      <c r="E156" s="13"/>
      <c r="F156" s="33">
        <f>Source!AN69</f>
        <v>1.97</v>
      </c>
      <c r="G156" s="34" t="str">
        <f>Source!DF69</f>
        <v>)*1,25</v>
      </c>
      <c r="H156" s="37">
        <f>ROUND(Source!AE69*Source!I69, 2)</f>
        <v>0.16</v>
      </c>
      <c r="I156" s="34"/>
      <c r="J156" s="34">
        <f>IF(Source!BS69&lt;&gt; 0, Source!BS69, 1)</f>
        <v>7.13</v>
      </c>
      <c r="K156" s="37">
        <f>Source!R69</f>
        <v>1.17</v>
      </c>
      <c r="L156" s="36"/>
      <c r="R156">
        <f>H156</f>
        <v>0.16</v>
      </c>
    </row>
    <row r="157" spans="1:26" ht="14.25" x14ac:dyDescent="0.2">
      <c r="A157" s="50"/>
      <c r="B157" s="51"/>
      <c r="C157" s="51" t="s">
        <v>1614</v>
      </c>
      <c r="D157" s="32"/>
      <c r="E157" s="13"/>
      <c r="F157" s="33">
        <f>Source!AL69</f>
        <v>642.55999999999995</v>
      </c>
      <c r="G157" s="34" t="str">
        <f>Source!DD69</f>
        <v/>
      </c>
      <c r="H157" s="35">
        <f>ROUND(Source!AC69*Source!I69, 2)</f>
        <v>42.92</v>
      </c>
      <c r="I157" s="34"/>
      <c r="J157" s="34">
        <f>IF(Source!BC69&lt;&gt; 0, Source!BC69, 1)</f>
        <v>7.13</v>
      </c>
      <c r="K157" s="35">
        <f>Source!P69</f>
        <v>306.04000000000002</v>
      </c>
      <c r="L157" s="36"/>
    </row>
    <row r="158" spans="1:26" ht="14.25" x14ac:dyDescent="0.2">
      <c r="A158" s="50"/>
      <c r="B158" s="51"/>
      <c r="C158" s="51" t="s">
        <v>1609</v>
      </c>
      <c r="D158" s="32" t="s">
        <v>1610</v>
      </c>
      <c r="E158" s="13">
        <f>Source!BZ69</f>
        <v>105</v>
      </c>
      <c r="F158" s="74" t="str">
        <f>CONCATENATE(" )", Source!DL69, Source!FT69, "=", Source!FX69)</f>
        <v xml:space="preserve"> )*0,9=94,5</v>
      </c>
      <c r="G158" s="75"/>
      <c r="H158" s="35">
        <f>SUM(S152:S164)</f>
        <v>27.79</v>
      </c>
      <c r="I158" s="38"/>
      <c r="J158" s="30">
        <f>Source!AT69</f>
        <v>95</v>
      </c>
      <c r="K158" s="35">
        <f>SUM(T152:T164)</f>
        <v>199.21</v>
      </c>
      <c r="L158" s="36"/>
    </row>
    <row r="159" spans="1:26" ht="14.25" x14ac:dyDescent="0.2">
      <c r="A159" s="50"/>
      <c r="B159" s="51"/>
      <c r="C159" s="51" t="s">
        <v>1611</v>
      </c>
      <c r="D159" s="32" t="s">
        <v>1610</v>
      </c>
      <c r="E159" s="13">
        <f>Source!CA69</f>
        <v>55</v>
      </c>
      <c r="F159" s="74" t="str">
        <f>CONCATENATE(" )", Source!DM69, Source!FU69, "=", Source!FY69)</f>
        <v xml:space="preserve"> )*0,85=46,75</v>
      </c>
      <c r="G159" s="75"/>
      <c r="H159" s="35">
        <f>SUM(U152:U164)</f>
        <v>13.75</v>
      </c>
      <c r="I159" s="38"/>
      <c r="J159" s="30">
        <f>Source!AU69</f>
        <v>47</v>
      </c>
      <c r="K159" s="35">
        <f>SUM(V152:V164)</f>
        <v>98.55</v>
      </c>
      <c r="L159" s="36"/>
    </row>
    <row r="160" spans="1:26" ht="14.25" x14ac:dyDescent="0.2">
      <c r="A160" s="50"/>
      <c r="B160" s="51"/>
      <c r="C160" s="51" t="s">
        <v>1612</v>
      </c>
      <c r="D160" s="32" t="s">
        <v>1613</v>
      </c>
      <c r="E160" s="13">
        <f>Source!AQ69</f>
        <v>43.56</v>
      </c>
      <c r="F160" s="33"/>
      <c r="G160" s="34" t="str">
        <f>Source!DI69</f>
        <v>)*1,15</v>
      </c>
      <c r="H160" s="35"/>
      <c r="I160" s="34"/>
      <c r="J160" s="34"/>
      <c r="K160" s="35"/>
      <c r="L160" s="46">
        <f>Source!U69</f>
        <v>3.3462792000000001</v>
      </c>
    </row>
    <row r="161" spans="1:26" ht="14.25" x14ac:dyDescent="0.2">
      <c r="A161" s="50" t="str">
        <f>Source!E71</f>
        <v>15,1</v>
      </c>
      <c r="B161" s="51" t="str">
        <f>Source!F71</f>
        <v>14.3.02.01</v>
      </c>
      <c r="C161" s="51" t="str">
        <f>Source!G71</f>
        <v>Краска акриловая</v>
      </c>
      <c r="D161" s="32" t="str">
        <f>Source!H71</f>
        <v>т</v>
      </c>
      <c r="E161" s="13">
        <f>Source!I71</f>
        <v>2.0040000000000001E-3</v>
      </c>
      <c r="F161" s="33">
        <f>Source!AL71+Source!AM71+Source!AO71</f>
        <v>0</v>
      </c>
      <c r="G161" s="47" t="s">
        <v>6</v>
      </c>
      <c r="H161" s="35">
        <f>ROUND(Source!AC71*Source!I71, 2)+ROUND(Source!AD71*Source!I71, 2)+ROUND(Source!AF71*Source!I71, 2)</f>
        <v>0</v>
      </c>
      <c r="I161" s="34"/>
      <c r="J161" s="34">
        <f>IF(Source!BC71&lt;&gt; 0, Source!BC71, 1)</f>
        <v>7.13</v>
      </c>
      <c r="K161" s="35">
        <f>Source!O71</f>
        <v>0</v>
      </c>
      <c r="L161" s="36"/>
      <c r="S161">
        <f>ROUND((Source!FX71/100)*((ROUND(Source!AF71*Source!I71, 2)+ROUND(Source!AE71*Source!I71, 2))), 2)</f>
        <v>0</v>
      </c>
      <c r="T161">
        <f>Source!X71</f>
        <v>0</v>
      </c>
      <c r="U161">
        <f>ROUND((Source!FY71/100)*((ROUND(Source!AF71*Source!I71, 2)+ROUND(Source!AE71*Source!I71, 2))), 2)</f>
        <v>0</v>
      </c>
      <c r="V161">
        <f>Source!Y71</f>
        <v>0</v>
      </c>
      <c r="W161">
        <f>IF(Source!BI71&lt;=1,H161, 0)</f>
        <v>0</v>
      </c>
      <c r="X161">
        <f>IF(Source!BI71=2,H161, 0)</f>
        <v>0</v>
      </c>
      <c r="Y161">
        <f>IF(Source!BI71=3,H161, 0)</f>
        <v>0</v>
      </c>
      <c r="Z161">
        <f>IF(Source!BI71=4,H161, 0)</f>
        <v>0</v>
      </c>
    </row>
    <row r="162" spans="1:26" ht="28.5" x14ac:dyDescent="0.2">
      <c r="A162" s="50" t="str">
        <f>Source!E73</f>
        <v>15,2</v>
      </c>
      <c r="B162" s="51" t="str">
        <f>Source!F73</f>
        <v>14.3.02.01-0014</v>
      </c>
      <c r="C162" s="51" t="str">
        <f>Source!G73</f>
        <v>Краска акриловая Alpina RENOVA, CAPAROL водно-дисперсионная</v>
      </c>
      <c r="D162" s="32" t="str">
        <f>Source!H73</f>
        <v>т</v>
      </c>
      <c r="E162" s="13">
        <f>Source!I73</f>
        <v>2.0040000000000001E-3</v>
      </c>
      <c r="F162" s="33">
        <f>Source!AL73+Source!AM73+Source!AO73</f>
        <v>7627.37</v>
      </c>
      <c r="G162" s="47" t="s">
        <v>6</v>
      </c>
      <c r="H162" s="35">
        <f>ROUND(Source!AC73*Source!I73, 2)+ROUND(Source!AD73*Source!I73, 2)+ROUND(Source!AF73*Source!I73, 2)</f>
        <v>15.29</v>
      </c>
      <c r="I162" s="34"/>
      <c r="J162" s="34">
        <f>IF(Source!BC73&lt;&gt; 0, Source!BC73, 1)</f>
        <v>7.13</v>
      </c>
      <c r="K162" s="35">
        <f>Source!O73</f>
        <v>108.98</v>
      </c>
      <c r="L162" s="36"/>
      <c r="S162">
        <f>ROUND((Source!FX73/100)*((ROUND(Source!AF73*Source!I73, 2)+ROUND(Source!AE73*Source!I73, 2))), 2)</f>
        <v>0</v>
      </c>
      <c r="T162">
        <f>Source!X73</f>
        <v>0</v>
      </c>
      <c r="U162">
        <f>ROUND((Source!FY73/100)*((ROUND(Source!AF73*Source!I73, 2)+ROUND(Source!AE73*Source!I73, 2))), 2)</f>
        <v>0</v>
      </c>
      <c r="V162">
        <f>Source!Y73</f>
        <v>0</v>
      </c>
      <c r="W162">
        <f>IF(Source!BI73&lt;=1,H162, 0)</f>
        <v>15.29</v>
      </c>
      <c r="X162">
        <f>IF(Source!BI73=2,H162, 0)</f>
        <v>0</v>
      </c>
      <c r="Y162">
        <f>IF(Source!BI73=3,H162, 0)</f>
        <v>0</v>
      </c>
      <c r="Z162">
        <f>IF(Source!BI73=4,H162, 0)</f>
        <v>0</v>
      </c>
    </row>
    <row r="163" spans="1:26" ht="28.5" x14ac:dyDescent="0.2">
      <c r="A163" s="50" t="str">
        <f>Source!E75</f>
        <v>15,3</v>
      </c>
      <c r="B163" s="51" t="str">
        <f>Source!F75</f>
        <v>14.3.01.01-0001</v>
      </c>
      <c r="C163" s="51" t="str">
        <f>Source!G75</f>
        <v>Грунтовка: «Бетоконтакт», КНАУФ</v>
      </c>
      <c r="D163" s="32" t="str">
        <f>Source!H75</f>
        <v>кг</v>
      </c>
      <c r="E163" s="13">
        <f>Source!I75</f>
        <v>1.3359999999999999E-3</v>
      </c>
      <c r="F163" s="33">
        <f>Source!AL75+Source!AM75+Source!AO75</f>
        <v>15.09</v>
      </c>
      <c r="G163" s="47" t="s">
        <v>6</v>
      </c>
      <c r="H163" s="35">
        <f>ROUND(Source!AC75*Source!I75, 2)+ROUND(Source!AD75*Source!I75, 2)+ROUND(Source!AF75*Source!I75, 2)</f>
        <v>0.02</v>
      </c>
      <c r="I163" s="34"/>
      <c r="J163" s="34">
        <f>IF(Source!BC75&lt;&gt; 0, Source!BC75, 1)</f>
        <v>7.13</v>
      </c>
      <c r="K163" s="35">
        <f>Source!O75</f>
        <v>0.14000000000000001</v>
      </c>
      <c r="L163" s="36"/>
      <c r="S163">
        <f>ROUND((Source!FX75/100)*((ROUND(Source!AF75*Source!I75, 2)+ROUND(Source!AE75*Source!I75, 2))), 2)</f>
        <v>0</v>
      </c>
      <c r="T163">
        <f>Source!X75</f>
        <v>0</v>
      </c>
      <c r="U163">
        <f>ROUND((Source!FY75/100)*((ROUND(Source!AF75*Source!I75, 2)+ROUND(Source!AE75*Source!I75, 2))), 2)</f>
        <v>0</v>
      </c>
      <c r="V163">
        <f>Source!Y75</f>
        <v>0</v>
      </c>
      <c r="W163">
        <f>IF(Source!BI75&lt;=1,H163, 0)</f>
        <v>0.02</v>
      </c>
      <c r="X163">
        <f>IF(Source!BI75=2,H163, 0)</f>
        <v>0</v>
      </c>
      <c r="Y163">
        <f>IF(Source!BI75=3,H163, 0)</f>
        <v>0</v>
      </c>
      <c r="Z163">
        <f>IF(Source!BI75=4,H163, 0)</f>
        <v>0</v>
      </c>
    </row>
    <row r="164" spans="1:26" ht="14.25" x14ac:dyDescent="0.2">
      <c r="A164" s="52" t="str">
        <f>Source!E77</f>
        <v>15,4</v>
      </c>
      <c r="B164" s="53" t="str">
        <f>Source!F77</f>
        <v>14.4.01.21</v>
      </c>
      <c r="C164" s="53" t="str">
        <f>Source!G77</f>
        <v>Грунтовка</v>
      </c>
      <c r="D164" s="39" t="str">
        <f>Source!H77</f>
        <v>т</v>
      </c>
      <c r="E164" s="40">
        <f>Source!I77</f>
        <v>1.3359999999999999E-3</v>
      </c>
      <c r="F164" s="41">
        <f>Source!AL77+Source!AM77+Source!AO77</f>
        <v>0</v>
      </c>
      <c r="G164" s="48" t="s">
        <v>6</v>
      </c>
      <c r="H164" s="43">
        <f>ROUND(Source!AC77*Source!I77, 2)+ROUND(Source!AD77*Source!I77, 2)+ROUND(Source!AF77*Source!I77, 2)</f>
        <v>0</v>
      </c>
      <c r="I164" s="42"/>
      <c r="J164" s="42">
        <f>IF(Source!BC77&lt;&gt; 0, Source!BC77, 1)</f>
        <v>7.13</v>
      </c>
      <c r="K164" s="43">
        <f>Source!O77</f>
        <v>0</v>
      </c>
      <c r="L164" s="49"/>
      <c r="S164">
        <f>ROUND((Source!FX77/100)*((ROUND(Source!AF77*Source!I77, 2)+ROUND(Source!AE77*Source!I77, 2))), 2)</f>
        <v>0</v>
      </c>
      <c r="T164">
        <f>Source!X77</f>
        <v>0</v>
      </c>
      <c r="U164">
        <f>ROUND((Source!FY77/100)*((ROUND(Source!AF77*Source!I77, 2)+ROUND(Source!AE77*Source!I77, 2))), 2)</f>
        <v>0</v>
      </c>
      <c r="V164">
        <f>Source!Y77</f>
        <v>0</v>
      </c>
      <c r="W164">
        <f>IF(Source!BI77&lt;=1,H164, 0)</f>
        <v>0</v>
      </c>
      <c r="X164">
        <f>IF(Source!BI77=2,H164, 0)</f>
        <v>0</v>
      </c>
      <c r="Y164">
        <f>IF(Source!BI77=3,H164, 0)</f>
        <v>0</v>
      </c>
      <c r="Z164">
        <f>IF(Source!BI77=4,H164, 0)</f>
        <v>0</v>
      </c>
    </row>
    <row r="165" spans="1:26" ht="15" x14ac:dyDescent="0.25">
      <c r="G165" s="76">
        <f>H154+H155+H157+H158+H159+SUM(H161:H164)</f>
        <v>129.89000000000001</v>
      </c>
      <c r="H165" s="76"/>
      <c r="J165" s="76">
        <f>K154+K155+K157+K158+K159+SUM(K161:K164)</f>
        <v>927.64</v>
      </c>
      <c r="K165" s="76"/>
      <c r="L165" s="45">
        <f>Source!U69</f>
        <v>3.3462792000000001</v>
      </c>
      <c r="O165" s="28">
        <f>G165</f>
        <v>129.89000000000001</v>
      </c>
      <c r="P165" s="28">
        <f>J165</f>
        <v>927.64</v>
      </c>
      <c r="Q165" s="28">
        <f>L165</f>
        <v>3.3462792000000001</v>
      </c>
      <c r="W165">
        <f>IF(Source!BI69&lt;=1,H154+H155+H157+H158+H159, 0)</f>
        <v>114.58000000000001</v>
      </c>
      <c r="X165">
        <f>IF(Source!BI69=2,H154+H155+H157+H158+H159, 0)</f>
        <v>0</v>
      </c>
      <c r="Y165">
        <f>IF(Source!BI69=3,H154+H155+H157+H158+H159, 0)</f>
        <v>0</v>
      </c>
      <c r="Z165">
        <f>IF(Source!BI69=4,H154+H155+H157+H158+H159, 0)</f>
        <v>0</v>
      </c>
    </row>
    <row r="166" spans="1:26" ht="28.5" x14ac:dyDescent="0.2">
      <c r="A166" s="50" t="str">
        <f>Source!E79</f>
        <v>16</v>
      </c>
      <c r="B166" s="51" t="str">
        <f>Source!F79</f>
        <v>09-03-050-01</v>
      </c>
      <c r="C166" s="51" t="str">
        <f>Source!G79</f>
        <v>Монтаж стальных плинтусов из гнутого профиля</v>
      </c>
      <c r="D166" s="32" t="str">
        <f>Source!H79</f>
        <v>100 м</v>
      </c>
      <c r="E166" s="13">
        <f>Source!I79</f>
        <v>7.0000000000000007E-2</v>
      </c>
      <c r="F166" s="33">
        <f>Source!AL79+Source!AM79+Source!AO79</f>
        <v>122.2</v>
      </c>
      <c r="G166" s="34"/>
      <c r="H166" s="35"/>
      <c r="I166" s="34" t="str">
        <f>Source!BO79</f>
        <v/>
      </c>
      <c r="J166" s="34"/>
      <c r="K166" s="35"/>
      <c r="L166" s="36"/>
      <c r="S166">
        <f>ROUND((Source!FX79/100)*((ROUND(Source!AF79*Source!I79, 2)+ROUND(Source!AE79*Source!I79, 2))), 2)</f>
        <v>7.79</v>
      </c>
      <c r="T166">
        <f>Source!X79</f>
        <v>55.57</v>
      </c>
      <c r="U166">
        <f>ROUND((Source!FY79/100)*((ROUND(Source!AF79*Source!I79, 2)+ROUND(Source!AE79*Source!I79, 2))), 2)</f>
        <v>6.95</v>
      </c>
      <c r="V166">
        <f>Source!Y79</f>
        <v>49.4</v>
      </c>
    </row>
    <row r="167" spans="1:26" x14ac:dyDescent="0.2">
      <c r="C167" s="27" t="str">
        <f>"Объем: "&amp;Source!I79&amp;"=7/"&amp;"100"</f>
        <v>Объем: 0,07=7/100</v>
      </c>
    </row>
    <row r="168" spans="1:26" ht="14.25" x14ac:dyDescent="0.2">
      <c r="A168" s="50"/>
      <c r="B168" s="51"/>
      <c r="C168" s="51" t="s">
        <v>1607</v>
      </c>
      <c r="D168" s="32"/>
      <c r="E168" s="13"/>
      <c r="F168" s="33">
        <f>Source!AO79</f>
        <v>118.91</v>
      </c>
      <c r="G168" s="34" t="str">
        <f>Source!DG79</f>
        <v>)*1,15</v>
      </c>
      <c r="H168" s="35">
        <f>ROUND(Source!AF79*Source!I79, 2)</f>
        <v>9.57</v>
      </c>
      <c r="I168" s="34"/>
      <c r="J168" s="34">
        <f>IF(Source!BA79&lt;&gt; 0, Source!BA79, 1)</f>
        <v>7.13</v>
      </c>
      <c r="K168" s="35">
        <f>Source!S79</f>
        <v>68.25</v>
      </c>
      <c r="L168" s="36"/>
      <c r="R168">
        <f>H168</f>
        <v>9.57</v>
      </c>
    </row>
    <row r="169" spans="1:26" ht="14.25" x14ac:dyDescent="0.2">
      <c r="A169" s="50"/>
      <c r="B169" s="51"/>
      <c r="C169" s="51" t="s">
        <v>390</v>
      </c>
      <c r="D169" s="32"/>
      <c r="E169" s="13"/>
      <c r="F169" s="33">
        <f>Source!AM79</f>
        <v>3.29</v>
      </c>
      <c r="G169" s="34" t="str">
        <f>Source!DE79</f>
        <v>)*1,25</v>
      </c>
      <c r="H169" s="35">
        <f>ROUND(Source!AD79*Source!I79, 2)</f>
        <v>0.28999999999999998</v>
      </c>
      <c r="I169" s="34"/>
      <c r="J169" s="34">
        <f>IF(Source!BB79&lt;&gt; 0, Source!BB79, 1)</f>
        <v>7.13</v>
      </c>
      <c r="K169" s="35">
        <f>Source!Q79</f>
        <v>2.0499999999999998</v>
      </c>
      <c r="L169" s="36"/>
    </row>
    <row r="170" spans="1:26" ht="14.25" x14ac:dyDescent="0.2">
      <c r="A170" s="50"/>
      <c r="B170" s="51"/>
      <c r="C170" s="51" t="s">
        <v>1608</v>
      </c>
      <c r="D170" s="32"/>
      <c r="E170" s="13"/>
      <c r="F170" s="33">
        <f>Source!AN79</f>
        <v>0.57999999999999996</v>
      </c>
      <c r="G170" s="34" t="str">
        <f>Source!DF79</f>
        <v>)*1,25</v>
      </c>
      <c r="H170" s="37">
        <f>ROUND(Source!AE79*Source!I79, 2)</f>
        <v>0.05</v>
      </c>
      <c r="I170" s="34"/>
      <c r="J170" s="34">
        <f>IF(Source!BS79&lt;&gt; 0, Source!BS79, 1)</f>
        <v>7.13</v>
      </c>
      <c r="K170" s="37">
        <f>Source!R79</f>
        <v>0.36</v>
      </c>
      <c r="L170" s="36"/>
      <c r="R170">
        <f>H170</f>
        <v>0.05</v>
      </c>
    </row>
    <row r="171" spans="1:26" ht="14.25" x14ac:dyDescent="0.2">
      <c r="A171" s="50"/>
      <c r="B171" s="51"/>
      <c r="C171" s="51" t="s">
        <v>1609</v>
      </c>
      <c r="D171" s="32" t="s">
        <v>1610</v>
      </c>
      <c r="E171" s="13">
        <f>Source!BZ79</f>
        <v>90</v>
      </c>
      <c r="F171" s="74" t="str">
        <f>CONCATENATE(" )", Source!DL79, Source!FT79, "=", Source!FX79)</f>
        <v xml:space="preserve"> )*0,9=81</v>
      </c>
      <c r="G171" s="75"/>
      <c r="H171" s="35">
        <f>SUM(S166:S175)</f>
        <v>7.79</v>
      </c>
      <c r="I171" s="38"/>
      <c r="J171" s="30">
        <f>Source!AT79</f>
        <v>81</v>
      </c>
      <c r="K171" s="35">
        <f>SUM(T166:T175)</f>
        <v>55.57</v>
      </c>
      <c r="L171" s="36"/>
    </row>
    <row r="172" spans="1:26" ht="14.25" x14ac:dyDescent="0.2">
      <c r="A172" s="50"/>
      <c r="B172" s="51"/>
      <c r="C172" s="51" t="s">
        <v>1611</v>
      </c>
      <c r="D172" s="32" t="s">
        <v>1610</v>
      </c>
      <c r="E172" s="13">
        <f>Source!CA79</f>
        <v>85</v>
      </c>
      <c r="F172" s="74" t="str">
        <f>CONCATENATE(" )", Source!DM79, Source!FU79, "=", Source!FY79)</f>
        <v xml:space="preserve"> )*0,85=72,25</v>
      </c>
      <c r="G172" s="75"/>
      <c r="H172" s="35">
        <f>SUM(U166:U175)</f>
        <v>6.95</v>
      </c>
      <c r="I172" s="38"/>
      <c r="J172" s="30">
        <f>Source!AU79</f>
        <v>72</v>
      </c>
      <c r="K172" s="35">
        <f>SUM(V166:V175)</f>
        <v>49.4</v>
      </c>
      <c r="L172" s="36"/>
    </row>
    <row r="173" spans="1:26" ht="14.25" x14ac:dyDescent="0.2">
      <c r="A173" s="50"/>
      <c r="B173" s="51"/>
      <c r="C173" s="51" t="s">
        <v>1612</v>
      </c>
      <c r="D173" s="32" t="s">
        <v>1613</v>
      </c>
      <c r="E173" s="13">
        <f>Source!AQ79</f>
        <v>12.8</v>
      </c>
      <c r="F173" s="33"/>
      <c r="G173" s="34" t="str">
        <f>Source!DI79</f>
        <v>)*1,15</v>
      </c>
      <c r="H173" s="35"/>
      <c r="I173" s="34"/>
      <c r="J173" s="34"/>
      <c r="K173" s="35"/>
      <c r="L173" s="46">
        <f>Source!U79</f>
        <v>1.0304</v>
      </c>
    </row>
    <row r="174" spans="1:26" ht="42.75" x14ac:dyDescent="0.2">
      <c r="A174" s="50" t="str">
        <f>Source!E81</f>
        <v>16,1</v>
      </c>
      <c r="B174" s="51" t="str">
        <f>Source!F81</f>
        <v>09.2.03.02-0011</v>
      </c>
      <c r="C174" s="51" t="str">
        <f>Source!G81</f>
        <v>Профили стыкоперекрывающие из алюминиевых сплавов (порожки) с покрытием, шириной 10 мм</v>
      </c>
      <c r="D174" s="32" t="str">
        <f>Source!H81</f>
        <v>м</v>
      </c>
      <c r="E174" s="13">
        <f>Source!I81</f>
        <v>7</v>
      </c>
      <c r="F174" s="33">
        <f>Source!AL81+Source!AM81+Source!AO81</f>
        <v>17.71</v>
      </c>
      <c r="G174" s="47" t="s">
        <v>6</v>
      </c>
      <c r="H174" s="35">
        <f>ROUND(Source!AC81*Source!I81, 2)+ROUND(Source!AD81*Source!I81, 2)+ROUND(Source!AF81*Source!I81, 2)</f>
        <v>123.97</v>
      </c>
      <c r="I174" s="34"/>
      <c r="J174" s="34">
        <f>IF(Source!BC81&lt;&gt; 0, Source!BC81, 1)</f>
        <v>7.13</v>
      </c>
      <c r="K174" s="35">
        <f>Source!O81</f>
        <v>883.91</v>
      </c>
      <c r="L174" s="36"/>
      <c r="S174">
        <f>ROUND((Source!FX81/100)*((ROUND(Source!AF81*Source!I81, 2)+ROUND(Source!AE81*Source!I81, 2))), 2)</f>
        <v>0</v>
      </c>
      <c r="T174">
        <f>Source!X81</f>
        <v>0</v>
      </c>
      <c r="U174">
        <f>ROUND((Source!FY81/100)*((ROUND(Source!AF81*Source!I81, 2)+ROUND(Source!AE81*Source!I81, 2))), 2)</f>
        <v>0</v>
      </c>
      <c r="V174">
        <f>Source!Y81</f>
        <v>0</v>
      </c>
      <c r="W174">
        <f>IF(Source!BI81&lt;=1,H174, 0)</f>
        <v>123.97</v>
      </c>
      <c r="X174">
        <f>IF(Source!BI81=2,H174, 0)</f>
        <v>0</v>
      </c>
      <c r="Y174">
        <f>IF(Source!BI81=3,H174, 0)</f>
        <v>0</v>
      </c>
      <c r="Z174">
        <f>IF(Source!BI81=4,H174, 0)</f>
        <v>0</v>
      </c>
    </row>
    <row r="175" spans="1:26" ht="14.25" x14ac:dyDescent="0.2">
      <c r="A175" s="52" t="str">
        <f>Source!E83</f>
        <v>16,2</v>
      </c>
      <c r="B175" s="53" t="str">
        <f>Source!F83</f>
        <v>07.2.07.13</v>
      </c>
      <c r="C175" s="53" t="str">
        <f>Source!G83</f>
        <v>Планка из стального листа</v>
      </c>
      <c r="D175" s="39" t="str">
        <f>Source!H83</f>
        <v>т</v>
      </c>
      <c r="E175" s="40">
        <f>Source!I83</f>
        <v>2.7999999999999998E-4</v>
      </c>
      <c r="F175" s="41">
        <f>Source!AL83+Source!AM83+Source!AO83</f>
        <v>0</v>
      </c>
      <c r="G175" s="48" t="s">
        <v>6</v>
      </c>
      <c r="H175" s="43">
        <f>ROUND(Source!AC83*Source!I83, 2)+ROUND(Source!AD83*Source!I83, 2)+ROUND(Source!AF83*Source!I83, 2)</f>
        <v>0</v>
      </c>
      <c r="I175" s="42"/>
      <c r="J175" s="42">
        <f>IF(Source!BC83&lt;&gt; 0, Source!BC83, 1)</f>
        <v>7.13</v>
      </c>
      <c r="K175" s="43">
        <f>Source!O83</f>
        <v>0</v>
      </c>
      <c r="L175" s="49"/>
      <c r="S175">
        <f>ROUND((Source!FX83/100)*((ROUND(Source!AF83*Source!I83, 2)+ROUND(Source!AE83*Source!I83, 2))), 2)</f>
        <v>0</v>
      </c>
      <c r="T175">
        <f>Source!X83</f>
        <v>0</v>
      </c>
      <c r="U175">
        <f>ROUND((Source!FY83/100)*((ROUND(Source!AF83*Source!I83, 2)+ROUND(Source!AE83*Source!I83, 2))), 2)</f>
        <v>0</v>
      </c>
      <c r="V175">
        <f>Source!Y83</f>
        <v>0</v>
      </c>
      <c r="W175">
        <f>IF(Source!BI83&lt;=1,H175, 0)</f>
        <v>0</v>
      </c>
      <c r="X175">
        <f>IF(Source!BI83=2,H175, 0)</f>
        <v>0</v>
      </c>
      <c r="Y175">
        <f>IF(Source!BI83=3,H175, 0)</f>
        <v>0</v>
      </c>
      <c r="Z175">
        <f>IF(Source!BI83=4,H175, 0)</f>
        <v>0</v>
      </c>
    </row>
    <row r="176" spans="1:26" ht="15" x14ac:dyDescent="0.25">
      <c r="G176" s="76">
        <f>H168+H169+H171+H172+SUM(H174:H175)</f>
        <v>148.57</v>
      </c>
      <c r="H176" s="76"/>
      <c r="J176" s="76">
        <f>K168+K169+K171+K172+SUM(K174:K175)</f>
        <v>1059.18</v>
      </c>
      <c r="K176" s="76"/>
      <c r="L176" s="45">
        <f>Source!U79</f>
        <v>1.0304</v>
      </c>
      <c r="O176" s="28">
        <f>G176</f>
        <v>148.57</v>
      </c>
      <c r="P176" s="28">
        <f>J176</f>
        <v>1059.18</v>
      </c>
      <c r="Q176" s="28">
        <f>L176</f>
        <v>1.0304</v>
      </c>
      <c r="W176">
        <f>IF(Source!BI79&lt;=1,H168+H169+H171+H172, 0)</f>
        <v>24.599999999999998</v>
      </c>
      <c r="X176">
        <f>IF(Source!BI79=2,H168+H169+H171+H172, 0)</f>
        <v>0</v>
      </c>
      <c r="Y176">
        <f>IF(Source!BI79=3,H168+H169+H171+H172, 0)</f>
        <v>0</v>
      </c>
      <c r="Z176">
        <f>IF(Source!BI79=4,H168+H169+H171+H172, 0)</f>
        <v>0</v>
      </c>
    </row>
    <row r="177" spans="1:26" ht="28.5" x14ac:dyDescent="0.2">
      <c r="A177" s="50" t="str">
        <f>Source!E85</f>
        <v>17</v>
      </c>
      <c r="B177" s="51" t="str">
        <f>Source!F85</f>
        <v>10-01-060-01</v>
      </c>
      <c r="C177" s="51" t="str">
        <f>Source!G85</f>
        <v>Установка и крепление наличников</v>
      </c>
      <c r="D177" s="32" t="str">
        <f>Source!H85</f>
        <v>100 м</v>
      </c>
      <c r="E177" s="13">
        <f>Source!I85</f>
        <v>0.61199999999999999</v>
      </c>
      <c r="F177" s="33">
        <f>Source!AL85+Source!AM85+Source!AO85</f>
        <v>75.02</v>
      </c>
      <c r="G177" s="34"/>
      <c r="H177" s="35"/>
      <c r="I177" s="34" t="str">
        <f>Source!BO85</f>
        <v/>
      </c>
      <c r="J177" s="34"/>
      <c r="K177" s="35"/>
      <c r="L177" s="36"/>
      <c r="S177">
        <f>ROUND((Source!FX85/100)*((ROUND(Source!AF85*Source!I85, 2)+ROUND(Source!AE85*Source!I85, 2))), 2)</f>
        <v>48.13</v>
      </c>
      <c r="T177">
        <f>Source!X85</f>
        <v>342.51</v>
      </c>
      <c r="U177">
        <f>ROUND((Source!FY85/100)*((ROUND(Source!AF85*Source!I85, 2)+ROUND(Source!AE85*Source!I85, 2))), 2)</f>
        <v>24.27</v>
      </c>
      <c r="V177">
        <f>Source!Y85</f>
        <v>174.48</v>
      </c>
    </row>
    <row r="178" spans="1:26" x14ac:dyDescent="0.2">
      <c r="C178" s="27" t="str">
        <f>"Объем: "&amp;Source!I85&amp;"=61,2/"&amp;"100"</f>
        <v>Объем: 0,612=61,2/100</v>
      </c>
    </row>
    <row r="179" spans="1:26" ht="14.25" x14ac:dyDescent="0.2">
      <c r="A179" s="50"/>
      <c r="B179" s="51"/>
      <c r="C179" s="51" t="s">
        <v>1607</v>
      </c>
      <c r="D179" s="32"/>
      <c r="E179" s="13"/>
      <c r="F179" s="33">
        <f>Source!AO85</f>
        <v>63.89</v>
      </c>
      <c r="G179" s="34" t="str">
        <f>Source!DG85</f>
        <v>)*1,15</v>
      </c>
      <c r="H179" s="35">
        <f>ROUND(Source!AF85*Source!I85, 2)</f>
        <v>44.97</v>
      </c>
      <c r="I179" s="34"/>
      <c r="J179" s="34">
        <f>IF(Source!BA85&lt;&gt; 0, Source!BA85, 1)</f>
        <v>7.13</v>
      </c>
      <c r="K179" s="35">
        <f>Source!S85</f>
        <v>320.61</v>
      </c>
      <c r="L179" s="36"/>
      <c r="R179">
        <f>H179</f>
        <v>44.97</v>
      </c>
    </row>
    <row r="180" spans="1:26" ht="14.25" x14ac:dyDescent="0.2">
      <c r="A180" s="50"/>
      <c r="B180" s="51"/>
      <c r="C180" s="51" t="s">
        <v>390</v>
      </c>
      <c r="D180" s="32"/>
      <c r="E180" s="13"/>
      <c r="F180" s="33">
        <f>Source!AM85</f>
        <v>2.63</v>
      </c>
      <c r="G180" s="34" t="str">
        <f>Source!DE85</f>
        <v>)*1,25</v>
      </c>
      <c r="H180" s="35">
        <f>ROUND(Source!AD85*Source!I85, 2)</f>
        <v>2.0099999999999998</v>
      </c>
      <c r="I180" s="34"/>
      <c r="J180" s="34">
        <f>IF(Source!BB85&lt;&gt; 0, Source!BB85, 1)</f>
        <v>7.13</v>
      </c>
      <c r="K180" s="35">
        <f>Source!Q85</f>
        <v>14.35</v>
      </c>
      <c r="L180" s="36"/>
    </row>
    <row r="181" spans="1:26" ht="14.25" x14ac:dyDescent="0.2">
      <c r="A181" s="50"/>
      <c r="B181" s="51"/>
      <c r="C181" s="51" t="s">
        <v>1608</v>
      </c>
      <c r="D181" s="32"/>
      <c r="E181" s="13"/>
      <c r="F181" s="33">
        <f>Source!AN85</f>
        <v>0.46</v>
      </c>
      <c r="G181" s="34" t="str">
        <f>Source!DF85</f>
        <v>)*1,25</v>
      </c>
      <c r="H181" s="37">
        <f>ROUND(Source!AE85*Source!I85, 2)</f>
        <v>0.35</v>
      </c>
      <c r="I181" s="34"/>
      <c r="J181" s="34">
        <f>IF(Source!BS85&lt;&gt; 0, Source!BS85, 1)</f>
        <v>7.13</v>
      </c>
      <c r="K181" s="37">
        <f>Source!R85</f>
        <v>2.5099999999999998</v>
      </c>
      <c r="L181" s="36"/>
      <c r="R181">
        <f>H181</f>
        <v>0.35</v>
      </c>
    </row>
    <row r="182" spans="1:26" ht="14.25" x14ac:dyDescent="0.2">
      <c r="A182" s="50"/>
      <c r="B182" s="51"/>
      <c r="C182" s="51" t="s">
        <v>1614</v>
      </c>
      <c r="D182" s="32"/>
      <c r="E182" s="13"/>
      <c r="F182" s="33">
        <f>Source!AL85</f>
        <v>8.5</v>
      </c>
      <c r="G182" s="34" t="str">
        <f>Source!DD85</f>
        <v/>
      </c>
      <c r="H182" s="35">
        <f>ROUND(Source!AC85*Source!I85, 2)</f>
        <v>5.2</v>
      </c>
      <c r="I182" s="34"/>
      <c r="J182" s="34">
        <f>IF(Source!BC85&lt;&gt; 0, Source!BC85, 1)</f>
        <v>7.13</v>
      </c>
      <c r="K182" s="35">
        <f>Source!P85</f>
        <v>37.090000000000003</v>
      </c>
      <c r="L182" s="36"/>
    </row>
    <row r="183" spans="1:26" ht="14.25" x14ac:dyDescent="0.2">
      <c r="A183" s="50"/>
      <c r="B183" s="51"/>
      <c r="C183" s="51" t="s">
        <v>1609</v>
      </c>
      <c r="D183" s="32" t="s">
        <v>1610</v>
      </c>
      <c r="E183" s="13">
        <f>Source!BZ85</f>
        <v>118</v>
      </c>
      <c r="F183" s="74" t="str">
        <f>CONCATENATE(" )", Source!DL85, Source!FT85, "=", Source!FX85)</f>
        <v xml:space="preserve"> )*0,9=106,2</v>
      </c>
      <c r="G183" s="75"/>
      <c r="H183" s="35">
        <f>SUM(S177:S188)</f>
        <v>48.13</v>
      </c>
      <c r="I183" s="38"/>
      <c r="J183" s="30">
        <f>Source!AT85</f>
        <v>106</v>
      </c>
      <c r="K183" s="35">
        <f>SUM(T177:T188)</f>
        <v>342.51</v>
      </c>
      <c r="L183" s="36"/>
    </row>
    <row r="184" spans="1:26" ht="14.25" x14ac:dyDescent="0.2">
      <c r="A184" s="50"/>
      <c r="B184" s="51"/>
      <c r="C184" s="51" t="s">
        <v>1611</v>
      </c>
      <c r="D184" s="32" t="s">
        <v>1610</v>
      </c>
      <c r="E184" s="13">
        <f>Source!CA85</f>
        <v>63</v>
      </c>
      <c r="F184" s="74" t="str">
        <f>CONCATENATE(" )", Source!DM85, Source!FU85, "=", Source!FY85)</f>
        <v xml:space="preserve"> )*0,85=53,55</v>
      </c>
      <c r="G184" s="75"/>
      <c r="H184" s="35">
        <f>SUM(U177:U188)</f>
        <v>24.27</v>
      </c>
      <c r="I184" s="38"/>
      <c r="J184" s="30">
        <f>Source!AU85</f>
        <v>54</v>
      </c>
      <c r="K184" s="35">
        <f>SUM(V177:V188)</f>
        <v>174.48</v>
      </c>
      <c r="L184" s="36"/>
    </row>
    <row r="185" spans="1:26" ht="14.25" x14ac:dyDescent="0.2">
      <c r="A185" s="50"/>
      <c r="B185" s="51"/>
      <c r="C185" s="51" t="s">
        <v>1612</v>
      </c>
      <c r="D185" s="32" t="s">
        <v>1613</v>
      </c>
      <c r="E185" s="13">
        <f>Source!AQ85</f>
        <v>7.82</v>
      </c>
      <c r="F185" s="33"/>
      <c r="G185" s="34" t="str">
        <f>Source!DI85</f>
        <v>)*1,15</v>
      </c>
      <c r="H185" s="35"/>
      <c r="I185" s="34"/>
      <c r="J185" s="34"/>
      <c r="K185" s="35"/>
      <c r="L185" s="46">
        <f>Source!U85</f>
        <v>5.5037159999999998</v>
      </c>
    </row>
    <row r="186" spans="1:26" ht="14.25" x14ac:dyDescent="0.2">
      <c r="A186" s="50" t="str">
        <f>Source!E87</f>
        <v>17,1</v>
      </c>
      <c r="B186" s="51" t="str">
        <f>Source!F87</f>
        <v>11.1.01.10</v>
      </c>
      <c r="C186" s="51" t="str">
        <f>Source!G87</f>
        <v>Наличники</v>
      </c>
      <c r="D186" s="32" t="str">
        <f>Source!H87</f>
        <v>м</v>
      </c>
      <c r="E186" s="13">
        <f>Source!I87</f>
        <v>68.543999999999997</v>
      </c>
      <c r="F186" s="33">
        <f>Source!AL87+Source!AM87+Source!AO87</f>
        <v>0</v>
      </c>
      <c r="G186" s="47" t="s">
        <v>6</v>
      </c>
      <c r="H186" s="35">
        <f>ROUND(Source!AC87*Source!I87, 2)+ROUND(Source!AD87*Source!I87, 2)+ROUND(Source!AF87*Source!I87, 2)</f>
        <v>0</v>
      </c>
      <c r="I186" s="34"/>
      <c r="J186" s="34">
        <f>IF(Source!BC87&lt;&gt; 0, Source!BC87, 1)</f>
        <v>7.13</v>
      </c>
      <c r="K186" s="35">
        <f>Source!O87</f>
        <v>0</v>
      </c>
      <c r="L186" s="36"/>
      <c r="S186">
        <f>ROUND((Source!FX87/100)*((ROUND(Source!AF87*Source!I87, 2)+ROUND(Source!AE87*Source!I87, 2))), 2)</f>
        <v>0</v>
      </c>
      <c r="T186">
        <f>Source!X87</f>
        <v>0</v>
      </c>
      <c r="U186">
        <f>ROUND((Source!FY87/100)*((ROUND(Source!AF87*Source!I87, 2)+ROUND(Source!AE87*Source!I87, 2))), 2)</f>
        <v>0</v>
      </c>
      <c r="V186">
        <f>Source!Y87</f>
        <v>0</v>
      </c>
      <c r="W186">
        <f>IF(Source!BI87&lt;=1,H186, 0)</f>
        <v>0</v>
      </c>
      <c r="X186">
        <f>IF(Source!BI87=2,H186, 0)</f>
        <v>0</v>
      </c>
      <c r="Y186">
        <f>IF(Source!BI87=3,H186, 0)</f>
        <v>0</v>
      </c>
      <c r="Z186">
        <f>IF(Source!BI87=4,H186, 0)</f>
        <v>0</v>
      </c>
    </row>
    <row r="187" spans="1:26" ht="28.5" x14ac:dyDescent="0.2">
      <c r="A187" s="50" t="str">
        <f>Source!E89</f>
        <v>17,2</v>
      </c>
      <c r="B187" s="51" t="str">
        <f>Source!F89</f>
        <v>11.1.01.10-0003</v>
      </c>
      <c r="C187" s="51" t="str">
        <f>Source!G89</f>
        <v>Наличники из древесины типа Н-1, Н-2 размером 13х54 мм</v>
      </c>
      <c r="D187" s="32" t="str">
        <f>Source!H89</f>
        <v>м</v>
      </c>
      <c r="E187" s="13">
        <f>Source!I89</f>
        <v>50.999999999999993</v>
      </c>
      <c r="F187" s="33">
        <f>Source!AL89+Source!AM89+Source!AO89</f>
        <v>3.93</v>
      </c>
      <c r="G187" s="47" t="s">
        <v>6</v>
      </c>
      <c r="H187" s="35">
        <f>ROUND(Source!AC89*Source!I89, 2)+ROUND(Source!AD89*Source!I89, 2)+ROUND(Source!AF89*Source!I89, 2)</f>
        <v>200.43</v>
      </c>
      <c r="I187" s="34"/>
      <c r="J187" s="34">
        <f>IF(Source!BC89&lt;&gt; 0, Source!BC89, 1)</f>
        <v>7.13</v>
      </c>
      <c r="K187" s="35">
        <f>Source!O89</f>
        <v>1429.07</v>
      </c>
      <c r="L187" s="36"/>
      <c r="S187">
        <f>ROUND((Source!FX89/100)*((ROUND(Source!AF89*Source!I89, 2)+ROUND(Source!AE89*Source!I89, 2))), 2)</f>
        <v>0</v>
      </c>
      <c r="T187">
        <f>Source!X89</f>
        <v>0</v>
      </c>
      <c r="U187">
        <f>ROUND((Source!FY89/100)*((ROUND(Source!AF89*Source!I89, 2)+ROUND(Source!AE89*Source!I89, 2))), 2)</f>
        <v>0</v>
      </c>
      <c r="V187">
        <f>Source!Y89</f>
        <v>0</v>
      </c>
      <c r="W187">
        <f>IF(Source!BI89&lt;=1,H187, 0)</f>
        <v>200.43</v>
      </c>
      <c r="X187">
        <f>IF(Source!BI89=2,H187, 0)</f>
        <v>0</v>
      </c>
      <c r="Y187">
        <f>IF(Source!BI89=3,H187, 0)</f>
        <v>0</v>
      </c>
      <c r="Z187">
        <f>IF(Source!BI89=4,H187, 0)</f>
        <v>0</v>
      </c>
    </row>
    <row r="188" spans="1:26" ht="28.5" x14ac:dyDescent="0.2">
      <c r="A188" s="52" t="str">
        <f>Source!E91</f>
        <v>17,3</v>
      </c>
      <c r="B188" s="53" t="str">
        <f>Source!F91</f>
        <v>11.3.03.02-0003</v>
      </c>
      <c r="C188" s="53" t="str">
        <f>Source!G91</f>
        <v>Наличники из ПВХ, шириной 60 мм</v>
      </c>
      <c r="D188" s="39" t="str">
        <f>Source!H91</f>
        <v>м</v>
      </c>
      <c r="E188" s="40">
        <f>Source!I91</f>
        <v>10.199999999999998</v>
      </c>
      <c r="F188" s="41">
        <f>Source!AL91+Source!AM91+Source!AO91</f>
        <v>33.380000000000003</v>
      </c>
      <c r="G188" s="48" t="s">
        <v>6</v>
      </c>
      <c r="H188" s="43">
        <f>ROUND(Source!AC91*Source!I91, 2)+ROUND(Source!AD91*Source!I91, 2)+ROUND(Source!AF91*Source!I91, 2)</f>
        <v>340.48</v>
      </c>
      <c r="I188" s="42"/>
      <c r="J188" s="42">
        <f>IF(Source!BC91&lt;&gt; 0, Source!BC91, 1)</f>
        <v>7.13</v>
      </c>
      <c r="K188" s="43">
        <f>Source!O91</f>
        <v>2427.59</v>
      </c>
      <c r="L188" s="49"/>
      <c r="S188">
        <f>ROUND((Source!FX91/100)*((ROUND(Source!AF91*Source!I91, 2)+ROUND(Source!AE91*Source!I91, 2))), 2)</f>
        <v>0</v>
      </c>
      <c r="T188">
        <f>Source!X91</f>
        <v>0</v>
      </c>
      <c r="U188">
        <f>ROUND((Source!FY91/100)*((ROUND(Source!AF91*Source!I91, 2)+ROUND(Source!AE91*Source!I91, 2))), 2)</f>
        <v>0</v>
      </c>
      <c r="V188">
        <f>Source!Y91</f>
        <v>0</v>
      </c>
      <c r="W188">
        <f>IF(Source!BI91&lt;=1,H188, 0)</f>
        <v>340.48</v>
      </c>
      <c r="X188">
        <f>IF(Source!BI91=2,H188, 0)</f>
        <v>0</v>
      </c>
      <c r="Y188">
        <f>IF(Source!BI91=3,H188, 0)</f>
        <v>0</v>
      </c>
      <c r="Z188">
        <f>IF(Source!BI91=4,H188, 0)</f>
        <v>0</v>
      </c>
    </row>
    <row r="189" spans="1:26" ht="15" x14ac:dyDescent="0.25">
      <c r="G189" s="76">
        <f>H179+H180+H182+H183+H184+SUM(H186:H188)</f>
        <v>665.49000000000012</v>
      </c>
      <c r="H189" s="76"/>
      <c r="J189" s="76">
        <f>K179+K180+K182+K183+K184+SUM(K186:K188)</f>
        <v>4745.7</v>
      </c>
      <c r="K189" s="76"/>
      <c r="L189" s="45">
        <f>Source!U85</f>
        <v>5.5037159999999998</v>
      </c>
      <c r="O189" s="28">
        <f>G189</f>
        <v>665.49000000000012</v>
      </c>
      <c r="P189" s="28">
        <f>J189</f>
        <v>4745.7</v>
      </c>
      <c r="Q189" s="28">
        <f>L189</f>
        <v>5.5037159999999998</v>
      </c>
      <c r="W189">
        <f>IF(Source!BI85&lt;=1,H179+H180+H182+H183+H184, 0)</f>
        <v>124.58</v>
      </c>
      <c r="X189">
        <f>IF(Source!BI85=2,H179+H180+H182+H183+H184, 0)</f>
        <v>0</v>
      </c>
      <c r="Y189">
        <f>IF(Source!BI85=3,H179+H180+H182+H183+H184, 0)</f>
        <v>0</v>
      </c>
      <c r="Z189">
        <f>IF(Source!BI85=4,H179+H180+H182+H183+H184, 0)</f>
        <v>0</v>
      </c>
    </row>
    <row r="190" spans="1:26" ht="57" x14ac:dyDescent="0.2">
      <c r="A190" s="50" t="str">
        <f>Source!E93</f>
        <v>18</v>
      </c>
      <c r="B190" s="51" t="str">
        <f>Source!F93</f>
        <v>10-01-039-01</v>
      </c>
      <c r="C190" s="51" t="str">
        <f>Source!G93</f>
        <v>Установка блоков в наружных и внутренних дверных проемах в каменных стенах, площадь проема до 3 м2</v>
      </c>
      <c r="D190" s="32" t="str">
        <f>Source!H93</f>
        <v>100 м2</v>
      </c>
      <c r="E190" s="13">
        <f>Source!I93</f>
        <v>0.1134</v>
      </c>
      <c r="F190" s="33">
        <f>Source!AL93+Source!AM93+Source!AO93</f>
        <v>3493.69</v>
      </c>
      <c r="G190" s="34"/>
      <c r="H190" s="35"/>
      <c r="I190" s="34" t="str">
        <f>Source!BO93</f>
        <v/>
      </c>
      <c r="J190" s="34"/>
      <c r="K190" s="35"/>
      <c r="L190" s="36"/>
      <c r="S190">
        <f>ROUND((Source!FX93/100)*((ROUND(Source!AF93*Source!I93, 2)+ROUND(Source!AE93*Source!I93, 2))), 2)</f>
        <v>137</v>
      </c>
      <c r="T190">
        <f>Source!X93</f>
        <v>974.94</v>
      </c>
      <c r="U190">
        <f>ROUND((Source!FY93/100)*((ROUND(Source!AF93*Source!I93, 2)+ROUND(Source!AE93*Source!I93, 2))), 2)</f>
        <v>69.08</v>
      </c>
      <c r="V190">
        <f>Source!Y93</f>
        <v>496.67</v>
      </c>
    </row>
    <row r="191" spans="1:26" x14ac:dyDescent="0.2">
      <c r="C191" s="27" t="str">
        <f>"Объем: "&amp;Source!I93&amp;"=11,34/"&amp;"100"</f>
        <v>Объем: 0,1134=11,34/100</v>
      </c>
    </row>
    <row r="192" spans="1:26" ht="14.25" x14ac:dyDescent="0.2">
      <c r="A192" s="50"/>
      <c r="B192" s="51"/>
      <c r="C192" s="51" t="s">
        <v>1607</v>
      </c>
      <c r="D192" s="32"/>
      <c r="E192" s="13"/>
      <c r="F192" s="33">
        <f>Source!AO93</f>
        <v>821.89</v>
      </c>
      <c r="G192" s="34" t="str">
        <f>Source!DG93</f>
        <v>)*1,15</v>
      </c>
      <c r="H192" s="35">
        <f>ROUND(Source!AF93*Source!I93, 2)</f>
        <v>107.18</v>
      </c>
      <c r="I192" s="34"/>
      <c r="J192" s="34">
        <f>IF(Source!BA93&lt;&gt; 0, Source!BA93, 1)</f>
        <v>7.13</v>
      </c>
      <c r="K192" s="35">
        <f>Source!S93</f>
        <v>764.21</v>
      </c>
      <c r="L192" s="36"/>
      <c r="R192">
        <f>H192</f>
        <v>107.18</v>
      </c>
    </row>
    <row r="193" spans="1:26" ht="14.25" x14ac:dyDescent="0.2">
      <c r="A193" s="50"/>
      <c r="B193" s="51"/>
      <c r="C193" s="51" t="s">
        <v>390</v>
      </c>
      <c r="D193" s="32"/>
      <c r="E193" s="13"/>
      <c r="F193" s="33">
        <f>Source!AM93</f>
        <v>967.98</v>
      </c>
      <c r="G193" s="34" t="str">
        <f>Source!DE93</f>
        <v>)*1,25</v>
      </c>
      <c r="H193" s="35">
        <f>ROUND(Source!AD93*Source!I93, 2)</f>
        <v>137.21</v>
      </c>
      <c r="I193" s="34"/>
      <c r="J193" s="34">
        <f>IF(Source!BB93&lt;&gt; 0, Source!BB93, 1)</f>
        <v>7.13</v>
      </c>
      <c r="K193" s="35">
        <f>Source!Q93</f>
        <v>978.32</v>
      </c>
      <c r="L193" s="36"/>
    </row>
    <row r="194" spans="1:26" ht="14.25" x14ac:dyDescent="0.2">
      <c r="A194" s="50"/>
      <c r="B194" s="51"/>
      <c r="C194" s="51" t="s">
        <v>1608</v>
      </c>
      <c r="D194" s="32"/>
      <c r="E194" s="13"/>
      <c r="F194" s="33">
        <f>Source!AN93</f>
        <v>153.9</v>
      </c>
      <c r="G194" s="34" t="str">
        <f>Source!DF93</f>
        <v>)*1,25</v>
      </c>
      <c r="H194" s="37">
        <f>ROUND(Source!AE93*Source!I93, 2)</f>
        <v>21.82</v>
      </c>
      <c r="I194" s="34"/>
      <c r="J194" s="34">
        <f>IF(Source!BS93&lt;&gt; 0, Source!BS93, 1)</f>
        <v>7.13</v>
      </c>
      <c r="K194" s="37">
        <f>Source!R93</f>
        <v>155.54</v>
      </c>
      <c r="L194" s="36"/>
      <c r="R194">
        <f>H194</f>
        <v>21.82</v>
      </c>
    </row>
    <row r="195" spans="1:26" ht="14.25" x14ac:dyDescent="0.2">
      <c r="A195" s="50"/>
      <c r="B195" s="51"/>
      <c r="C195" s="51" t="s">
        <v>1614</v>
      </c>
      <c r="D195" s="32"/>
      <c r="E195" s="13"/>
      <c r="F195" s="33">
        <f>Source!AL93</f>
        <v>1703.82</v>
      </c>
      <c r="G195" s="34" t="str">
        <f>Source!DD93</f>
        <v/>
      </c>
      <c r="H195" s="35">
        <f>ROUND(Source!AC93*Source!I93, 2)</f>
        <v>193.21</v>
      </c>
      <c r="I195" s="34"/>
      <c r="J195" s="34">
        <f>IF(Source!BC93&lt;&gt; 0, Source!BC93, 1)</f>
        <v>7.13</v>
      </c>
      <c r="K195" s="35">
        <f>Source!P93</f>
        <v>1377.61</v>
      </c>
      <c r="L195" s="36"/>
    </row>
    <row r="196" spans="1:26" ht="14.25" x14ac:dyDescent="0.2">
      <c r="A196" s="50"/>
      <c r="B196" s="51"/>
      <c r="C196" s="51" t="s">
        <v>1609</v>
      </c>
      <c r="D196" s="32" t="s">
        <v>1610</v>
      </c>
      <c r="E196" s="13">
        <f>Source!BZ93</f>
        <v>118</v>
      </c>
      <c r="F196" s="74" t="str">
        <f>CONCATENATE(" )", Source!DL93, Source!FT93, "=", Source!FX93)</f>
        <v xml:space="preserve"> )*0,9=106,2</v>
      </c>
      <c r="G196" s="75"/>
      <c r="H196" s="35">
        <f>SUM(S190:S201)</f>
        <v>137</v>
      </c>
      <c r="I196" s="38"/>
      <c r="J196" s="30">
        <f>Source!AT93</f>
        <v>106</v>
      </c>
      <c r="K196" s="35">
        <f>SUM(T190:T201)</f>
        <v>974.94</v>
      </c>
      <c r="L196" s="36"/>
    </row>
    <row r="197" spans="1:26" ht="14.25" x14ac:dyDescent="0.2">
      <c r="A197" s="50"/>
      <c r="B197" s="51"/>
      <c r="C197" s="51" t="s">
        <v>1611</v>
      </c>
      <c r="D197" s="32" t="s">
        <v>1610</v>
      </c>
      <c r="E197" s="13">
        <f>Source!CA93</f>
        <v>63</v>
      </c>
      <c r="F197" s="74" t="str">
        <f>CONCATENATE(" )", Source!DM93, Source!FU93, "=", Source!FY93)</f>
        <v xml:space="preserve"> )*0,85=53,55</v>
      </c>
      <c r="G197" s="75"/>
      <c r="H197" s="35">
        <f>SUM(U190:U201)</f>
        <v>69.08</v>
      </c>
      <c r="I197" s="38"/>
      <c r="J197" s="30">
        <f>Source!AU93</f>
        <v>54</v>
      </c>
      <c r="K197" s="35">
        <f>SUM(V190:V201)</f>
        <v>496.67</v>
      </c>
      <c r="L197" s="36"/>
    </row>
    <row r="198" spans="1:26" ht="14.25" x14ac:dyDescent="0.2">
      <c r="A198" s="50"/>
      <c r="B198" s="51"/>
      <c r="C198" s="51" t="s">
        <v>1612</v>
      </c>
      <c r="D198" s="32" t="s">
        <v>1613</v>
      </c>
      <c r="E198" s="13">
        <f>Source!AQ93</f>
        <v>89.53</v>
      </c>
      <c r="F198" s="33"/>
      <c r="G198" s="34" t="str">
        <f>Source!DI93</f>
        <v>)*1,15</v>
      </c>
      <c r="H198" s="35"/>
      <c r="I198" s="34"/>
      <c r="J198" s="34"/>
      <c r="K198" s="35"/>
      <c r="L198" s="46">
        <f>Source!U93</f>
        <v>11.675607299999999</v>
      </c>
    </row>
    <row r="199" spans="1:26" ht="28.5" x14ac:dyDescent="0.2">
      <c r="A199" s="50" t="str">
        <f>Source!E95</f>
        <v>18,1</v>
      </c>
      <c r="B199" s="51" t="str">
        <f>Source!F95</f>
        <v>01.7.04.07-0011</v>
      </c>
      <c r="C199" s="51" t="str">
        <f>Source!G95</f>
        <v>Скобяные изделия для блоков входных однопольных</v>
      </c>
      <c r="D199" s="32" t="str">
        <f>Source!H95</f>
        <v>компл.</v>
      </c>
      <c r="E199" s="13">
        <f>Source!I95</f>
        <v>6</v>
      </c>
      <c r="F199" s="33">
        <f>Source!AL95+Source!AM95+Source!AO95</f>
        <v>94.68</v>
      </c>
      <c r="G199" s="47" t="s">
        <v>6</v>
      </c>
      <c r="H199" s="35">
        <f>ROUND(Source!AC95*Source!I95, 2)+ROUND(Source!AD95*Source!I95, 2)+ROUND(Source!AF95*Source!I95, 2)</f>
        <v>568.08000000000004</v>
      </c>
      <c r="I199" s="34"/>
      <c r="J199" s="34">
        <f>IF(Source!BC95&lt;&gt; 0, Source!BC95, 1)</f>
        <v>7.13</v>
      </c>
      <c r="K199" s="35">
        <f>Source!O95</f>
        <v>4050.41</v>
      </c>
      <c r="L199" s="36"/>
      <c r="S199">
        <f>ROUND((Source!FX95/100)*((ROUND(Source!AF95*Source!I95, 2)+ROUND(Source!AE95*Source!I95, 2))), 2)</f>
        <v>0</v>
      </c>
      <c r="T199">
        <f>Source!X95</f>
        <v>0</v>
      </c>
      <c r="U199">
        <f>ROUND((Source!FY95/100)*((ROUND(Source!AF95*Source!I95, 2)+ROUND(Source!AE95*Source!I95, 2))), 2)</f>
        <v>0</v>
      </c>
      <c r="V199">
        <f>Source!Y95</f>
        <v>0</v>
      </c>
      <c r="W199">
        <f>IF(Source!BI95&lt;=1,H199, 0)</f>
        <v>568.08000000000004</v>
      </c>
      <c r="X199">
        <f>IF(Source!BI95=2,H199, 0)</f>
        <v>0</v>
      </c>
      <c r="Y199">
        <f>IF(Source!BI95=3,H199, 0)</f>
        <v>0</v>
      </c>
      <c r="Z199">
        <f>IF(Source!BI95=4,H199, 0)</f>
        <v>0</v>
      </c>
    </row>
    <row r="200" spans="1:26" ht="42.75" x14ac:dyDescent="0.2">
      <c r="A200" s="50" t="str">
        <f>Source!E97</f>
        <v>18,2</v>
      </c>
      <c r="B200" s="51" t="str">
        <f>Source!F97</f>
        <v>11.3.01.05-0021</v>
      </c>
      <c r="C200" s="51" t="str">
        <f>Source!G97</f>
        <v>Двери композитные "КАПЕЛЬ" (полотно, коробка, 2 петли, магнитный механизм замка)</v>
      </c>
      <c r="D200" s="32" t="str">
        <f>Source!H97</f>
        <v>компл.</v>
      </c>
      <c r="E200" s="13">
        <f>Source!I97</f>
        <v>0.99999999999999989</v>
      </c>
      <c r="F200" s="33">
        <f>Source!AL97+Source!AM97+Source!AO97</f>
        <v>764.1</v>
      </c>
      <c r="G200" s="47" t="s">
        <v>6</v>
      </c>
      <c r="H200" s="35">
        <f>ROUND(Source!AC97*Source!I97, 2)+ROUND(Source!AD97*Source!I97, 2)+ROUND(Source!AF97*Source!I97, 2)</f>
        <v>764.1</v>
      </c>
      <c r="I200" s="34"/>
      <c r="J200" s="34">
        <f>IF(Source!BC97&lt;&gt; 0, Source!BC97, 1)</f>
        <v>7.13</v>
      </c>
      <c r="K200" s="35">
        <f>Source!O97</f>
        <v>5448.03</v>
      </c>
      <c r="L200" s="36"/>
      <c r="S200">
        <f>ROUND((Source!FX97/100)*((ROUND(Source!AF97*Source!I97, 2)+ROUND(Source!AE97*Source!I97, 2))), 2)</f>
        <v>0</v>
      </c>
      <c r="T200">
        <f>Source!X97</f>
        <v>0</v>
      </c>
      <c r="U200">
        <f>ROUND((Source!FY97/100)*((ROUND(Source!AF97*Source!I97, 2)+ROUND(Source!AE97*Source!I97, 2))), 2)</f>
        <v>0</v>
      </c>
      <c r="V200">
        <f>Source!Y97</f>
        <v>0</v>
      </c>
      <c r="W200">
        <f>IF(Source!BI97&lt;=1,H200, 0)</f>
        <v>764.1</v>
      </c>
      <c r="X200">
        <f>IF(Source!BI97=2,H200, 0)</f>
        <v>0</v>
      </c>
      <c r="Y200">
        <f>IF(Source!BI97=3,H200, 0)</f>
        <v>0</v>
      </c>
      <c r="Z200">
        <f>IF(Source!BI97=4,H200, 0)</f>
        <v>0</v>
      </c>
    </row>
    <row r="201" spans="1:26" ht="71.25" x14ac:dyDescent="0.2">
      <c r="A201" s="52" t="str">
        <f>Source!E99</f>
        <v>18,3</v>
      </c>
      <c r="B201" s="53" t="str">
        <f>Source!F99</f>
        <v>11.2.02.01-0013 прим.</v>
      </c>
      <c r="C201" s="53" t="str">
        <f>Source!G99</f>
        <v>Блок дверной, одностворчатый, 3-х филёнчатый, глухой сосновый,массивный, без лака, модель FF PUUVALMIS 3P, размер дверного полотна  900x2100 мм</v>
      </c>
      <c r="D201" s="39" t="str">
        <f>Source!H99</f>
        <v>компл.</v>
      </c>
      <c r="E201" s="40">
        <f>Source!I99</f>
        <v>5</v>
      </c>
      <c r="F201" s="41">
        <f>Source!AL99+Source!AM99+Source!AO99</f>
        <v>1435.96</v>
      </c>
      <c r="G201" s="48" t="s">
        <v>6</v>
      </c>
      <c r="H201" s="43">
        <f>ROUND(Source!AC99*Source!I99, 2)+ROUND(Source!AD99*Source!I99, 2)+ROUND(Source!AF99*Source!I99, 2)</f>
        <v>7179.8</v>
      </c>
      <c r="I201" s="42"/>
      <c r="J201" s="42">
        <f>IF(Source!BC99&lt;&gt; 0, Source!BC99, 1)</f>
        <v>7.13</v>
      </c>
      <c r="K201" s="43">
        <f>Source!O99</f>
        <v>51191.97</v>
      </c>
      <c r="L201" s="49"/>
      <c r="S201">
        <f>ROUND((Source!FX99/100)*((ROUND(Source!AF99*Source!I99, 2)+ROUND(Source!AE99*Source!I99, 2))), 2)</f>
        <v>0</v>
      </c>
      <c r="T201">
        <f>Source!X99</f>
        <v>0</v>
      </c>
      <c r="U201">
        <f>ROUND((Source!FY99/100)*((ROUND(Source!AF99*Source!I99, 2)+ROUND(Source!AE99*Source!I99, 2))), 2)</f>
        <v>0</v>
      </c>
      <c r="V201">
        <f>Source!Y99</f>
        <v>0</v>
      </c>
      <c r="W201">
        <f>IF(Source!BI99&lt;=1,H201, 0)</f>
        <v>7179.8</v>
      </c>
      <c r="X201">
        <f>IF(Source!BI99=2,H201, 0)</f>
        <v>0</v>
      </c>
      <c r="Y201">
        <f>IF(Source!BI99=3,H201, 0)</f>
        <v>0</v>
      </c>
      <c r="Z201">
        <f>IF(Source!BI99=4,H201, 0)</f>
        <v>0</v>
      </c>
    </row>
    <row r="202" spans="1:26" ht="15" x14ac:dyDescent="0.25">
      <c r="G202" s="76">
        <f>H192+H193+H195+H196+H197+SUM(H199:H201)</f>
        <v>9155.66</v>
      </c>
      <c r="H202" s="76"/>
      <c r="J202" s="76">
        <f>K192+K193+K195+K196+K197+SUM(K199:K201)</f>
        <v>65282.16</v>
      </c>
      <c r="K202" s="76"/>
      <c r="L202" s="45">
        <f>Source!U93</f>
        <v>11.675607299999999</v>
      </c>
      <c r="O202" s="28">
        <f>G202</f>
        <v>9155.66</v>
      </c>
      <c r="P202" s="28">
        <f>J202</f>
        <v>65282.16</v>
      </c>
      <c r="Q202" s="28">
        <f>L202</f>
        <v>11.675607299999999</v>
      </c>
      <c r="W202">
        <f>IF(Source!BI93&lt;=1,H192+H193+H195+H196+H197, 0)</f>
        <v>643.68000000000006</v>
      </c>
      <c r="X202">
        <f>IF(Source!BI93=2,H192+H193+H195+H196+H197, 0)</f>
        <v>0</v>
      </c>
      <c r="Y202">
        <f>IF(Source!BI93=3,H192+H193+H195+H196+H197, 0)</f>
        <v>0</v>
      </c>
      <c r="Z202">
        <f>IF(Source!BI93=4,H192+H193+H195+H196+H197, 0)</f>
        <v>0</v>
      </c>
    </row>
    <row r="203" spans="1:26" ht="28.5" x14ac:dyDescent="0.2">
      <c r="A203" s="50" t="str">
        <f>Source!E101</f>
        <v>19</v>
      </c>
      <c r="B203" s="51" t="str">
        <f>Source!F101</f>
        <v>09-04-012-01</v>
      </c>
      <c r="C203" s="51" t="str">
        <f>Source!G101</f>
        <v>Установка металлических дверных блоков в готовые проемы</v>
      </c>
      <c r="D203" s="32" t="str">
        <f>Source!H101</f>
        <v>м2</v>
      </c>
      <c r="E203" s="13">
        <f>Source!I101</f>
        <v>1.89</v>
      </c>
      <c r="F203" s="33">
        <f>Source!AL101+Source!AM101+Source!AO101</f>
        <v>63.94</v>
      </c>
      <c r="G203" s="34"/>
      <c r="H203" s="35"/>
      <c r="I203" s="34" t="str">
        <f>Source!BO101</f>
        <v/>
      </c>
      <c r="J203" s="34"/>
      <c r="K203" s="35"/>
      <c r="L203" s="36"/>
      <c r="S203">
        <f>ROUND((Source!FX101/100)*((ROUND(Source!AF101*Source!I101, 2)+ROUND(Source!AE101*Source!I101, 2))), 2)</f>
        <v>45.68</v>
      </c>
      <c r="T203">
        <f>Source!X101</f>
        <v>325.75</v>
      </c>
      <c r="U203">
        <f>ROUND((Source!FY101/100)*((ROUND(Source!AF101*Source!I101, 2)+ROUND(Source!AE101*Source!I101, 2))), 2)</f>
        <v>40.75</v>
      </c>
      <c r="V203">
        <f>Source!Y101</f>
        <v>289.56</v>
      </c>
    </row>
    <row r="204" spans="1:26" ht="14.25" x14ac:dyDescent="0.2">
      <c r="A204" s="50"/>
      <c r="B204" s="51"/>
      <c r="C204" s="51" t="s">
        <v>1607</v>
      </c>
      <c r="D204" s="32"/>
      <c r="E204" s="13"/>
      <c r="F204" s="33">
        <f>Source!AO101</f>
        <v>23.81</v>
      </c>
      <c r="G204" s="34" t="str">
        <f>Source!DG101</f>
        <v>)*1,15</v>
      </c>
      <c r="H204" s="35">
        <f>ROUND(Source!AF101*Source!I101, 2)</f>
        <v>51.75</v>
      </c>
      <c r="I204" s="34"/>
      <c r="J204" s="34">
        <f>IF(Source!BA101&lt;&gt; 0, Source!BA101, 1)</f>
        <v>7.13</v>
      </c>
      <c r="K204" s="35">
        <f>Source!S101</f>
        <v>368.98</v>
      </c>
      <c r="L204" s="36"/>
      <c r="R204">
        <f>H204</f>
        <v>51.75</v>
      </c>
    </row>
    <row r="205" spans="1:26" ht="14.25" x14ac:dyDescent="0.2">
      <c r="A205" s="50"/>
      <c r="B205" s="51"/>
      <c r="C205" s="51" t="s">
        <v>390</v>
      </c>
      <c r="D205" s="32"/>
      <c r="E205" s="13"/>
      <c r="F205" s="33">
        <f>Source!AM101</f>
        <v>14.41</v>
      </c>
      <c r="G205" s="34" t="str">
        <f>Source!DE101</f>
        <v>)*1,25</v>
      </c>
      <c r="H205" s="35">
        <f>ROUND(Source!AD101*Source!I101, 2)</f>
        <v>34.04</v>
      </c>
      <c r="I205" s="34"/>
      <c r="J205" s="34">
        <f>IF(Source!BB101&lt;&gt; 0, Source!BB101, 1)</f>
        <v>7.13</v>
      </c>
      <c r="K205" s="35">
        <f>Source!Q101</f>
        <v>242.73</v>
      </c>
      <c r="L205" s="36"/>
    </row>
    <row r="206" spans="1:26" ht="14.25" x14ac:dyDescent="0.2">
      <c r="A206" s="50"/>
      <c r="B206" s="51"/>
      <c r="C206" s="51" t="s">
        <v>1608</v>
      </c>
      <c r="D206" s="32"/>
      <c r="E206" s="13"/>
      <c r="F206" s="33">
        <f>Source!AN101</f>
        <v>1.97</v>
      </c>
      <c r="G206" s="34" t="str">
        <f>Source!DF101</f>
        <v>)*1,25</v>
      </c>
      <c r="H206" s="37">
        <f>ROUND(Source!AE101*Source!I101, 2)</f>
        <v>4.6500000000000004</v>
      </c>
      <c r="I206" s="34"/>
      <c r="J206" s="34">
        <f>IF(Source!BS101&lt;&gt; 0, Source!BS101, 1)</f>
        <v>7.13</v>
      </c>
      <c r="K206" s="37">
        <f>Source!R101</f>
        <v>33.18</v>
      </c>
      <c r="L206" s="36"/>
      <c r="R206">
        <f>H206</f>
        <v>4.6500000000000004</v>
      </c>
    </row>
    <row r="207" spans="1:26" ht="14.25" x14ac:dyDescent="0.2">
      <c r="A207" s="50"/>
      <c r="B207" s="51"/>
      <c r="C207" s="51" t="s">
        <v>1614</v>
      </c>
      <c r="D207" s="32"/>
      <c r="E207" s="13"/>
      <c r="F207" s="33">
        <f>Source!AL101</f>
        <v>25.72</v>
      </c>
      <c r="G207" s="34" t="str">
        <f>Source!DD101</f>
        <v/>
      </c>
      <c r="H207" s="35">
        <f>ROUND(Source!AC101*Source!I101, 2)</f>
        <v>48.61</v>
      </c>
      <c r="I207" s="34"/>
      <c r="J207" s="34">
        <f>IF(Source!BC101&lt;&gt; 0, Source!BC101, 1)</f>
        <v>7.13</v>
      </c>
      <c r="K207" s="35">
        <f>Source!P101</f>
        <v>346.6</v>
      </c>
      <c r="L207" s="36"/>
    </row>
    <row r="208" spans="1:26" ht="14.25" x14ac:dyDescent="0.2">
      <c r="A208" s="50"/>
      <c r="B208" s="51"/>
      <c r="C208" s="51" t="s">
        <v>1609</v>
      </c>
      <c r="D208" s="32" t="s">
        <v>1610</v>
      </c>
      <c r="E208" s="13">
        <f>Source!BZ101</f>
        <v>90</v>
      </c>
      <c r="F208" s="74" t="str">
        <f>CONCATENATE(" )", Source!DL101, Source!FT101, "=", Source!FX101)</f>
        <v xml:space="preserve"> )*0,9=81</v>
      </c>
      <c r="G208" s="75"/>
      <c r="H208" s="35">
        <f>SUM(S203:S213)</f>
        <v>45.68</v>
      </c>
      <c r="I208" s="38"/>
      <c r="J208" s="30">
        <f>Source!AT101</f>
        <v>81</v>
      </c>
      <c r="K208" s="35">
        <f>SUM(T203:T213)</f>
        <v>325.75</v>
      </c>
      <c r="L208" s="36"/>
    </row>
    <row r="209" spans="1:26" ht="14.25" x14ac:dyDescent="0.2">
      <c r="A209" s="50"/>
      <c r="B209" s="51"/>
      <c r="C209" s="51" t="s">
        <v>1611</v>
      </c>
      <c r="D209" s="32" t="s">
        <v>1610</v>
      </c>
      <c r="E209" s="13">
        <f>Source!CA101</f>
        <v>85</v>
      </c>
      <c r="F209" s="74" t="str">
        <f>CONCATENATE(" )", Source!DM101, Source!FU101, "=", Source!FY101)</f>
        <v xml:space="preserve"> )*0,85=72,25</v>
      </c>
      <c r="G209" s="75"/>
      <c r="H209" s="35">
        <f>SUM(U203:U213)</f>
        <v>40.75</v>
      </c>
      <c r="I209" s="38"/>
      <c r="J209" s="30">
        <f>Source!AU101</f>
        <v>72</v>
      </c>
      <c r="K209" s="35">
        <f>SUM(V203:V213)</f>
        <v>289.56</v>
      </c>
      <c r="L209" s="36"/>
    </row>
    <row r="210" spans="1:26" ht="14.25" x14ac:dyDescent="0.2">
      <c r="A210" s="50"/>
      <c r="B210" s="51"/>
      <c r="C210" s="51" t="s">
        <v>1612</v>
      </c>
      <c r="D210" s="32" t="s">
        <v>1613</v>
      </c>
      <c r="E210" s="13">
        <f>Source!AQ101</f>
        <v>2.4</v>
      </c>
      <c r="F210" s="33"/>
      <c r="G210" s="34" t="str">
        <f>Source!DI101</f>
        <v>)*1,15</v>
      </c>
      <c r="H210" s="35"/>
      <c r="I210" s="34"/>
      <c r="J210" s="34"/>
      <c r="K210" s="35"/>
      <c r="L210" s="46">
        <f>Source!U101</f>
        <v>5.2163999999999993</v>
      </c>
    </row>
    <row r="211" spans="1:26" ht="28.5" x14ac:dyDescent="0.2">
      <c r="A211" s="50" t="str">
        <f>Source!E103</f>
        <v>19,1</v>
      </c>
      <c r="B211" s="51" t="str">
        <f>Source!F103</f>
        <v>01.7.04.07-0011</v>
      </c>
      <c r="C211" s="51" t="str">
        <f>Source!G103</f>
        <v>Скобяные изделия для блоков входных однопольных</v>
      </c>
      <c r="D211" s="32" t="str">
        <f>Source!H103</f>
        <v>компл.</v>
      </c>
      <c r="E211" s="13">
        <f>Source!I103</f>
        <v>1</v>
      </c>
      <c r="F211" s="33">
        <f>Source!AL103+Source!AM103+Source!AO103</f>
        <v>94.68</v>
      </c>
      <c r="G211" s="47" t="s">
        <v>6</v>
      </c>
      <c r="H211" s="35">
        <f>ROUND(Source!AC103*Source!I103, 2)+ROUND(Source!AD103*Source!I103, 2)+ROUND(Source!AF103*Source!I103, 2)</f>
        <v>94.68</v>
      </c>
      <c r="I211" s="34"/>
      <c r="J211" s="34">
        <f>IF(Source!BC103&lt;&gt; 0, Source!BC103, 1)</f>
        <v>7.13</v>
      </c>
      <c r="K211" s="35">
        <f>Source!O103</f>
        <v>675.07</v>
      </c>
      <c r="L211" s="36"/>
      <c r="S211">
        <f>ROUND((Source!FX103/100)*((ROUND(Source!AF103*Source!I103, 2)+ROUND(Source!AE103*Source!I103, 2))), 2)</f>
        <v>0</v>
      </c>
      <c r="T211">
        <f>Source!X103</f>
        <v>0</v>
      </c>
      <c r="U211">
        <f>ROUND((Source!FY103/100)*((ROUND(Source!AF103*Source!I103, 2)+ROUND(Source!AE103*Source!I103, 2))), 2)</f>
        <v>0</v>
      </c>
      <c r="V211">
        <f>Source!Y103</f>
        <v>0</v>
      </c>
      <c r="W211">
        <f>IF(Source!BI103&lt;=1,H211, 0)</f>
        <v>94.68</v>
      </c>
      <c r="X211">
        <f>IF(Source!BI103=2,H211, 0)</f>
        <v>0</v>
      </c>
      <c r="Y211">
        <f>IF(Source!BI103=3,H211, 0)</f>
        <v>0</v>
      </c>
      <c r="Z211">
        <f>IF(Source!BI103=4,H211, 0)</f>
        <v>0</v>
      </c>
    </row>
    <row r="212" spans="1:26" ht="14.25" x14ac:dyDescent="0.2">
      <c r="A212" s="50" t="str">
        <f>Source!E105</f>
        <v>19,2</v>
      </c>
      <c r="B212" s="51" t="str">
        <f>Source!F105</f>
        <v>07.1.01.03</v>
      </c>
      <c r="C212" s="51" t="str">
        <f>Source!G105</f>
        <v>Блоки дверные металлические</v>
      </c>
      <c r="D212" s="32" t="str">
        <f>Source!H105</f>
        <v>м2</v>
      </c>
      <c r="E212" s="13">
        <f>Source!I105</f>
        <v>1.89</v>
      </c>
      <c r="F212" s="33">
        <f>Source!AL105+Source!AM105+Source!AO105</f>
        <v>0</v>
      </c>
      <c r="G212" s="47" t="s">
        <v>6</v>
      </c>
      <c r="H212" s="35">
        <f>ROUND(Source!AC105*Source!I105, 2)+ROUND(Source!AD105*Source!I105, 2)+ROUND(Source!AF105*Source!I105, 2)</f>
        <v>0</v>
      </c>
      <c r="I212" s="34"/>
      <c r="J212" s="34">
        <f>IF(Source!BC105&lt;&gt; 0, Source!BC105, 1)</f>
        <v>7.13</v>
      </c>
      <c r="K212" s="35">
        <f>Source!O105</f>
        <v>0</v>
      </c>
      <c r="L212" s="36"/>
      <c r="S212">
        <f>ROUND((Source!FX105/100)*((ROUND(Source!AF105*Source!I105, 2)+ROUND(Source!AE105*Source!I105, 2))), 2)</f>
        <v>0</v>
      </c>
      <c r="T212">
        <f>Source!X105</f>
        <v>0</v>
      </c>
      <c r="U212">
        <f>ROUND((Source!FY105/100)*((ROUND(Source!AF105*Source!I105, 2)+ROUND(Source!AE105*Source!I105, 2))), 2)</f>
        <v>0</v>
      </c>
      <c r="V212">
        <f>Source!Y105</f>
        <v>0</v>
      </c>
      <c r="W212">
        <f>IF(Source!BI105&lt;=1,H212, 0)</f>
        <v>0</v>
      </c>
      <c r="X212">
        <f>IF(Source!BI105=2,H212, 0)</f>
        <v>0</v>
      </c>
      <c r="Y212">
        <f>IF(Source!BI105=3,H212, 0)</f>
        <v>0</v>
      </c>
      <c r="Z212">
        <f>IF(Source!BI105=4,H212, 0)</f>
        <v>0</v>
      </c>
    </row>
    <row r="213" spans="1:26" ht="28.5" x14ac:dyDescent="0.2">
      <c r="A213" s="52" t="str">
        <f>Source!E107</f>
        <v>19,3</v>
      </c>
      <c r="B213" s="53" t="str">
        <f>Source!F107</f>
        <v>07.1.01.03-0001прим.</v>
      </c>
      <c r="C213" s="53" t="str">
        <f>Source!G107</f>
        <v>Блок дверной стальной внутренний однопольный размер 900х2100 мм</v>
      </c>
      <c r="D213" s="39" t="str">
        <f>Source!H107</f>
        <v>м2</v>
      </c>
      <c r="E213" s="40">
        <f>Source!I107</f>
        <v>1.89</v>
      </c>
      <c r="F213" s="41">
        <f>Source!AL107+Source!AM107+Source!AO107</f>
        <v>1799.14</v>
      </c>
      <c r="G213" s="48" t="s">
        <v>6</v>
      </c>
      <c r="H213" s="43">
        <f>ROUND(Source!AC107*Source!I107, 2)+ROUND(Source!AD107*Source!I107, 2)+ROUND(Source!AF107*Source!I107, 2)</f>
        <v>3400.37</v>
      </c>
      <c r="I213" s="42"/>
      <c r="J213" s="42">
        <f>IF(Source!BC107&lt;&gt; 0, Source!BC107, 1)</f>
        <v>7.13</v>
      </c>
      <c r="K213" s="43">
        <f>Source!O107</f>
        <v>24244.67</v>
      </c>
      <c r="L213" s="49"/>
      <c r="S213">
        <f>ROUND((Source!FX107/100)*((ROUND(Source!AF107*Source!I107, 2)+ROUND(Source!AE107*Source!I107, 2))), 2)</f>
        <v>0</v>
      </c>
      <c r="T213">
        <f>Source!X107</f>
        <v>0</v>
      </c>
      <c r="U213">
        <f>ROUND((Source!FY107/100)*((ROUND(Source!AF107*Source!I107, 2)+ROUND(Source!AE107*Source!I107, 2))), 2)</f>
        <v>0</v>
      </c>
      <c r="V213">
        <f>Source!Y107</f>
        <v>0</v>
      </c>
      <c r="W213">
        <f>IF(Source!BI107&lt;=1,H213, 0)</f>
        <v>3400.37</v>
      </c>
      <c r="X213">
        <f>IF(Source!BI107=2,H213, 0)</f>
        <v>0</v>
      </c>
      <c r="Y213">
        <f>IF(Source!BI107=3,H213, 0)</f>
        <v>0</v>
      </c>
      <c r="Z213">
        <f>IF(Source!BI107=4,H213, 0)</f>
        <v>0</v>
      </c>
    </row>
    <row r="214" spans="1:26" ht="15" x14ac:dyDescent="0.25">
      <c r="G214" s="76">
        <f>H204+H205+H207+H208+H209+SUM(H211:H213)</f>
        <v>3715.8799999999997</v>
      </c>
      <c r="H214" s="76"/>
      <c r="J214" s="76">
        <f>K204+K205+K207+K208+K209+SUM(K211:K213)</f>
        <v>26493.359999999997</v>
      </c>
      <c r="K214" s="76"/>
      <c r="L214" s="45">
        <f>Source!U101</f>
        <v>5.2163999999999993</v>
      </c>
      <c r="O214" s="28">
        <f>G214</f>
        <v>3715.8799999999997</v>
      </c>
      <c r="P214" s="28">
        <f>J214</f>
        <v>26493.359999999997</v>
      </c>
      <c r="Q214" s="28">
        <f>L214</f>
        <v>5.2163999999999993</v>
      </c>
      <c r="W214">
        <f>IF(Source!BI101&lt;=1,H204+H205+H207+H208+H209, 0)</f>
        <v>220.82999999999998</v>
      </c>
      <c r="X214">
        <f>IF(Source!BI101=2,H204+H205+H207+H208+H209, 0)</f>
        <v>0</v>
      </c>
      <c r="Y214">
        <f>IF(Source!BI101=3,H204+H205+H207+H208+H209, 0)</f>
        <v>0</v>
      </c>
      <c r="Z214">
        <f>IF(Source!BI101=4,H204+H205+H207+H208+H209, 0)</f>
        <v>0</v>
      </c>
    </row>
    <row r="215" spans="1:26" ht="28.5" x14ac:dyDescent="0.2">
      <c r="A215" s="50" t="str">
        <f>Source!E109</f>
        <v>20</v>
      </c>
      <c r="B215" s="51" t="str">
        <f>Source!F109</f>
        <v>57-10-3</v>
      </c>
      <c r="C215" s="51" t="str">
        <f>Source!G109</f>
        <v>Заделка выбоин в полах цементных площадью до 1,0 м2</v>
      </c>
      <c r="D215" s="32" t="str">
        <f>Source!H109</f>
        <v>100 мест</v>
      </c>
      <c r="E215" s="13">
        <f>Source!I109</f>
        <v>0.01</v>
      </c>
      <c r="F215" s="33">
        <f>Source!AL109+Source!AM109+Source!AO109</f>
        <v>1106.8800000000001</v>
      </c>
      <c r="G215" s="34"/>
      <c r="H215" s="35"/>
      <c r="I215" s="34" t="str">
        <f>Source!BO109</f>
        <v/>
      </c>
      <c r="J215" s="34"/>
      <c r="K215" s="35"/>
      <c r="L215" s="36"/>
      <c r="S215">
        <f>ROUND((Source!FX109/100)*((ROUND(Source!AF109*Source!I109, 2)+ROUND(Source!AE109*Source!I109, 2))), 2)</f>
        <v>8.48</v>
      </c>
      <c r="T215">
        <f>Source!X109</f>
        <v>60.45</v>
      </c>
      <c r="U215">
        <f>ROUND((Source!FY109/100)*((ROUND(Source!AF109*Source!I109, 2)+ROUND(Source!AE109*Source!I109, 2))), 2)</f>
        <v>7.21</v>
      </c>
      <c r="V215">
        <f>Source!Y109</f>
        <v>51.38</v>
      </c>
    </row>
    <row r="216" spans="1:26" x14ac:dyDescent="0.2">
      <c r="C216" s="27" t="str">
        <f>"Объем: "&amp;Source!I109&amp;"=1/"&amp;"100"</f>
        <v>Объем: 0,01=1/100</v>
      </c>
    </row>
    <row r="217" spans="1:26" ht="14.25" x14ac:dyDescent="0.2">
      <c r="A217" s="50"/>
      <c r="B217" s="51"/>
      <c r="C217" s="51" t="s">
        <v>1607</v>
      </c>
      <c r="D217" s="32"/>
      <c r="E217" s="13"/>
      <c r="F217" s="33">
        <f>Source!AO109</f>
        <v>1059.68</v>
      </c>
      <c r="G217" s="34" t="str">
        <f>Source!DG109</f>
        <v/>
      </c>
      <c r="H217" s="35">
        <f>ROUND(Source!AF109*Source!I109, 2)</f>
        <v>10.6</v>
      </c>
      <c r="I217" s="34"/>
      <c r="J217" s="34">
        <f>IF(Source!BA109&lt;&gt; 0, Source!BA109, 1)</f>
        <v>7.13</v>
      </c>
      <c r="K217" s="35">
        <f>Source!S109</f>
        <v>75.56</v>
      </c>
      <c r="L217" s="36"/>
      <c r="R217">
        <f>H217</f>
        <v>10.6</v>
      </c>
    </row>
    <row r="218" spans="1:26" ht="14.25" x14ac:dyDescent="0.2">
      <c r="A218" s="50"/>
      <c r="B218" s="51"/>
      <c r="C218" s="51" t="s">
        <v>390</v>
      </c>
      <c r="D218" s="32"/>
      <c r="E218" s="13"/>
      <c r="F218" s="33">
        <f>Source!AM109</f>
        <v>46.96</v>
      </c>
      <c r="G218" s="34" t="str">
        <f>Source!DE109</f>
        <v/>
      </c>
      <c r="H218" s="35">
        <f>ROUND(Source!AD109*Source!I109, 2)</f>
        <v>0.47</v>
      </c>
      <c r="I218" s="34"/>
      <c r="J218" s="34">
        <f>IF(Source!BB109&lt;&gt; 0, Source!BB109, 1)</f>
        <v>7.13</v>
      </c>
      <c r="K218" s="35">
        <f>Source!Q109</f>
        <v>3.35</v>
      </c>
      <c r="L218" s="36"/>
    </row>
    <row r="219" spans="1:26" ht="14.25" x14ac:dyDescent="0.2">
      <c r="A219" s="50"/>
      <c r="B219" s="51"/>
      <c r="C219" s="51" t="s">
        <v>1614</v>
      </c>
      <c r="D219" s="32"/>
      <c r="E219" s="13"/>
      <c r="F219" s="33">
        <f>Source!AL109</f>
        <v>0.24</v>
      </c>
      <c r="G219" s="34" t="str">
        <f>Source!DD109</f>
        <v/>
      </c>
      <c r="H219" s="35">
        <f>ROUND(Source!AC109*Source!I109, 2)</f>
        <v>0</v>
      </c>
      <c r="I219" s="34"/>
      <c r="J219" s="34">
        <f>IF(Source!BC109&lt;&gt; 0, Source!BC109, 1)</f>
        <v>7.13</v>
      </c>
      <c r="K219" s="35">
        <f>Source!P109</f>
        <v>0.02</v>
      </c>
      <c r="L219" s="36"/>
    </row>
    <row r="220" spans="1:26" ht="14.25" x14ac:dyDescent="0.2">
      <c r="A220" s="50"/>
      <c r="B220" s="51"/>
      <c r="C220" s="51" t="s">
        <v>1609</v>
      </c>
      <c r="D220" s="32" t="s">
        <v>1610</v>
      </c>
      <c r="E220" s="13">
        <f>Source!BZ109</f>
        <v>80</v>
      </c>
      <c r="F220" s="54"/>
      <c r="G220" s="34"/>
      <c r="H220" s="35">
        <f>SUM(S215:S224)</f>
        <v>8.48</v>
      </c>
      <c r="I220" s="38"/>
      <c r="J220" s="30">
        <f>Source!AT109</f>
        <v>80</v>
      </c>
      <c r="K220" s="35">
        <f>SUM(T215:T224)</f>
        <v>60.45</v>
      </c>
      <c r="L220" s="36"/>
    </row>
    <row r="221" spans="1:26" ht="14.25" x14ac:dyDescent="0.2">
      <c r="A221" s="50"/>
      <c r="B221" s="51"/>
      <c r="C221" s="51" t="s">
        <v>1611</v>
      </c>
      <c r="D221" s="32" t="s">
        <v>1610</v>
      </c>
      <c r="E221" s="13">
        <f>Source!CA109</f>
        <v>68</v>
      </c>
      <c r="F221" s="54"/>
      <c r="G221" s="34"/>
      <c r="H221" s="35">
        <f>SUM(U215:U224)</f>
        <v>7.21</v>
      </c>
      <c r="I221" s="38"/>
      <c r="J221" s="30">
        <f>Source!AU109</f>
        <v>68</v>
      </c>
      <c r="K221" s="35">
        <f>SUM(V215:V224)</f>
        <v>51.38</v>
      </c>
      <c r="L221" s="36"/>
    </row>
    <row r="222" spans="1:26" ht="14.25" x14ac:dyDescent="0.2">
      <c r="A222" s="50"/>
      <c r="B222" s="51"/>
      <c r="C222" s="51" t="s">
        <v>1612</v>
      </c>
      <c r="D222" s="32" t="s">
        <v>1613</v>
      </c>
      <c r="E222" s="13">
        <f>Source!AQ109</f>
        <v>124.23</v>
      </c>
      <c r="F222" s="33"/>
      <c r="G222" s="34" t="str">
        <f>Source!DI109</f>
        <v/>
      </c>
      <c r="H222" s="35"/>
      <c r="I222" s="34"/>
      <c r="J222" s="34"/>
      <c r="K222" s="35"/>
      <c r="L222" s="46">
        <f>Source!U109</f>
        <v>1.2423</v>
      </c>
    </row>
    <row r="223" spans="1:26" ht="28.5" x14ac:dyDescent="0.2">
      <c r="A223" s="50" t="str">
        <f>Source!E111</f>
        <v>20,1</v>
      </c>
      <c r="B223" s="51" t="str">
        <f>Source!F111</f>
        <v>04.3.01.09</v>
      </c>
      <c r="C223" s="51" t="str">
        <f>Source!G111</f>
        <v>Раствор готовый кладочный тяжелый цементный</v>
      </c>
      <c r="D223" s="32" t="str">
        <f>Source!H111</f>
        <v>м3</v>
      </c>
      <c r="E223" s="13">
        <f>Source!I111</f>
        <v>2.1399999999999999E-2</v>
      </c>
      <c r="F223" s="33">
        <f>Source!AL111+Source!AM111+Source!AO111</f>
        <v>0</v>
      </c>
      <c r="G223" s="47" t="s">
        <v>6</v>
      </c>
      <c r="H223" s="35">
        <f>ROUND(Source!AC111*Source!I111, 2)+ROUND(Source!AD111*Source!I111, 2)+ROUND(Source!AF111*Source!I111, 2)</f>
        <v>0</v>
      </c>
      <c r="I223" s="34"/>
      <c r="J223" s="34">
        <f>IF(Source!BC111&lt;&gt; 0, Source!BC111, 1)</f>
        <v>7.13</v>
      </c>
      <c r="K223" s="35">
        <f>Source!O111</f>
        <v>0</v>
      </c>
      <c r="L223" s="36"/>
      <c r="S223">
        <f>ROUND((Source!FX111/100)*((ROUND(Source!AF111*Source!I111, 2)+ROUND(Source!AE111*Source!I111, 2))), 2)</f>
        <v>0</v>
      </c>
      <c r="T223">
        <f>Source!X111</f>
        <v>0</v>
      </c>
      <c r="U223">
        <f>ROUND((Source!FY111/100)*((ROUND(Source!AF111*Source!I111, 2)+ROUND(Source!AE111*Source!I111, 2))), 2)</f>
        <v>0</v>
      </c>
      <c r="V223">
        <f>Source!Y111</f>
        <v>0</v>
      </c>
      <c r="W223">
        <f>IF(Source!BI111&lt;=1,H223, 0)</f>
        <v>0</v>
      </c>
      <c r="X223">
        <f>IF(Source!BI111=2,H223, 0)</f>
        <v>0</v>
      </c>
      <c r="Y223">
        <f>IF(Source!BI111=3,H223, 0)</f>
        <v>0</v>
      </c>
      <c r="Z223">
        <f>IF(Source!BI111=4,H223, 0)</f>
        <v>0</v>
      </c>
    </row>
    <row r="224" spans="1:26" ht="28.5" x14ac:dyDescent="0.2">
      <c r="A224" s="52" t="str">
        <f>Source!E113</f>
        <v>20,2</v>
      </c>
      <c r="B224" s="53" t="str">
        <f>Source!F113</f>
        <v>04.3.01.09-0014</v>
      </c>
      <c r="C224" s="53" t="str">
        <f>Source!G113</f>
        <v>Раствор готовый кладочный цементный марки 100</v>
      </c>
      <c r="D224" s="39" t="str">
        <f>Source!H113</f>
        <v>м3</v>
      </c>
      <c r="E224" s="40">
        <f>Source!I113</f>
        <v>2.1399999999999999E-2</v>
      </c>
      <c r="F224" s="41">
        <f>Source!AL113+Source!AM113+Source!AO113</f>
        <v>519.79999999999995</v>
      </c>
      <c r="G224" s="48" t="s">
        <v>6</v>
      </c>
      <c r="H224" s="43">
        <f>ROUND(Source!AC113*Source!I113, 2)+ROUND(Source!AD113*Source!I113, 2)+ROUND(Source!AF113*Source!I113, 2)</f>
        <v>11.12</v>
      </c>
      <c r="I224" s="42"/>
      <c r="J224" s="42">
        <f>IF(Source!BC113&lt;&gt; 0, Source!BC113, 1)</f>
        <v>7.13</v>
      </c>
      <c r="K224" s="43">
        <f>Source!O113</f>
        <v>79.31</v>
      </c>
      <c r="L224" s="49"/>
      <c r="S224">
        <f>ROUND((Source!FX113/100)*((ROUND(Source!AF113*Source!I113, 2)+ROUND(Source!AE113*Source!I113, 2))), 2)</f>
        <v>0</v>
      </c>
      <c r="T224">
        <f>Source!X113</f>
        <v>0</v>
      </c>
      <c r="U224">
        <f>ROUND((Source!FY113/100)*((ROUND(Source!AF113*Source!I113, 2)+ROUND(Source!AE113*Source!I113, 2))), 2)</f>
        <v>0</v>
      </c>
      <c r="V224">
        <f>Source!Y113</f>
        <v>0</v>
      </c>
      <c r="W224">
        <f>IF(Source!BI113&lt;=1,H224, 0)</f>
        <v>11.12</v>
      </c>
      <c r="X224">
        <f>IF(Source!BI113=2,H224, 0)</f>
        <v>0</v>
      </c>
      <c r="Y224">
        <f>IF(Source!BI113=3,H224, 0)</f>
        <v>0</v>
      </c>
      <c r="Z224">
        <f>IF(Source!BI113=4,H224, 0)</f>
        <v>0</v>
      </c>
    </row>
    <row r="225" spans="1:26" ht="15" x14ac:dyDescent="0.25">
      <c r="G225" s="76">
        <f>H217+H218+H219+H220+H221+SUM(H223:H224)</f>
        <v>37.880000000000003</v>
      </c>
      <c r="H225" s="76"/>
      <c r="J225" s="76">
        <f>K217+K218+K219+K220+K221+SUM(K223:K224)</f>
        <v>270.07</v>
      </c>
      <c r="K225" s="76"/>
      <c r="L225" s="45">
        <f>Source!U109</f>
        <v>1.2423</v>
      </c>
      <c r="O225" s="28">
        <f>G225</f>
        <v>37.880000000000003</v>
      </c>
      <c r="P225" s="28">
        <f>J225</f>
        <v>270.07</v>
      </c>
      <c r="Q225" s="28">
        <f>L225</f>
        <v>1.2423</v>
      </c>
      <c r="W225">
        <f>IF(Source!BI109&lt;=1,H217+H218+H219+H220+H221, 0)</f>
        <v>26.76</v>
      </c>
      <c r="X225">
        <f>IF(Source!BI109=2,H217+H218+H219+H220+H221, 0)</f>
        <v>0</v>
      </c>
      <c r="Y225">
        <f>IF(Source!BI109=3,H217+H218+H219+H220+H221, 0)</f>
        <v>0</v>
      </c>
      <c r="Z225">
        <f>IF(Source!BI109=4,H217+H218+H219+H220+H221, 0)</f>
        <v>0</v>
      </c>
    </row>
    <row r="226" spans="1:26" ht="57" x14ac:dyDescent="0.2">
      <c r="A226" s="50" t="str">
        <f>Source!E115</f>
        <v>21</v>
      </c>
      <c r="B226" s="51" t="str">
        <f>Source!F115</f>
        <v>15-07-003-02</v>
      </c>
      <c r="C226" s="51" t="str">
        <f>Source!G115</f>
        <v>Грунтование водно-дисперсионной грунтовкой "Нортекс-Грунт" поверхностей пористых (камень, кирпич, бетон и т д)</v>
      </c>
      <c r="D226" s="32" t="str">
        <f>Source!H115</f>
        <v>100 м2</v>
      </c>
      <c r="E226" s="13">
        <f>Source!I115</f>
        <v>7.8E-2</v>
      </c>
      <c r="F226" s="33">
        <f>Source!AL115+Source!AM115+Source!AO115</f>
        <v>268.3</v>
      </c>
      <c r="G226" s="34"/>
      <c r="H226" s="35"/>
      <c r="I226" s="34" t="str">
        <f>Source!BO115</f>
        <v/>
      </c>
      <c r="J226" s="34"/>
      <c r="K226" s="35"/>
      <c r="L226" s="36"/>
      <c r="S226">
        <f>ROUND((Source!FX115/100)*((ROUND(Source!AF115*Source!I115, 2)+ROUND(Source!AE115*Source!I115, 2))), 2)</f>
        <v>2.93</v>
      </c>
      <c r="T226">
        <f>Source!X115</f>
        <v>20.96</v>
      </c>
      <c r="U226">
        <f>ROUND((Source!FY115/100)*((ROUND(Source!AF115*Source!I115, 2)+ROUND(Source!AE115*Source!I115, 2))), 2)</f>
        <v>1.45</v>
      </c>
      <c r="V226">
        <f>Source!Y115</f>
        <v>10.37</v>
      </c>
    </row>
    <row r="227" spans="1:26" x14ac:dyDescent="0.2">
      <c r="C227" s="27" t="str">
        <f>"Объем: "&amp;Source!I115&amp;"=7,8/"&amp;"100"</f>
        <v>Объем: 0,078=7,8/100</v>
      </c>
    </row>
    <row r="228" spans="1:26" ht="14.25" x14ac:dyDescent="0.2">
      <c r="A228" s="50"/>
      <c r="B228" s="51"/>
      <c r="C228" s="51" t="s">
        <v>1607</v>
      </c>
      <c r="D228" s="32"/>
      <c r="E228" s="13"/>
      <c r="F228" s="33">
        <f>Source!AO115</f>
        <v>33.869999999999997</v>
      </c>
      <c r="G228" s="34" t="str">
        <f>Source!DG115</f>
        <v>)*1,15</v>
      </c>
      <c r="H228" s="35">
        <f>ROUND(Source!AF115*Source!I115, 2)</f>
        <v>3.04</v>
      </c>
      <c r="I228" s="34"/>
      <c r="J228" s="34">
        <f>IF(Source!BA115&lt;&gt; 0, Source!BA115, 1)</f>
        <v>7.13</v>
      </c>
      <c r="K228" s="35">
        <f>Source!S115</f>
        <v>21.66</v>
      </c>
      <c r="L228" s="36"/>
      <c r="R228">
        <f>H228</f>
        <v>3.04</v>
      </c>
    </row>
    <row r="229" spans="1:26" ht="14.25" x14ac:dyDescent="0.2">
      <c r="A229" s="50"/>
      <c r="B229" s="51"/>
      <c r="C229" s="51" t="s">
        <v>390</v>
      </c>
      <c r="D229" s="32"/>
      <c r="E229" s="13"/>
      <c r="F229" s="33">
        <f>Source!AM115</f>
        <v>22.14</v>
      </c>
      <c r="G229" s="34" t="str">
        <f>Source!DE115</f>
        <v>)*1,25</v>
      </c>
      <c r="H229" s="35">
        <f>ROUND(Source!AD115*Source!I115, 2)</f>
        <v>2.16</v>
      </c>
      <c r="I229" s="34"/>
      <c r="J229" s="34">
        <f>IF(Source!BB115&lt;&gt; 0, Source!BB115, 1)</f>
        <v>7.13</v>
      </c>
      <c r="K229" s="35">
        <f>Source!Q115</f>
        <v>15.39</v>
      </c>
      <c r="L229" s="36"/>
    </row>
    <row r="230" spans="1:26" ht="14.25" x14ac:dyDescent="0.2">
      <c r="A230" s="50"/>
      <c r="B230" s="51"/>
      <c r="C230" s="51" t="s">
        <v>1608</v>
      </c>
      <c r="D230" s="32"/>
      <c r="E230" s="13"/>
      <c r="F230" s="33">
        <f>Source!AN115</f>
        <v>0.57999999999999996</v>
      </c>
      <c r="G230" s="34" t="str">
        <f>Source!DF115</f>
        <v>)*1,25</v>
      </c>
      <c r="H230" s="37">
        <f>ROUND(Source!AE115*Source!I115, 2)</f>
        <v>0.06</v>
      </c>
      <c r="I230" s="34"/>
      <c r="J230" s="34">
        <f>IF(Source!BS115&lt;&gt; 0, Source!BS115, 1)</f>
        <v>7.13</v>
      </c>
      <c r="K230" s="37">
        <f>Source!R115</f>
        <v>0.4</v>
      </c>
      <c r="L230" s="36"/>
      <c r="R230">
        <f>H230</f>
        <v>0.06</v>
      </c>
    </row>
    <row r="231" spans="1:26" ht="14.25" x14ac:dyDescent="0.2">
      <c r="A231" s="50"/>
      <c r="B231" s="51"/>
      <c r="C231" s="51" t="s">
        <v>1614</v>
      </c>
      <c r="D231" s="32"/>
      <c r="E231" s="13"/>
      <c r="F231" s="33">
        <f>Source!AL115</f>
        <v>212.29</v>
      </c>
      <c r="G231" s="34" t="str">
        <f>Source!DD115</f>
        <v/>
      </c>
      <c r="H231" s="35">
        <f>ROUND(Source!AC115*Source!I115, 2)</f>
        <v>16.559999999999999</v>
      </c>
      <c r="I231" s="34"/>
      <c r="J231" s="34">
        <f>IF(Source!BC115&lt;&gt; 0, Source!BC115, 1)</f>
        <v>7.13</v>
      </c>
      <c r="K231" s="35">
        <f>Source!P115</f>
        <v>118.06</v>
      </c>
      <c r="L231" s="36"/>
    </row>
    <row r="232" spans="1:26" ht="14.25" x14ac:dyDescent="0.2">
      <c r="A232" s="50"/>
      <c r="B232" s="51"/>
      <c r="C232" s="51" t="s">
        <v>1609</v>
      </c>
      <c r="D232" s="32" t="s">
        <v>1610</v>
      </c>
      <c r="E232" s="13">
        <f>Source!BZ115</f>
        <v>105</v>
      </c>
      <c r="F232" s="74" t="str">
        <f>CONCATENATE(" )", Source!DL115, Source!FT115, "=", Source!FX115)</f>
        <v xml:space="preserve"> )*0,9=94,5</v>
      </c>
      <c r="G232" s="75"/>
      <c r="H232" s="35">
        <f>SUM(S226:S234)</f>
        <v>2.93</v>
      </c>
      <c r="I232" s="38"/>
      <c r="J232" s="30">
        <f>Source!AT115</f>
        <v>95</v>
      </c>
      <c r="K232" s="35">
        <f>SUM(T226:T234)</f>
        <v>20.96</v>
      </c>
      <c r="L232" s="36"/>
    </row>
    <row r="233" spans="1:26" ht="14.25" x14ac:dyDescent="0.2">
      <c r="A233" s="50"/>
      <c r="B233" s="51"/>
      <c r="C233" s="51" t="s">
        <v>1611</v>
      </c>
      <c r="D233" s="32" t="s">
        <v>1610</v>
      </c>
      <c r="E233" s="13">
        <f>Source!CA115</f>
        <v>55</v>
      </c>
      <c r="F233" s="74" t="str">
        <f>CONCATENATE(" )", Source!DM115, Source!FU115, "=", Source!FY115)</f>
        <v xml:space="preserve"> )*0,85=46,75</v>
      </c>
      <c r="G233" s="75"/>
      <c r="H233" s="35">
        <f>SUM(U226:U234)</f>
        <v>1.45</v>
      </c>
      <c r="I233" s="38"/>
      <c r="J233" s="30">
        <f>Source!AU115</f>
        <v>47</v>
      </c>
      <c r="K233" s="35">
        <f>SUM(V226:V234)</f>
        <v>10.37</v>
      </c>
      <c r="L233" s="36"/>
    </row>
    <row r="234" spans="1:26" ht="14.25" x14ac:dyDescent="0.2">
      <c r="A234" s="52"/>
      <c r="B234" s="53"/>
      <c r="C234" s="53" t="s">
        <v>1612</v>
      </c>
      <c r="D234" s="39" t="s">
        <v>1613</v>
      </c>
      <c r="E234" s="40">
        <f>Source!AQ115</f>
        <v>3.69</v>
      </c>
      <c r="F234" s="41"/>
      <c r="G234" s="42" t="str">
        <f>Source!DI115</f>
        <v>)*1,15</v>
      </c>
      <c r="H234" s="43"/>
      <c r="I234" s="42"/>
      <c r="J234" s="42"/>
      <c r="K234" s="43"/>
      <c r="L234" s="44">
        <f>Source!U115</f>
        <v>0.33099299999999998</v>
      </c>
    </row>
    <row r="235" spans="1:26" ht="15" x14ac:dyDescent="0.25">
      <c r="G235" s="76">
        <f>H228+H229+H231+H232+H233</f>
        <v>26.139999999999997</v>
      </c>
      <c r="H235" s="76"/>
      <c r="J235" s="76">
        <f>K228+K229+K231+K232+K233</f>
        <v>186.44000000000003</v>
      </c>
      <c r="K235" s="76"/>
      <c r="L235" s="45">
        <f>Source!U115</f>
        <v>0.33099299999999998</v>
      </c>
      <c r="O235" s="28">
        <f>G235</f>
        <v>26.139999999999997</v>
      </c>
      <c r="P235" s="28">
        <f>J235</f>
        <v>186.44000000000003</v>
      </c>
      <c r="Q235" s="28">
        <f>L235</f>
        <v>0.33099299999999998</v>
      </c>
      <c r="W235">
        <f>IF(Source!BI115&lt;=1,H228+H229+H231+H232+H233, 0)</f>
        <v>26.139999999999997</v>
      </c>
      <c r="X235">
        <f>IF(Source!BI115=2,H228+H229+H231+H232+H233, 0)</f>
        <v>0</v>
      </c>
      <c r="Y235">
        <f>IF(Source!BI115=3,H228+H229+H231+H232+H233, 0)</f>
        <v>0</v>
      </c>
      <c r="Z235">
        <f>IF(Source!BI115=4,H228+H229+H231+H232+H233, 0)</f>
        <v>0</v>
      </c>
    </row>
    <row r="236" spans="1:26" ht="57" x14ac:dyDescent="0.2">
      <c r="A236" s="50" t="str">
        <f>Source!E117</f>
        <v>22</v>
      </c>
      <c r="B236" s="51" t="str">
        <f>Source!F117</f>
        <v>46-02-007-01</v>
      </c>
      <c r="C236" s="51" t="str">
        <f>Source!G117</f>
        <v>Кладка отдельных участков кирпичных стен и заделка проемов в кирпичных стенах при объеме кладки в одном месте до 5 м3</v>
      </c>
      <c r="D236" s="32" t="str">
        <f>Source!H117</f>
        <v>м3</v>
      </c>
      <c r="E236" s="13">
        <f>Source!I117</f>
        <v>0.23</v>
      </c>
      <c r="F236" s="33">
        <f>Source!AL117+Source!AM117+Source!AO117</f>
        <v>246.41</v>
      </c>
      <c r="G236" s="34"/>
      <c r="H236" s="35"/>
      <c r="I236" s="34" t="str">
        <f>Source!BO117</f>
        <v/>
      </c>
      <c r="J236" s="34"/>
      <c r="K236" s="35"/>
      <c r="L236" s="36"/>
      <c r="S236">
        <f>ROUND((Source!FX117/100)*((ROUND(Source!AF117*Source!I117, 2)+ROUND(Source!AE117*Source!I117, 2))), 2)</f>
        <v>27.22</v>
      </c>
      <c r="T236">
        <f>Source!X117</f>
        <v>194.06</v>
      </c>
      <c r="U236">
        <f>ROUND((Source!FY117/100)*((ROUND(Source!AF117*Source!I117, 2)+ROUND(Source!AE117*Source!I117, 2))), 2)</f>
        <v>16.36</v>
      </c>
      <c r="V236">
        <f>Source!Y117</f>
        <v>117.61</v>
      </c>
    </row>
    <row r="237" spans="1:26" ht="14.25" x14ac:dyDescent="0.2">
      <c r="A237" s="50"/>
      <c r="B237" s="51"/>
      <c r="C237" s="51" t="s">
        <v>1607</v>
      </c>
      <c r="D237" s="32"/>
      <c r="E237" s="13"/>
      <c r="F237" s="33">
        <f>Source!AO117</f>
        <v>119.53</v>
      </c>
      <c r="G237" s="34" t="str">
        <f>Source!DG117</f>
        <v/>
      </c>
      <c r="H237" s="35">
        <f>ROUND(Source!AF117*Source!I117, 2)</f>
        <v>27.49</v>
      </c>
      <c r="I237" s="34"/>
      <c r="J237" s="34">
        <f>IF(Source!BA117&lt;&gt; 0, Source!BA117, 1)</f>
        <v>7.13</v>
      </c>
      <c r="K237" s="35">
        <f>Source!S117</f>
        <v>196.02</v>
      </c>
      <c r="L237" s="36"/>
      <c r="R237">
        <f>H237</f>
        <v>27.49</v>
      </c>
    </row>
    <row r="238" spans="1:26" ht="14.25" x14ac:dyDescent="0.2">
      <c r="A238" s="50"/>
      <c r="B238" s="51"/>
      <c r="C238" s="51" t="s">
        <v>390</v>
      </c>
      <c r="D238" s="32"/>
      <c r="E238" s="13"/>
      <c r="F238" s="33">
        <f>Source!AM117</f>
        <v>2.13</v>
      </c>
      <c r="G238" s="34" t="str">
        <f>Source!DE117</f>
        <v/>
      </c>
      <c r="H238" s="35">
        <f>ROUND(Source!AD117*Source!I117, 2)</f>
        <v>0.49</v>
      </c>
      <c r="I238" s="34"/>
      <c r="J238" s="34">
        <f>IF(Source!BB117&lt;&gt; 0, Source!BB117, 1)</f>
        <v>7.13</v>
      </c>
      <c r="K238" s="35">
        <f>Source!Q117</f>
        <v>3.49</v>
      </c>
      <c r="L238" s="36"/>
    </row>
    <row r="239" spans="1:26" ht="14.25" x14ac:dyDescent="0.2">
      <c r="A239" s="50"/>
      <c r="B239" s="51"/>
      <c r="C239" s="51" t="s">
        <v>1614</v>
      </c>
      <c r="D239" s="32"/>
      <c r="E239" s="13"/>
      <c r="F239" s="33">
        <f>Source!AL117</f>
        <v>124.75</v>
      </c>
      <c r="G239" s="34" t="str">
        <f>Source!DD117</f>
        <v/>
      </c>
      <c r="H239" s="35">
        <f>ROUND(Source!AC117*Source!I117, 2)</f>
        <v>28.69</v>
      </c>
      <c r="I239" s="34"/>
      <c r="J239" s="34">
        <f>IF(Source!BC117&lt;&gt; 0, Source!BC117, 1)</f>
        <v>7.13</v>
      </c>
      <c r="K239" s="35">
        <f>Source!P117</f>
        <v>204.58</v>
      </c>
      <c r="L239" s="36"/>
    </row>
    <row r="240" spans="1:26" ht="14.25" x14ac:dyDescent="0.2">
      <c r="A240" s="50"/>
      <c r="B240" s="51"/>
      <c r="C240" s="51" t="s">
        <v>1609</v>
      </c>
      <c r="D240" s="32" t="s">
        <v>1610</v>
      </c>
      <c r="E240" s="13">
        <f>Source!BZ117</f>
        <v>110</v>
      </c>
      <c r="F240" s="74" t="str">
        <f>CONCATENATE(" )", Source!DL117, Source!FT117, "=", Source!FX117)</f>
        <v xml:space="preserve"> )*0,9=99</v>
      </c>
      <c r="G240" s="75"/>
      <c r="H240" s="35">
        <f>SUM(S236:S244)</f>
        <v>27.22</v>
      </c>
      <c r="I240" s="38"/>
      <c r="J240" s="30">
        <f>Source!AT117</f>
        <v>99</v>
      </c>
      <c r="K240" s="35">
        <f>SUM(T236:T244)</f>
        <v>194.06</v>
      </c>
      <c r="L240" s="36"/>
    </row>
    <row r="241" spans="1:26" ht="14.25" x14ac:dyDescent="0.2">
      <c r="A241" s="50"/>
      <c r="B241" s="51"/>
      <c r="C241" s="51" t="s">
        <v>1611</v>
      </c>
      <c r="D241" s="32" t="s">
        <v>1610</v>
      </c>
      <c r="E241" s="13">
        <f>Source!CA117</f>
        <v>70</v>
      </c>
      <c r="F241" s="74" t="str">
        <f>CONCATENATE(" )", Source!DM117, Source!FU117, "=", Source!FY117)</f>
        <v xml:space="preserve"> )*0,85=59,5</v>
      </c>
      <c r="G241" s="75"/>
      <c r="H241" s="35">
        <f>SUM(U236:U244)</f>
        <v>16.36</v>
      </c>
      <c r="I241" s="38"/>
      <c r="J241" s="30">
        <f>Source!AU117</f>
        <v>60</v>
      </c>
      <c r="K241" s="35">
        <f>SUM(V236:V244)</f>
        <v>117.61</v>
      </c>
      <c r="L241" s="36"/>
    </row>
    <row r="242" spans="1:26" ht="14.25" x14ac:dyDescent="0.2">
      <c r="A242" s="50"/>
      <c r="B242" s="51"/>
      <c r="C242" s="51" t="s">
        <v>1612</v>
      </c>
      <c r="D242" s="32" t="s">
        <v>1613</v>
      </c>
      <c r="E242" s="13">
        <f>Source!AQ117</f>
        <v>14.63</v>
      </c>
      <c r="F242" s="33"/>
      <c r="G242" s="34" t="str">
        <f>Source!DI117</f>
        <v/>
      </c>
      <c r="H242" s="35"/>
      <c r="I242" s="34"/>
      <c r="J242" s="34"/>
      <c r="K242" s="35"/>
      <c r="L242" s="46">
        <f>Source!U117</f>
        <v>3.3649000000000004</v>
      </c>
    </row>
    <row r="243" spans="1:26" ht="14.25" x14ac:dyDescent="0.2">
      <c r="A243" s="50" t="str">
        <f>Source!E119</f>
        <v>22,1</v>
      </c>
      <c r="B243" s="51" t="str">
        <f>Source!F119</f>
        <v>06.1.01.05</v>
      </c>
      <c r="C243" s="51" t="str">
        <f>Source!G119</f>
        <v>Кирпич глиняный обыкновенный</v>
      </c>
      <c r="D243" s="32" t="str">
        <f>Source!H119</f>
        <v>1000 шт.</v>
      </c>
      <c r="E243" s="13">
        <f>Source!I119</f>
        <v>9.1999999999999998E-2</v>
      </c>
      <c r="F243" s="33">
        <f>Source!AL119+Source!AM119+Source!AO119</f>
        <v>0</v>
      </c>
      <c r="G243" s="47" t="s">
        <v>6</v>
      </c>
      <c r="H243" s="35">
        <f>ROUND(Source!AC119*Source!I119, 2)+ROUND(Source!AD119*Source!I119, 2)+ROUND(Source!AF119*Source!I119, 2)</f>
        <v>0</v>
      </c>
      <c r="I243" s="34"/>
      <c r="J243" s="34">
        <f>IF(Source!BC119&lt;&gt; 0, Source!BC119, 1)</f>
        <v>7.13</v>
      </c>
      <c r="K243" s="35">
        <f>Source!O119</f>
        <v>0</v>
      </c>
      <c r="L243" s="36"/>
      <c r="S243">
        <f>ROUND((Source!FX119/100)*((ROUND(Source!AF119*Source!I119, 2)+ROUND(Source!AE119*Source!I119, 2))), 2)</f>
        <v>0</v>
      </c>
      <c r="T243">
        <f>Source!X119</f>
        <v>0</v>
      </c>
      <c r="U243">
        <f>ROUND((Source!FY119/100)*((ROUND(Source!AF119*Source!I119, 2)+ROUND(Source!AE119*Source!I119, 2))), 2)</f>
        <v>0</v>
      </c>
      <c r="V243">
        <f>Source!Y119</f>
        <v>0</v>
      </c>
      <c r="W243">
        <f>IF(Source!BI119&lt;=1,H243, 0)</f>
        <v>0</v>
      </c>
      <c r="X243">
        <f>IF(Source!BI119=2,H243, 0)</f>
        <v>0</v>
      </c>
      <c r="Y243">
        <f>IF(Source!BI119=3,H243, 0)</f>
        <v>0</v>
      </c>
      <c r="Z243">
        <f>IF(Source!BI119=4,H243, 0)</f>
        <v>0</v>
      </c>
    </row>
    <row r="244" spans="1:26" ht="42.75" x14ac:dyDescent="0.2">
      <c r="A244" s="52" t="str">
        <f>Source!E121</f>
        <v>22,2</v>
      </c>
      <c r="B244" s="53" t="str">
        <f>Source!F121</f>
        <v>06.1.01.05-0141</v>
      </c>
      <c r="C244" s="53" t="str">
        <f>Source!G121</f>
        <v>Кирпич керамический утолщенный пустотелый лицевой, размером 250х120х88 мм, марка 125</v>
      </c>
      <c r="D244" s="39" t="str">
        <f>Source!H121</f>
        <v>1000 шт.</v>
      </c>
      <c r="E244" s="40">
        <f>Source!I121</f>
        <v>9.1999999999999998E-2</v>
      </c>
      <c r="F244" s="41">
        <f>Source!AL121+Source!AM121+Source!AO121</f>
        <v>1882.58</v>
      </c>
      <c r="G244" s="48" t="s">
        <v>6</v>
      </c>
      <c r="H244" s="43">
        <f>ROUND(Source!AC121*Source!I121, 2)+ROUND(Source!AD121*Source!I121, 2)+ROUND(Source!AF121*Source!I121, 2)</f>
        <v>173.2</v>
      </c>
      <c r="I244" s="42"/>
      <c r="J244" s="42">
        <f>IF(Source!BC121&lt;&gt; 0, Source!BC121, 1)</f>
        <v>7.13</v>
      </c>
      <c r="K244" s="43">
        <f>Source!O121</f>
        <v>1234.9000000000001</v>
      </c>
      <c r="L244" s="49"/>
      <c r="S244">
        <f>ROUND((Source!FX121/100)*((ROUND(Source!AF121*Source!I121, 2)+ROUND(Source!AE121*Source!I121, 2))), 2)</f>
        <v>0</v>
      </c>
      <c r="T244">
        <f>Source!X121</f>
        <v>0</v>
      </c>
      <c r="U244">
        <f>ROUND((Source!FY121/100)*((ROUND(Source!AF121*Source!I121, 2)+ROUND(Source!AE121*Source!I121, 2))), 2)</f>
        <v>0</v>
      </c>
      <c r="V244">
        <f>Source!Y121</f>
        <v>0</v>
      </c>
      <c r="W244">
        <f>IF(Source!BI121&lt;=1,H244, 0)</f>
        <v>173.2</v>
      </c>
      <c r="X244">
        <f>IF(Source!BI121=2,H244, 0)</f>
        <v>0</v>
      </c>
      <c r="Y244">
        <f>IF(Source!BI121=3,H244, 0)</f>
        <v>0</v>
      </c>
      <c r="Z244">
        <f>IF(Source!BI121=4,H244, 0)</f>
        <v>0</v>
      </c>
    </row>
    <row r="245" spans="1:26" ht="15" x14ac:dyDescent="0.25">
      <c r="G245" s="76">
        <f>H237+H238+H239+H240+H241+SUM(H243:H244)</f>
        <v>273.45</v>
      </c>
      <c r="H245" s="76"/>
      <c r="J245" s="76">
        <f>K237+K238+K239+K240+K241+SUM(K243:K244)</f>
        <v>1950.6600000000003</v>
      </c>
      <c r="K245" s="76"/>
      <c r="L245" s="45">
        <f>Source!U117</f>
        <v>3.3649000000000004</v>
      </c>
      <c r="O245" s="28">
        <f>G245</f>
        <v>273.45</v>
      </c>
      <c r="P245" s="28">
        <f>J245</f>
        <v>1950.6600000000003</v>
      </c>
      <c r="Q245" s="28">
        <f>L245</f>
        <v>3.3649000000000004</v>
      </c>
      <c r="W245">
        <f>IF(Source!BI117&lt;=1,H237+H238+H239+H240+H241, 0)</f>
        <v>100.25</v>
      </c>
      <c r="X245">
        <f>IF(Source!BI117=2,H237+H238+H239+H240+H241, 0)</f>
        <v>0</v>
      </c>
      <c r="Y245">
        <f>IF(Source!BI117=3,H237+H238+H239+H240+H241, 0)</f>
        <v>0</v>
      </c>
      <c r="Z245">
        <f>IF(Source!BI117=4,H237+H238+H239+H240+H241, 0)</f>
        <v>0</v>
      </c>
    </row>
    <row r="246" spans="1:26" ht="28.5" x14ac:dyDescent="0.2">
      <c r="A246" s="50" t="str">
        <f>Source!E123</f>
        <v>23</v>
      </c>
      <c r="B246" s="51" t="str">
        <f>Source!F123</f>
        <v>11-01-011-01</v>
      </c>
      <c r="C246" s="51" t="str">
        <f>Source!G123</f>
        <v>Устройство стяжек цементных толщиной 20 мм</v>
      </c>
      <c r="D246" s="32" t="str">
        <f>Source!H123</f>
        <v>100 м2</v>
      </c>
      <c r="E246" s="13">
        <f>Source!I123</f>
        <v>7.8E-2</v>
      </c>
      <c r="F246" s="33">
        <f>Source!AL123+Source!AM123+Source!AO123</f>
        <v>366.49</v>
      </c>
      <c r="G246" s="34"/>
      <c r="H246" s="35"/>
      <c r="I246" s="34" t="str">
        <f>Source!BO123</f>
        <v/>
      </c>
      <c r="J246" s="34"/>
      <c r="K246" s="35"/>
      <c r="L246" s="36"/>
      <c r="S246">
        <f>ROUND((Source!FX123/100)*((ROUND(Source!AF123*Source!I123, 2)+ROUND(Source!AE123*Source!I123, 2))), 2)</f>
        <v>33</v>
      </c>
      <c r="T246">
        <f>Source!X123</f>
        <v>235.94</v>
      </c>
      <c r="U246">
        <f>ROUND((Source!FY123/100)*((ROUND(Source!AF123*Source!I123, 2)+ROUND(Source!AE123*Source!I123, 2))), 2)</f>
        <v>19</v>
      </c>
      <c r="V246">
        <f>Source!Y123</f>
        <v>136.04</v>
      </c>
    </row>
    <row r="247" spans="1:26" x14ac:dyDescent="0.2">
      <c r="C247" s="27" t="str">
        <f>"Объем: "&amp;Source!I123&amp;"=7,8/"&amp;"100"</f>
        <v>Объем: 0,078=7,8/100</v>
      </c>
    </row>
    <row r="248" spans="1:26" ht="14.25" x14ac:dyDescent="0.2">
      <c r="A248" s="50"/>
      <c r="B248" s="51"/>
      <c r="C248" s="51" t="s">
        <v>1607</v>
      </c>
      <c r="D248" s="32"/>
      <c r="E248" s="13"/>
      <c r="F248" s="33">
        <f>Source!AO123</f>
        <v>313.70999999999998</v>
      </c>
      <c r="G248" s="34" t="str">
        <f>Source!DG123</f>
        <v>)*1,15</v>
      </c>
      <c r="H248" s="35">
        <f>ROUND(Source!AF123*Source!I123, 2)</f>
        <v>28.14</v>
      </c>
      <c r="I248" s="34"/>
      <c r="J248" s="34">
        <f>IF(Source!BA123&lt;&gt; 0, Source!BA123, 1)</f>
        <v>7.13</v>
      </c>
      <c r="K248" s="35">
        <f>Source!S123</f>
        <v>200.64</v>
      </c>
      <c r="L248" s="36"/>
      <c r="R248">
        <f>H248</f>
        <v>28.14</v>
      </c>
    </row>
    <row r="249" spans="1:26" ht="14.25" x14ac:dyDescent="0.2">
      <c r="A249" s="50"/>
      <c r="B249" s="51"/>
      <c r="C249" s="51" t="s">
        <v>390</v>
      </c>
      <c r="D249" s="32"/>
      <c r="E249" s="13"/>
      <c r="F249" s="33">
        <f>Source!AM123</f>
        <v>44.24</v>
      </c>
      <c r="G249" s="34" t="str">
        <f>Source!DE123</f>
        <v>)*1,25</v>
      </c>
      <c r="H249" s="35">
        <f>ROUND(Source!AD123*Source!I123, 2)</f>
        <v>4.3099999999999996</v>
      </c>
      <c r="I249" s="34"/>
      <c r="J249" s="34">
        <f>IF(Source!BB123&lt;&gt; 0, Source!BB123, 1)</f>
        <v>7.13</v>
      </c>
      <c r="K249" s="35">
        <f>Source!Q123</f>
        <v>30.75</v>
      </c>
      <c r="L249" s="36"/>
    </row>
    <row r="250" spans="1:26" ht="14.25" x14ac:dyDescent="0.2">
      <c r="A250" s="50"/>
      <c r="B250" s="51"/>
      <c r="C250" s="51" t="s">
        <v>1608</v>
      </c>
      <c r="D250" s="32"/>
      <c r="E250" s="13"/>
      <c r="F250" s="33">
        <f>Source!AN123</f>
        <v>17.149999999999999</v>
      </c>
      <c r="G250" s="34" t="str">
        <f>Source!DF123</f>
        <v>)*1,25</v>
      </c>
      <c r="H250" s="37">
        <f>ROUND(Source!AE123*Source!I123, 2)</f>
        <v>1.67</v>
      </c>
      <c r="I250" s="34"/>
      <c r="J250" s="34">
        <f>IF(Source!BS123&lt;&gt; 0, Source!BS123, 1)</f>
        <v>7.13</v>
      </c>
      <c r="K250" s="37">
        <f>Source!R123</f>
        <v>11.92</v>
      </c>
      <c r="L250" s="36"/>
      <c r="R250">
        <f>H250</f>
        <v>1.67</v>
      </c>
    </row>
    <row r="251" spans="1:26" ht="14.25" x14ac:dyDescent="0.2">
      <c r="A251" s="50"/>
      <c r="B251" s="51"/>
      <c r="C251" s="51" t="s">
        <v>1614</v>
      </c>
      <c r="D251" s="32"/>
      <c r="E251" s="13"/>
      <c r="F251" s="33">
        <f>Source!AL123</f>
        <v>8.5399999999999991</v>
      </c>
      <c r="G251" s="34" t="str">
        <f>Source!DD123</f>
        <v/>
      </c>
      <c r="H251" s="35">
        <f>ROUND(Source!AC123*Source!I123, 2)</f>
        <v>0.67</v>
      </c>
      <c r="I251" s="34"/>
      <c r="J251" s="34">
        <f>IF(Source!BC123&lt;&gt; 0, Source!BC123, 1)</f>
        <v>7.13</v>
      </c>
      <c r="K251" s="35">
        <f>Source!P123</f>
        <v>4.75</v>
      </c>
      <c r="L251" s="36"/>
    </row>
    <row r="252" spans="1:26" ht="14.25" x14ac:dyDescent="0.2">
      <c r="A252" s="50"/>
      <c r="B252" s="51"/>
      <c r="C252" s="51" t="s">
        <v>1609</v>
      </c>
      <c r="D252" s="32" t="s">
        <v>1610</v>
      </c>
      <c r="E252" s="13">
        <f>Source!BZ123</f>
        <v>123</v>
      </c>
      <c r="F252" s="74" t="str">
        <f>CONCATENATE(" )", Source!DL123, Source!FT123, "=", Source!FX123)</f>
        <v xml:space="preserve"> )*0,9=110,7</v>
      </c>
      <c r="G252" s="75"/>
      <c r="H252" s="35">
        <f>SUM(S246:S256)</f>
        <v>33</v>
      </c>
      <c r="I252" s="38"/>
      <c r="J252" s="30">
        <f>Source!AT123</f>
        <v>111</v>
      </c>
      <c r="K252" s="35">
        <f>SUM(T246:T256)</f>
        <v>235.94</v>
      </c>
      <c r="L252" s="36"/>
    </row>
    <row r="253" spans="1:26" ht="14.25" x14ac:dyDescent="0.2">
      <c r="A253" s="50"/>
      <c r="B253" s="51"/>
      <c r="C253" s="51" t="s">
        <v>1611</v>
      </c>
      <c r="D253" s="32" t="s">
        <v>1610</v>
      </c>
      <c r="E253" s="13">
        <f>Source!CA123</f>
        <v>75</v>
      </c>
      <c r="F253" s="74" t="str">
        <f>CONCATENATE(" )", Source!DM123, Source!FU123, "=", Source!FY123)</f>
        <v xml:space="preserve"> )*0,85=63,75</v>
      </c>
      <c r="G253" s="75"/>
      <c r="H253" s="35">
        <f>SUM(U246:U256)</f>
        <v>19</v>
      </c>
      <c r="I253" s="38"/>
      <c r="J253" s="30">
        <f>Source!AU123</f>
        <v>64</v>
      </c>
      <c r="K253" s="35">
        <f>SUM(V246:V256)</f>
        <v>136.04</v>
      </c>
      <c r="L253" s="36"/>
    </row>
    <row r="254" spans="1:26" ht="14.25" x14ac:dyDescent="0.2">
      <c r="A254" s="50"/>
      <c r="B254" s="51"/>
      <c r="C254" s="51" t="s">
        <v>1612</v>
      </c>
      <c r="D254" s="32" t="s">
        <v>1613</v>
      </c>
      <c r="E254" s="13">
        <f>Source!AQ123</f>
        <v>39.51</v>
      </c>
      <c r="F254" s="33"/>
      <c r="G254" s="34" t="str">
        <f>Source!DI123</f>
        <v>)*1,15</v>
      </c>
      <c r="H254" s="35"/>
      <c r="I254" s="34"/>
      <c r="J254" s="34"/>
      <c r="K254" s="35"/>
      <c r="L254" s="46">
        <f>Source!U123</f>
        <v>3.5440469999999995</v>
      </c>
    </row>
    <row r="255" spans="1:26" ht="28.5" x14ac:dyDescent="0.2">
      <c r="A255" s="50" t="str">
        <f>Source!E125</f>
        <v>23,1</v>
      </c>
      <c r="B255" s="51" t="str">
        <f>Source!F125</f>
        <v>04.3.01.09</v>
      </c>
      <c r="C255" s="51" t="str">
        <f>Source!G125</f>
        <v>Раствор готовый кладочный тяжелый цементный</v>
      </c>
      <c r="D255" s="32" t="str">
        <f>Source!H125</f>
        <v>м3</v>
      </c>
      <c r="E255" s="13">
        <f>Source!I125</f>
        <v>0.15912000000000001</v>
      </c>
      <c r="F255" s="33">
        <f>Source!AL125+Source!AM125+Source!AO125</f>
        <v>0</v>
      </c>
      <c r="G255" s="47" t="s">
        <v>6</v>
      </c>
      <c r="H255" s="35">
        <f>ROUND(Source!AC125*Source!I125, 2)+ROUND(Source!AD125*Source!I125, 2)+ROUND(Source!AF125*Source!I125, 2)</f>
        <v>0</v>
      </c>
      <c r="I255" s="34"/>
      <c r="J255" s="34">
        <f>IF(Source!BC125&lt;&gt; 0, Source!BC125, 1)</f>
        <v>7.13</v>
      </c>
      <c r="K255" s="35">
        <f>Source!O125</f>
        <v>0</v>
      </c>
      <c r="L255" s="36"/>
      <c r="S255">
        <f>ROUND((Source!FX125/100)*((ROUND(Source!AF125*Source!I125, 2)+ROUND(Source!AE125*Source!I125, 2))), 2)</f>
        <v>0</v>
      </c>
      <c r="T255">
        <f>Source!X125</f>
        <v>0</v>
      </c>
      <c r="U255">
        <f>ROUND((Source!FY125/100)*((ROUND(Source!AF125*Source!I125, 2)+ROUND(Source!AE125*Source!I125, 2))), 2)</f>
        <v>0</v>
      </c>
      <c r="V255">
        <f>Source!Y125</f>
        <v>0</v>
      </c>
      <c r="W255">
        <f>IF(Source!BI125&lt;=1,H255, 0)</f>
        <v>0</v>
      </c>
      <c r="X255">
        <f>IF(Source!BI125=2,H255, 0)</f>
        <v>0</v>
      </c>
      <c r="Y255">
        <f>IF(Source!BI125=3,H255, 0)</f>
        <v>0</v>
      </c>
      <c r="Z255">
        <f>IF(Source!BI125=4,H255, 0)</f>
        <v>0</v>
      </c>
    </row>
    <row r="256" spans="1:26" ht="28.5" x14ac:dyDescent="0.2">
      <c r="A256" s="52" t="str">
        <f>Source!E127</f>
        <v>23,2</v>
      </c>
      <c r="B256" s="53" t="str">
        <f>Source!F127</f>
        <v>04.3.01.09-0014</v>
      </c>
      <c r="C256" s="53" t="str">
        <f>Source!G127</f>
        <v>Раствор готовый кладочный цементный марки 100</v>
      </c>
      <c r="D256" s="39" t="str">
        <f>Source!H127</f>
        <v>м3</v>
      </c>
      <c r="E256" s="40">
        <f>Source!I127</f>
        <v>0.15912000000000001</v>
      </c>
      <c r="F256" s="41">
        <f>Source!AL127+Source!AM127+Source!AO127</f>
        <v>519.79999999999995</v>
      </c>
      <c r="G256" s="48" t="s">
        <v>6</v>
      </c>
      <c r="H256" s="43">
        <f>ROUND(Source!AC127*Source!I127, 2)+ROUND(Source!AD127*Source!I127, 2)+ROUND(Source!AF127*Source!I127, 2)</f>
        <v>82.71</v>
      </c>
      <c r="I256" s="42"/>
      <c r="J256" s="42">
        <f>IF(Source!BC127&lt;&gt; 0, Source!BC127, 1)</f>
        <v>7.13</v>
      </c>
      <c r="K256" s="43">
        <f>Source!O127</f>
        <v>589.73</v>
      </c>
      <c r="L256" s="49"/>
      <c r="S256">
        <f>ROUND((Source!FX127/100)*((ROUND(Source!AF127*Source!I127, 2)+ROUND(Source!AE127*Source!I127, 2))), 2)</f>
        <v>0</v>
      </c>
      <c r="T256">
        <f>Source!X127</f>
        <v>0</v>
      </c>
      <c r="U256">
        <f>ROUND((Source!FY127/100)*((ROUND(Source!AF127*Source!I127, 2)+ROUND(Source!AE127*Source!I127, 2))), 2)</f>
        <v>0</v>
      </c>
      <c r="V256">
        <f>Source!Y127</f>
        <v>0</v>
      </c>
      <c r="W256">
        <f>IF(Source!BI127&lt;=1,H256, 0)</f>
        <v>82.71</v>
      </c>
      <c r="X256">
        <f>IF(Source!BI127=2,H256, 0)</f>
        <v>0</v>
      </c>
      <c r="Y256">
        <f>IF(Source!BI127=3,H256, 0)</f>
        <v>0</v>
      </c>
      <c r="Z256">
        <f>IF(Source!BI127=4,H256, 0)</f>
        <v>0</v>
      </c>
    </row>
    <row r="257" spans="1:26" ht="15" x14ac:dyDescent="0.25">
      <c r="G257" s="76">
        <f>H248+H249+H251+H252+H253+SUM(H255:H256)</f>
        <v>167.82999999999998</v>
      </c>
      <c r="H257" s="76"/>
      <c r="J257" s="76">
        <f>K248+K249+K251+K252+K253+SUM(K255:K256)</f>
        <v>1197.8499999999999</v>
      </c>
      <c r="K257" s="76"/>
      <c r="L257" s="45">
        <f>Source!U123</f>
        <v>3.5440469999999995</v>
      </c>
      <c r="O257" s="28">
        <f>G257</f>
        <v>167.82999999999998</v>
      </c>
      <c r="P257" s="28">
        <f>J257</f>
        <v>1197.8499999999999</v>
      </c>
      <c r="Q257" s="28">
        <f>L257</f>
        <v>3.5440469999999995</v>
      </c>
      <c r="W257">
        <f>IF(Source!BI123&lt;=1,H248+H249+H251+H252+H253, 0)</f>
        <v>85.12</v>
      </c>
      <c r="X257">
        <f>IF(Source!BI123=2,H248+H249+H251+H252+H253, 0)</f>
        <v>0</v>
      </c>
      <c r="Y257">
        <f>IF(Source!BI123=3,H248+H249+H251+H252+H253, 0)</f>
        <v>0</v>
      </c>
      <c r="Z257">
        <f>IF(Source!BI123=4,H248+H249+H251+H252+H253, 0)</f>
        <v>0</v>
      </c>
    </row>
    <row r="258" spans="1:26" ht="42.75" x14ac:dyDescent="0.2">
      <c r="A258" s="50" t="str">
        <f>Source!E129</f>
        <v>24</v>
      </c>
      <c r="B258" s="51" t="str">
        <f>Source!F129</f>
        <v>11-01-011-02</v>
      </c>
      <c r="C258" s="51" t="str">
        <f>Source!G129</f>
        <v>Устройство стяжек на каждые 5 мм изменения толщины стяжки добавлять или исключать к расценке 11-01-011-01</v>
      </c>
      <c r="D258" s="32" t="str">
        <f>Source!H129</f>
        <v>100 м2</v>
      </c>
      <c r="E258" s="13">
        <f>Source!I129</f>
        <v>7.8E-2</v>
      </c>
      <c r="F258" s="33">
        <f>Source!AL129+Source!AM129+Source!AO129</f>
        <v>11.69</v>
      </c>
      <c r="G258" s="34"/>
      <c r="H258" s="35"/>
      <c r="I258" s="34" t="str">
        <f>Source!BO129</f>
        <v/>
      </c>
      <c r="J258" s="34"/>
      <c r="K258" s="35"/>
      <c r="L258" s="36"/>
      <c r="S258">
        <f>ROUND((Source!FX129/100)*((ROUND(Source!AF129*Source!I129, 2)+ROUND(Source!AE129*Source!I129, 2))), 2)</f>
        <v>2.1</v>
      </c>
      <c r="T258">
        <f>Source!X129</f>
        <v>15.03</v>
      </c>
      <c r="U258">
        <f>ROUND((Source!FY129/100)*((ROUND(Source!AF129*Source!I129, 2)+ROUND(Source!AE129*Source!I129, 2))), 2)</f>
        <v>1.21</v>
      </c>
      <c r="V258">
        <f>Source!Y129</f>
        <v>8.67</v>
      </c>
    </row>
    <row r="259" spans="1:26" x14ac:dyDescent="0.2">
      <c r="C259" s="27" t="str">
        <f>"Объем: "&amp;Source!I129&amp;"=7,8/"&amp;"100"</f>
        <v>Объем: 0,078=7,8/100</v>
      </c>
    </row>
    <row r="260" spans="1:26" ht="14.25" x14ac:dyDescent="0.2">
      <c r="A260" s="50"/>
      <c r="B260" s="51"/>
      <c r="C260" s="51" t="s">
        <v>1607</v>
      </c>
      <c r="D260" s="32"/>
      <c r="E260" s="13"/>
      <c r="F260" s="33">
        <f>Source!AO129</f>
        <v>3.97</v>
      </c>
      <c r="G260" s="34" t="str">
        <f>Source!DG129</f>
        <v>)*1,15*3</v>
      </c>
      <c r="H260" s="35">
        <f>ROUND(Source!AF129*Source!I129, 2)</f>
        <v>1.07</v>
      </c>
      <c r="I260" s="34"/>
      <c r="J260" s="34">
        <f>IF(Source!BA129&lt;&gt; 0, Source!BA129, 1)</f>
        <v>7.13</v>
      </c>
      <c r="K260" s="35">
        <f>Source!S129</f>
        <v>7.62</v>
      </c>
      <c r="L260" s="36"/>
      <c r="R260">
        <f>H260</f>
        <v>1.07</v>
      </c>
    </row>
    <row r="261" spans="1:26" ht="14.25" x14ac:dyDescent="0.2">
      <c r="A261" s="50"/>
      <c r="B261" s="51"/>
      <c r="C261" s="51" t="s">
        <v>390</v>
      </c>
      <c r="D261" s="32"/>
      <c r="E261" s="13"/>
      <c r="F261" s="33">
        <f>Source!AM129</f>
        <v>7.72</v>
      </c>
      <c r="G261" s="34" t="str">
        <f>Source!DE129</f>
        <v>)*1,25*3</v>
      </c>
      <c r="H261" s="35">
        <f>ROUND(Source!AD129*Source!I129, 2)</f>
        <v>2.2599999999999998</v>
      </c>
      <c r="I261" s="34"/>
      <c r="J261" s="34">
        <f>IF(Source!BB129&lt;&gt; 0, Source!BB129, 1)</f>
        <v>7.13</v>
      </c>
      <c r="K261" s="35">
        <f>Source!Q129</f>
        <v>16.100000000000001</v>
      </c>
      <c r="L261" s="36"/>
    </row>
    <row r="262" spans="1:26" ht="14.25" x14ac:dyDescent="0.2">
      <c r="A262" s="50"/>
      <c r="B262" s="51"/>
      <c r="C262" s="51" t="s">
        <v>1608</v>
      </c>
      <c r="D262" s="32"/>
      <c r="E262" s="13"/>
      <c r="F262" s="33">
        <f>Source!AN129</f>
        <v>2.84</v>
      </c>
      <c r="G262" s="34" t="str">
        <f>Source!DF129</f>
        <v>)*1,25*3</v>
      </c>
      <c r="H262" s="37">
        <f>ROUND(Source!AE129*Source!I129, 2)</f>
        <v>0.83</v>
      </c>
      <c r="I262" s="34"/>
      <c r="J262" s="34">
        <f>IF(Source!BS129&lt;&gt; 0, Source!BS129, 1)</f>
        <v>7.13</v>
      </c>
      <c r="K262" s="37">
        <f>Source!R129</f>
        <v>5.92</v>
      </c>
      <c r="L262" s="36"/>
      <c r="R262">
        <f>H262</f>
        <v>0.83</v>
      </c>
    </row>
    <row r="263" spans="1:26" ht="14.25" x14ac:dyDescent="0.2">
      <c r="A263" s="50"/>
      <c r="B263" s="51"/>
      <c r="C263" s="51" t="s">
        <v>1609</v>
      </c>
      <c r="D263" s="32" t="s">
        <v>1610</v>
      </c>
      <c r="E263" s="13">
        <f>Source!BZ129</f>
        <v>123</v>
      </c>
      <c r="F263" s="74" t="str">
        <f>CONCATENATE(" )", Source!DL129, Source!FT129, "=", Source!FX129)</f>
        <v xml:space="preserve"> )*0,9=110,7</v>
      </c>
      <c r="G263" s="75"/>
      <c r="H263" s="35">
        <f>SUM(S258:S267)</f>
        <v>2.1</v>
      </c>
      <c r="I263" s="38"/>
      <c r="J263" s="30">
        <f>Source!AT129</f>
        <v>111</v>
      </c>
      <c r="K263" s="35">
        <f>SUM(T258:T267)</f>
        <v>15.03</v>
      </c>
      <c r="L263" s="36"/>
    </row>
    <row r="264" spans="1:26" ht="14.25" x14ac:dyDescent="0.2">
      <c r="A264" s="50"/>
      <c r="B264" s="51"/>
      <c r="C264" s="51" t="s">
        <v>1611</v>
      </c>
      <c r="D264" s="32" t="s">
        <v>1610</v>
      </c>
      <c r="E264" s="13">
        <f>Source!CA129</f>
        <v>75</v>
      </c>
      <c r="F264" s="74" t="str">
        <f>CONCATENATE(" )", Source!DM129, Source!FU129, "=", Source!FY129)</f>
        <v xml:space="preserve"> )*0,85=63,75</v>
      </c>
      <c r="G264" s="75"/>
      <c r="H264" s="35">
        <f>SUM(U258:U267)</f>
        <v>1.21</v>
      </c>
      <c r="I264" s="38"/>
      <c r="J264" s="30">
        <f>Source!AU129</f>
        <v>64</v>
      </c>
      <c r="K264" s="35">
        <f>SUM(V258:V267)</f>
        <v>8.67</v>
      </c>
      <c r="L264" s="36"/>
    </row>
    <row r="265" spans="1:26" ht="14.25" x14ac:dyDescent="0.2">
      <c r="A265" s="50"/>
      <c r="B265" s="51"/>
      <c r="C265" s="51" t="s">
        <v>1612</v>
      </c>
      <c r="D265" s="32" t="s">
        <v>1613</v>
      </c>
      <c r="E265" s="13">
        <f>Source!AQ129</f>
        <v>0.5</v>
      </c>
      <c r="F265" s="33"/>
      <c r="G265" s="34" t="str">
        <f>Source!DI129</f>
        <v>)*1,15*3</v>
      </c>
      <c r="H265" s="35"/>
      <c r="I265" s="34"/>
      <c r="J265" s="34"/>
      <c r="K265" s="35"/>
      <c r="L265" s="46">
        <f>Source!U129</f>
        <v>0.13455</v>
      </c>
    </row>
    <row r="266" spans="1:26" ht="28.5" x14ac:dyDescent="0.2">
      <c r="A266" s="50" t="str">
        <f>Source!E131</f>
        <v>24,1</v>
      </c>
      <c r="B266" s="51" t="str">
        <f>Source!F131</f>
        <v>04.3.01.09</v>
      </c>
      <c r="C266" s="51" t="str">
        <f>Source!G131</f>
        <v>Раствор готовый кладочный тяжелый цементный</v>
      </c>
      <c r="D266" s="32" t="str">
        <f>Source!H131</f>
        <v>м3</v>
      </c>
      <c r="E266" s="13">
        <f>Source!I131</f>
        <v>0.11934</v>
      </c>
      <c r="F266" s="33">
        <f>Source!AL131+Source!AM131+Source!AO131</f>
        <v>0</v>
      </c>
      <c r="G266" s="47" t="s">
        <v>1615</v>
      </c>
      <c r="H266" s="35">
        <f>ROUND(Source!AC131*Source!I131, 2)+ROUND(Source!AD131*Source!I131, 2)+ROUND(Source!AF131*Source!I131, 2)</f>
        <v>0</v>
      </c>
      <c r="I266" s="34"/>
      <c r="J266" s="34">
        <f>IF(Source!BC131&lt;&gt; 0, Source!BC131, 1)</f>
        <v>7.13</v>
      </c>
      <c r="K266" s="35">
        <f>Source!O131</f>
        <v>0</v>
      </c>
      <c r="L266" s="36"/>
      <c r="S266">
        <f>ROUND((Source!FX131/100)*((ROUND(Source!AF131*Source!I131, 2)+ROUND(Source!AE131*Source!I131, 2))), 2)</f>
        <v>0</v>
      </c>
      <c r="T266">
        <f>Source!X131</f>
        <v>0</v>
      </c>
      <c r="U266">
        <f>ROUND((Source!FY131/100)*((ROUND(Source!AF131*Source!I131, 2)+ROUND(Source!AE131*Source!I131, 2))), 2)</f>
        <v>0</v>
      </c>
      <c r="V266">
        <f>Source!Y131</f>
        <v>0</v>
      </c>
      <c r="W266">
        <f>IF(Source!BI131&lt;=1,H266, 0)</f>
        <v>0</v>
      </c>
      <c r="X266">
        <f>IF(Source!BI131=2,H266, 0)</f>
        <v>0</v>
      </c>
      <c r="Y266">
        <f>IF(Source!BI131=3,H266, 0)</f>
        <v>0</v>
      </c>
      <c r="Z266">
        <f>IF(Source!BI131=4,H266, 0)</f>
        <v>0</v>
      </c>
    </row>
    <row r="267" spans="1:26" ht="28.5" x14ac:dyDescent="0.2">
      <c r="A267" s="52" t="str">
        <f>Source!E133</f>
        <v>24,2</v>
      </c>
      <c r="B267" s="53" t="str">
        <f>Source!F133</f>
        <v>04.3.01.09-0014</v>
      </c>
      <c r="C267" s="53" t="str">
        <f>Source!G133</f>
        <v>Раствор готовый кладочный цементный марки 100</v>
      </c>
      <c r="D267" s="39" t="str">
        <f>Source!H133</f>
        <v>м3</v>
      </c>
      <c r="E267" s="40">
        <f>Source!I133</f>
        <v>0.11934</v>
      </c>
      <c r="F267" s="41">
        <f>Source!AL133+Source!AM133+Source!AO133</f>
        <v>519.79999999999995</v>
      </c>
      <c r="G267" s="48" t="s">
        <v>6</v>
      </c>
      <c r="H267" s="43">
        <f>ROUND(Source!AC133*Source!I133, 2)+ROUND(Source!AD133*Source!I133, 2)+ROUND(Source!AF133*Source!I133, 2)</f>
        <v>62.03</v>
      </c>
      <c r="I267" s="42"/>
      <c r="J267" s="42">
        <f>IF(Source!BC133&lt;&gt; 0, Source!BC133, 1)</f>
        <v>7.13</v>
      </c>
      <c r="K267" s="43">
        <f>Source!O133</f>
        <v>442.29</v>
      </c>
      <c r="L267" s="49"/>
      <c r="S267">
        <f>ROUND((Source!FX133/100)*((ROUND(Source!AF133*Source!I133, 2)+ROUND(Source!AE133*Source!I133, 2))), 2)</f>
        <v>0</v>
      </c>
      <c r="T267">
        <f>Source!X133</f>
        <v>0</v>
      </c>
      <c r="U267">
        <f>ROUND((Source!FY133/100)*((ROUND(Source!AF133*Source!I133, 2)+ROUND(Source!AE133*Source!I133, 2))), 2)</f>
        <v>0</v>
      </c>
      <c r="V267">
        <f>Source!Y133</f>
        <v>0</v>
      </c>
      <c r="W267">
        <f>IF(Source!BI133&lt;=1,H267, 0)</f>
        <v>62.03</v>
      </c>
      <c r="X267">
        <f>IF(Source!BI133=2,H267, 0)</f>
        <v>0</v>
      </c>
      <c r="Y267">
        <f>IF(Source!BI133=3,H267, 0)</f>
        <v>0</v>
      </c>
      <c r="Z267">
        <f>IF(Source!BI133=4,H267, 0)</f>
        <v>0</v>
      </c>
    </row>
    <row r="268" spans="1:26" ht="15" x14ac:dyDescent="0.25">
      <c r="G268" s="76">
        <f>H260+H261+H263+H264+SUM(H266:H267)</f>
        <v>68.67</v>
      </c>
      <c r="H268" s="76"/>
      <c r="J268" s="76">
        <f>K260+K261+K263+K264+SUM(K266:K267)</f>
        <v>489.71000000000004</v>
      </c>
      <c r="K268" s="76"/>
      <c r="L268" s="45">
        <f>Source!U129</f>
        <v>0.13455</v>
      </c>
      <c r="O268" s="28">
        <f>G268</f>
        <v>68.67</v>
      </c>
      <c r="P268" s="28">
        <f>J268</f>
        <v>489.71000000000004</v>
      </c>
      <c r="Q268" s="28">
        <f>L268</f>
        <v>0.13455</v>
      </c>
      <c r="W268">
        <f>IF(Source!BI129&lt;=1,H260+H261+H263+H264, 0)</f>
        <v>6.64</v>
      </c>
      <c r="X268">
        <f>IF(Source!BI129=2,H260+H261+H263+H264, 0)</f>
        <v>0</v>
      </c>
      <c r="Y268">
        <f>IF(Source!BI129=3,H260+H261+H263+H264, 0)</f>
        <v>0</v>
      </c>
      <c r="Z268">
        <f>IF(Source!BI129=4,H260+H261+H263+H264, 0)</f>
        <v>0</v>
      </c>
    </row>
    <row r="269" spans="1:26" ht="42.75" x14ac:dyDescent="0.2">
      <c r="A269" s="50" t="str">
        <f>Source!E135</f>
        <v>25</v>
      </c>
      <c r="B269" s="51" t="str">
        <f>Source!F135</f>
        <v>11-01-011-08</v>
      </c>
      <c r="C269" s="51" t="str">
        <f>Source!G135</f>
        <v>Устройство стяжек из выравнивающей смеси типа "Ветонит" 5000, толщиной 5 мм</v>
      </c>
      <c r="D269" s="32" t="str">
        <f>Source!H135</f>
        <v>100 м2</v>
      </c>
      <c r="E269" s="13">
        <f>Source!I135</f>
        <v>0.78500000000000003</v>
      </c>
      <c r="F269" s="33">
        <f>Source!AL135+Source!AM135+Source!AO135</f>
        <v>11028.89</v>
      </c>
      <c r="G269" s="34"/>
      <c r="H269" s="35"/>
      <c r="I269" s="34" t="str">
        <f>Source!BO135</f>
        <v/>
      </c>
      <c r="J269" s="34"/>
      <c r="K269" s="35"/>
      <c r="L269" s="36"/>
      <c r="S269">
        <f>ROUND((Source!FX135/100)*((ROUND(Source!AF135*Source!I135, 2)+ROUND(Source!AE135*Source!I135, 2))), 2)</f>
        <v>323.26</v>
      </c>
      <c r="T269">
        <f>Source!X135</f>
        <v>2311.09</v>
      </c>
      <c r="U269">
        <f>ROUND((Source!FY135/100)*((ROUND(Source!AF135*Source!I135, 2)+ROUND(Source!AE135*Source!I135, 2))), 2)</f>
        <v>186.16</v>
      </c>
      <c r="V269">
        <f>Source!Y135</f>
        <v>1332.52</v>
      </c>
    </row>
    <row r="270" spans="1:26" x14ac:dyDescent="0.2">
      <c r="C270" s="27" t="str">
        <f>"Объем: "&amp;Source!I135&amp;"=78,5/"&amp;"100"</f>
        <v>Объем: 0,785=78,5/100</v>
      </c>
    </row>
    <row r="271" spans="1:26" ht="14.25" x14ac:dyDescent="0.2">
      <c r="A271" s="50"/>
      <c r="B271" s="51"/>
      <c r="C271" s="51" t="s">
        <v>1607</v>
      </c>
      <c r="D271" s="32"/>
      <c r="E271" s="13"/>
      <c r="F271" s="33">
        <f>Source!AO135</f>
        <v>321.33</v>
      </c>
      <c r="G271" s="34" t="str">
        <f>Source!DG135</f>
        <v>)*1,15</v>
      </c>
      <c r="H271" s="35">
        <f>ROUND(Source!AF135*Source!I135, 2)</f>
        <v>290.08</v>
      </c>
      <c r="I271" s="34"/>
      <c r="J271" s="34">
        <f>IF(Source!BA135&lt;&gt; 0, Source!BA135, 1)</f>
        <v>7.13</v>
      </c>
      <c r="K271" s="35">
        <f>Source!S135</f>
        <v>2068.2800000000002</v>
      </c>
      <c r="L271" s="36"/>
      <c r="R271">
        <f>H271</f>
        <v>290.08</v>
      </c>
    </row>
    <row r="272" spans="1:26" ht="14.25" x14ac:dyDescent="0.2">
      <c r="A272" s="50"/>
      <c r="B272" s="51"/>
      <c r="C272" s="51" t="s">
        <v>390</v>
      </c>
      <c r="D272" s="32"/>
      <c r="E272" s="13"/>
      <c r="F272" s="33">
        <f>Source!AM135</f>
        <v>6.23</v>
      </c>
      <c r="G272" s="34" t="str">
        <f>Source!DE135</f>
        <v>)*1,25</v>
      </c>
      <c r="H272" s="35">
        <f>ROUND(Source!AD135*Source!I135, 2)</f>
        <v>6.11</v>
      </c>
      <c r="I272" s="34"/>
      <c r="J272" s="34">
        <f>IF(Source!BB135&lt;&gt; 0, Source!BB135, 1)</f>
        <v>7.13</v>
      </c>
      <c r="K272" s="35">
        <f>Source!Q135</f>
        <v>43.59</v>
      </c>
      <c r="L272" s="36"/>
    </row>
    <row r="273" spans="1:26" ht="14.25" x14ac:dyDescent="0.2">
      <c r="A273" s="50"/>
      <c r="B273" s="51"/>
      <c r="C273" s="51" t="s">
        <v>1608</v>
      </c>
      <c r="D273" s="32"/>
      <c r="E273" s="13"/>
      <c r="F273" s="33">
        <f>Source!AN135</f>
        <v>1.97</v>
      </c>
      <c r="G273" s="34" t="str">
        <f>Source!DF135</f>
        <v>)*1,25</v>
      </c>
      <c r="H273" s="37">
        <f>ROUND(Source!AE135*Source!I135, 2)</f>
        <v>1.93</v>
      </c>
      <c r="I273" s="34"/>
      <c r="J273" s="34">
        <f>IF(Source!BS135&lt;&gt; 0, Source!BS135, 1)</f>
        <v>7.13</v>
      </c>
      <c r="K273" s="37">
        <f>Source!R135</f>
        <v>13.78</v>
      </c>
      <c r="L273" s="36"/>
      <c r="R273">
        <f>H273</f>
        <v>1.93</v>
      </c>
    </row>
    <row r="274" spans="1:26" ht="14.25" x14ac:dyDescent="0.2">
      <c r="A274" s="50"/>
      <c r="B274" s="51"/>
      <c r="C274" s="51" t="s">
        <v>1614</v>
      </c>
      <c r="D274" s="32"/>
      <c r="E274" s="13"/>
      <c r="F274" s="33">
        <f>Source!AL135</f>
        <v>10701.33</v>
      </c>
      <c r="G274" s="34" t="str">
        <f>Source!DD135</f>
        <v/>
      </c>
      <c r="H274" s="35">
        <f>ROUND(Source!AC135*Source!I135, 2)</f>
        <v>8400.5400000000009</v>
      </c>
      <c r="I274" s="34"/>
      <c r="J274" s="34">
        <f>IF(Source!BC135&lt;&gt; 0, Source!BC135, 1)</f>
        <v>7.13</v>
      </c>
      <c r="K274" s="35">
        <f>Source!P135</f>
        <v>59895.88</v>
      </c>
      <c r="L274" s="36"/>
    </row>
    <row r="275" spans="1:26" ht="14.25" x14ac:dyDescent="0.2">
      <c r="A275" s="50"/>
      <c r="B275" s="51"/>
      <c r="C275" s="51" t="s">
        <v>1609</v>
      </c>
      <c r="D275" s="32" t="s">
        <v>1610</v>
      </c>
      <c r="E275" s="13">
        <f>Source!BZ135</f>
        <v>123</v>
      </c>
      <c r="F275" s="74" t="str">
        <f>CONCATENATE(" )", Source!DL135, Source!FT135, "=", Source!FX135)</f>
        <v xml:space="preserve"> )*0,9=110,7</v>
      </c>
      <c r="G275" s="75"/>
      <c r="H275" s="35">
        <f>SUM(S269:S277)</f>
        <v>323.26</v>
      </c>
      <c r="I275" s="38"/>
      <c r="J275" s="30">
        <f>Source!AT135</f>
        <v>111</v>
      </c>
      <c r="K275" s="35">
        <f>SUM(T269:T277)</f>
        <v>2311.09</v>
      </c>
      <c r="L275" s="36"/>
    </row>
    <row r="276" spans="1:26" ht="14.25" x14ac:dyDescent="0.2">
      <c r="A276" s="50"/>
      <c r="B276" s="51"/>
      <c r="C276" s="51" t="s">
        <v>1611</v>
      </c>
      <c r="D276" s="32" t="s">
        <v>1610</v>
      </c>
      <c r="E276" s="13">
        <f>Source!CA135</f>
        <v>75</v>
      </c>
      <c r="F276" s="74" t="str">
        <f>CONCATENATE(" )", Source!DM135, Source!FU135, "=", Source!FY135)</f>
        <v xml:space="preserve"> )*0,85=63,75</v>
      </c>
      <c r="G276" s="75"/>
      <c r="H276" s="35">
        <f>SUM(U269:U277)</f>
        <v>186.16</v>
      </c>
      <c r="I276" s="38"/>
      <c r="J276" s="30">
        <f>Source!AU135</f>
        <v>64</v>
      </c>
      <c r="K276" s="35">
        <f>SUM(V269:V277)</f>
        <v>1332.52</v>
      </c>
      <c r="L276" s="36"/>
    </row>
    <row r="277" spans="1:26" ht="14.25" x14ac:dyDescent="0.2">
      <c r="A277" s="52"/>
      <c r="B277" s="53"/>
      <c r="C277" s="53" t="s">
        <v>1612</v>
      </c>
      <c r="D277" s="39" t="s">
        <v>1613</v>
      </c>
      <c r="E277" s="40">
        <f>Source!AQ135</f>
        <v>37.67</v>
      </c>
      <c r="F277" s="41"/>
      <c r="G277" s="42" t="str">
        <f>Source!DI135</f>
        <v>)*1,15</v>
      </c>
      <c r="H277" s="43"/>
      <c r="I277" s="42"/>
      <c r="J277" s="42"/>
      <c r="K277" s="43"/>
      <c r="L277" s="44">
        <f>Source!U135</f>
        <v>34.006592499999996</v>
      </c>
    </row>
    <row r="278" spans="1:26" ht="15" x14ac:dyDescent="0.25">
      <c r="G278" s="76">
        <f>H271+H272+H274+H275+H276</f>
        <v>9206.1500000000015</v>
      </c>
      <c r="H278" s="76"/>
      <c r="J278" s="76">
        <f>K271+K272+K274+K275+K276</f>
        <v>65651.360000000001</v>
      </c>
      <c r="K278" s="76"/>
      <c r="L278" s="45">
        <f>Source!U135</f>
        <v>34.006592499999996</v>
      </c>
      <c r="O278" s="28">
        <f>G278</f>
        <v>9206.1500000000015</v>
      </c>
      <c r="P278" s="28">
        <f>J278</f>
        <v>65651.360000000001</v>
      </c>
      <c r="Q278" s="28">
        <f>L278</f>
        <v>34.006592499999996</v>
      </c>
      <c r="W278">
        <f>IF(Source!BI135&lt;=1,H271+H272+H274+H275+H276, 0)</f>
        <v>9206.1500000000015</v>
      </c>
      <c r="X278">
        <f>IF(Source!BI135=2,H271+H272+H274+H275+H276, 0)</f>
        <v>0</v>
      </c>
      <c r="Y278">
        <f>IF(Source!BI135=3,H271+H272+H274+H275+H276, 0)</f>
        <v>0</v>
      </c>
      <c r="Z278">
        <f>IF(Source!BI135=4,H271+H272+H274+H275+H276, 0)</f>
        <v>0</v>
      </c>
    </row>
    <row r="279" spans="1:26" ht="42.75" x14ac:dyDescent="0.2">
      <c r="A279" s="50" t="str">
        <f>Source!E137</f>
        <v>26</v>
      </c>
      <c r="B279" s="51" t="str">
        <f>Source!F137</f>
        <v>11-01-040-03</v>
      </c>
      <c r="C279" s="51" t="str">
        <f>Source!G137</f>
        <v>Устройство плинтусов поливинилхлоридных на винтах самонарезающих</v>
      </c>
      <c r="D279" s="32" t="str">
        <f>Source!H137</f>
        <v>100 м</v>
      </c>
      <c r="E279" s="13">
        <f>Source!I137</f>
        <v>0.9032</v>
      </c>
      <c r="F279" s="33">
        <f>Source!AL137+Source!AM137+Source!AO137</f>
        <v>137.09</v>
      </c>
      <c r="G279" s="34"/>
      <c r="H279" s="35"/>
      <c r="I279" s="34" t="str">
        <f>Source!BO137</f>
        <v/>
      </c>
      <c r="J279" s="34"/>
      <c r="K279" s="35"/>
      <c r="L279" s="36"/>
      <c r="S279">
        <f>ROUND((Source!FX137/100)*((ROUND(Source!AF137*Source!I137, 2)+ROUND(Source!AE137*Source!I137, 2))), 2)</f>
        <v>71.03</v>
      </c>
      <c r="T279">
        <f>Source!X137</f>
        <v>507.83</v>
      </c>
      <c r="U279">
        <f>ROUND((Source!FY137/100)*((ROUND(Source!AF137*Source!I137, 2)+ROUND(Source!AE137*Source!I137, 2))), 2)</f>
        <v>40.9</v>
      </c>
      <c r="V279">
        <f>Source!Y137</f>
        <v>292.8</v>
      </c>
    </row>
    <row r="280" spans="1:26" x14ac:dyDescent="0.2">
      <c r="C280" s="27" t="str">
        <f>"Объем: "&amp;Source!I137&amp;"=90,32/"&amp;"100"</f>
        <v>Объем: 0,9032=90,32/100</v>
      </c>
    </row>
    <row r="281" spans="1:26" ht="14.25" x14ac:dyDescent="0.2">
      <c r="A281" s="50"/>
      <c r="B281" s="51"/>
      <c r="C281" s="51" t="s">
        <v>1607</v>
      </c>
      <c r="D281" s="32"/>
      <c r="E281" s="13"/>
      <c r="F281" s="33">
        <f>Source!AO137</f>
        <v>61.32</v>
      </c>
      <c r="G281" s="34" t="str">
        <f>Source!DG137</f>
        <v>)*1,15</v>
      </c>
      <c r="H281" s="35">
        <f>ROUND(Source!AF137*Source!I137, 2)</f>
        <v>63.69</v>
      </c>
      <c r="I281" s="34"/>
      <c r="J281" s="34">
        <f>IF(Source!BA137&lt;&gt; 0, Source!BA137, 1)</f>
        <v>7.13</v>
      </c>
      <c r="K281" s="35">
        <f>Source!S137</f>
        <v>454.12</v>
      </c>
      <c r="L281" s="36"/>
      <c r="R281">
        <f>H281</f>
        <v>63.69</v>
      </c>
    </row>
    <row r="282" spans="1:26" ht="14.25" x14ac:dyDescent="0.2">
      <c r="A282" s="50"/>
      <c r="B282" s="51"/>
      <c r="C282" s="51" t="s">
        <v>390</v>
      </c>
      <c r="D282" s="32"/>
      <c r="E282" s="13"/>
      <c r="F282" s="33">
        <f>Source!AM137</f>
        <v>2.13</v>
      </c>
      <c r="G282" s="34" t="str">
        <f>Source!DE137</f>
        <v>)*1,25</v>
      </c>
      <c r="H282" s="35">
        <f>ROUND(Source!AD137*Source!I137, 2)</f>
        <v>2.4</v>
      </c>
      <c r="I282" s="34"/>
      <c r="J282" s="34">
        <f>IF(Source!BB137&lt;&gt; 0, Source!BB137, 1)</f>
        <v>7.13</v>
      </c>
      <c r="K282" s="35">
        <f>Source!Q137</f>
        <v>17.149999999999999</v>
      </c>
      <c r="L282" s="36"/>
    </row>
    <row r="283" spans="1:26" ht="14.25" x14ac:dyDescent="0.2">
      <c r="A283" s="50"/>
      <c r="B283" s="51"/>
      <c r="C283" s="51" t="s">
        <v>1608</v>
      </c>
      <c r="D283" s="32"/>
      <c r="E283" s="13"/>
      <c r="F283" s="33">
        <f>Source!AN137</f>
        <v>0.42</v>
      </c>
      <c r="G283" s="34" t="str">
        <f>Source!DF137</f>
        <v>)*1,25</v>
      </c>
      <c r="H283" s="37">
        <f>ROUND(Source!AE137*Source!I137, 2)</f>
        <v>0.47</v>
      </c>
      <c r="I283" s="34"/>
      <c r="J283" s="34">
        <f>IF(Source!BS137&lt;&gt; 0, Source!BS137, 1)</f>
        <v>7.13</v>
      </c>
      <c r="K283" s="37">
        <f>Source!R137</f>
        <v>3.38</v>
      </c>
      <c r="L283" s="36"/>
      <c r="R283">
        <f>H283</f>
        <v>0.47</v>
      </c>
    </row>
    <row r="284" spans="1:26" ht="14.25" x14ac:dyDescent="0.2">
      <c r="A284" s="50"/>
      <c r="B284" s="51"/>
      <c r="C284" s="51" t="s">
        <v>1614</v>
      </c>
      <c r="D284" s="32"/>
      <c r="E284" s="13"/>
      <c r="F284" s="33">
        <f>Source!AL137</f>
        <v>73.64</v>
      </c>
      <c r="G284" s="34" t="str">
        <f>Source!DD137</f>
        <v/>
      </c>
      <c r="H284" s="35">
        <f>ROUND(Source!AC137*Source!I137, 2)</f>
        <v>66.510000000000005</v>
      </c>
      <c r="I284" s="34"/>
      <c r="J284" s="34">
        <f>IF(Source!BC137&lt;&gt; 0, Source!BC137, 1)</f>
        <v>7.13</v>
      </c>
      <c r="K284" s="35">
        <f>Source!P137</f>
        <v>474.23</v>
      </c>
      <c r="L284" s="36"/>
    </row>
    <row r="285" spans="1:26" ht="14.25" x14ac:dyDescent="0.2">
      <c r="A285" s="50"/>
      <c r="B285" s="51"/>
      <c r="C285" s="51" t="s">
        <v>1609</v>
      </c>
      <c r="D285" s="32" t="s">
        <v>1610</v>
      </c>
      <c r="E285" s="13">
        <f>Source!BZ137</f>
        <v>123</v>
      </c>
      <c r="F285" s="74" t="str">
        <f>CONCATENATE(" )", Source!DL137, Source!FT137, "=", Source!FX137)</f>
        <v xml:space="preserve"> )*0,9=110,7</v>
      </c>
      <c r="G285" s="75"/>
      <c r="H285" s="35">
        <f>SUM(S279:S298)</f>
        <v>71.03</v>
      </c>
      <c r="I285" s="38"/>
      <c r="J285" s="30">
        <f>Source!AT137</f>
        <v>111</v>
      </c>
      <c r="K285" s="35">
        <f>SUM(T279:T298)</f>
        <v>507.83</v>
      </c>
      <c r="L285" s="36"/>
    </row>
    <row r="286" spans="1:26" ht="14.25" x14ac:dyDescent="0.2">
      <c r="A286" s="50"/>
      <c r="B286" s="51"/>
      <c r="C286" s="51" t="s">
        <v>1611</v>
      </c>
      <c r="D286" s="32" t="s">
        <v>1610</v>
      </c>
      <c r="E286" s="13">
        <f>Source!CA137</f>
        <v>75</v>
      </c>
      <c r="F286" s="74" t="str">
        <f>CONCATENATE(" )", Source!DM137, Source!FU137, "=", Source!FY137)</f>
        <v xml:space="preserve"> )*0,85=63,75</v>
      </c>
      <c r="G286" s="75"/>
      <c r="H286" s="35">
        <f>SUM(U279:U298)</f>
        <v>40.9</v>
      </c>
      <c r="I286" s="38"/>
      <c r="J286" s="30">
        <f>Source!AU137</f>
        <v>64</v>
      </c>
      <c r="K286" s="35">
        <f>SUM(V279:V298)</f>
        <v>292.8</v>
      </c>
      <c r="L286" s="36"/>
    </row>
    <row r="287" spans="1:26" ht="14.25" x14ac:dyDescent="0.2">
      <c r="A287" s="50"/>
      <c r="B287" s="51"/>
      <c r="C287" s="51" t="s">
        <v>1612</v>
      </c>
      <c r="D287" s="32" t="s">
        <v>1613</v>
      </c>
      <c r="E287" s="13">
        <f>Source!AQ137</f>
        <v>6.68</v>
      </c>
      <c r="F287" s="33"/>
      <c r="G287" s="34" t="str">
        <f>Source!DI137</f>
        <v>)*1,15</v>
      </c>
      <c r="H287" s="35"/>
      <c r="I287" s="34"/>
      <c r="J287" s="34"/>
      <c r="K287" s="35"/>
      <c r="L287" s="46">
        <f>Source!U137</f>
        <v>6.9383823999999992</v>
      </c>
    </row>
    <row r="288" spans="1:26" ht="14.25" x14ac:dyDescent="0.2">
      <c r="A288" s="50" t="str">
        <f>Source!E139</f>
        <v>26,1</v>
      </c>
      <c r="B288" s="51" t="str">
        <f>Source!F139</f>
        <v>11.3.03.06</v>
      </c>
      <c r="C288" s="51" t="str">
        <f>Source!G139</f>
        <v>Плинтуса для полов пластиковые</v>
      </c>
      <c r="D288" s="32" t="str">
        <f>Source!H139</f>
        <v>м</v>
      </c>
      <c r="E288" s="13">
        <f>Source!I139</f>
        <v>91.223200000000006</v>
      </c>
      <c r="F288" s="33">
        <f>Source!AL139+Source!AM139+Source!AO139</f>
        <v>0</v>
      </c>
      <c r="G288" s="47" t="s">
        <v>6</v>
      </c>
      <c r="H288" s="35">
        <f>ROUND(Source!AC139*Source!I139, 2)+ROUND(Source!AD139*Source!I139, 2)+ROUND(Source!AF139*Source!I139, 2)</f>
        <v>0</v>
      </c>
      <c r="I288" s="34"/>
      <c r="J288" s="34">
        <f>IF(Source!BC139&lt;&gt; 0, Source!BC139, 1)</f>
        <v>7.13</v>
      </c>
      <c r="K288" s="35">
        <f>Source!O139</f>
        <v>0</v>
      </c>
      <c r="L288" s="36"/>
      <c r="S288">
        <f>ROUND((Source!FX139/100)*((ROUND(Source!AF139*Source!I139, 2)+ROUND(Source!AE139*Source!I139, 2))), 2)</f>
        <v>0</v>
      </c>
      <c r="T288">
        <f>Source!X139</f>
        <v>0</v>
      </c>
      <c r="U288">
        <f>ROUND((Source!FY139/100)*((ROUND(Source!AF139*Source!I139, 2)+ROUND(Source!AE139*Source!I139, 2))), 2)</f>
        <v>0</v>
      </c>
      <c r="V288">
        <f>Source!Y139</f>
        <v>0</v>
      </c>
      <c r="W288">
        <f>IF(Source!BI139&lt;=1,H288, 0)</f>
        <v>0</v>
      </c>
      <c r="X288">
        <f>IF(Source!BI139=2,H288, 0)</f>
        <v>0</v>
      </c>
      <c r="Y288">
        <f>IF(Source!BI139=3,H288, 0)</f>
        <v>0</v>
      </c>
      <c r="Z288">
        <f>IF(Source!BI139=4,H288, 0)</f>
        <v>0</v>
      </c>
    </row>
    <row r="289" spans="1:26" ht="28.5" x14ac:dyDescent="0.2">
      <c r="A289" s="50" t="str">
        <f>Source!E141</f>
        <v>26,2</v>
      </c>
      <c r="B289" s="51" t="str">
        <f>Source!F141</f>
        <v>11.3.03.14-0033</v>
      </c>
      <c r="C289" s="51" t="str">
        <f>Source!G141</f>
        <v>Уголок наружный для пластикового плинтуса, высота 48 мм</v>
      </c>
      <c r="D289" s="32" t="str">
        <f>Source!H141</f>
        <v>100 шт.</v>
      </c>
      <c r="E289" s="13">
        <f>Source!I141</f>
        <v>0.06</v>
      </c>
      <c r="F289" s="33">
        <f>Source!AL141+Source!AM141+Source!AO141</f>
        <v>128</v>
      </c>
      <c r="G289" s="47" t="s">
        <v>6</v>
      </c>
      <c r="H289" s="35">
        <f>ROUND(Source!AC141*Source!I141, 2)+ROUND(Source!AD141*Source!I141, 2)+ROUND(Source!AF141*Source!I141, 2)</f>
        <v>7.68</v>
      </c>
      <c r="I289" s="34"/>
      <c r="J289" s="34">
        <f>IF(Source!BC141&lt;&gt; 0, Source!BC141, 1)</f>
        <v>7.13</v>
      </c>
      <c r="K289" s="35">
        <f>Source!O141</f>
        <v>54.76</v>
      </c>
      <c r="L289" s="36"/>
      <c r="S289">
        <f>ROUND((Source!FX141/100)*((ROUND(Source!AF141*Source!I141, 2)+ROUND(Source!AE141*Source!I141, 2))), 2)</f>
        <v>0</v>
      </c>
      <c r="T289">
        <f>Source!X141</f>
        <v>0</v>
      </c>
      <c r="U289">
        <f>ROUND((Source!FY141/100)*((ROUND(Source!AF141*Source!I141, 2)+ROUND(Source!AE141*Source!I141, 2))), 2)</f>
        <v>0</v>
      </c>
      <c r="V289">
        <f>Source!Y141</f>
        <v>0</v>
      </c>
      <c r="W289">
        <f>IF(Source!BI141&lt;=1,H289, 0)</f>
        <v>7.68</v>
      </c>
      <c r="X289">
        <f>IF(Source!BI141=2,H289, 0)</f>
        <v>0</v>
      </c>
      <c r="Y289">
        <f>IF(Source!BI141=3,H289, 0)</f>
        <v>0</v>
      </c>
      <c r="Z289">
        <f>IF(Source!BI141=4,H289, 0)</f>
        <v>0</v>
      </c>
    </row>
    <row r="290" spans="1:26" ht="28.5" x14ac:dyDescent="0.2">
      <c r="A290" s="50" t="str">
        <f>Source!E143</f>
        <v>26,3</v>
      </c>
      <c r="B290" s="51" t="str">
        <f>Source!F143</f>
        <v>11.3.03.06-0001</v>
      </c>
      <c r="C290" s="51" t="str">
        <f>Source!G143</f>
        <v>Плинтуса для полов пластиковые, 19х48 мм</v>
      </c>
      <c r="D290" s="32" t="str">
        <f>Source!H143</f>
        <v>м</v>
      </c>
      <c r="E290" s="13">
        <f>Source!I143</f>
        <v>91.223200000000006</v>
      </c>
      <c r="F290" s="33">
        <f>Source!AL143+Source!AM143+Source!AO143</f>
        <v>12.3</v>
      </c>
      <c r="G290" s="47" t="s">
        <v>6</v>
      </c>
      <c r="H290" s="35">
        <f>ROUND(Source!AC143*Source!I143, 2)+ROUND(Source!AD143*Source!I143, 2)+ROUND(Source!AF143*Source!I143, 2)</f>
        <v>1122.05</v>
      </c>
      <c r="I290" s="34"/>
      <c r="J290" s="34">
        <f>IF(Source!BC143&lt;&gt; 0, Source!BC143, 1)</f>
        <v>7.13</v>
      </c>
      <c r="K290" s="35">
        <f>Source!O143</f>
        <v>8000.18</v>
      </c>
      <c r="L290" s="36"/>
      <c r="S290">
        <f>ROUND((Source!FX143/100)*((ROUND(Source!AF143*Source!I143, 2)+ROUND(Source!AE143*Source!I143, 2))), 2)</f>
        <v>0</v>
      </c>
      <c r="T290">
        <f>Source!X143</f>
        <v>0</v>
      </c>
      <c r="U290">
        <f>ROUND((Source!FY143/100)*((ROUND(Source!AF143*Source!I143, 2)+ROUND(Source!AE143*Source!I143, 2))), 2)</f>
        <v>0</v>
      </c>
      <c r="V290">
        <f>Source!Y143</f>
        <v>0</v>
      </c>
      <c r="W290">
        <f>IF(Source!BI143&lt;=1,H290, 0)</f>
        <v>1122.05</v>
      </c>
      <c r="X290">
        <f>IF(Source!BI143=2,H290, 0)</f>
        <v>0</v>
      </c>
      <c r="Y290">
        <f>IF(Source!BI143=3,H290, 0)</f>
        <v>0</v>
      </c>
      <c r="Z290">
        <f>IF(Source!BI143=4,H290, 0)</f>
        <v>0</v>
      </c>
    </row>
    <row r="291" spans="1:26" ht="28.5" x14ac:dyDescent="0.2">
      <c r="A291" s="50" t="str">
        <f>Source!E145</f>
        <v>26,4</v>
      </c>
      <c r="B291" s="51" t="str">
        <f>Source!F145</f>
        <v>11.3.03.14-0021</v>
      </c>
      <c r="C291" s="51" t="str">
        <f>Source!G145</f>
        <v>Соединитель для пластикового плинтуса, высота 48 мм</v>
      </c>
      <c r="D291" s="32" t="str">
        <f>Source!H145</f>
        <v>100 шт.</v>
      </c>
      <c r="E291" s="13">
        <f>Source!I145</f>
        <v>0.36</v>
      </c>
      <c r="F291" s="33">
        <f>Source!AL145+Source!AM145+Source!AO145</f>
        <v>128</v>
      </c>
      <c r="G291" s="47" t="s">
        <v>6</v>
      </c>
      <c r="H291" s="35">
        <f>ROUND(Source!AC145*Source!I145, 2)+ROUND(Source!AD145*Source!I145, 2)+ROUND(Source!AF145*Source!I145, 2)</f>
        <v>46.08</v>
      </c>
      <c r="I291" s="34"/>
      <c r="J291" s="34">
        <f>IF(Source!BC145&lt;&gt; 0, Source!BC145, 1)</f>
        <v>7.13</v>
      </c>
      <c r="K291" s="35">
        <f>Source!O145</f>
        <v>328.55</v>
      </c>
      <c r="L291" s="36"/>
      <c r="S291">
        <f>ROUND((Source!FX145/100)*((ROUND(Source!AF145*Source!I145, 2)+ROUND(Source!AE145*Source!I145, 2))), 2)</f>
        <v>0</v>
      </c>
      <c r="T291">
        <f>Source!X145</f>
        <v>0</v>
      </c>
      <c r="U291">
        <f>ROUND((Source!FY145/100)*((ROUND(Source!AF145*Source!I145, 2)+ROUND(Source!AE145*Source!I145, 2))), 2)</f>
        <v>0</v>
      </c>
      <c r="V291">
        <f>Source!Y145</f>
        <v>0</v>
      </c>
      <c r="W291">
        <f>IF(Source!BI145&lt;=1,H291, 0)</f>
        <v>46.08</v>
      </c>
      <c r="X291">
        <f>IF(Source!BI145=2,H291, 0)</f>
        <v>0</v>
      </c>
      <c r="Y291">
        <f>IF(Source!BI145=3,H291, 0)</f>
        <v>0</v>
      </c>
      <c r="Z291">
        <f>IF(Source!BI145=4,H291, 0)</f>
        <v>0</v>
      </c>
    </row>
    <row r="292" spans="1:26" ht="28.5" x14ac:dyDescent="0.2">
      <c r="A292" s="50" t="str">
        <f>Source!E147</f>
        <v>26,5</v>
      </c>
      <c r="B292" s="51" t="str">
        <f>Source!F147</f>
        <v>11.3.03.14-0011</v>
      </c>
      <c r="C292" s="51" t="str">
        <f>Source!G147</f>
        <v>Заглушки торцевая для пластикового плинтуса правая, высота 48 мм</v>
      </c>
      <c r="D292" s="32" t="str">
        <f>Source!H147</f>
        <v>100 шт.</v>
      </c>
      <c r="E292" s="13">
        <f>Source!I147</f>
        <v>7.0000000000000007E-2</v>
      </c>
      <c r="F292" s="33">
        <f>Source!AL147+Source!AM147+Source!AO147</f>
        <v>63</v>
      </c>
      <c r="G292" s="47" t="s">
        <v>6</v>
      </c>
      <c r="H292" s="35">
        <f>ROUND(Source!AC147*Source!I147, 2)+ROUND(Source!AD147*Source!I147, 2)+ROUND(Source!AF147*Source!I147, 2)</f>
        <v>4.41</v>
      </c>
      <c r="I292" s="34"/>
      <c r="J292" s="34">
        <f>IF(Source!BC147&lt;&gt; 0, Source!BC147, 1)</f>
        <v>7.13</v>
      </c>
      <c r="K292" s="35">
        <f>Source!O147</f>
        <v>31.44</v>
      </c>
      <c r="L292" s="36"/>
      <c r="S292">
        <f>ROUND((Source!FX147/100)*((ROUND(Source!AF147*Source!I147, 2)+ROUND(Source!AE147*Source!I147, 2))), 2)</f>
        <v>0</v>
      </c>
      <c r="T292">
        <f>Source!X147</f>
        <v>0</v>
      </c>
      <c r="U292">
        <f>ROUND((Source!FY147/100)*((ROUND(Source!AF147*Source!I147, 2)+ROUND(Source!AE147*Source!I147, 2))), 2)</f>
        <v>0</v>
      </c>
      <c r="V292">
        <f>Source!Y147</f>
        <v>0</v>
      </c>
      <c r="W292">
        <f>IF(Source!BI147&lt;=1,H292, 0)</f>
        <v>4.41</v>
      </c>
      <c r="X292">
        <f>IF(Source!BI147=2,H292, 0)</f>
        <v>0</v>
      </c>
      <c r="Y292">
        <f>IF(Source!BI147=3,H292, 0)</f>
        <v>0</v>
      </c>
      <c r="Z292">
        <f>IF(Source!BI147=4,H292, 0)</f>
        <v>0</v>
      </c>
    </row>
    <row r="293" spans="1:26" ht="28.5" x14ac:dyDescent="0.2">
      <c r="A293" s="50" t="str">
        <f>Source!E149</f>
        <v>26,6</v>
      </c>
      <c r="B293" s="51" t="str">
        <f>Source!F149</f>
        <v>11.3.03.14-0033</v>
      </c>
      <c r="C293" s="51" t="str">
        <f>Source!G149</f>
        <v>Уголок наружный для пластикового плинтуса, высота 48 мм</v>
      </c>
      <c r="D293" s="32" t="str">
        <f>Source!H149</f>
        <v>100 шт.</v>
      </c>
      <c r="E293" s="13">
        <f>Source!I149</f>
        <v>0.06</v>
      </c>
      <c r="F293" s="33">
        <f>Source!AL149+Source!AM149+Source!AO149</f>
        <v>128</v>
      </c>
      <c r="G293" s="47" t="s">
        <v>6</v>
      </c>
      <c r="H293" s="35">
        <f>ROUND(Source!AC149*Source!I149, 2)+ROUND(Source!AD149*Source!I149, 2)+ROUND(Source!AF149*Source!I149, 2)</f>
        <v>7.68</v>
      </c>
      <c r="I293" s="34"/>
      <c r="J293" s="34">
        <f>IF(Source!BC149&lt;&gt; 0, Source!BC149, 1)</f>
        <v>7.13</v>
      </c>
      <c r="K293" s="35">
        <f>Source!O149</f>
        <v>54.76</v>
      </c>
      <c r="L293" s="36"/>
      <c r="S293">
        <f>ROUND((Source!FX149/100)*((ROUND(Source!AF149*Source!I149, 2)+ROUND(Source!AE149*Source!I149, 2))), 2)</f>
        <v>0</v>
      </c>
      <c r="T293">
        <f>Source!X149</f>
        <v>0</v>
      </c>
      <c r="U293">
        <f>ROUND((Source!FY149/100)*((ROUND(Source!AF149*Source!I149, 2)+ROUND(Source!AE149*Source!I149, 2))), 2)</f>
        <v>0</v>
      </c>
      <c r="V293">
        <f>Source!Y149</f>
        <v>0</v>
      </c>
      <c r="W293">
        <f>IF(Source!BI149&lt;=1,H293, 0)</f>
        <v>7.68</v>
      </c>
      <c r="X293">
        <f>IF(Source!BI149=2,H293, 0)</f>
        <v>0</v>
      </c>
      <c r="Y293">
        <f>IF(Source!BI149=3,H293, 0)</f>
        <v>0</v>
      </c>
      <c r="Z293">
        <f>IF(Source!BI149=4,H293, 0)</f>
        <v>0</v>
      </c>
    </row>
    <row r="294" spans="1:26" ht="28.5" x14ac:dyDescent="0.2">
      <c r="A294" s="50" t="str">
        <f>Source!E151</f>
        <v>26,7</v>
      </c>
      <c r="B294" s="51" t="str">
        <f>Source!F151</f>
        <v>11.3.03.14</v>
      </c>
      <c r="C294" s="51" t="str">
        <f>Source!G151</f>
        <v>Уголок наружный для пластикового плинтуса</v>
      </c>
      <c r="D294" s="32" t="str">
        <f>Source!H151</f>
        <v>шт.</v>
      </c>
      <c r="E294" s="13">
        <f>Source!I151</f>
        <v>6.3224</v>
      </c>
      <c r="F294" s="33">
        <f>Source!AL151+Source!AM151+Source!AO151</f>
        <v>0</v>
      </c>
      <c r="G294" s="47" t="s">
        <v>6</v>
      </c>
      <c r="H294" s="35">
        <f>ROUND(Source!AC151*Source!I151, 2)+ROUND(Source!AD151*Source!I151, 2)+ROUND(Source!AF151*Source!I151, 2)</f>
        <v>0</v>
      </c>
      <c r="I294" s="34"/>
      <c r="J294" s="34">
        <f>IF(Source!BC151&lt;&gt; 0, Source!BC151, 1)</f>
        <v>7.13</v>
      </c>
      <c r="K294" s="35">
        <f>Source!O151</f>
        <v>0</v>
      </c>
      <c r="L294" s="36"/>
      <c r="S294">
        <f>ROUND((Source!FX151/100)*((ROUND(Source!AF151*Source!I151, 2)+ROUND(Source!AE151*Source!I151, 2))), 2)</f>
        <v>0</v>
      </c>
      <c r="T294">
        <f>Source!X151</f>
        <v>0</v>
      </c>
      <c r="U294">
        <f>ROUND((Source!FY151/100)*((ROUND(Source!AF151*Source!I151, 2)+ROUND(Source!AE151*Source!I151, 2))), 2)</f>
        <v>0</v>
      </c>
      <c r="V294">
        <f>Source!Y151</f>
        <v>0</v>
      </c>
      <c r="W294">
        <f>IF(Source!BI151&lt;=1,H294, 0)</f>
        <v>0</v>
      </c>
      <c r="X294">
        <f>IF(Source!BI151=2,H294, 0)</f>
        <v>0</v>
      </c>
      <c r="Y294">
        <f>IF(Source!BI151=3,H294, 0)</f>
        <v>0</v>
      </c>
      <c r="Z294">
        <f>IF(Source!BI151=4,H294, 0)</f>
        <v>0</v>
      </c>
    </row>
    <row r="295" spans="1:26" ht="28.5" x14ac:dyDescent="0.2">
      <c r="A295" s="50" t="str">
        <f>Source!E153</f>
        <v>26,8</v>
      </c>
      <c r="B295" s="51" t="str">
        <f>Source!F153</f>
        <v>11.3.03.14</v>
      </c>
      <c r="C295" s="51" t="str">
        <f>Source!G153</f>
        <v>Уголок внутренний для пластикового плинтуса</v>
      </c>
      <c r="D295" s="32" t="str">
        <f>Source!H153</f>
        <v>шт.</v>
      </c>
      <c r="E295" s="13">
        <f>Source!I153</f>
        <v>6.3224</v>
      </c>
      <c r="F295" s="33">
        <f>Source!AL153+Source!AM153+Source!AO153</f>
        <v>0</v>
      </c>
      <c r="G295" s="47" t="s">
        <v>6</v>
      </c>
      <c r="H295" s="35">
        <f>ROUND(Source!AC153*Source!I153, 2)+ROUND(Source!AD153*Source!I153, 2)+ROUND(Source!AF153*Source!I153, 2)</f>
        <v>0</v>
      </c>
      <c r="I295" s="34"/>
      <c r="J295" s="34">
        <f>IF(Source!BC153&lt;&gt; 0, Source!BC153, 1)</f>
        <v>7.13</v>
      </c>
      <c r="K295" s="35">
        <f>Source!O153</f>
        <v>0</v>
      </c>
      <c r="L295" s="36"/>
      <c r="S295">
        <f>ROUND((Source!FX153/100)*((ROUND(Source!AF153*Source!I153, 2)+ROUND(Source!AE153*Source!I153, 2))), 2)</f>
        <v>0</v>
      </c>
      <c r="T295">
        <f>Source!X153</f>
        <v>0</v>
      </c>
      <c r="U295">
        <f>ROUND((Source!FY153/100)*((ROUND(Source!AF153*Source!I153, 2)+ROUND(Source!AE153*Source!I153, 2))), 2)</f>
        <v>0</v>
      </c>
      <c r="V295">
        <f>Source!Y153</f>
        <v>0</v>
      </c>
      <c r="W295">
        <f>IF(Source!BI153&lt;=1,H295, 0)</f>
        <v>0</v>
      </c>
      <c r="X295">
        <f>IF(Source!BI153=2,H295, 0)</f>
        <v>0</v>
      </c>
      <c r="Y295">
        <f>IF(Source!BI153=3,H295, 0)</f>
        <v>0</v>
      </c>
      <c r="Z295">
        <f>IF(Source!BI153=4,H295, 0)</f>
        <v>0</v>
      </c>
    </row>
    <row r="296" spans="1:26" ht="28.5" x14ac:dyDescent="0.2">
      <c r="A296" s="50" t="str">
        <f>Source!E155</f>
        <v>26,9</v>
      </c>
      <c r="B296" s="51" t="str">
        <f>Source!F155</f>
        <v>11.3.03.14</v>
      </c>
      <c r="C296" s="51" t="str">
        <f>Source!G155</f>
        <v>Соединитель для пластикового плинтуса</v>
      </c>
      <c r="D296" s="32" t="str">
        <f>Source!H155</f>
        <v>шт.</v>
      </c>
      <c r="E296" s="13">
        <f>Source!I155</f>
        <v>36.128</v>
      </c>
      <c r="F296" s="33">
        <f>Source!AL155+Source!AM155+Source!AO155</f>
        <v>0</v>
      </c>
      <c r="G296" s="47" t="s">
        <v>6</v>
      </c>
      <c r="H296" s="35">
        <f>ROUND(Source!AC155*Source!I155, 2)+ROUND(Source!AD155*Source!I155, 2)+ROUND(Source!AF155*Source!I155, 2)</f>
        <v>0</v>
      </c>
      <c r="I296" s="34"/>
      <c r="J296" s="34">
        <f>IF(Source!BC155&lt;&gt; 0, Source!BC155, 1)</f>
        <v>7.13</v>
      </c>
      <c r="K296" s="35">
        <f>Source!O155</f>
        <v>0</v>
      </c>
      <c r="L296" s="36"/>
      <c r="S296">
        <f>ROUND((Source!FX155/100)*((ROUND(Source!AF155*Source!I155, 2)+ROUND(Source!AE155*Source!I155, 2))), 2)</f>
        <v>0</v>
      </c>
      <c r="T296">
        <f>Source!X155</f>
        <v>0</v>
      </c>
      <c r="U296">
        <f>ROUND((Source!FY155/100)*((ROUND(Source!AF155*Source!I155, 2)+ROUND(Source!AE155*Source!I155, 2))), 2)</f>
        <v>0</v>
      </c>
      <c r="V296">
        <f>Source!Y155</f>
        <v>0</v>
      </c>
      <c r="W296">
        <f>IF(Source!BI155&lt;=1,H296, 0)</f>
        <v>0</v>
      </c>
      <c r="X296">
        <f>IF(Source!BI155=2,H296, 0)</f>
        <v>0</v>
      </c>
      <c r="Y296">
        <f>IF(Source!BI155=3,H296, 0)</f>
        <v>0</v>
      </c>
      <c r="Z296">
        <f>IF(Source!BI155=4,H296, 0)</f>
        <v>0</v>
      </c>
    </row>
    <row r="297" spans="1:26" ht="28.5" x14ac:dyDescent="0.2">
      <c r="A297" s="50" t="str">
        <f>Source!E157</f>
        <v>26,10</v>
      </c>
      <c r="B297" s="51" t="str">
        <f>Source!F157</f>
        <v>11.3.03.14</v>
      </c>
      <c r="C297" s="51" t="str">
        <f>Source!G157</f>
        <v>Заглушка торцевая для пластикового плинтуса левая</v>
      </c>
      <c r="D297" s="32" t="str">
        <f>Source!H157</f>
        <v>шт.</v>
      </c>
      <c r="E297" s="13">
        <f>Source!I157</f>
        <v>7.2256</v>
      </c>
      <c r="F297" s="33">
        <f>Source!AL157+Source!AM157+Source!AO157</f>
        <v>0</v>
      </c>
      <c r="G297" s="47" t="s">
        <v>6</v>
      </c>
      <c r="H297" s="35">
        <f>ROUND(Source!AC157*Source!I157, 2)+ROUND(Source!AD157*Source!I157, 2)+ROUND(Source!AF157*Source!I157, 2)</f>
        <v>0</v>
      </c>
      <c r="I297" s="34"/>
      <c r="J297" s="34">
        <f>IF(Source!BC157&lt;&gt; 0, Source!BC157, 1)</f>
        <v>7.13</v>
      </c>
      <c r="K297" s="35">
        <f>Source!O157</f>
        <v>0</v>
      </c>
      <c r="L297" s="36"/>
      <c r="S297">
        <f>ROUND((Source!FX157/100)*((ROUND(Source!AF157*Source!I157, 2)+ROUND(Source!AE157*Source!I157, 2))), 2)</f>
        <v>0</v>
      </c>
      <c r="T297">
        <f>Source!X157</f>
        <v>0</v>
      </c>
      <c r="U297">
        <f>ROUND((Source!FY157/100)*((ROUND(Source!AF157*Source!I157, 2)+ROUND(Source!AE157*Source!I157, 2))), 2)</f>
        <v>0</v>
      </c>
      <c r="V297">
        <f>Source!Y157</f>
        <v>0</v>
      </c>
      <c r="W297">
        <f>IF(Source!BI157&lt;=1,H297, 0)</f>
        <v>0</v>
      </c>
      <c r="X297">
        <f>IF(Source!BI157=2,H297, 0)</f>
        <v>0</v>
      </c>
      <c r="Y297">
        <f>IF(Source!BI157=3,H297, 0)</f>
        <v>0</v>
      </c>
      <c r="Z297">
        <f>IF(Source!BI157=4,H297, 0)</f>
        <v>0</v>
      </c>
    </row>
    <row r="298" spans="1:26" ht="28.5" x14ac:dyDescent="0.2">
      <c r="A298" s="52" t="str">
        <f>Source!E159</f>
        <v>26,11</v>
      </c>
      <c r="B298" s="53" t="str">
        <f>Source!F159</f>
        <v>11.3.03.14</v>
      </c>
      <c r="C298" s="53" t="str">
        <f>Source!G159</f>
        <v>Заглушка торцевая для пластикового плинтуса правая</v>
      </c>
      <c r="D298" s="39" t="str">
        <f>Source!H159</f>
        <v>шт.</v>
      </c>
      <c r="E298" s="40">
        <f>Source!I159</f>
        <v>7.2256</v>
      </c>
      <c r="F298" s="41">
        <f>Source!AL159+Source!AM159+Source!AO159</f>
        <v>0</v>
      </c>
      <c r="G298" s="48" t="s">
        <v>6</v>
      </c>
      <c r="H298" s="43">
        <f>ROUND(Source!AC159*Source!I159, 2)+ROUND(Source!AD159*Source!I159, 2)+ROUND(Source!AF159*Source!I159, 2)</f>
        <v>0</v>
      </c>
      <c r="I298" s="42"/>
      <c r="J298" s="42">
        <f>IF(Source!BC159&lt;&gt; 0, Source!BC159, 1)</f>
        <v>7.13</v>
      </c>
      <c r="K298" s="43">
        <f>Source!O159</f>
        <v>0</v>
      </c>
      <c r="L298" s="49"/>
      <c r="S298">
        <f>ROUND((Source!FX159/100)*((ROUND(Source!AF159*Source!I159, 2)+ROUND(Source!AE159*Source!I159, 2))), 2)</f>
        <v>0</v>
      </c>
      <c r="T298">
        <f>Source!X159</f>
        <v>0</v>
      </c>
      <c r="U298">
        <f>ROUND((Source!FY159/100)*((ROUND(Source!AF159*Source!I159, 2)+ROUND(Source!AE159*Source!I159, 2))), 2)</f>
        <v>0</v>
      </c>
      <c r="V298">
        <f>Source!Y159</f>
        <v>0</v>
      </c>
      <c r="W298">
        <f>IF(Source!BI159&lt;=1,H298, 0)</f>
        <v>0</v>
      </c>
      <c r="X298">
        <f>IF(Source!BI159=2,H298, 0)</f>
        <v>0</v>
      </c>
      <c r="Y298">
        <f>IF(Source!BI159=3,H298, 0)</f>
        <v>0</v>
      </c>
      <c r="Z298">
        <f>IF(Source!BI159=4,H298, 0)</f>
        <v>0</v>
      </c>
    </row>
    <row r="299" spans="1:26" ht="15" x14ac:dyDescent="0.25">
      <c r="G299" s="76">
        <f>H281+H282+H284+H285+H286+SUM(H288:H298)</f>
        <v>1432.43</v>
      </c>
      <c r="H299" s="76"/>
      <c r="J299" s="76">
        <f>K281+K282+K284+K285+K286+SUM(K288:K298)</f>
        <v>10215.82</v>
      </c>
      <c r="K299" s="76"/>
      <c r="L299" s="45">
        <f>Source!U137</f>
        <v>6.9383823999999992</v>
      </c>
      <c r="O299" s="28">
        <f>G299</f>
        <v>1432.43</v>
      </c>
      <c r="P299" s="28">
        <f>J299</f>
        <v>10215.82</v>
      </c>
      <c r="Q299" s="28">
        <f>L299</f>
        <v>6.9383823999999992</v>
      </c>
      <c r="W299">
        <f>IF(Source!BI137&lt;=1,H281+H282+H284+H285+H286, 0)</f>
        <v>244.53000000000003</v>
      </c>
      <c r="X299">
        <f>IF(Source!BI137=2,H281+H282+H284+H285+H286, 0)</f>
        <v>0</v>
      </c>
      <c r="Y299">
        <f>IF(Source!BI137=3,H281+H282+H284+H285+H286, 0)</f>
        <v>0</v>
      </c>
      <c r="Z299">
        <f>IF(Source!BI137=4,H281+H282+H284+H285+H286, 0)</f>
        <v>0</v>
      </c>
    </row>
    <row r="300" spans="1:26" ht="42.75" x14ac:dyDescent="0.2">
      <c r="A300" s="50" t="str">
        <f>Source!E161</f>
        <v>27</v>
      </c>
      <c r="B300" s="51" t="str">
        <f>Source!F161</f>
        <v>11-01-004-05</v>
      </c>
      <c r="C300" s="51" t="str">
        <f>Source!G161</f>
        <v>Устройство гидроизоляции обмазочной в один слой толщиной 2 мм</v>
      </c>
      <c r="D300" s="32" t="str">
        <f>Source!H161</f>
        <v>100 м2</v>
      </c>
      <c r="E300" s="13">
        <f>Source!I161</f>
        <v>8.9700000000000002E-2</v>
      </c>
      <c r="F300" s="33">
        <f>Source!AL161+Source!AM161+Source!AO161</f>
        <v>1144.8800000000001</v>
      </c>
      <c r="G300" s="34"/>
      <c r="H300" s="35"/>
      <c r="I300" s="34" t="str">
        <f>Source!BO161</f>
        <v/>
      </c>
      <c r="J300" s="34"/>
      <c r="K300" s="35"/>
      <c r="L300" s="36"/>
      <c r="S300">
        <f>ROUND((Source!FX161/100)*((ROUND(Source!AF161*Source!I161, 2)+ROUND(Source!AE161*Source!I161, 2))), 2)</f>
        <v>34.36</v>
      </c>
      <c r="T300">
        <f>Source!X161</f>
        <v>245.61</v>
      </c>
      <c r="U300">
        <f>ROUND((Source!FY161/100)*((ROUND(Source!AF161*Source!I161, 2)+ROUND(Source!AE161*Source!I161, 2))), 2)</f>
        <v>19.79</v>
      </c>
      <c r="V300">
        <f>Source!Y161</f>
        <v>141.61000000000001</v>
      </c>
    </row>
    <row r="301" spans="1:26" x14ac:dyDescent="0.2">
      <c r="C301" s="27" t="str">
        <f>"Объем: "&amp;Source!I161&amp;"=8,97/"&amp;"100"</f>
        <v>Объем: 0,0897=8,97/100</v>
      </c>
    </row>
    <row r="302" spans="1:26" ht="14.25" x14ac:dyDescent="0.2">
      <c r="A302" s="50"/>
      <c r="B302" s="51"/>
      <c r="C302" s="51" t="s">
        <v>1607</v>
      </c>
      <c r="D302" s="32"/>
      <c r="E302" s="13"/>
      <c r="F302" s="33">
        <f>Source!AO161</f>
        <v>295.05</v>
      </c>
      <c r="G302" s="34" t="str">
        <f>Source!DG161</f>
        <v>)*1,15</v>
      </c>
      <c r="H302" s="35">
        <f>ROUND(Source!AF161*Source!I161, 2)</f>
        <v>30.44</v>
      </c>
      <c r="I302" s="34"/>
      <c r="J302" s="34">
        <f>IF(Source!BA161&lt;&gt; 0, Source!BA161, 1)</f>
        <v>7.13</v>
      </c>
      <c r="K302" s="35">
        <f>Source!S161</f>
        <v>217.01</v>
      </c>
      <c r="L302" s="36"/>
      <c r="R302">
        <f>H302</f>
        <v>30.44</v>
      </c>
    </row>
    <row r="303" spans="1:26" ht="14.25" x14ac:dyDescent="0.2">
      <c r="A303" s="50"/>
      <c r="B303" s="51"/>
      <c r="C303" s="51" t="s">
        <v>390</v>
      </c>
      <c r="D303" s="32"/>
      <c r="E303" s="13"/>
      <c r="F303" s="33">
        <f>Source!AM161</f>
        <v>157.21</v>
      </c>
      <c r="G303" s="34" t="str">
        <f>Source!DE161</f>
        <v>)*1,25</v>
      </c>
      <c r="H303" s="35">
        <f>ROUND(Source!AD161*Source!I161, 2)</f>
        <v>17.63</v>
      </c>
      <c r="I303" s="34"/>
      <c r="J303" s="34">
        <f>IF(Source!BB161&lt;&gt; 0, Source!BB161, 1)</f>
        <v>7.13</v>
      </c>
      <c r="K303" s="35">
        <f>Source!Q161</f>
        <v>125.68</v>
      </c>
      <c r="L303" s="36"/>
    </row>
    <row r="304" spans="1:26" ht="14.25" x14ac:dyDescent="0.2">
      <c r="A304" s="50"/>
      <c r="B304" s="51"/>
      <c r="C304" s="51" t="s">
        <v>1608</v>
      </c>
      <c r="D304" s="32"/>
      <c r="E304" s="13"/>
      <c r="F304" s="33">
        <f>Source!AN161</f>
        <v>5.33</v>
      </c>
      <c r="G304" s="34" t="str">
        <f>Source!DF161</f>
        <v>)*1,25</v>
      </c>
      <c r="H304" s="37">
        <f>ROUND(Source!AE161*Source!I161, 2)</f>
        <v>0.6</v>
      </c>
      <c r="I304" s="34"/>
      <c r="J304" s="34">
        <f>IF(Source!BS161&lt;&gt; 0, Source!BS161, 1)</f>
        <v>7.13</v>
      </c>
      <c r="K304" s="37">
        <f>Source!R161</f>
        <v>4.26</v>
      </c>
      <c r="L304" s="36"/>
      <c r="R304">
        <f>H304</f>
        <v>0.6</v>
      </c>
    </row>
    <row r="305" spans="1:26" ht="14.25" x14ac:dyDescent="0.2">
      <c r="A305" s="50"/>
      <c r="B305" s="51"/>
      <c r="C305" s="51" t="s">
        <v>1614</v>
      </c>
      <c r="D305" s="32"/>
      <c r="E305" s="13"/>
      <c r="F305" s="33">
        <f>Source!AL161</f>
        <v>692.62</v>
      </c>
      <c r="G305" s="34" t="str">
        <f>Source!DD161</f>
        <v/>
      </c>
      <c r="H305" s="35">
        <f>ROUND(Source!AC161*Source!I161, 2)</f>
        <v>62.13</v>
      </c>
      <c r="I305" s="34"/>
      <c r="J305" s="34">
        <f>IF(Source!BC161&lt;&gt; 0, Source!BC161, 1)</f>
        <v>7.13</v>
      </c>
      <c r="K305" s="35">
        <f>Source!P161</f>
        <v>442.97</v>
      </c>
      <c r="L305" s="36"/>
    </row>
    <row r="306" spans="1:26" ht="14.25" x14ac:dyDescent="0.2">
      <c r="A306" s="50"/>
      <c r="B306" s="51"/>
      <c r="C306" s="51" t="s">
        <v>1609</v>
      </c>
      <c r="D306" s="32" t="s">
        <v>1610</v>
      </c>
      <c r="E306" s="13">
        <f>Source!BZ161</f>
        <v>123</v>
      </c>
      <c r="F306" s="74" t="str">
        <f>CONCATENATE(" )", Source!DL161, Source!FT161, "=", Source!FX161)</f>
        <v xml:space="preserve"> )*0,9=110,7</v>
      </c>
      <c r="G306" s="75"/>
      <c r="H306" s="35">
        <f>SUM(S300:S308)</f>
        <v>34.36</v>
      </c>
      <c r="I306" s="38"/>
      <c r="J306" s="30">
        <f>Source!AT161</f>
        <v>111</v>
      </c>
      <c r="K306" s="35">
        <f>SUM(T300:T308)</f>
        <v>245.61</v>
      </c>
      <c r="L306" s="36"/>
    </row>
    <row r="307" spans="1:26" ht="14.25" x14ac:dyDescent="0.2">
      <c r="A307" s="50"/>
      <c r="B307" s="51"/>
      <c r="C307" s="51" t="s">
        <v>1611</v>
      </c>
      <c r="D307" s="32" t="s">
        <v>1610</v>
      </c>
      <c r="E307" s="13">
        <f>Source!CA161</f>
        <v>75</v>
      </c>
      <c r="F307" s="74" t="str">
        <f>CONCATENATE(" )", Source!DM161, Source!FU161, "=", Source!FY161)</f>
        <v xml:space="preserve"> )*0,85=63,75</v>
      </c>
      <c r="G307" s="75"/>
      <c r="H307" s="35">
        <f>SUM(U300:U308)</f>
        <v>19.79</v>
      </c>
      <c r="I307" s="38"/>
      <c r="J307" s="30">
        <f>Source!AU161</f>
        <v>64</v>
      </c>
      <c r="K307" s="35">
        <f>SUM(V300:V308)</f>
        <v>141.61000000000001</v>
      </c>
      <c r="L307" s="36"/>
    </row>
    <row r="308" spans="1:26" ht="14.25" x14ac:dyDescent="0.2">
      <c r="A308" s="52"/>
      <c r="B308" s="53"/>
      <c r="C308" s="53" t="s">
        <v>1612</v>
      </c>
      <c r="D308" s="39" t="s">
        <v>1613</v>
      </c>
      <c r="E308" s="40">
        <f>Source!AQ161</f>
        <v>26.97</v>
      </c>
      <c r="F308" s="41"/>
      <c r="G308" s="42" t="str">
        <f>Source!DI161</f>
        <v>)*1,15</v>
      </c>
      <c r="H308" s="43"/>
      <c r="I308" s="42"/>
      <c r="J308" s="42"/>
      <c r="K308" s="43"/>
      <c r="L308" s="44">
        <f>Source!U161</f>
        <v>2.7820903499999998</v>
      </c>
    </row>
    <row r="309" spans="1:26" ht="15" x14ac:dyDescent="0.25">
      <c r="G309" s="76">
        <f>H302+H303+H305+H306+H307</f>
        <v>164.35</v>
      </c>
      <c r="H309" s="76"/>
      <c r="J309" s="76">
        <f>K302+K303+K305+K306+K307</f>
        <v>1172.8800000000001</v>
      </c>
      <c r="K309" s="76"/>
      <c r="L309" s="45">
        <f>Source!U161</f>
        <v>2.7820903499999998</v>
      </c>
      <c r="O309" s="28">
        <f>G309</f>
        <v>164.35</v>
      </c>
      <c r="P309" s="28">
        <f>J309</f>
        <v>1172.8800000000001</v>
      </c>
      <c r="Q309" s="28">
        <f>L309</f>
        <v>2.7820903499999998</v>
      </c>
      <c r="W309">
        <f>IF(Source!BI161&lt;=1,H302+H303+H305+H306+H307, 0)</f>
        <v>164.35</v>
      </c>
      <c r="X309">
        <f>IF(Source!BI161=2,H302+H303+H305+H306+H307, 0)</f>
        <v>0</v>
      </c>
      <c r="Y309">
        <f>IF(Source!BI161=3,H302+H303+H305+H306+H307, 0)</f>
        <v>0</v>
      </c>
      <c r="Z309">
        <f>IF(Source!BI161=4,H302+H303+H305+H306+H307, 0)</f>
        <v>0</v>
      </c>
    </row>
    <row r="310" spans="1:26" ht="57" x14ac:dyDescent="0.2">
      <c r="A310" s="50" t="str">
        <f>Source!E163</f>
        <v>28</v>
      </c>
      <c r="B310" s="51" t="str">
        <f>Source!F163</f>
        <v>08-01-003-07</v>
      </c>
      <c r="C310" s="51" t="str">
        <f>Source!G163</f>
        <v>Гидроизоляция боковая обмазочная битумная в 2 слоя по выровненной поверхности бутовой кладки, кирпичу, бетону</v>
      </c>
      <c r="D310" s="32" t="str">
        <f>Source!H163</f>
        <v>100 м2</v>
      </c>
      <c r="E310" s="13">
        <f>Source!I163</f>
        <v>0.35270000000000001</v>
      </c>
      <c r="F310" s="33">
        <f>Source!AL163+Source!AM163+Source!AO163</f>
        <v>1171.73</v>
      </c>
      <c r="G310" s="34"/>
      <c r="H310" s="35"/>
      <c r="I310" s="34" t="str">
        <f>Source!BO163</f>
        <v/>
      </c>
      <c r="J310" s="34"/>
      <c r="K310" s="35"/>
      <c r="L310" s="36"/>
      <c r="S310">
        <f>ROUND((Source!FX163/100)*((ROUND(Source!AF163*Source!I163, 2)+ROUND(Source!AE163*Source!I163, 2))), 2)</f>
        <v>90.9</v>
      </c>
      <c r="T310">
        <f>Source!X163</f>
        <v>649.37</v>
      </c>
      <c r="U310">
        <f>ROUND((Source!FY163/100)*((ROUND(Source!AF163*Source!I163, 2)+ROUND(Source!AE163*Source!I163, 2))), 2)</f>
        <v>56.3</v>
      </c>
      <c r="V310">
        <f>Source!Y163</f>
        <v>401.43</v>
      </c>
    </row>
    <row r="311" spans="1:26" x14ac:dyDescent="0.2">
      <c r="C311" s="27" t="str">
        <f>"Объем: "&amp;Source!I163&amp;"=35,27/"&amp;"100"</f>
        <v>Объем: 0,3527=35,27/100</v>
      </c>
    </row>
    <row r="312" spans="1:26" ht="14.25" x14ac:dyDescent="0.2">
      <c r="A312" s="50"/>
      <c r="B312" s="51"/>
      <c r="C312" s="51" t="s">
        <v>1607</v>
      </c>
      <c r="D312" s="32"/>
      <c r="E312" s="13"/>
      <c r="F312" s="33">
        <f>Source!AO163</f>
        <v>201.61</v>
      </c>
      <c r="G312" s="34" t="str">
        <f>Source!DG163</f>
        <v>)*1,15</v>
      </c>
      <c r="H312" s="35">
        <f>ROUND(Source!AF163*Source!I163, 2)</f>
        <v>81.77</v>
      </c>
      <c r="I312" s="34"/>
      <c r="J312" s="34">
        <f>IF(Source!BA163&lt;&gt; 0, Source!BA163, 1)</f>
        <v>7.13</v>
      </c>
      <c r="K312" s="35">
        <f>Source!S163</f>
        <v>583.04999999999995</v>
      </c>
      <c r="L312" s="36"/>
      <c r="R312">
        <f>H312</f>
        <v>81.77</v>
      </c>
    </row>
    <row r="313" spans="1:26" ht="14.25" x14ac:dyDescent="0.2">
      <c r="A313" s="50"/>
      <c r="B313" s="51"/>
      <c r="C313" s="51" t="s">
        <v>390</v>
      </c>
      <c r="D313" s="32"/>
      <c r="E313" s="13"/>
      <c r="F313" s="33">
        <f>Source!AM163</f>
        <v>71.64</v>
      </c>
      <c r="G313" s="34" t="str">
        <f>Source!DE163</f>
        <v>)*1,25</v>
      </c>
      <c r="H313" s="35">
        <f>ROUND(Source!AD163*Source!I163, 2)</f>
        <v>31.58</v>
      </c>
      <c r="I313" s="34"/>
      <c r="J313" s="34">
        <f>IF(Source!BB163&lt;&gt; 0, Source!BB163, 1)</f>
        <v>7.13</v>
      </c>
      <c r="K313" s="35">
        <f>Source!Q163</f>
        <v>225.2</v>
      </c>
      <c r="L313" s="36"/>
    </row>
    <row r="314" spans="1:26" ht="14.25" x14ac:dyDescent="0.2">
      <c r="A314" s="50"/>
      <c r="B314" s="51"/>
      <c r="C314" s="51" t="s">
        <v>1608</v>
      </c>
      <c r="D314" s="32"/>
      <c r="E314" s="13"/>
      <c r="F314" s="33">
        <f>Source!AN163</f>
        <v>2.3199999999999998</v>
      </c>
      <c r="G314" s="34" t="str">
        <f>Source!DF163</f>
        <v>)*1,25</v>
      </c>
      <c r="H314" s="37">
        <f>ROUND(Source!AE163*Source!I163, 2)</f>
        <v>1.02</v>
      </c>
      <c r="I314" s="34"/>
      <c r="J314" s="34">
        <f>IF(Source!BS163&lt;&gt; 0, Source!BS163, 1)</f>
        <v>7.13</v>
      </c>
      <c r="K314" s="37">
        <f>Source!R163</f>
        <v>7.29</v>
      </c>
      <c r="L314" s="36"/>
      <c r="R314">
        <f>H314</f>
        <v>1.02</v>
      </c>
    </row>
    <row r="315" spans="1:26" ht="14.25" x14ac:dyDescent="0.2">
      <c r="A315" s="50"/>
      <c r="B315" s="51"/>
      <c r="C315" s="51" t="s">
        <v>1614</v>
      </c>
      <c r="D315" s="32"/>
      <c r="E315" s="13"/>
      <c r="F315" s="33">
        <f>Source!AL163</f>
        <v>898.48</v>
      </c>
      <c r="G315" s="34" t="str">
        <f>Source!DD163</f>
        <v/>
      </c>
      <c r="H315" s="35">
        <f>ROUND(Source!AC163*Source!I163, 2)</f>
        <v>316.89</v>
      </c>
      <c r="I315" s="34"/>
      <c r="J315" s="34">
        <f>IF(Source!BC163&lt;&gt; 0, Source!BC163, 1)</f>
        <v>7.13</v>
      </c>
      <c r="K315" s="35">
        <f>Source!P163</f>
        <v>2259.4499999999998</v>
      </c>
      <c r="L315" s="36"/>
    </row>
    <row r="316" spans="1:26" ht="14.25" x14ac:dyDescent="0.2">
      <c r="A316" s="50"/>
      <c r="B316" s="51"/>
      <c r="C316" s="51" t="s">
        <v>1609</v>
      </c>
      <c r="D316" s="32" t="s">
        <v>1610</v>
      </c>
      <c r="E316" s="13">
        <f>Source!BZ163</f>
        <v>122</v>
      </c>
      <c r="F316" s="74" t="str">
        <f>CONCATENATE(" )", Source!DL163, Source!FT163, "=", Source!FX163)</f>
        <v xml:space="preserve"> )*0,9=109,8</v>
      </c>
      <c r="G316" s="75"/>
      <c r="H316" s="35">
        <f>SUM(S310:S318)</f>
        <v>90.9</v>
      </c>
      <c r="I316" s="38"/>
      <c r="J316" s="30">
        <f>Source!AT163</f>
        <v>110</v>
      </c>
      <c r="K316" s="35">
        <f>SUM(T310:T318)</f>
        <v>649.37</v>
      </c>
      <c r="L316" s="36"/>
    </row>
    <row r="317" spans="1:26" ht="14.25" x14ac:dyDescent="0.2">
      <c r="A317" s="50"/>
      <c r="B317" s="51"/>
      <c r="C317" s="51" t="s">
        <v>1611</v>
      </c>
      <c r="D317" s="32" t="s">
        <v>1610</v>
      </c>
      <c r="E317" s="13">
        <f>Source!CA163</f>
        <v>80</v>
      </c>
      <c r="F317" s="74" t="str">
        <f>CONCATENATE(" )", Source!DM163, Source!FU163, "=", Source!FY163)</f>
        <v xml:space="preserve"> )*0,85=68</v>
      </c>
      <c r="G317" s="75"/>
      <c r="H317" s="35">
        <f>SUM(U310:U318)</f>
        <v>56.3</v>
      </c>
      <c r="I317" s="38"/>
      <c r="J317" s="30">
        <f>Source!AU163</f>
        <v>68</v>
      </c>
      <c r="K317" s="35">
        <f>SUM(V310:V318)</f>
        <v>401.43</v>
      </c>
      <c r="L317" s="36"/>
    </row>
    <row r="318" spans="1:26" ht="14.25" x14ac:dyDescent="0.2">
      <c r="A318" s="52"/>
      <c r="B318" s="53"/>
      <c r="C318" s="53" t="s">
        <v>1612</v>
      </c>
      <c r="D318" s="39" t="s">
        <v>1613</v>
      </c>
      <c r="E318" s="40">
        <f>Source!AQ163</f>
        <v>21.2</v>
      </c>
      <c r="F318" s="41"/>
      <c r="G318" s="42" t="str">
        <f>Source!DI163</f>
        <v>)*1,15</v>
      </c>
      <c r="H318" s="43"/>
      <c r="I318" s="42"/>
      <c r="J318" s="42"/>
      <c r="K318" s="43"/>
      <c r="L318" s="44">
        <f>Source!U163</f>
        <v>8.5988260000000007</v>
      </c>
    </row>
    <row r="319" spans="1:26" ht="15" x14ac:dyDescent="0.25">
      <c r="G319" s="76">
        <f>H312+H313+H315+H316+H317</f>
        <v>577.43999999999994</v>
      </c>
      <c r="H319" s="76"/>
      <c r="J319" s="76">
        <f>K312+K313+K315+K316+K317</f>
        <v>4118.5</v>
      </c>
      <c r="K319" s="76"/>
      <c r="L319" s="45">
        <f>Source!U163</f>
        <v>8.5988260000000007</v>
      </c>
      <c r="O319" s="28">
        <f>G319</f>
        <v>577.43999999999994</v>
      </c>
      <c r="P319" s="28">
        <f>J319</f>
        <v>4118.5</v>
      </c>
      <c r="Q319" s="28">
        <f>L319</f>
        <v>8.5988260000000007</v>
      </c>
      <c r="W319">
        <f>IF(Source!BI163&lt;=1,H312+H313+H315+H316+H317, 0)</f>
        <v>577.43999999999994</v>
      </c>
      <c r="X319">
        <f>IF(Source!BI163=2,H312+H313+H315+H316+H317, 0)</f>
        <v>0</v>
      </c>
      <c r="Y319">
        <f>IF(Source!BI163=3,H312+H313+H315+H316+H317, 0)</f>
        <v>0</v>
      </c>
      <c r="Z319">
        <f>IF(Source!BI163=4,H312+H313+H315+H316+H317, 0)</f>
        <v>0</v>
      </c>
    </row>
    <row r="320" spans="1:26" ht="28.5" x14ac:dyDescent="0.2">
      <c r="A320" s="50" t="str">
        <f>Source!E165</f>
        <v>29</v>
      </c>
      <c r="B320" s="51" t="str">
        <f>Source!F165</f>
        <v>11-01-036-01</v>
      </c>
      <c r="C320" s="51" t="str">
        <f>Source!G165</f>
        <v>Устройство покрытий из линолеума на клее</v>
      </c>
      <c r="D320" s="32" t="str">
        <f>Source!H165</f>
        <v>100 м2</v>
      </c>
      <c r="E320" s="13">
        <f>Source!I165</f>
        <v>0.78500000000000003</v>
      </c>
      <c r="F320" s="33">
        <f>Source!AL165+Source!AM165+Source!AO165</f>
        <v>397.04999999999995</v>
      </c>
      <c r="G320" s="34"/>
      <c r="H320" s="35"/>
      <c r="I320" s="34" t="str">
        <f>Source!BO165</f>
        <v/>
      </c>
      <c r="J320" s="34"/>
      <c r="K320" s="35"/>
      <c r="L320" s="36"/>
      <c r="S320">
        <f>ROUND((Source!FX165/100)*((ROUND(Source!AF165*Source!I165, 2)+ROUND(Source!AE165*Source!I165, 2))), 2)</f>
        <v>363.54</v>
      </c>
      <c r="T320">
        <f>Source!X165</f>
        <v>2599.11</v>
      </c>
      <c r="U320">
        <f>ROUND((Source!FY165/100)*((ROUND(Source!AF165*Source!I165, 2)+ROUND(Source!AE165*Source!I165, 2))), 2)</f>
        <v>209.36</v>
      </c>
      <c r="V320">
        <f>Source!Y165</f>
        <v>1498.59</v>
      </c>
    </row>
    <row r="321" spans="1:26" x14ac:dyDescent="0.2">
      <c r="C321" s="27" t="str">
        <f>"Объем: "&amp;Source!I165&amp;"=78,5/"&amp;"100"</f>
        <v>Объем: 0,785=78,5/100</v>
      </c>
    </row>
    <row r="322" spans="1:26" ht="14.25" x14ac:dyDescent="0.2">
      <c r="A322" s="50"/>
      <c r="B322" s="51"/>
      <c r="C322" s="51" t="s">
        <v>1607</v>
      </c>
      <c r="D322" s="32"/>
      <c r="E322" s="13"/>
      <c r="F322" s="33">
        <f>Source!AO165</f>
        <v>352.34</v>
      </c>
      <c r="G322" s="34" t="str">
        <f>Source!DG165</f>
        <v>)*1,15</v>
      </c>
      <c r="H322" s="35">
        <f>ROUND(Source!AF165*Source!I165, 2)</f>
        <v>318.07</v>
      </c>
      <c r="I322" s="34"/>
      <c r="J322" s="34">
        <f>IF(Source!BA165&lt;&gt; 0, Source!BA165, 1)</f>
        <v>7.13</v>
      </c>
      <c r="K322" s="35">
        <f>Source!S165</f>
        <v>2267.87</v>
      </c>
      <c r="L322" s="36"/>
      <c r="R322">
        <f>H322</f>
        <v>318.07</v>
      </c>
    </row>
    <row r="323" spans="1:26" ht="14.25" x14ac:dyDescent="0.2">
      <c r="A323" s="50"/>
      <c r="B323" s="51"/>
      <c r="C323" s="51" t="s">
        <v>390</v>
      </c>
      <c r="D323" s="32"/>
      <c r="E323" s="13"/>
      <c r="F323" s="33">
        <f>Source!AM165</f>
        <v>43.8</v>
      </c>
      <c r="G323" s="34" t="str">
        <f>Source!DE165</f>
        <v>)*1,25</v>
      </c>
      <c r="H323" s="35">
        <f>ROUND(Source!AD165*Source!I165, 2)</f>
        <v>42.98</v>
      </c>
      <c r="I323" s="34"/>
      <c r="J323" s="34">
        <f>IF(Source!BB165&lt;&gt; 0, Source!BB165, 1)</f>
        <v>7.13</v>
      </c>
      <c r="K323" s="35">
        <f>Source!Q165</f>
        <v>306.44</v>
      </c>
      <c r="L323" s="36"/>
    </row>
    <row r="324" spans="1:26" ht="14.25" x14ac:dyDescent="0.2">
      <c r="A324" s="50"/>
      <c r="B324" s="51"/>
      <c r="C324" s="51" t="s">
        <v>1608</v>
      </c>
      <c r="D324" s="32"/>
      <c r="E324" s="13"/>
      <c r="F324" s="33">
        <f>Source!AN165</f>
        <v>10.53</v>
      </c>
      <c r="G324" s="34" t="str">
        <f>Source!DF165</f>
        <v>)*1,25</v>
      </c>
      <c r="H324" s="37">
        <f>ROUND(Source!AE165*Source!I165, 2)</f>
        <v>10.33</v>
      </c>
      <c r="I324" s="34"/>
      <c r="J324" s="34">
        <f>IF(Source!BS165&lt;&gt; 0, Source!BS165, 1)</f>
        <v>7.13</v>
      </c>
      <c r="K324" s="37">
        <f>Source!R165</f>
        <v>73.67</v>
      </c>
      <c r="L324" s="36"/>
      <c r="R324">
        <f>H324</f>
        <v>10.33</v>
      </c>
    </row>
    <row r="325" spans="1:26" ht="14.25" x14ac:dyDescent="0.2">
      <c r="A325" s="50"/>
      <c r="B325" s="51"/>
      <c r="C325" s="51" t="s">
        <v>1614</v>
      </c>
      <c r="D325" s="32"/>
      <c r="E325" s="13"/>
      <c r="F325" s="33">
        <f>Source!AL165</f>
        <v>0.91</v>
      </c>
      <c r="G325" s="34" t="str">
        <f>Source!DD165</f>
        <v/>
      </c>
      <c r="H325" s="35">
        <f>ROUND(Source!AC165*Source!I165, 2)</f>
        <v>0.71</v>
      </c>
      <c r="I325" s="34"/>
      <c r="J325" s="34">
        <f>IF(Source!BC165&lt;&gt; 0, Source!BC165, 1)</f>
        <v>7.13</v>
      </c>
      <c r="K325" s="35">
        <f>Source!P165</f>
        <v>5.09</v>
      </c>
      <c r="L325" s="36"/>
    </row>
    <row r="326" spans="1:26" ht="14.25" x14ac:dyDescent="0.2">
      <c r="A326" s="50"/>
      <c r="B326" s="51"/>
      <c r="C326" s="51" t="s">
        <v>1609</v>
      </c>
      <c r="D326" s="32" t="s">
        <v>1610</v>
      </c>
      <c r="E326" s="13">
        <f>Source!BZ165</f>
        <v>123</v>
      </c>
      <c r="F326" s="74" t="str">
        <f>CONCATENATE(" )", Source!DL165, Source!FT165, "=", Source!FX165)</f>
        <v xml:space="preserve"> )*0,9=110,7</v>
      </c>
      <c r="G326" s="75"/>
      <c r="H326" s="35">
        <f>SUM(S320:S332)</f>
        <v>363.54</v>
      </c>
      <c r="I326" s="38"/>
      <c r="J326" s="30">
        <f>Source!AT165</f>
        <v>111</v>
      </c>
      <c r="K326" s="35">
        <f>SUM(T320:T332)</f>
        <v>2599.11</v>
      </c>
      <c r="L326" s="36"/>
    </row>
    <row r="327" spans="1:26" ht="14.25" x14ac:dyDescent="0.2">
      <c r="A327" s="50"/>
      <c r="B327" s="51"/>
      <c r="C327" s="51" t="s">
        <v>1611</v>
      </c>
      <c r="D327" s="32" t="s">
        <v>1610</v>
      </c>
      <c r="E327" s="13">
        <f>Source!CA165</f>
        <v>75</v>
      </c>
      <c r="F327" s="74" t="str">
        <f>CONCATENATE(" )", Source!DM165, Source!FU165, "=", Source!FY165)</f>
        <v xml:space="preserve"> )*0,85=63,75</v>
      </c>
      <c r="G327" s="75"/>
      <c r="H327" s="35">
        <f>SUM(U320:U332)</f>
        <v>209.36</v>
      </c>
      <c r="I327" s="38"/>
      <c r="J327" s="30">
        <f>Source!AU165</f>
        <v>64</v>
      </c>
      <c r="K327" s="35">
        <f>SUM(V320:V332)</f>
        <v>1498.59</v>
      </c>
      <c r="L327" s="36"/>
    </row>
    <row r="328" spans="1:26" ht="14.25" x14ac:dyDescent="0.2">
      <c r="A328" s="50"/>
      <c r="B328" s="51"/>
      <c r="C328" s="51" t="s">
        <v>1612</v>
      </c>
      <c r="D328" s="32" t="s">
        <v>1613</v>
      </c>
      <c r="E328" s="13">
        <f>Source!AQ165</f>
        <v>42.4</v>
      </c>
      <c r="F328" s="33"/>
      <c r="G328" s="34" t="str">
        <f>Source!DI165</f>
        <v>)*1,15</v>
      </c>
      <c r="H328" s="35"/>
      <c r="I328" s="34"/>
      <c r="J328" s="34"/>
      <c r="K328" s="35"/>
      <c r="L328" s="46">
        <f>Source!U165</f>
        <v>38.276600000000002</v>
      </c>
    </row>
    <row r="329" spans="1:26" ht="28.5" x14ac:dyDescent="0.2">
      <c r="A329" s="50" t="str">
        <f>Source!E167</f>
        <v>29,1</v>
      </c>
      <c r="B329" s="51" t="str">
        <f>Source!F167</f>
        <v>01.6.03.04</v>
      </c>
      <c r="C329" s="51" t="str">
        <f>Source!G167</f>
        <v>Линолеум на теплозвукоизолирующей подоснове</v>
      </c>
      <c r="D329" s="32" t="str">
        <f>Source!H167</f>
        <v>м2</v>
      </c>
      <c r="E329" s="13">
        <f>Source!I167</f>
        <v>80.069999999999993</v>
      </c>
      <c r="F329" s="33">
        <f>Source!AL167+Source!AM167+Source!AO167</f>
        <v>0</v>
      </c>
      <c r="G329" s="47" t="s">
        <v>6</v>
      </c>
      <c r="H329" s="35">
        <f>ROUND(Source!AC167*Source!I167, 2)+ROUND(Source!AD167*Source!I167, 2)+ROUND(Source!AF167*Source!I167, 2)</f>
        <v>0</v>
      </c>
      <c r="I329" s="34"/>
      <c r="J329" s="34">
        <f>IF(Source!BC167&lt;&gt; 0, Source!BC167, 1)</f>
        <v>7.13</v>
      </c>
      <c r="K329" s="35">
        <f>Source!O167</f>
        <v>0</v>
      </c>
      <c r="L329" s="36"/>
      <c r="S329">
        <f>ROUND((Source!FX167/100)*((ROUND(Source!AF167*Source!I167, 2)+ROUND(Source!AE167*Source!I167, 2))), 2)</f>
        <v>0</v>
      </c>
      <c r="T329">
        <f>Source!X167</f>
        <v>0</v>
      </c>
      <c r="U329">
        <f>ROUND((Source!FY167/100)*((ROUND(Source!AF167*Source!I167, 2)+ROUND(Source!AE167*Source!I167, 2))), 2)</f>
        <v>0</v>
      </c>
      <c r="V329">
        <f>Source!Y167</f>
        <v>0</v>
      </c>
      <c r="W329">
        <f>IF(Source!BI167&lt;=1,H329, 0)</f>
        <v>0</v>
      </c>
      <c r="X329">
        <f>IF(Source!BI167=2,H329, 0)</f>
        <v>0</v>
      </c>
      <c r="Y329">
        <f>IF(Source!BI167=3,H329, 0)</f>
        <v>0</v>
      </c>
      <c r="Z329">
        <f>IF(Source!BI167=4,H329, 0)</f>
        <v>0</v>
      </c>
    </row>
    <row r="330" spans="1:26" ht="71.25" x14ac:dyDescent="0.2">
      <c r="A330" s="50" t="str">
        <f>Source!E169</f>
        <v>29,2</v>
      </c>
      <c r="B330" s="51" t="str">
        <f>Source!F169</f>
        <v>01.6.03.04-0116</v>
      </c>
      <c r="C330" s="51" t="str">
        <f>Source!G169</f>
        <v>Линолеум коммерческий гомогенный "ТАРКЕТТ iQ GRANIT SAFE.T", антискользящий (толщина 2 мм, класс 34/43, пож. безопасность Г4, В3, РП1, Д2, Т2)</v>
      </c>
      <c r="D330" s="32" t="str">
        <f>Source!H169</f>
        <v>м2</v>
      </c>
      <c r="E330" s="13">
        <f>Source!I169</f>
        <v>80.069999999999993</v>
      </c>
      <c r="F330" s="33">
        <f>Source!AL169+Source!AM169+Source!AO169</f>
        <v>181.33</v>
      </c>
      <c r="G330" s="47" t="s">
        <v>6</v>
      </c>
      <c r="H330" s="35">
        <f>ROUND(Source!AC169*Source!I169, 2)+ROUND(Source!AD169*Source!I169, 2)+ROUND(Source!AF169*Source!I169, 2)</f>
        <v>14519.09</v>
      </c>
      <c r="I330" s="34"/>
      <c r="J330" s="34">
        <f>IF(Source!BC169&lt;&gt; 0, Source!BC169, 1)</f>
        <v>7.13</v>
      </c>
      <c r="K330" s="35">
        <f>Source!O169</f>
        <v>103521.13</v>
      </c>
      <c r="L330" s="36"/>
      <c r="S330">
        <f>ROUND((Source!FX169/100)*((ROUND(Source!AF169*Source!I169, 2)+ROUND(Source!AE169*Source!I169, 2))), 2)</f>
        <v>0</v>
      </c>
      <c r="T330">
        <f>Source!X169</f>
        <v>0</v>
      </c>
      <c r="U330">
        <f>ROUND((Source!FY169/100)*((ROUND(Source!AF169*Source!I169, 2)+ROUND(Source!AE169*Source!I169, 2))), 2)</f>
        <v>0</v>
      </c>
      <c r="V330">
        <f>Source!Y169</f>
        <v>0</v>
      </c>
      <c r="W330">
        <f>IF(Source!BI169&lt;=1,H330, 0)</f>
        <v>14519.09</v>
      </c>
      <c r="X330">
        <f>IF(Source!BI169=2,H330, 0)</f>
        <v>0</v>
      </c>
      <c r="Y330">
        <f>IF(Source!BI169=3,H330, 0)</f>
        <v>0</v>
      </c>
      <c r="Z330">
        <f>IF(Source!BI169=4,H330, 0)</f>
        <v>0</v>
      </c>
    </row>
    <row r="331" spans="1:26" ht="14.25" x14ac:dyDescent="0.2">
      <c r="A331" s="50" t="str">
        <f>Source!E171</f>
        <v>29,3</v>
      </c>
      <c r="B331" s="51" t="str">
        <f>Source!F171</f>
        <v>14.1.06.05</v>
      </c>
      <c r="C331" s="51" t="str">
        <f>Source!G171</f>
        <v>Состав клеящий</v>
      </c>
      <c r="D331" s="32" t="str">
        <f>Source!H171</f>
        <v>кг</v>
      </c>
      <c r="E331" s="13">
        <f>Source!I171</f>
        <v>39.25</v>
      </c>
      <c r="F331" s="33">
        <f>Source!AL171+Source!AM171+Source!AO171</f>
        <v>0</v>
      </c>
      <c r="G331" s="47" t="s">
        <v>6</v>
      </c>
      <c r="H331" s="35">
        <f>ROUND(Source!AC171*Source!I171, 2)+ROUND(Source!AD171*Source!I171, 2)+ROUND(Source!AF171*Source!I171, 2)</f>
        <v>0</v>
      </c>
      <c r="I331" s="34"/>
      <c r="J331" s="34">
        <f>IF(Source!BC171&lt;&gt; 0, Source!BC171, 1)</f>
        <v>7.13</v>
      </c>
      <c r="K331" s="35">
        <f>Source!O171</f>
        <v>0</v>
      </c>
      <c r="L331" s="36"/>
      <c r="S331">
        <f>ROUND((Source!FX171/100)*((ROUND(Source!AF171*Source!I171, 2)+ROUND(Source!AE171*Source!I171, 2))), 2)</f>
        <v>0</v>
      </c>
      <c r="T331">
        <f>Source!X171</f>
        <v>0</v>
      </c>
      <c r="U331">
        <f>ROUND((Source!FY171/100)*((ROUND(Source!AF171*Source!I171, 2)+ROUND(Source!AE171*Source!I171, 2))), 2)</f>
        <v>0</v>
      </c>
      <c r="V331">
        <f>Source!Y171</f>
        <v>0</v>
      </c>
      <c r="W331">
        <f>IF(Source!BI171&lt;=1,H331, 0)</f>
        <v>0</v>
      </c>
      <c r="X331">
        <f>IF(Source!BI171=2,H331, 0)</f>
        <v>0</v>
      </c>
      <c r="Y331">
        <f>IF(Source!BI171=3,H331, 0)</f>
        <v>0</v>
      </c>
      <c r="Z331">
        <f>IF(Source!BI171=4,H331, 0)</f>
        <v>0</v>
      </c>
    </row>
    <row r="332" spans="1:26" ht="28.5" x14ac:dyDescent="0.2">
      <c r="A332" s="52" t="str">
        <f>Source!E173</f>
        <v>29,4</v>
      </c>
      <c r="B332" s="53" t="str">
        <f>Source!F173</f>
        <v>14.1.02.04-0101</v>
      </c>
      <c r="C332" s="53" t="str">
        <f>Source!G173</f>
        <v>Клей «Бустилат»</v>
      </c>
      <c r="D332" s="39" t="str">
        <f>Source!H173</f>
        <v>т</v>
      </c>
      <c r="E332" s="40">
        <f>Source!I173</f>
        <v>3.925E-2</v>
      </c>
      <c r="F332" s="41">
        <f>Source!AL173+Source!AM173+Source!AO173</f>
        <v>11300</v>
      </c>
      <c r="G332" s="48" t="s">
        <v>6</v>
      </c>
      <c r="H332" s="43">
        <f>ROUND(Source!AC173*Source!I173, 2)+ROUND(Source!AD173*Source!I173, 2)+ROUND(Source!AF173*Source!I173, 2)</f>
        <v>443.53</v>
      </c>
      <c r="I332" s="42"/>
      <c r="J332" s="42">
        <f>IF(Source!BC173&lt;&gt; 0, Source!BC173, 1)</f>
        <v>7.13</v>
      </c>
      <c r="K332" s="43">
        <f>Source!O173</f>
        <v>3162.33</v>
      </c>
      <c r="L332" s="49"/>
      <c r="S332">
        <f>ROUND((Source!FX173/100)*((ROUND(Source!AF173*Source!I173, 2)+ROUND(Source!AE173*Source!I173, 2))), 2)</f>
        <v>0</v>
      </c>
      <c r="T332">
        <f>Source!X173</f>
        <v>0</v>
      </c>
      <c r="U332">
        <f>ROUND((Source!FY173/100)*((ROUND(Source!AF173*Source!I173, 2)+ROUND(Source!AE173*Source!I173, 2))), 2)</f>
        <v>0</v>
      </c>
      <c r="V332">
        <f>Source!Y173</f>
        <v>0</v>
      </c>
      <c r="W332">
        <f>IF(Source!BI173&lt;=1,H332, 0)</f>
        <v>443.53</v>
      </c>
      <c r="X332">
        <f>IF(Source!BI173=2,H332, 0)</f>
        <v>0</v>
      </c>
      <c r="Y332">
        <f>IF(Source!BI173=3,H332, 0)</f>
        <v>0</v>
      </c>
      <c r="Z332">
        <f>IF(Source!BI173=4,H332, 0)</f>
        <v>0</v>
      </c>
    </row>
    <row r="333" spans="1:26" ht="15" x14ac:dyDescent="0.25">
      <c r="G333" s="76">
        <f>H322+H323+H325+H326+H327+SUM(H329:H332)</f>
        <v>15897.28</v>
      </c>
      <c r="H333" s="76"/>
      <c r="J333" s="76">
        <f>K322+K323+K325+K326+K327+SUM(K329:K332)</f>
        <v>113360.56000000001</v>
      </c>
      <c r="K333" s="76"/>
      <c r="L333" s="45">
        <f>Source!U165</f>
        <v>38.276600000000002</v>
      </c>
      <c r="O333" s="28">
        <f>G333</f>
        <v>15897.28</v>
      </c>
      <c r="P333" s="28">
        <f>J333</f>
        <v>113360.56000000001</v>
      </c>
      <c r="Q333" s="28">
        <f>L333</f>
        <v>38.276600000000002</v>
      </c>
      <c r="W333">
        <f>IF(Source!BI165&lt;=1,H322+H323+H325+H326+H327, 0)</f>
        <v>934.66</v>
      </c>
      <c r="X333">
        <f>IF(Source!BI165=2,H322+H323+H325+H326+H327, 0)</f>
        <v>0</v>
      </c>
      <c r="Y333">
        <f>IF(Source!BI165=3,H322+H323+H325+H326+H327, 0)</f>
        <v>0</v>
      </c>
      <c r="Z333">
        <f>IF(Source!BI165=4,H322+H323+H325+H326+H327, 0)</f>
        <v>0</v>
      </c>
    </row>
    <row r="334" spans="1:26" ht="42.75" x14ac:dyDescent="0.2">
      <c r="A334" s="50" t="str">
        <f>Source!E175</f>
        <v>30</v>
      </c>
      <c r="B334" s="51" t="str">
        <f>Source!F175</f>
        <v>11-01-027-03</v>
      </c>
      <c r="C334" s="51" t="str">
        <f>Source!G175</f>
        <v>Устройство покрытий на цементном растворе из плиток керамических для полов одноцветных с красителем</v>
      </c>
      <c r="D334" s="32" t="str">
        <f>Source!H175</f>
        <v>100 м2</v>
      </c>
      <c r="E334" s="13">
        <f>Source!I175</f>
        <v>8.8700000000000001E-2</v>
      </c>
      <c r="F334" s="33">
        <f>Source!AL175+Source!AM175+Source!AO175</f>
        <v>8201.43</v>
      </c>
      <c r="G334" s="34"/>
      <c r="H334" s="35"/>
      <c r="I334" s="34" t="str">
        <f>Source!BO175</f>
        <v/>
      </c>
      <c r="J334" s="34"/>
      <c r="K334" s="35"/>
      <c r="L334" s="36"/>
      <c r="S334">
        <f>ROUND((Source!FX175/100)*((ROUND(Source!AF175*Source!I175, 2)+ROUND(Source!AE175*Source!I175, 2))), 2)</f>
        <v>122.87</v>
      </c>
      <c r="T334">
        <f>Source!X175</f>
        <v>878.42</v>
      </c>
      <c r="U334">
        <f>ROUND((Source!FY175/100)*((ROUND(Source!AF175*Source!I175, 2)+ROUND(Source!AE175*Source!I175, 2))), 2)</f>
        <v>70.760000000000005</v>
      </c>
      <c r="V334">
        <f>Source!Y175</f>
        <v>506.48</v>
      </c>
    </row>
    <row r="335" spans="1:26" x14ac:dyDescent="0.2">
      <c r="C335" s="27" t="str">
        <f>"Объем: "&amp;Source!I175&amp;"=8,87/"&amp;"100"</f>
        <v>Объем: 0,0887=8,87/100</v>
      </c>
    </row>
    <row r="336" spans="1:26" ht="14.25" x14ac:dyDescent="0.2">
      <c r="A336" s="50"/>
      <c r="B336" s="51"/>
      <c r="C336" s="51" t="s">
        <v>1607</v>
      </c>
      <c r="D336" s="32"/>
      <c r="E336" s="13"/>
      <c r="F336" s="33">
        <f>Source!AO175</f>
        <v>1046.8800000000001</v>
      </c>
      <c r="G336" s="34" t="str">
        <f>Source!DG175</f>
        <v>)*1,15</v>
      </c>
      <c r="H336" s="35">
        <f>ROUND(Source!AF175*Source!I175, 2)</f>
        <v>106.79</v>
      </c>
      <c r="I336" s="34"/>
      <c r="J336" s="34">
        <f>IF(Source!BA175&lt;&gt; 0, Source!BA175, 1)</f>
        <v>7.13</v>
      </c>
      <c r="K336" s="35">
        <f>Source!S175</f>
        <v>761.39</v>
      </c>
      <c r="L336" s="36"/>
      <c r="R336">
        <f>H336</f>
        <v>106.79</v>
      </c>
    </row>
    <row r="337" spans="1:26" ht="14.25" x14ac:dyDescent="0.2">
      <c r="A337" s="50"/>
      <c r="B337" s="51"/>
      <c r="C337" s="51" t="s">
        <v>390</v>
      </c>
      <c r="D337" s="32"/>
      <c r="E337" s="13"/>
      <c r="F337" s="33">
        <f>Source!AM175</f>
        <v>122.7</v>
      </c>
      <c r="G337" s="34" t="str">
        <f>Source!DE175</f>
        <v>)*1,25</v>
      </c>
      <c r="H337" s="35">
        <f>ROUND(Source!AD175*Source!I175, 2)</f>
        <v>13.6</v>
      </c>
      <c r="I337" s="34"/>
      <c r="J337" s="34">
        <f>IF(Source!BB175&lt;&gt; 0, Source!BB175, 1)</f>
        <v>7.13</v>
      </c>
      <c r="K337" s="35">
        <f>Source!Q175</f>
        <v>97</v>
      </c>
      <c r="L337" s="36"/>
    </row>
    <row r="338" spans="1:26" ht="14.25" x14ac:dyDescent="0.2">
      <c r="A338" s="50"/>
      <c r="B338" s="51"/>
      <c r="C338" s="51" t="s">
        <v>1608</v>
      </c>
      <c r="D338" s="32"/>
      <c r="E338" s="13"/>
      <c r="F338" s="33">
        <f>Source!AN175</f>
        <v>37.92</v>
      </c>
      <c r="G338" s="34" t="str">
        <f>Source!DF175</f>
        <v>)*1,25</v>
      </c>
      <c r="H338" s="37">
        <f>ROUND(Source!AE175*Source!I175, 2)</f>
        <v>4.2</v>
      </c>
      <c r="I338" s="34"/>
      <c r="J338" s="34">
        <f>IF(Source!BS175&lt;&gt; 0, Source!BS175, 1)</f>
        <v>7.13</v>
      </c>
      <c r="K338" s="37">
        <f>Source!R175</f>
        <v>29.98</v>
      </c>
      <c r="L338" s="36"/>
      <c r="R338">
        <f>H338</f>
        <v>4.2</v>
      </c>
    </row>
    <row r="339" spans="1:26" ht="14.25" x14ac:dyDescent="0.2">
      <c r="A339" s="50"/>
      <c r="B339" s="51"/>
      <c r="C339" s="51" t="s">
        <v>1614</v>
      </c>
      <c r="D339" s="32"/>
      <c r="E339" s="13"/>
      <c r="F339" s="33">
        <f>Source!AL175</f>
        <v>7031.85</v>
      </c>
      <c r="G339" s="34" t="str">
        <f>Source!DD175</f>
        <v/>
      </c>
      <c r="H339" s="35">
        <f>ROUND(Source!AC175*Source!I175, 2)</f>
        <v>623.73</v>
      </c>
      <c r="I339" s="34"/>
      <c r="J339" s="34">
        <f>IF(Source!BC175&lt;&gt; 0, Source!BC175, 1)</f>
        <v>7.13</v>
      </c>
      <c r="K339" s="35">
        <f>Source!P175</f>
        <v>4447.16</v>
      </c>
      <c r="L339" s="36"/>
    </row>
    <row r="340" spans="1:26" ht="14.25" x14ac:dyDescent="0.2">
      <c r="A340" s="50"/>
      <c r="B340" s="51"/>
      <c r="C340" s="51" t="s">
        <v>1609</v>
      </c>
      <c r="D340" s="32" t="s">
        <v>1610</v>
      </c>
      <c r="E340" s="13">
        <f>Source!BZ175</f>
        <v>123</v>
      </c>
      <c r="F340" s="74" t="str">
        <f>CONCATENATE(" )", Source!DL175, Source!FT175, "=", Source!FX175)</f>
        <v xml:space="preserve"> )*0,9=110,7</v>
      </c>
      <c r="G340" s="75"/>
      <c r="H340" s="35">
        <f>SUM(S334:S344)</f>
        <v>122.87</v>
      </c>
      <c r="I340" s="38"/>
      <c r="J340" s="30">
        <f>Source!AT175</f>
        <v>111</v>
      </c>
      <c r="K340" s="35">
        <f>SUM(T334:T344)</f>
        <v>878.42</v>
      </c>
      <c r="L340" s="36"/>
    </row>
    <row r="341" spans="1:26" ht="14.25" x14ac:dyDescent="0.2">
      <c r="A341" s="50"/>
      <c r="B341" s="51"/>
      <c r="C341" s="51" t="s">
        <v>1611</v>
      </c>
      <c r="D341" s="32" t="s">
        <v>1610</v>
      </c>
      <c r="E341" s="13">
        <f>Source!CA175</f>
        <v>75</v>
      </c>
      <c r="F341" s="74" t="str">
        <f>CONCATENATE(" )", Source!DM175, Source!FU175, "=", Source!FY175)</f>
        <v xml:space="preserve"> )*0,85=63,75</v>
      </c>
      <c r="G341" s="75"/>
      <c r="H341" s="35">
        <f>SUM(U334:U344)</f>
        <v>70.760000000000005</v>
      </c>
      <c r="I341" s="38"/>
      <c r="J341" s="30">
        <f>Source!AU175</f>
        <v>64</v>
      </c>
      <c r="K341" s="35">
        <f>SUM(V334:V344)</f>
        <v>506.48</v>
      </c>
      <c r="L341" s="36"/>
    </row>
    <row r="342" spans="1:26" ht="14.25" x14ac:dyDescent="0.2">
      <c r="A342" s="50"/>
      <c r="B342" s="51"/>
      <c r="C342" s="51" t="s">
        <v>1612</v>
      </c>
      <c r="D342" s="32" t="s">
        <v>1613</v>
      </c>
      <c r="E342" s="13">
        <f>Source!AQ175</f>
        <v>119.78</v>
      </c>
      <c r="F342" s="33"/>
      <c r="G342" s="34" t="str">
        <f>Source!DI175</f>
        <v>)*1,15</v>
      </c>
      <c r="H342" s="35"/>
      <c r="I342" s="34"/>
      <c r="J342" s="34"/>
      <c r="K342" s="35"/>
      <c r="L342" s="46">
        <f>Source!U175</f>
        <v>12.218158899999999</v>
      </c>
    </row>
    <row r="343" spans="1:26" ht="28.5" x14ac:dyDescent="0.2">
      <c r="A343" s="50" t="str">
        <f>Source!E177</f>
        <v>30,1</v>
      </c>
      <c r="B343" s="51" t="str">
        <f>Source!F177</f>
        <v>04.3.01.09</v>
      </c>
      <c r="C343" s="51" t="str">
        <f>Source!G177</f>
        <v>Раствор готовый кладочный тяжелый цементный</v>
      </c>
      <c r="D343" s="32" t="str">
        <f>Source!H177</f>
        <v>м3</v>
      </c>
      <c r="E343" s="13">
        <f>Source!I177</f>
        <v>0.11531000000000001</v>
      </c>
      <c r="F343" s="33">
        <f>Source!AL177+Source!AM177+Source!AO177</f>
        <v>0</v>
      </c>
      <c r="G343" s="47" t="s">
        <v>6</v>
      </c>
      <c r="H343" s="35">
        <f>ROUND(Source!AC177*Source!I177, 2)+ROUND(Source!AD177*Source!I177, 2)+ROUND(Source!AF177*Source!I177, 2)</f>
        <v>0</v>
      </c>
      <c r="I343" s="34"/>
      <c r="J343" s="34">
        <f>IF(Source!BC177&lt;&gt; 0, Source!BC177, 1)</f>
        <v>7.13</v>
      </c>
      <c r="K343" s="35">
        <f>Source!O177</f>
        <v>0</v>
      </c>
      <c r="L343" s="36"/>
      <c r="S343">
        <f>ROUND((Source!FX177/100)*((ROUND(Source!AF177*Source!I177, 2)+ROUND(Source!AE177*Source!I177, 2))), 2)</f>
        <v>0</v>
      </c>
      <c r="T343">
        <f>Source!X177</f>
        <v>0</v>
      </c>
      <c r="U343">
        <f>ROUND((Source!FY177/100)*((ROUND(Source!AF177*Source!I177, 2)+ROUND(Source!AE177*Source!I177, 2))), 2)</f>
        <v>0</v>
      </c>
      <c r="V343">
        <f>Source!Y177</f>
        <v>0</v>
      </c>
      <c r="W343">
        <f>IF(Source!BI177&lt;=1,H343, 0)</f>
        <v>0</v>
      </c>
      <c r="X343">
        <f>IF(Source!BI177=2,H343, 0)</f>
        <v>0</v>
      </c>
      <c r="Y343">
        <f>IF(Source!BI177=3,H343, 0)</f>
        <v>0</v>
      </c>
      <c r="Z343">
        <f>IF(Source!BI177=4,H343, 0)</f>
        <v>0</v>
      </c>
    </row>
    <row r="344" spans="1:26" ht="28.5" x14ac:dyDescent="0.2">
      <c r="A344" s="52" t="str">
        <f>Source!E179</f>
        <v>30,2</v>
      </c>
      <c r="B344" s="53" t="str">
        <f>Source!F179</f>
        <v>04.3.01.09-0014</v>
      </c>
      <c r="C344" s="53" t="str">
        <f>Source!G179</f>
        <v>Раствор готовый кладочный цементный марки 100</v>
      </c>
      <c r="D344" s="39" t="str">
        <f>Source!H179</f>
        <v>м3</v>
      </c>
      <c r="E344" s="40">
        <f>Source!I179</f>
        <v>0.11531000000000001</v>
      </c>
      <c r="F344" s="41">
        <f>Source!AL179+Source!AM179+Source!AO179</f>
        <v>519.79999999999995</v>
      </c>
      <c r="G344" s="48" t="s">
        <v>6</v>
      </c>
      <c r="H344" s="43">
        <f>ROUND(Source!AC179*Source!I179, 2)+ROUND(Source!AD179*Source!I179, 2)+ROUND(Source!AF179*Source!I179, 2)</f>
        <v>59.94</v>
      </c>
      <c r="I344" s="42"/>
      <c r="J344" s="42">
        <f>IF(Source!BC179&lt;&gt; 0, Source!BC179, 1)</f>
        <v>7.13</v>
      </c>
      <c r="K344" s="43">
        <f>Source!O179</f>
        <v>427.36</v>
      </c>
      <c r="L344" s="49"/>
      <c r="S344">
        <f>ROUND((Source!FX179/100)*((ROUND(Source!AF179*Source!I179, 2)+ROUND(Source!AE179*Source!I179, 2))), 2)</f>
        <v>0</v>
      </c>
      <c r="T344">
        <f>Source!X179</f>
        <v>0</v>
      </c>
      <c r="U344">
        <f>ROUND((Source!FY179/100)*((ROUND(Source!AF179*Source!I179, 2)+ROUND(Source!AE179*Source!I179, 2))), 2)</f>
        <v>0</v>
      </c>
      <c r="V344">
        <f>Source!Y179</f>
        <v>0</v>
      </c>
      <c r="W344">
        <f>IF(Source!BI179&lt;=1,H344, 0)</f>
        <v>59.94</v>
      </c>
      <c r="X344">
        <f>IF(Source!BI179=2,H344, 0)</f>
        <v>0</v>
      </c>
      <c r="Y344">
        <f>IF(Source!BI179=3,H344, 0)</f>
        <v>0</v>
      </c>
      <c r="Z344">
        <f>IF(Source!BI179=4,H344, 0)</f>
        <v>0</v>
      </c>
    </row>
    <row r="345" spans="1:26" ht="15" x14ac:dyDescent="0.25">
      <c r="G345" s="76">
        <f>H336+H337+H339+H340+H341+SUM(H343:H344)</f>
        <v>997.69</v>
      </c>
      <c r="H345" s="76"/>
      <c r="J345" s="76">
        <f>K336+K337+K339+K340+K341+SUM(K343:K344)</f>
        <v>7117.81</v>
      </c>
      <c r="K345" s="76"/>
      <c r="L345" s="45">
        <f>Source!U175</f>
        <v>12.218158899999999</v>
      </c>
      <c r="O345" s="28">
        <f>G345</f>
        <v>997.69</v>
      </c>
      <c r="P345" s="28">
        <f>J345</f>
        <v>7117.81</v>
      </c>
      <c r="Q345" s="28">
        <f>L345</f>
        <v>12.218158899999999</v>
      </c>
      <c r="W345">
        <f>IF(Source!BI175&lt;=1,H336+H337+H339+H340+H341, 0)</f>
        <v>937.75</v>
      </c>
      <c r="X345">
        <f>IF(Source!BI175=2,H336+H337+H339+H340+H341, 0)</f>
        <v>0</v>
      </c>
      <c r="Y345">
        <f>IF(Source!BI175=3,H336+H337+H339+H340+H341, 0)</f>
        <v>0</v>
      </c>
      <c r="Z345">
        <f>IF(Source!BI175=4,H336+H337+H339+H340+H341, 0)</f>
        <v>0</v>
      </c>
    </row>
    <row r="346" spans="1:26" ht="28.5" x14ac:dyDescent="0.2">
      <c r="A346" s="50" t="str">
        <f>Source!E181</f>
        <v>31</v>
      </c>
      <c r="B346" s="51" t="str">
        <f>Source!F181</f>
        <v>15-04-006-03</v>
      </c>
      <c r="C346" s="51" t="str">
        <f>Source!G181</f>
        <v>Покрытие поверхностей грунтовкой глубокого проникновения за 1 раз стен</v>
      </c>
      <c r="D346" s="32" t="str">
        <f>Source!H181</f>
        <v>100 м2</v>
      </c>
      <c r="E346" s="13">
        <f>Source!I181</f>
        <v>2.2271999999999998</v>
      </c>
      <c r="F346" s="33">
        <f>Source!AL181+Source!AM181+Source!AO181</f>
        <v>64.16</v>
      </c>
      <c r="G346" s="34"/>
      <c r="H346" s="35"/>
      <c r="I346" s="34" t="str">
        <f>Source!BO181</f>
        <v/>
      </c>
      <c r="J346" s="34"/>
      <c r="K346" s="35"/>
      <c r="L346" s="36"/>
      <c r="S346">
        <f>ROUND((Source!FX181/100)*((ROUND(Source!AF181*Source!I181, 2)+ROUND(Source!AE181*Source!I181, 2))), 2)</f>
        <v>153.19</v>
      </c>
      <c r="T346">
        <f>Source!X181</f>
        <v>1098.05</v>
      </c>
      <c r="U346">
        <f>ROUND((Source!FY181/100)*((ROUND(Source!AF181*Source!I181, 2)+ROUND(Source!AE181*Source!I181, 2))), 2)</f>
        <v>75.790000000000006</v>
      </c>
      <c r="V346">
        <f>Source!Y181</f>
        <v>543.24</v>
      </c>
    </row>
    <row r="347" spans="1:26" x14ac:dyDescent="0.2">
      <c r="C347" s="27" t="str">
        <f>"Объем: "&amp;Source!I181&amp;"=222,72/"&amp;"100"</f>
        <v>Объем: 2,2272=222,72/100</v>
      </c>
    </row>
    <row r="348" spans="1:26" ht="14.25" x14ac:dyDescent="0.2">
      <c r="A348" s="50"/>
      <c r="B348" s="51"/>
      <c r="C348" s="51" t="s">
        <v>1607</v>
      </c>
      <c r="D348" s="32"/>
      <c r="E348" s="13"/>
      <c r="F348" s="33">
        <f>Source!AO181</f>
        <v>63.01</v>
      </c>
      <c r="G348" s="34" t="str">
        <f>Source!DG181</f>
        <v>)*1,15</v>
      </c>
      <c r="H348" s="35">
        <f>ROUND(Source!AF181*Source!I181, 2)</f>
        <v>161.38999999999999</v>
      </c>
      <c r="I348" s="34"/>
      <c r="J348" s="34">
        <f>IF(Source!BA181&lt;&gt; 0, Source!BA181, 1)</f>
        <v>7.13</v>
      </c>
      <c r="K348" s="35">
        <f>Source!S181</f>
        <v>1150.68</v>
      </c>
      <c r="L348" s="36"/>
      <c r="R348">
        <f>H348</f>
        <v>161.38999999999999</v>
      </c>
    </row>
    <row r="349" spans="1:26" ht="14.25" x14ac:dyDescent="0.2">
      <c r="A349" s="50"/>
      <c r="B349" s="51"/>
      <c r="C349" s="51" t="s">
        <v>390</v>
      </c>
      <c r="D349" s="32"/>
      <c r="E349" s="13"/>
      <c r="F349" s="33">
        <f>Source!AM181</f>
        <v>0.97</v>
      </c>
      <c r="G349" s="34" t="str">
        <f>Source!DE181</f>
        <v>)*1,25</v>
      </c>
      <c r="H349" s="35">
        <f>ROUND(Source!AD181*Source!I181, 2)</f>
        <v>2.7</v>
      </c>
      <c r="I349" s="34"/>
      <c r="J349" s="34">
        <f>IF(Source!BB181&lt;&gt; 0, Source!BB181, 1)</f>
        <v>7.13</v>
      </c>
      <c r="K349" s="35">
        <f>Source!Q181</f>
        <v>19.25</v>
      </c>
      <c r="L349" s="36"/>
    </row>
    <row r="350" spans="1:26" ht="14.25" x14ac:dyDescent="0.2">
      <c r="A350" s="50"/>
      <c r="B350" s="51"/>
      <c r="C350" s="51" t="s">
        <v>1608</v>
      </c>
      <c r="D350" s="32"/>
      <c r="E350" s="13"/>
      <c r="F350" s="33">
        <f>Source!AN181</f>
        <v>0.26</v>
      </c>
      <c r="G350" s="34" t="str">
        <f>Source!DF181</f>
        <v>)*1,25</v>
      </c>
      <c r="H350" s="37">
        <f>ROUND(Source!AE181*Source!I181, 2)</f>
        <v>0.72</v>
      </c>
      <c r="I350" s="34"/>
      <c r="J350" s="34">
        <f>IF(Source!BS181&lt;&gt; 0, Source!BS181, 1)</f>
        <v>7.13</v>
      </c>
      <c r="K350" s="37">
        <f>Source!R181</f>
        <v>5.16</v>
      </c>
      <c r="L350" s="36"/>
      <c r="R350">
        <f>H350</f>
        <v>0.72</v>
      </c>
    </row>
    <row r="351" spans="1:26" ht="14.25" x14ac:dyDescent="0.2">
      <c r="A351" s="50"/>
      <c r="B351" s="51"/>
      <c r="C351" s="51" t="s">
        <v>1614</v>
      </c>
      <c r="D351" s="32"/>
      <c r="E351" s="13"/>
      <c r="F351" s="33">
        <f>Source!AL181</f>
        <v>0.18</v>
      </c>
      <c r="G351" s="34" t="str">
        <f>Source!DD181</f>
        <v/>
      </c>
      <c r="H351" s="35">
        <f>ROUND(Source!AC181*Source!I181, 2)</f>
        <v>0.4</v>
      </c>
      <c r="I351" s="34"/>
      <c r="J351" s="34">
        <f>IF(Source!BC181&lt;&gt; 0, Source!BC181, 1)</f>
        <v>7.13</v>
      </c>
      <c r="K351" s="35">
        <f>Source!P181</f>
        <v>2.86</v>
      </c>
      <c r="L351" s="36"/>
    </row>
    <row r="352" spans="1:26" ht="14.25" x14ac:dyDescent="0.2">
      <c r="A352" s="50"/>
      <c r="B352" s="51"/>
      <c r="C352" s="51" t="s">
        <v>1609</v>
      </c>
      <c r="D352" s="32" t="s">
        <v>1610</v>
      </c>
      <c r="E352" s="13">
        <f>Source!BZ181</f>
        <v>105</v>
      </c>
      <c r="F352" s="74" t="str">
        <f>CONCATENATE(" )", Source!DL181, Source!FT181, "=", Source!FX181)</f>
        <v xml:space="preserve"> )*0,9=94,5</v>
      </c>
      <c r="G352" s="75"/>
      <c r="H352" s="35">
        <f>SUM(S346:S356)</f>
        <v>153.19</v>
      </c>
      <c r="I352" s="38"/>
      <c r="J352" s="30">
        <f>Source!AT181</f>
        <v>95</v>
      </c>
      <c r="K352" s="35">
        <f>SUM(T346:T356)</f>
        <v>1098.05</v>
      </c>
      <c r="L352" s="36"/>
    </row>
    <row r="353" spans="1:26" ht="14.25" x14ac:dyDescent="0.2">
      <c r="A353" s="50"/>
      <c r="B353" s="51"/>
      <c r="C353" s="51" t="s">
        <v>1611</v>
      </c>
      <c r="D353" s="32" t="s">
        <v>1610</v>
      </c>
      <c r="E353" s="13">
        <f>Source!CA181</f>
        <v>55</v>
      </c>
      <c r="F353" s="74" t="str">
        <f>CONCATENATE(" )", Source!DM181, Source!FU181, "=", Source!FY181)</f>
        <v xml:space="preserve"> )*0,85=46,75</v>
      </c>
      <c r="G353" s="75"/>
      <c r="H353" s="35">
        <f>SUM(U346:U356)</f>
        <v>75.790000000000006</v>
      </c>
      <c r="I353" s="38"/>
      <c r="J353" s="30">
        <f>Source!AU181</f>
        <v>47</v>
      </c>
      <c r="K353" s="35">
        <f>SUM(V346:V356)</f>
        <v>543.24</v>
      </c>
      <c r="L353" s="36"/>
    </row>
    <row r="354" spans="1:26" ht="14.25" x14ac:dyDescent="0.2">
      <c r="A354" s="50"/>
      <c r="B354" s="51"/>
      <c r="C354" s="51" t="s">
        <v>1612</v>
      </c>
      <c r="D354" s="32" t="s">
        <v>1613</v>
      </c>
      <c r="E354" s="13">
        <f>Source!AQ181</f>
        <v>6.55</v>
      </c>
      <c r="F354" s="33"/>
      <c r="G354" s="34" t="str">
        <f>Source!DI181</f>
        <v>)*1,15</v>
      </c>
      <c r="H354" s="35"/>
      <c r="I354" s="34"/>
      <c r="J354" s="34"/>
      <c r="K354" s="35"/>
      <c r="L354" s="46">
        <f>Source!U181</f>
        <v>16.776383999999997</v>
      </c>
    </row>
    <row r="355" spans="1:26" ht="14.25" x14ac:dyDescent="0.2">
      <c r="A355" s="50" t="str">
        <f>Source!E183</f>
        <v>31,1</v>
      </c>
      <c r="B355" s="51" t="str">
        <f>Source!F183</f>
        <v>14.4.01.21</v>
      </c>
      <c r="C355" s="51" t="str">
        <f>Source!G183</f>
        <v>Грунтовка</v>
      </c>
      <c r="D355" s="32" t="str">
        <f>Source!H183</f>
        <v>т</v>
      </c>
      <c r="E355" s="13">
        <f>Source!I183</f>
        <v>2.8954000000000001E-2</v>
      </c>
      <c r="F355" s="33">
        <f>Source!AL183+Source!AM183+Source!AO183</f>
        <v>0</v>
      </c>
      <c r="G355" s="47" t="s">
        <v>6</v>
      </c>
      <c r="H355" s="35">
        <f>ROUND(Source!AC183*Source!I183, 2)+ROUND(Source!AD183*Source!I183, 2)+ROUND(Source!AF183*Source!I183, 2)</f>
        <v>0</v>
      </c>
      <c r="I355" s="34"/>
      <c r="J355" s="34">
        <f>IF(Source!BC183&lt;&gt; 0, Source!BC183, 1)</f>
        <v>7.13</v>
      </c>
      <c r="K355" s="35">
        <f>Source!O183</f>
        <v>0</v>
      </c>
      <c r="L355" s="36"/>
      <c r="S355">
        <f>ROUND((Source!FX183/100)*((ROUND(Source!AF183*Source!I183, 2)+ROUND(Source!AE183*Source!I183, 2))), 2)</f>
        <v>0</v>
      </c>
      <c r="T355">
        <f>Source!X183</f>
        <v>0</v>
      </c>
      <c r="U355">
        <f>ROUND((Source!FY183/100)*((ROUND(Source!AF183*Source!I183, 2)+ROUND(Source!AE183*Source!I183, 2))), 2)</f>
        <v>0</v>
      </c>
      <c r="V355">
        <f>Source!Y183</f>
        <v>0</v>
      </c>
      <c r="W355">
        <f>IF(Source!BI183&lt;=1,H355, 0)</f>
        <v>0</v>
      </c>
      <c r="X355">
        <f>IF(Source!BI183=2,H355, 0)</f>
        <v>0</v>
      </c>
      <c r="Y355">
        <f>IF(Source!BI183=3,H355, 0)</f>
        <v>0</v>
      </c>
      <c r="Z355">
        <f>IF(Source!BI183=4,H355, 0)</f>
        <v>0</v>
      </c>
    </row>
    <row r="356" spans="1:26" ht="28.5" x14ac:dyDescent="0.2">
      <c r="A356" s="52" t="str">
        <f>Source!E185</f>
        <v>31,2</v>
      </c>
      <c r="B356" s="53" t="str">
        <f>Source!F185</f>
        <v>14.3.01.02-0102</v>
      </c>
      <c r="C356" s="53" t="str">
        <f>Source!G185</f>
        <v>Грунтовка: водно-дисперсионная "БИРСС Бетон-контакт"</v>
      </c>
      <c r="D356" s="39" t="str">
        <f>Source!H185</f>
        <v>т</v>
      </c>
      <c r="E356" s="40">
        <f>Source!I185</f>
        <v>2.8954000000000001E-2</v>
      </c>
      <c r="F356" s="41">
        <f>Source!AL185+Source!AM185+Source!AO185</f>
        <v>18390.16</v>
      </c>
      <c r="G356" s="48" t="s">
        <v>6</v>
      </c>
      <c r="H356" s="43">
        <f>ROUND(Source!AC185*Source!I185, 2)+ROUND(Source!AD185*Source!I185, 2)+ROUND(Source!AF185*Source!I185, 2)</f>
        <v>532.47</v>
      </c>
      <c r="I356" s="42"/>
      <c r="J356" s="42">
        <f>IF(Source!BC185&lt;&gt; 0, Source!BC185, 1)</f>
        <v>7.13</v>
      </c>
      <c r="K356" s="43">
        <f>Source!O185</f>
        <v>3796.5</v>
      </c>
      <c r="L356" s="49"/>
      <c r="S356">
        <f>ROUND((Source!FX185/100)*((ROUND(Source!AF185*Source!I185, 2)+ROUND(Source!AE185*Source!I185, 2))), 2)</f>
        <v>0</v>
      </c>
      <c r="T356">
        <f>Source!X185</f>
        <v>0</v>
      </c>
      <c r="U356">
        <f>ROUND((Source!FY185/100)*((ROUND(Source!AF185*Source!I185, 2)+ROUND(Source!AE185*Source!I185, 2))), 2)</f>
        <v>0</v>
      </c>
      <c r="V356">
        <f>Source!Y185</f>
        <v>0</v>
      </c>
      <c r="W356">
        <f>IF(Source!BI185&lt;=1,H356, 0)</f>
        <v>532.47</v>
      </c>
      <c r="X356">
        <f>IF(Source!BI185=2,H356, 0)</f>
        <v>0</v>
      </c>
      <c r="Y356">
        <f>IF(Source!BI185=3,H356, 0)</f>
        <v>0</v>
      </c>
      <c r="Z356">
        <f>IF(Source!BI185=4,H356, 0)</f>
        <v>0</v>
      </c>
    </row>
    <row r="357" spans="1:26" ht="15" x14ac:dyDescent="0.25">
      <c r="G357" s="76">
        <f>H348+H349+H351+H352+H353+SUM(H355:H356)</f>
        <v>925.94</v>
      </c>
      <c r="H357" s="76"/>
      <c r="J357" s="76">
        <f>K348+K349+K351+K352+K353+SUM(K355:K356)</f>
        <v>6610.58</v>
      </c>
      <c r="K357" s="76"/>
      <c r="L357" s="45">
        <f>Source!U181</f>
        <v>16.776383999999997</v>
      </c>
      <c r="O357" s="28">
        <f>G357</f>
        <v>925.94</v>
      </c>
      <c r="P357" s="28">
        <f>J357</f>
        <v>6610.58</v>
      </c>
      <c r="Q357" s="28">
        <f>L357</f>
        <v>16.776383999999997</v>
      </c>
      <c r="W357">
        <f>IF(Source!BI181&lt;=1,H348+H349+H351+H352+H353, 0)</f>
        <v>393.46999999999997</v>
      </c>
      <c r="X357">
        <f>IF(Source!BI181=2,H348+H349+H351+H352+H353, 0)</f>
        <v>0</v>
      </c>
      <c r="Y357">
        <f>IF(Source!BI181=3,H348+H349+H351+H352+H353, 0)</f>
        <v>0</v>
      </c>
      <c r="Z357">
        <f>IF(Source!BI181=4,H348+H349+H351+H352+H353, 0)</f>
        <v>0</v>
      </c>
    </row>
    <row r="358" spans="1:26" ht="57" x14ac:dyDescent="0.2">
      <c r="A358" s="50" t="str">
        <f>Source!E187</f>
        <v>32</v>
      </c>
      <c r="B358" s="51" t="str">
        <f>Source!F187</f>
        <v>15-02-019-03</v>
      </c>
      <c r="C358" s="51" t="str">
        <f>Source!G187</f>
        <v>Сплошное выравнивание внутренних поверхностей (однослойное оштукатуривание) из сухих растворных смесей толщиной до 10 мм стен</v>
      </c>
      <c r="D358" s="32" t="str">
        <f>Source!H187</f>
        <v>100 м2</v>
      </c>
      <c r="E358" s="13">
        <f>Source!I187</f>
        <v>1.903</v>
      </c>
      <c r="F358" s="33">
        <f>Source!AL187+Source!AM187+Source!AO187</f>
        <v>295.40999999999997</v>
      </c>
      <c r="G358" s="34"/>
      <c r="H358" s="35"/>
      <c r="I358" s="34" t="str">
        <f>Source!BO187</f>
        <v/>
      </c>
      <c r="J358" s="34"/>
      <c r="K358" s="35"/>
      <c r="L358" s="36"/>
      <c r="S358">
        <f>ROUND((Source!FX187/100)*((ROUND(Source!AF187*Source!I187, 2)+ROUND(Source!AE187*Source!I187, 2))), 2)</f>
        <v>595.80999999999995</v>
      </c>
      <c r="T358">
        <f>Source!X187</f>
        <v>4270.59</v>
      </c>
      <c r="U358">
        <f>ROUND((Source!FY187/100)*((ROUND(Source!AF187*Source!I187, 2)+ROUND(Source!AE187*Source!I187, 2))), 2)</f>
        <v>294.75</v>
      </c>
      <c r="V358">
        <f>Source!Y187</f>
        <v>2112.8200000000002</v>
      </c>
    </row>
    <row r="359" spans="1:26" x14ac:dyDescent="0.2">
      <c r="C359" s="27" t="str">
        <f>"Объем: "&amp;Source!I187&amp;"=190,3/"&amp;"100"</f>
        <v>Объем: 1,903=190,3/100</v>
      </c>
    </row>
    <row r="360" spans="1:26" ht="14.25" x14ac:dyDescent="0.2">
      <c r="A360" s="50"/>
      <c r="B360" s="51"/>
      <c r="C360" s="51" t="s">
        <v>1607</v>
      </c>
      <c r="D360" s="32"/>
      <c r="E360" s="13"/>
      <c r="F360" s="33">
        <f>Source!AO187</f>
        <v>277.14</v>
      </c>
      <c r="G360" s="34" t="str">
        <f>Source!DG187</f>
        <v>)*1,15</v>
      </c>
      <c r="H360" s="35">
        <f>ROUND(Source!AF187*Source!I187, 2)</f>
        <v>606.51</v>
      </c>
      <c r="I360" s="34"/>
      <c r="J360" s="34">
        <f>IF(Source!BA187&lt;&gt; 0, Source!BA187, 1)</f>
        <v>7.13</v>
      </c>
      <c r="K360" s="35">
        <f>Source!S187</f>
        <v>4324.3999999999996</v>
      </c>
      <c r="L360" s="36"/>
      <c r="R360">
        <f>H360</f>
        <v>606.51</v>
      </c>
    </row>
    <row r="361" spans="1:26" ht="14.25" x14ac:dyDescent="0.2">
      <c r="A361" s="50"/>
      <c r="B361" s="51"/>
      <c r="C361" s="51" t="s">
        <v>390</v>
      </c>
      <c r="D361" s="32"/>
      <c r="E361" s="13"/>
      <c r="F361" s="33">
        <f>Source!AM187</f>
        <v>17.03</v>
      </c>
      <c r="G361" s="34" t="str">
        <f>Source!DE187</f>
        <v>)*1,25</v>
      </c>
      <c r="H361" s="35">
        <f>ROUND(Source!AD187*Source!I187, 2)</f>
        <v>40.51</v>
      </c>
      <c r="I361" s="34"/>
      <c r="J361" s="34">
        <f>IF(Source!BB187&lt;&gt; 0, Source!BB187, 1)</f>
        <v>7.13</v>
      </c>
      <c r="K361" s="35">
        <f>Source!Q187</f>
        <v>288.83999999999997</v>
      </c>
      <c r="L361" s="36"/>
    </row>
    <row r="362" spans="1:26" ht="14.25" x14ac:dyDescent="0.2">
      <c r="A362" s="50"/>
      <c r="B362" s="51"/>
      <c r="C362" s="51" t="s">
        <v>1608</v>
      </c>
      <c r="D362" s="32"/>
      <c r="E362" s="13"/>
      <c r="F362" s="33">
        <f>Source!AN187</f>
        <v>10.08</v>
      </c>
      <c r="G362" s="34" t="str">
        <f>Source!DF187</f>
        <v>)*1,25</v>
      </c>
      <c r="H362" s="37">
        <f>ROUND(Source!AE187*Source!I187, 2)</f>
        <v>23.98</v>
      </c>
      <c r="I362" s="34"/>
      <c r="J362" s="34">
        <f>IF(Source!BS187&lt;&gt; 0, Source!BS187, 1)</f>
        <v>7.13</v>
      </c>
      <c r="K362" s="37">
        <f>Source!R187</f>
        <v>170.96</v>
      </c>
      <c r="L362" s="36"/>
      <c r="R362">
        <f>H362</f>
        <v>23.98</v>
      </c>
    </row>
    <row r="363" spans="1:26" ht="14.25" x14ac:dyDescent="0.2">
      <c r="A363" s="50"/>
      <c r="B363" s="51"/>
      <c r="C363" s="51" t="s">
        <v>1614</v>
      </c>
      <c r="D363" s="32"/>
      <c r="E363" s="13"/>
      <c r="F363" s="33">
        <f>Source!AL187</f>
        <v>1.24</v>
      </c>
      <c r="G363" s="34" t="str">
        <f>Source!DD187</f>
        <v/>
      </c>
      <c r="H363" s="35">
        <f>ROUND(Source!AC187*Source!I187, 2)</f>
        <v>2.36</v>
      </c>
      <c r="I363" s="34"/>
      <c r="J363" s="34">
        <f>IF(Source!BC187&lt;&gt; 0, Source!BC187, 1)</f>
        <v>7.13</v>
      </c>
      <c r="K363" s="35">
        <f>Source!P187</f>
        <v>16.82</v>
      </c>
      <c r="L363" s="36"/>
    </row>
    <row r="364" spans="1:26" ht="14.25" x14ac:dyDescent="0.2">
      <c r="A364" s="50"/>
      <c r="B364" s="51"/>
      <c r="C364" s="51" t="s">
        <v>1609</v>
      </c>
      <c r="D364" s="32" t="s">
        <v>1610</v>
      </c>
      <c r="E364" s="13">
        <f>Source!BZ187</f>
        <v>105</v>
      </c>
      <c r="F364" s="74" t="str">
        <f>CONCATENATE(" )", Source!DL187, Source!FT187, "=", Source!FX187)</f>
        <v xml:space="preserve"> )*0,9=94,5</v>
      </c>
      <c r="G364" s="75"/>
      <c r="H364" s="35">
        <f>SUM(S358:S368)</f>
        <v>595.80999999999995</v>
      </c>
      <c r="I364" s="38"/>
      <c r="J364" s="30">
        <f>Source!AT187</f>
        <v>95</v>
      </c>
      <c r="K364" s="35">
        <f>SUM(T358:T368)</f>
        <v>4270.59</v>
      </c>
      <c r="L364" s="36"/>
    </row>
    <row r="365" spans="1:26" ht="14.25" x14ac:dyDescent="0.2">
      <c r="A365" s="50"/>
      <c r="B365" s="51"/>
      <c r="C365" s="51" t="s">
        <v>1611</v>
      </c>
      <c r="D365" s="32" t="s">
        <v>1610</v>
      </c>
      <c r="E365" s="13">
        <f>Source!CA187</f>
        <v>55</v>
      </c>
      <c r="F365" s="74" t="str">
        <f>CONCATENATE(" )", Source!DM187, Source!FU187, "=", Source!FY187)</f>
        <v xml:space="preserve"> )*0,85=46,75</v>
      </c>
      <c r="G365" s="75"/>
      <c r="H365" s="35">
        <f>SUM(U358:U368)</f>
        <v>294.75</v>
      </c>
      <c r="I365" s="38"/>
      <c r="J365" s="30">
        <f>Source!AU187</f>
        <v>47</v>
      </c>
      <c r="K365" s="35">
        <f>SUM(V358:V368)</f>
        <v>2112.8200000000002</v>
      </c>
      <c r="L365" s="36"/>
    </row>
    <row r="366" spans="1:26" ht="14.25" x14ac:dyDescent="0.2">
      <c r="A366" s="50"/>
      <c r="B366" s="51"/>
      <c r="C366" s="51" t="s">
        <v>1612</v>
      </c>
      <c r="D366" s="32" t="s">
        <v>1613</v>
      </c>
      <c r="E366" s="13">
        <f>Source!AQ187</f>
        <v>32.49</v>
      </c>
      <c r="F366" s="33"/>
      <c r="G366" s="34" t="str">
        <f>Source!DI187</f>
        <v>)*1,15</v>
      </c>
      <c r="H366" s="35"/>
      <c r="I366" s="34"/>
      <c r="J366" s="34"/>
      <c r="K366" s="35"/>
      <c r="L366" s="46">
        <f>Source!U187</f>
        <v>71.10274050000001</v>
      </c>
    </row>
    <row r="367" spans="1:26" ht="14.25" x14ac:dyDescent="0.2">
      <c r="A367" s="50" t="str">
        <f>Source!E189</f>
        <v>32,1</v>
      </c>
      <c r="B367" s="51" t="str">
        <f>Source!F189</f>
        <v>04.3.02.09</v>
      </c>
      <c r="C367" s="51" t="str">
        <f>Source!G189</f>
        <v>Смеси на цементной основе</v>
      </c>
      <c r="D367" s="32" t="str">
        <f>Source!H189</f>
        <v>т</v>
      </c>
      <c r="E367" s="13">
        <f>Source!I189</f>
        <v>1.61755</v>
      </c>
      <c r="F367" s="33">
        <f>Source!AL189+Source!AM189+Source!AO189</f>
        <v>0</v>
      </c>
      <c r="G367" s="47" t="s">
        <v>6</v>
      </c>
      <c r="H367" s="35">
        <f>ROUND(Source!AC189*Source!I189, 2)+ROUND(Source!AD189*Source!I189, 2)+ROUND(Source!AF189*Source!I189, 2)</f>
        <v>0</v>
      </c>
      <c r="I367" s="34"/>
      <c r="J367" s="34">
        <f>IF(Source!BC189&lt;&gt; 0, Source!BC189, 1)</f>
        <v>7.13</v>
      </c>
      <c r="K367" s="35">
        <f>Source!O189</f>
        <v>0</v>
      </c>
      <c r="L367" s="36"/>
      <c r="S367">
        <f>ROUND((Source!FX189/100)*((ROUND(Source!AF189*Source!I189, 2)+ROUND(Source!AE189*Source!I189, 2))), 2)</f>
        <v>0</v>
      </c>
      <c r="T367">
        <f>Source!X189</f>
        <v>0</v>
      </c>
      <c r="U367">
        <f>ROUND((Source!FY189/100)*((ROUND(Source!AF189*Source!I189, 2)+ROUND(Source!AE189*Source!I189, 2))), 2)</f>
        <v>0</v>
      </c>
      <c r="V367">
        <f>Source!Y189</f>
        <v>0</v>
      </c>
      <c r="W367">
        <f>IF(Source!BI189&lt;=1,H367, 0)</f>
        <v>0</v>
      </c>
      <c r="X367">
        <f>IF(Source!BI189=2,H367, 0)</f>
        <v>0</v>
      </c>
      <c r="Y367">
        <f>IF(Source!BI189=3,H367, 0)</f>
        <v>0</v>
      </c>
      <c r="Z367">
        <f>IF(Source!BI189=4,H367, 0)</f>
        <v>0</v>
      </c>
    </row>
    <row r="368" spans="1:26" ht="42.75" x14ac:dyDescent="0.2">
      <c r="A368" s="52" t="str">
        <f>Source!E191</f>
        <v>32,2</v>
      </c>
      <c r="B368" s="53" t="str">
        <f>Source!F191</f>
        <v>04.3.02.12-0002</v>
      </c>
      <c r="C368" s="53" t="str">
        <f>Source!G191</f>
        <v>Смесь сухая штукатурная цементно-известково-песчаная "БИРСС 15" (марка М100)</v>
      </c>
      <c r="D368" s="39" t="str">
        <f>Source!H191</f>
        <v>т</v>
      </c>
      <c r="E368" s="40">
        <f>Source!I191</f>
        <v>1.61755</v>
      </c>
      <c r="F368" s="41">
        <f>Source!AL191+Source!AM191+Source!AO191</f>
        <v>931.37</v>
      </c>
      <c r="G368" s="48" t="s">
        <v>6</v>
      </c>
      <c r="H368" s="43">
        <f>ROUND(Source!AC191*Source!I191, 2)+ROUND(Source!AD191*Source!I191, 2)+ROUND(Source!AF191*Source!I191, 2)</f>
        <v>1506.54</v>
      </c>
      <c r="I368" s="42"/>
      <c r="J368" s="42">
        <f>IF(Source!BC191&lt;&gt; 0, Source!BC191, 1)</f>
        <v>7.13</v>
      </c>
      <c r="K368" s="43">
        <f>Source!O191</f>
        <v>10741.61</v>
      </c>
      <c r="L368" s="49"/>
      <c r="S368">
        <f>ROUND((Source!FX191/100)*((ROUND(Source!AF191*Source!I191, 2)+ROUND(Source!AE191*Source!I191, 2))), 2)</f>
        <v>0</v>
      </c>
      <c r="T368">
        <f>Source!X191</f>
        <v>0</v>
      </c>
      <c r="U368">
        <f>ROUND((Source!FY191/100)*((ROUND(Source!AF191*Source!I191, 2)+ROUND(Source!AE191*Source!I191, 2))), 2)</f>
        <v>0</v>
      </c>
      <c r="V368">
        <f>Source!Y191</f>
        <v>0</v>
      </c>
      <c r="W368">
        <f>IF(Source!BI191&lt;=1,H368, 0)</f>
        <v>1506.54</v>
      </c>
      <c r="X368">
        <f>IF(Source!BI191=2,H368, 0)</f>
        <v>0</v>
      </c>
      <c r="Y368">
        <f>IF(Source!BI191=3,H368, 0)</f>
        <v>0</v>
      </c>
      <c r="Z368">
        <f>IF(Source!BI191=4,H368, 0)</f>
        <v>0</v>
      </c>
    </row>
    <row r="369" spans="1:26" ht="15" x14ac:dyDescent="0.25">
      <c r="G369" s="76">
        <f>H360+H361+H363+H364+H365+SUM(H367:H368)</f>
        <v>3046.48</v>
      </c>
      <c r="H369" s="76"/>
      <c r="J369" s="76">
        <f>K360+K361+K363+K364+K365+SUM(K367:K368)</f>
        <v>21755.08</v>
      </c>
      <c r="K369" s="76"/>
      <c r="L369" s="45">
        <f>Source!U187</f>
        <v>71.10274050000001</v>
      </c>
      <c r="O369" s="28">
        <f>G369</f>
        <v>3046.48</v>
      </c>
      <c r="P369" s="28">
        <f>J369</f>
        <v>21755.08</v>
      </c>
      <c r="Q369" s="28">
        <f>L369</f>
        <v>71.10274050000001</v>
      </c>
      <c r="W369">
        <f>IF(Source!BI187&lt;=1,H360+H361+H363+H364+H365, 0)</f>
        <v>1539.94</v>
      </c>
      <c r="X369">
        <f>IF(Source!BI187=2,H360+H361+H363+H364+H365, 0)</f>
        <v>0</v>
      </c>
      <c r="Y369">
        <f>IF(Source!BI187=3,H360+H361+H363+H364+H365, 0)</f>
        <v>0</v>
      </c>
      <c r="Z369">
        <f>IF(Source!BI187=4,H360+H361+H363+H364+H365, 0)</f>
        <v>0</v>
      </c>
    </row>
    <row r="370" spans="1:26" ht="42.75" x14ac:dyDescent="0.2">
      <c r="A370" s="50" t="str">
        <f>Source!E193</f>
        <v>33</v>
      </c>
      <c r="B370" s="51" t="str">
        <f>Source!F193</f>
        <v>15-04-006-01</v>
      </c>
      <c r="C370" s="51" t="str">
        <f>Source!G193</f>
        <v>Покрытие поверхностей грунтовкой глубокого проникновения за 1 раз потолков</v>
      </c>
      <c r="D370" s="32" t="str">
        <f>Source!H193</f>
        <v>100 м2</v>
      </c>
      <c r="E370" s="13">
        <f>Source!I193</f>
        <v>0.86299999999999999</v>
      </c>
      <c r="F370" s="33">
        <f>Source!AL193+Source!AM193+Source!AO193</f>
        <v>79.070000000000007</v>
      </c>
      <c r="G370" s="34"/>
      <c r="H370" s="35"/>
      <c r="I370" s="34" t="str">
        <f>Source!BO193</f>
        <v/>
      </c>
      <c r="J370" s="34"/>
      <c r="K370" s="35"/>
      <c r="L370" s="36"/>
      <c r="S370">
        <f>ROUND((Source!FX193/100)*((ROUND(Source!AF193*Source!I193, 2)+ROUND(Source!AE193*Source!I193, 2))), 2)</f>
        <v>73.34</v>
      </c>
      <c r="T370">
        <f>Source!X193</f>
        <v>525.71</v>
      </c>
      <c r="U370">
        <f>ROUND((Source!FY193/100)*((ROUND(Source!AF193*Source!I193, 2)+ROUND(Source!AE193*Source!I193, 2))), 2)</f>
        <v>36.28</v>
      </c>
      <c r="V370">
        <f>Source!Y193</f>
        <v>260.08999999999997</v>
      </c>
    </row>
    <row r="371" spans="1:26" x14ac:dyDescent="0.2">
      <c r="C371" s="27" t="str">
        <f>"Объем: "&amp;Source!I193&amp;"=86,3/"&amp;"100"</f>
        <v>Объем: 0,863=86,3/100</v>
      </c>
    </row>
    <row r="372" spans="1:26" ht="14.25" x14ac:dyDescent="0.2">
      <c r="A372" s="50"/>
      <c r="B372" s="51"/>
      <c r="C372" s="51" t="s">
        <v>1607</v>
      </c>
      <c r="D372" s="32"/>
      <c r="E372" s="13"/>
      <c r="F372" s="33">
        <f>Source!AO193</f>
        <v>77.92</v>
      </c>
      <c r="G372" s="34" t="str">
        <f>Source!DG193</f>
        <v>)*1,15</v>
      </c>
      <c r="H372" s="35">
        <f>ROUND(Source!AF193*Source!I193, 2)</f>
        <v>77.33</v>
      </c>
      <c r="I372" s="34"/>
      <c r="J372" s="34">
        <f>IF(Source!BA193&lt;&gt; 0, Source!BA193, 1)</f>
        <v>7.13</v>
      </c>
      <c r="K372" s="35">
        <f>Source!S193</f>
        <v>551.38</v>
      </c>
      <c r="L372" s="36"/>
      <c r="R372">
        <f>H372</f>
        <v>77.33</v>
      </c>
    </row>
    <row r="373" spans="1:26" ht="14.25" x14ac:dyDescent="0.2">
      <c r="A373" s="50"/>
      <c r="B373" s="51"/>
      <c r="C373" s="51" t="s">
        <v>390</v>
      </c>
      <c r="D373" s="32"/>
      <c r="E373" s="13"/>
      <c r="F373" s="33">
        <f>Source!AM193</f>
        <v>0.97</v>
      </c>
      <c r="G373" s="34" t="str">
        <f>Source!DE193</f>
        <v>)*1,25</v>
      </c>
      <c r="H373" s="35">
        <f>ROUND(Source!AD193*Source!I193, 2)</f>
        <v>1.05</v>
      </c>
      <c r="I373" s="34"/>
      <c r="J373" s="34">
        <f>IF(Source!BB193&lt;&gt; 0, Source!BB193, 1)</f>
        <v>7.13</v>
      </c>
      <c r="K373" s="35">
        <f>Source!Q193</f>
        <v>7.46</v>
      </c>
      <c r="L373" s="36"/>
    </row>
    <row r="374" spans="1:26" ht="14.25" x14ac:dyDescent="0.2">
      <c r="A374" s="50"/>
      <c r="B374" s="51"/>
      <c r="C374" s="51" t="s">
        <v>1608</v>
      </c>
      <c r="D374" s="32"/>
      <c r="E374" s="13"/>
      <c r="F374" s="33">
        <f>Source!AN193</f>
        <v>0.26</v>
      </c>
      <c r="G374" s="34" t="str">
        <f>Source!DF193</f>
        <v>)*1,25</v>
      </c>
      <c r="H374" s="37">
        <f>ROUND(Source!AE193*Source!I193, 2)</f>
        <v>0.28000000000000003</v>
      </c>
      <c r="I374" s="34"/>
      <c r="J374" s="34">
        <f>IF(Source!BS193&lt;&gt; 0, Source!BS193, 1)</f>
        <v>7.13</v>
      </c>
      <c r="K374" s="37">
        <f>Source!R193</f>
        <v>2</v>
      </c>
      <c r="L374" s="36"/>
      <c r="R374">
        <f>H374</f>
        <v>0.28000000000000003</v>
      </c>
    </row>
    <row r="375" spans="1:26" ht="14.25" x14ac:dyDescent="0.2">
      <c r="A375" s="50"/>
      <c r="B375" s="51"/>
      <c r="C375" s="51" t="s">
        <v>1614</v>
      </c>
      <c r="D375" s="32"/>
      <c r="E375" s="13"/>
      <c r="F375" s="33">
        <f>Source!AL193</f>
        <v>0.18</v>
      </c>
      <c r="G375" s="34" t="str">
        <f>Source!DD193</f>
        <v/>
      </c>
      <c r="H375" s="35">
        <f>ROUND(Source!AC193*Source!I193, 2)</f>
        <v>0.16</v>
      </c>
      <c r="I375" s="34"/>
      <c r="J375" s="34">
        <f>IF(Source!BC193&lt;&gt; 0, Source!BC193, 1)</f>
        <v>7.13</v>
      </c>
      <c r="K375" s="35">
        <f>Source!P193</f>
        <v>1.1100000000000001</v>
      </c>
      <c r="L375" s="36"/>
    </row>
    <row r="376" spans="1:26" ht="14.25" x14ac:dyDescent="0.2">
      <c r="A376" s="50"/>
      <c r="B376" s="51"/>
      <c r="C376" s="51" t="s">
        <v>1609</v>
      </c>
      <c r="D376" s="32" t="s">
        <v>1610</v>
      </c>
      <c r="E376" s="13">
        <f>Source!BZ193</f>
        <v>105</v>
      </c>
      <c r="F376" s="74" t="str">
        <f>CONCATENATE(" )", Source!DL193, Source!FT193, "=", Source!FX193)</f>
        <v xml:space="preserve"> )*0,9=94,5</v>
      </c>
      <c r="G376" s="75"/>
      <c r="H376" s="35">
        <f>SUM(S370:S380)</f>
        <v>73.34</v>
      </c>
      <c r="I376" s="38"/>
      <c r="J376" s="30">
        <f>Source!AT193</f>
        <v>95</v>
      </c>
      <c r="K376" s="35">
        <f>SUM(T370:T380)</f>
        <v>525.71</v>
      </c>
      <c r="L376" s="36"/>
    </row>
    <row r="377" spans="1:26" ht="14.25" x14ac:dyDescent="0.2">
      <c r="A377" s="50"/>
      <c r="B377" s="51"/>
      <c r="C377" s="51" t="s">
        <v>1611</v>
      </c>
      <c r="D377" s="32" t="s">
        <v>1610</v>
      </c>
      <c r="E377" s="13">
        <f>Source!CA193</f>
        <v>55</v>
      </c>
      <c r="F377" s="74" t="str">
        <f>CONCATENATE(" )", Source!DM193, Source!FU193, "=", Source!FY193)</f>
        <v xml:space="preserve"> )*0,85=46,75</v>
      </c>
      <c r="G377" s="75"/>
      <c r="H377" s="35">
        <f>SUM(U370:U380)</f>
        <v>36.28</v>
      </c>
      <c r="I377" s="38"/>
      <c r="J377" s="30">
        <f>Source!AU193</f>
        <v>47</v>
      </c>
      <c r="K377" s="35">
        <f>SUM(V370:V380)</f>
        <v>260.08999999999997</v>
      </c>
      <c r="L377" s="36"/>
    </row>
    <row r="378" spans="1:26" ht="14.25" x14ac:dyDescent="0.2">
      <c r="A378" s="50"/>
      <c r="B378" s="51"/>
      <c r="C378" s="51" t="s">
        <v>1612</v>
      </c>
      <c r="D378" s="32" t="s">
        <v>1613</v>
      </c>
      <c r="E378" s="13">
        <f>Source!AQ193</f>
        <v>8.1</v>
      </c>
      <c r="F378" s="33"/>
      <c r="G378" s="34" t="str">
        <f>Source!DI193</f>
        <v>)*1,15</v>
      </c>
      <c r="H378" s="35"/>
      <c r="I378" s="34"/>
      <c r="J378" s="34"/>
      <c r="K378" s="35"/>
      <c r="L378" s="46">
        <f>Source!U193</f>
        <v>8.0388450000000002</v>
      </c>
    </row>
    <row r="379" spans="1:26" ht="14.25" x14ac:dyDescent="0.2">
      <c r="A379" s="50" t="str">
        <f>Source!E195</f>
        <v>33,1</v>
      </c>
      <c r="B379" s="51" t="str">
        <f>Source!F195</f>
        <v>14.4.01.21</v>
      </c>
      <c r="C379" s="51" t="str">
        <f>Source!G195</f>
        <v>Грунтовка</v>
      </c>
      <c r="D379" s="32" t="str">
        <f>Source!H195</f>
        <v>т</v>
      </c>
      <c r="E379" s="13">
        <f>Source!I195</f>
        <v>1.1219E-2</v>
      </c>
      <c r="F379" s="33">
        <f>Source!AL195+Source!AM195+Source!AO195</f>
        <v>0</v>
      </c>
      <c r="G379" s="47" t="s">
        <v>6</v>
      </c>
      <c r="H379" s="35">
        <f>ROUND(Source!AC195*Source!I195, 2)+ROUND(Source!AD195*Source!I195, 2)+ROUND(Source!AF195*Source!I195, 2)</f>
        <v>0</v>
      </c>
      <c r="I379" s="34"/>
      <c r="J379" s="34">
        <f>IF(Source!BC195&lt;&gt; 0, Source!BC195, 1)</f>
        <v>7.13</v>
      </c>
      <c r="K379" s="35">
        <f>Source!O195</f>
        <v>0</v>
      </c>
      <c r="L379" s="36"/>
      <c r="S379">
        <f>ROUND((Source!FX195/100)*((ROUND(Source!AF195*Source!I195, 2)+ROUND(Source!AE195*Source!I195, 2))), 2)</f>
        <v>0</v>
      </c>
      <c r="T379">
        <f>Source!X195</f>
        <v>0</v>
      </c>
      <c r="U379">
        <f>ROUND((Source!FY195/100)*((ROUND(Source!AF195*Source!I195, 2)+ROUND(Source!AE195*Source!I195, 2))), 2)</f>
        <v>0</v>
      </c>
      <c r="V379">
        <f>Source!Y195</f>
        <v>0</v>
      </c>
      <c r="W379">
        <f>IF(Source!BI195&lt;=1,H379, 0)</f>
        <v>0</v>
      </c>
      <c r="X379">
        <f>IF(Source!BI195=2,H379, 0)</f>
        <v>0</v>
      </c>
      <c r="Y379">
        <f>IF(Source!BI195=3,H379, 0)</f>
        <v>0</v>
      </c>
      <c r="Z379">
        <f>IF(Source!BI195=4,H379, 0)</f>
        <v>0</v>
      </c>
    </row>
    <row r="380" spans="1:26" ht="28.5" x14ac:dyDescent="0.2">
      <c r="A380" s="52" t="str">
        <f>Source!E197</f>
        <v>33,2</v>
      </c>
      <c r="B380" s="53" t="str">
        <f>Source!F197</f>
        <v>14.3.01.01-0001</v>
      </c>
      <c r="C380" s="53" t="str">
        <f>Source!G197</f>
        <v>Грунтовка: «Бетоконтакт», КНАУФ</v>
      </c>
      <c r="D380" s="39" t="str">
        <f>Source!H197</f>
        <v>кг</v>
      </c>
      <c r="E380" s="40">
        <f>Source!I197</f>
        <v>11.218999999999999</v>
      </c>
      <c r="F380" s="41">
        <f>Source!AL197+Source!AM197+Source!AO197</f>
        <v>15.09</v>
      </c>
      <c r="G380" s="48" t="s">
        <v>6</v>
      </c>
      <c r="H380" s="43">
        <f>ROUND(Source!AC197*Source!I197, 2)+ROUND(Source!AD197*Source!I197, 2)+ROUND(Source!AF197*Source!I197, 2)</f>
        <v>169.29</v>
      </c>
      <c r="I380" s="42"/>
      <c r="J380" s="42">
        <f>IF(Source!BC197&lt;&gt; 0, Source!BC197, 1)</f>
        <v>7.13</v>
      </c>
      <c r="K380" s="43">
        <f>Source!O197</f>
        <v>1207.07</v>
      </c>
      <c r="L380" s="49"/>
      <c r="S380">
        <f>ROUND((Source!FX197/100)*((ROUND(Source!AF197*Source!I197, 2)+ROUND(Source!AE197*Source!I197, 2))), 2)</f>
        <v>0</v>
      </c>
      <c r="T380">
        <f>Source!X197</f>
        <v>0</v>
      </c>
      <c r="U380">
        <f>ROUND((Source!FY197/100)*((ROUND(Source!AF197*Source!I197, 2)+ROUND(Source!AE197*Source!I197, 2))), 2)</f>
        <v>0</v>
      </c>
      <c r="V380">
        <f>Source!Y197</f>
        <v>0</v>
      </c>
      <c r="W380">
        <f>IF(Source!BI197&lt;=1,H380, 0)</f>
        <v>169.29</v>
      </c>
      <c r="X380">
        <f>IF(Source!BI197=2,H380, 0)</f>
        <v>0</v>
      </c>
      <c r="Y380">
        <f>IF(Source!BI197=3,H380, 0)</f>
        <v>0</v>
      </c>
      <c r="Z380">
        <f>IF(Source!BI197=4,H380, 0)</f>
        <v>0</v>
      </c>
    </row>
    <row r="381" spans="1:26" ht="15" x14ac:dyDescent="0.25">
      <c r="G381" s="76">
        <f>H372+H373+H375+H376+H377+SUM(H379:H380)</f>
        <v>357.45</v>
      </c>
      <c r="H381" s="76"/>
      <c r="J381" s="76">
        <f>K372+K373+K375+K376+K377+SUM(K379:K380)</f>
        <v>2552.8199999999997</v>
      </c>
      <c r="K381" s="76"/>
      <c r="L381" s="45">
        <f>Source!U193</f>
        <v>8.0388450000000002</v>
      </c>
      <c r="O381" s="28">
        <f>G381</f>
        <v>357.45</v>
      </c>
      <c r="P381" s="28">
        <f>J381</f>
        <v>2552.8199999999997</v>
      </c>
      <c r="Q381" s="28">
        <f>L381</f>
        <v>8.0388450000000002</v>
      </c>
      <c r="W381">
        <f>IF(Source!BI193&lt;=1,H372+H373+H375+H376+H377, 0)</f>
        <v>188.16</v>
      </c>
      <c r="X381">
        <f>IF(Source!BI193=2,H372+H373+H375+H376+H377, 0)</f>
        <v>0</v>
      </c>
      <c r="Y381">
        <f>IF(Source!BI193=3,H372+H373+H375+H376+H377, 0)</f>
        <v>0</v>
      </c>
      <c r="Z381">
        <f>IF(Source!BI193=4,H372+H373+H375+H376+H377, 0)</f>
        <v>0</v>
      </c>
    </row>
    <row r="382" spans="1:26" ht="57" x14ac:dyDescent="0.2">
      <c r="A382" s="50" t="str">
        <f>Source!E199</f>
        <v>34</v>
      </c>
      <c r="B382" s="51" t="str">
        <f>Source!F199</f>
        <v>15-02-016-03</v>
      </c>
      <c r="C382" s="51" t="str">
        <f>Source!G199</f>
        <v>Штукатурка поверхностей внутри здания цементно-известковым или цементным раствором по камню и бетону улучшенная стен</v>
      </c>
      <c r="D382" s="32" t="str">
        <f>Source!H199</f>
        <v>100 м2</v>
      </c>
      <c r="E382" s="13">
        <f>Source!I199</f>
        <v>0.32419999999999999</v>
      </c>
      <c r="F382" s="33">
        <f>Source!AL199+Source!AM199+Source!AO199</f>
        <v>2040.6800000000003</v>
      </c>
      <c r="G382" s="34"/>
      <c r="H382" s="35"/>
      <c r="I382" s="34" t="str">
        <f>Source!BO199</f>
        <v/>
      </c>
      <c r="J382" s="34"/>
      <c r="K382" s="35"/>
      <c r="L382" s="36"/>
      <c r="S382">
        <f>ROUND((Source!FX199/100)*((ROUND(Source!AF199*Source!I199, 2)+ROUND(Source!AE199*Source!I199, 2))), 2)</f>
        <v>307.23</v>
      </c>
      <c r="T382">
        <f>Source!X199</f>
        <v>2202.14</v>
      </c>
      <c r="U382">
        <f>ROUND((Source!FY199/100)*((ROUND(Source!AF199*Source!I199, 2)+ROUND(Source!AE199*Source!I199, 2))), 2)</f>
        <v>151.99</v>
      </c>
      <c r="V382">
        <f>Source!Y199</f>
        <v>1089.48</v>
      </c>
    </row>
    <row r="383" spans="1:26" x14ac:dyDescent="0.2">
      <c r="C383" s="27" t="str">
        <f>"Объем: "&amp;Source!I199&amp;"=32,42/"&amp;"100"</f>
        <v>Объем: 0,3242=32,42/100</v>
      </c>
    </row>
    <row r="384" spans="1:26" ht="14.25" x14ac:dyDescent="0.2">
      <c r="A384" s="50"/>
      <c r="B384" s="51"/>
      <c r="C384" s="51" t="s">
        <v>1607</v>
      </c>
      <c r="D384" s="32"/>
      <c r="E384" s="13"/>
      <c r="F384" s="33">
        <f>Source!AO199</f>
        <v>806.9</v>
      </c>
      <c r="G384" s="34" t="str">
        <f>Source!DG199</f>
        <v>)*1,15</v>
      </c>
      <c r="H384" s="35">
        <f>ROUND(Source!AF199*Source!I199, 2)</f>
        <v>300.83999999999997</v>
      </c>
      <c r="I384" s="34"/>
      <c r="J384" s="34">
        <f>IF(Source!BA199&lt;&gt; 0, Source!BA199, 1)</f>
        <v>7.13</v>
      </c>
      <c r="K384" s="35">
        <f>Source!S199</f>
        <v>2144.96</v>
      </c>
      <c r="L384" s="36"/>
      <c r="R384">
        <f>H384</f>
        <v>300.83999999999997</v>
      </c>
    </row>
    <row r="385" spans="1:26" ht="14.25" x14ac:dyDescent="0.2">
      <c r="A385" s="50"/>
      <c r="B385" s="51"/>
      <c r="C385" s="51" t="s">
        <v>390</v>
      </c>
      <c r="D385" s="32"/>
      <c r="E385" s="13"/>
      <c r="F385" s="33">
        <f>Source!AM199</f>
        <v>103.38</v>
      </c>
      <c r="G385" s="34" t="str">
        <f>Source!DE199</f>
        <v>)*1,25</v>
      </c>
      <c r="H385" s="35">
        <f>ROUND(Source!AD199*Source!I199, 2)</f>
        <v>41.89</v>
      </c>
      <c r="I385" s="34"/>
      <c r="J385" s="34">
        <f>IF(Source!BB199&lt;&gt; 0, Source!BB199, 1)</f>
        <v>7.13</v>
      </c>
      <c r="K385" s="35">
        <f>Source!Q199</f>
        <v>298.70999999999998</v>
      </c>
      <c r="L385" s="36"/>
    </row>
    <row r="386" spans="1:26" ht="14.25" x14ac:dyDescent="0.2">
      <c r="A386" s="50"/>
      <c r="B386" s="51"/>
      <c r="C386" s="51" t="s">
        <v>1608</v>
      </c>
      <c r="D386" s="32"/>
      <c r="E386" s="13"/>
      <c r="F386" s="33">
        <f>Source!AN199</f>
        <v>59.9</v>
      </c>
      <c r="G386" s="34" t="str">
        <f>Source!DF199</f>
        <v>)*1,25</v>
      </c>
      <c r="H386" s="37">
        <f>ROUND(Source!AE199*Source!I199, 2)</f>
        <v>24.27</v>
      </c>
      <c r="I386" s="34"/>
      <c r="J386" s="34">
        <f>IF(Source!BS199&lt;&gt; 0, Source!BS199, 1)</f>
        <v>7.13</v>
      </c>
      <c r="K386" s="37">
        <f>Source!R199</f>
        <v>173.08</v>
      </c>
      <c r="L386" s="36"/>
      <c r="R386">
        <f>H386</f>
        <v>24.27</v>
      </c>
    </row>
    <row r="387" spans="1:26" ht="14.25" x14ac:dyDescent="0.2">
      <c r="A387" s="50"/>
      <c r="B387" s="51"/>
      <c r="C387" s="51" t="s">
        <v>1614</v>
      </c>
      <c r="D387" s="32"/>
      <c r="E387" s="13"/>
      <c r="F387" s="33">
        <f>Source!AL199</f>
        <v>1130.4000000000001</v>
      </c>
      <c r="G387" s="34" t="str">
        <f>Source!DD199</f>
        <v/>
      </c>
      <c r="H387" s="35">
        <f>ROUND(Source!AC199*Source!I199, 2)</f>
        <v>366.48</v>
      </c>
      <c r="I387" s="34"/>
      <c r="J387" s="34">
        <f>IF(Source!BC199&lt;&gt; 0, Source!BC199, 1)</f>
        <v>7.13</v>
      </c>
      <c r="K387" s="35">
        <f>Source!P199</f>
        <v>2612.9699999999998</v>
      </c>
      <c r="L387" s="36"/>
    </row>
    <row r="388" spans="1:26" ht="14.25" x14ac:dyDescent="0.2">
      <c r="A388" s="50"/>
      <c r="B388" s="51"/>
      <c r="C388" s="51" t="s">
        <v>1609</v>
      </c>
      <c r="D388" s="32" t="s">
        <v>1610</v>
      </c>
      <c r="E388" s="13">
        <f>Source!BZ199</f>
        <v>105</v>
      </c>
      <c r="F388" s="74" t="str">
        <f>CONCATENATE(" )", Source!DL199, Source!FT199, "=", Source!FX199)</f>
        <v xml:space="preserve"> )*0,9=94,5</v>
      </c>
      <c r="G388" s="75"/>
      <c r="H388" s="35">
        <f>SUM(S382:S390)</f>
        <v>307.23</v>
      </c>
      <c r="I388" s="38"/>
      <c r="J388" s="30">
        <f>Source!AT199</f>
        <v>95</v>
      </c>
      <c r="K388" s="35">
        <f>SUM(T382:T390)</f>
        <v>2202.14</v>
      </c>
      <c r="L388" s="36"/>
    </row>
    <row r="389" spans="1:26" ht="14.25" x14ac:dyDescent="0.2">
      <c r="A389" s="50"/>
      <c r="B389" s="51"/>
      <c r="C389" s="51" t="s">
        <v>1611</v>
      </c>
      <c r="D389" s="32" t="s">
        <v>1610</v>
      </c>
      <c r="E389" s="13">
        <f>Source!CA199</f>
        <v>55</v>
      </c>
      <c r="F389" s="74" t="str">
        <f>CONCATENATE(" )", Source!DM199, Source!FU199, "=", Source!FY199)</f>
        <v xml:space="preserve"> )*0,85=46,75</v>
      </c>
      <c r="G389" s="75"/>
      <c r="H389" s="35">
        <f>SUM(U382:U390)</f>
        <v>151.99</v>
      </c>
      <c r="I389" s="38"/>
      <c r="J389" s="30">
        <f>Source!AU199</f>
        <v>47</v>
      </c>
      <c r="K389" s="35">
        <f>SUM(V382:V390)</f>
        <v>1089.48</v>
      </c>
      <c r="L389" s="36"/>
    </row>
    <row r="390" spans="1:26" ht="14.25" x14ac:dyDescent="0.2">
      <c r="A390" s="52"/>
      <c r="B390" s="53"/>
      <c r="C390" s="53" t="s">
        <v>1612</v>
      </c>
      <c r="D390" s="39" t="s">
        <v>1613</v>
      </c>
      <c r="E390" s="40">
        <f>Source!AQ199</f>
        <v>85.84</v>
      </c>
      <c r="F390" s="41"/>
      <c r="G390" s="42" t="str">
        <f>Source!DI199</f>
        <v>)*1,15</v>
      </c>
      <c r="H390" s="43"/>
      <c r="I390" s="42"/>
      <c r="J390" s="42"/>
      <c r="K390" s="43"/>
      <c r="L390" s="44">
        <f>Source!U199</f>
        <v>32.0037272</v>
      </c>
    </row>
    <row r="391" spans="1:26" ht="15" x14ac:dyDescent="0.25">
      <c r="G391" s="76">
        <f>H384+H385+H387+H388+H389</f>
        <v>1168.43</v>
      </c>
      <c r="H391" s="76"/>
      <c r="J391" s="76">
        <f>K384+K385+K387+K388+K389</f>
        <v>8348.2599999999984</v>
      </c>
      <c r="K391" s="76"/>
      <c r="L391" s="45">
        <f>Source!U199</f>
        <v>32.0037272</v>
      </c>
      <c r="O391" s="28">
        <f>G391</f>
        <v>1168.43</v>
      </c>
      <c r="P391" s="28">
        <f>J391</f>
        <v>8348.2599999999984</v>
      </c>
      <c r="Q391" s="28">
        <f>L391</f>
        <v>32.0037272</v>
      </c>
      <c r="W391">
        <f>IF(Source!BI199&lt;=1,H384+H385+H387+H388+H389, 0)</f>
        <v>1168.43</v>
      </c>
      <c r="X391">
        <f>IF(Source!BI199=2,H384+H385+H387+H388+H389, 0)</f>
        <v>0</v>
      </c>
      <c r="Y391">
        <f>IF(Source!BI199=3,H384+H385+H387+H388+H389, 0)</f>
        <v>0</v>
      </c>
      <c r="Z391">
        <f>IF(Source!BI199=4,H384+H385+H387+H388+H389, 0)</f>
        <v>0</v>
      </c>
    </row>
    <row r="392" spans="1:26" ht="42.75" x14ac:dyDescent="0.2">
      <c r="A392" s="50" t="str">
        <f>Source!E201</f>
        <v>35</v>
      </c>
      <c r="B392" s="51" t="str">
        <f>Source!F201</f>
        <v>15-04-005-03</v>
      </c>
      <c r="C392" s="51" t="str">
        <f>Source!G201</f>
        <v>Окраска поливинилацетатными водоэмульсионными составами улучшенная по штукатурке стен</v>
      </c>
      <c r="D392" s="32" t="str">
        <f>Source!H201</f>
        <v>100 м2</v>
      </c>
      <c r="E392" s="13">
        <f>Source!I201</f>
        <v>1.903</v>
      </c>
      <c r="F392" s="33">
        <f>Source!AL201+Source!AM201+Source!AO201</f>
        <v>675.6</v>
      </c>
      <c r="G392" s="34"/>
      <c r="H392" s="35"/>
      <c r="I392" s="34" t="str">
        <f>Source!BO201</f>
        <v/>
      </c>
      <c r="J392" s="34"/>
      <c r="K392" s="35"/>
      <c r="L392" s="36"/>
      <c r="S392">
        <f>ROUND((Source!FX201/100)*((ROUND(Source!AF201*Source!I201, 2)+ROUND(Source!AE201*Source!I201, 2))), 2)</f>
        <v>800.34</v>
      </c>
      <c r="T392">
        <f>Source!X201</f>
        <v>5736.6</v>
      </c>
      <c r="U392">
        <f>ROUND((Source!FY201/100)*((ROUND(Source!AF201*Source!I201, 2)+ROUND(Source!AE201*Source!I201, 2))), 2)</f>
        <v>395.94</v>
      </c>
      <c r="V392">
        <f>Source!Y201</f>
        <v>2838.11</v>
      </c>
    </row>
    <row r="393" spans="1:26" x14ac:dyDescent="0.2">
      <c r="C393" s="27" t="str">
        <f>"Объем: "&amp;Source!I201&amp;"=190,3/"&amp;"100"</f>
        <v>Объем: 1,903=190,3/100</v>
      </c>
    </row>
    <row r="394" spans="1:26" ht="14.25" x14ac:dyDescent="0.2">
      <c r="A394" s="50"/>
      <c r="B394" s="51"/>
      <c r="C394" s="51" t="s">
        <v>1607</v>
      </c>
      <c r="D394" s="32"/>
      <c r="E394" s="13"/>
      <c r="F394" s="33">
        <f>Source!AO201</f>
        <v>384.81</v>
      </c>
      <c r="G394" s="34" t="str">
        <f>Source!DG201</f>
        <v>)*1,15</v>
      </c>
      <c r="H394" s="35">
        <f>ROUND(Source!AF201*Source!I201, 2)</f>
        <v>842.14</v>
      </c>
      <c r="I394" s="34"/>
      <c r="J394" s="34">
        <f>IF(Source!BA201&lt;&gt; 0, Source!BA201, 1)</f>
        <v>7.13</v>
      </c>
      <c r="K394" s="35">
        <f>Source!S201</f>
        <v>6004.44</v>
      </c>
      <c r="L394" s="36"/>
      <c r="R394">
        <f>H394</f>
        <v>842.14</v>
      </c>
    </row>
    <row r="395" spans="1:26" ht="14.25" x14ac:dyDescent="0.2">
      <c r="A395" s="50"/>
      <c r="B395" s="51"/>
      <c r="C395" s="51" t="s">
        <v>390</v>
      </c>
      <c r="D395" s="32"/>
      <c r="E395" s="13"/>
      <c r="F395" s="33">
        <f>Source!AM201</f>
        <v>10.49</v>
      </c>
      <c r="G395" s="34" t="str">
        <f>Source!DE201</f>
        <v>)*1,25</v>
      </c>
      <c r="H395" s="35">
        <f>ROUND(Source!AD201*Source!I201, 2)</f>
        <v>24.95</v>
      </c>
      <c r="I395" s="34"/>
      <c r="J395" s="34">
        <f>IF(Source!BB201&lt;&gt; 0, Source!BB201, 1)</f>
        <v>7.13</v>
      </c>
      <c r="K395" s="35">
        <f>Source!Q201</f>
        <v>177.92</v>
      </c>
      <c r="L395" s="36"/>
    </row>
    <row r="396" spans="1:26" ht="14.25" x14ac:dyDescent="0.2">
      <c r="A396" s="50"/>
      <c r="B396" s="51"/>
      <c r="C396" s="51" t="s">
        <v>1608</v>
      </c>
      <c r="D396" s="32"/>
      <c r="E396" s="13"/>
      <c r="F396" s="33">
        <f>Source!AN201</f>
        <v>2.0099999999999998</v>
      </c>
      <c r="G396" s="34" t="str">
        <f>Source!DF201</f>
        <v>)*1,25</v>
      </c>
      <c r="H396" s="37">
        <f>ROUND(Source!AE201*Source!I201, 2)</f>
        <v>4.78</v>
      </c>
      <c r="I396" s="34"/>
      <c r="J396" s="34">
        <f>IF(Source!BS201&lt;&gt; 0, Source!BS201, 1)</f>
        <v>7.13</v>
      </c>
      <c r="K396" s="37">
        <f>Source!R201</f>
        <v>34.090000000000003</v>
      </c>
      <c r="L396" s="36"/>
      <c r="R396">
        <f>H396</f>
        <v>4.78</v>
      </c>
    </row>
    <row r="397" spans="1:26" ht="14.25" x14ac:dyDescent="0.2">
      <c r="A397" s="50"/>
      <c r="B397" s="51"/>
      <c r="C397" s="51" t="s">
        <v>1614</v>
      </c>
      <c r="D397" s="32"/>
      <c r="E397" s="13"/>
      <c r="F397" s="33">
        <f>Source!AL201</f>
        <v>280.3</v>
      </c>
      <c r="G397" s="34" t="str">
        <f>Source!DD201</f>
        <v/>
      </c>
      <c r="H397" s="35">
        <f>ROUND(Source!AC201*Source!I201, 2)</f>
        <v>533.41</v>
      </c>
      <c r="I397" s="34"/>
      <c r="J397" s="34">
        <f>IF(Source!BC201&lt;&gt; 0, Source!BC201, 1)</f>
        <v>7.13</v>
      </c>
      <c r="K397" s="35">
        <f>Source!P201</f>
        <v>3803.22</v>
      </c>
      <c r="L397" s="36"/>
    </row>
    <row r="398" spans="1:26" ht="14.25" x14ac:dyDescent="0.2">
      <c r="A398" s="50"/>
      <c r="B398" s="51"/>
      <c r="C398" s="51" t="s">
        <v>1609</v>
      </c>
      <c r="D398" s="32" t="s">
        <v>1610</v>
      </c>
      <c r="E398" s="13">
        <f>Source!BZ201</f>
        <v>105</v>
      </c>
      <c r="F398" s="74" t="str">
        <f>CONCATENATE(" )", Source!DL201, Source!FT201, "=", Source!FX201)</f>
        <v xml:space="preserve"> )*0,9=94,5</v>
      </c>
      <c r="G398" s="75"/>
      <c r="H398" s="35">
        <f>SUM(S392:S402)</f>
        <v>800.34</v>
      </c>
      <c r="I398" s="38"/>
      <c r="J398" s="30">
        <f>Source!AT201</f>
        <v>95</v>
      </c>
      <c r="K398" s="35">
        <f>SUM(T392:T402)</f>
        <v>5736.6</v>
      </c>
      <c r="L398" s="36"/>
    </row>
    <row r="399" spans="1:26" ht="14.25" x14ac:dyDescent="0.2">
      <c r="A399" s="50"/>
      <c r="B399" s="51"/>
      <c r="C399" s="51" t="s">
        <v>1611</v>
      </c>
      <c r="D399" s="32" t="s">
        <v>1610</v>
      </c>
      <c r="E399" s="13">
        <f>Source!CA201</f>
        <v>55</v>
      </c>
      <c r="F399" s="74" t="str">
        <f>CONCATENATE(" )", Source!DM201, Source!FU201, "=", Source!FY201)</f>
        <v xml:space="preserve"> )*0,85=46,75</v>
      </c>
      <c r="G399" s="75"/>
      <c r="H399" s="35">
        <f>SUM(U392:U402)</f>
        <v>395.94</v>
      </c>
      <c r="I399" s="38"/>
      <c r="J399" s="30">
        <f>Source!AU201</f>
        <v>47</v>
      </c>
      <c r="K399" s="35">
        <f>SUM(V392:V402)</f>
        <v>2838.11</v>
      </c>
      <c r="L399" s="36"/>
    </row>
    <row r="400" spans="1:26" ht="14.25" x14ac:dyDescent="0.2">
      <c r="A400" s="50"/>
      <c r="B400" s="51"/>
      <c r="C400" s="51" t="s">
        <v>1612</v>
      </c>
      <c r="D400" s="32" t="s">
        <v>1613</v>
      </c>
      <c r="E400" s="13">
        <f>Source!AQ201</f>
        <v>42.9</v>
      </c>
      <c r="F400" s="33"/>
      <c r="G400" s="34" t="str">
        <f>Source!DI201</f>
        <v>)*1,15</v>
      </c>
      <c r="H400" s="35"/>
      <c r="I400" s="34"/>
      <c r="J400" s="34"/>
      <c r="K400" s="35"/>
      <c r="L400" s="46">
        <f>Source!U201</f>
        <v>93.88450499999999</v>
      </c>
    </row>
    <row r="401" spans="1:26" ht="14.25" x14ac:dyDescent="0.2">
      <c r="A401" s="50" t="str">
        <f>Source!E203</f>
        <v>35,1</v>
      </c>
      <c r="B401" s="51" t="str">
        <f>Source!F203</f>
        <v>14.3.02.01</v>
      </c>
      <c r="C401" s="51" t="str">
        <f>Source!G203</f>
        <v>Краска водоэмульсионная</v>
      </c>
      <c r="D401" s="32" t="str">
        <f>Source!H203</f>
        <v>т</v>
      </c>
      <c r="E401" s="13">
        <f>Source!I203</f>
        <v>0.119889</v>
      </c>
      <c r="F401" s="33">
        <f>Source!AL203+Source!AM203+Source!AO203</f>
        <v>0</v>
      </c>
      <c r="G401" s="47" t="s">
        <v>6</v>
      </c>
      <c r="H401" s="35">
        <f>ROUND(Source!AC203*Source!I203, 2)+ROUND(Source!AD203*Source!I203, 2)+ROUND(Source!AF203*Source!I203, 2)</f>
        <v>0</v>
      </c>
      <c r="I401" s="34"/>
      <c r="J401" s="34">
        <f>IF(Source!BC203&lt;&gt; 0, Source!BC203, 1)</f>
        <v>7.13</v>
      </c>
      <c r="K401" s="35">
        <f>Source!O203</f>
        <v>0</v>
      </c>
      <c r="L401" s="36"/>
      <c r="S401">
        <f>ROUND((Source!FX203/100)*((ROUND(Source!AF203*Source!I203, 2)+ROUND(Source!AE203*Source!I203, 2))), 2)</f>
        <v>0</v>
      </c>
      <c r="T401">
        <f>Source!X203</f>
        <v>0</v>
      </c>
      <c r="U401">
        <f>ROUND((Source!FY203/100)*((ROUND(Source!AF203*Source!I203, 2)+ROUND(Source!AE203*Source!I203, 2))), 2)</f>
        <v>0</v>
      </c>
      <c r="V401">
        <f>Source!Y203</f>
        <v>0</v>
      </c>
      <c r="W401">
        <f>IF(Source!BI203&lt;=1,H401, 0)</f>
        <v>0</v>
      </c>
      <c r="X401">
        <f>IF(Source!BI203=2,H401, 0)</f>
        <v>0</v>
      </c>
      <c r="Y401">
        <f>IF(Source!BI203=3,H401, 0)</f>
        <v>0</v>
      </c>
      <c r="Z401">
        <f>IF(Source!BI203=4,H401, 0)</f>
        <v>0</v>
      </c>
    </row>
    <row r="402" spans="1:26" ht="28.5" x14ac:dyDescent="0.2">
      <c r="A402" s="52" t="str">
        <f>Source!E205</f>
        <v>35,2</v>
      </c>
      <c r="B402" s="53" t="str">
        <f>Source!F205</f>
        <v>14.3.02.01-0014</v>
      </c>
      <c r="C402" s="53" t="str">
        <f>Source!G205</f>
        <v>Краска акриловая Alpina RENOVA, CAPAROL водно-дисперсионная</v>
      </c>
      <c r="D402" s="39" t="str">
        <f>Source!H205</f>
        <v>т</v>
      </c>
      <c r="E402" s="40">
        <f>Source!I205</f>
        <v>0.119889</v>
      </c>
      <c r="F402" s="41">
        <f>Source!AL205+Source!AM205+Source!AO205</f>
        <v>7627.37</v>
      </c>
      <c r="G402" s="48" t="s">
        <v>6</v>
      </c>
      <c r="H402" s="43">
        <f>ROUND(Source!AC205*Source!I205, 2)+ROUND(Source!AD205*Source!I205, 2)+ROUND(Source!AF205*Source!I205, 2)</f>
        <v>914.44</v>
      </c>
      <c r="I402" s="42"/>
      <c r="J402" s="42">
        <f>IF(Source!BC205&lt;&gt; 0, Source!BC205, 1)</f>
        <v>7.13</v>
      </c>
      <c r="K402" s="43">
        <f>Source!O205</f>
        <v>6519.94</v>
      </c>
      <c r="L402" s="49"/>
      <c r="S402">
        <f>ROUND((Source!FX205/100)*((ROUND(Source!AF205*Source!I205, 2)+ROUND(Source!AE205*Source!I205, 2))), 2)</f>
        <v>0</v>
      </c>
      <c r="T402">
        <f>Source!X205</f>
        <v>0</v>
      </c>
      <c r="U402">
        <f>ROUND((Source!FY205/100)*((ROUND(Source!AF205*Source!I205, 2)+ROUND(Source!AE205*Source!I205, 2))), 2)</f>
        <v>0</v>
      </c>
      <c r="V402">
        <f>Source!Y205</f>
        <v>0</v>
      </c>
      <c r="W402">
        <f>IF(Source!BI205&lt;=1,H402, 0)</f>
        <v>914.44</v>
      </c>
      <c r="X402">
        <f>IF(Source!BI205=2,H402, 0)</f>
        <v>0</v>
      </c>
      <c r="Y402">
        <f>IF(Source!BI205=3,H402, 0)</f>
        <v>0</v>
      </c>
      <c r="Z402">
        <f>IF(Source!BI205=4,H402, 0)</f>
        <v>0</v>
      </c>
    </row>
    <row r="403" spans="1:26" ht="15" x14ac:dyDescent="0.25">
      <c r="G403" s="76">
        <f>H394+H395+H397+H398+H399+SUM(H401:H402)</f>
        <v>3511.2200000000003</v>
      </c>
      <c r="H403" s="76"/>
      <c r="J403" s="76">
        <f>K394+K395+K397+K398+K399+SUM(K401:K402)</f>
        <v>25080.23</v>
      </c>
      <c r="K403" s="76"/>
      <c r="L403" s="45">
        <f>Source!U201</f>
        <v>93.88450499999999</v>
      </c>
      <c r="O403" s="28">
        <f>G403</f>
        <v>3511.2200000000003</v>
      </c>
      <c r="P403" s="28">
        <f>J403</f>
        <v>25080.23</v>
      </c>
      <c r="Q403" s="28">
        <f>L403</f>
        <v>93.88450499999999</v>
      </c>
      <c r="W403">
        <f>IF(Source!BI201&lt;=1,H394+H395+H397+H398+H399, 0)</f>
        <v>2596.7800000000002</v>
      </c>
      <c r="X403">
        <f>IF(Source!BI201=2,H394+H395+H397+H398+H399, 0)</f>
        <v>0</v>
      </c>
      <c r="Y403">
        <f>IF(Source!BI201=3,H394+H395+H397+H398+H399, 0)</f>
        <v>0</v>
      </c>
      <c r="Z403">
        <f>IF(Source!BI201=4,H394+H395+H397+H398+H399, 0)</f>
        <v>0</v>
      </c>
    </row>
    <row r="404" spans="1:26" ht="28.5" x14ac:dyDescent="0.2">
      <c r="A404" s="50" t="str">
        <f>Source!E207</f>
        <v>36</v>
      </c>
      <c r="B404" s="51" t="str">
        <f>Source!F207</f>
        <v>62-42-1</v>
      </c>
      <c r="C404" s="51" t="str">
        <f>Source!G207</f>
        <v>Протравка цементной штукатурки нейтрализующим раствором</v>
      </c>
      <c r="D404" s="32" t="str">
        <f>Source!H207</f>
        <v>100 м2</v>
      </c>
      <c r="E404" s="13">
        <f>Source!I207</f>
        <v>7.8E-2</v>
      </c>
      <c r="F404" s="33">
        <f>Source!AL207+Source!AM207+Source!AO207</f>
        <v>37.1</v>
      </c>
      <c r="G404" s="34"/>
      <c r="H404" s="35"/>
      <c r="I404" s="34" t="str">
        <f>Source!BO207</f>
        <v/>
      </c>
      <c r="J404" s="34"/>
      <c r="K404" s="35"/>
      <c r="L404" s="36"/>
      <c r="S404">
        <f>ROUND((Source!FX207/100)*((ROUND(Source!AF207*Source!I207, 2)+ROUND(Source!AE207*Source!I207, 2))), 2)</f>
        <v>1.83</v>
      </c>
      <c r="T404">
        <f>Source!X207</f>
        <v>13.09</v>
      </c>
      <c r="U404">
        <f>ROUND((Source!FY207/100)*((ROUND(Source!AF207*Source!I207, 2)+ROUND(Source!AE207*Source!I207, 2))), 2)</f>
        <v>1.1499999999999999</v>
      </c>
      <c r="V404">
        <f>Source!Y207</f>
        <v>8.18</v>
      </c>
    </row>
    <row r="405" spans="1:26" x14ac:dyDescent="0.2">
      <c r="C405" s="27" t="str">
        <f>"Объем: "&amp;Source!I207&amp;"=7,8/"&amp;"100"</f>
        <v>Объем: 0,078=7,8/100</v>
      </c>
    </row>
    <row r="406" spans="1:26" ht="14.25" x14ac:dyDescent="0.2">
      <c r="A406" s="50"/>
      <c r="B406" s="51"/>
      <c r="C406" s="51" t="s">
        <v>1607</v>
      </c>
      <c r="D406" s="32"/>
      <c r="E406" s="13"/>
      <c r="F406" s="33">
        <f>Source!AO207</f>
        <v>29.41</v>
      </c>
      <c r="G406" s="34" t="str">
        <f>Source!DG207</f>
        <v/>
      </c>
      <c r="H406" s="35">
        <f>ROUND(Source!AF207*Source!I207, 2)</f>
        <v>2.29</v>
      </c>
      <c r="I406" s="34"/>
      <c r="J406" s="34">
        <f>IF(Source!BA207&lt;&gt; 0, Source!BA207, 1)</f>
        <v>7.13</v>
      </c>
      <c r="K406" s="35">
        <f>Source!S207</f>
        <v>16.36</v>
      </c>
      <c r="L406" s="36"/>
      <c r="R406">
        <f>H406</f>
        <v>2.29</v>
      </c>
    </row>
    <row r="407" spans="1:26" ht="14.25" x14ac:dyDescent="0.2">
      <c r="A407" s="50"/>
      <c r="B407" s="51"/>
      <c r="C407" s="51" t="s">
        <v>1614</v>
      </c>
      <c r="D407" s="32"/>
      <c r="E407" s="13"/>
      <c r="F407" s="33">
        <f>Source!AL207</f>
        <v>7.69</v>
      </c>
      <c r="G407" s="34" t="str">
        <f>Source!DD207</f>
        <v/>
      </c>
      <c r="H407" s="35">
        <f>ROUND(Source!AC207*Source!I207, 2)</f>
        <v>0.6</v>
      </c>
      <c r="I407" s="34"/>
      <c r="J407" s="34">
        <f>IF(Source!BC207&lt;&gt; 0, Source!BC207, 1)</f>
        <v>7.13</v>
      </c>
      <c r="K407" s="35">
        <f>Source!P207</f>
        <v>4.28</v>
      </c>
      <c r="L407" s="36"/>
    </row>
    <row r="408" spans="1:26" ht="14.25" x14ac:dyDescent="0.2">
      <c r="A408" s="50"/>
      <c r="B408" s="51"/>
      <c r="C408" s="51" t="s">
        <v>1609</v>
      </c>
      <c r="D408" s="32" t="s">
        <v>1610</v>
      </c>
      <c r="E408" s="13">
        <f>Source!BZ207</f>
        <v>80</v>
      </c>
      <c r="F408" s="54"/>
      <c r="G408" s="34"/>
      <c r="H408" s="35">
        <f>SUM(S404:S410)</f>
        <v>1.83</v>
      </c>
      <c r="I408" s="38"/>
      <c r="J408" s="30">
        <f>Source!AT207</f>
        <v>80</v>
      </c>
      <c r="K408" s="35">
        <f>SUM(T404:T410)</f>
        <v>13.09</v>
      </c>
      <c r="L408" s="36"/>
    </row>
    <row r="409" spans="1:26" ht="14.25" x14ac:dyDescent="0.2">
      <c r="A409" s="50"/>
      <c r="B409" s="51"/>
      <c r="C409" s="51" t="s">
        <v>1611</v>
      </c>
      <c r="D409" s="32" t="s">
        <v>1610</v>
      </c>
      <c r="E409" s="13">
        <f>Source!CA207</f>
        <v>50</v>
      </c>
      <c r="F409" s="54"/>
      <c r="G409" s="34"/>
      <c r="H409" s="35">
        <f>SUM(U404:U410)</f>
        <v>1.1499999999999999</v>
      </c>
      <c r="I409" s="38"/>
      <c r="J409" s="30">
        <f>Source!AU207</f>
        <v>50</v>
      </c>
      <c r="K409" s="35">
        <f>SUM(V404:V410)</f>
        <v>8.18</v>
      </c>
      <c r="L409" s="36"/>
    </row>
    <row r="410" spans="1:26" ht="14.25" x14ac:dyDescent="0.2">
      <c r="A410" s="52"/>
      <c r="B410" s="53"/>
      <c r="C410" s="53" t="s">
        <v>1612</v>
      </c>
      <c r="D410" s="39" t="s">
        <v>1613</v>
      </c>
      <c r="E410" s="40">
        <f>Source!AQ207</f>
        <v>3.77</v>
      </c>
      <c r="F410" s="41"/>
      <c r="G410" s="42" t="str">
        <f>Source!DI207</f>
        <v/>
      </c>
      <c r="H410" s="43"/>
      <c r="I410" s="42"/>
      <c r="J410" s="42"/>
      <c r="K410" s="43"/>
      <c r="L410" s="44">
        <f>Source!U207</f>
        <v>0.29405999999999999</v>
      </c>
    </row>
    <row r="411" spans="1:26" ht="15" x14ac:dyDescent="0.25">
      <c r="G411" s="76">
        <f>H406+H407+H408+H409</f>
        <v>5.870000000000001</v>
      </c>
      <c r="H411" s="76"/>
      <c r="J411" s="76">
        <f>K406+K407+K408+K409</f>
        <v>41.910000000000004</v>
      </c>
      <c r="K411" s="76"/>
      <c r="L411" s="45">
        <f>Source!U207</f>
        <v>0.29405999999999999</v>
      </c>
      <c r="O411" s="28">
        <f>G411</f>
        <v>5.870000000000001</v>
      </c>
      <c r="P411" s="28">
        <f>J411</f>
        <v>41.910000000000004</v>
      </c>
      <c r="Q411" s="28">
        <f>L411</f>
        <v>0.29405999999999999</v>
      </c>
      <c r="W411">
        <f>IF(Source!BI207&lt;=1,H406+H407+H408+H409, 0)</f>
        <v>5.870000000000001</v>
      </c>
      <c r="X411">
        <f>IF(Source!BI207=2,H406+H407+H408+H409, 0)</f>
        <v>0</v>
      </c>
      <c r="Y411">
        <f>IF(Source!BI207=3,H406+H407+H408+H409, 0)</f>
        <v>0</v>
      </c>
      <c r="Z411">
        <f>IF(Source!BI207=4,H406+H407+H408+H409, 0)</f>
        <v>0</v>
      </c>
    </row>
    <row r="412" spans="1:26" ht="42.75" x14ac:dyDescent="0.2">
      <c r="A412" s="50" t="str">
        <f>Source!E209</f>
        <v>37</v>
      </c>
      <c r="B412" s="51" t="str">
        <f>Source!F209</f>
        <v>15-04-005-04</v>
      </c>
      <c r="C412" s="51" t="str">
        <f>Source!G209</f>
        <v>Окраска поливинилацетатными водоэмульсионными составами улучшенная по штукатурке потолков</v>
      </c>
      <c r="D412" s="32" t="str">
        <f>Source!H209</f>
        <v>100 м2</v>
      </c>
      <c r="E412" s="13">
        <f>Source!I209</f>
        <v>0.86299999999999999</v>
      </c>
      <c r="F412" s="33">
        <f>Source!AL209+Source!AM209+Source!AO209</f>
        <v>792.1</v>
      </c>
      <c r="G412" s="34"/>
      <c r="H412" s="35"/>
      <c r="I412" s="34" t="str">
        <f>Source!BO209</f>
        <v/>
      </c>
      <c r="J412" s="34"/>
      <c r="K412" s="35"/>
      <c r="L412" s="36"/>
      <c r="S412">
        <f>ROUND((Source!FX209/100)*((ROUND(Source!AF209*Source!I209, 2)+ROUND(Source!AE209*Source!I209, 2))), 2)</f>
        <v>455.61</v>
      </c>
      <c r="T412">
        <f>Source!X209</f>
        <v>3265.69</v>
      </c>
      <c r="U412">
        <f>ROUND((Source!FY209/100)*((ROUND(Source!AF209*Source!I209, 2)+ROUND(Source!AE209*Source!I209, 2))), 2)</f>
        <v>225.4</v>
      </c>
      <c r="V412">
        <f>Source!Y209</f>
        <v>1615.66</v>
      </c>
    </row>
    <row r="413" spans="1:26" x14ac:dyDescent="0.2">
      <c r="C413" s="27" t="str">
        <f>"Объем: "&amp;Source!I209&amp;"=86,3/"&amp;"100"</f>
        <v>Объем: 0,863=86,3/100</v>
      </c>
    </row>
    <row r="414" spans="1:26" ht="14.25" x14ac:dyDescent="0.2">
      <c r="A414" s="50"/>
      <c r="B414" s="51"/>
      <c r="C414" s="51" t="s">
        <v>1607</v>
      </c>
      <c r="D414" s="32"/>
      <c r="E414" s="13"/>
      <c r="F414" s="33">
        <f>Source!AO209</f>
        <v>483.48</v>
      </c>
      <c r="G414" s="34" t="str">
        <f>Source!DG209</f>
        <v>)*1,15</v>
      </c>
      <c r="H414" s="35">
        <f>ROUND(Source!AF209*Source!I209, 2)</f>
        <v>479.83</v>
      </c>
      <c r="I414" s="34"/>
      <c r="J414" s="34">
        <f>IF(Source!BA209&lt;&gt; 0, Source!BA209, 1)</f>
        <v>7.13</v>
      </c>
      <c r="K414" s="35">
        <f>Source!S209</f>
        <v>3421.19</v>
      </c>
      <c r="L414" s="36"/>
      <c r="R414">
        <f>H414</f>
        <v>479.83</v>
      </c>
    </row>
    <row r="415" spans="1:26" ht="14.25" x14ac:dyDescent="0.2">
      <c r="A415" s="50"/>
      <c r="B415" s="51"/>
      <c r="C415" s="51" t="s">
        <v>390</v>
      </c>
      <c r="D415" s="32"/>
      <c r="E415" s="13"/>
      <c r="F415" s="33">
        <f>Source!AM209</f>
        <v>11.14</v>
      </c>
      <c r="G415" s="34" t="str">
        <f>Source!DE209</f>
        <v>)*1,25</v>
      </c>
      <c r="H415" s="35">
        <f>ROUND(Source!AD209*Source!I209, 2)</f>
        <v>12.02</v>
      </c>
      <c r="I415" s="34"/>
      <c r="J415" s="34">
        <f>IF(Source!BB209&lt;&gt; 0, Source!BB209, 1)</f>
        <v>7.13</v>
      </c>
      <c r="K415" s="35">
        <f>Source!Q209</f>
        <v>85.68</v>
      </c>
      <c r="L415" s="36"/>
    </row>
    <row r="416" spans="1:26" ht="14.25" x14ac:dyDescent="0.2">
      <c r="A416" s="50"/>
      <c r="B416" s="51"/>
      <c r="C416" s="51" t="s">
        <v>1608</v>
      </c>
      <c r="D416" s="32"/>
      <c r="E416" s="13"/>
      <c r="F416" s="33">
        <f>Source!AN209</f>
        <v>2.13</v>
      </c>
      <c r="G416" s="34" t="str">
        <f>Source!DF209</f>
        <v>)*1,25</v>
      </c>
      <c r="H416" s="37">
        <f>ROUND(Source!AE209*Source!I209, 2)</f>
        <v>2.2999999999999998</v>
      </c>
      <c r="I416" s="34"/>
      <c r="J416" s="34">
        <f>IF(Source!BS209&lt;&gt; 0, Source!BS209, 1)</f>
        <v>7.13</v>
      </c>
      <c r="K416" s="37">
        <f>Source!R209</f>
        <v>16.38</v>
      </c>
      <c r="L416" s="36"/>
      <c r="R416">
        <f>H416</f>
        <v>2.2999999999999998</v>
      </c>
    </row>
    <row r="417" spans="1:26" ht="14.25" x14ac:dyDescent="0.2">
      <c r="A417" s="50"/>
      <c r="B417" s="51"/>
      <c r="C417" s="51" t="s">
        <v>1614</v>
      </c>
      <c r="D417" s="32"/>
      <c r="E417" s="13"/>
      <c r="F417" s="33">
        <f>Source!AL209</f>
        <v>297.48</v>
      </c>
      <c r="G417" s="34" t="str">
        <f>Source!DD209</f>
        <v/>
      </c>
      <c r="H417" s="35">
        <f>ROUND(Source!AC209*Source!I209, 2)</f>
        <v>256.73</v>
      </c>
      <c r="I417" s="34"/>
      <c r="J417" s="34">
        <f>IF(Source!BC209&lt;&gt; 0, Source!BC209, 1)</f>
        <v>7.13</v>
      </c>
      <c r="K417" s="35">
        <f>Source!P209</f>
        <v>1830.45</v>
      </c>
      <c r="L417" s="36"/>
    </row>
    <row r="418" spans="1:26" ht="14.25" x14ac:dyDescent="0.2">
      <c r="A418" s="50"/>
      <c r="B418" s="51"/>
      <c r="C418" s="51" t="s">
        <v>1609</v>
      </c>
      <c r="D418" s="32" t="s">
        <v>1610</v>
      </c>
      <c r="E418" s="13">
        <f>Source!BZ209</f>
        <v>105</v>
      </c>
      <c r="F418" s="74" t="str">
        <f>CONCATENATE(" )", Source!DL209, Source!FT209, "=", Source!FX209)</f>
        <v xml:space="preserve"> )*0,9=94,5</v>
      </c>
      <c r="G418" s="75"/>
      <c r="H418" s="35">
        <f>SUM(S412:S422)</f>
        <v>455.61</v>
      </c>
      <c r="I418" s="38"/>
      <c r="J418" s="30">
        <f>Source!AT209</f>
        <v>95</v>
      </c>
      <c r="K418" s="35">
        <f>SUM(T412:T422)</f>
        <v>3265.69</v>
      </c>
      <c r="L418" s="36"/>
    </row>
    <row r="419" spans="1:26" ht="14.25" x14ac:dyDescent="0.2">
      <c r="A419" s="50"/>
      <c r="B419" s="51"/>
      <c r="C419" s="51" t="s">
        <v>1611</v>
      </c>
      <c r="D419" s="32" t="s">
        <v>1610</v>
      </c>
      <c r="E419" s="13">
        <f>Source!CA209</f>
        <v>55</v>
      </c>
      <c r="F419" s="74" t="str">
        <f>CONCATENATE(" )", Source!DM209, Source!FU209, "=", Source!FY209)</f>
        <v xml:space="preserve"> )*0,85=46,75</v>
      </c>
      <c r="G419" s="75"/>
      <c r="H419" s="35">
        <f>SUM(U412:U422)</f>
        <v>225.4</v>
      </c>
      <c r="I419" s="38"/>
      <c r="J419" s="30">
        <f>Source!AU209</f>
        <v>47</v>
      </c>
      <c r="K419" s="35">
        <f>SUM(V412:V422)</f>
        <v>1615.66</v>
      </c>
      <c r="L419" s="36"/>
    </row>
    <row r="420" spans="1:26" ht="14.25" x14ac:dyDescent="0.2">
      <c r="A420" s="50"/>
      <c r="B420" s="51"/>
      <c r="C420" s="51" t="s">
        <v>1612</v>
      </c>
      <c r="D420" s="32" t="s">
        <v>1613</v>
      </c>
      <c r="E420" s="13">
        <f>Source!AQ209</f>
        <v>53.9</v>
      </c>
      <c r="F420" s="33"/>
      <c r="G420" s="34" t="str">
        <f>Source!DI209</f>
        <v>)*1,15</v>
      </c>
      <c r="H420" s="35"/>
      <c r="I420" s="34"/>
      <c r="J420" s="34"/>
      <c r="K420" s="35"/>
      <c r="L420" s="46">
        <f>Source!U209</f>
        <v>53.493054999999991</v>
      </c>
    </row>
    <row r="421" spans="1:26" ht="14.25" x14ac:dyDescent="0.2">
      <c r="A421" s="50" t="str">
        <f>Source!E211</f>
        <v>37,1</v>
      </c>
      <c r="B421" s="51" t="str">
        <f>Source!F211</f>
        <v>14.3.02.01</v>
      </c>
      <c r="C421" s="51" t="str">
        <f>Source!G211</f>
        <v>Краска водоэмульсионная</v>
      </c>
      <c r="D421" s="32" t="str">
        <f>Source!H211</f>
        <v>т</v>
      </c>
      <c r="E421" s="13">
        <f>Source!I211</f>
        <v>5.9547000000000003E-2</v>
      </c>
      <c r="F421" s="33">
        <f>Source!AL211+Source!AM211+Source!AO211</f>
        <v>0</v>
      </c>
      <c r="G421" s="47" t="s">
        <v>6</v>
      </c>
      <c r="H421" s="35">
        <f>ROUND(Source!AC211*Source!I211, 2)+ROUND(Source!AD211*Source!I211, 2)+ROUND(Source!AF211*Source!I211, 2)</f>
        <v>0</v>
      </c>
      <c r="I421" s="34"/>
      <c r="J421" s="34">
        <f>IF(Source!BC211&lt;&gt; 0, Source!BC211, 1)</f>
        <v>7.13</v>
      </c>
      <c r="K421" s="35">
        <f>Source!O211</f>
        <v>0</v>
      </c>
      <c r="L421" s="36"/>
      <c r="S421">
        <f>ROUND((Source!FX211/100)*((ROUND(Source!AF211*Source!I211, 2)+ROUND(Source!AE211*Source!I211, 2))), 2)</f>
        <v>0</v>
      </c>
      <c r="T421">
        <f>Source!X211</f>
        <v>0</v>
      </c>
      <c r="U421">
        <f>ROUND((Source!FY211/100)*((ROUND(Source!AF211*Source!I211, 2)+ROUND(Source!AE211*Source!I211, 2))), 2)</f>
        <v>0</v>
      </c>
      <c r="V421">
        <f>Source!Y211</f>
        <v>0</v>
      </c>
      <c r="W421">
        <f>IF(Source!BI211&lt;=1,H421, 0)</f>
        <v>0</v>
      </c>
      <c r="X421">
        <f>IF(Source!BI211=2,H421, 0)</f>
        <v>0</v>
      </c>
      <c r="Y421">
        <f>IF(Source!BI211=3,H421, 0)</f>
        <v>0</v>
      </c>
      <c r="Z421">
        <f>IF(Source!BI211=4,H421, 0)</f>
        <v>0</v>
      </c>
    </row>
    <row r="422" spans="1:26" ht="28.5" x14ac:dyDescent="0.2">
      <c r="A422" s="52" t="str">
        <f>Source!E213</f>
        <v>37,2</v>
      </c>
      <c r="B422" s="53" t="str">
        <f>Source!F213</f>
        <v>14.3.02.01-0014</v>
      </c>
      <c r="C422" s="53" t="str">
        <f>Source!G213</f>
        <v>Краска акриловая Alpina RENOVA, CAPAROL водно-дисперсионная</v>
      </c>
      <c r="D422" s="39" t="str">
        <f>Source!H213</f>
        <v>т</v>
      </c>
      <c r="E422" s="40">
        <f>Source!I213</f>
        <v>5.9547000000000003E-2</v>
      </c>
      <c r="F422" s="41">
        <f>Source!AL213+Source!AM213+Source!AO213</f>
        <v>7627.37</v>
      </c>
      <c r="G422" s="48" t="s">
        <v>6</v>
      </c>
      <c r="H422" s="43">
        <f>ROUND(Source!AC213*Source!I213, 2)+ROUND(Source!AD213*Source!I213, 2)+ROUND(Source!AF213*Source!I213, 2)</f>
        <v>454.19</v>
      </c>
      <c r="I422" s="42"/>
      <c r="J422" s="42">
        <f>IF(Source!BC213&lt;&gt; 0, Source!BC213, 1)</f>
        <v>7.13</v>
      </c>
      <c r="K422" s="43">
        <f>Source!O213</f>
        <v>3238.35</v>
      </c>
      <c r="L422" s="49"/>
      <c r="S422">
        <f>ROUND((Source!FX213/100)*((ROUND(Source!AF213*Source!I213, 2)+ROUND(Source!AE213*Source!I213, 2))), 2)</f>
        <v>0</v>
      </c>
      <c r="T422">
        <f>Source!X213</f>
        <v>0</v>
      </c>
      <c r="U422">
        <f>ROUND((Source!FY213/100)*((ROUND(Source!AF213*Source!I213, 2)+ROUND(Source!AE213*Source!I213, 2))), 2)</f>
        <v>0</v>
      </c>
      <c r="V422">
        <f>Source!Y213</f>
        <v>0</v>
      </c>
      <c r="W422">
        <f>IF(Source!BI213&lt;=1,H422, 0)</f>
        <v>454.19</v>
      </c>
      <c r="X422">
        <f>IF(Source!BI213=2,H422, 0)</f>
        <v>0</v>
      </c>
      <c r="Y422">
        <f>IF(Source!BI213=3,H422, 0)</f>
        <v>0</v>
      </c>
      <c r="Z422">
        <f>IF(Source!BI213=4,H422, 0)</f>
        <v>0</v>
      </c>
    </row>
    <row r="423" spans="1:26" ht="15" x14ac:dyDescent="0.25">
      <c r="G423" s="76">
        <f>H414+H415+H417+H418+H419+SUM(H421:H422)</f>
        <v>1883.7800000000002</v>
      </c>
      <c r="H423" s="76"/>
      <c r="J423" s="76">
        <f>K414+K415+K417+K418+K419+SUM(K421:K422)</f>
        <v>13457.02</v>
      </c>
      <c r="K423" s="76"/>
      <c r="L423" s="45">
        <f>Source!U209</f>
        <v>53.493054999999991</v>
      </c>
      <c r="O423" s="28">
        <f>G423</f>
        <v>1883.7800000000002</v>
      </c>
      <c r="P423" s="28">
        <f>J423</f>
        <v>13457.02</v>
      </c>
      <c r="Q423" s="28">
        <f>L423</f>
        <v>53.493054999999991</v>
      </c>
      <c r="W423">
        <f>IF(Source!BI209&lt;=1,H414+H415+H417+H418+H419, 0)</f>
        <v>1429.5900000000001</v>
      </c>
      <c r="X423">
        <f>IF(Source!BI209=2,H414+H415+H417+H418+H419, 0)</f>
        <v>0</v>
      </c>
      <c r="Y423">
        <f>IF(Source!BI209=3,H414+H415+H417+H418+H419, 0)</f>
        <v>0</v>
      </c>
      <c r="Z423">
        <f>IF(Source!BI209=4,H414+H415+H417+H418+H419, 0)</f>
        <v>0</v>
      </c>
    </row>
    <row r="424" spans="1:26" ht="85.5" x14ac:dyDescent="0.2">
      <c r="A424" s="50" t="str">
        <f>Source!E215</f>
        <v>38</v>
      </c>
      <c r="B424" s="51" t="str">
        <f>Source!F215</f>
        <v>15-01-019-01</v>
      </c>
      <c r="C424" s="51" t="str">
        <f>Source!G215</f>
        <v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v>
      </c>
      <c r="D424" s="32" t="str">
        <f>Source!H215</f>
        <v>100 м2</v>
      </c>
      <c r="E424" s="13">
        <f>Source!I215</f>
        <v>0.32419999999999999</v>
      </c>
      <c r="F424" s="33">
        <f>Source!AL215+Source!AM215+Source!AO215</f>
        <v>2890.37</v>
      </c>
      <c r="G424" s="34"/>
      <c r="H424" s="35"/>
      <c r="I424" s="34" t="str">
        <f>Source!BO215</f>
        <v/>
      </c>
      <c r="J424" s="34"/>
      <c r="K424" s="35"/>
      <c r="L424" s="36"/>
      <c r="S424">
        <f>ROUND((Source!FX215/100)*((ROUND(Source!AF215*Source!I215, 2)+ROUND(Source!AE215*Source!I215, 2))), 2)</f>
        <v>741.82</v>
      </c>
      <c r="T424">
        <f>Source!X215</f>
        <v>5317.09</v>
      </c>
      <c r="U424">
        <f>ROUND((Source!FY215/100)*((ROUND(Source!AF215*Source!I215, 2)+ROUND(Source!AE215*Source!I215, 2))), 2)</f>
        <v>366.98</v>
      </c>
      <c r="V424">
        <f>Source!Y215</f>
        <v>2630.56</v>
      </c>
    </row>
    <row r="425" spans="1:26" x14ac:dyDescent="0.2">
      <c r="C425" s="27" t="str">
        <f>"Объем: "&amp;Source!I215&amp;"=32,42/"&amp;"100"</f>
        <v>Объем: 0,3242=32,42/100</v>
      </c>
    </row>
    <row r="426" spans="1:26" ht="14.25" x14ac:dyDescent="0.2">
      <c r="A426" s="50"/>
      <c r="B426" s="51"/>
      <c r="C426" s="51" t="s">
        <v>1607</v>
      </c>
      <c r="D426" s="32"/>
      <c r="E426" s="13"/>
      <c r="F426" s="33">
        <f>Source!AO215</f>
        <v>2093.04</v>
      </c>
      <c r="G426" s="34" t="str">
        <f>Source!DG215</f>
        <v>)*1,15</v>
      </c>
      <c r="H426" s="35">
        <f>ROUND(Source!AF215*Source!I215, 2)</f>
        <v>780.35</v>
      </c>
      <c r="I426" s="34"/>
      <c r="J426" s="34">
        <f>IF(Source!BA215&lt;&gt; 0, Source!BA215, 1)</f>
        <v>7.13</v>
      </c>
      <c r="K426" s="35">
        <f>Source!S215</f>
        <v>5563.88</v>
      </c>
      <c r="L426" s="36"/>
      <c r="R426">
        <f>H426</f>
        <v>780.35</v>
      </c>
    </row>
    <row r="427" spans="1:26" ht="14.25" x14ac:dyDescent="0.2">
      <c r="A427" s="50"/>
      <c r="B427" s="51"/>
      <c r="C427" s="51" t="s">
        <v>390</v>
      </c>
      <c r="D427" s="32"/>
      <c r="E427" s="13"/>
      <c r="F427" s="33">
        <f>Source!AM215</f>
        <v>29.82</v>
      </c>
      <c r="G427" s="34" t="str">
        <f>Source!DE215</f>
        <v>)*1,25</v>
      </c>
      <c r="H427" s="35">
        <f>ROUND(Source!AD215*Source!I215, 2)</f>
        <v>12.08</v>
      </c>
      <c r="I427" s="34"/>
      <c r="J427" s="34">
        <f>IF(Source!BB215&lt;&gt; 0, Source!BB215, 1)</f>
        <v>7.13</v>
      </c>
      <c r="K427" s="35">
        <f>Source!Q215</f>
        <v>86.16</v>
      </c>
      <c r="L427" s="36"/>
    </row>
    <row r="428" spans="1:26" ht="14.25" x14ac:dyDescent="0.2">
      <c r="A428" s="50"/>
      <c r="B428" s="51"/>
      <c r="C428" s="51" t="s">
        <v>1608</v>
      </c>
      <c r="D428" s="32"/>
      <c r="E428" s="13"/>
      <c r="F428" s="33">
        <f>Source!AN215</f>
        <v>11.44</v>
      </c>
      <c r="G428" s="34" t="str">
        <f>Source!DF215</f>
        <v>)*1,25</v>
      </c>
      <c r="H428" s="37">
        <f>ROUND(Source!AE215*Source!I215, 2)</f>
        <v>4.6399999999999997</v>
      </c>
      <c r="I428" s="34"/>
      <c r="J428" s="34">
        <f>IF(Source!BS215&lt;&gt; 0, Source!BS215, 1)</f>
        <v>7.13</v>
      </c>
      <c r="K428" s="37">
        <f>Source!R215</f>
        <v>33.06</v>
      </c>
      <c r="L428" s="36"/>
      <c r="R428">
        <f>H428</f>
        <v>4.6399999999999997</v>
      </c>
    </row>
    <row r="429" spans="1:26" ht="14.25" x14ac:dyDescent="0.2">
      <c r="A429" s="50"/>
      <c r="B429" s="51"/>
      <c r="C429" s="51" t="s">
        <v>1614</v>
      </c>
      <c r="D429" s="32"/>
      <c r="E429" s="13"/>
      <c r="F429" s="33">
        <f>Source!AL215</f>
        <v>767.51</v>
      </c>
      <c r="G429" s="34" t="str">
        <f>Source!DD215</f>
        <v/>
      </c>
      <c r="H429" s="35">
        <f>ROUND(Source!AC215*Source!I215, 2)</f>
        <v>248.83</v>
      </c>
      <c r="I429" s="34"/>
      <c r="J429" s="34">
        <f>IF(Source!BC215&lt;&gt; 0, Source!BC215, 1)</f>
        <v>7.13</v>
      </c>
      <c r="K429" s="35">
        <f>Source!P215</f>
        <v>1774.13</v>
      </c>
      <c r="L429" s="36"/>
    </row>
    <row r="430" spans="1:26" ht="14.25" x14ac:dyDescent="0.2">
      <c r="A430" s="50"/>
      <c r="B430" s="51"/>
      <c r="C430" s="51" t="s">
        <v>1609</v>
      </c>
      <c r="D430" s="32" t="s">
        <v>1610</v>
      </c>
      <c r="E430" s="13">
        <f>Source!BZ215</f>
        <v>105</v>
      </c>
      <c r="F430" s="74" t="str">
        <f>CONCATENATE(" )", Source!DL215, Source!FT215, "=", Source!FX215)</f>
        <v xml:space="preserve"> )*0,9=94,5</v>
      </c>
      <c r="G430" s="75"/>
      <c r="H430" s="35">
        <f>SUM(S424:S434)</f>
        <v>741.82</v>
      </c>
      <c r="I430" s="38"/>
      <c r="J430" s="30">
        <f>Source!AT215</f>
        <v>95</v>
      </c>
      <c r="K430" s="35">
        <f>SUM(T424:T434)</f>
        <v>5317.09</v>
      </c>
      <c r="L430" s="36"/>
    </row>
    <row r="431" spans="1:26" ht="14.25" x14ac:dyDescent="0.2">
      <c r="A431" s="50"/>
      <c r="B431" s="51"/>
      <c r="C431" s="51" t="s">
        <v>1611</v>
      </c>
      <c r="D431" s="32" t="s">
        <v>1610</v>
      </c>
      <c r="E431" s="13">
        <f>Source!CA215</f>
        <v>55</v>
      </c>
      <c r="F431" s="74" t="str">
        <f>CONCATENATE(" )", Source!DM215, Source!FU215, "=", Source!FY215)</f>
        <v xml:space="preserve"> )*0,85=46,75</v>
      </c>
      <c r="G431" s="75"/>
      <c r="H431" s="35">
        <f>SUM(U424:U434)</f>
        <v>366.98</v>
      </c>
      <c r="I431" s="38"/>
      <c r="J431" s="30">
        <f>Source!AU215</f>
        <v>47</v>
      </c>
      <c r="K431" s="35">
        <f>SUM(V424:V434)</f>
        <v>2630.56</v>
      </c>
      <c r="L431" s="36"/>
    </row>
    <row r="432" spans="1:26" ht="14.25" x14ac:dyDescent="0.2">
      <c r="A432" s="50"/>
      <c r="B432" s="51"/>
      <c r="C432" s="51" t="s">
        <v>1612</v>
      </c>
      <c r="D432" s="32" t="s">
        <v>1613</v>
      </c>
      <c r="E432" s="13">
        <f>Source!AQ215</f>
        <v>228</v>
      </c>
      <c r="F432" s="33"/>
      <c r="G432" s="34" t="str">
        <f>Source!DI215</f>
        <v>)*1,15</v>
      </c>
      <c r="H432" s="35"/>
      <c r="I432" s="34"/>
      <c r="J432" s="34"/>
      <c r="K432" s="35"/>
      <c r="L432" s="46">
        <f>Source!U215</f>
        <v>85.005239999999986</v>
      </c>
    </row>
    <row r="433" spans="1:32" ht="14.25" x14ac:dyDescent="0.2">
      <c r="A433" s="50" t="str">
        <f>Source!E217</f>
        <v>38,1</v>
      </c>
      <c r="B433" s="51" t="str">
        <f>Source!F217</f>
        <v>06.2.05.04</v>
      </c>
      <c r="C433" s="51" t="str">
        <f>Source!G217</f>
        <v>Плитки рядовые</v>
      </c>
      <c r="D433" s="32" t="str">
        <f>Source!H217</f>
        <v>м2</v>
      </c>
      <c r="E433" s="13">
        <f>Source!I217</f>
        <v>32.42</v>
      </c>
      <c r="F433" s="33">
        <f>Source!AL217+Source!AM217+Source!AO217</f>
        <v>0</v>
      </c>
      <c r="G433" s="47" t="s">
        <v>6</v>
      </c>
      <c r="H433" s="35">
        <f>ROUND(Source!AC217*Source!I217, 2)+ROUND(Source!AD217*Source!I217, 2)+ROUND(Source!AF217*Source!I217, 2)</f>
        <v>0</v>
      </c>
      <c r="I433" s="34"/>
      <c r="J433" s="34">
        <f>IF(Source!BC217&lt;&gt; 0, Source!BC217, 1)</f>
        <v>7.13</v>
      </c>
      <c r="K433" s="35">
        <f>Source!O217</f>
        <v>0</v>
      </c>
      <c r="L433" s="36"/>
      <c r="S433">
        <f>ROUND((Source!FX217/100)*((ROUND(Source!AF217*Source!I217, 2)+ROUND(Source!AE217*Source!I217, 2))), 2)</f>
        <v>0</v>
      </c>
      <c r="T433">
        <f>Source!X217</f>
        <v>0</v>
      </c>
      <c r="U433">
        <f>ROUND((Source!FY217/100)*((ROUND(Source!AF217*Source!I217, 2)+ROUND(Source!AE217*Source!I217, 2))), 2)</f>
        <v>0</v>
      </c>
      <c r="V433">
        <f>Source!Y217</f>
        <v>0</v>
      </c>
      <c r="W433">
        <f>IF(Source!BI217&lt;=1,H433, 0)</f>
        <v>0</v>
      </c>
      <c r="X433">
        <f>IF(Source!BI217=2,H433, 0)</f>
        <v>0</v>
      </c>
      <c r="Y433">
        <f>IF(Source!BI217=3,H433, 0)</f>
        <v>0</v>
      </c>
      <c r="Z433">
        <f>IF(Source!BI217=4,H433, 0)</f>
        <v>0</v>
      </c>
    </row>
    <row r="434" spans="1:32" ht="57" x14ac:dyDescent="0.2">
      <c r="A434" s="52" t="str">
        <f>Source!E219</f>
        <v>38,2</v>
      </c>
      <c r="B434" s="53" t="str">
        <f>Source!F219</f>
        <v>06.2.01.02-0012</v>
      </c>
      <c r="C434" s="53" t="str">
        <f>Source!G219</f>
        <v>Плитки керамические глазурованные для внутренней облицовки стен гладкие без завала цветные (однотонные)</v>
      </c>
      <c r="D434" s="39" t="str">
        <f>Source!H219</f>
        <v>м2</v>
      </c>
      <c r="E434" s="40">
        <f>Source!I219</f>
        <v>32.42</v>
      </c>
      <c r="F434" s="41">
        <f>Source!AL219+Source!AM219+Source!AO219</f>
        <v>108.12</v>
      </c>
      <c r="G434" s="48" t="s">
        <v>6</v>
      </c>
      <c r="H434" s="43">
        <f>ROUND(Source!AC219*Source!I219, 2)+ROUND(Source!AD219*Source!I219, 2)+ROUND(Source!AF219*Source!I219, 2)</f>
        <v>3505.25</v>
      </c>
      <c r="I434" s="42"/>
      <c r="J434" s="42">
        <f>IF(Source!BC219&lt;&gt; 0, Source!BC219, 1)</f>
        <v>7.13</v>
      </c>
      <c r="K434" s="43">
        <f>Source!O219</f>
        <v>24992.44</v>
      </c>
      <c r="L434" s="49"/>
      <c r="S434">
        <f>ROUND((Source!FX219/100)*((ROUND(Source!AF219*Source!I219, 2)+ROUND(Source!AE219*Source!I219, 2))), 2)</f>
        <v>0</v>
      </c>
      <c r="T434">
        <f>Source!X219</f>
        <v>0</v>
      </c>
      <c r="U434">
        <f>ROUND((Source!FY219/100)*((ROUND(Source!AF219*Source!I219, 2)+ROUND(Source!AE219*Source!I219, 2))), 2)</f>
        <v>0</v>
      </c>
      <c r="V434">
        <f>Source!Y219</f>
        <v>0</v>
      </c>
      <c r="W434">
        <f>IF(Source!BI219&lt;=1,H434, 0)</f>
        <v>3505.25</v>
      </c>
      <c r="X434">
        <f>IF(Source!BI219=2,H434, 0)</f>
        <v>0</v>
      </c>
      <c r="Y434">
        <f>IF(Source!BI219=3,H434, 0)</f>
        <v>0</v>
      </c>
      <c r="Z434">
        <f>IF(Source!BI219=4,H434, 0)</f>
        <v>0</v>
      </c>
    </row>
    <row r="435" spans="1:32" ht="15" x14ac:dyDescent="0.25">
      <c r="G435" s="76">
        <f>H426+H427+H429+H430+H431+SUM(H433:H434)</f>
        <v>5655.3099999999995</v>
      </c>
      <c r="H435" s="76"/>
      <c r="J435" s="76">
        <f>K426+K427+K429+K430+K431+SUM(K433:K434)</f>
        <v>40364.259999999995</v>
      </c>
      <c r="K435" s="76"/>
      <c r="L435" s="45">
        <f>Source!U215</f>
        <v>85.005239999999986</v>
      </c>
      <c r="O435" s="28">
        <f>G435</f>
        <v>5655.3099999999995</v>
      </c>
      <c r="P435" s="28">
        <f>J435</f>
        <v>40364.259999999995</v>
      </c>
      <c r="Q435" s="28">
        <f>L435</f>
        <v>85.005239999999986</v>
      </c>
      <c r="W435">
        <f>IF(Source!BI215&lt;=1,H426+H427+H429+H430+H431, 0)</f>
        <v>2150.06</v>
      </c>
      <c r="X435">
        <f>IF(Source!BI215=2,H426+H427+H429+H430+H431, 0)</f>
        <v>0</v>
      </c>
      <c r="Y435">
        <f>IF(Source!BI215=3,H426+H427+H429+H430+H431, 0)</f>
        <v>0</v>
      </c>
      <c r="Z435">
        <f>IF(Source!BI215=4,H426+H427+H429+H430+H431, 0)</f>
        <v>0</v>
      </c>
    </row>
    <row r="437" spans="1:32" ht="15" x14ac:dyDescent="0.25">
      <c r="A437" s="73" t="str">
        <f>CONCATENATE("Итого по разделу: ",IF(Source!G221&lt;&gt;"Новый раздел", Source!G221, ""))</f>
        <v>Итого по разделу: Раздел 1 Общестроительные работы</v>
      </c>
      <c r="B437" s="73"/>
      <c r="C437" s="73"/>
      <c r="D437" s="73"/>
      <c r="E437" s="73"/>
      <c r="F437" s="73"/>
      <c r="G437" s="72">
        <f>SUM(O27:O436)</f>
        <v>61188.470000000008</v>
      </c>
      <c r="H437" s="72"/>
      <c r="I437" s="29"/>
      <c r="J437" s="72">
        <f>SUM(P27:P436)</f>
        <v>436497.38000000006</v>
      </c>
      <c r="K437" s="72"/>
      <c r="L437" s="45">
        <f>SUM(Q27:Q436)</f>
        <v>587.31750314999999</v>
      </c>
      <c r="AF437" s="55" t="str">
        <f>CONCATENATE("Итого по разделу: ",IF(Source!G221&lt;&gt;"Новый раздел", Source!G221, ""))</f>
        <v>Итого по разделу: Раздел 1 Общестроительные работы</v>
      </c>
    </row>
    <row r="438" spans="1:32" ht="16.5" x14ac:dyDescent="0.25">
      <c r="A438" s="77" t="str">
        <f>CONCATENATE("Раздел: ",IF(Source!G250&lt;&gt;"Новый раздел", Source!G250, ""))</f>
        <v>Раздел: Раздел 2 Система электроснабжения</v>
      </c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</row>
    <row r="439" spans="1:32" ht="14.25" x14ac:dyDescent="0.2">
      <c r="A439" s="50" t="str">
        <f>Source!E255</f>
        <v>39</v>
      </c>
      <c r="B439" s="51" t="str">
        <f>Source!F255</f>
        <v>67-3-1</v>
      </c>
      <c r="C439" s="51" t="str">
        <f>Source!G255</f>
        <v>Демонтаж кабеля</v>
      </c>
      <c r="D439" s="32" t="str">
        <f>Source!H255</f>
        <v>100 м</v>
      </c>
      <c r="E439" s="13">
        <f>Source!I255</f>
        <v>0.14000000000000001</v>
      </c>
      <c r="F439" s="33">
        <f>Source!AL255+Source!AM255+Source!AO255</f>
        <v>75.5</v>
      </c>
      <c r="G439" s="34"/>
      <c r="H439" s="35"/>
      <c r="I439" s="34" t="str">
        <f>Source!BO255</f>
        <v/>
      </c>
      <c r="J439" s="34"/>
      <c r="K439" s="35"/>
      <c r="L439" s="36"/>
      <c r="S439">
        <f>ROUND((Source!FX255/100)*((ROUND(Source!AF255*Source!I255, 2)+ROUND(Source!AE255*Source!I255, 2))), 2)</f>
        <v>8.9700000000000006</v>
      </c>
      <c r="T439">
        <f>Source!X255</f>
        <v>63.91</v>
      </c>
      <c r="U439">
        <f>ROUND((Source!FY255/100)*((ROUND(Source!AF255*Source!I255, 2)+ROUND(Source!AE255*Source!I255, 2))), 2)</f>
        <v>6.86</v>
      </c>
      <c r="V439">
        <f>Source!Y255</f>
        <v>48.87</v>
      </c>
    </row>
    <row r="440" spans="1:32" x14ac:dyDescent="0.2">
      <c r="C440" s="27" t="str">
        <f>"Объем: "&amp;Source!I255&amp;"=14/"&amp;"100"</f>
        <v>Объем: 0,14=14/100</v>
      </c>
    </row>
    <row r="441" spans="1:32" ht="14.25" x14ac:dyDescent="0.2">
      <c r="A441" s="50"/>
      <c r="B441" s="51"/>
      <c r="C441" s="51" t="s">
        <v>1607</v>
      </c>
      <c r="D441" s="32"/>
      <c r="E441" s="13"/>
      <c r="F441" s="33">
        <f>Source!AO255</f>
        <v>75.19</v>
      </c>
      <c r="G441" s="34" t="str">
        <f>Source!DG255</f>
        <v/>
      </c>
      <c r="H441" s="35">
        <f>ROUND(Source!AF255*Source!I255, 2)</f>
        <v>10.53</v>
      </c>
      <c r="I441" s="34"/>
      <c r="J441" s="34">
        <f>IF(Source!BA255&lt;&gt; 0, Source!BA255, 1)</f>
        <v>7.13</v>
      </c>
      <c r="K441" s="35">
        <f>Source!S255</f>
        <v>75.05</v>
      </c>
      <c r="L441" s="36"/>
      <c r="R441">
        <f>H441</f>
        <v>10.53</v>
      </c>
    </row>
    <row r="442" spans="1:32" ht="14.25" x14ac:dyDescent="0.2">
      <c r="A442" s="50"/>
      <c r="B442" s="51"/>
      <c r="C442" s="51" t="s">
        <v>390</v>
      </c>
      <c r="D442" s="32"/>
      <c r="E442" s="13"/>
      <c r="F442" s="33">
        <f>Source!AM255</f>
        <v>0.31</v>
      </c>
      <c r="G442" s="34" t="str">
        <f>Source!DE255</f>
        <v/>
      </c>
      <c r="H442" s="35">
        <f>ROUND(Source!AD255*Source!I255, 2)</f>
        <v>0.04</v>
      </c>
      <c r="I442" s="34"/>
      <c r="J442" s="34">
        <f>IF(Source!BB255&lt;&gt; 0, Source!BB255, 1)</f>
        <v>7.13</v>
      </c>
      <c r="K442" s="35">
        <f>Source!Q255</f>
        <v>0.31</v>
      </c>
      <c r="L442" s="36"/>
    </row>
    <row r="443" spans="1:32" ht="14.25" x14ac:dyDescent="0.2">
      <c r="A443" s="50"/>
      <c r="B443" s="51"/>
      <c r="C443" s="51" t="s">
        <v>1608</v>
      </c>
      <c r="D443" s="32"/>
      <c r="E443" s="13"/>
      <c r="F443" s="33">
        <f>Source!AN255</f>
        <v>0.14000000000000001</v>
      </c>
      <c r="G443" s="34" t="str">
        <f>Source!DF255</f>
        <v/>
      </c>
      <c r="H443" s="37">
        <f>ROUND(Source!AE255*Source!I255, 2)</f>
        <v>0.02</v>
      </c>
      <c r="I443" s="34"/>
      <c r="J443" s="34">
        <f>IF(Source!BS255&lt;&gt; 0, Source!BS255, 1)</f>
        <v>7.13</v>
      </c>
      <c r="K443" s="37">
        <f>Source!R255</f>
        <v>0.14000000000000001</v>
      </c>
      <c r="L443" s="36"/>
      <c r="R443">
        <f>H443</f>
        <v>0.02</v>
      </c>
    </row>
    <row r="444" spans="1:32" ht="14.25" x14ac:dyDescent="0.2">
      <c r="A444" s="50"/>
      <c r="B444" s="51"/>
      <c r="C444" s="51" t="s">
        <v>1609</v>
      </c>
      <c r="D444" s="32" t="s">
        <v>1610</v>
      </c>
      <c r="E444" s="13">
        <f>Source!BZ255</f>
        <v>85</v>
      </c>
      <c r="F444" s="54"/>
      <c r="G444" s="34"/>
      <c r="H444" s="35">
        <f>SUM(S439:S446)</f>
        <v>8.9700000000000006</v>
      </c>
      <c r="I444" s="38"/>
      <c r="J444" s="30">
        <f>Source!AT255</f>
        <v>85</v>
      </c>
      <c r="K444" s="35">
        <f>SUM(T439:T446)</f>
        <v>63.91</v>
      </c>
      <c r="L444" s="36"/>
    </row>
    <row r="445" spans="1:32" ht="14.25" x14ac:dyDescent="0.2">
      <c r="A445" s="50"/>
      <c r="B445" s="51"/>
      <c r="C445" s="51" t="s">
        <v>1611</v>
      </c>
      <c r="D445" s="32" t="s">
        <v>1610</v>
      </c>
      <c r="E445" s="13">
        <f>Source!CA255</f>
        <v>65</v>
      </c>
      <c r="F445" s="54"/>
      <c r="G445" s="34"/>
      <c r="H445" s="35">
        <f>SUM(U439:U446)</f>
        <v>6.86</v>
      </c>
      <c r="I445" s="38"/>
      <c r="J445" s="30">
        <f>Source!AU255</f>
        <v>65</v>
      </c>
      <c r="K445" s="35">
        <f>SUM(V439:V446)</f>
        <v>48.87</v>
      </c>
      <c r="L445" s="36"/>
    </row>
    <row r="446" spans="1:32" ht="14.25" x14ac:dyDescent="0.2">
      <c r="A446" s="52"/>
      <c r="B446" s="53"/>
      <c r="C446" s="53" t="s">
        <v>1612</v>
      </c>
      <c r="D446" s="39" t="s">
        <v>1613</v>
      </c>
      <c r="E446" s="40">
        <f>Source!AQ255</f>
        <v>9.64</v>
      </c>
      <c r="F446" s="41"/>
      <c r="G446" s="42" t="str">
        <f>Source!DI255</f>
        <v/>
      </c>
      <c r="H446" s="43"/>
      <c r="I446" s="42"/>
      <c r="J446" s="42"/>
      <c r="K446" s="43"/>
      <c r="L446" s="44">
        <f>Source!U255</f>
        <v>1.3496000000000001</v>
      </c>
    </row>
    <row r="447" spans="1:32" ht="15" x14ac:dyDescent="0.25">
      <c r="G447" s="76">
        <f>H441+H442+H444+H445</f>
        <v>26.4</v>
      </c>
      <c r="H447" s="76"/>
      <c r="J447" s="76">
        <f>K441+K442+K444+K445</f>
        <v>188.14</v>
      </c>
      <c r="K447" s="76"/>
      <c r="L447" s="45">
        <f>Source!U255</f>
        <v>1.3496000000000001</v>
      </c>
      <c r="O447" s="28">
        <f>G447</f>
        <v>26.4</v>
      </c>
      <c r="P447" s="28">
        <f>J447</f>
        <v>188.14</v>
      </c>
      <c r="Q447" s="28">
        <f>L447</f>
        <v>1.3496000000000001</v>
      </c>
      <c r="W447">
        <f>IF(Source!BI255&lt;=1,H441+H442+H444+H445, 0)</f>
        <v>26.4</v>
      </c>
      <c r="X447">
        <f>IF(Source!BI255=2,H441+H442+H444+H445, 0)</f>
        <v>0</v>
      </c>
      <c r="Y447">
        <f>IF(Source!BI255=3,H441+H442+H444+H445, 0)</f>
        <v>0</v>
      </c>
      <c r="Z447">
        <f>IF(Source!BI255=4,H441+H442+H444+H445, 0)</f>
        <v>0</v>
      </c>
    </row>
    <row r="448" spans="1:32" ht="28.5" x14ac:dyDescent="0.2">
      <c r="A448" s="50" t="str">
        <f>Source!E257</f>
        <v>40</v>
      </c>
      <c r="B448" s="51" t="str">
        <f>Source!F257</f>
        <v>67-4-3</v>
      </c>
      <c r="C448" s="51" t="str">
        <f>Source!G257</f>
        <v>Демонтаж светильников с лампами накаливания</v>
      </c>
      <c r="D448" s="32" t="str">
        <f>Source!H257</f>
        <v>100 ШТ</v>
      </c>
      <c r="E448" s="13">
        <f>Source!I257</f>
        <v>0.04</v>
      </c>
      <c r="F448" s="33">
        <f>Source!AL257+Source!AM257+Source!AO257</f>
        <v>50.239999999999995</v>
      </c>
      <c r="G448" s="34"/>
      <c r="H448" s="35"/>
      <c r="I448" s="34" t="str">
        <f>Source!BO257</f>
        <v/>
      </c>
      <c r="J448" s="34"/>
      <c r="K448" s="35"/>
      <c r="L448" s="36"/>
      <c r="S448">
        <f>ROUND((Source!FX257/100)*((ROUND(Source!AF257*Source!I257, 2)+ROUND(Source!AE257*Source!I257, 2))), 2)</f>
        <v>1.69</v>
      </c>
      <c r="T448">
        <f>Source!X257</f>
        <v>12.05</v>
      </c>
      <c r="U448">
        <f>ROUND((Source!FY257/100)*((ROUND(Source!AF257*Source!I257, 2)+ROUND(Source!AE257*Source!I257, 2))), 2)</f>
        <v>1.29</v>
      </c>
      <c r="V448">
        <f>Source!Y257</f>
        <v>9.2200000000000006</v>
      </c>
    </row>
    <row r="449" spans="1:26" x14ac:dyDescent="0.2">
      <c r="C449" s="27" t="str">
        <f>"Объем: "&amp;Source!I257&amp;"=4/"&amp;"100"</f>
        <v>Объем: 0,04=4/100</v>
      </c>
    </row>
    <row r="450" spans="1:26" ht="14.25" x14ac:dyDescent="0.2">
      <c r="A450" s="50"/>
      <c r="B450" s="51"/>
      <c r="C450" s="51" t="s">
        <v>1607</v>
      </c>
      <c r="D450" s="32"/>
      <c r="E450" s="13"/>
      <c r="F450" s="33">
        <f>Source!AO257</f>
        <v>49.3</v>
      </c>
      <c r="G450" s="34" t="str">
        <f>Source!DG257</f>
        <v/>
      </c>
      <c r="H450" s="35">
        <f>ROUND(Source!AF257*Source!I257, 2)</f>
        <v>1.97</v>
      </c>
      <c r="I450" s="34"/>
      <c r="J450" s="34">
        <f>IF(Source!BA257&lt;&gt; 0, Source!BA257, 1)</f>
        <v>7.13</v>
      </c>
      <c r="K450" s="35">
        <f>Source!S257</f>
        <v>14.06</v>
      </c>
      <c r="L450" s="36"/>
      <c r="R450">
        <f>H450</f>
        <v>1.97</v>
      </c>
    </row>
    <row r="451" spans="1:26" ht="14.25" x14ac:dyDescent="0.2">
      <c r="A451" s="50"/>
      <c r="B451" s="51"/>
      <c r="C451" s="51" t="s">
        <v>390</v>
      </c>
      <c r="D451" s="32"/>
      <c r="E451" s="13"/>
      <c r="F451" s="33">
        <f>Source!AM257</f>
        <v>0.94</v>
      </c>
      <c r="G451" s="34" t="str">
        <f>Source!DE257</f>
        <v/>
      </c>
      <c r="H451" s="35">
        <f>ROUND(Source!AD257*Source!I257, 2)</f>
        <v>0.04</v>
      </c>
      <c r="I451" s="34"/>
      <c r="J451" s="34">
        <f>IF(Source!BB257&lt;&gt; 0, Source!BB257, 1)</f>
        <v>7.13</v>
      </c>
      <c r="K451" s="35">
        <f>Source!Q257</f>
        <v>0.27</v>
      </c>
      <c r="L451" s="36"/>
    </row>
    <row r="452" spans="1:26" ht="14.25" x14ac:dyDescent="0.2">
      <c r="A452" s="50"/>
      <c r="B452" s="51"/>
      <c r="C452" s="51" t="s">
        <v>1608</v>
      </c>
      <c r="D452" s="32"/>
      <c r="E452" s="13"/>
      <c r="F452" s="33">
        <f>Source!AN257</f>
        <v>0.41</v>
      </c>
      <c r="G452" s="34" t="str">
        <f>Source!DF257</f>
        <v/>
      </c>
      <c r="H452" s="37">
        <f>ROUND(Source!AE257*Source!I257, 2)</f>
        <v>0.02</v>
      </c>
      <c r="I452" s="34"/>
      <c r="J452" s="34">
        <f>IF(Source!BS257&lt;&gt; 0, Source!BS257, 1)</f>
        <v>7.13</v>
      </c>
      <c r="K452" s="37">
        <f>Source!R257</f>
        <v>0.12</v>
      </c>
      <c r="L452" s="36"/>
      <c r="R452">
        <f>H452</f>
        <v>0.02</v>
      </c>
    </row>
    <row r="453" spans="1:26" ht="14.25" x14ac:dyDescent="0.2">
      <c r="A453" s="50"/>
      <c r="B453" s="51"/>
      <c r="C453" s="51" t="s">
        <v>1609</v>
      </c>
      <c r="D453" s="32" t="s">
        <v>1610</v>
      </c>
      <c r="E453" s="13">
        <f>Source!BZ257</f>
        <v>85</v>
      </c>
      <c r="F453" s="54"/>
      <c r="G453" s="34"/>
      <c r="H453" s="35">
        <f>SUM(S448:S455)</f>
        <v>1.69</v>
      </c>
      <c r="I453" s="38"/>
      <c r="J453" s="30">
        <f>Source!AT257</f>
        <v>85</v>
      </c>
      <c r="K453" s="35">
        <f>SUM(T448:T455)</f>
        <v>12.05</v>
      </c>
      <c r="L453" s="36"/>
    </row>
    <row r="454" spans="1:26" ht="14.25" x14ac:dyDescent="0.2">
      <c r="A454" s="50"/>
      <c r="B454" s="51"/>
      <c r="C454" s="51" t="s">
        <v>1611</v>
      </c>
      <c r="D454" s="32" t="s">
        <v>1610</v>
      </c>
      <c r="E454" s="13">
        <f>Source!CA257</f>
        <v>65</v>
      </c>
      <c r="F454" s="54"/>
      <c r="G454" s="34"/>
      <c r="H454" s="35">
        <f>SUM(U448:U455)</f>
        <v>1.29</v>
      </c>
      <c r="I454" s="38"/>
      <c r="J454" s="30">
        <f>Source!AU257</f>
        <v>65</v>
      </c>
      <c r="K454" s="35">
        <f>SUM(V448:V455)</f>
        <v>9.2200000000000006</v>
      </c>
      <c r="L454" s="36"/>
    </row>
    <row r="455" spans="1:26" ht="14.25" x14ac:dyDescent="0.2">
      <c r="A455" s="52"/>
      <c r="B455" s="53"/>
      <c r="C455" s="53" t="s">
        <v>1612</v>
      </c>
      <c r="D455" s="39" t="s">
        <v>1613</v>
      </c>
      <c r="E455" s="40">
        <f>Source!AQ257</f>
        <v>6.32</v>
      </c>
      <c r="F455" s="41"/>
      <c r="G455" s="42" t="str">
        <f>Source!DI257</f>
        <v/>
      </c>
      <c r="H455" s="43"/>
      <c r="I455" s="42"/>
      <c r="J455" s="42"/>
      <c r="K455" s="43"/>
      <c r="L455" s="44">
        <f>Source!U257</f>
        <v>0.25280000000000002</v>
      </c>
    </row>
    <row r="456" spans="1:26" ht="15" x14ac:dyDescent="0.25">
      <c r="G456" s="76">
        <f>H450+H451+H453+H454</f>
        <v>4.99</v>
      </c>
      <c r="H456" s="76"/>
      <c r="J456" s="76">
        <f>K450+K451+K453+K454</f>
        <v>35.6</v>
      </c>
      <c r="K456" s="76"/>
      <c r="L456" s="45">
        <f>Source!U257</f>
        <v>0.25280000000000002</v>
      </c>
      <c r="O456" s="28">
        <f>G456</f>
        <v>4.99</v>
      </c>
      <c r="P456" s="28">
        <f>J456</f>
        <v>35.6</v>
      </c>
      <c r="Q456" s="28">
        <f>L456</f>
        <v>0.25280000000000002</v>
      </c>
      <c r="W456">
        <f>IF(Source!BI257&lt;=1,H450+H451+H453+H454, 0)</f>
        <v>4.99</v>
      </c>
      <c r="X456">
        <f>IF(Source!BI257=2,H450+H451+H453+H454, 0)</f>
        <v>0</v>
      </c>
      <c r="Y456">
        <f>IF(Source!BI257=3,H450+H451+H453+H454, 0)</f>
        <v>0</v>
      </c>
      <c r="Z456">
        <f>IF(Source!BI257=4,H450+H451+H453+H454, 0)</f>
        <v>0</v>
      </c>
    </row>
    <row r="457" spans="1:26" ht="28.5" x14ac:dyDescent="0.2">
      <c r="A457" s="50" t="str">
        <f>Source!E259</f>
        <v>41</v>
      </c>
      <c r="B457" s="51" t="str">
        <f>Source!F259</f>
        <v>67-4-5</v>
      </c>
      <c r="C457" s="51" t="str">
        <f>Source!G259</f>
        <v>Демонтаж светильников для люминесцентных ламп</v>
      </c>
      <c r="D457" s="32" t="str">
        <f>Source!H259</f>
        <v>100 ШТ</v>
      </c>
      <c r="E457" s="13">
        <f>Source!I259</f>
        <v>0.11</v>
      </c>
      <c r="F457" s="33">
        <f>Source!AL259+Source!AM259+Source!AO259</f>
        <v>145.97999999999999</v>
      </c>
      <c r="G457" s="34"/>
      <c r="H457" s="35"/>
      <c r="I457" s="34" t="str">
        <f>Source!BO259</f>
        <v/>
      </c>
      <c r="J457" s="34"/>
      <c r="K457" s="35"/>
      <c r="L457" s="36"/>
      <c r="S457">
        <f>ROUND((Source!FX259/100)*((ROUND(Source!AF259*Source!I259, 2)+ROUND(Source!AE259*Source!I259, 2))), 2)</f>
        <v>13.52</v>
      </c>
      <c r="T457">
        <f>Source!X259</f>
        <v>96.37</v>
      </c>
      <c r="U457">
        <f>ROUND((Source!FY259/100)*((ROUND(Source!AF259*Source!I259, 2)+ROUND(Source!AE259*Source!I259, 2))), 2)</f>
        <v>10.34</v>
      </c>
      <c r="V457">
        <f>Source!Y259</f>
        <v>73.7</v>
      </c>
    </row>
    <row r="458" spans="1:26" x14ac:dyDescent="0.2">
      <c r="C458" s="27" t="str">
        <f>"Объем: "&amp;Source!I259&amp;"=11/"&amp;"100"</f>
        <v>Объем: 0,11=11/100</v>
      </c>
    </row>
    <row r="459" spans="1:26" ht="14.25" x14ac:dyDescent="0.2">
      <c r="A459" s="50"/>
      <c r="B459" s="51"/>
      <c r="C459" s="51" t="s">
        <v>1607</v>
      </c>
      <c r="D459" s="32"/>
      <c r="E459" s="13"/>
      <c r="F459" s="33">
        <f>Source!AO259</f>
        <v>143.47999999999999</v>
      </c>
      <c r="G459" s="34" t="str">
        <f>Source!DG259</f>
        <v/>
      </c>
      <c r="H459" s="35">
        <f>ROUND(Source!AF259*Source!I259, 2)</f>
        <v>15.78</v>
      </c>
      <c r="I459" s="34"/>
      <c r="J459" s="34">
        <f>IF(Source!BA259&lt;&gt; 0, Source!BA259, 1)</f>
        <v>7.13</v>
      </c>
      <c r="K459" s="35">
        <f>Source!S259</f>
        <v>112.53</v>
      </c>
      <c r="L459" s="36"/>
      <c r="R459">
        <f>H459</f>
        <v>15.78</v>
      </c>
    </row>
    <row r="460" spans="1:26" ht="14.25" x14ac:dyDescent="0.2">
      <c r="A460" s="50"/>
      <c r="B460" s="51"/>
      <c r="C460" s="51" t="s">
        <v>390</v>
      </c>
      <c r="D460" s="32"/>
      <c r="E460" s="13"/>
      <c r="F460" s="33">
        <f>Source!AM259</f>
        <v>2.5</v>
      </c>
      <c r="G460" s="34" t="str">
        <f>Source!DE259</f>
        <v/>
      </c>
      <c r="H460" s="35">
        <f>ROUND(Source!AD259*Source!I259, 2)</f>
        <v>0.28000000000000003</v>
      </c>
      <c r="I460" s="34"/>
      <c r="J460" s="34">
        <f>IF(Source!BB259&lt;&gt; 0, Source!BB259, 1)</f>
        <v>7.13</v>
      </c>
      <c r="K460" s="35">
        <f>Source!Q259</f>
        <v>1.96</v>
      </c>
      <c r="L460" s="36"/>
    </row>
    <row r="461" spans="1:26" ht="14.25" x14ac:dyDescent="0.2">
      <c r="A461" s="50"/>
      <c r="B461" s="51"/>
      <c r="C461" s="51" t="s">
        <v>1608</v>
      </c>
      <c r="D461" s="32"/>
      <c r="E461" s="13"/>
      <c r="F461" s="33">
        <f>Source!AN259</f>
        <v>1.08</v>
      </c>
      <c r="G461" s="34" t="str">
        <f>Source!DF259</f>
        <v/>
      </c>
      <c r="H461" s="37">
        <f>ROUND(Source!AE259*Source!I259, 2)</f>
        <v>0.12</v>
      </c>
      <c r="I461" s="34"/>
      <c r="J461" s="34">
        <f>IF(Source!BS259&lt;&gt; 0, Source!BS259, 1)</f>
        <v>7.13</v>
      </c>
      <c r="K461" s="37">
        <f>Source!R259</f>
        <v>0.85</v>
      </c>
      <c r="L461" s="36"/>
      <c r="R461">
        <f>H461</f>
        <v>0.12</v>
      </c>
    </row>
    <row r="462" spans="1:26" ht="14.25" x14ac:dyDescent="0.2">
      <c r="A462" s="50"/>
      <c r="B462" s="51"/>
      <c r="C462" s="51" t="s">
        <v>1609</v>
      </c>
      <c r="D462" s="32" t="s">
        <v>1610</v>
      </c>
      <c r="E462" s="13">
        <f>Source!BZ259</f>
        <v>85</v>
      </c>
      <c r="F462" s="54"/>
      <c r="G462" s="34"/>
      <c r="H462" s="35">
        <f>SUM(S457:S464)</f>
        <v>13.52</v>
      </c>
      <c r="I462" s="38"/>
      <c r="J462" s="30">
        <f>Source!AT259</f>
        <v>85</v>
      </c>
      <c r="K462" s="35">
        <f>SUM(T457:T464)</f>
        <v>96.37</v>
      </c>
      <c r="L462" s="36"/>
    </row>
    <row r="463" spans="1:26" ht="14.25" x14ac:dyDescent="0.2">
      <c r="A463" s="50"/>
      <c r="B463" s="51"/>
      <c r="C463" s="51" t="s">
        <v>1611</v>
      </c>
      <c r="D463" s="32" t="s">
        <v>1610</v>
      </c>
      <c r="E463" s="13">
        <f>Source!CA259</f>
        <v>65</v>
      </c>
      <c r="F463" s="54"/>
      <c r="G463" s="34"/>
      <c r="H463" s="35">
        <f>SUM(U457:U464)</f>
        <v>10.34</v>
      </c>
      <c r="I463" s="38"/>
      <c r="J463" s="30">
        <f>Source!AU259</f>
        <v>65</v>
      </c>
      <c r="K463" s="35">
        <f>SUM(V457:V464)</f>
        <v>73.7</v>
      </c>
      <c r="L463" s="36"/>
    </row>
    <row r="464" spans="1:26" ht="14.25" x14ac:dyDescent="0.2">
      <c r="A464" s="52"/>
      <c r="B464" s="53"/>
      <c r="C464" s="53" t="s">
        <v>1612</v>
      </c>
      <c r="D464" s="39" t="s">
        <v>1613</v>
      </c>
      <c r="E464" s="40">
        <f>Source!AQ259</f>
        <v>17.89</v>
      </c>
      <c r="F464" s="41"/>
      <c r="G464" s="42" t="str">
        <f>Source!DI259</f>
        <v/>
      </c>
      <c r="H464" s="43"/>
      <c r="I464" s="42"/>
      <c r="J464" s="42"/>
      <c r="K464" s="43"/>
      <c r="L464" s="44">
        <f>Source!U259</f>
        <v>1.9679</v>
      </c>
    </row>
    <row r="465" spans="1:26" ht="15" x14ac:dyDescent="0.25">
      <c r="G465" s="76">
        <f>H459+H460+H462+H463</f>
        <v>39.92</v>
      </c>
      <c r="H465" s="76"/>
      <c r="J465" s="76">
        <f>K459+K460+K462+K463</f>
        <v>284.56</v>
      </c>
      <c r="K465" s="76"/>
      <c r="L465" s="45">
        <f>Source!U259</f>
        <v>1.9679</v>
      </c>
      <c r="O465" s="28">
        <f>G465</f>
        <v>39.92</v>
      </c>
      <c r="P465" s="28">
        <f>J465</f>
        <v>284.56</v>
      </c>
      <c r="Q465" s="28">
        <f>L465</f>
        <v>1.9679</v>
      </c>
      <c r="W465">
        <f>IF(Source!BI259&lt;=1,H459+H460+H462+H463, 0)</f>
        <v>39.92</v>
      </c>
      <c r="X465">
        <f>IF(Source!BI259=2,H459+H460+H462+H463, 0)</f>
        <v>0</v>
      </c>
      <c r="Y465">
        <f>IF(Source!BI259=3,H459+H460+H462+H463, 0)</f>
        <v>0</v>
      </c>
      <c r="Z465">
        <f>IF(Source!BI259=4,H459+H460+H462+H463, 0)</f>
        <v>0</v>
      </c>
    </row>
    <row r="466" spans="1:26" ht="14.25" x14ac:dyDescent="0.2">
      <c r="A466" s="50" t="str">
        <f>Source!E261</f>
        <v>42</v>
      </c>
      <c r="B466" s="51" t="str">
        <f>Source!F261</f>
        <v>67-4-1</v>
      </c>
      <c r="C466" s="51" t="str">
        <f>Source!G261</f>
        <v>Демонтаж выключателей, розеток</v>
      </c>
      <c r="D466" s="32" t="str">
        <f>Source!H261</f>
        <v>100 ШТ</v>
      </c>
      <c r="E466" s="13">
        <f>Source!I261</f>
        <v>0.24</v>
      </c>
      <c r="F466" s="33">
        <f>Source!AL261+Source!AM261+Source!AO261</f>
        <v>45.55</v>
      </c>
      <c r="G466" s="34"/>
      <c r="H466" s="35"/>
      <c r="I466" s="34" t="str">
        <f>Source!BO261</f>
        <v/>
      </c>
      <c r="J466" s="34"/>
      <c r="K466" s="35"/>
      <c r="L466" s="36"/>
      <c r="S466">
        <f>ROUND((Source!FX261/100)*((ROUND(Source!AF261*Source!I261, 2)+ROUND(Source!AE261*Source!I261, 2))), 2)</f>
        <v>9.2899999999999991</v>
      </c>
      <c r="T466">
        <f>Source!X261</f>
        <v>66.260000000000005</v>
      </c>
      <c r="U466">
        <f>ROUND((Source!FY261/100)*((ROUND(Source!AF261*Source!I261, 2)+ROUND(Source!AE261*Source!I261, 2))), 2)</f>
        <v>7.1</v>
      </c>
      <c r="V466">
        <f>Source!Y261</f>
        <v>50.67</v>
      </c>
    </row>
    <row r="467" spans="1:26" x14ac:dyDescent="0.2">
      <c r="C467" s="27" t="str">
        <f>"Объем: "&amp;Source!I261&amp;"=24/"&amp;"100"</f>
        <v>Объем: 0,24=24/100</v>
      </c>
    </row>
    <row r="468" spans="1:26" ht="14.25" x14ac:dyDescent="0.2">
      <c r="A468" s="50"/>
      <c r="B468" s="51"/>
      <c r="C468" s="51" t="s">
        <v>1607</v>
      </c>
      <c r="D468" s="32"/>
      <c r="E468" s="13"/>
      <c r="F468" s="33">
        <f>Source!AO261</f>
        <v>45.55</v>
      </c>
      <c r="G468" s="34" t="str">
        <f>Source!DG261</f>
        <v/>
      </c>
      <c r="H468" s="35">
        <f>ROUND(Source!AF261*Source!I261, 2)</f>
        <v>10.93</v>
      </c>
      <c r="I468" s="34"/>
      <c r="J468" s="34">
        <f>IF(Source!BA261&lt;&gt; 0, Source!BA261, 1)</f>
        <v>7.13</v>
      </c>
      <c r="K468" s="35">
        <f>Source!S261</f>
        <v>77.95</v>
      </c>
      <c r="L468" s="36"/>
      <c r="R468">
        <f>H468</f>
        <v>10.93</v>
      </c>
    </row>
    <row r="469" spans="1:26" ht="14.25" x14ac:dyDescent="0.2">
      <c r="A469" s="50"/>
      <c r="B469" s="51"/>
      <c r="C469" s="51" t="s">
        <v>1609</v>
      </c>
      <c r="D469" s="32" t="s">
        <v>1610</v>
      </c>
      <c r="E469" s="13">
        <f>Source!BZ261</f>
        <v>85</v>
      </c>
      <c r="F469" s="54"/>
      <c r="G469" s="34"/>
      <c r="H469" s="35">
        <f>SUM(S466:S471)</f>
        <v>9.2899999999999991</v>
      </c>
      <c r="I469" s="38"/>
      <c r="J469" s="30">
        <f>Source!AT261</f>
        <v>85</v>
      </c>
      <c r="K469" s="35">
        <f>SUM(T466:T471)</f>
        <v>66.260000000000005</v>
      </c>
      <c r="L469" s="36"/>
    </row>
    <row r="470" spans="1:26" ht="14.25" x14ac:dyDescent="0.2">
      <c r="A470" s="50"/>
      <c r="B470" s="51"/>
      <c r="C470" s="51" t="s">
        <v>1611</v>
      </c>
      <c r="D470" s="32" t="s">
        <v>1610</v>
      </c>
      <c r="E470" s="13">
        <f>Source!CA261</f>
        <v>65</v>
      </c>
      <c r="F470" s="54"/>
      <c r="G470" s="34"/>
      <c r="H470" s="35">
        <f>SUM(U466:U471)</f>
        <v>7.1</v>
      </c>
      <c r="I470" s="38"/>
      <c r="J470" s="30">
        <f>Source!AU261</f>
        <v>65</v>
      </c>
      <c r="K470" s="35">
        <f>SUM(V466:V471)</f>
        <v>50.67</v>
      </c>
      <c r="L470" s="36"/>
    </row>
    <row r="471" spans="1:26" ht="14.25" x14ac:dyDescent="0.2">
      <c r="A471" s="52"/>
      <c r="B471" s="53"/>
      <c r="C471" s="53" t="s">
        <v>1612</v>
      </c>
      <c r="D471" s="39" t="s">
        <v>1613</v>
      </c>
      <c r="E471" s="40">
        <f>Source!AQ261</f>
        <v>5.84</v>
      </c>
      <c r="F471" s="41"/>
      <c r="G471" s="42" t="str">
        <f>Source!DI261</f>
        <v/>
      </c>
      <c r="H471" s="43"/>
      <c r="I471" s="42"/>
      <c r="J471" s="42"/>
      <c r="K471" s="43"/>
      <c r="L471" s="44">
        <f>Source!U261</f>
        <v>1.4016</v>
      </c>
    </row>
    <row r="472" spans="1:26" ht="15" x14ac:dyDescent="0.25">
      <c r="G472" s="76">
        <f>H468+H469+H470</f>
        <v>27.32</v>
      </c>
      <c r="H472" s="76"/>
      <c r="J472" s="76">
        <f>K468+K469+K470</f>
        <v>194.88</v>
      </c>
      <c r="K472" s="76"/>
      <c r="L472" s="45">
        <f>Source!U261</f>
        <v>1.4016</v>
      </c>
      <c r="O472" s="28">
        <f>G472</f>
        <v>27.32</v>
      </c>
      <c r="P472" s="28">
        <f>J472</f>
        <v>194.88</v>
      </c>
      <c r="Q472" s="28">
        <f>L472</f>
        <v>1.4016</v>
      </c>
      <c r="W472">
        <f>IF(Source!BI261&lt;=1,H468+H469+H470, 0)</f>
        <v>27.32</v>
      </c>
      <c r="X472">
        <f>IF(Source!BI261=2,H468+H469+H470, 0)</f>
        <v>0</v>
      </c>
      <c r="Y472">
        <f>IF(Source!BI261=3,H468+H469+H470, 0)</f>
        <v>0</v>
      </c>
      <c r="Z472">
        <f>IF(Source!BI261=4,H468+H469+H470, 0)</f>
        <v>0</v>
      </c>
    </row>
    <row r="473" spans="1:26" ht="14.25" x14ac:dyDescent="0.2">
      <c r="A473" s="50" t="str">
        <f>Source!E263</f>
        <v>43</v>
      </c>
      <c r="B473" s="51" t="str">
        <f>Source!F263</f>
        <v>67-4-6</v>
      </c>
      <c r="C473" s="51" t="str">
        <f>Source!G263</f>
        <v>Демонтаж электросчетчиков</v>
      </c>
      <c r="D473" s="32" t="str">
        <f>Source!H263</f>
        <v>100 ШТ</v>
      </c>
      <c r="E473" s="13">
        <f>Source!I263</f>
        <v>0.01</v>
      </c>
      <c r="F473" s="33">
        <f>Source!AL263+Source!AM263+Source!AO263</f>
        <v>221.57999999999998</v>
      </c>
      <c r="G473" s="34"/>
      <c r="H473" s="35"/>
      <c r="I473" s="34" t="str">
        <f>Source!BO263</f>
        <v/>
      </c>
      <c r="J473" s="34"/>
      <c r="K473" s="35"/>
      <c r="L473" s="36"/>
      <c r="S473">
        <f>ROUND((Source!FX263/100)*((ROUND(Source!AF263*Source!I263, 2)+ROUND(Source!AE263*Source!I263, 2))), 2)</f>
        <v>1.87</v>
      </c>
      <c r="T473">
        <f>Source!X263</f>
        <v>13.35</v>
      </c>
      <c r="U473">
        <f>ROUND((Source!FY263/100)*((ROUND(Source!AF263*Source!I263, 2)+ROUND(Source!AE263*Source!I263, 2))), 2)</f>
        <v>1.43</v>
      </c>
      <c r="V473">
        <f>Source!Y263</f>
        <v>10.210000000000001</v>
      </c>
    </row>
    <row r="474" spans="1:26" x14ac:dyDescent="0.2">
      <c r="C474" s="27" t="str">
        <f>"Объем: "&amp;Source!I263&amp;"=1/"&amp;"100"</f>
        <v>Объем: 0,01=1/100</v>
      </c>
    </row>
    <row r="475" spans="1:26" ht="14.25" x14ac:dyDescent="0.2">
      <c r="A475" s="50"/>
      <c r="B475" s="51"/>
      <c r="C475" s="51" t="s">
        <v>1607</v>
      </c>
      <c r="D475" s="32"/>
      <c r="E475" s="13"/>
      <c r="F475" s="33">
        <f>Source!AO263</f>
        <v>219.39</v>
      </c>
      <c r="G475" s="34" t="str">
        <f>Source!DG263</f>
        <v/>
      </c>
      <c r="H475" s="35">
        <f>ROUND(Source!AF263*Source!I263, 2)</f>
        <v>2.19</v>
      </c>
      <c r="I475" s="34"/>
      <c r="J475" s="34">
        <f>IF(Source!BA263&lt;&gt; 0, Source!BA263, 1)</f>
        <v>7.13</v>
      </c>
      <c r="K475" s="35">
        <f>Source!S263</f>
        <v>15.64</v>
      </c>
      <c r="L475" s="36"/>
      <c r="R475">
        <f>H475</f>
        <v>2.19</v>
      </c>
    </row>
    <row r="476" spans="1:26" ht="14.25" x14ac:dyDescent="0.2">
      <c r="A476" s="50"/>
      <c r="B476" s="51"/>
      <c r="C476" s="51" t="s">
        <v>390</v>
      </c>
      <c r="D476" s="32"/>
      <c r="E476" s="13"/>
      <c r="F476" s="33">
        <f>Source!AM263</f>
        <v>2.19</v>
      </c>
      <c r="G476" s="34" t="str">
        <f>Source!DE263</f>
        <v/>
      </c>
      <c r="H476" s="35">
        <f>ROUND(Source!AD263*Source!I263, 2)</f>
        <v>0.02</v>
      </c>
      <c r="I476" s="34"/>
      <c r="J476" s="34">
        <f>IF(Source!BB263&lt;&gt; 0, Source!BB263, 1)</f>
        <v>7.13</v>
      </c>
      <c r="K476" s="35">
        <f>Source!Q263</f>
        <v>0.16</v>
      </c>
      <c r="L476" s="36"/>
    </row>
    <row r="477" spans="1:26" ht="14.25" x14ac:dyDescent="0.2">
      <c r="A477" s="50"/>
      <c r="B477" s="51"/>
      <c r="C477" s="51" t="s">
        <v>1608</v>
      </c>
      <c r="D477" s="32"/>
      <c r="E477" s="13"/>
      <c r="F477" s="33">
        <f>Source!AN263</f>
        <v>0.95</v>
      </c>
      <c r="G477" s="34" t="str">
        <f>Source!DF263</f>
        <v/>
      </c>
      <c r="H477" s="37">
        <f>ROUND(Source!AE263*Source!I263, 2)</f>
        <v>0.01</v>
      </c>
      <c r="I477" s="34"/>
      <c r="J477" s="34">
        <f>IF(Source!BS263&lt;&gt; 0, Source!BS263, 1)</f>
        <v>7.13</v>
      </c>
      <c r="K477" s="37">
        <f>Source!R263</f>
        <v>7.0000000000000007E-2</v>
      </c>
      <c r="L477" s="36"/>
      <c r="R477">
        <f>H477</f>
        <v>0.01</v>
      </c>
    </row>
    <row r="478" spans="1:26" ht="14.25" x14ac:dyDescent="0.2">
      <c r="A478" s="50"/>
      <c r="B478" s="51"/>
      <c r="C478" s="51" t="s">
        <v>1609</v>
      </c>
      <c r="D478" s="32" t="s">
        <v>1610</v>
      </c>
      <c r="E478" s="13">
        <f>Source!BZ263</f>
        <v>85</v>
      </c>
      <c r="F478" s="54"/>
      <c r="G478" s="34"/>
      <c r="H478" s="35">
        <f>SUM(S473:S480)</f>
        <v>1.87</v>
      </c>
      <c r="I478" s="38"/>
      <c r="J478" s="30">
        <f>Source!AT263</f>
        <v>85</v>
      </c>
      <c r="K478" s="35">
        <f>SUM(T473:T480)</f>
        <v>13.35</v>
      </c>
      <c r="L478" s="36"/>
    </row>
    <row r="479" spans="1:26" ht="14.25" x14ac:dyDescent="0.2">
      <c r="A479" s="50"/>
      <c r="B479" s="51"/>
      <c r="C479" s="51" t="s">
        <v>1611</v>
      </c>
      <c r="D479" s="32" t="s">
        <v>1610</v>
      </c>
      <c r="E479" s="13">
        <f>Source!CA263</f>
        <v>65</v>
      </c>
      <c r="F479" s="54"/>
      <c r="G479" s="34"/>
      <c r="H479" s="35">
        <f>SUM(U473:U480)</f>
        <v>1.43</v>
      </c>
      <c r="I479" s="38"/>
      <c r="J479" s="30">
        <f>Source!AU263</f>
        <v>65</v>
      </c>
      <c r="K479" s="35">
        <f>SUM(V473:V480)</f>
        <v>10.210000000000001</v>
      </c>
      <c r="L479" s="36"/>
    </row>
    <row r="480" spans="1:26" ht="14.25" x14ac:dyDescent="0.2">
      <c r="A480" s="52"/>
      <c r="B480" s="53"/>
      <c r="C480" s="53" t="s">
        <v>1612</v>
      </c>
      <c r="D480" s="39" t="s">
        <v>1613</v>
      </c>
      <c r="E480" s="40">
        <f>Source!AQ263</f>
        <v>25.72</v>
      </c>
      <c r="F480" s="41"/>
      <c r="G480" s="42" t="str">
        <f>Source!DI263</f>
        <v/>
      </c>
      <c r="H480" s="43"/>
      <c r="I480" s="42"/>
      <c r="J480" s="42"/>
      <c r="K480" s="43"/>
      <c r="L480" s="44">
        <f>Source!U263</f>
        <v>0.25719999999999998</v>
      </c>
    </row>
    <row r="481" spans="1:26" ht="15" x14ac:dyDescent="0.25">
      <c r="G481" s="76">
        <f>H475+H476+H478+H479</f>
        <v>5.51</v>
      </c>
      <c r="H481" s="76"/>
      <c r="J481" s="76">
        <f>K475+K476+K478+K479</f>
        <v>39.36</v>
      </c>
      <c r="K481" s="76"/>
      <c r="L481" s="45">
        <f>Source!U263</f>
        <v>0.25719999999999998</v>
      </c>
      <c r="O481" s="28">
        <f>G481</f>
        <v>5.51</v>
      </c>
      <c r="P481" s="28">
        <f>J481</f>
        <v>39.36</v>
      </c>
      <c r="Q481" s="28">
        <f>L481</f>
        <v>0.25719999999999998</v>
      </c>
      <c r="W481">
        <f>IF(Source!BI263&lt;=1,H475+H476+H478+H479, 0)</f>
        <v>5.51</v>
      </c>
      <c r="X481">
        <f>IF(Source!BI263=2,H475+H476+H478+H479, 0)</f>
        <v>0</v>
      </c>
      <c r="Y481">
        <f>IF(Source!BI263=3,H475+H476+H478+H479, 0)</f>
        <v>0</v>
      </c>
      <c r="Z481">
        <f>IF(Source!BI263=4,H475+H476+H478+H479, 0)</f>
        <v>0</v>
      </c>
    </row>
    <row r="482" spans="1:26" ht="28.5" x14ac:dyDescent="0.2">
      <c r="A482" s="50" t="str">
        <f>Source!E265</f>
        <v>44</v>
      </c>
      <c r="B482" s="51" t="str">
        <f>Source!F265</f>
        <v>м08-02-370-02</v>
      </c>
      <c r="C482" s="51" t="str">
        <f>Source!G265</f>
        <v>Демонтаж: Щиток до трех групп, устанавливаемый в нише цоколя</v>
      </c>
      <c r="D482" s="32" t="str">
        <f>Source!H265</f>
        <v>ШТ</v>
      </c>
      <c r="E482" s="13">
        <f>Source!I265</f>
        <v>1</v>
      </c>
      <c r="F482" s="33">
        <f>Source!AL265+Source!AM265+Source!AO265</f>
        <v>33.42</v>
      </c>
      <c r="G482" s="34"/>
      <c r="H482" s="35"/>
      <c r="I482" s="34" t="str">
        <f>Source!BO265</f>
        <v/>
      </c>
      <c r="J482" s="34"/>
      <c r="K482" s="35"/>
      <c r="L482" s="36"/>
      <c r="S482">
        <f>ROUND((Source!FX265/100)*((ROUND(Source!AF265*Source!I265, 2)+ROUND(Source!AE265*Source!I265, 2))), 2)</f>
        <v>3.41</v>
      </c>
      <c r="T482">
        <f>Source!X265</f>
        <v>24.3</v>
      </c>
      <c r="U482">
        <f>ROUND((Source!FY265/100)*((ROUND(Source!AF265*Source!I265, 2)+ROUND(Source!AE265*Source!I265, 2))), 2)</f>
        <v>2.33</v>
      </c>
      <c r="V482">
        <f>Source!Y265</f>
        <v>16.63</v>
      </c>
    </row>
    <row r="483" spans="1:26" ht="14.25" x14ac:dyDescent="0.2">
      <c r="A483" s="50"/>
      <c r="B483" s="51"/>
      <c r="C483" s="51" t="s">
        <v>1607</v>
      </c>
      <c r="D483" s="32"/>
      <c r="E483" s="13"/>
      <c r="F483" s="33">
        <f>Source!AO265</f>
        <v>9.4499999999999993</v>
      </c>
      <c r="G483" s="34" t="str">
        <f>Source!DG265</f>
        <v>)*0,3</v>
      </c>
      <c r="H483" s="35">
        <f>ROUND(Source!AF265*Source!I265, 2)</f>
        <v>2.84</v>
      </c>
      <c r="I483" s="34"/>
      <c r="J483" s="34">
        <f>IF(Source!BA265&lt;&gt; 0, Source!BA265, 1)</f>
        <v>7.13</v>
      </c>
      <c r="K483" s="35">
        <f>Source!S265</f>
        <v>20.21</v>
      </c>
      <c r="L483" s="36"/>
      <c r="R483">
        <f>H483</f>
        <v>2.84</v>
      </c>
    </row>
    <row r="484" spans="1:26" ht="14.25" x14ac:dyDescent="0.2">
      <c r="A484" s="50"/>
      <c r="B484" s="51"/>
      <c r="C484" s="51" t="s">
        <v>390</v>
      </c>
      <c r="D484" s="32"/>
      <c r="E484" s="13"/>
      <c r="F484" s="33">
        <f>Source!AM265</f>
        <v>17.77</v>
      </c>
      <c r="G484" s="34" t="str">
        <f>Source!DE265</f>
        <v>)*0,3</v>
      </c>
      <c r="H484" s="35">
        <f>ROUND(Source!AD265*Source!I265, 2)</f>
        <v>5.33</v>
      </c>
      <c r="I484" s="34"/>
      <c r="J484" s="34">
        <f>IF(Source!BB265&lt;&gt; 0, Source!BB265, 1)</f>
        <v>7.13</v>
      </c>
      <c r="K484" s="35">
        <f>Source!Q265</f>
        <v>38.01</v>
      </c>
      <c r="L484" s="36"/>
    </row>
    <row r="485" spans="1:26" ht="14.25" x14ac:dyDescent="0.2">
      <c r="A485" s="50"/>
      <c r="B485" s="51"/>
      <c r="C485" s="51" t="s">
        <v>1608</v>
      </c>
      <c r="D485" s="32"/>
      <c r="E485" s="13"/>
      <c r="F485" s="33">
        <f>Source!AN265</f>
        <v>2.5099999999999998</v>
      </c>
      <c r="G485" s="34" t="str">
        <f>Source!DF265</f>
        <v>)*0,3</v>
      </c>
      <c r="H485" s="37">
        <f>ROUND(Source!AE265*Source!I265, 2)</f>
        <v>0.75</v>
      </c>
      <c r="I485" s="34"/>
      <c r="J485" s="34">
        <f>IF(Source!BS265&lt;&gt; 0, Source!BS265, 1)</f>
        <v>7.13</v>
      </c>
      <c r="K485" s="37">
        <f>Source!R265</f>
        <v>5.37</v>
      </c>
      <c r="L485" s="36"/>
      <c r="R485">
        <f>H485</f>
        <v>0.75</v>
      </c>
    </row>
    <row r="486" spans="1:26" ht="14.25" x14ac:dyDescent="0.2">
      <c r="A486" s="50"/>
      <c r="B486" s="51"/>
      <c r="C486" s="51" t="s">
        <v>1609</v>
      </c>
      <c r="D486" s="32" t="s">
        <v>1610</v>
      </c>
      <c r="E486" s="13">
        <f>Source!BZ265</f>
        <v>95</v>
      </c>
      <c r="F486" s="54"/>
      <c r="G486" s="34"/>
      <c r="H486" s="35">
        <f>SUM(S482:S488)</f>
        <v>3.41</v>
      </c>
      <c r="I486" s="38"/>
      <c r="J486" s="30">
        <f>Source!AT265</f>
        <v>95</v>
      </c>
      <c r="K486" s="35">
        <f>SUM(T482:T488)</f>
        <v>24.3</v>
      </c>
      <c r="L486" s="36"/>
    </row>
    <row r="487" spans="1:26" ht="14.25" x14ac:dyDescent="0.2">
      <c r="A487" s="50"/>
      <c r="B487" s="51"/>
      <c r="C487" s="51" t="s">
        <v>1611</v>
      </c>
      <c r="D487" s="32" t="s">
        <v>1610</v>
      </c>
      <c r="E487" s="13">
        <f>Source!CA265</f>
        <v>65</v>
      </c>
      <c r="F487" s="54"/>
      <c r="G487" s="34"/>
      <c r="H487" s="35">
        <f>SUM(U482:U488)</f>
        <v>2.33</v>
      </c>
      <c r="I487" s="38"/>
      <c r="J487" s="30">
        <f>Source!AU265</f>
        <v>65</v>
      </c>
      <c r="K487" s="35">
        <f>SUM(V482:V488)</f>
        <v>16.63</v>
      </c>
      <c r="L487" s="36"/>
    </row>
    <row r="488" spans="1:26" ht="14.25" x14ac:dyDescent="0.2">
      <c r="A488" s="52"/>
      <c r="B488" s="53"/>
      <c r="C488" s="53" t="s">
        <v>1612</v>
      </c>
      <c r="D488" s="39" t="s">
        <v>1613</v>
      </c>
      <c r="E488" s="40">
        <f>Source!AQ265</f>
        <v>0.9</v>
      </c>
      <c r="F488" s="41"/>
      <c r="G488" s="42" t="str">
        <f>Source!DI265</f>
        <v>)*0,3</v>
      </c>
      <c r="H488" s="43"/>
      <c r="I488" s="42"/>
      <c r="J488" s="42"/>
      <c r="K488" s="43"/>
      <c r="L488" s="44">
        <f>Source!U265</f>
        <v>0.27</v>
      </c>
    </row>
    <row r="489" spans="1:26" ht="15" x14ac:dyDescent="0.25">
      <c r="G489" s="76">
        <f>H483+H484+H486+H487</f>
        <v>13.91</v>
      </c>
      <c r="H489" s="76"/>
      <c r="J489" s="76">
        <f>K483+K484+K486+K487</f>
        <v>99.149999999999991</v>
      </c>
      <c r="K489" s="76"/>
      <c r="L489" s="45">
        <f>Source!U265</f>
        <v>0.27</v>
      </c>
      <c r="O489" s="28">
        <f>G489</f>
        <v>13.91</v>
      </c>
      <c r="P489" s="28">
        <f>J489</f>
        <v>99.149999999999991</v>
      </c>
      <c r="Q489" s="28">
        <f>L489</f>
        <v>0.27</v>
      </c>
      <c r="W489">
        <f>IF(Source!BI265&lt;=1,H483+H484+H486+H487, 0)</f>
        <v>0</v>
      </c>
      <c r="X489">
        <f>IF(Source!BI265=2,H483+H484+H486+H487, 0)</f>
        <v>13.91</v>
      </c>
      <c r="Y489">
        <f>IF(Source!BI265=3,H483+H484+H486+H487, 0)</f>
        <v>0</v>
      </c>
      <c r="Z489">
        <f>IF(Source!BI265=4,H483+H484+H486+H487, 0)</f>
        <v>0</v>
      </c>
    </row>
    <row r="490" spans="1:26" ht="57" x14ac:dyDescent="0.2">
      <c r="A490" s="50" t="str">
        <f>Source!E267</f>
        <v>45</v>
      </c>
      <c r="B490" s="51" t="str">
        <f>Source!F267</f>
        <v>м08-03-526-01</v>
      </c>
      <c r="C490" s="51" t="str">
        <f>Source!G267</f>
        <v>Демонтаж: Автомат одно-, двух-, трехполюсный, устанавливаемый на конструкции на стене или колонне, на ток до 25 А</v>
      </c>
      <c r="D490" s="32" t="str">
        <f>Source!H267</f>
        <v>ШТ</v>
      </c>
      <c r="E490" s="13">
        <f>Source!I267</f>
        <v>1</v>
      </c>
      <c r="F490" s="33">
        <f>Source!AL267+Source!AM267+Source!AO267</f>
        <v>35.980000000000004</v>
      </c>
      <c r="G490" s="34"/>
      <c r="H490" s="35"/>
      <c r="I490" s="34" t="str">
        <f>Source!BO267</f>
        <v/>
      </c>
      <c r="J490" s="34"/>
      <c r="K490" s="35"/>
      <c r="L490" s="36"/>
      <c r="S490">
        <f>ROUND((Source!FX267/100)*((ROUND(Source!AF267*Source!I267, 2)+ROUND(Source!AE267*Source!I267, 2))), 2)</f>
        <v>4.2300000000000004</v>
      </c>
      <c r="T490">
        <f>Source!X267</f>
        <v>30.15</v>
      </c>
      <c r="U490">
        <f>ROUND((Source!FY267/100)*((ROUND(Source!AF267*Source!I267, 2)+ROUND(Source!AE267*Source!I267, 2))), 2)</f>
        <v>2.89</v>
      </c>
      <c r="V490">
        <f>Source!Y267</f>
        <v>20.63</v>
      </c>
    </row>
    <row r="491" spans="1:26" ht="14.25" x14ac:dyDescent="0.2">
      <c r="A491" s="50"/>
      <c r="B491" s="51"/>
      <c r="C491" s="51" t="s">
        <v>1607</v>
      </c>
      <c r="D491" s="32"/>
      <c r="E491" s="13"/>
      <c r="F491" s="33">
        <f>Source!AO267</f>
        <v>14.84</v>
      </c>
      <c r="G491" s="34" t="str">
        <f>Source!DG267</f>
        <v>)*0,3</v>
      </c>
      <c r="H491" s="35">
        <f>ROUND(Source!AF267*Source!I267, 2)</f>
        <v>4.45</v>
      </c>
      <c r="I491" s="34"/>
      <c r="J491" s="34">
        <f>IF(Source!BA267&lt;&gt; 0, Source!BA267, 1)</f>
        <v>7.13</v>
      </c>
      <c r="K491" s="35">
        <f>Source!S267</f>
        <v>31.74</v>
      </c>
      <c r="L491" s="36"/>
      <c r="R491">
        <f>H491</f>
        <v>4.45</v>
      </c>
    </row>
    <row r="492" spans="1:26" ht="14.25" x14ac:dyDescent="0.2">
      <c r="A492" s="50"/>
      <c r="B492" s="51"/>
      <c r="C492" s="51" t="s">
        <v>390</v>
      </c>
      <c r="D492" s="32"/>
      <c r="E492" s="13"/>
      <c r="F492" s="33">
        <f>Source!AM267</f>
        <v>1.05</v>
      </c>
      <c r="G492" s="34" t="str">
        <f>Source!DE267</f>
        <v>)*0,3</v>
      </c>
      <c r="H492" s="35">
        <f>ROUND(Source!AD267*Source!I267, 2)</f>
        <v>0.32</v>
      </c>
      <c r="I492" s="34"/>
      <c r="J492" s="34">
        <f>IF(Source!BB267&lt;&gt; 0, Source!BB267, 1)</f>
        <v>7.13</v>
      </c>
      <c r="K492" s="35">
        <f>Source!Q267</f>
        <v>2.25</v>
      </c>
      <c r="L492" s="36"/>
    </row>
    <row r="493" spans="1:26" ht="14.25" x14ac:dyDescent="0.2">
      <c r="A493" s="50"/>
      <c r="B493" s="51"/>
      <c r="C493" s="51" t="s">
        <v>1609</v>
      </c>
      <c r="D493" s="32" t="s">
        <v>1610</v>
      </c>
      <c r="E493" s="13">
        <f>Source!BZ267</f>
        <v>95</v>
      </c>
      <c r="F493" s="54"/>
      <c r="G493" s="34"/>
      <c r="H493" s="35">
        <f>SUM(S490:S495)</f>
        <v>4.2300000000000004</v>
      </c>
      <c r="I493" s="38"/>
      <c r="J493" s="30">
        <f>Source!AT267</f>
        <v>95</v>
      </c>
      <c r="K493" s="35">
        <f>SUM(T490:T495)</f>
        <v>30.15</v>
      </c>
      <c r="L493" s="36"/>
    </row>
    <row r="494" spans="1:26" ht="14.25" x14ac:dyDescent="0.2">
      <c r="A494" s="50"/>
      <c r="B494" s="51"/>
      <c r="C494" s="51" t="s">
        <v>1611</v>
      </c>
      <c r="D494" s="32" t="s">
        <v>1610</v>
      </c>
      <c r="E494" s="13">
        <f>Source!CA267</f>
        <v>65</v>
      </c>
      <c r="F494" s="54"/>
      <c r="G494" s="34"/>
      <c r="H494" s="35">
        <f>SUM(U490:U495)</f>
        <v>2.89</v>
      </c>
      <c r="I494" s="38"/>
      <c r="J494" s="30">
        <f>Source!AU267</f>
        <v>65</v>
      </c>
      <c r="K494" s="35">
        <f>SUM(V490:V495)</f>
        <v>20.63</v>
      </c>
      <c r="L494" s="36"/>
    </row>
    <row r="495" spans="1:26" ht="14.25" x14ac:dyDescent="0.2">
      <c r="A495" s="52"/>
      <c r="B495" s="53"/>
      <c r="C495" s="53" t="s">
        <v>1612</v>
      </c>
      <c r="D495" s="39" t="s">
        <v>1613</v>
      </c>
      <c r="E495" s="40">
        <f>Source!AQ267</f>
        <v>1.56</v>
      </c>
      <c r="F495" s="41"/>
      <c r="G495" s="42" t="str">
        <f>Source!DI267</f>
        <v>)*0,3</v>
      </c>
      <c r="H495" s="43"/>
      <c r="I495" s="42"/>
      <c r="J495" s="42"/>
      <c r="K495" s="43"/>
      <c r="L495" s="44">
        <f>Source!U267</f>
        <v>0.46799999999999997</v>
      </c>
    </row>
    <row r="496" spans="1:26" ht="15" x14ac:dyDescent="0.25">
      <c r="G496" s="76">
        <f>H491+H492+H493+H494</f>
        <v>11.89</v>
      </c>
      <c r="H496" s="76"/>
      <c r="J496" s="76">
        <f>K491+K492+K493+K494</f>
        <v>84.769999999999982</v>
      </c>
      <c r="K496" s="76"/>
      <c r="L496" s="45">
        <f>Source!U267</f>
        <v>0.46799999999999997</v>
      </c>
      <c r="O496" s="28">
        <f>G496</f>
        <v>11.89</v>
      </c>
      <c r="P496" s="28">
        <f>J496</f>
        <v>84.769999999999982</v>
      </c>
      <c r="Q496" s="28">
        <f>L496</f>
        <v>0.46799999999999997</v>
      </c>
      <c r="W496">
        <f>IF(Source!BI267&lt;=1,H491+H492+H493+H494, 0)</f>
        <v>0</v>
      </c>
      <c r="X496">
        <f>IF(Source!BI267=2,H491+H492+H493+H494, 0)</f>
        <v>11.89</v>
      </c>
      <c r="Y496">
        <f>IF(Source!BI267=3,H491+H492+H493+H494, 0)</f>
        <v>0</v>
      </c>
      <c r="Z496">
        <f>IF(Source!BI267=4,H491+H492+H493+H494, 0)</f>
        <v>0</v>
      </c>
    </row>
    <row r="497" spans="1:26" ht="42.75" x14ac:dyDescent="0.2">
      <c r="A497" s="50" t="str">
        <f>Source!E269</f>
        <v>46</v>
      </c>
      <c r="B497" s="51" t="str">
        <f>Source!F269</f>
        <v>м08-03-594-14</v>
      </c>
      <c r="C497" s="51" t="str">
        <f>Source!G269</f>
        <v>Светильник в подвесных потолках, устанавливаемый на профиле, количество ламп в светильнике до 4</v>
      </c>
      <c r="D497" s="32" t="str">
        <f>Source!H269</f>
        <v>100 ШТ</v>
      </c>
      <c r="E497" s="13">
        <f>Source!I269</f>
        <v>0.15</v>
      </c>
      <c r="F497" s="33">
        <f>Source!AL269+Source!AM269+Source!AO269</f>
        <v>3323.2299999999996</v>
      </c>
      <c r="G497" s="34"/>
      <c r="H497" s="35"/>
      <c r="I497" s="34" t="str">
        <f>Source!BO269</f>
        <v/>
      </c>
      <c r="J497" s="34"/>
      <c r="K497" s="35"/>
      <c r="L497" s="36"/>
      <c r="S497">
        <f>ROUND((Source!FX269/100)*((ROUND(Source!AF269*Source!I269, 2)+ROUND(Source!AE269*Source!I269, 2))), 2)</f>
        <v>305.49</v>
      </c>
      <c r="T497">
        <f>Source!X269</f>
        <v>2178.11</v>
      </c>
      <c r="U497">
        <f>ROUND((Source!FY269/100)*((ROUND(Source!AF269*Source!I269, 2)+ROUND(Source!AE269*Source!I269, 2))), 2)</f>
        <v>209.02</v>
      </c>
      <c r="V497">
        <f>Source!Y269</f>
        <v>1490.29</v>
      </c>
    </row>
    <row r="498" spans="1:26" x14ac:dyDescent="0.2">
      <c r="C498" s="27" t="str">
        <f>"Объем: "&amp;Source!I269&amp;"=15/"&amp;"100"</f>
        <v>Объем: 0,15=15/100</v>
      </c>
    </row>
    <row r="499" spans="1:26" ht="14.25" x14ac:dyDescent="0.2">
      <c r="A499" s="50"/>
      <c r="B499" s="51"/>
      <c r="C499" s="51" t="s">
        <v>1607</v>
      </c>
      <c r="D499" s="32"/>
      <c r="E499" s="13"/>
      <c r="F499" s="33">
        <f>Source!AO269</f>
        <v>2118.91</v>
      </c>
      <c r="G499" s="34" t="str">
        <f>Source!DG269</f>
        <v/>
      </c>
      <c r="H499" s="35">
        <f>ROUND(Source!AF269*Source!I269, 2)</f>
        <v>317.83999999999997</v>
      </c>
      <c r="I499" s="34"/>
      <c r="J499" s="34">
        <f>IF(Source!BA269&lt;&gt; 0, Source!BA269, 1)</f>
        <v>7.13</v>
      </c>
      <c r="K499" s="35">
        <f>Source!S269</f>
        <v>2266.17</v>
      </c>
      <c r="L499" s="36"/>
      <c r="R499">
        <f>H499</f>
        <v>317.83999999999997</v>
      </c>
    </row>
    <row r="500" spans="1:26" ht="14.25" x14ac:dyDescent="0.2">
      <c r="A500" s="50"/>
      <c r="B500" s="51"/>
      <c r="C500" s="51" t="s">
        <v>390</v>
      </c>
      <c r="D500" s="32"/>
      <c r="E500" s="13"/>
      <c r="F500" s="33">
        <f>Source!AM269</f>
        <v>185.15</v>
      </c>
      <c r="G500" s="34" t="str">
        <f>Source!DE269</f>
        <v/>
      </c>
      <c r="H500" s="35">
        <f>ROUND(Source!AD269*Source!I269, 2)</f>
        <v>27.77</v>
      </c>
      <c r="I500" s="34"/>
      <c r="J500" s="34">
        <f>IF(Source!BB269&lt;&gt; 0, Source!BB269, 1)</f>
        <v>7.13</v>
      </c>
      <c r="K500" s="35">
        <f>Source!Q269</f>
        <v>198.02</v>
      </c>
      <c r="L500" s="36"/>
    </row>
    <row r="501" spans="1:26" ht="14.25" x14ac:dyDescent="0.2">
      <c r="A501" s="50"/>
      <c r="B501" s="51"/>
      <c r="C501" s="51" t="s">
        <v>1608</v>
      </c>
      <c r="D501" s="32"/>
      <c r="E501" s="13"/>
      <c r="F501" s="33">
        <f>Source!AN269</f>
        <v>24.85</v>
      </c>
      <c r="G501" s="34" t="str">
        <f>Source!DF269</f>
        <v/>
      </c>
      <c r="H501" s="37">
        <f>ROUND(Source!AE269*Source!I269, 2)</f>
        <v>3.73</v>
      </c>
      <c r="I501" s="34"/>
      <c r="J501" s="34">
        <f>IF(Source!BS269&lt;&gt; 0, Source!BS269, 1)</f>
        <v>7.13</v>
      </c>
      <c r="K501" s="37">
        <f>Source!R269</f>
        <v>26.58</v>
      </c>
      <c r="L501" s="36"/>
      <c r="R501">
        <f>H501</f>
        <v>3.73</v>
      </c>
    </row>
    <row r="502" spans="1:26" ht="14.25" x14ac:dyDescent="0.2">
      <c r="A502" s="50"/>
      <c r="B502" s="51"/>
      <c r="C502" s="51" t="s">
        <v>1614</v>
      </c>
      <c r="D502" s="32"/>
      <c r="E502" s="13"/>
      <c r="F502" s="33">
        <f>Source!AL269</f>
        <v>1019.17</v>
      </c>
      <c r="G502" s="34" t="str">
        <f>Source!DD269</f>
        <v/>
      </c>
      <c r="H502" s="35">
        <f>ROUND(Source!AC269*Source!I269, 2)</f>
        <v>152.88</v>
      </c>
      <c r="I502" s="34"/>
      <c r="J502" s="34">
        <f>IF(Source!BC269&lt;&gt; 0, Source!BC269, 1)</f>
        <v>7.13</v>
      </c>
      <c r="K502" s="35">
        <f>Source!P269</f>
        <v>1090</v>
      </c>
      <c r="L502" s="36"/>
    </row>
    <row r="503" spans="1:26" ht="14.25" x14ac:dyDescent="0.2">
      <c r="A503" s="50"/>
      <c r="B503" s="51"/>
      <c r="C503" s="51" t="s">
        <v>1609</v>
      </c>
      <c r="D503" s="32" t="s">
        <v>1610</v>
      </c>
      <c r="E503" s="13">
        <f>Source!BZ269</f>
        <v>95</v>
      </c>
      <c r="F503" s="54"/>
      <c r="G503" s="34"/>
      <c r="H503" s="35">
        <f>SUM(S497:S508)</f>
        <v>305.49</v>
      </c>
      <c r="I503" s="38"/>
      <c r="J503" s="30">
        <f>Source!AT269</f>
        <v>95</v>
      </c>
      <c r="K503" s="35">
        <f>SUM(T497:T508)</f>
        <v>2178.11</v>
      </c>
      <c r="L503" s="36"/>
    </row>
    <row r="504" spans="1:26" ht="14.25" x14ac:dyDescent="0.2">
      <c r="A504" s="50"/>
      <c r="B504" s="51"/>
      <c r="C504" s="51" t="s">
        <v>1611</v>
      </c>
      <c r="D504" s="32" t="s">
        <v>1610</v>
      </c>
      <c r="E504" s="13">
        <f>Source!CA269</f>
        <v>65</v>
      </c>
      <c r="F504" s="54"/>
      <c r="G504" s="34"/>
      <c r="H504" s="35">
        <f>SUM(U497:U508)</f>
        <v>209.02</v>
      </c>
      <c r="I504" s="38"/>
      <c r="J504" s="30">
        <f>Source!AU269</f>
        <v>65</v>
      </c>
      <c r="K504" s="35">
        <f>SUM(V497:V508)</f>
        <v>1490.29</v>
      </c>
      <c r="L504" s="36"/>
    </row>
    <row r="505" spans="1:26" ht="14.25" x14ac:dyDescent="0.2">
      <c r="A505" s="50"/>
      <c r="B505" s="51"/>
      <c r="C505" s="51" t="s">
        <v>1612</v>
      </c>
      <c r="D505" s="32" t="s">
        <v>1613</v>
      </c>
      <c r="E505" s="13">
        <f>Source!AQ269</f>
        <v>213.6</v>
      </c>
      <c r="F505" s="33"/>
      <c r="G505" s="34" t="str">
        <f>Source!DI269</f>
        <v/>
      </c>
      <c r="H505" s="35"/>
      <c r="I505" s="34"/>
      <c r="J505" s="34"/>
      <c r="K505" s="35"/>
      <c r="L505" s="46">
        <f>Source!U269</f>
        <v>32.04</v>
      </c>
    </row>
    <row r="506" spans="1:26" ht="42.75" x14ac:dyDescent="0.2">
      <c r="A506" s="50" t="str">
        <f>Source!E271</f>
        <v>46,1</v>
      </c>
      <c r="B506" s="51" t="str">
        <f>Source!F271</f>
        <v>20.3.03.04-0221</v>
      </c>
      <c r="C506" s="51" t="str">
        <f>Source!G271</f>
        <v>Светильники светодиодные ДВО-36w 595[595[45 4000К 3535Лм колотый лед IP 20 (94499 NLP-IS2)</v>
      </c>
      <c r="D506" s="32" t="str">
        <f>Source!H271</f>
        <v>шт.</v>
      </c>
      <c r="E506" s="13">
        <f>Source!I271</f>
        <v>11.000000000000002</v>
      </c>
      <c r="F506" s="33">
        <f>Source!AL271+Source!AM271+Source!AO271</f>
        <v>314.14</v>
      </c>
      <c r="G506" s="47" t="s">
        <v>6</v>
      </c>
      <c r="H506" s="35">
        <f>ROUND(Source!AC271*Source!I271, 2)+ROUND(Source!AD271*Source!I271, 2)+ROUND(Source!AF271*Source!I271, 2)</f>
        <v>3455.54</v>
      </c>
      <c r="I506" s="34"/>
      <c r="J506" s="34">
        <f>IF(Source!BC271&lt;&gt; 0, Source!BC271, 1)</f>
        <v>7.13</v>
      </c>
      <c r="K506" s="35">
        <f>Source!O271</f>
        <v>24638</v>
      </c>
      <c r="L506" s="36"/>
      <c r="S506">
        <f>ROUND((Source!FX271/100)*((ROUND(Source!AF271*Source!I271, 2)+ROUND(Source!AE271*Source!I271, 2))), 2)</f>
        <v>0</v>
      </c>
      <c r="T506">
        <f>Source!X271</f>
        <v>0</v>
      </c>
      <c r="U506">
        <f>ROUND((Source!FY271/100)*((ROUND(Source!AF271*Source!I271, 2)+ROUND(Source!AE271*Source!I271, 2))), 2)</f>
        <v>0</v>
      </c>
      <c r="V506">
        <f>Source!Y271</f>
        <v>0</v>
      </c>
      <c r="W506">
        <f>IF(Source!BI271&lt;=1,H506, 0)</f>
        <v>0</v>
      </c>
      <c r="X506">
        <f>IF(Source!BI271=2,H506, 0)</f>
        <v>3455.54</v>
      </c>
      <c r="Y506">
        <f>IF(Source!BI271=3,H506, 0)</f>
        <v>0</v>
      </c>
      <c r="Z506">
        <f>IF(Source!BI271=4,H506, 0)</f>
        <v>0</v>
      </c>
    </row>
    <row r="507" spans="1:26" ht="28.5" x14ac:dyDescent="0.2">
      <c r="A507" s="50" t="str">
        <f>Source!E273</f>
        <v>46,2</v>
      </c>
      <c r="B507" s="51" t="str">
        <f>Source!F273</f>
        <v>20.3.03.04-0274</v>
      </c>
      <c r="C507" s="51" t="str">
        <f>Source!G273</f>
        <v>Светильники светодиодные Colamba LEDIх2500 А489 Т840 (1022530)</v>
      </c>
      <c r="D507" s="32" t="str">
        <f>Source!H273</f>
        <v>шт.</v>
      </c>
      <c r="E507" s="13">
        <f>Source!I273</f>
        <v>3</v>
      </c>
      <c r="F507" s="33">
        <f>Source!AL273+Source!AM273+Source!AO273</f>
        <v>569.66999999999996</v>
      </c>
      <c r="G507" s="47" t="s">
        <v>6</v>
      </c>
      <c r="H507" s="35">
        <f>ROUND(Source!AC273*Source!I273, 2)+ROUND(Source!AD273*Source!I273, 2)+ROUND(Source!AF273*Source!I273, 2)</f>
        <v>1709.01</v>
      </c>
      <c r="I507" s="34"/>
      <c r="J507" s="34">
        <f>IF(Source!BC273&lt;&gt; 0, Source!BC273, 1)</f>
        <v>7.13</v>
      </c>
      <c r="K507" s="35">
        <f>Source!O273</f>
        <v>12185.24</v>
      </c>
      <c r="L507" s="36"/>
      <c r="S507">
        <f>ROUND((Source!FX273/100)*((ROUND(Source!AF273*Source!I273, 2)+ROUND(Source!AE273*Source!I273, 2))), 2)</f>
        <v>0</v>
      </c>
      <c r="T507">
        <f>Source!X273</f>
        <v>0</v>
      </c>
      <c r="U507">
        <f>ROUND((Source!FY273/100)*((ROUND(Source!AF273*Source!I273, 2)+ROUND(Source!AE273*Source!I273, 2))), 2)</f>
        <v>0</v>
      </c>
      <c r="V507">
        <f>Source!Y273</f>
        <v>0</v>
      </c>
      <c r="W507">
        <f>IF(Source!BI273&lt;=1,H507, 0)</f>
        <v>0</v>
      </c>
      <c r="X507">
        <f>IF(Source!BI273=2,H507, 0)</f>
        <v>1709.01</v>
      </c>
      <c r="Y507">
        <f>IF(Source!BI273=3,H507, 0)</f>
        <v>0</v>
      </c>
      <c r="Z507">
        <f>IF(Source!BI273=4,H507, 0)</f>
        <v>0</v>
      </c>
    </row>
    <row r="508" spans="1:26" ht="42.75" x14ac:dyDescent="0.2">
      <c r="A508" s="52" t="str">
        <f>Source!E275</f>
        <v>46,3</v>
      </c>
      <c r="B508" s="53" t="str">
        <f>Source!F275</f>
        <v>20.3.03.04-0044</v>
      </c>
      <c r="C508" s="53" t="str">
        <f>Source!G275</f>
        <v>Светильник  потолочный  светодиодный 48Вт 6500К 3650Лм 1490*60*22мм IP20AL5064</v>
      </c>
      <c r="D508" s="39" t="str">
        <f>Source!H275</f>
        <v>шт.</v>
      </c>
      <c r="E508" s="40">
        <f>Source!I275</f>
        <v>1</v>
      </c>
      <c r="F508" s="41">
        <f>Source!AL275+Source!AM275+Source!AO275</f>
        <v>340.37</v>
      </c>
      <c r="G508" s="48" t="s">
        <v>6</v>
      </c>
      <c r="H508" s="43">
        <f>ROUND(Source!AC275*Source!I275, 2)+ROUND(Source!AD275*Source!I275, 2)+ROUND(Source!AF275*Source!I275, 2)</f>
        <v>340.37</v>
      </c>
      <c r="I508" s="42"/>
      <c r="J508" s="42">
        <f>IF(Source!BC275&lt;&gt; 0, Source!BC275, 1)</f>
        <v>7.13</v>
      </c>
      <c r="K508" s="43">
        <f>Source!O275</f>
        <v>2426.84</v>
      </c>
      <c r="L508" s="49"/>
      <c r="S508">
        <f>ROUND((Source!FX275/100)*((ROUND(Source!AF275*Source!I275, 2)+ROUND(Source!AE275*Source!I275, 2))), 2)</f>
        <v>0</v>
      </c>
      <c r="T508">
        <f>Source!X275</f>
        <v>0</v>
      </c>
      <c r="U508">
        <f>ROUND((Source!FY275/100)*((ROUND(Source!AF275*Source!I275, 2)+ROUND(Source!AE275*Source!I275, 2))), 2)</f>
        <v>0</v>
      </c>
      <c r="V508">
        <f>Source!Y275</f>
        <v>0</v>
      </c>
      <c r="W508">
        <f>IF(Source!BI275&lt;=1,H508, 0)</f>
        <v>0</v>
      </c>
      <c r="X508">
        <f>IF(Source!BI275=2,H508, 0)</f>
        <v>340.37</v>
      </c>
      <c r="Y508">
        <f>IF(Source!BI275=3,H508, 0)</f>
        <v>0</v>
      </c>
      <c r="Z508">
        <f>IF(Source!BI275=4,H508, 0)</f>
        <v>0</v>
      </c>
    </row>
    <row r="509" spans="1:26" ht="15" x14ac:dyDescent="0.25">
      <c r="G509" s="76">
        <f>H499+H500+H502+H503+H504+SUM(H506:H508)</f>
        <v>6517.92</v>
      </c>
      <c r="H509" s="76"/>
      <c r="J509" s="76">
        <f>K499+K500+K502+K503+K504+SUM(K506:K508)</f>
        <v>46472.67</v>
      </c>
      <c r="K509" s="76"/>
      <c r="L509" s="45">
        <f>Source!U269</f>
        <v>32.04</v>
      </c>
      <c r="O509" s="28">
        <f>G509</f>
        <v>6517.92</v>
      </c>
      <c r="P509" s="28">
        <f>J509</f>
        <v>46472.67</v>
      </c>
      <c r="Q509" s="28">
        <f>L509</f>
        <v>32.04</v>
      </c>
      <c r="W509">
        <f>IF(Source!BI269&lt;=1,H499+H500+H502+H503+H504, 0)</f>
        <v>0</v>
      </c>
      <c r="X509">
        <f>IF(Source!BI269=2,H499+H500+H502+H503+H504, 0)</f>
        <v>1013</v>
      </c>
      <c r="Y509">
        <f>IF(Source!BI269=3,H499+H500+H502+H503+H504, 0)</f>
        <v>0</v>
      </c>
      <c r="Z509">
        <f>IF(Source!BI269=4,H499+H500+H502+H503+H504, 0)</f>
        <v>0</v>
      </c>
    </row>
    <row r="510" spans="1:26" ht="28.5" x14ac:dyDescent="0.2">
      <c r="A510" s="50" t="str">
        <f>Source!E277</f>
        <v>47</v>
      </c>
      <c r="B510" s="51" t="str">
        <f>Source!F277</f>
        <v>м08-03-593-10</v>
      </c>
      <c r="C510" s="51" t="str">
        <f>Source!G277</f>
        <v>Световые настенные указатели</v>
      </c>
      <c r="D510" s="32" t="str">
        <f>Source!H277</f>
        <v>100 ШТ</v>
      </c>
      <c r="E510" s="13">
        <f>Source!I277</f>
        <v>0.01</v>
      </c>
      <c r="F510" s="33">
        <f>Source!AL277+Source!AM277+Source!AO277</f>
        <v>1335.26</v>
      </c>
      <c r="G510" s="34"/>
      <c r="H510" s="35"/>
      <c r="I510" s="34" t="str">
        <f>Source!BO277</f>
        <v/>
      </c>
      <c r="J510" s="34"/>
      <c r="K510" s="35"/>
      <c r="L510" s="36"/>
      <c r="S510">
        <f>ROUND((Source!FX277/100)*((ROUND(Source!AF277*Source!I277, 2)+ROUND(Source!AE277*Source!I277, 2))), 2)</f>
        <v>7.45</v>
      </c>
      <c r="T510">
        <f>Source!X277</f>
        <v>53.13</v>
      </c>
      <c r="U510">
        <f>ROUND((Source!FY277/100)*((ROUND(Source!AF277*Source!I277, 2)+ROUND(Source!AE277*Source!I277, 2))), 2)</f>
        <v>5.0999999999999996</v>
      </c>
      <c r="V510">
        <f>Source!Y277</f>
        <v>36.35</v>
      </c>
    </row>
    <row r="511" spans="1:26" x14ac:dyDescent="0.2">
      <c r="C511" s="27" t="str">
        <f>"Объем: "&amp;Source!I277&amp;"=1/"&amp;"100"</f>
        <v>Объем: 0,01=1/100</v>
      </c>
    </row>
    <row r="512" spans="1:26" ht="14.25" x14ac:dyDescent="0.2">
      <c r="A512" s="50"/>
      <c r="B512" s="51"/>
      <c r="C512" s="51" t="s">
        <v>1607</v>
      </c>
      <c r="D512" s="32"/>
      <c r="E512" s="13"/>
      <c r="F512" s="33">
        <f>Source!AO277</f>
        <v>779.32</v>
      </c>
      <c r="G512" s="34" t="str">
        <f>Source!DG277</f>
        <v/>
      </c>
      <c r="H512" s="35">
        <f>ROUND(Source!AF277*Source!I277, 2)</f>
        <v>7.79</v>
      </c>
      <c r="I512" s="34"/>
      <c r="J512" s="34">
        <f>IF(Source!BA277&lt;&gt; 0, Source!BA277, 1)</f>
        <v>7.13</v>
      </c>
      <c r="K512" s="35">
        <f>Source!S277</f>
        <v>55.57</v>
      </c>
      <c r="L512" s="36"/>
      <c r="R512">
        <f>H512</f>
        <v>7.79</v>
      </c>
    </row>
    <row r="513" spans="1:26" ht="14.25" x14ac:dyDescent="0.2">
      <c r="A513" s="50"/>
      <c r="B513" s="51"/>
      <c r="C513" s="51" t="s">
        <v>390</v>
      </c>
      <c r="D513" s="32"/>
      <c r="E513" s="13"/>
      <c r="F513" s="33">
        <f>Source!AM277</f>
        <v>35.54</v>
      </c>
      <c r="G513" s="34" t="str">
        <f>Source!DE277</f>
        <v/>
      </c>
      <c r="H513" s="35">
        <f>ROUND(Source!AD277*Source!I277, 2)</f>
        <v>0.36</v>
      </c>
      <c r="I513" s="34"/>
      <c r="J513" s="34">
        <f>IF(Source!BB277&lt;&gt; 0, Source!BB277, 1)</f>
        <v>7.13</v>
      </c>
      <c r="K513" s="35">
        <f>Source!Q277</f>
        <v>2.5299999999999998</v>
      </c>
      <c r="L513" s="36"/>
    </row>
    <row r="514" spans="1:26" ht="14.25" x14ac:dyDescent="0.2">
      <c r="A514" s="50"/>
      <c r="B514" s="51"/>
      <c r="C514" s="51" t="s">
        <v>1608</v>
      </c>
      <c r="D514" s="32"/>
      <c r="E514" s="13"/>
      <c r="F514" s="33">
        <f>Source!AN277</f>
        <v>5.0199999999999996</v>
      </c>
      <c r="G514" s="34" t="str">
        <f>Source!DF277</f>
        <v/>
      </c>
      <c r="H514" s="37">
        <f>ROUND(Source!AE277*Source!I277, 2)</f>
        <v>0.05</v>
      </c>
      <c r="I514" s="34"/>
      <c r="J514" s="34">
        <f>IF(Source!BS277&lt;&gt; 0, Source!BS277, 1)</f>
        <v>7.13</v>
      </c>
      <c r="K514" s="37">
        <f>Source!R277</f>
        <v>0.36</v>
      </c>
      <c r="L514" s="36"/>
      <c r="R514">
        <f>H514</f>
        <v>0.05</v>
      </c>
    </row>
    <row r="515" spans="1:26" ht="14.25" x14ac:dyDescent="0.2">
      <c r="A515" s="50"/>
      <c r="B515" s="51"/>
      <c r="C515" s="51" t="s">
        <v>1614</v>
      </c>
      <c r="D515" s="32"/>
      <c r="E515" s="13"/>
      <c r="F515" s="33">
        <f>Source!AL277</f>
        <v>520.4</v>
      </c>
      <c r="G515" s="34" t="str">
        <f>Source!DD277</f>
        <v/>
      </c>
      <c r="H515" s="35">
        <f>ROUND(Source!AC277*Source!I277, 2)</f>
        <v>5.2</v>
      </c>
      <c r="I515" s="34"/>
      <c r="J515" s="34">
        <f>IF(Source!BC277&lt;&gt; 0, Source!BC277, 1)</f>
        <v>7.13</v>
      </c>
      <c r="K515" s="35">
        <f>Source!P277</f>
        <v>37.1</v>
      </c>
      <c r="L515" s="36"/>
    </row>
    <row r="516" spans="1:26" ht="14.25" x14ac:dyDescent="0.2">
      <c r="A516" s="50"/>
      <c r="B516" s="51"/>
      <c r="C516" s="51" t="s">
        <v>1609</v>
      </c>
      <c r="D516" s="32" t="s">
        <v>1610</v>
      </c>
      <c r="E516" s="13">
        <f>Source!BZ277</f>
        <v>95</v>
      </c>
      <c r="F516" s="54"/>
      <c r="G516" s="34"/>
      <c r="H516" s="35">
        <f>SUM(S510:S519)</f>
        <v>7.45</v>
      </c>
      <c r="I516" s="38"/>
      <c r="J516" s="30">
        <f>Source!AT277</f>
        <v>95</v>
      </c>
      <c r="K516" s="35">
        <f>SUM(T510:T519)</f>
        <v>53.13</v>
      </c>
      <c r="L516" s="36"/>
    </row>
    <row r="517" spans="1:26" ht="14.25" x14ac:dyDescent="0.2">
      <c r="A517" s="50"/>
      <c r="B517" s="51"/>
      <c r="C517" s="51" t="s">
        <v>1611</v>
      </c>
      <c r="D517" s="32" t="s">
        <v>1610</v>
      </c>
      <c r="E517" s="13">
        <f>Source!CA277</f>
        <v>65</v>
      </c>
      <c r="F517" s="54"/>
      <c r="G517" s="34"/>
      <c r="H517" s="35">
        <f>SUM(U510:U519)</f>
        <v>5.0999999999999996</v>
      </c>
      <c r="I517" s="38"/>
      <c r="J517" s="30">
        <f>Source!AU277</f>
        <v>65</v>
      </c>
      <c r="K517" s="35">
        <f>SUM(V510:V519)</f>
        <v>36.35</v>
      </c>
      <c r="L517" s="36"/>
    </row>
    <row r="518" spans="1:26" ht="14.25" x14ac:dyDescent="0.2">
      <c r="A518" s="50"/>
      <c r="B518" s="51"/>
      <c r="C518" s="51" t="s">
        <v>1612</v>
      </c>
      <c r="D518" s="32" t="s">
        <v>1613</v>
      </c>
      <c r="E518" s="13">
        <f>Source!AQ277</f>
        <v>78.56</v>
      </c>
      <c r="F518" s="33"/>
      <c r="G518" s="34" t="str">
        <f>Source!DI277</f>
        <v/>
      </c>
      <c r="H518" s="35"/>
      <c r="I518" s="34"/>
      <c r="J518" s="34"/>
      <c r="K518" s="35"/>
      <c r="L518" s="46">
        <f>Source!U277</f>
        <v>0.78560000000000008</v>
      </c>
    </row>
    <row r="519" spans="1:26" ht="28.5" x14ac:dyDescent="0.2">
      <c r="A519" s="52" t="str">
        <f>Source!E279</f>
        <v>47,1</v>
      </c>
      <c r="B519" s="53" t="str">
        <f>Source!F279</f>
        <v>20.3.04.07-0006</v>
      </c>
      <c r="C519" s="53" t="str">
        <f>Source!G279</f>
        <v>Указатель световой со светодиодами и аккумулятором, тип ДБО 02-1-005</v>
      </c>
      <c r="D519" s="39" t="str">
        <f>Source!H279</f>
        <v>шт.</v>
      </c>
      <c r="E519" s="40">
        <f>Source!I279</f>
        <v>1</v>
      </c>
      <c r="F519" s="41">
        <f>Source!AL279+Source!AM279+Source!AO279</f>
        <v>331.38</v>
      </c>
      <c r="G519" s="48" t="s">
        <v>6</v>
      </c>
      <c r="H519" s="43">
        <f>ROUND(Source!AC279*Source!I279, 2)+ROUND(Source!AD279*Source!I279, 2)+ROUND(Source!AF279*Source!I279, 2)</f>
        <v>331.38</v>
      </c>
      <c r="I519" s="42"/>
      <c r="J519" s="42">
        <f>IF(Source!BC279&lt;&gt; 0, Source!BC279, 1)</f>
        <v>7.13</v>
      </c>
      <c r="K519" s="43">
        <f>Source!O279</f>
        <v>2362.7399999999998</v>
      </c>
      <c r="L519" s="49"/>
      <c r="S519">
        <f>ROUND((Source!FX279/100)*((ROUND(Source!AF279*Source!I279, 2)+ROUND(Source!AE279*Source!I279, 2))), 2)</f>
        <v>0</v>
      </c>
      <c r="T519">
        <f>Source!X279</f>
        <v>0</v>
      </c>
      <c r="U519">
        <f>ROUND((Source!FY279/100)*((ROUND(Source!AF279*Source!I279, 2)+ROUND(Source!AE279*Source!I279, 2))), 2)</f>
        <v>0</v>
      </c>
      <c r="V519">
        <f>Source!Y279</f>
        <v>0</v>
      </c>
      <c r="W519">
        <f>IF(Source!BI279&lt;=1,H519, 0)</f>
        <v>0</v>
      </c>
      <c r="X519">
        <f>IF(Source!BI279=2,H519, 0)</f>
        <v>331.38</v>
      </c>
      <c r="Y519">
        <f>IF(Source!BI279=3,H519, 0)</f>
        <v>0</v>
      </c>
      <c r="Z519">
        <f>IF(Source!BI279=4,H519, 0)</f>
        <v>0</v>
      </c>
    </row>
    <row r="520" spans="1:26" ht="15" x14ac:dyDescent="0.25">
      <c r="G520" s="76">
        <f>H512+H513+H515+H516+H517+SUM(H519:H519)</f>
        <v>357.28</v>
      </c>
      <c r="H520" s="76"/>
      <c r="J520" s="76">
        <f>K512+K513+K515+K516+K517+SUM(K519:K519)</f>
        <v>2547.4199999999996</v>
      </c>
      <c r="K520" s="76"/>
      <c r="L520" s="45">
        <f>Source!U277</f>
        <v>0.78560000000000008</v>
      </c>
      <c r="O520" s="28">
        <f>G520</f>
        <v>357.28</v>
      </c>
      <c r="P520" s="28">
        <f>J520</f>
        <v>2547.4199999999996</v>
      </c>
      <c r="Q520" s="28">
        <f>L520</f>
        <v>0.78560000000000008</v>
      </c>
      <c r="W520">
        <f>IF(Source!BI277&lt;=1,H512+H513+H515+H516+H517, 0)</f>
        <v>0</v>
      </c>
      <c r="X520">
        <f>IF(Source!BI277=2,H512+H513+H515+H516+H517, 0)</f>
        <v>25.9</v>
      </c>
      <c r="Y520">
        <f>IF(Source!BI277=3,H512+H513+H515+H516+H517, 0)</f>
        <v>0</v>
      </c>
      <c r="Z520">
        <f>IF(Source!BI277=4,H512+H513+H515+H516+H517, 0)</f>
        <v>0</v>
      </c>
    </row>
    <row r="521" spans="1:26" ht="28.5" x14ac:dyDescent="0.2">
      <c r="A521" s="50" t="str">
        <f>Source!E281</f>
        <v>48</v>
      </c>
      <c r="B521" s="51" t="str">
        <f>Source!F281</f>
        <v>м08-03-591-08</v>
      </c>
      <c r="C521" s="51" t="str">
        <f>Source!G281</f>
        <v>Розетка штепсельная неутопленного типа при открытой проводке</v>
      </c>
      <c r="D521" s="32" t="str">
        <f>Source!H281</f>
        <v>100 ШТ</v>
      </c>
      <c r="E521" s="13">
        <f>Source!I281</f>
        <v>0.12</v>
      </c>
      <c r="F521" s="33">
        <f>Source!AL281+Source!AM281+Source!AO281</f>
        <v>453.92999999999995</v>
      </c>
      <c r="G521" s="34"/>
      <c r="H521" s="35"/>
      <c r="I521" s="34" t="str">
        <f>Source!BO281</f>
        <v/>
      </c>
      <c r="J521" s="34"/>
      <c r="K521" s="35"/>
      <c r="L521" s="36"/>
      <c r="S521">
        <f>ROUND((Source!FX281/100)*((ROUND(Source!AF281*Source!I281, 2)+ROUND(Source!AE281*Source!I281, 2))), 2)</f>
        <v>39.159999999999997</v>
      </c>
      <c r="T521">
        <f>Source!X281</f>
        <v>279.19</v>
      </c>
      <c r="U521">
        <f>ROUND((Source!FY281/100)*((ROUND(Source!AF281*Source!I281, 2)+ROUND(Source!AE281*Source!I281, 2))), 2)</f>
        <v>26.79</v>
      </c>
      <c r="V521">
        <f>Source!Y281</f>
        <v>191.02</v>
      </c>
    </row>
    <row r="522" spans="1:26" x14ac:dyDescent="0.2">
      <c r="C522" s="27" t="str">
        <f>"Объем: "&amp;Source!I281&amp;"=12/"&amp;"100"</f>
        <v>Объем: 0,12=12/100</v>
      </c>
    </row>
    <row r="523" spans="1:26" ht="14.25" x14ac:dyDescent="0.2">
      <c r="A523" s="50"/>
      <c r="B523" s="51"/>
      <c r="C523" s="51" t="s">
        <v>1607</v>
      </c>
      <c r="D523" s="32"/>
      <c r="E523" s="13"/>
      <c r="F523" s="33">
        <f>Source!AO281</f>
        <v>342.84</v>
      </c>
      <c r="G523" s="34" t="str">
        <f>Source!DG281</f>
        <v/>
      </c>
      <c r="H523" s="35">
        <f>ROUND(Source!AF281*Source!I281, 2)</f>
        <v>41.14</v>
      </c>
      <c r="I523" s="34"/>
      <c r="J523" s="34">
        <f>IF(Source!BA281&lt;&gt; 0, Source!BA281, 1)</f>
        <v>7.13</v>
      </c>
      <c r="K523" s="35">
        <f>Source!S281</f>
        <v>293.33</v>
      </c>
      <c r="L523" s="36"/>
      <c r="R523">
        <f>H523</f>
        <v>41.14</v>
      </c>
    </row>
    <row r="524" spans="1:26" ht="14.25" x14ac:dyDescent="0.2">
      <c r="A524" s="50"/>
      <c r="B524" s="51"/>
      <c r="C524" s="51" t="s">
        <v>390</v>
      </c>
      <c r="D524" s="32"/>
      <c r="E524" s="13"/>
      <c r="F524" s="33">
        <f>Source!AM281</f>
        <v>4.67</v>
      </c>
      <c r="G524" s="34" t="str">
        <f>Source!DE281</f>
        <v/>
      </c>
      <c r="H524" s="35">
        <f>ROUND(Source!AD281*Source!I281, 2)</f>
        <v>0.56000000000000005</v>
      </c>
      <c r="I524" s="34"/>
      <c r="J524" s="34">
        <f>IF(Source!BB281&lt;&gt; 0, Source!BB281, 1)</f>
        <v>7.13</v>
      </c>
      <c r="K524" s="35">
        <f>Source!Q281</f>
        <v>4</v>
      </c>
      <c r="L524" s="36"/>
    </row>
    <row r="525" spans="1:26" ht="14.25" x14ac:dyDescent="0.2">
      <c r="A525" s="50"/>
      <c r="B525" s="51"/>
      <c r="C525" s="51" t="s">
        <v>1608</v>
      </c>
      <c r="D525" s="32"/>
      <c r="E525" s="13"/>
      <c r="F525" s="33">
        <f>Source!AN281</f>
        <v>0.64</v>
      </c>
      <c r="G525" s="34" t="str">
        <f>Source!DF281</f>
        <v/>
      </c>
      <c r="H525" s="37">
        <f>ROUND(Source!AE281*Source!I281, 2)</f>
        <v>0.08</v>
      </c>
      <c r="I525" s="34"/>
      <c r="J525" s="34">
        <f>IF(Source!BS281&lt;&gt; 0, Source!BS281, 1)</f>
        <v>7.13</v>
      </c>
      <c r="K525" s="37">
        <f>Source!R281</f>
        <v>0.55000000000000004</v>
      </c>
      <c r="L525" s="36"/>
      <c r="R525">
        <f>H525</f>
        <v>0.08</v>
      </c>
    </row>
    <row r="526" spans="1:26" ht="14.25" x14ac:dyDescent="0.2">
      <c r="A526" s="50"/>
      <c r="B526" s="51"/>
      <c r="C526" s="51" t="s">
        <v>1614</v>
      </c>
      <c r="D526" s="32"/>
      <c r="E526" s="13"/>
      <c r="F526" s="33">
        <f>Source!AL281</f>
        <v>106.42</v>
      </c>
      <c r="G526" s="34" t="str">
        <f>Source!DD281</f>
        <v/>
      </c>
      <c r="H526" s="35">
        <f>ROUND(Source!AC281*Source!I281, 2)</f>
        <v>12.77</v>
      </c>
      <c r="I526" s="34"/>
      <c r="J526" s="34">
        <f>IF(Source!BC281&lt;&gt; 0, Source!BC281, 1)</f>
        <v>7.13</v>
      </c>
      <c r="K526" s="35">
        <f>Source!P281</f>
        <v>91.05</v>
      </c>
      <c r="L526" s="36"/>
    </row>
    <row r="527" spans="1:26" ht="14.25" x14ac:dyDescent="0.2">
      <c r="A527" s="50"/>
      <c r="B527" s="51"/>
      <c r="C527" s="51" t="s">
        <v>1609</v>
      </c>
      <c r="D527" s="32" t="s">
        <v>1610</v>
      </c>
      <c r="E527" s="13">
        <f>Source!BZ281</f>
        <v>95</v>
      </c>
      <c r="F527" s="54"/>
      <c r="G527" s="34"/>
      <c r="H527" s="35">
        <f>SUM(S521:S531)</f>
        <v>39.159999999999997</v>
      </c>
      <c r="I527" s="38"/>
      <c r="J527" s="30">
        <f>Source!AT281</f>
        <v>95</v>
      </c>
      <c r="K527" s="35">
        <f>SUM(T521:T531)</f>
        <v>279.19</v>
      </c>
      <c r="L527" s="36"/>
    </row>
    <row r="528" spans="1:26" ht="14.25" x14ac:dyDescent="0.2">
      <c r="A528" s="50"/>
      <c r="B528" s="51"/>
      <c r="C528" s="51" t="s">
        <v>1611</v>
      </c>
      <c r="D528" s="32" t="s">
        <v>1610</v>
      </c>
      <c r="E528" s="13">
        <f>Source!CA281</f>
        <v>65</v>
      </c>
      <c r="F528" s="54"/>
      <c r="G528" s="34"/>
      <c r="H528" s="35">
        <f>SUM(U521:U531)</f>
        <v>26.79</v>
      </c>
      <c r="I528" s="38"/>
      <c r="J528" s="30">
        <f>Source!AU281</f>
        <v>65</v>
      </c>
      <c r="K528" s="35">
        <f>SUM(V521:V531)</f>
        <v>191.02</v>
      </c>
      <c r="L528" s="36"/>
    </row>
    <row r="529" spans="1:26" ht="14.25" x14ac:dyDescent="0.2">
      <c r="A529" s="50"/>
      <c r="B529" s="51"/>
      <c r="C529" s="51" t="s">
        <v>1612</v>
      </c>
      <c r="D529" s="32" t="s">
        <v>1613</v>
      </c>
      <c r="E529" s="13">
        <f>Source!AQ281</f>
        <v>34.56</v>
      </c>
      <c r="F529" s="33"/>
      <c r="G529" s="34" t="str">
        <f>Source!DI281</f>
        <v/>
      </c>
      <c r="H529" s="35"/>
      <c r="I529" s="34"/>
      <c r="J529" s="34"/>
      <c r="K529" s="35"/>
      <c r="L529" s="46">
        <f>Source!U281</f>
        <v>4.1471999999999998</v>
      </c>
    </row>
    <row r="530" spans="1:26" ht="28.5" x14ac:dyDescent="0.2">
      <c r="A530" s="50" t="str">
        <f>Source!E283</f>
        <v>48,1</v>
      </c>
      <c r="B530" s="51" t="str">
        <f>Source!F283</f>
        <v>20.4.03.05-0005 прим.</v>
      </c>
      <c r="C530" s="51" t="str">
        <f>Source!G283</f>
        <v>Розетка  IP21 для открытой проводки с заземляющими контактами</v>
      </c>
      <c r="D530" s="32" t="str">
        <f>Source!H283</f>
        <v>100 шт.</v>
      </c>
      <c r="E530" s="13">
        <f>Source!I283</f>
        <v>0.08</v>
      </c>
      <c r="F530" s="33">
        <f>Source!AL283+Source!AM283+Source!AO283</f>
        <v>734</v>
      </c>
      <c r="G530" s="47" t="s">
        <v>6</v>
      </c>
      <c r="H530" s="35">
        <f>ROUND(Source!AC283*Source!I283, 2)+ROUND(Source!AD283*Source!I283, 2)+ROUND(Source!AF283*Source!I283, 2)</f>
        <v>58.72</v>
      </c>
      <c r="I530" s="34"/>
      <c r="J530" s="34">
        <f>IF(Source!BC283&lt;&gt; 0, Source!BC283, 1)</f>
        <v>7.13</v>
      </c>
      <c r="K530" s="35">
        <f>Source!O283</f>
        <v>418.67</v>
      </c>
      <c r="L530" s="36"/>
      <c r="S530">
        <f>ROUND((Source!FX283/100)*((ROUND(Source!AF283*Source!I283, 2)+ROUND(Source!AE283*Source!I283, 2))), 2)</f>
        <v>0</v>
      </c>
      <c r="T530">
        <f>Source!X283</f>
        <v>0</v>
      </c>
      <c r="U530">
        <f>ROUND((Source!FY283/100)*((ROUND(Source!AF283*Source!I283, 2)+ROUND(Source!AE283*Source!I283, 2))), 2)</f>
        <v>0</v>
      </c>
      <c r="V530">
        <f>Source!Y283</f>
        <v>0</v>
      </c>
      <c r="W530">
        <f>IF(Source!BI283&lt;=1,H530, 0)</f>
        <v>0</v>
      </c>
      <c r="X530">
        <f>IF(Source!BI283=2,H530, 0)</f>
        <v>58.72</v>
      </c>
      <c r="Y530">
        <f>IF(Source!BI283=3,H530, 0)</f>
        <v>0</v>
      </c>
      <c r="Z530">
        <f>IF(Source!BI283=4,H530, 0)</f>
        <v>0</v>
      </c>
    </row>
    <row r="531" spans="1:26" ht="42.75" x14ac:dyDescent="0.2">
      <c r="A531" s="52" t="str">
        <f>Source!E285</f>
        <v>48,2</v>
      </c>
      <c r="B531" s="53" t="str">
        <f>Source!F285</f>
        <v>20.4.03.07-0021прим.</v>
      </c>
      <c r="C531" s="53" t="str">
        <f>Source!G285</f>
        <v>Розетка штепсельная с заземляющим контактом  для открытой проводки , с брызгозащитными шторками, IP 44</v>
      </c>
      <c r="D531" s="39" t="str">
        <f>Source!H285</f>
        <v>100 шт.</v>
      </c>
      <c r="E531" s="40">
        <f>Source!I285</f>
        <v>0.04</v>
      </c>
      <c r="F531" s="41">
        <f>Source!AL285+Source!AM285+Source!AO285</f>
        <v>1983</v>
      </c>
      <c r="G531" s="48" t="s">
        <v>6</v>
      </c>
      <c r="H531" s="43">
        <f>ROUND(Source!AC285*Source!I285, 2)+ROUND(Source!AD285*Source!I285, 2)+ROUND(Source!AF285*Source!I285, 2)</f>
        <v>79.319999999999993</v>
      </c>
      <c r="I531" s="42"/>
      <c r="J531" s="42">
        <f>IF(Source!BC285&lt;&gt; 0, Source!BC285, 1)</f>
        <v>7.13</v>
      </c>
      <c r="K531" s="43">
        <f>Source!O285</f>
        <v>565.54999999999995</v>
      </c>
      <c r="L531" s="49"/>
      <c r="S531">
        <f>ROUND((Source!FX285/100)*((ROUND(Source!AF285*Source!I285, 2)+ROUND(Source!AE285*Source!I285, 2))), 2)</f>
        <v>0</v>
      </c>
      <c r="T531">
        <f>Source!X285</f>
        <v>0</v>
      </c>
      <c r="U531">
        <f>ROUND((Source!FY285/100)*((ROUND(Source!AF285*Source!I285, 2)+ROUND(Source!AE285*Source!I285, 2))), 2)</f>
        <v>0</v>
      </c>
      <c r="V531">
        <f>Source!Y285</f>
        <v>0</v>
      </c>
      <c r="W531">
        <f>IF(Source!BI285&lt;=1,H531, 0)</f>
        <v>0</v>
      </c>
      <c r="X531">
        <f>IF(Source!BI285=2,H531, 0)</f>
        <v>79.319999999999993</v>
      </c>
      <c r="Y531">
        <f>IF(Source!BI285=3,H531, 0)</f>
        <v>0</v>
      </c>
      <c r="Z531">
        <f>IF(Source!BI285=4,H531, 0)</f>
        <v>0</v>
      </c>
    </row>
    <row r="532" spans="1:26" ht="15" x14ac:dyDescent="0.25">
      <c r="G532" s="76">
        <f>H523+H524+H526+H527+H528+SUM(H530:H531)</f>
        <v>258.45999999999998</v>
      </c>
      <c r="H532" s="76"/>
      <c r="J532" s="76">
        <f>K523+K524+K526+K527+K528+SUM(K530:K531)</f>
        <v>1842.81</v>
      </c>
      <c r="K532" s="76"/>
      <c r="L532" s="45">
        <f>Source!U281</f>
        <v>4.1471999999999998</v>
      </c>
      <c r="O532" s="28">
        <f>G532</f>
        <v>258.45999999999998</v>
      </c>
      <c r="P532" s="28">
        <f>J532</f>
        <v>1842.81</v>
      </c>
      <c r="Q532" s="28">
        <f>L532</f>
        <v>4.1471999999999998</v>
      </c>
      <c r="W532">
        <f>IF(Source!BI281&lt;=1,H523+H524+H526+H527+H528, 0)</f>
        <v>0</v>
      </c>
      <c r="X532">
        <f>IF(Source!BI281=2,H523+H524+H526+H527+H528, 0)</f>
        <v>120.41999999999999</v>
      </c>
      <c r="Y532">
        <f>IF(Source!BI281=3,H523+H524+H526+H527+H528, 0)</f>
        <v>0</v>
      </c>
      <c r="Z532">
        <f>IF(Source!BI281=4,H523+H524+H526+H527+H528, 0)</f>
        <v>0</v>
      </c>
    </row>
    <row r="533" spans="1:26" ht="28.5" x14ac:dyDescent="0.2">
      <c r="A533" s="50" t="str">
        <f>Source!E287</f>
        <v>49</v>
      </c>
      <c r="B533" s="51" t="str">
        <f>Source!F287</f>
        <v>м08-02-390-01</v>
      </c>
      <c r="C533" s="51" t="str">
        <f>Source!G287</f>
        <v>Короба пластмассовые шириной до 40 мм</v>
      </c>
      <c r="D533" s="32" t="str">
        <f>Source!H287</f>
        <v>100 м</v>
      </c>
      <c r="E533" s="13">
        <f>Source!I287</f>
        <v>1.65</v>
      </c>
      <c r="F533" s="33">
        <f>Source!AL287+Source!AM287+Source!AO287</f>
        <v>206.76</v>
      </c>
      <c r="G533" s="34"/>
      <c r="H533" s="35"/>
      <c r="I533" s="34" t="str">
        <f>Source!BO287</f>
        <v/>
      </c>
      <c r="J533" s="34"/>
      <c r="K533" s="35"/>
      <c r="L533" s="36"/>
      <c r="S533">
        <f>ROUND((Source!FX287/100)*((ROUND(Source!AF287*Source!I287, 2)+ROUND(Source!AE287*Source!I287, 2))), 2)</f>
        <v>243.06</v>
      </c>
      <c r="T533">
        <f>Source!X287</f>
        <v>1733</v>
      </c>
      <c r="U533">
        <f>ROUND((Source!FY287/100)*((ROUND(Source!AF287*Source!I287, 2)+ROUND(Source!AE287*Source!I287, 2))), 2)</f>
        <v>166.3</v>
      </c>
      <c r="V533">
        <f>Source!Y287</f>
        <v>1185.74</v>
      </c>
    </row>
    <row r="534" spans="1:26" x14ac:dyDescent="0.2">
      <c r="C534" s="27" t="str">
        <f>"Объем: "&amp;Source!I287&amp;"=165/"&amp;"100"</f>
        <v>Объем: 1,65=165/100</v>
      </c>
    </row>
    <row r="535" spans="1:26" ht="14.25" x14ac:dyDescent="0.2">
      <c r="A535" s="50"/>
      <c r="B535" s="51"/>
      <c r="C535" s="51" t="s">
        <v>1607</v>
      </c>
      <c r="D535" s="32"/>
      <c r="E535" s="13"/>
      <c r="F535" s="33">
        <f>Source!AO287</f>
        <v>154.91999999999999</v>
      </c>
      <c r="G535" s="34" t="str">
        <f>Source!DG287</f>
        <v/>
      </c>
      <c r="H535" s="35">
        <f>ROUND(Source!AF287*Source!I287, 2)</f>
        <v>255.62</v>
      </c>
      <c r="I535" s="34"/>
      <c r="J535" s="34">
        <f>IF(Source!BA287&lt;&gt; 0, Source!BA287, 1)</f>
        <v>7.13</v>
      </c>
      <c r="K535" s="35">
        <f>Source!S287</f>
        <v>1822.56</v>
      </c>
      <c r="L535" s="36"/>
      <c r="R535">
        <f>H535</f>
        <v>255.62</v>
      </c>
    </row>
    <row r="536" spans="1:26" ht="14.25" x14ac:dyDescent="0.2">
      <c r="A536" s="50"/>
      <c r="B536" s="51"/>
      <c r="C536" s="51" t="s">
        <v>390</v>
      </c>
      <c r="D536" s="32"/>
      <c r="E536" s="13"/>
      <c r="F536" s="33">
        <f>Source!AM287</f>
        <v>0.31</v>
      </c>
      <c r="G536" s="34" t="str">
        <f>Source!DE287</f>
        <v/>
      </c>
      <c r="H536" s="35">
        <f>ROUND(Source!AD287*Source!I287, 2)</f>
        <v>0.51</v>
      </c>
      <c r="I536" s="34"/>
      <c r="J536" s="34">
        <f>IF(Source!BB287&lt;&gt; 0, Source!BB287, 1)</f>
        <v>7.13</v>
      </c>
      <c r="K536" s="35">
        <f>Source!Q287</f>
        <v>3.65</v>
      </c>
      <c r="L536" s="36"/>
    </row>
    <row r="537" spans="1:26" ht="14.25" x14ac:dyDescent="0.2">
      <c r="A537" s="50"/>
      <c r="B537" s="51"/>
      <c r="C537" s="51" t="s">
        <v>1608</v>
      </c>
      <c r="D537" s="32"/>
      <c r="E537" s="13"/>
      <c r="F537" s="33">
        <f>Source!AN287</f>
        <v>0.14000000000000001</v>
      </c>
      <c r="G537" s="34" t="str">
        <f>Source!DF287</f>
        <v/>
      </c>
      <c r="H537" s="37">
        <f>ROUND(Source!AE287*Source!I287, 2)</f>
        <v>0.23</v>
      </c>
      <c r="I537" s="34"/>
      <c r="J537" s="34">
        <f>IF(Source!BS287&lt;&gt; 0, Source!BS287, 1)</f>
        <v>7.13</v>
      </c>
      <c r="K537" s="37">
        <f>Source!R287</f>
        <v>1.65</v>
      </c>
      <c r="L537" s="36"/>
      <c r="R537">
        <f>H537</f>
        <v>0.23</v>
      </c>
    </row>
    <row r="538" spans="1:26" ht="14.25" x14ac:dyDescent="0.2">
      <c r="A538" s="50"/>
      <c r="B538" s="51"/>
      <c r="C538" s="51" t="s">
        <v>1614</v>
      </c>
      <c r="D538" s="32"/>
      <c r="E538" s="13"/>
      <c r="F538" s="33">
        <f>Source!AL287</f>
        <v>51.53</v>
      </c>
      <c r="G538" s="34" t="str">
        <f>Source!DD287</f>
        <v/>
      </c>
      <c r="H538" s="35">
        <f>ROUND(Source!AC287*Source!I287, 2)</f>
        <v>85.02</v>
      </c>
      <c r="I538" s="34"/>
      <c r="J538" s="34">
        <f>IF(Source!BC287&lt;&gt; 0, Source!BC287, 1)</f>
        <v>7.13</v>
      </c>
      <c r="K538" s="35">
        <f>Source!P287</f>
        <v>606.22</v>
      </c>
      <c r="L538" s="36"/>
    </row>
    <row r="539" spans="1:26" ht="14.25" x14ac:dyDescent="0.2">
      <c r="A539" s="50"/>
      <c r="B539" s="51"/>
      <c r="C539" s="51" t="s">
        <v>1609</v>
      </c>
      <c r="D539" s="32" t="s">
        <v>1610</v>
      </c>
      <c r="E539" s="13">
        <f>Source!BZ287</f>
        <v>95</v>
      </c>
      <c r="F539" s="54"/>
      <c r="G539" s="34"/>
      <c r="H539" s="35">
        <f>SUM(S533:S543)</f>
        <v>243.06</v>
      </c>
      <c r="I539" s="38"/>
      <c r="J539" s="30">
        <f>Source!AT287</f>
        <v>95</v>
      </c>
      <c r="K539" s="35">
        <f>SUM(T533:T543)</f>
        <v>1733</v>
      </c>
      <c r="L539" s="36"/>
    </row>
    <row r="540" spans="1:26" ht="14.25" x14ac:dyDescent="0.2">
      <c r="A540" s="50"/>
      <c r="B540" s="51"/>
      <c r="C540" s="51" t="s">
        <v>1611</v>
      </c>
      <c r="D540" s="32" t="s">
        <v>1610</v>
      </c>
      <c r="E540" s="13">
        <f>Source!CA287</f>
        <v>65</v>
      </c>
      <c r="F540" s="54"/>
      <c r="G540" s="34"/>
      <c r="H540" s="35">
        <f>SUM(U533:U543)</f>
        <v>166.3</v>
      </c>
      <c r="I540" s="38"/>
      <c r="J540" s="30">
        <f>Source!AU287</f>
        <v>65</v>
      </c>
      <c r="K540" s="35">
        <f>SUM(V533:V543)</f>
        <v>1185.74</v>
      </c>
      <c r="L540" s="36"/>
    </row>
    <row r="541" spans="1:26" ht="14.25" x14ac:dyDescent="0.2">
      <c r="A541" s="50"/>
      <c r="B541" s="51"/>
      <c r="C541" s="51" t="s">
        <v>1612</v>
      </c>
      <c r="D541" s="32" t="s">
        <v>1613</v>
      </c>
      <c r="E541" s="13">
        <f>Source!AQ287</f>
        <v>16.29</v>
      </c>
      <c r="F541" s="33"/>
      <c r="G541" s="34" t="str">
        <f>Source!DI287</f>
        <v/>
      </c>
      <c r="H541" s="35"/>
      <c r="I541" s="34"/>
      <c r="J541" s="34"/>
      <c r="K541" s="35"/>
      <c r="L541" s="46">
        <f>Source!U287</f>
        <v>26.878499999999995</v>
      </c>
    </row>
    <row r="542" spans="1:26" ht="28.5" x14ac:dyDescent="0.2">
      <c r="A542" s="50" t="str">
        <f>Source!E289</f>
        <v>49,1</v>
      </c>
      <c r="B542" s="51" t="str">
        <f>Source!F289</f>
        <v>20.2.05.04-0028</v>
      </c>
      <c r="C542" s="51" t="str">
        <f>Source!G289</f>
        <v>Кабель-канал (короб) "Электропласт" 40x25 мм</v>
      </c>
      <c r="D542" s="32" t="str">
        <f>Source!H289</f>
        <v>100 м</v>
      </c>
      <c r="E542" s="13">
        <f>Source!I289</f>
        <v>0.45</v>
      </c>
      <c r="F542" s="33">
        <f>Source!AL289+Source!AM289+Source!AO289</f>
        <v>330</v>
      </c>
      <c r="G542" s="47" t="s">
        <v>6</v>
      </c>
      <c r="H542" s="35">
        <f>ROUND(Source!AC289*Source!I289, 2)+ROUND(Source!AD289*Source!I289, 2)+ROUND(Source!AF289*Source!I289, 2)</f>
        <v>148.5</v>
      </c>
      <c r="I542" s="34"/>
      <c r="J542" s="34">
        <f>IF(Source!BC289&lt;&gt; 0, Source!BC289, 1)</f>
        <v>7.13</v>
      </c>
      <c r="K542" s="35">
        <f>Source!O289</f>
        <v>1058.81</v>
      </c>
      <c r="L542" s="36"/>
      <c r="S542">
        <f>ROUND((Source!FX289/100)*((ROUND(Source!AF289*Source!I289, 2)+ROUND(Source!AE289*Source!I289, 2))), 2)</f>
        <v>0</v>
      </c>
      <c r="T542">
        <f>Source!X289</f>
        <v>0</v>
      </c>
      <c r="U542">
        <f>ROUND((Source!FY289/100)*((ROUND(Source!AF289*Source!I289, 2)+ROUND(Source!AE289*Source!I289, 2))), 2)</f>
        <v>0</v>
      </c>
      <c r="V542">
        <f>Source!Y289</f>
        <v>0</v>
      </c>
      <c r="W542">
        <f>IF(Source!BI289&lt;=1,H542, 0)</f>
        <v>0</v>
      </c>
      <c r="X542">
        <f>IF(Source!BI289=2,H542, 0)</f>
        <v>148.5</v>
      </c>
      <c r="Y542">
        <f>IF(Source!BI289=3,H542, 0)</f>
        <v>0</v>
      </c>
      <c r="Z542">
        <f>IF(Source!BI289=4,H542, 0)</f>
        <v>0</v>
      </c>
    </row>
    <row r="543" spans="1:26" ht="28.5" x14ac:dyDescent="0.2">
      <c r="A543" s="52" t="str">
        <f>Source!E291</f>
        <v>49,2</v>
      </c>
      <c r="B543" s="53" t="str">
        <f>Source!F291</f>
        <v>20.2.05.04-0024</v>
      </c>
      <c r="C543" s="53" t="str">
        <f>Source!G291</f>
        <v>Кабель-канал (короб) "Электропласт" 20x12,5 мм</v>
      </c>
      <c r="D543" s="39" t="str">
        <f>Source!H291</f>
        <v>100 м</v>
      </c>
      <c r="E543" s="40">
        <f>Source!I291</f>
        <v>1.2</v>
      </c>
      <c r="F543" s="41">
        <f>Source!AL291+Source!AM291+Source!AO291</f>
        <v>119</v>
      </c>
      <c r="G543" s="48" t="s">
        <v>6</v>
      </c>
      <c r="H543" s="43">
        <f>ROUND(Source!AC291*Source!I291, 2)+ROUND(Source!AD291*Source!I291, 2)+ROUND(Source!AF291*Source!I291, 2)</f>
        <v>142.80000000000001</v>
      </c>
      <c r="I543" s="42"/>
      <c r="J543" s="42">
        <f>IF(Source!BC291&lt;&gt; 0, Source!BC291, 1)</f>
        <v>7.13</v>
      </c>
      <c r="K543" s="43">
        <f>Source!O291</f>
        <v>1018.16</v>
      </c>
      <c r="L543" s="49"/>
      <c r="S543">
        <f>ROUND((Source!FX291/100)*((ROUND(Source!AF291*Source!I291, 2)+ROUND(Source!AE291*Source!I291, 2))), 2)</f>
        <v>0</v>
      </c>
      <c r="T543">
        <f>Source!X291</f>
        <v>0</v>
      </c>
      <c r="U543">
        <f>ROUND((Source!FY291/100)*((ROUND(Source!AF291*Source!I291, 2)+ROUND(Source!AE291*Source!I291, 2))), 2)</f>
        <v>0</v>
      </c>
      <c r="V543">
        <f>Source!Y291</f>
        <v>0</v>
      </c>
      <c r="W543">
        <f>IF(Source!BI291&lt;=1,H543, 0)</f>
        <v>0</v>
      </c>
      <c r="X543">
        <f>IF(Source!BI291=2,H543, 0)</f>
        <v>142.80000000000001</v>
      </c>
      <c r="Y543">
        <f>IF(Source!BI291=3,H543, 0)</f>
        <v>0</v>
      </c>
      <c r="Z543">
        <f>IF(Source!BI291=4,H543, 0)</f>
        <v>0</v>
      </c>
    </row>
    <row r="544" spans="1:26" ht="15" x14ac:dyDescent="0.25">
      <c r="G544" s="76">
        <f>H535+H536+H538+H539+H540+SUM(H542:H543)</f>
        <v>1041.81</v>
      </c>
      <c r="H544" s="76"/>
      <c r="J544" s="76">
        <f>K535+K536+K538+K539+K540+SUM(K542:K543)</f>
        <v>7428.1399999999994</v>
      </c>
      <c r="K544" s="76"/>
      <c r="L544" s="45">
        <f>Source!U287</f>
        <v>26.878499999999995</v>
      </c>
      <c r="O544" s="28">
        <f>G544</f>
        <v>1041.81</v>
      </c>
      <c r="P544" s="28">
        <f>J544</f>
        <v>7428.1399999999994</v>
      </c>
      <c r="Q544" s="28">
        <f>L544</f>
        <v>26.878499999999995</v>
      </c>
      <c r="W544">
        <f>IF(Source!BI287&lt;=1,H535+H536+H538+H539+H540, 0)</f>
        <v>0</v>
      </c>
      <c r="X544">
        <f>IF(Source!BI287=2,H535+H536+H538+H539+H540, 0)</f>
        <v>750.51</v>
      </c>
      <c r="Y544">
        <f>IF(Source!BI287=3,H535+H536+H538+H539+H540, 0)</f>
        <v>0</v>
      </c>
      <c r="Z544">
        <f>IF(Source!BI287=4,H535+H536+H538+H539+H540, 0)</f>
        <v>0</v>
      </c>
    </row>
    <row r="545" spans="1:26" ht="57" x14ac:dyDescent="0.2">
      <c r="A545" s="50" t="str">
        <f>Source!E293</f>
        <v>50</v>
      </c>
      <c r="B545" s="51" t="str">
        <f>Source!F293</f>
        <v>69-2-1</v>
      </c>
      <c r="C545" s="51" t="str">
        <f>Source!G293</f>
        <v>Сверление отверстий в кирпичных стенах электроперфоратором диаметром до 20 мм, толщина стен 0,5 кирпича</v>
      </c>
      <c r="D545" s="32" t="str">
        <f>Source!H293</f>
        <v>100 ШТ</v>
      </c>
      <c r="E545" s="13">
        <f>Source!I293</f>
        <v>7.0000000000000007E-2</v>
      </c>
      <c r="F545" s="33">
        <f>Source!AL293+Source!AM293+Source!AO293</f>
        <v>46.83</v>
      </c>
      <c r="G545" s="34"/>
      <c r="H545" s="35"/>
      <c r="I545" s="34" t="str">
        <f>Source!BO293</f>
        <v/>
      </c>
      <c r="J545" s="34"/>
      <c r="K545" s="35"/>
      <c r="L545" s="36"/>
      <c r="S545">
        <f>ROUND((Source!FX293/100)*((ROUND(Source!AF293*Source!I293, 2)+ROUND(Source!AE293*Source!I293, 2))), 2)</f>
        <v>2.56</v>
      </c>
      <c r="T545">
        <f>Source!X293</f>
        <v>18.23</v>
      </c>
      <c r="U545">
        <f>ROUND((Source!FY293/100)*((ROUND(Source!AF293*Source!I293, 2)+ROUND(Source!AE293*Source!I293, 2))), 2)</f>
        <v>1.64</v>
      </c>
      <c r="V545">
        <f>Source!Y293</f>
        <v>11.69</v>
      </c>
    </row>
    <row r="546" spans="1:26" x14ac:dyDescent="0.2">
      <c r="C546" s="27" t="str">
        <f>"Объем: "&amp;Source!I293&amp;"=7/"&amp;"100"</f>
        <v>Объем: 0,07=7/100</v>
      </c>
    </row>
    <row r="547" spans="1:26" ht="14.25" x14ac:dyDescent="0.2">
      <c r="A547" s="50"/>
      <c r="B547" s="51"/>
      <c r="C547" s="51" t="s">
        <v>1607</v>
      </c>
      <c r="D547" s="32"/>
      <c r="E547" s="13"/>
      <c r="F547" s="33">
        <f>Source!AO293</f>
        <v>46.83</v>
      </c>
      <c r="G547" s="34" t="str">
        <f>Source!DG293</f>
        <v/>
      </c>
      <c r="H547" s="35">
        <f>ROUND(Source!AF293*Source!I293, 2)</f>
        <v>3.28</v>
      </c>
      <c r="I547" s="34"/>
      <c r="J547" s="34">
        <f>IF(Source!BA293&lt;&gt; 0, Source!BA293, 1)</f>
        <v>7.13</v>
      </c>
      <c r="K547" s="35">
        <f>Source!S293</f>
        <v>23.37</v>
      </c>
      <c r="L547" s="36"/>
      <c r="R547">
        <f>H547</f>
        <v>3.28</v>
      </c>
    </row>
    <row r="548" spans="1:26" ht="14.25" x14ac:dyDescent="0.2">
      <c r="A548" s="50"/>
      <c r="B548" s="51"/>
      <c r="C548" s="51" t="s">
        <v>1609</v>
      </c>
      <c r="D548" s="32" t="s">
        <v>1610</v>
      </c>
      <c r="E548" s="13">
        <f>Source!BZ293</f>
        <v>78</v>
      </c>
      <c r="F548" s="54"/>
      <c r="G548" s="34"/>
      <c r="H548" s="35">
        <f>SUM(S545:S550)</f>
        <v>2.56</v>
      </c>
      <c r="I548" s="38"/>
      <c r="J548" s="30">
        <f>Source!AT293</f>
        <v>78</v>
      </c>
      <c r="K548" s="35">
        <f>SUM(T545:T550)</f>
        <v>18.23</v>
      </c>
      <c r="L548" s="36"/>
    </row>
    <row r="549" spans="1:26" ht="14.25" x14ac:dyDescent="0.2">
      <c r="A549" s="50"/>
      <c r="B549" s="51"/>
      <c r="C549" s="51" t="s">
        <v>1611</v>
      </c>
      <c r="D549" s="32" t="s">
        <v>1610</v>
      </c>
      <c r="E549" s="13">
        <f>Source!CA293</f>
        <v>50</v>
      </c>
      <c r="F549" s="54"/>
      <c r="G549" s="34"/>
      <c r="H549" s="35">
        <f>SUM(U545:U550)</f>
        <v>1.64</v>
      </c>
      <c r="I549" s="38"/>
      <c r="J549" s="30">
        <f>Source!AU293</f>
        <v>50</v>
      </c>
      <c r="K549" s="35">
        <f>SUM(V545:V550)</f>
        <v>11.69</v>
      </c>
      <c r="L549" s="36"/>
    </row>
    <row r="550" spans="1:26" ht="14.25" x14ac:dyDescent="0.2">
      <c r="A550" s="52"/>
      <c r="B550" s="53"/>
      <c r="C550" s="53" t="s">
        <v>1612</v>
      </c>
      <c r="D550" s="39" t="s">
        <v>1613</v>
      </c>
      <c r="E550" s="40">
        <f>Source!AQ293</f>
        <v>5.49</v>
      </c>
      <c r="F550" s="41"/>
      <c r="G550" s="42" t="str">
        <f>Source!DI293</f>
        <v/>
      </c>
      <c r="H550" s="43"/>
      <c r="I550" s="42"/>
      <c r="J550" s="42"/>
      <c r="K550" s="43"/>
      <c r="L550" s="44">
        <f>Source!U293</f>
        <v>0.38430000000000003</v>
      </c>
    </row>
    <row r="551" spans="1:26" ht="15" x14ac:dyDescent="0.25">
      <c r="G551" s="76">
        <f>H547+H548+H549</f>
        <v>7.4799999999999995</v>
      </c>
      <c r="H551" s="76"/>
      <c r="J551" s="76">
        <f>K547+K548+K549</f>
        <v>53.29</v>
      </c>
      <c r="K551" s="76"/>
      <c r="L551" s="45">
        <f>Source!U293</f>
        <v>0.38430000000000003</v>
      </c>
      <c r="O551" s="28">
        <f>G551</f>
        <v>7.4799999999999995</v>
      </c>
      <c r="P551" s="28">
        <f>J551</f>
        <v>53.29</v>
      </c>
      <c r="Q551" s="28">
        <f>L551</f>
        <v>0.38430000000000003</v>
      </c>
      <c r="W551">
        <f>IF(Source!BI293&lt;=1,H547+H548+H549, 0)</f>
        <v>7.4799999999999995</v>
      </c>
      <c r="X551">
        <f>IF(Source!BI293=2,H547+H548+H549, 0)</f>
        <v>0</v>
      </c>
      <c r="Y551">
        <f>IF(Source!BI293=3,H547+H548+H549, 0)</f>
        <v>0</v>
      </c>
      <c r="Z551">
        <f>IF(Source!BI293=4,H547+H548+H549, 0)</f>
        <v>0</v>
      </c>
    </row>
    <row r="552" spans="1:26" ht="28.5" x14ac:dyDescent="0.2">
      <c r="A552" s="50" t="str">
        <f>Source!E295</f>
        <v>51</v>
      </c>
      <c r="B552" s="51" t="str">
        <f>Source!F295</f>
        <v>м08-02-410-01</v>
      </c>
      <c r="C552" s="51" t="str">
        <f>Source!G295</f>
        <v>Труба полиэтиленовая по основанию пола, диаметр до 25 мм</v>
      </c>
      <c r="D552" s="32" t="str">
        <f>Source!H295</f>
        <v>100 м</v>
      </c>
      <c r="E552" s="13">
        <f>Source!I295</f>
        <v>1.6E-2</v>
      </c>
      <c r="F552" s="33">
        <f>Source!AL295+Source!AM295+Source!AO295</f>
        <v>223.79</v>
      </c>
      <c r="G552" s="34"/>
      <c r="H552" s="35"/>
      <c r="I552" s="34" t="str">
        <f>Source!BO295</f>
        <v/>
      </c>
      <c r="J552" s="34"/>
      <c r="K552" s="35"/>
      <c r="L552" s="36"/>
      <c r="S552">
        <f>ROUND((Source!FX295/100)*((ROUND(Source!AF295*Source!I295, 2)+ROUND(Source!AE295*Source!I295, 2))), 2)</f>
        <v>1.95</v>
      </c>
      <c r="T552">
        <f>Source!X295</f>
        <v>13.86</v>
      </c>
      <c r="U552">
        <f>ROUND((Source!FY295/100)*((ROUND(Source!AF295*Source!I295, 2)+ROUND(Source!AE295*Source!I295, 2))), 2)</f>
        <v>1.33</v>
      </c>
      <c r="V552">
        <f>Source!Y295</f>
        <v>9.48</v>
      </c>
    </row>
    <row r="553" spans="1:26" x14ac:dyDescent="0.2">
      <c r="C553" s="27" t="str">
        <f>"Объем: "&amp;Source!I295&amp;"=1,6/"&amp;"100"</f>
        <v>Объем: 0,016=1,6/100</v>
      </c>
    </row>
    <row r="554" spans="1:26" ht="14.25" x14ac:dyDescent="0.2">
      <c r="A554" s="50"/>
      <c r="B554" s="51"/>
      <c r="C554" s="51" t="s">
        <v>1607</v>
      </c>
      <c r="D554" s="32"/>
      <c r="E554" s="13"/>
      <c r="F554" s="33">
        <f>Source!AO295</f>
        <v>125.58</v>
      </c>
      <c r="G554" s="34" t="str">
        <f>Source!DG295</f>
        <v/>
      </c>
      <c r="H554" s="35">
        <f>ROUND(Source!AF295*Source!I295, 2)</f>
        <v>2.0099999999999998</v>
      </c>
      <c r="I554" s="34"/>
      <c r="J554" s="34">
        <f>IF(Source!BA295&lt;&gt; 0, Source!BA295, 1)</f>
        <v>7.13</v>
      </c>
      <c r="K554" s="35">
        <f>Source!S295</f>
        <v>14.33</v>
      </c>
      <c r="L554" s="36"/>
      <c r="R554">
        <f>H554</f>
        <v>2.0099999999999998</v>
      </c>
    </row>
    <row r="555" spans="1:26" ht="14.25" x14ac:dyDescent="0.2">
      <c r="A555" s="50"/>
      <c r="B555" s="51"/>
      <c r="C555" s="51" t="s">
        <v>390</v>
      </c>
      <c r="D555" s="32"/>
      <c r="E555" s="13"/>
      <c r="F555" s="33">
        <f>Source!AM295</f>
        <v>15.99</v>
      </c>
      <c r="G555" s="34" t="str">
        <f>Source!DE295</f>
        <v/>
      </c>
      <c r="H555" s="35">
        <f>ROUND(Source!AD295*Source!I295, 2)</f>
        <v>0.26</v>
      </c>
      <c r="I555" s="34"/>
      <c r="J555" s="34">
        <f>IF(Source!BB295&lt;&gt; 0, Source!BB295, 1)</f>
        <v>7.13</v>
      </c>
      <c r="K555" s="35">
        <f>Source!Q295</f>
        <v>1.82</v>
      </c>
      <c r="L555" s="36"/>
    </row>
    <row r="556" spans="1:26" ht="14.25" x14ac:dyDescent="0.2">
      <c r="A556" s="50"/>
      <c r="B556" s="51"/>
      <c r="C556" s="51" t="s">
        <v>1608</v>
      </c>
      <c r="D556" s="32"/>
      <c r="E556" s="13"/>
      <c r="F556" s="33">
        <f>Source!AN295</f>
        <v>2.2599999999999998</v>
      </c>
      <c r="G556" s="34" t="str">
        <f>Source!DF295</f>
        <v/>
      </c>
      <c r="H556" s="37">
        <f>ROUND(Source!AE295*Source!I295, 2)</f>
        <v>0.04</v>
      </c>
      <c r="I556" s="34"/>
      <c r="J556" s="34">
        <f>IF(Source!BS295&lt;&gt; 0, Source!BS295, 1)</f>
        <v>7.13</v>
      </c>
      <c r="K556" s="37">
        <f>Source!R295</f>
        <v>0.26</v>
      </c>
      <c r="L556" s="36"/>
      <c r="R556">
        <f>H556</f>
        <v>0.04</v>
      </c>
    </row>
    <row r="557" spans="1:26" ht="14.25" x14ac:dyDescent="0.2">
      <c r="A557" s="50"/>
      <c r="B557" s="51"/>
      <c r="C557" s="51" t="s">
        <v>1614</v>
      </c>
      <c r="D557" s="32"/>
      <c r="E557" s="13"/>
      <c r="F557" s="33">
        <f>Source!AL295</f>
        <v>82.22</v>
      </c>
      <c r="G557" s="34" t="str">
        <f>Source!DD295</f>
        <v/>
      </c>
      <c r="H557" s="35">
        <f>ROUND(Source!AC295*Source!I295, 2)</f>
        <v>1.32</v>
      </c>
      <c r="I557" s="34"/>
      <c r="J557" s="34">
        <f>IF(Source!BC295&lt;&gt; 0, Source!BC295, 1)</f>
        <v>7.13</v>
      </c>
      <c r="K557" s="35">
        <f>Source!P295</f>
        <v>9.3800000000000008</v>
      </c>
      <c r="L557" s="36"/>
    </row>
    <row r="558" spans="1:26" ht="14.25" x14ac:dyDescent="0.2">
      <c r="A558" s="50"/>
      <c r="B558" s="51"/>
      <c r="C558" s="51" t="s">
        <v>1609</v>
      </c>
      <c r="D558" s="32" t="s">
        <v>1610</v>
      </c>
      <c r="E558" s="13">
        <f>Source!BZ295</f>
        <v>95</v>
      </c>
      <c r="F558" s="54"/>
      <c r="G558" s="34"/>
      <c r="H558" s="35">
        <f>SUM(S552:S561)</f>
        <v>1.95</v>
      </c>
      <c r="I558" s="38"/>
      <c r="J558" s="30">
        <f>Source!AT295</f>
        <v>95</v>
      </c>
      <c r="K558" s="35">
        <f>SUM(T552:T561)</f>
        <v>13.86</v>
      </c>
      <c r="L558" s="36"/>
    </row>
    <row r="559" spans="1:26" ht="14.25" x14ac:dyDescent="0.2">
      <c r="A559" s="50"/>
      <c r="B559" s="51"/>
      <c r="C559" s="51" t="s">
        <v>1611</v>
      </c>
      <c r="D559" s="32" t="s">
        <v>1610</v>
      </c>
      <c r="E559" s="13">
        <f>Source!CA295</f>
        <v>65</v>
      </c>
      <c r="F559" s="54"/>
      <c r="G559" s="34"/>
      <c r="H559" s="35">
        <f>SUM(U552:U561)</f>
        <v>1.33</v>
      </c>
      <c r="I559" s="38"/>
      <c r="J559" s="30">
        <f>Source!AU295</f>
        <v>65</v>
      </c>
      <c r="K559" s="35">
        <f>SUM(V552:V561)</f>
        <v>9.48</v>
      </c>
      <c r="L559" s="36"/>
    </row>
    <row r="560" spans="1:26" ht="14.25" x14ac:dyDescent="0.2">
      <c r="A560" s="50"/>
      <c r="B560" s="51"/>
      <c r="C560" s="51" t="s">
        <v>1612</v>
      </c>
      <c r="D560" s="32" t="s">
        <v>1613</v>
      </c>
      <c r="E560" s="13">
        <f>Source!AQ295</f>
        <v>13.36</v>
      </c>
      <c r="F560" s="33"/>
      <c r="G560" s="34" t="str">
        <f>Source!DI295</f>
        <v/>
      </c>
      <c r="H560" s="35"/>
      <c r="I560" s="34"/>
      <c r="J560" s="34"/>
      <c r="K560" s="35"/>
      <c r="L560" s="46">
        <f>Source!U295</f>
        <v>0.21376000000000001</v>
      </c>
    </row>
    <row r="561" spans="1:26" ht="28.5" x14ac:dyDescent="0.2">
      <c r="A561" s="52" t="str">
        <f>Source!E297</f>
        <v>51,1</v>
      </c>
      <c r="B561" s="53" t="str">
        <f>Source!F297</f>
        <v>20.5.01.01-0001</v>
      </c>
      <c r="C561" s="53" t="str">
        <f>Source!G297</f>
        <v>Гильзы для прокладки кабеля  диаметром 20 мм, прим.</v>
      </c>
      <c r="D561" s="39" t="str">
        <f>Source!H297</f>
        <v>шт.</v>
      </c>
      <c r="E561" s="40">
        <f>Source!I297</f>
        <v>1</v>
      </c>
      <c r="F561" s="41">
        <f>Source!AL297+Source!AM297+Source!AO297</f>
        <v>38.21</v>
      </c>
      <c r="G561" s="48" t="s">
        <v>6</v>
      </c>
      <c r="H561" s="43">
        <f>ROUND(Source!AC297*Source!I297, 2)+ROUND(Source!AD297*Source!I297, 2)+ROUND(Source!AF297*Source!I297, 2)</f>
        <v>38.21</v>
      </c>
      <c r="I561" s="42"/>
      <c r="J561" s="42">
        <f>IF(Source!BC297&lt;&gt; 0, Source!BC297, 1)</f>
        <v>7.13</v>
      </c>
      <c r="K561" s="43">
        <f>Source!O297</f>
        <v>272.44</v>
      </c>
      <c r="L561" s="49"/>
      <c r="S561">
        <f>ROUND((Source!FX297/100)*((ROUND(Source!AF297*Source!I297, 2)+ROUND(Source!AE297*Source!I297, 2))), 2)</f>
        <v>0</v>
      </c>
      <c r="T561">
        <f>Source!X297</f>
        <v>0</v>
      </c>
      <c r="U561">
        <f>ROUND((Source!FY297/100)*((ROUND(Source!AF297*Source!I297, 2)+ROUND(Source!AE297*Source!I297, 2))), 2)</f>
        <v>0</v>
      </c>
      <c r="V561">
        <f>Source!Y297</f>
        <v>0</v>
      </c>
      <c r="W561">
        <f>IF(Source!BI297&lt;=1,H561, 0)</f>
        <v>0</v>
      </c>
      <c r="X561">
        <f>IF(Source!BI297=2,H561, 0)</f>
        <v>38.21</v>
      </c>
      <c r="Y561">
        <f>IF(Source!BI297=3,H561, 0)</f>
        <v>0</v>
      </c>
      <c r="Z561">
        <f>IF(Source!BI297=4,H561, 0)</f>
        <v>0</v>
      </c>
    </row>
    <row r="562" spans="1:26" ht="15" x14ac:dyDescent="0.25">
      <c r="G562" s="76">
        <f>H554+H555+H557+H558+H559+SUM(H561:H561)</f>
        <v>45.08</v>
      </c>
      <c r="H562" s="76"/>
      <c r="J562" s="76">
        <f>K554+K555+K557+K558+K559+SUM(K561:K561)</f>
        <v>321.31</v>
      </c>
      <c r="K562" s="76"/>
      <c r="L562" s="45">
        <f>Source!U295</f>
        <v>0.21376000000000001</v>
      </c>
      <c r="O562" s="28">
        <f>G562</f>
        <v>45.08</v>
      </c>
      <c r="P562" s="28">
        <f>J562</f>
        <v>321.31</v>
      </c>
      <c r="Q562" s="28">
        <f>L562</f>
        <v>0.21376000000000001</v>
      </c>
      <c r="W562">
        <f>IF(Source!BI295&lt;=1,H554+H555+H557+H558+H559, 0)</f>
        <v>0</v>
      </c>
      <c r="X562">
        <f>IF(Source!BI295=2,H554+H555+H557+H558+H559, 0)</f>
        <v>6.87</v>
      </c>
      <c r="Y562">
        <f>IF(Source!BI295=3,H554+H555+H557+H558+H559, 0)</f>
        <v>0</v>
      </c>
      <c r="Z562">
        <f>IF(Source!BI295=4,H554+H555+H557+H558+H559, 0)</f>
        <v>0</v>
      </c>
    </row>
    <row r="563" spans="1:26" ht="28.5" x14ac:dyDescent="0.2">
      <c r="A563" s="50" t="str">
        <f>Source!E299</f>
        <v>52</v>
      </c>
      <c r="B563" s="51" t="str">
        <f>Source!F299</f>
        <v>м08-02-410-02</v>
      </c>
      <c r="C563" s="51" t="str">
        <f>Source!G299</f>
        <v>Труба полиэтиленовая по основанию пола, диаметр до 50 мм</v>
      </c>
      <c r="D563" s="32" t="str">
        <f>Source!H299</f>
        <v>100 м</v>
      </c>
      <c r="E563" s="13">
        <f>Source!I299</f>
        <v>6.0000000000000001E-3</v>
      </c>
      <c r="F563" s="33">
        <f>Source!AL299+Source!AM299+Source!AO299</f>
        <v>250.92</v>
      </c>
      <c r="G563" s="34"/>
      <c r="H563" s="35"/>
      <c r="I563" s="34" t="str">
        <f>Source!BO299</f>
        <v/>
      </c>
      <c r="J563" s="34"/>
      <c r="K563" s="35"/>
      <c r="L563" s="36"/>
      <c r="S563">
        <f>ROUND((Source!FX299/100)*((ROUND(Source!AF299*Source!I299, 2)+ROUND(Source!AE299*Source!I299, 2))), 2)</f>
        <v>0.84</v>
      </c>
      <c r="T563">
        <f>Source!X299</f>
        <v>5.95</v>
      </c>
      <c r="U563">
        <f>ROUND((Source!FY299/100)*((ROUND(Source!AF299*Source!I299, 2)+ROUND(Source!AE299*Source!I299, 2))), 2)</f>
        <v>0.56999999999999995</v>
      </c>
      <c r="V563">
        <f>Source!Y299</f>
        <v>4.07</v>
      </c>
    </row>
    <row r="564" spans="1:26" x14ac:dyDescent="0.2">
      <c r="C564" s="27" t="str">
        <f>"Объем: "&amp;Source!I299&amp;"=0,6/"&amp;"100"</f>
        <v>Объем: 0,006=0,6/100</v>
      </c>
    </row>
    <row r="565" spans="1:26" ht="14.25" x14ac:dyDescent="0.2">
      <c r="A565" s="50"/>
      <c r="B565" s="51"/>
      <c r="C565" s="51" t="s">
        <v>1607</v>
      </c>
      <c r="D565" s="32"/>
      <c r="E565" s="13"/>
      <c r="F565" s="33">
        <f>Source!AO299</f>
        <v>143.63</v>
      </c>
      <c r="G565" s="34" t="str">
        <f>Source!DG299</f>
        <v/>
      </c>
      <c r="H565" s="35">
        <f>ROUND(Source!AF299*Source!I299, 2)</f>
        <v>0.86</v>
      </c>
      <c r="I565" s="34"/>
      <c r="J565" s="34">
        <f>IF(Source!BA299&lt;&gt; 0, Source!BA299, 1)</f>
        <v>7.13</v>
      </c>
      <c r="K565" s="35">
        <f>Source!S299</f>
        <v>6.14</v>
      </c>
      <c r="L565" s="36"/>
      <c r="R565">
        <f>H565</f>
        <v>0.86</v>
      </c>
    </row>
    <row r="566" spans="1:26" ht="14.25" x14ac:dyDescent="0.2">
      <c r="A566" s="50"/>
      <c r="B566" s="51"/>
      <c r="C566" s="51" t="s">
        <v>390</v>
      </c>
      <c r="D566" s="32"/>
      <c r="E566" s="13"/>
      <c r="F566" s="33">
        <f>Source!AM299</f>
        <v>19.55</v>
      </c>
      <c r="G566" s="34" t="str">
        <f>Source!DE299</f>
        <v/>
      </c>
      <c r="H566" s="35">
        <f>ROUND(Source!AD299*Source!I299, 2)</f>
        <v>0.12</v>
      </c>
      <c r="I566" s="34"/>
      <c r="J566" s="34">
        <f>IF(Source!BB299&lt;&gt; 0, Source!BB299, 1)</f>
        <v>7.13</v>
      </c>
      <c r="K566" s="35">
        <f>Source!Q299</f>
        <v>0.84</v>
      </c>
      <c r="L566" s="36"/>
    </row>
    <row r="567" spans="1:26" ht="14.25" x14ac:dyDescent="0.2">
      <c r="A567" s="50"/>
      <c r="B567" s="51"/>
      <c r="C567" s="51" t="s">
        <v>1608</v>
      </c>
      <c r="D567" s="32"/>
      <c r="E567" s="13"/>
      <c r="F567" s="33">
        <f>Source!AN299</f>
        <v>2.77</v>
      </c>
      <c r="G567" s="34" t="str">
        <f>Source!DF299</f>
        <v/>
      </c>
      <c r="H567" s="37">
        <f>ROUND(Source!AE299*Source!I299, 2)</f>
        <v>0.02</v>
      </c>
      <c r="I567" s="34"/>
      <c r="J567" s="34">
        <f>IF(Source!BS299&lt;&gt; 0, Source!BS299, 1)</f>
        <v>7.13</v>
      </c>
      <c r="K567" s="37">
        <f>Source!R299</f>
        <v>0.12</v>
      </c>
      <c r="L567" s="36"/>
      <c r="R567">
        <f>H567</f>
        <v>0.02</v>
      </c>
    </row>
    <row r="568" spans="1:26" ht="14.25" x14ac:dyDescent="0.2">
      <c r="A568" s="50"/>
      <c r="B568" s="51"/>
      <c r="C568" s="51" t="s">
        <v>1614</v>
      </c>
      <c r="D568" s="32"/>
      <c r="E568" s="13"/>
      <c r="F568" s="33">
        <f>Source!AL299</f>
        <v>87.74</v>
      </c>
      <c r="G568" s="34" t="str">
        <f>Source!DD299</f>
        <v/>
      </c>
      <c r="H568" s="35">
        <f>ROUND(Source!AC299*Source!I299, 2)</f>
        <v>0.53</v>
      </c>
      <c r="I568" s="34"/>
      <c r="J568" s="34">
        <f>IF(Source!BC299&lt;&gt; 0, Source!BC299, 1)</f>
        <v>7.13</v>
      </c>
      <c r="K568" s="35">
        <f>Source!P299</f>
        <v>3.75</v>
      </c>
      <c r="L568" s="36"/>
    </row>
    <row r="569" spans="1:26" ht="14.25" x14ac:dyDescent="0.2">
      <c r="A569" s="50"/>
      <c r="B569" s="51"/>
      <c r="C569" s="51" t="s">
        <v>1609</v>
      </c>
      <c r="D569" s="32" t="s">
        <v>1610</v>
      </c>
      <c r="E569" s="13">
        <f>Source!BZ299</f>
        <v>95</v>
      </c>
      <c r="F569" s="54"/>
      <c r="G569" s="34"/>
      <c r="H569" s="35">
        <f>SUM(S563:S572)</f>
        <v>0.84</v>
      </c>
      <c r="I569" s="38"/>
      <c r="J569" s="30">
        <f>Source!AT299</f>
        <v>95</v>
      </c>
      <c r="K569" s="35">
        <f>SUM(T563:T572)</f>
        <v>5.95</v>
      </c>
      <c r="L569" s="36"/>
    </row>
    <row r="570" spans="1:26" ht="14.25" x14ac:dyDescent="0.2">
      <c r="A570" s="50"/>
      <c r="B570" s="51"/>
      <c r="C570" s="51" t="s">
        <v>1611</v>
      </c>
      <c r="D570" s="32" t="s">
        <v>1610</v>
      </c>
      <c r="E570" s="13">
        <f>Source!CA299</f>
        <v>65</v>
      </c>
      <c r="F570" s="54"/>
      <c r="G570" s="34"/>
      <c r="H570" s="35">
        <f>SUM(U563:U572)</f>
        <v>0.56999999999999995</v>
      </c>
      <c r="I570" s="38"/>
      <c r="J570" s="30">
        <f>Source!AU299</f>
        <v>65</v>
      </c>
      <c r="K570" s="35">
        <f>SUM(V563:V572)</f>
        <v>4.07</v>
      </c>
      <c r="L570" s="36"/>
    </row>
    <row r="571" spans="1:26" ht="14.25" x14ac:dyDescent="0.2">
      <c r="A571" s="50"/>
      <c r="B571" s="51"/>
      <c r="C571" s="51" t="s">
        <v>1612</v>
      </c>
      <c r="D571" s="32" t="s">
        <v>1613</v>
      </c>
      <c r="E571" s="13">
        <f>Source!AQ299</f>
        <v>15.28</v>
      </c>
      <c r="F571" s="33"/>
      <c r="G571" s="34" t="str">
        <f>Source!DI299</f>
        <v/>
      </c>
      <c r="H571" s="35"/>
      <c r="I571" s="34"/>
      <c r="J571" s="34"/>
      <c r="K571" s="35"/>
      <c r="L571" s="46">
        <f>Source!U299</f>
        <v>9.1679999999999998E-2</v>
      </c>
    </row>
    <row r="572" spans="1:26" ht="28.5" x14ac:dyDescent="0.2">
      <c r="A572" s="52" t="str">
        <f>Source!E301</f>
        <v>52,1</v>
      </c>
      <c r="B572" s="53" t="str">
        <f>Source!F301</f>
        <v>20.5.01.01-0004</v>
      </c>
      <c r="C572" s="53" t="str">
        <f>Source!G301</f>
        <v>Гильзы для прокладки кабеля  диаметром 40 мм (прим.)</v>
      </c>
      <c r="D572" s="39" t="str">
        <f>Source!H301</f>
        <v>шт.</v>
      </c>
      <c r="E572" s="40">
        <f>Source!I301</f>
        <v>1</v>
      </c>
      <c r="F572" s="41">
        <f>Source!AL301+Source!AM301+Source!AO301</f>
        <v>51.06</v>
      </c>
      <c r="G572" s="48" t="s">
        <v>6</v>
      </c>
      <c r="H572" s="43">
        <f>ROUND(Source!AC301*Source!I301, 2)+ROUND(Source!AD301*Source!I301, 2)+ROUND(Source!AF301*Source!I301, 2)</f>
        <v>51.06</v>
      </c>
      <c r="I572" s="42"/>
      <c r="J572" s="42">
        <f>IF(Source!BC301&lt;&gt; 0, Source!BC301, 1)</f>
        <v>7.13</v>
      </c>
      <c r="K572" s="43">
        <f>Source!O301</f>
        <v>364.06</v>
      </c>
      <c r="L572" s="49"/>
      <c r="S572">
        <f>ROUND((Source!FX301/100)*((ROUND(Source!AF301*Source!I301, 2)+ROUND(Source!AE301*Source!I301, 2))), 2)</f>
        <v>0</v>
      </c>
      <c r="T572">
        <f>Source!X301</f>
        <v>0</v>
      </c>
      <c r="U572">
        <f>ROUND((Source!FY301/100)*((ROUND(Source!AF301*Source!I301, 2)+ROUND(Source!AE301*Source!I301, 2))), 2)</f>
        <v>0</v>
      </c>
      <c r="V572">
        <f>Source!Y301</f>
        <v>0</v>
      </c>
      <c r="W572">
        <f>IF(Source!BI301&lt;=1,H572, 0)</f>
        <v>0</v>
      </c>
      <c r="X572">
        <f>IF(Source!BI301=2,H572, 0)</f>
        <v>51.06</v>
      </c>
      <c r="Y572">
        <f>IF(Source!BI301=3,H572, 0)</f>
        <v>0</v>
      </c>
      <c r="Z572">
        <f>IF(Source!BI301=4,H572, 0)</f>
        <v>0</v>
      </c>
    </row>
    <row r="573" spans="1:26" ht="15" x14ac:dyDescent="0.25">
      <c r="G573" s="76">
        <f>H565+H566+H568+H569+H570+SUM(H572:H572)</f>
        <v>53.980000000000004</v>
      </c>
      <c r="H573" s="76"/>
      <c r="J573" s="76">
        <f>K565+K566+K568+K569+K570+SUM(K572:K572)</f>
        <v>384.81</v>
      </c>
      <c r="K573" s="76"/>
      <c r="L573" s="45">
        <f>Source!U299</f>
        <v>9.1679999999999998E-2</v>
      </c>
      <c r="O573" s="28">
        <f>G573</f>
        <v>53.980000000000004</v>
      </c>
      <c r="P573" s="28">
        <f>J573</f>
        <v>384.81</v>
      </c>
      <c r="Q573" s="28">
        <f>L573</f>
        <v>9.1679999999999998E-2</v>
      </c>
      <c r="W573">
        <f>IF(Source!BI299&lt;=1,H565+H566+H568+H569+H570, 0)</f>
        <v>0</v>
      </c>
      <c r="X573">
        <f>IF(Source!BI299=2,H565+H566+H568+H569+H570, 0)</f>
        <v>2.92</v>
      </c>
      <c r="Y573">
        <f>IF(Source!BI299=3,H565+H566+H568+H569+H570, 0)</f>
        <v>0</v>
      </c>
      <c r="Z573">
        <f>IF(Source!BI299=4,H565+H566+H568+H569+H570, 0)</f>
        <v>0</v>
      </c>
    </row>
    <row r="574" spans="1:26" ht="28.5" x14ac:dyDescent="0.2">
      <c r="A574" s="50" t="str">
        <f>Source!E303</f>
        <v>53</v>
      </c>
      <c r="B574" s="51" t="str">
        <f>Source!F303</f>
        <v>м10-08-019-01</v>
      </c>
      <c r="C574" s="51" t="str">
        <f>Source!G303</f>
        <v>Коробка ответвительная на стене</v>
      </c>
      <c r="D574" s="32" t="str">
        <f>Source!H303</f>
        <v>ШТ</v>
      </c>
      <c r="E574" s="13">
        <f>Source!I303</f>
        <v>9</v>
      </c>
      <c r="F574" s="33">
        <f>Source!AL303+Source!AM303+Source!AO303</f>
        <v>5.29</v>
      </c>
      <c r="G574" s="34"/>
      <c r="H574" s="35"/>
      <c r="I574" s="34" t="str">
        <f>Source!BO303</f>
        <v/>
      </c>
      <c r="J574" s="34"/>
      <c r="K574" s="35"/>
      <c r="L574" s="36"/>
      <c r="S574">
        <f>ROUND((Source!FX303/100)*((ROUND(Source!AF303*Source!I303, 2)+ROUND(Source!AE303*Source!I303, 2))), 2)</f>
        <v>35.14</v>
      </c>
      <c r="T574">
        <f>Source!X303</f>
        <v>250.52</v>
      </c>
      <c r="U574">
        <f>ROUND((Source!FY303/100)*((ROUND(Source!AF303*Source!I303, 2)+ROUND(Source!AE303*Source!I303, 2))), 2)</f>
        <v>26.35</v>
      </c>
      <c r="V574">
        <f>Source!Y303</f>
        <v>187.89</v>
      </c>
    </row>
    <row r="575" spans="1:26" ht="14.25" x14ac:dyDescent="0.2">
      <c r="A575" s="50"/>
      <c r="B575" s="51"/>
      <c r="C575" s="51" t="s">
        <v>1607</v>
      </c>
      <c r="D575" s="32"/>
      <c r="E575" s="13"/>
      <c r="F575" s="33">
        <f>Source!AO303</f>
        <v>4.88</v>
      </c>
      <c r="G575" s="34" t="str">
        <f>Source!DG303</f>
        <v/>
      </c>
      <c r="H575" s="35">
        <f>ROUND(Source!AF303*Source!I303, 2)</f>
        <v>43.92</v>
      </c>
      <c r="I575" s="34"/>
      <c r="J575" s="34">
        <f>IF(Source!BA303&lt;&gt; 0, Source!BA303, 1)</f>
        <v>7.13</v>
      </c>
      <c r="K575" s="35">
        <f>Source!S303</f>
        <v>313.14999999999998</v>
      </c>
      <c r="L575" s="36"/>
      <c r="R575">
        <f>H575</f>
        <v>43.92</v>
      </c>
    </row>
    <row r="576" spans="1:26" ht="14.25" x14ac:dyDescent="0.2">
      <c r="A576" s="50"/>
      <c r="B576" s="51"/>
      <c r="C576" s="51" t="s">
        <v>1614</v>
      </c>
      <c r="D576" s="32"/>
      <c r="E576" s="13"/>
      <c r="F576" s="33">
        <f>Source!AL303</f>
        <v>0.41</v>
      </c>
      <c r="G576" s="34" t="str">
        <f>Source!DD303</f>
        <v/>
      </c>
      <c r="H576" s="35">
        <f>ROUND(Source!AC303*Source!I303, 2)</f>
        <v>3.69</v>
      </c>
      <c r="I576" s="34"/>
      <c r="J576" s="34">
        <f>IF(Source!BC303&lt;&gt; 0, Source!BC303, 1)</f>
        <v>7.13</v>
      </c>
      <c r="K576" s="35">
        <f>Source!P303</f>
        <v>26.31</v>
      </c>
      <c r="L576" s="36"/>
    </row>
    <row r="577" spans="1:26" ht="14.25" x14ac:dyDescent="0.2">
      <c r="A577" s="50"/>
      <c r="B577" s="51"/>
      <c r="C577" s="51" t="s">
        <v>1609</v>
      </c>
      <c r="D577" s="32" t="s">
        <v>1610</v>
      </c>
      <c r="E577" s="13">
        <f>Source!BZ303</f>
        <v>80</v>
      </c>
      <c r="F577" s="54"/>
      <c r="G577" s="34"/>
      <c r="H577" s="35">
        <f>SUM(S574:S580)</f>
        <v>35.14</v>
      </c>
      <c r="I577" s="38"/>
      <c r="J577" s="30">
        <f>Source!AT303</f>
        <v>80</v>
      </c>
      <c r="K577" s="35">
        <f>SUM(T574:T580)</f>
        <v>250.52</v>
      </c>
      <c r="L577" s="36"/>
    </row>
    <row r="578" spans="1:26" ht="14.25" x14ac:dyDescent="0.2">
      <c r="A578" s="50"/>
      <c r="B578" s="51"/>
      <c r="C578" s="51" t="s">
        <v>1611</v>
      </c>
      <c r="D578" s="32" t="s">
        <v>1610</v>
      </c>
      <c r="E578" s="13">
        <f>Source!CA303</f>
        <v>60</v>
      </c>
      <c r="F578" s="54"/>
      <c r="G578" s="34"/>
      <c r="H578" s="35">
        <f>SUM(U574:U580)</f>
        <v>26.35</v>
      </c>
      <c r="I578" s="38"/>
      <c r="J578" s="30">
        <f>Source!AU303</f>
        <v>60</v>
      </c>
      <c r="K578" s="35">
        <f>SUM(V574:V580)</f>
        <v>187.89</v>
      </c>
      <c r="L578" s="36"/>
    </row>
    <row r="579" spans="1:26" ht="14.25" x14ac:dyDescent="0.2">
      <c r="A579" s="50"/>
      <c r="B579" s="51"/>
      <c r="C579" s="51" t="s">
        <v>1612</v>
      </c>
      <c r="D579" s="32" t="s">
        <v>1613</v>
      </c>
      <c r="E579" s="13">
        <f>Source!AQ303</f>
        <v>0.5</v>
      </c>
      <c r="F579" s="33"/>
      <c r="G579" s="34" t="str">
        <f>Source!DI303</f>
        <v/>
      </c>
      <c r="H579" s="35"/>
      <c r="I579" s="34"/>
      <c r="J579" s="34"/>
      <c r="K579" s="35"/>
      <c r="L579" s="46">
        <f>Source!U303</f>
        <v>4.5</v>
      </c>
    </row>
    <row r="580" spans="1:26" ht="57" x14ac:dyDescent="0.2">
      <c r="A580" s="52" t="str">
        <f>Source!E305</f>
        <v>53,1</v>
      </c>
      <c r="B580" s="53" t="str">
        <f>Source!F305</f>
        <v>20.5.02.04-0008</v>
      </c>
      <c r="C580" s="53" t="str">
        <f>Source!G305</f>
        <v>Коробка ответвительная с кабельными вводами (6 выводов диаметром 20 мм), размером 80х80х40 мм, цвет серый</v>
      </c>
      <c r="D580" s="39" t="str">
        <f>Source!H305</f>
        <v>10 шт.</v>
      </c>
      <c r="E580" s="40">
        <f>Source!I305</f>
        <v>0.9</v>
      </c>
      <c r="F580" s="41">
        <f>Source!AL305+Source!AM305+Source!AO305</f>
        <v>132.24</v>
      </c>
      <c r="G580" s="48" t="s">
        <v>6</v>
      </c>
      <c r="H580" s="43">
        <f>ROUND(Source!AC305*Source!I305, 2)+ROUND(Source!AD305*Source!I305, 2)+ROUND(Source!AF305*Source!I305, 2)</f>
        <v>119.02</v>
      </c>
      <c r="I580" s="42"/>
      <c r="J580" s="42">
        <f>IF(Source!BC305&lt;&gt; 0, Source!BC305, 1)</f>
        <v>7.13</v>
      </c>
      <c r="K580" s="43">
        <f>Source!O305</f>
        <v>848.58</v>
      </c>
      <c r="L580" s="49"/>
      <c r="S580">
        <f>ROUND((Source!FX305/100)*((ROUND(Source!AF305*Source!I305, 2)+ROUND(Source!AE305*Source!I305, 2))), 2)</f>
        <v>0</v>
      </c>
      <c r="T580">
        <f>Source!X305</f>
        <v>0</v>
      </c>
      <c r="U580">
        <f>ROUND((Source!FY305/100)*((ROUND(Source!AF305*Source!I305, 2)+ROUND(Source!AE305*Source!I305, 2))), 2)</f>
        <v>0</v>
      </c>
      <c r="V580">
        <f>Source!Y305</f>
        <v>0</v>
      </c>
      <c r="W580">
        <f>IF(Source!BI305&lt;=1,H580, 0)</f>
        <v>0</v>
      </c>
      <c r="X580">
        <f>IF(Source!BI305=2,H580, 0)</f>
        <v>119.02</v>
      </c>
      <c r="Y580">
        <f>IF(Source!BI305=3,H580, 0)</f>
        <v>0</v>
      </c>
      <c r="Z580">
        <f>IF(Source!BI305=4,H580, 0)</f>
        <v>0</v>
      </c>
    </row>
    <row r="581" spans="1:26" ht="15" x14ac:dyDescent="0.25">
      <c r="G581" s="76">
        <f>H575+H576+H577+H578+SUM(H580:H580)</f>
        <v>228.12</v>
      </c>
      <c r="H581" s="76"/>
      <c r="J581" s="76">
        <f>K575+K576+K577+K578+SUM(K580:K580)</f>
        <v>1626.45</v>
      </c>
      <c r="K581" s="76"/>
      <c r="L581" s="45">
        <f>Source!U303</f>
        <v>4.5</v>
      </c>
      <c r="O581" s="28">
        <f>G581</f>
        <v>228.12</v>
      </c>
      <c r="P581" s="28">
        <f>J581</f>
        <v>1626.45</v>
      </c>
      <c r="Q581" s="28">
        <f>L581</f>
        <v>4.5</v>
      </c>
      <c r="W581">
        <f>IF(Source!BI303&lt;=1,H575+H576+H577+H578, 0)</f>
        <v>0</v>
      </c>
      <c r="X581">
        <f>IF(Source!BI303=2,H575+H576+H577+H578, 0)</f>
        <v>109.1</v>
      </c>
      <c r="Y581">
        <f>IF(Source!BI303=3,H575+H576+H577+H578, 0)</f>
        <v>0</v>
      </c>
      <c r="Z581">
        <f>IF(Source!BI303=4,H575+H576+H577+H578, 0)</f>
        <v>0</v>
      </c>
    </row>
    <row r="582" spans="1:26" ht="28.5" x14ac:dyDescent="0.2">
      <c r="A582" s="50" t="str">
        <f>Source!E307</f>
        <v>54</v>
      </c>
      <c r="B582" s="51" t="str">
        <f>Source!F307</f>
        <v>м08-02-399-01</v>
      </c>
      <c r="C582" s="51" t="str">
        <f>Source!G307</f>
        <v>Провод в коробах, сечением до 6 мм2</v>
      </c>
      <c r="D582" s="32" t="str">
        <f>Source!H307</f>
        <v>100 м</v>
      </c>
      <c r="E582" s="13">
        <f>Source!I307</f>
        <v>0.6</v>
      </c>
      <c r="F582" s="33">
        <f>Source!AL307+Source!AM307+Source!AO307</f>
        <v>41.11</v>
      </c>
      <c r="G582" s="34"/>
      <c r="H582" s="35"/>
      <c r="I582" s="34" t="str">
        <f>Source!BO307</f>
        <v/>
      </c>
      <c r="J582" s="34"/>
      <c r="K582" s="35"/>
      <c r="L582" s="36"/>
      <c r="S582">
        <f>ROUND((Source!FX307/100)*((ROUND(Source!AF307*Source!I307, 2)+ROUND(Source!AE307*Source!I307, 2))), 2)</f>
        <v>15.27</v>
      </c>
      <c r="T582">
        <f>Source!X307</f>
        <v>108.79</v>
      </c>
      <c r="U582">
        <f>ROUND((Source!FY307/100)*((ROUND(Source!AF307*Source!I307, 2)+ROUND(Source!AE307*Source!I307, 2))), 2)</f>
        <v>10.45</v>
      </c>
      <c r="V582">
        <f>Source!Y307</f>
        <v>74.44</v>
      </c>
    </row>
    <row r="583" spans="1:26" x14ac:dyDescent="0.2">
      <c r="C583" s="27" t="str">
        <f>"Объем: "&amp;Source!I307&amp;"=60/"&amp;"100"</f>
        <v>Объем: 0,6=60/100</v>
      </c>
    </row>
    <row r="584" spans="1:26" ht="14.25" x14ac:dyDescent="0.2">
      <c r="A584" s="50"/>
      <c r="B584" s="51"/>
      <c r="C584" s="51" t="s">
        <v>1607</v>
      </c>
      <c r="D584" s="32"/>
      <c r="E584" s="13"/>
      <c r="F584" s="33">
        <f>Source!AO307</f>
        <v>26.51</v>
      </c>
      <c r="G584" s="34" t="str">
        <f>Source!DG307</f>
        <v/>
      </c>
      <c r="H584" s="35">
        <f>ROUND(Source!AF307*Source!I307, 2)</f>
        <v>15.91</v>
      </c>
      <c r="I584" s="34"/>
      <c r="J584" s="34">
        <f>IF(Source!BA307&lt;&gt; 0, Source!BA307, 1)</f>
        <v>7.13</v>
      </c>
      <c r="K584" s="35">
        <f>Source!S307</f>
        <v>113.41</v>
      </c>
      <c r="L584" s="36"/>
      <c r="R584">
        <f>H584</f>
        <v>15.91</v>
      </c>
    </row>
    <row r="585" spans="1:26" ht="14.25" x14ac:dyDescent="0.2">
      <c r="A585" s="50"/>
      <c r="B585" s="51"/>
      <c r="C585" s="51" t="s">
        <v>390</v>
      </c>
      <c r="D585" s="32"/>
      <c r="E585" s="13"/>
      <c r="F585" s="33">
        <f>Source!AM307</f>
        <v>1.78</v>
      </c>
      <c r="G585" s="34" t="str">
        <f>Source!DE307</f>
        <v/>
      </c>
      <c r="H585" s="35">
        <f>ROUND(Source!AD307*Source!I307, 2)</f>
        <v>1.07</v>
      </c>
      <c r="I585" s="34"/>
      <c r="J585" s="34">
        <f>IF(Source!BB307&lt;&gt; 0, Source!BB307, 1)</f>
        <v>7.13</v>
      </c>
      <c r="K585" s="35">
        <f>Source!Q307</f>
        <v>7.61</v>
      </c>
      <c r="L585" s="36"/>
    </row>
    <row r="586" spans="1:26" ht="14.25" x14ac:dyDescent="0.2">
      <c r="A586" s="50"/>
      <c r="B586" s="51"/>
      <c r="C586" s="51" t="s">
        <v>1608</v>
      </c>
      <c r="D586" s="32"/>
      <c r="E586" s="13"/>
      <c r="F586" s="33">
        <f>Source!AN307</f>
        <v>0.26</v>
      </c>
      <c r="G586" s="34" t="str">
        <f>Source!DF307</f>
        <v/>
      </c>
      <c r="H586" s="37">
        <f>ROUND(Source!AE307*Source!I307, 2)</f>
        <v>0.16</v>
      </c>
      <c r="I586" s="34"/>
      <c r="J586" s="34">
        <f>IF(Source!BS307&lt;&gt; 0, Source!BS307, 1)</f>
        <v>7.13</v>
      </c>
      <c r="K586" s="37">
        <f>Source!R307</f>
        <v>1.1100000000000001</v>
      </c>
      <c r="L586" s="36"/>
      <c r="R586">
        <f>H586</f>
        <v>0.16</v>
      </c>
    </row>
    <row r="587" spans="1:26" ht="14.25" x14ac:dyDescent="0.2">
      <c r="A587" s="50"/>
      <c r="B587" s="51"/>
      <c r="C587" s="51" t="s">
        <v>1614</v>
      </c>
      <c r="D587" s="32"/>
      <c r="E587" s="13"/>
      <c r="F587" s="33">
        <f>Source!AL307</f>
        <v>12.82</v>
      </c>
      <c r="G587" s="34" t="str">
        <f>Source!DD307</f>
        <v/>
      </c>
      <c r="H587" s="35">
        <f>ROUND(Source!AC307*Source!I307, 2)</f>
        <v>7.69</v>
      </c>
      <c r="I587" s="34"/>
      <c r="J587" s="34">
        <f>IF(Source!BC307&lt;&gt; 0, Source!BC307, 1)</f>
        <v>7.13</v>
      </c>
      <c r="K587" s="35">
        <f>Source!P307</f>
        <v>54.84</v>
      </c>
      <c r="L587" s="36"/>
    </row>
    <row r="588" spans="1:26" ht="14.25" x14ac:dyDescent="0.2">
      <c r="A588" s="50"/>
      <c r="B588" s="51"/>
      <c r="C588" s="51" t="s">
        <v>1609</v>
      </c>
      <c r="D588" s="32" t="s">
        <v>1610</v>
      </c>
      <c r="E588" s="13">
        <f>Source!BZ307</f>
        <v>95</v>
      </c>
      <c r="F588" s="54"/>
      <c r="G588" s="34"/>
      <c r="H588" s="35">
        <f>SUM(S582:S591)</f>
        <v>15.27</v>
      </c>
      <c r="I588" s="38"/>
      <c r="J588" s="30">
        <f>Source!AT307</f>
        <v>95</v>
      </c>
      <c r="K588" s="35">
        <f>SUM(T582:T591)</f>
        <v>108.79</v>
      </c>
      <c r="L588" s="36"/>
    </row>
    <row r="589" spans="1:26" ht="14.25" x14ac:dyDescent="0.2">
      <c r="A589" s="50"/>
      <c r="B589" s="51"/>
      <c r="C589" s="51" t="s">
        <v>1611</v>
      </c>
      <c r="D589" s="32" t="s">
        <v>1610</v>
      </c>
      <c r="E589" s="13">
        <f>Source!CA307</f>
        <v>65</v>
      </c>
      <c r="F589" s="54"/>
      <c r="G589" s="34"/>
      <c r="H589" s="35">
        <f>SUM(U582:U591)</f>
        <v>10.45</v>
      </c>
      <c r="I589" s="38"/>
      <c r="J589" s="30">
        <f>Source!AU307</f>
        <v>65</v>
      </c>
      <c r="K589" s="35">
        <f>SUM(V582:V591)</f>
        <v>74.44</v>
      </c>
      <c r="L589" s="36"/>
    </row>
    <row r="590" spans="1:26" ht="14.25" x14ac:dyDescent="0.2">
      <c r="A590" s="50"/>
      <c r="B590" s="51"/>
      <c r="C590" s="51" t="s">
        <v>1612</v>
      </c>
      <c r="D590" s="32" t="s">
        <v>1613</v>
      </c>
      <c r="E590" s="13">
        <f>Source!AQ307</f>
        <v>2.82</v>
      </c>
      <c r="F590" s="33"/>
      <c r="G590" s="34" t="str">
        <f>Source!DI307</f>
        <v/>
      </c>
      <c r="H590" s="35"/>
      <c r="I590" s="34"/>
      <c r="J590" s="34"/>
      <c r="K590" s="35"/>
      <c r="L590" s="46">
        <f>Source!U307</f>
        <v>1.6919999999999999</v>
      </c>
    </row>
    <row r="591" spans="1:26" ht="85.5" x14ac:dyDescent="0.2">
      <c r="A591" s="52" t="str">
        <f>Source!E309</f>
        <v>54,1</v>
      </c>
      <c r="B591" s="53" t="str">
        <f>Source!F309</f>
        <v>21.1.06.10-0374</v>
      </c>
      <c r="C591" s="53" t="str">
        <f>Source!G309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</v>
      </c>
      <c r="D591" s="39" t="str">
        <f>Source!H309</f>
        <v>1000 м</v>
      </c>
      <c r="E591" s="40">
        <f>Source!I309</f>
        <v>0.06</v>
      </c>
      <c r="F591" s="41">
        <f>Source!AL309+Source!AM309+Source!AO309</f>
        <v>10960.87</v>
      </c>
      <c r="G591" s="48" t="s">
        <v>6</v>
      </c>
      <c r="H591" s="43">
        <f>ROUND(Source!AC309*Source!I309, 2)+ROUND(Source!AD309*Source!I309, 2)+ROUND(Source!AF309*Source!I309, 2)</f>
        <v>657.65</v>
      </c>
      <c r="I591" s="42"/>
      <c r="J591" s="42">
        <f>IF(Source!BC309&lt;&gt; 0, Source!BC309, 1)</f>
        <v>7.13</v>
      </c>
      <c r="K591" s="43">
        <f>Source!O309</f>
        <v>4689.0600000000004</v>
      </c>
      <c r="L591" s="49"/>
      <c r="S591">
        <f>ROUND((Source!FX309/100)*((ROUND(Source!AF309*Source!I309, 2)+ROUND(Source!AE309*Source!I309, 2))), 2)</f>
        <v>0</v>
      </c>
      <c r="T591">
        <f>Source!X309</f>
        <v>0</v>
      </c>
      <c r="U591">
        <f>ROUND((Source!FY309/100)*((ROUND(Source!AF309*Source!I309, 2)+ROUND(Source!AE309*Source!I309, 2))), 2)</f>
        <v>0</v>
      </c>
      <c r="V591">
        <f>Source!Y309</f>
        <v>0</v>
      </c>
      <c r="W591">
        <f>IF(Source!BI309&lt;=1,H591, 0)</f>
        <v>0</v>
      </c>
      <c r="X591">
        <f>IF(Source!BI309=2,H591, 0)</f>
        <v>657.65</v>
      </c>
      <c r="Y591">
        <f>IF(Source!BI309=3,H591, 0)</f>
        <v>0</v>
      </c>
      <c r="Z591">
        <f>IF(Source!BI309=4,H591, 0)</f>
        <v>0</v>
      </c>
    </row>
    <row r="592" spans="1:26" ht="15" x14ac:dyDescent="0.25">
      <c r="G592" s="76">
        <f>H584+H585+H587+H588+H589+SUM(H591:H591)</f>
        <v>708.04</v>
      </c>
      <c r="H592" s="76"/>
      <c r="J592" s="76">
        <f>K584+K585+K587+K588+K589+SUM(K591:K591)</f>
        <v>5048.1500000000005</v>
      </c>
      <c r="K592" s="76"/>
      <c r="L592" s="45">
        <f>Source!U307</f>
        <v>1.6919999999999999</v>
      </c>
      <c r="O592" s="28">
        <f>G592</f>
        <v>708.04</v>
      </c>
      <c r="P592" s="28">
        <f>J592</f>
        <v>5048.1500000000005</v>
      </c>
      <c r="Q592" s="28">
        <f>L592</f>
        <v>1.6919999999999999</v>
      </c>
      <c r="W592">
        <f>IF(Source!BI307&lt;=1,H584+H585+H587+H588+H589, 0)</f>
        <v>0</v>
      </c>
      <c r="X592">
        <f>IF(Source!BI307=2,H584+H585+H587+H588+H589, 0)</f>
        <v>50.39</v>
      </c>
      <c r="Y592">
        <f>IF(Source!BI307=3,H584+H585+H587+H588+H589, 0)</f>
        <v>0</v>
      </c>
      <c r="Z592">
        <f>IF(Source!BI307=4,H584+H585+H587+H588+H589, 0)</f>
        <v>0</v>
      </c>
    </row>
    <row r="593" spans="1:26" ht="28.5" x14ac:dyDescent="0.2">
      <c r="A593" s="50" t="str">
        <f>Source!E311</f>
        <v>55</v>
      </c>
      <c r="B593" s="51" t="str">
        <f>Source!F311</f>
        <v>м08-02-399-02</v>
      </c>
      <c r="C593" s="51" t="str">
        <f>Source!G311</f>
        <v>Провод в коробах, сечением до 35 мм2</v>
      </c>
      <c r="D593" s="32" t="str">
        <f>Source!H311</f>
        <v>100 м</v>
      </c>
      <c r="E593" s="13">
        <f>Source!I311</f>
        <v>1.05</v>
      </c>
      <c r="F593" s="33">
        <f>Source!AL311+Source!AM311+Source!AO311</f>
        <v>50.72</v>
      </c>
      <c r="G593" s="34"/>
      <c r="H593" s="35"/>
      <c r="I593" s="34" t="str">
        <f>Source!BO311</f>
        <v/>
      </c>
      <c r="J593" s="34"/>
      <c r="K593" s="35"/>
      <c r="L593" s="36"/>
      <c r="S593">
        <f>ROUND((Source!FX311/100)*((ROUND(Source!AF311*Source!I311, 2)+ROUND(Source!AE311*Source!I311, 2))), 2)</f>
        <v>35.51</v>
      </c>
      <c r="T593">
        <f>Source!X311</f>
        <v>253.19</v>
      </c>
      <c r="U593">
        <f>ROUND((Source!FY311/100)*((ROUND(Source!AF311*Source!I311, 2)+ROUND(Source!AE311*Source!I311, 2))), 2)</f>
        <v>24.3</v>
      </c>
      <c r="V593">
        <f>Source!Y311</f>
        <v>173.24</v>
      </c>
    </row>
    <row r="594" spans="1:26" x14ac:dyDescent="0.2">
      <c r="C594" s="27" t="str">
        <f>"Объем: "&amp;Source!I311&amp;"=105/"&amp;"100"</f>
        <v>Объем: 1,05=105/100</v>
      </c>
    </row>
    <row r="595" spans="1:26" ht="14.25" x14ac:dyDescent="0.2">
      <c r="A595" s="50"/>
      <c r="B595" s="51"/>
      <c r="C595" s="51" t="s">
        <v>1607</v>
      </c>
      <c r="D595" s="32"/>
      <c r="E595" s="13"/>
      <c r="F595" s="33">
        <f>Source!AO311</f>
        <v>35.340000000000003</v>
      </c>
      <c r="G595" s="34" t="str">
        <f>Source!DG311</f>
        <v/>
      </c>
      <c r="H595" s="35">
        <f>ROUND(Source!AF311*Source!I311, 2)</f>
        <v>37.11</v>
      </c>
      <c r="I595" s="34"/>
      <c r="J595" s="34">
        <f>IF(Source!BA311&lt;&gt; 0, Source!BA311, 1)</f>
        <v>7.13</v>
      </c>
      <c r="K595" s="35">
        <f>Source!S311</f>
        <v>264.57</v>
      </c>
      <c r="L595" s="36"/>
      <c r="R595">
        <f>H595</f>
        <v>37.11</v>
      </c>
    </row>
    <row r="596" spans="1:26" ht="14.25" x14ac:dyDescent="0.2">
      <c r="A596" s="50"/>
      <c r="B596" s="51"/>
      <c r="C596" s="51" t="s">
        <v>390</v>
      </c>
      <c r="D596" s="32"/>
      <c r="E596" s="13"/>
      <c r="F596" s="33">
        <f>Source!AM311</f>
        <v>1.78</v>
      </c>
      <c r="G596" s="34" t="str">
        <f>Source!DE311</f>
        <v/>
      </c>
      <c r="H596" s="35">
        <f>ROUND(Source!AD311*Source!I311, 2)</f>
        <v>1.87</v>
      </c>
      <c r="I596" s="34"/>
      <c r="J596" s="34">
        <f>IF(Source!BB311&lt;&gt; 0, Source!BB311, 1)</f>
        <v>7.13</v>
      </c>
      <c r="K596" s="35">
        <f>Source!Q311</f>
        <v>13.33</v>
      </c>
      <c r="L596" s="36"/>
    </row>
    <row r="597" spans="1:26" ht="14.25" x14ac:dyDescent="0.2">
      <c r="A597" s="50"/>
      <c r="B597" s="51"/>
      <c r="C597" s="51" t="s">
        <v>1608</v>
      </c>
      <c r="D597" s="32"/>
      <c r="E597" s="13"/>
      <c r="F597" s="33">
        <f>Source!AN311</f>
        <v>0.26</v>
      </c>
      <c r="G597" s="34" t="str">
        <f>Source!DF311</f>
        <v/>
      </c>
      <c r="H597" s="37">
        <f>ROUND(Source!AE311*Source!I311, 2)</f>
        <v>0.27</v>
      </c>
      <c r="I597" s="34"/>
      <c r="J597" s="34">
        <f>IF(Source!BS311&lt;&gt; 0, Source!BS311, 1)</f>
        <v>7.13</v>
      </c>
      <c r="K597" s="37">
        <f>Source!R311</f>
        <v>1.95</v>
      </c>
      <c r="L597" s="36"/>
      <c r="R597">
        <f>H597</f>
        <v>0.27</v>
      </c>
    </row>
    <row r="598" spans="1:26" ht="14.25" x14ac:dyDescent="0.2">
      <c r="A598" s="50"/>
      <c r="B598" s="51"/>
      <c r="C598" s="51" t="s">
        <v>1614</v>
      </c>
      <c r="D598" s="32"/>
      <c r="E598" s="13"/>
      <c r="F598" s="33">
        <f>Source!AL311</f>
        <v>13.6</v>
      </c>
      <c r="G598" s="34" t="str">
        <f>Source!DD311</f>
        <v/>
      </c>
      <c r="H598" s="35">
        <f>ROUND(Source!AC311*Source!I311, 2)</f>
        <v>14.28</v>
      </c>
      <c r="I598" s="34"/>
      <c r="J598" s="34">
        <f>IF(Source!BC311&lt;&gt; 0, Source!BC311, 1)</f>
        <v>7.13</v>
      </c>
      <c r="K598" s="35">
        <f>Source!P311</f>
        <v>101.82</v>
      </c>
      <c r="L598" s="36"/>
    </row>
    <row r="599" spans="1:26" ht="14.25" x14ac:dyDescent="0.2">
      <c r="A599" s="50"/>
      <c r="B599" s="51"/>
      <c r="C599" s="51" t="s">
        <v>1609</v>
      </c>
      <c r="D599" s="32" t="s">
        <v>1610</v>
      </c>
      <c r="E599" s="13">
        <f>Source!BZ311</f>
        <v>95</v>
      </c>
      <c r="F599" s="54"/>
      <c r="G599" s="34"/>
      <c r="H599" s="35">
        <f>SUM(S593:S604)</f>
        <v>35.51</v>
      </c>
      <c r="I599" s="38"/>
      <c r="J599" s="30">
        <f>Source!AT311</f>
        <v>95</v>
      </c>
      <c r="K599" s="35">
        <f>SUM(T593:T604)</f>
        <v>253.19</v>
      </c>
      <c r="L599" s="36"/>
    </row>
    <row r="600" spans="1:26" ht="14.25" x14ac:dyDescent="0.2">
      <c r="A600" s="50"/>
      <c r="B600" s="51"/>
      <c r="C600" s="51" t="s">
        <v>1611</v>
      </c>
      <c r="D600" s="32" t="s">
        <v>1610</v>
      </c>
      <c r="E600" s="13">
        <f>Source!CA311</f>
        <v>65</v>
      </c>
      <c r="F600" s="54"/>
      <c r="G600" s="34"/>
      <c r="H600" s="35">
        <f>SUM(U593:U604)</f>
        <v>24.3</v>
      </c>
      <c r="I600" s="38"/>
      <c r="J600" s="30">
        <f>Source!AU311</f>
        <v>65</v>
      </c>
      <c r="K600" s="35">
        <f>SUM(V593:V604)</f>
        <v>173.24</v>
      </c>
      <c r="L600" s="36"/>
    </row>
    <row r="601" spans="1:26" ht="14.25" x14ac:dyDescent="0.2">
      <c r="A601" s="50"/>
      <c r="B601" s="51"/>
      <c r="C601" s="51" t="s">
        <v>1612</v>
      </c>
      <c r="D601" s="32" t="s">
        <v>1613</v>
      </c>
      <c r="E601" s="13">
        <f>Source!AQ311</f>
        <v>3.76</v>
      </c>
      <c r="F601" s="33"/>
      <c r="G601" s="34" t="str">
        <f>Source!DI311</f>
        <v/>
      </c>
      <c r="H601" s="35"/>
      <c r="I601" s="34"/>
      <c r="J601" s="34"/>
      <c r="K601" s="35"/>
      <c r="L601" s="46">
        <f>Source!U311</f>
        <v>3.948</v>
      </c>
    </row>
    <row r="602" spans="1:26" ht="85.5" x14ac:dyDescent="0.2">
      <c r="A602" s="50" t="str">
        <f>Source!E313</f>
        <v>55,1</v>
      </c>
      <c r="B602" s="51" t="str">
        <f>Source!F313</f>
        <v>21.1.06.10-0376</v>
      </c>
      <c r="C602" s="51" t="str">
        <f>Source!G313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3х2,5ок</v>
      </c>
      <c r="D602" s="32" t="str">
        <f>Source!H313</f>
        <v>1000 м</v>
      </c>
      <c r="E602" s="13">
        <f>Source!I313</f>
        <v>8.5000000000000006E-2</v>
      </c>
      <c r="F602" s="33">
        <f>Source!AL313+Source!AM313+Source!AO313</f>
        <v>14498.24</v>
      </c>
      <c r="G602" s="47" t="s">
        <v>6</v>
      </c>
      <c r="H602" s="35">
        <f>ROUND(Source!AC313*Source!I313, 2)+ROUND(Source!AD313*Source!I313, 2)+ROUND(Source!AF313*Source!I313, 2)</f>
        <v>1232.3499999999999</v>
      </c>
      <c r="I602" s="34"/>
      <c r="J602" s="34">
        <f>IF(Source!BC313&lt;&gt; 0, Source!BC313, 1)</f>
        <v>7.13</v>
      </c>
      <c r="K602" s="35">
        <f>Source!O313</f>
        <v>8786.66</v>
      </c>
      <c r="L602" s="36"/>
      <c r="S602">
        <f>ROUND((Source!FX313/100)*((ROUND(Source!AF313*Source!I313, 2)+ROUND(Source!AE313*Source!I313, 2))), 2)</f>
        <v>0</v>
      </c>
      <c r="T602">
        <f>Source!X313</f>
        <v>0</v>
      </c>
      <c r="U602">
        <f>ROUND((Source!FY313/100)*((ROUND(Source!AF313*Source!I313, 2)+ROUND(Source!AE313*Source!I313, 2))), 2)</f>
        <v>0</v>
      </c>
      <c r="V602">
        <f>Source!Y313</f>
        <v>0</v>
      </c>
      <c r="W602">
        <f>IF(Source!BI313&lt;=1,H602, 0)</f>
        <v>0</v>
      </c>
      <c r="X602">
        <f>IF(Source!BI313=2,H602, 0)</f>
        <v>1232.3499999999999</v>
      </c>
      <c r="Y602">
        <f>IF(Source!BI313=3,H602, 0)</f>
        <v>0</v>
      </c>
      <c r="Z602">
        <f>IF(Source!BI313=4,H602, 0)</f>
        <v>0</v>
      </c>
    </row>
    <row r="603" spans="1:26" ht="85.5" x14ac:dyDescent="0.2">
      <c r="A603" s="50" t="str">
        <f>Source!E315</f>
        <v>55,2</v>
      </c>
      <c r="B603" s="51" t="str">
        <f>Source!F315</f>
        <v>21.1.06.10-0379</v>
      </c>
      <c r="C603" s="51" t="str">
        <f>Source!G315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3х6ок</v>
      </c>
      <c r="D603" s="32" t="str">
        <f>Source!H315</f>
        <v>1000 м</v>
      </c>
      <c r="E603" s="13">
        <f>Source!I315</f>
        <v>0.01</v>
      </c>
      <c r="F603" s="33">
        <f>Source!AL315+Source!AM315+Source!AO315</f>
        <v>26228.95</v>
      </c>
      <c r="G603" s="47" t="s">
        <v>6</v>
      </c>
      <c r="H603" s="35">
        <f>ROUND(Source!AC315*Source!I315, 2)+ROUND(Source!AD315*Source!I315, 2)+ROUND(Source!AF315*Source!I315, 2)</f>
        <v>262.29000000000002</v>
      </c>
      <c r="I603" s="34"/>
      <c r="J603" s="34">
        <f>IF(Source!BC315&lt;&gt; 0, Source!BC315, 1)</f>
        <v>7.13</v>
      </c>
      <c r="K603" s="35">
        <f>Source!O315</f>
        <v>1870.12</v>
      </c>
      <c r="L603" s="36"/>
      <c r="S603">
        <f>ROUND((Source!FX315/100)*((ROUND(Source!AF315*Source!I315, 2)+ROUND(Source!AE315*Source!I315, 2))), 2)</f>
        <v>0</v>
      </c>
      <c r="T603">
        <f>Source!X315</f>
        <v>0</v>
      </c>
      <c r="U603">
        <f>ROUND((Source!FY315/100)*((ROUND(Source!AF315*Source!I315, 2)+ROUND(Source!AE315*Source!I315, 2))), 2)</f>
        <v>0</v>
      </c>
      <c r="V603">
        <f>Source!Y315</f>
        <v>0</v>
      </c>
      <c r="W603">
        <f>IF(Source!BI315&lt;=1,H603, 0)</f>
        <v>0</v>
      </c>
      <c r="X603">
        <f>IF(Source!BI315=2,H603, 0)</f>
        <v>262.29000000000002</v>
      </c>
      <c r="Y603">
        <f>IF(Source!BI315=3,H603, 0)</f>
        <v>0</v>
      </c>
      <c r="Z603">
        <f>IF(Source!BI315=4,H603, 0)</f>
        <v>0</v>
      </c>
    </row>
    <row r="604" spans="1:26" ht="85.5" x14ac:dyDescent="0.2">
      <c r="A604" s="52" t="str">
        <f>Source!E317</f>
        <v>55,3</v>
      </c>
      <c r="B604" s="53" t="str">
        <f>Source!F317</f>
        <v>21.1.06.10-0380</v>
      </c>
      <c r="C604" s="53" t="str">
        <f>Source!G317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3х10ок</v>
      </c>
      <c r="D604" s="39" t="str">
        <f>Source!H317</f>
        <v>1000 м</v>
      </c>
      <c r="E604" s="40">
        <f>Source!I317</f>
        <v>0.01</v>
      </c>
      <c r="F604" s="41">
        <f>Source!AL317+Source!AM317+Source!AO317</f>
        <v>40466.559999999998</v>
      </c>
      <c r="G604" s="48" t="s">
        <v>6</v>
      </c>
      <c r="H604" s="43">
        <f>ROUND(Source!AC317*Source!I317, 2)+ROUND(Source!AD317*Source!I317, 2)+ROUND(Source!AF317*Source!I317, 2)</f>
        <v>404.67</v>
      </c>
      <c r="I604" s="42"/>
      <c r="J604" s="42">
        <f>IF(Source!BC317&lt;&gt; 0, Source!BC317, 1)</f>
        <v>7.13</v>
      </c>
      <c r="K604" s="43">
        <f>Source!O317</f>
        <v>2885.27</v>
      </c>
      <c r="L604" s="49"/>
      <c r="S604">
        <f>ROUND((Source!FX317/100)*((ROUND(Source!AF317*Source!I317, 2)+ROUND(Source!AE317*Source!I317, 2))), 2)</f>
        <v>0</v>
      </c>
      <c r="T604">
        <f>Source!X317</f>
        <v>0</v>
      </c>
      <c r="U604">
        <f>ROUND((Source!FY317/100)*((ROUND(Source!AF317*Source!I317, 2)+ROUND(Source!AE317*Source!I317, 2))), 2)</f>
        <v>0</v>
      </c>
      <c r="V604">
        <f>Source!Y317</f>
        <v>0</v>
      </c>
      <c r="W604">
        <f>IF(Source!BI317&lt;=1,H604, 0)</f>
        <v>0</v>
      </c>
      <c r="X604">
        <f>IF(Source!BI317=2,H604, 0)</f>
        <v>404.67</v>
      </c>
      <c r="Y604">
        <f>IF(Source!BI317=3,H604, 0)</f>
        <v>0</v>
      </c>
      <c r="Z604">
        <f>IF(Source!BI317=4,H604, 0)</f>
        <v>0</v>
      </c>
    </row>
    <row r="605" spans="1:26" ht="15" x14ac:dyDescent="0.25">
      <c r="G605" s="76">
        <f>H595+H596+H598+H599+H600+SUM(H602:H604)</f>
        <v>2012.3799999999999</v>
      </c>
      <c r="H605" s="76"/>
      <c r="J605" s="76">
        <f>K595+K596+K598+K599+K600+SUM(K602:K604)</f>
        <v>14348.199999999999</v>
      </c>
      <c r="K605" s="76"/>
      <c r="L605" s="45">
        <f>Source!U311</f>
        <v>3.948</v>
      </c>
      <c r="O605" s="28">
        <f>G605</f>
        <v>2012.3799999999999</v>
      </c>
      <c r="P605" s="28">
        <f>J605</f>
        <v>14348.199999999999</v>
      </c>
      <c r="Q605" s="28">
        <f>L605</f>
        <v>3.948</v>
      </c>
      <c r="W605">
        <f>IF(Source!BI311&lt;=1,H595+H596+H598+H599+H600, 0)</f>
        <v>0</v>
      </c>
      <c r="X605">
        <f>IF(Source!BI311=2,H595+H596+H598+H599+H600, 0)</f>
        <v>113.07</v>
      </c>
      <c r="Y605">
        <f>IF(Source!BI311=3,H595+H596+H598+H599+H600, 0)</f>
        <v>0</v>
      </c>
      <c r="Z605">
        <f>IF(Source!BI311=4,H595+H596+H598+H599+H600, 0)</f>
        <v>0</v>
      </c>
    </row>
    <row r="606" spans="1:26" ht="42.75" x14ac:dyDescent="0.2">
      <c r="A606" s="50" t="str">
        <f>Source!E319</f>
        <v>56</v>
      </c>
      <c r="B606" s="51" t="str">
        <f>Source!F319</f>
        <v>м08-03-591-04</v>
      </c>
      <c r="C606" s="51" t="str">
        <f>Source!G319</f>
        <v>Выключатель двухклавишный неутопленного типа при открытой проводке</v>
      </c>
      <c r="D606" s="32" t="str">
        <f>Source!H319</f>
        <v>100 ШТ</v>
      </c>
      <c r="E606" s="13">
        <f>Source!I319</f>
        <v>0.1</v>
      </c>
      <c r="F606" s="33">
        <f>Source!AL319+Source!AM319+Source!AO319</f>
        <v>456.35</v>
      </c>
      <c r="G606" s="34"/>
      <c r="H606" s="35"/>
      <c r="I606" s="34" t="str">
        <f>Source!BO319</f>
        <v/>
      </c>
      <c r="J606" s="34"/>
      <c r="K606" s="35"/>
      <c r="L606" s="36"/>
      <c r="S606">
        <f>ROUND((Source!FX319/100)*((ROUND(Source!AF319*Source!I319, 2)+ROUND(Source!AE319*Source!I319, 2))), 2)</f>
        <v>33.159999999999997</v>
      </c>
      <c r="T606">
        <f>Source!X319</f>
        <v>236.48</v>
      </c>
      <c r="U606">
        <f>ROUND((Source!FY319/100)*((ROUND(Source!AF319*Source!I319, 2)+ROUND(Source!AE319*Source!I319, 2))), 2)</f>
        <v>22.69</v>
      </c>
      <c r="V606">
        <f>Source!Y319</f>
        <v>161.80000000000001</v>
      </c>
    </row>
    <row r="607" spans="1:26" x14ac:dyDescent="0.2">
      <c r="C607" s="27" t="str">
        <f>"Объем: "&amp;Source!I319&amp;"=10/"&amp;"100"</f>
        <v>Объем: 0,1=10/100</v>
      </c>
    </row>
    <row r="608" spans="1:26" ht="14.25" x14ac:dyDescent="0.2">
      <c r="A608" s="50"/>
      <c r="B608" s="51"/>
      <c r="C608" s="51" t="s">
        <v>1607</v>
      </c>
      <c r="D608" s="32"/>
      <c r="E608" s="13"/>
      <c r="F608" s="33">
        <f>Source!AO319</f>
        <v>348.49</v>
      </c>
      <c r="G608" s="34" t="str">
        <f>Source!DG319</f>
        <v/>
      </c>
      <c r="H608" s="35">
        <f>ROUND(Source!AF319*Source!I319, 2)</f>
        <v>34.85</v>
      </c>
      <c r="I608" s="34"/>
      <c r="J608" s="34">
        <f>IF(Source!BA319&lt;&gt; 0, Source!BA319, 1)</f>
        <v>7.13</v>
      </c>
      <c r="K608" s="35">
        <f>Source!S319</f>
        <v>248.47</v>
      </c>
      <c r="L608" s="36"/>
      <c r="R608">
        <f>H608</f>
        <v>34.85</v>
      </c>
    </row>
    <row r="609" spans="1:26" ht="14.25" x14ac:dyDescent="0.2">
      <c r="A609" s="50"/>
      <c r="B609" s="51"/>
      <c r="C609" s="51" t="s">
        <v>390</v>
      </c>
      <c r="D609" s="32"/>
      <c r="E609" s="13"/>
      <c r="F609" s="33">
        <f>Source!AM319</f>
        <v>4.67</v>
      </c>
      <c r="G609" s="34" t="str">
        <f>Source!DE319</f>
        <v/>
      </c>
      <c r="H609" s="35">
        <f>ROUND(Source!AD319*Source!I319, 2)</f>
        <v>0.47</v>
      </c>
      <c r="I609" s="34"/>
      <c r="J609" s="34">
        <f>IF(Source!BB319&lt;&gt; 0, Source!BB319, 1)</f>
        <v>7.13</v>
      </c>
      <c r="K609" s="35">
        <f>Source!Q319</f>
        <v>3.33</v>
      </c>
      <c r="L609" s="36"/>
    </row>
    <row r="610" spans="1:26" ht="14.25" x14ac:dyDescent="0.2">
      <c r="A610" s="50"/>
      <c r="B610" s="51"/>
      <c r="C610" s="51" t="s">
        <v>1608</v>
      </c>
      <c r="D610" s="32"/>
      <c r="E610" s="13"/>
      <c r="F610" s="33">
        <f>Source!AN319</f>
        <v>0.64</v>
      </c>
      <c r="G610" s="34" t="str">
        <f>Source!DF319</f>
        <v/>
      </c>
      <c r="H610" s="37">
        <f>ROUND(Source!AE319*Source!I319, 2)</f>
        <v>0.06</v>
      </c>
      <c r="I610" s="34"/>
      <c r="J610" s="34">
        <f>IF(Source!BS319&lt;&gt; 0, Source!BS319, 1)</f>
        <v>7.13</v>
      </c>
      <c r="K610" s="37">
        <f>Source!R319</f>
        <v>0.46</v>
      </c>
      <c r="L610" s="36"/>
      <c r="R610">
        <f>H610</f>
        <v>0.06</v>
      </c>
    </row>
    <row r="611" spans="1:26" ht="14.25" x14ac:dyDescent="0.2">
      <c r="A611" s="50"/>
      <c r="B611" s="51"/>
      <c r="C611" s="51" t="s">
        <v>1614</v>
      </c>
      <c r="D611" s="32"/>
      <c r="E611" s="13"/>
      <c r="F611" s="33">
        <f>Source!AL319</f>
        <v>103.19</v>
      </c>
      <c r="G611" s="34" t="str">
        <f>Source!DD319</f>
        <v/>
      </c>
      <c r="H611" s="35">
        <f>ROUND(Source!AC319*Source!I319, 2)</f>
        <v>10.32</v>
      </c>
      <c r="I611" s="34"/>
      <c r="J611" s="34">
        <f>IF(Source!BC319&lt;&gt; 0, Source!BC319, 1)</f>
        <v>7.13</v>
      </c>
      <c r="K611" s="35">
        <f>Source!P319</f>
        <v>73.569999999999993</v>
      </c>
      <c r="L611" s="36"/>
    </row>
    <row r="612" spans="1:26" ht="14.25" x14ac:dyDescent="0.2">
      <c r="A612" s="50"/>
      <c r="B612" s="51"/>
      <c r="C612" s="51" t="s">
        <v>1609</v>
      </c>
      <c r="D612" s="32" t="s">
        <v>1610</v>
      </c>
      <c r="E612" s="13">
        <f>Source!BZ319</f>
        <v>95</v>
      </c>
      <c r="F612" s="54"/>
      <c r="G612" s="34"/>
      <c r="H612" s="35">
        <f>SUM(S606:S615)</f>
        <v>33.159999999999997</v>
      </c>
      <c r="I612" s="38"/>
      <c r="J612" s="30">
        <f>Source!AT319</f>
        <v>95</v>
      </c>
      <c r="K612" s="35">
        <f>SUM(T606:T615)</f>
        <v>236.48</v>
      </c>
      <c r="L612" s="36"/>
    </row>
    <row r="613" spans="1:26" ht="14.25" x14ac:dyDescent="0.2">
      <c r="A613" s="50"/>
      <c r="B613" s="51"/>
      <c r="C613" s="51" t="s">
        <v>1611</v>
      </c>
      <c r="D613" s="32" t="s">
        <v>1610</v>
      </c>
      <c r="E613" s="13">
        <f>Source!CA319</f>
        <v>65</v>
      </c>
      <c r="F613" s="54"/>
      <c r="G613" s="34"/>
      <c r="H613" s="35">
        <f>SUM(U606:U615)</f>
        <v>22.69</v>
      </c>
      <c r="I613" s="38"/>
      <c r="J613" s="30">
        <f>Source!AU319</f>
        <v>65</v>
      </c>
      <c r="K613" s="35">
        <f>SUM(V606:V615)</f>
        <v>161.80000000000001</v>
      </c>
      <c r="L613" s="36"/>
    </row>
    <row r="614" spans="1:26" ht="14.25" x14ac:dyDescent="0.2">
      <c r="A614" s="50"/>
      <c r="B614" s="51"/>
      <c r="C614" s="51" t="s">
        <v>1612</v>
      </c>
      <c r="D614" s="32" t="s">
        <v>1613</v>
      </c>
      <c r="E614" s="13">
        <f>Source!AQ319</f>
        <v>35.130000000000003</v>
      </c>
      <c r="F614" s="33"/>
      <c r="G614" s="34" t="str">
        <f>Source!DI319</f>
        <v/>
      </c>
      <c r="H614" s="35"/>
      <c r="I614" s="34"/>
      <c r="J614" s="34"/>
      <c r="K614" s="35"/>
      <c r="L614" s="46">
        <f>Source!U319</f>
        <v>3.5130000000000003</v>
      </c>
    </row>
    <row r="615" spans="1:26" ht="57" x14ac:dyDescent="0.2">
      <c r="A615" s="52" t="str">
        <f>Source!E321</f>
        <v>56,1</v>
      </c>
      <c r="B615" s="53" t="str">
        <f>Source!F321</f>
        <v>20.4.01.01-0042</v>
      </c>
      <c r="C615" s="53" t="str">
        <f>Source!G321</f>
        <v>Выключатель одноклавишный для открытой проводки серии "Прима", марка А16-046 с подсветкой, цвет белый</v>
      </c>
      <c r="D615" s="39" t="str">
        <f>Source!H321</f>
        <v>10 шт.</v>
      </c>
      <c r="E615" s="40">
        <f>Source!I321</f>
        <v>1</v>
      </c>
      <c r="F615" s="41">
        <f>Source!AL321+Source!AM321+Source!AO321</f>
        <v>96.2</v>
      </c>
      <c r="G615" s="48" t="s">
        <v>6</v>
      </c>
      <c r="H615" s="43">
        <f>ROUND(Source!AC321*Source!I321, 2)+ROUND(Source!AD321*Source!I321, 2)+ROUND(Source!AF321*Source!I321, 2)</f>
        <v>96.2</v>
      </c>
      <c r="I615" s="42"/>
      <c r="J615" s="42">
        <f>IF(Source!BC321&lt;&gt; 0, Source!BC321, 1)</f>
        <v>7.13</v>
      </c>
      <c r="K615" s="43">
        <f>Source!O321</f>
        <v>685.91</v>
      </c>
      <c r="L615" s="49"/>
      <c r="S615">
        <f>ROUND((Source!FX321/100)*((ROUND(Source!AF321*Source!I321, 2)+ROUND(Source!AE321*Source!I321, 2))), 2)</f>
        <v>0</v>
      </c>
      <c r="T615">
        <f>Source!X321</f>
        <v>0</v>
      </c>
      <c r="U615">
        <f>ROUND((Source!FY321/100)*((ROUND(Source!AF321*Source!I321, 2)+ROUND(Source!AE321*Source!I321, 2))), 2)</f>
        <v>0</v>
      </c>
      <c r="V615">
        <f>Source!Y321</f>
        <v>0</v>
      </c>
      <c r="W615">
        <f>IF(Source!BI321&lt;=1,H615, 0)</f>
        <v>0</v>
      </c>
      <c r="X615">
        <f>IF(Source!BI321=2,H615, 0)</f>
        <v>96.2</v>
      </c>
      <c r="Y615">
        <f>IF(Source!BI321=3,H615, 0)</f>
        <v>0</v>
      </c>
      <c r="Z615">
        <f>IF(Source!BI321=4,H615, 0)</f>
        <v>0</v>
      </c>
    </row>
    <row r="616" spans="1:26" ht="15" x14ac:dyDescent="0.25">
      <c r="G616" s="76">
        <f>H608+H609+H611+H612+H613+SUM(H615:H615)</f>
        <v>197.69</v>
      </c>
      <c r="H616" s="76"/>
      <c r="J616" s="76">
        <f>K608+K609+K611+K612+K613+SUM(K615:K615)</f>
        <v>1409.56</v>
      </c>
      <c r="K616" s="76"/>
      <c r="L616" s="45">
        <f>Source!U319</f>
        <v>3.5130000000000003</v>
      </c>
      <c r="O616" s="28">
        <f>G616</f>
        <v>197.69</v>
      </c>
      <c r="P616" s="28">
        <f>J616</f>
        <v>1409.56</v>
      </c>
      <c r="Q616" s="28">
        <f>L616</f>
        <v>3.5130000000000003</v>
      </c>
      <c r="W616">
        <f>IF(Source!BI319&lt;=1,H608+H609+H611+H612+H613, 0)</f>
        <v>0</v>
      </c>
      <c r="X616">
        <f>IF(Source!BI319=2,H608+H609+H611+H612+H613, 0)</f>
        <v>101.49</v>
      </c>
      <c r="Y616">
        <f>IF(Source!BI319=3,H608+H609+H611+H612+H613, 0)</f>
        <v>0</v>
      </c>
      <c r="Z616">
        <f>IF(Source!BI319=4,H608+H609+H611+H612+H613, 0)</f>
        <v>0</v>
      </c>
    </row>
    <row r="617" spans="1:26" ht="28.5" x14ac:dyDescent="0.2">
      <c r="A617" s="50" t="str">
        <f>Source!E323</f>
        <v>57</v>
      </c>
      <c r="B617" s="51" t="str">
        <f>Source!F323</f>
        <v>м08-02-370-02</v>
      </c>
      <c r="C617" s="51" t="str">
        <f>Source!G323</f>
        <v>Щиток до трех групп, устанавливаемый в нише цоколя</v>
      </c>
      <c r="D617" s="32" t="str">
        <f>Source!H323</f>
        <v>ШТ</v>
      </c>
      <c r="E617" s="13">
        <f>Source!I323</f>
        <v>1</v>
      </c>
      <c r="F617" s="33">
        <f>Source!AL323+Source!AM323+Source!AO323</f>
        <v>33.42</v>
      </c>
      <c r="G617" s="34"/>
      <c r="H617" s="35"/>
      <c r="I617" s="34" t="str">
        <f>Source!BO323</f>
        <v/>
      </c>
      <c r="J617" s="34"/>
      <c r="K617" s="35"/>
      <c r="L617" s="36"/>
      <c r="S617">
        <f>ROUND((Source!FX323/100)*((ROUND(Source!AF323*Source!I323, 2)+ROUND(Source!AE323*Source!I323, 2))), 2)</f>
        <v>11.36</v>
      </c>
      <c r="T617">
        <f>Source!X323</f>
        <v>81.02</v>
      </c>
      <c r="U617">
        <f>ROUND((Source!FY323/100)*((ROUND(Source!AF323*Source!I323, 2)+ROUND(Source!AE323*Source!I323, 2))), 2)</f>
        <v>7.77</v>
      </c>
      <c r="V617">
        <f>Source!Y323</f>
        <v>55.43</v>
      </c>
    </row>
    <row r="618" spans="1:26" ht="14.25" x14ac:dyDescent="0.2">
      <c r="A618" s="50"/>
      <c r="B618" s="51"/>
      <c r="C618" s="51" t="s">
        <v>1607</v>
      </c>
      <c r="D618" s="32"/>
      <c r="E618" s="13"/>
      <c r="F618" s="33">
        <f>Source!AO323</f>
        <v>9.4499999999999993</v>
      </c>
      <c r="G618" s="34" t="str">
        <f>Source!DG323</f>
        <v/>
      </c>
      <c r="H618" s="35">
        <f>ROUND(Source!AF323*Source!I323, 2)</f>
        <v>9.4499999999999993</v>
      </c>
      <c r="I618" s="34"/>
      <c r="J618" s="34">
        <f>IF(Source!BA323&lt;&gt; 0, Source!BA323, 1)</f>
        <v>7.13</v>
      </c>
      <c r="K618" s="35">
        <f>Source!S323</f>
        <v>67.38</v>
      </c>
      <c r="L618" s="36"/>
      <c r="R618">
        <f>H618</f>
        <v>9.4499999999999993</v>
      </c>
    </row>
    <row r="619" spans="1:26" ht="14.25" x14ac:dyDescent="0.2">
      <c r="A619" s="50"/>
      <c r="B619" s="51"/>
      <c r="C619" s="51" t="s">
        <v>390</v>
      </c>
      <c r="D619" s="32"/>
      <c r="E619" s="13"/>
      <c r="F619" s="33">
        <f>Source!AM323</f>
        <v>17.77</v>
      </c>
      <c r="G619" s="34" t="str">
        <f>Source!DE323</f>
        <v/>
      </c>
      <c r="H619" s="35">
        <f>ROUND(Source!AD323*Source!I323, 2)</f>
        <v>17.77</v>
      </c>
      <c r="I619" s="34"/>
      <c r="J619" s="34">
        <f>IF(Source!BB323&lt;&gt; 0, Source!BB323, 1)</f>
        <v>7.13</v>
      </c>
      <c r="K619" s="35">
        <f>Source!Q323</f>
        <v>126.7</v>
      </c>
      <c r="L619" s="36"/>
    </row>
    <row r="620" spans="1:26" ht="14.25" x14ac:dyDescent="0.2">
      <c r="A620" s="50"/>
      <c r="B620" s="51"/>
      <c r="C620" s="51" t="s">
        <v>1608</v>
      </c>
      <c r="D620" s="32"/>
      <c r="E620" s="13"/>
      <c r="F620" s="33">
        <f>Source!AN323</f>
        <v>2.5099999999999998</v>
      </c>
      <c r="G620" s="34" t="str">
        <f>Source!DF323</f>
        <v/>
      </c>
      <c r="H620" s="37">
        <f>ROUND(Source!AE323*Source!I323, 2)</f>
        <v>2.5099999999999998</v>
      </c>
      <c r="I620" s="34"/>
      <c r="J620" s="34">
        <f>IF(Source!BS323&lt;&gt; 0, Source!BS323, 1)</f>
        <v>7.13</v>
      </c>
      <c r="K620" s="37">
        <f>Source!R323</f>
        <v>17.899999999999999</v>
      </c>
      <c r="L620" s="36"/>
      <c r="R620">
        <f>H620</f>
        <v>2.5099999999999998</v>
      </c>
    </row>
    <row r="621" spans="1:26" ht="14.25" x14ac:dyDescent="0.2">
      <c r="A621" s="50"/>
      <c r="B621" s="51"/>
      <c r="C621" s="51" t="s">
        <v>1614</v>
      </c>
      <c r="D621" s="32"/>
      <c r="E621" s="13"/>
      <c r="F621" s="33">
        <f>Source!AL323</f>
        <v>6.2</v>
      </c>
      <c r="G621" s="34" t="str">
        <f>Source!DD323</f>
        <v/>
      </c>
      <c r="H621" s="35">
        <f>ROUND(Source!AC323*Source!I323, 2)</f>
        <v>6.2</v>
      </c>
      <c r="I621" s="34"/>
      <c r="J621" s="34">
        <f>IF(Source!BC323&lt;&gt; 0, Source!BC323, 1)</f>
        <v>7.13</v>
      </c>
      <c r="K621" s="35">
        <f>Source!P323</f>
        <v>44.21</v>
      </c>
      <c r="L621" s="36"/>
    </row>
    <row r="622" spans="1:26" ht="14.25" x14ac:dyDescent="0.2">
      <c r="A622" s="50"/>
      <c r="B622" s="51"/>
      <c r="C622" s="51" t="s">
        <v>1609</v>
      </c>
      <c r="D622" s="32" t="s">
        <v>1610</v>
      </c>
      <c r="E622" s="13">
        <f>Source!BZ323</f>
        <v>95</v>
      </c>
      <c r="F622" s="54"/>
      <c r="G622" s="34"/>
      <c r="H622" s="35">
        <f>SUM(S617:S625)</f>
        <v>11.36</v>
      </c>
      <c r="I622" s="38"/>
      <c r="J622" s="30">
        <f>Source!AT323</f>
        <v>95</v>
      </c>
      <c r="K622" s="35">
        <f>SUM(T617:T625)</f>
        <v>81.02</v>
      </c>
      <c r="L622" s="36"/>
    </row>
    <row r="623" spans="1:26" ht="14.25" x14ac:dyDescent="0.2">
      <c r="A623" s="50"/>
      <c r="B623" s="51"/>
      <c r="C623" s="51" t="s">
        <v>1611</v>
      </c>
      <c r="D623" s="32" t="s">
        <v>1610</v>
      </c>
      <c r="E623" s="13">
        <f>Source!CA323</f>
        <v>65</v>
      </c>
      <c r="F623" s="54"/>
      <c r="G623" s="34"/>
      <c r="H623" s="35">
        <f>SUM(U617:U625)</f>
        <v>7.77</v>
      </c>
      <c r="I623" s="38"/>
      <c r="J623" s="30">
        <f>Source!AU323</f>
        <v>65</v>
      </c>
      <c r="K623" s="35">
        <f>SUM(V617:V625)</f>
        <v>55.43</v>
      </c>
      <c r="L623" s="36"/>
    </row>
    <row r="624" spans="1:26" ht="14.25" x14ac:dyDescent="0.2">
      <c r="A624" s="50"/>
      <c r="B624" s="51"/>
      <c r="C624" s="51" t="s">
        <v>1612</v>
      </c>
      <c r="D624" s="32" t="s">
        <v>1613</v>
      </c>
      <c r="E624" s="13">
        <f>Source!AQ323</f>
        <v>0.9</v>
      </c>
      <c r="F624" s="33"/>
      <c r="G624" s="34" t="str">
        <f>Source!DI323</f>
        <v/>
      </c>
      <c r="H624" s="35"/>
      <c r="I624" s="34"/>
      <c r="J624" s="34"/>
      <c r="K624" s="35"/>
      <c r="L624" s="46">
        <f>Source!U323</f>
        <v>0.9</v>
      </c>
    </row>
    <row r="625" spans="1:26" ht="57" x14ac:dyDescent="0.2">
      <c r="A625" s="52" t="str">
        <f>Source!E325</f>
        <v>57,1</v>
      </c>
      <c r="B625" s="53" t="str">
        <f>Source!F325</f>
        <v>22.1.01.01-0013 прим.</v>
      </c>
      <c r="C625" s="53" t="str">
        <f>Source!G325</f>
        <v>Бокс встраиваемый пластиковый с прозрачной дверцей на 24 модуля, размером 300х395х90 мм с прозрачной дверцей</v>
      </c>
      <c r="D625" s="39" t="str">
        <f>Source!H325</f>
        <v>шт.</v>
      </c>
      <c r="E625" s="40">
        <f>Source!I325</f>
        <v>1</v>
      </c>
      <c r="F625" s="41">
        <f>Source!AL325+Source!AM325+Source!AO325</f>
        <v>163.69999999999999</v>
      </c>
      <c r="G625" s="48" t="s">
        <v>6</v>
      </c>
      <c r="H625" s="43">
        <f>ROUND(Source!AC325*Source!I325, 2)+ROUND(Source!AD325*Source!I325, 2)+ROUND(Source!AF325*Source!I325, 2)</f>
        <v>163.69999999999999</v>
      </c>
      <c r="I625" s="42"/>
      <c r="J625" s="42">
        <f>IF(Source!BC325&lt;&gt; 0, Source!BC325, 1)</f>
        <v>7.13</v>
      </c>
      <c r="K625" s="43">
        <f>Source!O325</f>
        <v>1167.18</v>
      </c>
      <c r="L625" s="49"/>
      <c r="S625">
        <f>ROUND((Source!FX325/100)*((ROUND(Source!AF325*Source!I325, 2)+ROUND(Source!AE325*Source!I325, 2))), 2)</f>
        <v>0</v>
      </c>
      <c r="T625">
        <f>Source!X325</f>
        <v>0</v>
      </c>
      <c r="U625">
        <f>ROUND((Source!FY325/100)*((ROUND(Source!AF325*Source!I325, 2)+ROUND(Source!AE325*Source!I325, 2))), 2)</f>
        <v>0</v>
      </c>
      <c r="V625">
        <f>Source!Y325</f>
        <v>0</v>
      </c>
      <c r="W625">
        <f>IF(Source!BI325&lt;=1,H625, 0)</f>
        <v>0</v>
      </c>
      <c r="X625">
        <f>IF(Source!BI325=2,H625, 0)</f>
        <v>163.69999999999999</v>
      </c>
      <c r="Y625">
        <f>IF(Source!BI325=3,H625, 0)</f>
        <v>0</v>
      </c>
      <c r="Z625">
        <f>IF(Source!BI325=4,H625, 0)</f>
        <v>0</v>
      </c>
    </row>
    <row r="626" spans="1:26" ht="15" x14ac:dyDescent="0.25">
      <c r="G626" s="76">
        <f>H618+H619+H621+H622+H623+SUM(H625:H625)</f>
        <v>216.25</v>
      </c>
      <c r="H626" s="76"/>
      <c r="J626" s="76">
        <f>K618+K619+K621+K622+K623+SUM(K625:K625)</f>
        <v>1541.92</v>
      </c>
      <c r="K626" s="76"/>
      <c r="L626" s="45">
        <f>Source!U323</f>
        <v>0.9</v>
      </c>
      <c r="O626" s="28">
        <f>G626</f>
        <v>216.25</v>
      </c>
      <c r="P626" s="28">
        <f>J626</f>
        <v>1541.92</v>
      </c>
      <c r="Q626" s="28">
        <f>L626</f>
        <v>0.9</v>
      </c>
      <c r="W626">
        <f>IF(Source!BI323&lt;=1,H618+H619+H621+H622+H623, 0)</f>
        <v>0</v>
      </c>
      <c r="X626">
        <f>IF(Source!BI323=2,H618+H619+H621+H622+H623, 0)</f>
        <v>52.55</v>
      </c>
      <c r="Y626">
        <f>IF(Source!BI323=3,H618+H619+H621+H622+H623, 0)</f>
        <v>0</v>
      </c>
      <c r="Z626">
        <f>IF(Source!BI323=4,H618+H619+H621+H622+H623, 0)</f>
        <v>0</v>
      </c>
    </row>
    <row r="627" spans="1:26" ht="42.75" x14ac:dyDescent="0.2">
      <c r="A627" s="50" t="str">
        <f>Source!E327</f>
        <v>58</v>
      </c>
      <c r="B627" s="51" t="str">
        <f>Source!F327</f>
        <v>м08-03-526-01</v>
      </c>
      <c r="C627" s="51" t="str">
        <f>Source!G327</f>
        <v>Автомат одно-, двух-, трехполюсный, устанавливаемый на конструкции на стене или колонне, на ток до 25 А</v>
      </c>
      <c r="D627" s="32" t="str">
        <f>Source!H327</f>
        <v>ШТ</v>
      </c>
      <c r="E627" s="13">
        <f>Source!I327</f>
        <v>9</v>
      </c>
      <c r="F627" s="33">
        <f>Source!AL327+Source!AM327+Source!AO327</f>
        <v>35.980000000000004</v>
      </c>
      <c r="G627" s="34"/>
      <c r="H627" s="35"/>
      <c r="I627" s="34" t="str">
        <f>Source!BO327</f>
        <v/>
      </c>
      <c r="J627" s="34"/>
      <c r="K627" s="35"/>
      <c r="L627" s="36"/>
      <c r="S627">
        <f>ROUND((Source!FX327/100)*((ROUND(Source!AF327*Source!I327, 2)+ROUND(Source!AE327*Source!I327, 2))), 2)</f>
        <v>126.88</v>
      </c>
      <c r="T627">
        <f>Source!X327</f>
        <v>904.67</v>
      </c>
      <c r="U627">
        <f>ROUND((Source!FY327/100)*((ROUND(Source!AF327*Source!I327, 2)+ROUND(Source!AE327*Source!I327, 2))), 2)</f>
        <v>86.81</v>
      </c>
      <c r="V627">
        <f>Source!Y327</f>
        <v>618.98</v>
      </c>
    </row>
    <row r="628" spans="1:26" ht="14.25" x14ac:dyDescent="0.2">
      <c r="A628" s="50"/>
      <c r="B628" s="51"/>
      <c r="C628" s="51" t="s">
        <v>1607</v>
      </c>
      <c r="D628" s="32"/>
      <c r="E628" s="13"/>
      <c r="F628" s="33">
        <f>Source!AO327</f>
        <v>14.84</v>
      </c>
      <c r="G628" s="34" t="str">
        <f>Source!DG327</f>
        <v/>
      </c>
      <c r="H628" s="35">
        <f>ROUND(Source!AF327*Source!I327, 2)</f>
        <v>133.56</v>
      </c>
      <c r="I628" s="34"/>
      <c r="J628" s="34">
        <f>IF(Source!BA327&lt;&gt; 0, Source!BA327, 1)</f>
        <v>7.13</v>
      </c>
      <c r="K628" s="35">
        <f>Source!S327</f>
        <v>952.28</v>
      </c>
      <c r="L628" s="36"/>
      <c r="R628">
        <f>H628</f>
        <v>133.56</v>
      </c>
    </row>
    <row r="629" spans="1:26" ht="14.25" x14ac:dyDescent="0.2">
      <c r="A629" s="50"/>
      <c r="B629" s="51"/>
      <c r="C629" s="51" t="s">
        <v>390</v>
      </c>
      <c r="D629" s="32"/>
      <c r="E629" s="13"/>
      <c r="F629" s="33">
        <f>Source!AM327</f>
        <v>1.05</v>
      </c>
      <c r="G629" s="34" t="str">
        <f>Source!DE327</f>
        <v/>
      </c>
      <c r="H629" s="35">
        <f>ROUND(Source!AD327*Source!I327, 2)</f>
        <v>9.4499999999999993</v>
      </c>
      <c r="I629" s="34"/>
      <c r="J629" s="34">
        <f>IF(Source!BB327&lt;&gt; 0, Source!BB327, 1)</f>
        <v>7.13</v>
      </c>
      <c r="K629" s="35">
        <f>Source!Q327</f>
        <v>67.38</v>
      </c>
      <c r="L629" s="36"/>
    </row>
    <row r="630" spans="1:26" ht="14.25" x14ac:dyDescent="0.2">
      <c r="A630" s="50"/>
      <c r="B630" s="51"/>
      <c r="C630" s="51" t="s">
        <v>1614</v>
      </c>
      <c r="D630" s="32"/>
      <c r="E630" s="13"/>
      <c r="F630" s="33">
        <f>Source!AL327</f>
        <v>20.09</v>
      </c>
      <c r="G630" s="34" t="str">
        <f>Source!DD327</f>
        <v/>
      </c>
      <c r="H630" s="35">
        <f>ROUND(Source!AC327*Source!I327, 2)</f>
        <v>180.81</v>
      </c>
      <c r="I630" s="34"/>
      <c r="J630" s="34">
        <f>IF(Source!BC327&lt;&gt; 0, Source!BC327, 1)</f>
        <v>7.13</v>
      </c>
      <c r="K630" s="35">
        <f>Source!P327</f>
        <v>1289.18</v>
      </c>
      <c r="L630" s="36"/>
    </row>
    <row r="631" spans="1:26" ht="14.25" x14ac:dyDescent="0.2">
      <c r="A631" s="50"/>
      <c r="B631" s="51"/>
      <c r="C631" s="51" t="s">
        <v>1609</v>
      </c>
      <c r="D631" s="32" t="s">
        <v>1610</v>
      </c>
      <c r="E631" s="13">
        <f>Source!BZ327</f>
        <v>95</v>
      </c>
      <c r="F631" s="54"/>
      <c r="G631" s="34"/>
      <c r="H631" s="35">
        <f>SUM(S627:S636)</f>
        <v>126.88</v>
      </c>
      <c r="I631" s="38"/>
      <c r="J631" s="30">
        <f>Source!AT327</f>
        <v>95</v>
      </c>
      <c r="K631" s="35">
        <f>SUM(T627:T636)</f>
        <v>904.67</v>
      </c>
      <c r="L631" s="36"/>
    </row>
    <row r="632" spans="1:26" ht="14.25" x14ac:dyDescent="0.2">
      <c r="A632" s="50"/>
      <c r="B632" s="51"/>
      <c r="C632" s="51" t="s">
        <v>1611</v>
      </c>
      <c r="D632" s="32" t="s">
        <v>1610</v>
      </c>
      <c r="E632" s="13">
        <f>Source!CA327</f>
        <v>65</v>
      </c>
      <c r="F632" s="54"/>
      <c r="G632" s="34"/>
      <c r="H632" s="35">
        <f>SUM(U627:U636)</f>
        <v>86.81</v>
      </c>
      <c r="I632" s="38"/>
      <c r="J632" s="30">
        <f>Source!AU327</f>
        <v>65</v>
      </c>
      <c r="K632" s="35">
        <f>SUM(V627:V636)</f>
        <v>618.98</v>
      </c>
      <c r="L632" s="36"/>
    </row>
    <row r="633" spans="1:26" ht="14.25" x14ac:dyDescent="0.2">
      <c r="A633" s="50"/>
      <c r="B633" s="51"/>
      <c r="C633" s="51" t="s">
        <v>1612</v>
      </c>
      <c r="D633" s="32" t="s">
        <v>1613</v>
      </c>
      <c r="E633" s="13">
        <f>Source!AQ327</f>
        <v>1.56</v>
      </c>
      <c r="F633" s="33"/>
      <c r="G633" s="34" t="str">
        <f>Source!DI327</f>
        <v/>
      </c>
      <c r="H633" s="35"/>
      <c r="I633" s="34"/>
      <c r="J633" s="34"/>
      <c r="K633" s="35"/>
      <c r="L633" s="46">
        <f>Source!U327</f>
        <v>14.040000000000001</v>
      </c>
    </row>
    <row r="634" spans="1:26" ht="28.5" x14ac:dyDescent="0.2">
      <c r="A634" s="50" t="str">
        <f>Source!E329</f>
        <v>58,1</v>
      </c>
      <c r="B634" s="51" t="str">
        <f>Source!F329</f>
        <v>62.1.01.09-0050</v>
      </c>
      <c r="C634" s="51" t="str">
        <f>Source!G329</f>
        <v>Выключатели автоматические «АВВ»  1Р 16А (прим.)</v>
      </c>
      <c r="D634" s="32" t="str">
        <f>Source!H329</f>
        <v>шт.</v>
      </c>
      <c r="E634" s="13">
        <f>Source!I329</f>
        <v>7</v>
      </c>
      <c r="F634" s="33">
        <f>Source!AL329+Source!AM329+Source!AO329</f>
        <v>66.48</v>
      </c>
      <c r="G634" s="47" t="s">
        <v>6</v>
      </c>
      <c r="H634" s="35">
        <f>ROUND(Source!AC329*Source!I329, 2)+ROUND(Source!AD329*Source!I329, 2)+ROUND(Source!AF329*Source!I329, 2)</f>
        <v>465.36</v>
      </c>
      <c r="I634" s="34"/>
      <c r="J634" s="34">
        <f>IF(Source!BC329&lt;&gt; 0, Source!BC329, 1)</f>
        <v>7.13</v>
      </c>
      <c r="K634" s="35">
        <f>Source!O329</f>
        <v>3318.02</v>
      </c>
      <c r="L634" s="36"/>
      <c r="S634">
        <f>ROUND((Source!FX329/100)*((ROUND(Source!AF329*Source!I329, 2)+ROUND(Source!AE329*Source!I329, 2))), 2)</f>
        <v>0</v>
      </c>
      <c r="T634">
        <f>Source!X329</f>
        <v>0</v>
      </c>
      <c r="U634">
        <f>ROUND((Source!FY329/100)*((ROUND(Source!AF329*Source!I329, 2)+ROUND(Source!AE329*Source!I329, 2))), 2)</f>
        <v>0</v>
      </c>
      <c r="V634">
        <f>Source!Y329</f>
        <v>0</v>
      </c>
      <c r="W634">
        <f>IF(Source!BI329&lt;=1,H634, 0)</f>
        <v>0</v>
      </c>
      <c r="X634">
        <f>IF(Source!BI329=2,H634, 0)</f>
        <v>465.36</v>
      </c>
      <c r="Y634">
        <f>IF(Source!BI329=3,H634, 0)</f>
        <v>0</v>
      </c>
      <c r="Z634">
        <f>IF(Source!BI329=4,H634, 0)</f>
        <v>0</v>
      </c>
    </row>
    <row r="635" spans="1:26" ht="28.5" x14ac:dyDescent="0.2">
      <c r="A635" s="50" t="str">
        <f>Source!E331</f>
        <v>58,2</v>
      </c>
      <c r="B635" s="51" t="str">
        <f>Source!F331</f>
        <v>62.1.01.09-0049</v>
      </c>
      <c r="C635" s="51" t="str">
        <f>Source!G331</f>
        <v>Выключатели автоматические «АВВ»  1Р 10А (прим.)</v>
      </c>
      <c r="D635" s="32" t="str">
        <f>Source!H331</f>
        <v>шт.</v>
      </c>
      <c r="E635" s="13">
        <f>Source!I331</f>
        <v>1</v>
      </c>
      <c r="F635" s="33">
        <f>Source!AL331+Source!AM331+Source!AO331</f>
        <v>73.63</v>
      </c>
      <c r="G635" s="47" t="s">
        <v>6</v>
      </c>
      <c r="H635" s="35">
        <f>ROUND(Source!AC331*Source!I331, 2)+ROUND(Source!AD331*Source!I331, 2)+ROUND(Source!AF331*Source!I331, 2)</f>
        <v>73.63</v>
      </c>
      <c r="I635" s="34"/>
      <c r="J635" s="34">
        <f>IF(Source!BC331&lt;&gt; 0, Source!BC331, 1)</f>
        <v>7.13</v>
      </c>
      <c r="K635" s="35">
        <f>Source!O331</f>
        <v>524.98</v>
      </c>
      <c r="L635" s="36"/>
      <c r="S635">
        <f>ROUND((Source!FX331/100)*((ROUND(Source!AF331*Source!I331, 2)+ROUND(Source!AE331*Source!I331, 2))), 2)</f>
        <v>0</v>
      </c>
      <c r="T635">
        <f>Source!X331</f>
        <v>0</v>
      </c>
      <c r="U635">
        <f>ROUND((Source!FY331/100)*((ROUND(Source!AF331*Source!I331, 2)+ROUND(Source!AE331*Source!I331, 2))), 2)</f>
        <v>0</v>
      </c>
      <c r="V635">
        <f>Source!Y331</f>
        <v>0</v>
      </c>
      <c r="W635">
        <f>IF(Source!BI331&lt;=1,H635, 0)</f>
        <v>0</v>
      </c>
      <c r="X635">
        <f>IF(Source!BI331=2,H635, 0)</f>
        <v>73.63</v>
      </c>
      <c r="Y635">
        <f>IF(Source!BI331=3,H635, 0)</f>
        <v>0</v>
      </c>
      <c r="Z635">
        <f>IF(Source!BI331=4,H635, 0)</f>
        <v>0</v>
      </c>
    </row>
    <row r="636" spans="1:26" ht="42.75" x14ac:dyDescent="0.2">
      <c r="A636" s="52" t="str">
        <f>Source!E333</f>
        <v>58,3</v>
      </c>
      <c r="B636" s="53" t="str">
        <f>Source!F333</f>
        <v>62.1.01.02-0017</v>
      </c>
      <c r="C636" s="53" t="str">
        <f>Source!G333</f>
        <v>Выключатели автоматические дифференциального тока АВВ DS941 1P+N  16А 30мА (прим.)</v>
      </c>
      <c r="D636" s="39" t="str">
        <f>Source!H333</f>
        <v>шт.</v>
      </c>
      <c r="E636" s="40">
        <f>Source!I333</f>
        <v>1</v>
      </c>
      <c r="F636" s="41">
        <f>Source!AL333+Source!AM333+Source!AO333</f>
        <v>142.63999999999999</v>
      </c>
      <c r="G636" s="48" t="s">
        <v>6</v>
      </c>
      <c r="H636" s="43">
        <f>ROUND(Source!AC333*Source!I333, 2)+ROUND(Source!AD333*Source!I333, 2)+ROUND(Source!AF333*Source!I333, 2)</f>
        <v>142.63999999999999</v>
      </c>
      <c r="I636" s="42"/>
      <c r="J636" s="42">
        <f>IF(Source!BC333&lt;&gt; 0, Source!BC333, 1)</f>
        <v>7.13</v>
      </c>
      <c r="K636" s="43">
        <f>Source!O333</f>
        <v>1017.02</v>
      </c>
      <c r="L636" s="49"/>
      <c r="S636">
        <f>ROUND((Source!FX333/100)*((ROUND(Source!AF333*Source!I333, 2)+ROUND(Source!AE333*Source!I333, 2))), 2)</f>
        <v>0</v>
      </c>
      <c r="T636">
        <f>Source!X333</f>
        <v>0</v>
      </c>
      <c r="U636">
        <f>ROUND((Source!FY333/100)*((ROUND(Source!AF333*Source!I333, 2)+ROUND(Source!AE333*Source!I333, 2))), 2)</f>
        <v>0</v>
      </c>
      <c r="V636">
        <f>Source!Y333</f>
        <v>0</v>
      </c>
      <c r="W636">
        <f>IF(Source!BI333&lt;=1,H636, 0)</f>
        <v>0</v>
      </c>
      <c r="X636">
        <f>IF(Source!BI333=2,H636, 0)</f>
        <v>142.63999999999999</v>
      </c>
      <c r="Y636">
        <f>IF(Source!BI333=3,H636, 0)</f>
        <v>0</v>
      </c>
      <c r="Z636">
        <f>IF(Source!BI333=4,H636, 0)</f>
        <v>0</v>
      </c>
    </row>
    <row r="637" spans="1:26" ht="15" x14ac:dyDescent="0.25">
      <c r="G637" s="76">
        <f>H628+H629+H630+H631+H632+SUM(H634:H636)</f>
        <v>1219.1399999999999</v>
      </c>
      <c r="H637" s="76"/>
      <c r="J637" s="76">
        <f>K628+K629+K630+K631+K632+SUM(K634:K636)</f>
        <v>8692.51</v>
      </c>
      <c r="K637" s="76"/>
      <c r="L637" s="45">
        <f>Source!U327</f>
        <v>14.040000000000001</v>
      </c>
      <c r="O637" s="28">
        <f>G637</f>
        <v>1219.1399999999999</v>
      </c>
      <c r="P637" s="28">
        <f>J637</f>
        <v>8692.51</v>
      </c>
      <c r="Q637" s="28">
        <f>L637</f>
        <v>14.040000000000001</v>
      </c>
      <c r="W637">
        <f>IF(Source!BI327&lt;=1,H628+H629+H630+H631+H632, 0)</f>
        <v>0</v>
      </c>
      <c r="X637">
        <f>IF(Source!BI327=2,H628+H629+H630+H631+H632, 0)</f>
        <v>537.51</v>
      </c>
      <c r="Y637">
        <f>IF(Source!BI327=3,H628+H629+H630+H631+H632, 0)</f>
        <v>0</v>
      </c>
      <c r="Z637">
        <f>IF(Source!BI327=4,H628+H629+H630+H631+H632, 0)</f>
        <v>0</v>
      </c>
    </row>
    <row r="638" spans="1:26" ht="28.5" x14ac:dyDescent="0.2">
      <c r="A638" s="50" t="str">
        <f>Source!E335</f>
        <v>59</v>
      </c>
      <c r="B638" s="51" t="str">
        <f>Source!F335</f>
        <v>м08-03-575-01</v>
      </c>
      <c r="C638" s="51" t="str">
        <f>Source!G335</f>
        <v>Прибор или аппарат</v>
      </c>
      <c r="D638" s="32" t="str">
        <f>Source!H335</f>
        <v>ШТ</v>
      </c>
      <c r="E638" s="13">
        <f>Source!I335</f>
        <v>2</v>
      </c>
      <c r="F638" s="33">
        <f>Source!AL335+Source!AM335+Source!AO335</f>
        <v>11.51</v>
      </c>
      <c r="G638" s="34"/>
      <c r="H638" s="35"/>
      <c r="I638" s="34" t="str">
        <f>Source!BO335</f>
        <v/>
      </c>
      <c r="J638" s="34"/>
      <c r="K638" s="35"/>
      <c r="L638" s="36"/>
      <c r="S638">
        <f>ROUND((Source!FX335/100)*((ROUND(Source!AF335*Source!I335, 2)+ROUND(Source!AE335*Source!I335, 2))), 2)</f>
        <v>21.11</v>
      </c>
      <c r="T638">
        <f>Source!X335</f>
        <v>150.51</v>
      </c>
      <c r="U638">
        <f>ROUND((Source!FY335/100)*((ROUND(Source!AF335*Source!I335, 2)+ROUND(Source!AE335*Source!I335, 2))), 2)</f>
        <v>14.44</v>
      </c>
      <c r="V638">
        <f>Source!Y335</f>
        <v>102.98</v>
      </c>
    </row>
    <row r="639" spans="1:26" ht="14.25" x14ac:dyDescent="0.2">
      <c r="A639" s="50"/>
      <c r="B639" s="51"/>
      <c r="C639" s="51" t="s">
        <v>1607</v>
      </c>
      <c r="D639" s="32"/>
      <c r="E639" s="13"/>
      <c r="F639" s="33">
        <f>Source!AO335</f>
        <v>11.11</v>
      </c>
      <c r="G639" s="34" t="str">
        <f>Source!DG335</f>
        <v/>
      </c>
      <c r="H639" s="35">
        <f>ROUND(Source!AF335*Source!I335, 2)</f>
        <v>22.22</v>
      </c>
      <c r="I639" s="34"/>
      <c r="J639" s="34">
        <f>IF(Source!BA335&lt;&gt; 0, Source!BA335, 1)</f>
        <v>7.13</v>
      </c>
      <c r="K639" s="35">
        <f>Source!S335</f>
        <v>158.43</v>
      </c>
      <c r="L639" s="36"/>
      <c r="R639">
        <f>H639</f>
        <v>22.22</v>
      </c>
    </row>
    <row r="640" spans="1:26" ht="14.25" x14ac:dyDescent="0.2">
      <c r="A640" s="50"/>
      <c r="B640" s="51"/>
      <c r="C640" s="51" t="s">
        <v>1614</v>
      </c>
      <c r="D640" s="32"/>
      <c r="E640" s="13"/>
      <c r="F640" s="33">
        <f>Source!AL335</f>
        <v>0.4</v>
      </c>
      <c r="G640" s="34" t="str">
        <f>Source!DD335</f>
        <v/>
      </c>
      <c r="H640" s="35">
        <f>ROUND(Source!AC335*Source!I335, 2)</f>
        <v>0.8</v>
      </c>
      <c r="I640" s="34"/>
      <c r="J640" s="34">
        <f>IF(Source!BC335&lt;&gt; 0, Source!BC335, 1)</f>
        <v>7.13</v>
      </c>
      <c r="K640" s="35">
        <f>Source!P335</f>
        <v>5.7</v>
      </c>
      <c r="L640" s="36"/>
    </row>
    <row r="641" spans="1:32" ht="14.25" x14ac:dyDescent="0.2">
      <c r="A641" s="50"/>
      <c r="B641" s="51"/>
      <c r="C641" s="51" t="s">
        <v>1609</v>
      </c>
      <c r="D641" s="32" t="s">
        <v>1610</v>
      </c>
      <c r="E641" s="13">
        <f>Source!BZ335</f>
        <v>95</v>
      </c>
      <c r="F641" s="54"/>
      <c r="G641" s="34"/>
      <c r="H641" s="35">
        <f>SUM(S638:S644)</f>
        <v>21.11</v>
      </c>
      <c r="I641" s="38"/>
      <c r="J641" s="30">
        <f>Source!AT335</f>
        <v>95</v>
      </c>
      <c r="K641" s="35">
        <f>SUM(T638:T644)</f>
        <v>150.51</v>
      </c>
      <c r="L641" s="36"/>
    </row>
    <row r="642" spans="1:32" ht="14.25" x14ac:dyDescent="0.2">
      <c r="A642" s="50"/>
      <c r="B642" s="51"/>
      <c r="C642" s="51" t="s">
        <v>1611</v>
      </c>
      <c r="D642" s="32" t="s">
        <v>1610</v>
      </c>
      <c r="E642" s="13">
        <f>Source!CA335</f>
        <v>65</v>
      </c>
      <c r="F642" s="54"/>
      <c r="G642" s="34"/>
      <c r="H642" s="35">
        <f>SUM(U638:U644)</f>
        <v>14.44</v>
      </c>
      <c r="I642" s="38"/>
      <c r="J642" s="30">
        <f>Source!AU335</f>
        <v>65</v>
      </c>
      <c r="K642" s="35">
        <f>SUM(V638:V644)</f>
        <v>102.98</v>
      </c>
      <c r="L642" s="36"/>
    </row>
    <row r="643" spans="1:32" ht="14.25" x14ac:dyDescent="0.2">
      <c r="A643" s="50"/>
      <c r="B643" s="51"/>
      <c r="C643" s="51" t="s">
        <v>1612</v>
      </c>
      <c r="D643" s="32" t="s">
        <v>1613</v>
      </c>
      <c r="E643" s="13">
        <f>Source!AQ335</f>
        <v>1.1200000000000001</v>
      </c>
      <c r="F643" s="33"/>
      <c r="G643" s="34" t="str">
        <f>Source!DI335</f>
        <v/>
      </c>
      <c r="H643" s="35"/>
      <c r="I643" s="34"/>
      <c r="J643" s="34"/>
      <c r="K643" s="35"/>
      <c r="L643" s="46">
        <f>Source!U335</f>
        <v>2.2400000000000002</v>
      </c>
    </row>
    <row r="644" spans="1:32" ht="28.5" x14ac:dyDescent="0.2">
      <c r="A644" s="52" t="str">
        <f>Source!E337</f>
        <v>59,1</v>
      </c>
      <c r="B644" s="53" t="str">
        <f>Source!F337</f>
        <v>62.1.01.09-0052</v>
      </c>
      <c r="C644" s="53" t="str">
        <f>Source!G337</f>
        <v>Выключатели автоматические «АВВ»  1Р 32А</v>
      </c>
      <c r="D644" s="39" t="str">
        <f>Source!H337</f>
        <v>шт.</v>
      </c>
      <c r="E644" s="40">
        <f>Source!I337</f>
        <v>2</v>
      </c>
      <c r="F644" s="41">
        <f>Source!AL337+Source!AM337+Source!AO337</f>
        <v>76.89</v>
      </c>
      <c r="G644" s="48" t="s">
        <v>6</v>
      </c>
      <c r="H644" s="43">
        <f>ROUND(Source!AC337*Source!I337, 2)+ROUND(Source!AD337*Source!I337, 2)+ROUND(Source!AF337*Source!I337, 2)</f>
        <v>153.78</v>
      </c>
      <c r="I644" s="42"/>
      <c r="J644" s="42">
        <f>IF(Source!BC337&lt;&gt; 0, Source!BC337, 1)</f>
        <v>7.13</v>
      </c>
      <c r="K644" s="43">
        <f>Source!O337</f>
        <v>1096.45</v>
      </c>
      <c r="L644" s="49"/>
      <c r="S644">
        <f>ROUND((Source!FX337/100)*((ROUND(Source!AF337*Source!I337, 2)+ROUND(Source!AE337*Source!I337, 2))), 2)</f>
        <v>0</v>
      </c>
      <c r="T644">
        <f>Source!X337</f>
        <v>0</v>
      </c>
      <c r="U644">
        <f>ROUND((Source!FY337/100)*((ROUND(Source!AF337*Source!I337, 2)+ROUND(Source!AE337*Source!I337, 2))), 2)</f>
        <v>0</v>
      </c>
      <c r="V644">
        <f>Source!Y337</f>
        <v>0</v>
      </c>
      <c r="W644">
        <f>IF(Source!BI337&lt;=1,H644, 0)</f>
        <v>0</v>
      </c>
      <c r="X644">
        <f>IF(Source!BI337=2,H644, 0)</f>
        <v>153.78</v>
      </c>
      <c r="Y644">
        <f>IF(Source!BI337=3,H644, 0)</f>
        <v>0</v>
      </c>
      <c r="Z644">
        <f>IF(Source!BI337=4,H644, 0)</f>
        <v>0</v>
      </c>
    </row>
    <row r="645" spans="1:32" ht="15" x14ac:dyDescent="0.25">
      <c r="G645" s="76">
        <f>H639+H640+H641+H642+SUM(H644:H644)</f>
        <v>212.35</v>
      </c>
      <c r="H645" s="76"/>
      <c r="J645" s="76">
        <f>K639+K640+K641+K642+SUM(K644:K644)</f>
        <v>1514.0700000000002</v>
      </c>
      <c r="K645" s="76"/>
      <c r="L645" s="45">
        <f>Source!U335</f>
        <v>2.2400000000000002</v>
      </c>
      <c r="O645" s="28">
        <f>G645</f>
        <v>212.35</v>
      </c>
      <c r="P645" s="28">
        <f>J645</f>
        <v>1514.0700000000002</v>
      </c>
      <c r="Q645" s="28">
        <f>L645</f>
        <v>2.2400000000000002</v>
      </c>
      <c r="W645">
        <f>IF(Source!BI335&lt;=1,H639+H640+H641+H642, 0)</f>
        <v>0</v>
      </c>
      <c r="X645">
        <f>IF(Source!BI335=2,H639+H640+H641+H642, 0)</f>
        <v>58.569999999999993</v>
      </c>
      <c r="Y645">
        <f>IF(Source!BI335=3,H639+H640+H641+H642, 0)</f>
        <v>0</v>
      </c>
      <c r="Z645">
        <f>IF(Source!BI335=4,H639+H640+H641+H642, 0)</f>
        <v>0</v>
      </c>
    </row>
    <row r="647" spans="1:32" ht="15" x14ac:dyDescent="0.25">
      <c r="A647" s="73" t="str">
        <f>CONCATENATE("Итого по разделу: ",IF(Source!G339&lt;&gt;"Новый раздел", Source!G339, ""))</f>
        <v>Итого по разделу: Раздел 2 Система электроснабжения</v>
      </c>
      <c r="B647" s="73"/>
      <c r="C647" s="73"/>
      <c r="D647" s="73"/>
      <c r="E647" s="73"/>
      <c r="F647" s="73"/>
      <c r="G647" s="72">
        <f>SUM(O438:O646)</f>
        <v>13205.92</v>
      </c>
      <c r="H647" s="72"/>
      <c r="I647" s="29"/>
      <c r="J647" s="72">
        <f>SUM(P438:P646)</f>
        <v>94157.769999999975</v>
      </c>
      <c r="K647" s="72"/>
      <c r="L647" s="45">
        <f>SUM(Q438:Q646)</f>
        <v>101.34113999999998</v>
      </c>
      <c r="AF647" s="55" t="str">
        <f>CONCATENATE("Итого по разделу: ",IF(Source!G339&lt;&gt;"Новый раздел", Source!G339, ""))</f>
        <v>Итого по разделу: Раздел 2 Система электроснабжения</v>
      </c>
    </row>
    <row r="648" spans="1:32" ht="16.5" x14ac:dyDescent="0.25">
      <c r="A648" s="77" t="str">
        <f>CONCATENATE("Раздел: ",IF(Source!G368&lt;&gt;"Новый раздел", Source!G368, ""))</f>
        <v>Раздел: Раздел: Пусконаладочные работы</v>
      </c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</row>
    <row r="649" spans="1:32" ht="114" x14ac:dyDescent="0.2">
      <c r="A649" s="50" t="str">
        <f>Source!E373</f>
        <v>60</v>
      </c>
      <c r="B649" s="51" t="str">
        <f>Source!F373</f>
        <v>п01-11-028-01</v>
      </c>
      <c r="C649" s="51" t="str">
        <f>Source!G373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649" s="32" t="str">
        <f>Source!H373</f>
        <v>ШТ</v>
      </c>
      <c r="E649" s="13">
        <f>Source!I373</f>
        <v>11</v>
      </c>
      <c r="F649" s="33">
        <f>Source!AL373+Source!AM373+Source!AO373</f>
        <v>4.0999999999999996</v>
      </c>
      <c r="G649" s="34"/>
      <c r="H649" s="35"/>
      <c r="I649" s="34" t="str">
        <f>Source!BO373</f>
        <v/>
      </c>
      <c r="J649" s="34"/>
      <c r="K649" s="35"/>
      <c r="L649" s="36"/>
      <c r="S649">
        <f>ROUND((Source!FX373/100)*((ROUND(Source!AF373*Source!I373, 2)+ROUND(Source!AE373*Source!I373, 2))), 2)</f>
        <v>23.45</v>
      </c>
      <c r="T649">
        <f>Source!X373</f>
        <v>293.14999999999998</v>
      </c>
      <c r="U649">
        <f>ROUND((Source!FY373/100)*((ROUND(Source!AF373*Source!I373, 2)+ROUND(Source!AE373*Source!I373, 2))), 2)</f>
        <v>14.43</v>
      </c>
      <c r="V649">
        <f>Source!Y373</f>
        <v>180.4</v>
      </c>
    </row>
    <row r="650" spans="1:32" ht="14.25" x14ac:dyDescent="0.2">
      <c r="A650" s="50"/>
      <c r="B650" s="51"/>
      <c r="C650" s="51" t="s">
        <v>1607</v>
      </c>
      <c r="D650" s="32"/>
      <c r="E650" s="13"/>
      <c r="F650" s="33">
        <f>Source!AO373</f>
        <v>4.0999999999999996</v>
      </c>
      <c r="G650" s="34" t="str">
        <f>Source!DG373</f>
        <v>)*0,8</v>
      </c>
      <c r="H650" s="35">
        <f>ROUND(Source!AF373*Source!I373, 2)</f>
        <v>36.08</v>
      </c>
      <c r="I650" s="34"/>
      <c r="J650" s="34">
        <f>IF(Source!BA373&lt;&gt; 0, Source!BA373, 1)</f>
        <v>12.5</v>
      </c>
      <c r="K650" s="35">
        <f>Source!S373</f>
        <v>451</v>
      </c>
      <c r="L650" s="36"/>
      <c r="R650">
        <f>H650</f>
        <v>36.08</v>
      </c>
    </row>
    <row r="651" spans="1:32" ht="14.25" x14ac:dyDescent="0.2">
      <c r="A651" s="50"/>
      <c r="B651" s="51"/>
      <c r="C651" s="51" t="s">
        <v>1609</v>
      </c>
      <c r="D651" s="32" t="s">
        <v>1610</v>
      </c>
      <c r="E651" s="13">
        <f>Source!BZ373</f>
        <v>65</v>
      </c>
      <c r="F651" s="54"/>
      <c r="G651" s="34"/>
      <c r="H651" s="35">
        <f>SUM(S649:S653)</f>
        <v>23.45</v>
      </c>
      <c r="I651" s="38"/>
      <c r="J651" s="30">
        <f>Source!AT373</f>
        <v>65</v>
      </c>
      <c r="K651" s="35">
        <f>SUM(T649:T653)</f>
        <v>293.14999999999998</v>
      </c>
      <c r="L651" s="36"/>
    </row>
    <row r="652" spans="1:32" ht="14.25" x14ac:dyDescent="0.2">
      <c r="A652" s="50"/>
      <c r="B652" s="51"/>
      <c r="C652" s="51" t="s">
        <v>1611</v>
      </c>
      <c r="D652" s="32" t="s">
        <v>1610</v>
      </c>
      <c r="E652" s="13">
        <f>Source!CA373</f>
        <v>40</v>
      </c>
      <c r="F652" s="54"/>
      <c r="G652" s="34"/>
      <c r="H652" s="35">
        <f>SUM(U649:U653)</f>
        <v>14.43</v>
      </c>
      <c r="I652" s="38"/>
      <c r="J652" s="30">
        <f>Source!AU373</f>
        <v>40</v>
      </c>
      <c r="K652" s="35">
        <f>SUM(V649:V653)</f>
        <v>180.4</v>
      </c>
      <c r="L652" s="36"/>
    </row>
    <row r="653" spans="1:32" ht="14.25" x14ac:dyDescent="0.2">
      <c r="A653" s="52"/>
      <c r="B653" s="53"/>
      <c r="C653" s="53" t="s">
        <v>1612</v>
      </c>
      <c r="D653" s="39" t="s">
        <v>1613</v>
      </c>
      <c r="E653" s="40">
        <f>Source!AQ373</f>
        <v>0.32</v>
      </c>
      <c r="F653" s="41"/>
      <c r="G653" s="42" t="str">
        <f>Source!DI373</f>
        <v>)*0,8</v>
      </c>
      <c r="H653" s="43"/>
      <c r="I653" s="42"/>
      <c r="J653" s="42"/>
      <c r="K653" s="43"/>
      <c r="L653" s="44">
        <f>Source!U373</f>
        <v>2.8159999999999998</v>
      </c>
    </row>
    <row r="654" spans="1:32" ht="15" x14ac:dyDescent="0.25">
      <c r="G654" s="76">
        <f>H650+H651+H652</f>
        <v>73.960000000000008</v>
      </c>
      <c r="H654" s="76"/>
      <c r="J654" s="76">
        <f>K650+K651+K652</f>
        <v>924.55</v>
      </c>
      <c r="K654" s="76"/>
      <c r="L654" s="45">
        <f>Source!U373</f>
        <v>2.8159999999999998</v>
      </c>
      <c r="O654" s="28">
        <f>G654</f>
        <v>73.960000000000008</v>
      </c>
      <c r="P654" s="28">
        <f>J654</f>
        <v>924.55</v>
      </c>
      <c r="Q654" s="28">
        <f>L654</f>
        <v>2.8159999999999998</v>
      </c>
      <c r="W654">
        <f>IF(Source!BI373&lt;=1,H650+H651+H652, 0)</f>
        <v>0</v>
      </c>
      <c r="X654">
        <f>IF(Source!BI373=2,H650+H651+H652, 0)</f>
        <v>0</v>
      </c>
      <c r="Y654">
        <f>IF(Source!BI373=3,H650+H651+H652, 0)</f>
        <v>0</v>
      </c>
      <c r="Z654">
        <f>IF(Source!BI373=4,H650+H651+H652, 0)</f>
        <v>73.960000000000008</v>
      </c>
    </row>
    <row r="655" spans="1:32" ht="42.75" x14ac:dyDescent="0.2">
      <c r="A655" s="50" t="str">
        <f>Source!E375</f>
        <v>61</v>
      </c>
      <c r="B655" s="51" t="str">
        <f>Source!F375</f>
        <v>п01-11-011-01</v>
      </c>
      <c r="C655" s="51" t="str">
        <f>Source!G375</f>
        <v>Проверка наличия цепи между заземлителями и заземленными элементами</v>
      </c>
      <c r="D655" s="32" t="str">
        <f>Source!H375</f>
        <v>100 измерений</v>
      </c>
      <c r="E655" s="13">
        <f>Source!I375</f>
        <v>0.11</v>
      </c>
      <c r="F655" s="33">
        <f>Source!AL375+Source!AM375+Source!AO375</f>
        <v>165.95</v>
      </c>
      <c r="G655" s="34"/>
      <c r="H655" s="35"/>
      <c r="I655" s="34" t="str">
        <f>Source!BO375</f>
        <v/>
      </c>
      <c r="J655" s="34"/>
      <c r="K655" s="35"/>
      <c r="L655" s="36"/>
      <c r="S655">
        <f>ROUND((Source!FX375/100)*((ROUND(Source!AF375*Source!I375, 2)+ROUND(Source!AE375*Source!I375, 2))), 2)</f>
        <v>9.49</v>
      </c>
      <c r="T655">
        <f>Source!X375</f>
        <v>118.66</v>
      </c>
      <c r="U655">
        <f>ROUND((Source!FY375/100)*((ROUND(Source!AF375*Source!I375, 2)+ROUND(Source!AE375*Source!I375, 2))), 2)</f>
        <v>5.84</v>
      </c>
      <c r="V655">
        <f>Source!Y375</f>
        <v>73.02</v>
      </c>
    </row>
    <row r="656" spans="1:32" x14ac:dyDescent="0.2">
      <c r="C656" s="27" t="str">
        <f>"Объем: "&amp;Source!I375&amp;"=11/"&amp;"100"</f>
        <v>Объем: 0,11=11/100</v>
      </c>
    </row>
    <row r="657" spans="1:26" ht="14.25" x14ac:dyDescent="0.2">
      <c r="A657" s="50"/>
      <c r="B657" s="51"/>
      <c r="C657" s="51" t="s">
        <v>1607</v>
      </c>
      <c r="D657" s="32"/>
      <c r="E657" s="13"/>
      <c r="F657" s="33">
        <f>Source!AO375</f>
        <v>165.95</v>
      </c>
      <c r="G657" s="34" t="str">
        <f>Source!DG375</f>
        <v>)*0,8</v>
      </c>
      <c r="H657" s="35">
        <f>ROUND(Source!AF375*Source!I375, 2)</f>
        <v>14.6</v>
      </c>
      <c r="I657" s="34"/>
      <c r="J657" s="34">
        <f>IF(Source!BA375&lt;&gt; 0, Source!BA375, 1)</f>
        <v>12.5</v>
      </c>
      <c r="K657" s="35">
        <f>Source!S375</f>
        <v>182.55</v>
      </c>
      <c r="L657" s="36"/>
      <c r="R657">
        <f>H657</f>
        <v>14.6</v>
      </c>
    </row>
    <row r="658" spans="1:26" ht="14.25" x14ac:dyDescent="0.2">
      <c r="A658" s="50"/>
      <c r="B658" s="51"/>
      <c r="C658" s="51" t="s">
        <v>1609</v>
      </c>
      <c r="D658" s="32" t="s">
        <v>1610</v>
      </c>
      <c r="E658" s="13">
        <f>Source!BZ375</f>
        <v>65</v>
      </c>
      <c r="F658" s="54"/>
      <c r="G658" s="34"/>
      <c r="H658" s="35">
        <f>SUM(S655:S660)</f>
        <v>9.49</v>
      </c>
      <c r="I658" s="38"/>
      <c r="J658" s="30">
        <f>Source!AT375</f>
        <v>65</v>
      </c>
      <c r="K658" s="35">
        <f>SUM(T655:T660)</f>
        <v>118.66</v>
      </c>
      <c r="L658" s="36"/>
    </row>
    <row r="659" spans="1:26" ht="14.25" x14ac:dyDescent="0.2">
      <c r="A659" s="50"/>
      <c r="B659" s="51"/>
      <c r="C659" s="51" t="s">
        <v>1611</v>
      </c>
      <c r="D659" s="32" t="s">
        <v>1610</v>
      </c>
      <c r="E659" s="13">
        <f>Source!CA375</f>
        <v>40</v>
      </c>
      <c r="F659" s="54"/>
      <c r="G659" s="34"/>
      <c r="H659" s="35">
        <f>SUM(U655:U660)</f>
        <v>5.84</v>
      </c>
      <c r="I659" s="38"/>
      <c r="J659" s="30">
        <f>Source!AU375</f>
        <v>40</v>
      </c>
      <c r="K659" s="35">
        <f>SUM(V655:V660)</f>
        <v>73.02</v>
      </c>
      <c r="L659" s="36"/>
    </row>
    <row r="660" spans="1:26" ht="14.25" x14ac:dyDescent="0.2">
      <c r="A660" s="52"/>
      <c r="B660" s="53"/>
      <c r="C660" s="53" t="s">
        <v>1612</v>
      </c>
      <c r="D660" s="39" t="s">
        <v>1613</v>
      </c>
      <c r="E660" s="40">
        <f>Source!AQ375</f>
        <v>12.96</v>
      </c>
      <c r="F660" s="41"/>
      <c r="G660" s="42" t="str">
        <f>Source!DI375</f>
        <v>)*0,8</v>
      </c>
      <c r="H660" s="43"/>
      <c r="I660" s="42"/>
      <c r="J660" s="42"/>
      <c r="K660" s="43"/>
      <c r="L660" s="44">
        <f>Source!U375</f>
        <v>1.1404800000000002</v>
      </c>
    </row>
    <row r="661" spans="1:26" ht="15" x14ac:dyDescent="0.25">
      <c r="G661" s="76">
        <f>H657+H658+H659</f>
        <v>29.93</v>
      </c>
      <c r="H661" s="76"/>
      <c r="J661" s="76">
        <f>K657+K658+K659</f>
        <v>374.23</v>
      </c>
      <c r="K661" s="76"/>
      <c r="L661" s="45">
        <f>Source!U375</f>
        <v>1.1404800000000002</v>
      </c>
      <c r="O661" s="28">
        <f>G661</f>
        <v>29.93</v>
      </c>
      <c r="P661" s="28">
        <f>J661</f>
        <v>374.23</v>
      </c>
      <c r="Q661" s="28">
        <f>L661</f>
        <v>1.1404800000000002</v>
      </c>
      <c r="W661">
        <f>IF(Source!BI375&lt;=1,H657+H658+H659, 0)</f>
        <v>0</v>
      </c>
      <c r="X661">
        <f>IF(Source!BI375=2,H657+H658+H659, 0)</f>
        <v>0</v>
      </c>
      <c r="Y661">
        <f>IF(Source!BI375=3,H657+H658+H659, 0)</f>
        <v>0</v>
      </c>
      <c r="Z661">
        <f>IF(Source!BI375=4,H657+H658+H659, 0)</f>
        <v>29.93</v>
      </c>
    </row>
    <row r="662" spans="1:26" ht="28.5" x14ac:dyDescent="0.2">
      <c r="A662" s="50" t="str">
        <f>Source!E377</f>
        <v>62</v>
      </c>
      <c r="B662" s="51" t="str">
        <f>Source!F377</f>
        <v>п01-11-013-01</v>
      </c>
      <c r="C662" s="51" t="str">
        <f>Source!G377</f>
        <v>Замер полного сопротивления цепи "фаза-нуль"</v>
      </c>
      <c r="D662" s="32" t="str">
        <f>Source!H377</f>
        <v>ШТ</v>
      </c>
      <c r="E662" s="13">
        <f>Source!I377</f>
        <v>1</v>
      </c>
      <c r="F662" s="33">
        <f>Source!AL377+Source!AM377+Source!AO377</f>
        <v>15.62</v>
      </c>
      <c r="G662" s="34"/>
      <c r="H662" s="35"/>
      <c r="I662" s="34" t="str">
        <f>Source!BO377</f>
        <v/>
      </c>
      <c r="J662" s="34"/>
      <c r="K662" s="35"/>
      <c r="L662" s="36"/>
      <c r="S662">
        <f>ROUND((Source!FX377/100)*((ROUND(Source!AF377*Source!I377, 2)+ROUND(Source!AE377*Source!I377, 2))), 2)</f>
        <v>8.1300000000000008</v>
      </c>
      <c r="T662">
        <f>Source!X377</f>
        <v>101.53</v>
      </c>
      <c r="U662">
        <f>ROUND((Source!FY377/100)*((ROUND(Source!AF377*Source!I377, 2)+ROUND(Source!AE377*Source!I377, 2))), 2)</f>
        <v>5</v>
      </c>
      <c r="V662">
        <f>Source!Y377</f>
        <v>62.48</v>
      </c>
    </row>
    <row r="663" spans="1:26" ht="14.25" x14ac:dyDescent="0.2">
      <c r="A663" s="50"/>
      <c r="B663" s="51"/>
      <c r="C663" s="51" t="s">
        <v>1607</v>
      </c>
      <c r="D663" s="32"/>
      <c r="E663" s="13"/>
      <c r="F663" s="33">
        <f>Source!AO377</f>
        <v>15.62</v>
      </c>
      <c r="G663" s="34" t="str">
        <f>Source!DG377</f>
        <v>)*0,8</v>
      </c>
      <c r="H663" s="35">
        <f>ROUND(Source!AF377*Source!I377, 2)</f>
        <v>12.5</v>
      </c>
      <c r="I663" s="34"/>
      <c r="J663" s="34">
        <f>IF(Source!BA377&lt;&gt; 0, Source!BA377, 1)</f>
        <v>12.5</v>
      </c>
      <c r="K663" s="35">
        <f>Source!S377</f>
        <v>156.19999999999999</v>
      </c>
      <c r="L663" s="36"/>
      <c r="R663">
        <f>H663</f>
        <v>12.5</v>
      </c>
    </row>
    <row r="664" spans="1:26" ht="14.25" x14ac:dyDescent="0.2">
      <c r="A664" s="50"/>
      <c r="B664" s="51"/>
      <c r="C664" s="51" t="s">
        <v>1609</v>
      </c>
      <c r="D664" s="32" t="s">
        <v>1610</v>
      </c>
      <c r="E664" s="13">
        <f>Source!BZ377</f>
        <v>65</v>
      </c>
      <c r="F664" s="54"/>
      <c r="G664" s="34"/>
      <c r="H664" s="35">
        <f>SUM(S662:S666)</f>
        <v>8.1300000000000008</v>
      </c>
      <c r="I664" s="38"/>
      <c r="J664" s="30">
        <f>Source!AT377</f>
        <v>65</v>
      </c>
      <c r="K664" s="35">
        <f>SUM(T662:T666)</f>
        <v>101.53</v>
      </c>
      <c r="L664" s="36"/>
    </row>
    <row r="665" spans="1:26" ht="14.25" x14ac:dyDescent="0.2">
      <c r="A665" s="50"/>
      <c r="B665" s="51"/>
      <c r="C665" s="51" t="s">
        <v>1611</v>
      </c>
      <c r="D665" s="32" t="s">
        <v>1610</v>
      </c>
      <c r="E665" s="13">
        <f>Source!CA377</f>
        <v>40</v>
      </c>
      <c r="F665" s="54"/>
      <c r="G665" s="34"/>
      <c r="H665" s="35">
        <f>SUM(U662:U666)</f>
        <v>5</v>
      </c>
      <c r="I665" s="38"/>
      <c r="J665" s="30">
        <f>Source!AU377</f>
        <v>40</v>
      </c>
      <c r="K665" s="35">
        <f>SUM(V662:V666)</f>
        <v>62.48</v>
      </c>
      <c r="L665" s="36"/>
    </row>
    <row r="666" spans="1:26" ht="14.25" x14ac:dyDescent="0.2">
      <c r="A666" s="52"/>
      <c r="B666" s="53"/>
      <c r="C666" s="53" t="s">
        <v>1612</v>
      </c>
      <c r="D666" s="39" t="s">
        <v>1613</v>
      </c>
      <c r="E666" s="40">
        <f>Source!AQ377</f>
        <v>1.22</v>
      </c>
      <c r="F666" s="41"/>
      <c r="G666" s="42" t="str">
        <f>Source!DI377</f>
        <v>)*0,8</v>
      </c>
      <c r="H666" s="43"/>
      <c r="I666" s="42"/>
      <c r="J666" s="42"/>
      <c r="K666" s="43"/>
      <c r="L666" s="44">
        <f>Source!U377</f>
        <v>0.97599999999999998</v>
      </c>
    </row>
    <row r="667" spans="1:26" ht="15" x14ac:dyDescent="0.25">
      <c r="G667" s="76">
        <f>H663+H664+H665</f>
        <v>25.630000000000003</v>
      </c>
      <c r="H667" s="76"/>
      <c r="J667" s="76">
        <f>K663+K664+K665</f>
        <v>320.21000000000004</v>
      </c>
      <c r="K667" s="76"/>
      <c r="L667" s="45">
        <f>Source!U377</f>
        <v>0.97599999999999998</v>
      </c>
      <c r="O667" s="28">
        <f>G667</f>
        <v>25.630000000000003</v>
      </c>
      <c r="P667" s="28">
        <f>J667</f>
        <v>320.21000000000004</v>
      </c>
      <c r="Q667" s="28">
        <f>L667</f>
        <v>0.97599999999999998</v>
      </c>
      <c r="W667">
        <f>IF(Source!BI377&lt;=1,H663+H664+H665, 0)</f>
        <v>0</v>
      </c>
      <c r="X667">
        <f>IF(Source!BI377=2,H663+H664+H665, 0)</f>
        <v>0</v>
      </c>
      <c r="Y667">
        <f>IF(Source!BI377=3,H663+H664+H665, 0)</f>
        <v>0</v>
      </c>
      <c r="Z667">
        <f>IF(Source!BI377=4,H663+H664+H665, 0)</f>
        <v>25.630000000000003</v>
      </c>
    </row>
    <row r="668" spans="1:26" ht="57" x14ac:dyDescent="0.2">
      <c r="A668" s="50" t="str">
        <f>Source!E379</f>
        <v>63</v>
      </c>
      <c r="B668" s="51" t="str">
        <f>Source!F379</f>
        <v>п01-03-001-01</v>
      </c>
      <c r="C668" s="51" t="str">
        <f>Source!G379</f>
        <v>Выключатель однополюсный напряжением до 1 кВ с электромагнитным, тепловым или комбинированным расцепителем</v>
      </c>
      <c r="D668" s="32" t="str">
        <f>Source!H379</f>
        <v>ШТ</v>
      </c>
      <c r="E668" s="13">
        <f>Source!I379</f>
        <v>11</v>
      </c>
      <c r="F668" s="33">
        <f>Source!AL379+Source!AM379+Source!AO379</f>
        <v>12.78</v>
      </c>
      <c r="G668" s="34"/>
      <c r="H668" s="35"/>
      <c r="I668" s="34" t="str">
        <f>Source!BO379</f>
        <v/>
      </c>
      <c r="J668" s="34"/>
      <c r="K668" s="35"/>
      <c r="L668" s="36"/>
      <c r="S668">
        <f>ROUND((Source!FX379/100)*((ROUND(Source!AF379*Source!I379, 2)+ROUND(Source!AE379*Source!I379, 2))), 2)</f>
        <v>73.099999999999994</v>
      </c>
      <c r="T668">
        <f>Source!X379</f>
        <v>913.77</v>
      </c>
      <c r="U668">
        <f>ROUND((Source!FY379/100)*((ROUND(Source!AF379*Source!I379, 2)+ROUND(Source!AE379*Source!I379, 2))), 2)</f>
        <v>44.98</v>
      </c>
      <c r="V668">
        <f>Source!Y379</f>
        <v>562.32000000000005</v>
      </c>
    </row>
    <row r="669" spans="1:26" ht="14.25" x14ac:dyDescent="0.2">
      <c r="A669" s="50"/>
      <c r="B669" s="51"/>
      <c r="C669" s="51" t="s">
        <v>1607</v>
      </c>
      <c r="D669" s="32"/>
      <c r="E669" s="13"/>
      <c r="F669" s="33">
        <f>Source!AO379</f>
        <v>12.78</v>
      </c>
      <c r="G669" s="34" t="str">
        <f>Source!DG379</f>
        <v>)*0,8</v>
      </c>
      <c r="H669" s="35">
        <f>ROUND(Source!AF379*Source!I379, 2)</f>
        <v>112.46</v>
      </c>
      <c r="I669" s="34"/>
      <c r="J669" s="34">
        <f>IF(Source!BA379&lt;&gt; 0, Source!BA379, 1)</f>
        <v>12.5</v>
      </c>
      <c r="K669" s="35">
        <f>Source!S379</f>
        <v>1405.8</v>
      </c>
      <c r="L669" s="36"/>
      <c r="R669">
        <f>H669</f>
        <v>112.46</v>
      </c>
    </row>
    <row r="670" spans="1:26" ht="14.25" x14ac:dyDescent="0.2">
      <c r="A670" s="50"/>
      <c r="B670" s="51"/>
      <c r="C670" s="51" t="s">
        <v>1609</v>
      </c>
      <c r="D670" s="32" t="s">
        <v>1610</v>
      </c>
      <c r="E670" s="13">
        <f>Source!BZ379</f>
        <v>65</v>
      </c>
      <c r="F670" s="54"/>
      <c r="G670" s="34"/>
      <c r="H670" s="35">
        <f>SUM(S668:S672)</f>
        <v>73.099999999999994</v>
      </c>
      <c r="I670" s="38"/>
      <c r="J670" s="30">
        <f>Source!AT379</f>
        <v>65</v>
      </c>
      <c r="K670" s="35">
        <f>SUM(T668:T672)</f>
        <v>913.77</v>
      </c>
      <c r="L670" s="36"/>
    </row>
    <row r="671" spans="1:26" ht="14.25" x14ac:dyDescent="0.2">
      <c r="A671" s="50"/>
      <c r="B671" s="51"/>
      <c r="C671" s="51" t="s">
        <v>1611</v>
      </c>
      <c r="D671" s="32" t="s">
        <v>1610</v>
      </c>
      <c r="E671" s="13">
        <f>Source!CA379</f>
        <v>40</v>
      </c>
      <c r="F671" s="54"/>
      <c r="G671" s="34"/>
      <c r="H671" s="35">
        <f>SUM(U668:U672)</f>
        <v>44.98</v>
      </c>
      <c r="I671" s="38"/>
      <c r="J671" s="30">
        <f>Source!AU379</f>
        <v>40</v>
      </c>
      <c r="K671" s="35">
        <f>SUM(V668:V672)</f>
        <v>562.32000000000005</v>
      </c>
      <c r="L671" s="36"/>
    </row>
    <row r="672" spans="1:26" ht="14.25" x14ac:dyDescent="0.2">
      <c r="A672" s="52"/>
      <c r="B672" s="53"/>
      <c r="C672" s="53" t="s">
        <v>1612</v>
      </c>
      <c r="D672" s="39" t="s">
        <v>1613</v>
      </c>
      <c r="E672" s="40">
        <f>Source!AQ379</f>
        <v>1.36</v>
      </c>
      <c r="F672" s="41"/>
      <c r="G672" s="42" t="str">
        <f>Source!DI379</f>
        <v>)*0,8</v>
      </c>
      <c r="H672" s="43"/>
      <c r="I672" s="42"/>
      <c r="J672" s="42"/>
      <c r="K672" s="43"/>
      <c r="L672" s="44">
        <f>Source!U379</f>
        <v>11.968</v>
      </c>
    </row>
    <row r="673" spans="1:32" ht="15" x14ac:dyDescent="0.25">
      <c r="G673" s="76">
        <f>H669+H670+H671</f>
        <v>230.54</v>
      </c>
      <c r="H673" s="76"/>
      <c r="J673" s="76">
        <f>K669+K670+K671</f>
        <v>2881.89</v>
      </c>
      <c r="K673" s="76"/>
      <c r="L673" s="45">
        <f>Source!U379</f>
        <v>11.968</v>
      </c>
      <c r="O673" s="28">
        <f>G673</f>
        <v>230.54</v>
      </c>
      <c r="P673" s="28">
        <f>J673</f>
        <v>2881.89</v>
      </c>
      <c r="Q673" s="28">
        <f>L673</f>
        <v>11.968</v>
      </c>
      <c r="W673">
        <f>IF(Source!BI379&lt;=1,H669+H670+H671, 0)</f>
        <v>0</v>
      </c>
      <c r="X673">
        <f>IF(Source!BI379=2,H669+H670+H671, 0)</f>
        <v>0</v>
      </c>
      <c r="Y673">
        <f>IF(Source!BI379=3,H669+H670+H671, 0)</f>
        <v>0</v>
      </c>
      <c r="Z673">
        <f>IF(Source!BI379=4,H669+H670+H671, 0)</f>
        <v>230.54</v>
      </c>
    </row>
    <row r="675" spans="1:32" ht="15" x14ac:dyDescent="0.25">
      <c r="A675" s="73" t="str">
        <f>CONCATENATE("Итого по разделу: ",IF(Source!G381&lt;&gt;"Новый раздел", Source!G381, ""))</f>
        <v>Итого по разделу: Раздел: Пусконаладочные работы</v>
      </c>
      <c r="B675" s="73"/>
      <c r="C675" s="73"/>
      <c r="D675" s="73"/>
      <c r="E675" s="73"/>
      <c r="F675" s="73"/>
      <c r="G675" s="72">
        <f>SUM(O648:O674)</f>
        <v>360.06</v>
      </c>
      <c r="H675" s="72"/>
      <c r="I675" s="29"/>
      <c r="J675" s="72">
        <f>SUM(P648:P674)</f>
        <v>4500.88</v>
      </c>
      <c r="K675" s="72"/>
      <c r="L675" s="45">
        <f>SUM(Q648:Q674)</f>
        <v>16.900480000000002</v>
      </c>
      <c r="AF675" s="55" t="str">
        <f>CONCATENATE("Итого по разделу: ",IF(Source!G381&lt;&gt;"Новый раздел", Source!G381, ""))</f>
        <v>Итого по разделу: Раздел: Пусконаладочные работы</v>
      </c>
    </row>
    <row r="676" spans="1:32" ht="16.5" x14ac:dyDescent="0.25">
      <c r="A676" s="77" t="str">
        <f>CONCATENATE("Раздел: ",IF(Source!G410&lt;&gt;"Новый раздел", Source!G410, ""))</f>
        <v>Раздел: Раздел : Система отопления и вентиляции</v>
      </c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</row>
    <row r="677" spans="1:32" ht="42.75" x14ac:dyDescent="0.2">
      <c r="A677" s="50" t="str">
        <f>Source!E415</f>
        <v>64</v>
      </c>
      <c r="B677" s="51" t="str">
        <f>Source!F415</f>
        <v>65-1-1</v>
      </c>
      <c r="C677" s="51" t="str">
        <f>Source!G415</f>
        <v>Разборка трубопроводов из водогазопроводных труб диаметром до 32 мм</v>
      </c>
      <c r="D677" s="32" t="str">
        <f>Source!H415</f>
        <v>100 м</v>
      </c>
      <c r="E677" s="13">
        <f>Source!I415</f>
        <v>0.34</v>
      </c>
      <c r="F677" s="33">
        <f>Source!AL415+Source!AM415+Source!AO415</f>
        <v>328.71</v>
      </c>
      <c r="G677" s="34"/>
      <c r="H677" s="35"/>
      <c r="I677" s="34" t="str">
        <f>Source!BO415</f>
        <v/>
      </c>
      <c r="J677" s="34"/>
      <c r="K677" s="35"/>
      <c r="L677" s="36"/>
      <c r="S677">
        <f>ROUND((Source!FX415/100)*((ROUND(Source!AF415*Source!I415, 2)+ROUND(Source!AE415*Source!I415, 2))), 2)</f>
        <v>72.81</v>
      </c>
      <c r="T677">
        <f>Source!X415</f>
        <v>519.1</v>
      </c>
      <c r="U677">
        <f>ROUND((Source!FY415/100)*((ROUND(Source!AF415*Source!I415, 2)+ROUND(Source!AE415*Source!I415, 2))), 2)</f>
        <v>49.2</v>
      </c>
      <c r="V677">
        <f>Source!Y415</f>
        <v>350.75</v>
      </c>
    </row>
    <row r="678" spans="1:32" x14ac:dyDescent="0.2">
      <c r="C678" s="27" t="str">
        <f>"Объем: "&amp;Source!I415&amp;"=34/"&amp;"100"</f>
        <v>Объем: 0,34=34/100</v>
      </c>
    </row>
    <row r="679" spans="1:32" ht="14.25" x14ac:dyDescent="0.2">
      <c r="A679" s="50"/>
      <c r="B679" s="51"/>
      <c r="C679" s="51" t="s">
        <v>1607</v>
      </c>
      <c r="D679" s="32"/>
      <c r="E679" s="13"/>
      <c r="F679" s="33">
        <f>Source!AO415</f>
        <v>288.02</v>
      </c>
      <c r="G679" s="34" t="str">
        <f>Source!DG415</f>
        <v/>
      </c>
      <c r="H679" s="35">
        <f>ROUND(Source!AF415*Source!I415, 2)</f>
        <v>97.93</v>
      </c>
      <c r="I679" s="34"/>
      <c r="J679" s="34">
        <f>IF(Source!BA415&lt;&gt; 0, Source!BA415, 1)</f>
        <v>7.13</v>
      </c>
      <c r="K679" s="35">
        <f>Source!S415</f>
        <v>698.22</v>
      </c>
      <c r="L679" s="36"/>
      <c r="R679">
        <f>H679</f>
        <v>97.93</v>
      </c>
    </row>
    <row r="680" spans="1:32" ht="14.25" x14ac:dyDescent="0.2">
      <c r="A680" s="50"/>
      <c r="B680" s="51"/>
      <c r="C680" s="51" t="s">
        <v>390</v>
      </c>
      <c r="D680" s="32"/>
      <c r="E680" s="13"/>
      <c r="F680" s="33">
        <f>Source!AM415</f>
        <v>7.09</v>
      </c>
      <c r="G680" s="34" t="str">
        <f>Source!DE415</f>
        <v/>
      </c>
      <c r="H680" s="35">
        <f>ROUND(Source!AD415*Source!I415, 2)</f>
        <v>2.41</v>
      </c>
      <c r="I680" s="34"/>
      <c r="J680" s="34">
        <f>IF(Source!BB415&lt;&gt; 0, Source!BB415, 1)</f>
        <v>7.13</v>
      </c>
      <c r="K680" s="35">
        <f>Source!Q415</f>
        <v>17.190000000000001</v>
      </c>
      <c r="L680" s="36"/>
    </row>
    <row r="681" spans="1:32" ht="14.25" x14ac:dyDescent="0.2">
      <c r="A681" s="50"/>
      <c r="B681" s="51"/>
      <c r="C681" s="51" t="s">
        <v>1608</v>
      </c>
      <c r="D681" s="32"/>
      <c r="E681" s="13"/>
      <c r="F681" s="33">
        <f>Source!AN415</f>
        <v>1.35</v>
      </c>
      <c r="G681" s="34" t="str">
        <f>Source!DF415</f>
        <v/>
      </c>
      <c r="H681" s="37">
        <f>ROUND(Source!AE415*Source!I415, 2)</f>
        <v>0.46</v>
      </c>
      <c r="I681" s="34"/>
      <c r="J681" s="34">
        <f>IF(Source!BS415&lt;&gt; 0, Source!BS415, 1)</f>
        <v>7.13</v>
      </c>
      <c r="K681" s="37">
        <f>Source!R415</f>
        <v>3.27</v>
      </c>
      <c r="L681" s="36"/>
      <c r="R681">
        <f>H681</f>
        <v>0.46</v>
      </c>
    </row>
    <row r="682" spans="1:32" ht="14.25" x14ac:dyDescent="0.2">
      <c r="A682" s="50"/>
      <c r="B682" s="51"/>
      <c r="C682" s="51" t="s">
        <v>1614</v>
      </c>
      <c r="D682" s="32"/>
      <c r="E682" s="13"/>
      <c r="F682" s="33">
        <f>Source!AL415</f>
        <v>33.6</v>
      </c>
      <c r="G682" s="34" t="str">
        <f>Source!DD415</f>
        <v/>
      </c>
      <c r="H682" s="35">
        <f>ROUND(Source!AC415*Source!I415, 2)</f>
        <v>11.42</v>
      </c>
      <c r="I682" s="34"/>
      <c r="J682" s="34">
        <f>IF(Source!BC415&lt;&gt; 0, Source!BC415, 1)</f>
        <v>7.13</v>
      </c>
      <c r="K682" s="35">
        <f>Source!P415</f>
        <v>81.45</v>
      </c>
      <c r="L682" s="36"/>
    </row>
    <row r="683" spans="1:32" ht="14.25" x14ac:dyDescent="0.2">
      <c r="A683" s="50"/>
      <c r="B683" s="51"/>
      <c r="C683" s="51" t="s">
        <v>1609</v>
      </c>
      <c r="D683" s="32" t="s">
        <v>1610</v>
      </c>
      <c r="E683" s="13">
        <f>Source!BZ415</f>
        <v>74</v>
      </c>
      <c r="F683" s="54"/>
      <c r="G683" s="34"/>
      <c r="H683" s="35">
        <f>SUM(S677:S685)</f>
        <v>72.81</v>
      </c>
      <c r="I683" s="38"/>
      <c r="J683" s="30">
        <f>Source!AT415</f>
        <v>74</v>
      </c>
      <c r="K683" s="35">
        <f>SUM(T677:T685)</f>
        <v>519.1</v>
      </c>
      <c r="L683" s="36"/>
    </row>
    <row r="684" spans="1:32" ht="14.25" x14ac:dyDescent="0.2">
      <c r="A684" s="50"/>
      <c r="B684" s="51"/>
      <c r="C684" s="51" t="s">
        <v>1611</v>
      </c>
      <c r="D684" s="32" t="s">
        <v>1610</v>
      </c>
      <c r="E684" s="13">
        <f>Source!CA415</f>
        <v>50</v>
      </c>
      <c r="F684" s="54"/>
      <c r="G684" s="34"/>
      <c r="H684" s="35">
        <f>SUM(U677:U685)</f>
        <v>49.2</v>
      </c>
      <c r="I684" s="38"/>
      <c r="J684" s="30">
        <f>Source!AU415</f>
        <v>50</v>
      </c>
      <c r="K684" s="35">
        <f>SUM(V677:V685)</f>
        <v>350.75</v>
      </c>
      <c r="L684" s="36"/>
    </row>
    <row r="685" spans="1:32" ht="14.25" x14ac:dyDescent="0.2">
      <c r="A685" s="52"/>
      <c r="B685" s="53"/>
      <c r="C685" s="53" t="s">
        <v>1612</v>
      </c>
      <c r="D685" s="39" t="s">
        <v>1613</v>
      </c>
      <c r="E685" s="40">
        <f>Source!AQ415</f>
        <v>34.659999999999997</v>
      </c>
      <c r="F685" s="41"/>
      <c r="G685" s="42" t="str">
        <f>Source!DI415</f>
        <v/>
      </c>
      <c r="H685" s="43"/>
      <c r="I685" s="42"/>
      <c r="J685" s="42"/>
      <c r="K685" s="43"/>
      <c r="L685" s="44">
        <f>Source!U415</f>
        <v>11.7844</v>
      </c>
    </row>
    <row r="686" spans="1:32" ht="15" x14ac:dyDescent="0.25">
      <c r="G686" s="76">
        <f>H679+H680+H682+H683+H684</f>
        <v>233.76999999999998</v>
      </c>
      <c r="H686" s="76"/>
      <c r="J686" s="76">
        <f>K679+K680+K682+K683+K684</f>
        <v>1666.71</v>
      </c>
      <c r="K686" s="76"/>
      <c r="L686" s="45">
        <f>Source!U415</f>
        <v>11.7844</v>
      </c>
      <c r="O686" s="28">
        <f>G686</f>
        <v>233.76999999999998</v>
      </c>
      <c r="P686" s="28">
        <f>J686</f>
        <v>1666.71</v>
      </c>
      <c r="Q686" s="28">
        <f>L686</f>
        <v>11.7844</v>
      </c>
      <c r="W686">
        <f>IF(Source!BI415&lt;=1,H679+H680+H682+H683+H684, 0)</f>
        <v>233.76999999999998</v>
      </c>
      <c r="X686">
        <f>IF(Source!BI415=2,H679+H680+H682+H683+H684, 0)</f>
        <v>0</v>
      </c>
      <c r="Y686">
        <f>IF(Source!BI415=3,H679+H680+H682+H683+H684, 0)</f>
        <v>0</v>
      </c>
      <c r="Z686">
        <f>IF(Source!BI415=4,H679+H680+H682+H683+H684, 0)</f>
        <v>0</v>
      </c>
    </row>
    <row r="687" spans="1:32" ht="28.5" x14ac:dyDescent="0.2">
      <c r="A687" s="50" t="str">
        <f>Source!E417</f>
        <v>65</v>
      </c>
      <c r="B687" s="51" t="str">
        <f>Source!F417</f>
        <v>м08-02-410-02</v>
      </c>
      <c r="C687" s="51" t="str">
        <f>Source!G417</f>
        <v>Труба полиэтиленовая по основанию пола, диаметр до 50 мм</v>
      </c>
      <c r="D687" s="32" t="str">
        <f>Source!H417</f>
        <v>100 м</v>
      </c>
      <c r="E687" s="13">
        <f>Source!I417</f>
        <v>0.1</v>
      </c>
      <c r="F687" s="33">
        <f>Source!AL417+Source!AM417+Source!AO417</f>
        <v>250.92</v>
      </c>
      <c r="G687" s="34"/>
      <c r="H687" s="35"/>
      <c r="I687" s="34" t="str">
        <f>Source!BO417</f>
        <v/>
      </c>
      <c r="J687" s="34"/>
      <c r="K687" s="35"/>
      <c r="L687" s="36"/>
      <c r="S687">
        <f>ROUND((Source!FX417/100)*((ROUND(Source!AF417*Source!I417, 2)+ROUND(Source!AE417*Source!I417, 2))), 2)</f>
        <v>13.91</v>
      </c>
      <c r="T687">
        <f>Source!X417</f>
        <v>99.17</v>
      </c>
      <c r="U687">
        <f>ROUND((Source!FY417/100)*((ROUND(Source!AF417*Source!I417, 2)+ROUND(Source!AE417*Source!I417, 2))), 2)</f>
        <v>9.52</v>
      </c>
      <c r="V687">
        <f>Source!Y417</f>
        <v>67.849999999999994</v>
      </c>
    </row>
    <row r="688" spans="1:32" x14ac:dyDescent="0.2">
      <c r="C688" s="27" t="str">
        <f>"Объем: "&amp;Source!I417&amp;"=10/"&amp;"100"</f>
        <v>Объем: 0,1=10/100</v>
      </c>
    </row>
    <row r="689" spans="1:26" ht="14.25" x14ac:dyDescent="0.2">
      <c r="A689" s="50"/>
      <c r="B689" s="51"/>
      <c r="C689" s="51" t="s">
        <v>1607</v>
      </c>
      <c r="D689" s="32"/>
      <c r="E689" s="13"/>
      <c r="F689" s="33">
        <f>Source!AO417</f>
        <v>143.63</v>
      </c>
      <c r="G689" s="34" t="str">
        <f>Source!DG417</f>
        <v/>
      </c>
      <c r="H689" s="35">
        <f>ROUND(Source!AF417*Source!I417, 2)</f>
        <v>14.36</v>
      </c>
      <c r="I689" s="34"/>
      <c r="J689" s="34">
        <f>IF(Source!BA417&lt;&gt; 0, Source!BA417, 1)</f>
        <v>7.13</v>
      </c>
      <c r="K689" s="35">
        <f>Source!S417</f>
        <v>102.41</v>
      </c>
      <c r="L689" s="36"/>
      <c r="R689">
        <f>H689</f>
        <v>14.36</v>
      </c>
    </row>
    <row r="690" spans="1:26" ht="14.25" x14ac:dyDescent="0.2">
      <c r="A690" s="50"/>
      <c r="B690" s="51"/>
      <c r="C690" s="51" t="s">
        <v>390</v>
      </c>
      <c r="D690" s="32"/>
      <c r="E690" s="13"/>
      <c r="F690" s="33">
        <f>Source!AM417</f>
        <v>19.55</v>
      </c>
      <c r="G690" s="34" t="str">
        <f>Source!DE417</f>
        <v/>
      </c>
      <c r="H690" s="35">
        <f>ROUND(Source!AD417*Source!I417, 2)</f>
        <v>1.96</v>
      </c>
      <c r="I690" s="34"/>
      <c r="J690" s="34">
        <f>IF(Source!BB417&lt;&gt; 0, Source!BB417, 1)</f>
        <v>7.13</v>
      </c>
      <c r="K690" s="35">
        <f>Source!Q417</f>
        <v>13.94</v>
      </c>
      <c r="L690" s="36"/>
    </row>
    <row r="691" spans="1:26" ht="14.25" x14ac:dyDescent="0.2">
      <c r="A691" s="50"/>
      <c r="B691" s="51"/>
      <c r="C691" s="51" t="s">
        <v>1608</v>
      </c>
      <c r="D691" s="32"/>
      <c r="E691" s="13"/>
      <c r="F691" s="33">
        <f>Source!AN417</f>
        <v>2.77</v>
      </c>
      <c r="G691" s="34" t="str">
        <f>Source!DF417</f>
        <v/>
      </c>
      <c r="H691" s="37">
        <f>ROUND(Source!AE417*Source!I417, 2)</f>
        <v>0.28000000000000003</v>
      </c>
      <c r="I691" s="34"/>
      <c r="J691" s="34">
        <f>IF(Source!BS417&lt;&gt; 0, Source!BS417, 1)</f>
        <v>7.13</v>
      </c>
      <c r="K691" s="37">
        <f>Source!R417</f>
        <v>1.98</v>
      </c>
      <c r="L691" s="36"/>
      <c r="R691">
        <f>H691</f>
        <v>0.28000000000000003</v>
      </c>
    </row>
    <row r="692" spans="1:26" ht="14.25" x14ac:dyDescent="0.2">
      <c r="A692" s="50"/>
      <c r="B692" s="51"/>
      <c r="C692" s="51" t="s">
        <v>1614</v>
      </c>
      <c r="D692" s="32"/>
      <c r="E692" s="13"/>
      <c r="F692" s="33">
        <f>Source!AL417</f>
        <v>87.74</v>
      </c>
      <c r="G692" s="34" t="str">
        <f>Source!DD417</f>
        <v/>
      </c>
      <c r="H692" s="35">
        <f>ROUND(Source!AC417*Source!I417, 2)</f>
        <v>8.77</v>
      </c>
      <c r="I692" s="34"/>
      <c r="J692" s="34">
        <f>IF(Source!BC417&lt;&gt; 0, Source!BC417, 1)</f>
        <v>7.13</v>
      </c>
      <c r="K692" s="35">
        <f>Source!P417</f>
        <v>62.56</v>
      </c>
      <c r="L692" s="36"/>
    </row>
    <row r="693" spans="1:26" ht="14.25" x14ac:dyDescent="0.2">
      <c r="A693" s="50"/>
      <c r="B693" s="51"/>
      <c r="C693" s="51" t="s">
        <v>1609</v>
      </c>
      <c r="D693" s="32" t="s">
        <v>1610</v>
      </c>
      <c r="E693" s="13">
        <f>Source!BZ417</f>
        <v>95</v>
      </c>
      <c r="F693" s="54"/>
      <c r="G693" s="34"/>
      <c r="H693" s="35">
        <f>SUM(S687:S696)</f>
        <v>13.91</v>
      </c>
      <c r="I693" s="38"/>
      <c r="J693" s="30">
        <f>Source!AT417</f>
        <v>95</v>
      </c>
      <c r="K693" s="35">
        <f>SUM(T687:T696)</f>
        <v>99.17</v>
      </c>
      <c r="L693" s="36"/>
    </row>
    <row r="694" spans="1:26" ht="14.25" x14ac:dyDescent="0.2">
      <c r="A694" s="50"/>
      <c r="B694" s="51"/>
      <c r="C694" s="51" t="s">
        <v>1611</v>
      </c>
      <c r="D694" s="32" t="s">
        <v>1610</v>
      </c>
      <c r="E694" s="13">
        <f>Source!CA417</f>
        <v>65</v>
      </c>
      <c r="F694" s="54"/>
      <c r="G694" s="34"/>
      <c r="H694" s="35">
        <f>SUM(U687:U696)</f>
        <v>9.52</v>
      </c>
      <c r="I694" s="38"/>
      <c r="J694" s="30">
        <f>Source!AU417</f>
        <v>65</v>
      </c>
      <c r="K694" s="35">
        <f>SUM(V687:V696)</f>
        <v>67.849999999999994</v>
      </c>
      <c r="L694" s="36"/>
    </row>
    <row r="695" spans="1:26" ht="14.25" x14ac:dyDescent="0.2">
      <c r="A695" s="50"/>
      <c r="B695" s="51"/>
      <c r="C695" s="51" t="s">
        <v>1612</v>
      </c>
      <c r="D695" s="32" t="s">
        <v>1613</v>
      </c>
      <c r="E695" s="13">
        <f>Source!AQ417</f>
        <v>15.28</v>
      </c>
      <c r="F695" s="33"/>
      <c r="G695" s="34" t="str">
        <f>Source!DI417</f>
        <v/>
      </c>
      <c r="H695" s="35"/>
      <c r="I695" s="34"/>
      <c r="J695" s="34"/>
      <c r="K695" s="35"/>
      <c r="L695" s="46">
        <f>Source!U417</f>
        <v>1.528</v>
      </c>
    </row>
    <row r="696" spans="1:26" ht="28.5" x14ac:dyDescent="0.2">
      <c r="A696" s="52" t="str">
        <f>Source!E419</f>
        <v>65,1</v>
      </c>
      <c r="B696" s="53" t="str">
        <f>Source!F419</f>
        <v>24.3.03.13-0305</v>
      </c>
      <c r="C696" s="53" t="str">
        <f>Source!G419</f>
        <v>Трубы гладкие одностенные легкие из ПНД, диаметром 40 мм</v>
      </c>
      <c r="D696" s="39" t="str">
        <f>Source!H419</f>
        <v>10 м</v>
      </c>
      <c r="E696" s="40">
        <f>Source!I419</f>
        <v>1</v>
      </c>
      <c r="F696" s="41">
        <f>Source!AL419+Source!AM419+Source!AO419</f>
        <v>149.84</v>
      </c>
      <c r="G696" s="48" t="s">
        <v>6</v>
      </c>
      <c r="H696" s="43">
        <f>ROUND(Source!AC419*Source!I419, 2)+ROUND(Source!AD419*Source!I419, 2)+ROUND(Source!AF419*Source!I419, 2)</f>
        <v>149.84</v>
      </c>
      <c r="I696" s="42"/>
      <c r="J696" s="42">
        <f>IF(Source!BC419&lt;&gt; 0, Source!BC419, 1)</f>
        <v>7.13</v>
      </c>
      <c r="K696" s="43">
        <f>Source!O419</f>
        <v>1068.3599999999999</v>
      </c>
      <c r="L696" s="49"/>
      <c r="S696">
        <f>ROUND((Source!FX419/100)*((ROUND(Source!AF419*Source!I419, 2)+ROUND(Source!AE419*Source!I419, 2))), 2)</f>
        <v>0</v>
      </c>
      <c r="T696">
        <f>Source!X419</f>
        <v>0</v>
      </c>
      <c r="U696">
        <f>ROUND((Source!FY419/100)*((ROUND(Source!AF419*Source!I419, 2)+ROUND(Source!AE419*Source!I419, 2))), 2)</f>
        <v>0</v>
      </c>
      <c r="V696">
        <f>Source!Y419</f>
        <v>0</v>
      </c>
      <c r="W696">
        <f>IF(Source!BI419&lt;=1,H696, 0)</f>
        <v>0</v>
      </c>
      <c r="X696">
        <f>IF(Source!BI419=2,H696, 0)</f>
        <v>149.84</v>
      </c>
      <c r="Y696">
        <f>IF(Source!BI419=3,H696, 0)</f>
        <v>0</v>
      </c>
      <c r="Z696">
        <f>IF(Source!BI419=4,H696, 0)</f>
        <v>0</v>
      </c>
    </row>
    <row r="697" spans="1:26" ht="15" x14ac:dyDescent="0.25">
      <c r="G697" s="76">
        <f>H689+H690+H692+H693+H694+SUM(H696:H696)</f>
        <v>198.36</v>
      </c>
      <c r="H697" s="76"/>
      <c r="J697" s="76">
        <f>K689+K690+K692+K693+K694+SUM(K696:K696)</f>
        <v>1414.29</v>
      </c>
      <c r="K697" s="76"/>
      <c r="L697" s="45">
        <f>Source!U417</f>
        <v>1.528</v>
      </c>
      <c r="O697" s="28">
        <f>G697</f>
        <v>198.36</v>
      </c>
      <c r="P697" s="28">
        <f>J697</f>
        <v>1414.29</v>
      </c>
      <c r="Q697" s="28">
        <f>L697</f>
        <v>1.528</v>
      </c>
      <c r="W697">
        <f>IF(Source!BI417&lt;=1,H689+H690+H692+H693+H694, 0)</f>
        <v>0</v>
      </c>
      <c r="X697">
        <f>IF(Source!BI417=2,H689+H690+H692+H693+H694, 0)</f>
        <v>48.519999999999996</v>
      </c>
      <c r="Y697">
        <f>IF(Source!BI417=3,H689+H690+H692+H693+H694, 0)</f>
        <v>0</v>
      </c>
      <c r="Z697">
        <f>IF(Source!BI417=4,H689+H690+H692+H693+H694, 0)</f>
        <v>0</v>
      </c>
    </row>
    <row r="698" spans="1:26" ht="14.25" x14ac:dyDescent="0.2">
      <c r="A698" s="50" t="str">
        <f>Source!E421</f>
        <v>66</v>
      </c>
      <c r="B698" s="51" t="str">
        <f>Source!F421</f>
        <v>65-19-5</v>
      </c>
      <c r="C698" s="51" t="str">
        <f>Source!G421</f>
        <v>Демонтаж конвекторов</v>
      </c>
      <c r="D698" s="32" t="str">
        <f>Source!H421</f>
        <v>100 экм</v>
      </c>
      <c r="E698" s="13">
        <f>Source!I421</f>
        <v>0.126</v>
      </c>
      <c r="F698" s="33">
        <f>Source!AL421+Source!AM421+Source!AO421</f>
        <v>150.27000000000001</v>
      </c>
      <c r="G698" s="34"/>
      <c r="H698" s="35"/>
      <c r="I698" s="34" t="str">
        <f>Source!BO421</f>
        <v/>
      </c>
      <c r="J698" s="34"/>
      <c r="K698" s="35"/>
      <c r="L698" s="36"/>
      <c r="S698">
        <f>ROUND((Source!FX421/100)*((ROUND(Source!AF421*Source!I421, 2)+ROUND(Source!AE421*Source!I421, 2))), 2)</f>
        <v>13.68</v>
      </c>
      <c r="T698">
        <f>Source!X421</f>
        <v>97.54</v>
      </c>
      <c r="U698">
        <f>ROUND((Source!FY421/100)*((ROUND(Source!AF421*Source!I421, 2)+ROUND(Source!AE421*Source!I421, 2))), 2)</f>
        <v>9.25</v>
      </c>
      <c r="V698">
        <f>Source!Y421</f>
        <v>65.91</v>
      </c>
    </row>
    <row r="699" spans="1:26" x14ac:dyDescent="0.2">
      <c r="C699" s="27" t="str">
        <f>"Объем: "&amp;Source!I421&amp;"=12,6/"&amp;"100"</f>
        <v>Объем: 0,126=12,6/100</v>
      </c>
    </row>
    <row r="700" spans="1:26" ht="14.25" x14ac:dyDescent="0.2">
      <c r="A700" s="50"/>
      <c r="B700" s="51"/>
      <c r="C700" s="51" t="s">
        <v>1607</v>
      </c>
      <c r="D700" s="32"/>
      <c r="E700" s="13"/>
      <c r="F700" s="33">
        <f>Source!AO421</f>
        <v>144.02000000000001</v>
      </c>
      <c r="G700" s="34" t="str">
        <f>Source!DG421</f>
        <v/>
      </c>
      <c r="H700" s="35">
        <f>ROUND(Source!AF421*Source!I421, 2)</f>
        <v>18.149999999999999</v>
      </c>
      <c r="I700" s="34"/>
      <c r="J700" s="34">
        <f>IF(Source!BA421&lt;&gt; 0, Source!BA421, 1)</f>
        <v>7.13</v>
      </c>
      <c r="K700" s="35">
        <f>Source!S421</f>
        <v>129.38</v>
      </c>
      <c r="L700" s="36"/>
      <c r="R700">
        <f>H700</f>
        <v>18.149999999999999</v>
      </c>
    </row>
    <row r="701" spans="1:26" ht="14.25" x14ac:dyDescent="0.2">
      <c r="A701" s="50"/>
      <c r="B701" s="51"/>
      <c r="C701" s="51" t="s">
        <v>390</v>
      </c>
      <c r="D701" s="32"/>
      <c r="E701" s="13"/>
      <c r="F701" s="33">
        <f>Source!AM421</f>
        <v>6.25</v>
      </c>
      <c r="G701" s="34" t="str">
        <f>Source!DE421</f>
        <v/>
      </c>
      <c r="H701" s="35">
        <f>ROUND(Source!AD421*Source!I421, 2)</f>
        <v>0.79</v>
      </c>
      <c r="I701" s="34"/>
      <c r="J701" s="34">
        <f>IF(Source!BB421&lt;&gt; 0, Source!BB421, 1)</f>
        <v>7.13</v>
      </c>
      <c r="K701" s="35">
        <f>Source!Q421</f>
        <v>5.61</v>
      </c>
      <c r="L701" s="36"/>
    </row>
    <row r="702" spans="1:26" ht="14.25" x14ac:dyDescent="0.2">
      <c r="A702" s="50"/>
      <c r="B702" s="51"/>
      <c r="C702" s="51" t="s">
        <v>1608</v>
      </c>
      <c r="D702" s="32"/>
      <c r="E702" s="13"/>
      <c r="F702" s="33">
        <f>Source!AN421</f>
        <v>2.7</v>
      </c>
      <c r="G702" s="34" t="str">
        <f>Source!DF421</f>
        <v/>
      </c>
      <c r="H702" s="37">
        <f>ROUND(Source!AE421*Source!I421, 2)</f>
        <v>0.34</v>
      </c>
      <c r="I702" s="34"/>
      <c r="J702" s="34">
        <f>IF(Source!BS421&lt;&gt; 0, Source!BS421, 1)</f>
        <v>7.13</v>
      </c>
      <c r="K702" s="37">
        <f>Source!R421</f>
        <v>2.4300000000000002</v>
      </c>
      <c r="L702" s="36"/>
      <c r="R702">
        <f>H702</f>
        <v>0.34</v>
      </c>
    </row>
    <row r="703" spans="1:26" ht="14.25" x14ac:dyDescent="0.2">
      <c r="A703" s="50"/>
      <c r="B703" s="51"/>
      <c r="C703" s="51" t="s">
        <v>1609</v>
      </c>
      <c r="D703" s="32" t="s">
        <v>1610</v>
      </c>
      <c r="E703" s="13">
        <f>Source!BZ421</f>
        <v>74</v>
      </c>
      <c r="F703" s="54"/>
      <c r="G703" s="34"/>
      <c r="H703" s="35">
        <f>SUM(S698:S705)</f>
        <v>13.68</v>
      </c>
      <c r="I703" s="38"/>
      <c r="J703" s="30">
        <f>Source!AT421</f>
        <v>74</v>
      </c>
      <c r="K703" s="35">
        <f>SUM(T698:T705)</f>
        <v>97.54</v>
      </c>
      <c r="L703" s="36"/>
    </row>
    <row r="704" spans="1:26" ht="14.25" x14ac:dyDescent="0.2">
      <c r="A704" s="50"/>
      <c r="B704" s="51"/>
      <c r="C704" s="51" t="s">
        <v>1611</v>
      </c>
      <c r="D704" s="32" t="s">
        <v>1610</v>
      </c>
      <c r="E704" s="13">
        <f>Source!CA421</f>
        <v>50</v>
      </c>
      <c r="F704" s="54"/>
      <c r="G704" s="34"/>
      <c r="H704" s="35">
        <f>SUM(U698:U705)</f>
        <v>9.25</v>
      </c>
      <c r="I704" s="38"/>
      <c r="J704" s="30">
        <f>Source!AU421</f>
        <v>50</v>
      </c>
      <c r="K704" s="35">
        <f>SUM(V698:V705)</f>
        <v>65.91</v>
      </c>
      <c r="L704" s="36"/>
    </row>
    <row r="705" spans="1:26" ht="14.25" x14ac:dyDescent="0.2">
      <c r="A705" s="52"/>
      <c r="B705" s="53"/>
      <c r="C705" s="53" t="s">
        <v>1612</v>
      </c>
      <c r="D705" s="39" t="s">
        <v>1613</v>
      </c>
      <c r="E705" s="40">
        <f>Source!AQ421</f>
        <v>18.3</v>
      </c>
      <c r="F705" s="41"/>
      <c r="G705" s="42" t="str">
        <f>Source!DI421</f>
        <v/>
      </c>
      <c r="H705" s="43"/>
      <c r="I705" s="42"/>
      <c r="J705" s="42"/>
      <c r="K705" s="43"/>
      <c r="L705" s="44">
        <f>Source!U421</f>
        <v>2.3058000000000001</v>
      </c>
    </row>
    <row r="706" spans="1:26" ht="15" x14ac:dyDescent="0.25">
      <c r="G706" s="76">
        <f>H700+H701+H703+H704</f>
        <v>41.87</v>
      </c>
      <c r="H706" s="76"/>
      <c r="J706" s="76">
        <f>K700+K701+K703+K704</f>
        <v>298.44000000000005</v>
      </c>
      <c r="K706" s="76"/>
      <c r="L706" s="45">
        <f>Source!U421</f>
        <v>2.3058000000000001</v>
      </c>
      <c r="O706" s="28">
        <f>G706</f>
        <v>41.87</v>
      </c>
      <c r="P706" s="28">
        <f>J706</f>
        <v>298.44000000000005</v>
      </c>
      <c r="Q706" s="28">
        <f>L706</f>
        <v>2.3058000000000001</v>
      </c>
      <c r="W706">
        <f>IF(Source!BI421&lt;=1,H700+H701+H703+H704, 0)</f>
        <v>41.87</v>
      </c>
      <c r="X706">
        <f>IF(Source!BI421=2,H700+H701+H703+H704, 0)</f>
        <v>0</v>
      </c>
      <c r="Y706">
        <f>IF(Source!BI421=3,H700+H701+H703+H704, 0)</f>
        <v>0</v>
      </c>
      <c r="Z706">
        <f>IF(Source!BI421=4,H700+H701+H703+H704, 0)</f>
        <v>0</v>
      </c>
    </row>
    <row r="707" spans="1:26" ht="57" x14ac:dyDescent="0.2">
      <c r="A707" s="50" t="str">
        <f>Source!E423</f>
        <v>67</v>
      </c>
      <c r="B707" s="51" t="str">
        <f>Source!F423</f>
        <v>16-02-001-03</v>
      </c>
      <c r="C707" s="51" t="str">
        <f>Source!G423</f>
        <v>Прокладка трубопроводов отопления из стальных водогазопроводных неоцинкованных труб диаметром 25 мм</v>
      </c>
      <c r="D707" s="32" t="str">
        <f>Source!H423</f>
        <v>100 м</v>
      </c>
      <c r="E707" s="13">
        <f>Source!I423</f>
        <v>0.28000000000000003</v>
      </c>
      <c r="F707" s="33">
        <f>Source!AL423+Source!AM423+Source!AO423</f>
        <v>384.19000000000005</v>
      </c>
      <c r="G707" s="34"/>
      <c r="H707" s="35"/>
      <c r="I707" s="34" t="str">
        <f>Source!BO423</f>
        <v/>
      </c>
      <c r="J707" s="34"/>
      <c r="K707" s="35"/>
      <c r="L707" s="36"/>
      <c r="S707">
        <f>ROUND((Source!FX423/100)*((ROUND(Source!AF423*Source!I423, 2)+ROUND(Source!AE423*Source!I423, 2))), 2)</f>
        <v>120.11</v>
      </c>
      <c r="T707">
        <f>Source!X423</f>
        <v>854.89</v>
      </c>
      <c r="U707">
        <f>ROUND((Source!FY423/100)*((ROUND(Source!AF423*Source!I423, 2)+ROUND(Source!AE423*Source!I423, 2))), 2)</f>
        <v>73.56</v>
      </c>
      <c r="V707">
        <f>Source!Y423</f>
        <v>527.79999999999995</v>
      </c>
    </row>
    <row r="708" spans="1:26" x14ac:dyDescent="0.2">
      <c r="C708" s="27" t="str">
        <f>"Объем: "&amp;Source!I423&amp;"=28/"&amp;"100"</f>
        <v>Объем: 0,28=28/100</v>
      </c>
    </row>
    <row r="709" spans="1:26" ht="14.25" x14ac:dyDescent="0.2">
      <c r="A709" s="50"/>
      <c r="B709" s="51"/>
      <c r="C709" s="51" t="s">
        <v>1607</v>
      </c>
      <c r="D709" s="32"/>
      <c r="E709" s="13"/>
      <c r="F709" s="33">
        <f>Source!AO423</f>
        <v>317.17</v>
      </c>
      <c r="G709" s="34" t="str">
        <f>Source!DG423</f>
        <v>)*1,15</v>
      </c>
      <c r="H709" s="35">
        <f>ROUND(Source!AF423*Source!I423, 2)</f>
        <v>102.13</v>
      </c>
      <c r="I709" s="34"/>
      <c r="J709" s="34">
        <f>IF(Source!BA423&lt;&gt; 0, Source!BA423, 1)</f>
        <v>7.13</v>
      </c>
      <c r="K709" s="35">
        <f>Source!S423</f>
        <v>728.18</v>
      </c>
      <c r="L709" s="36"/>
      <c r="R709">
        <f>H709</f>
        <v>102.13</v>
      </c>
    </row>
    <row r="710" spans="1:26" ht="14.25" x14ac:dyDescent="0.2">
      <c r="A710" s="50"/>
      <c r="B710" s="51"/>
      <c r="C710" s="51" t="s">
        <v>390</v>
      </c>
      <c r="D710" s="32"/>
      <c r="E710" s="13"/>
      <c r="F710" s="33">
        <f>Source!AM423</f>
        <v>39.130000000000003</v>
      </c>
      <c r="G710" s="34" t="str">
        <f>Source!DE423</f>
        <v>)*1,25</v>
      </c>
      <c r="H710" s="35">
        <f>ROUND(Source!AD423*Source!I423, 2)</f>
        <v>13.7</v>
      </c>
      <c r="I710" s="34"/>
      <c r="J710" s="34">
        <f>IF(Source!BB423&lt;&gt; 0, Source!BB423, 1)</f>
        <v>7.13</v>
      </c>
      <c r="K710" s="35">
        <f>Source!Q423</f>
        <v>97.65</v>
      </c>
      <c r="L710" s="36"/>
    </row>
    <row r="711" spans="1:26" ht="14.25" x14ac:dyDescent="0.2">
      <c r="A711" s="50"/>
      <c r="B711" s="51"/>
      <c r="C711" s="51" t="s">
        <v>1608</v>
      </c>
      <c r="D711" s="32"/>
      <c r="E711" s="13"/>
      <c r="F711" s="33">
        <f>Source!AN423</f>
        <v>6.09</v>
      </c>
      <c r="G711" s="34" t="str">
        <f>Source!DF423</f>
        <v>)*1,25</v>
      </c>
      <c r="H711" s="37">
        <f>ROUND(Source!AE423*Source!I423, 2)</f>
        <v>2.13</v>
      </c>
      <c r="I711" s="34"/>
      <c r="J711" s="34">
        <f>IF(Source!BS423&lt;&gt; 0, Source!BS423, 1)</f>
        <v>7.13</v>
      </c>
      <c r="K711" s="37">
        <f>Source!R423</f>
        <v>15.2</v>
      </c>
      <c r="L711" s="36"/>
      <c r="R711">
        <f>H711</f>
        <v>2.13</v>
      </c>
    </row>
    <row r="712" spans="1:26" ht="14.25" x14ac:dyDescent="0.2">
      <c r="A712" s="50"/>
      <c r="B712" s="51"/>
      <c r="C712" s="51" t="s">
        <v>1614</v>
      </c>
      <c r="D712" s="32"/>
      <c r="E712" s="13"/>
      <c r="F712" s="33">
        <f>Source!AL423</f>
        <v>27.89</v>
      </c>
      <c r="G712" s="34" t="str">
        <f>Source!DD423</f>
        <v/>
      </c>
      <c r="H712" s="35">
        <f>ROUND(Source!AC423*Source!I423, 2)</f>
        <v>7.81</v>
      </c>
      <c r="I712" s="34"/>
      <c r="J712" s="34">
        <f>IF(Source!BC423&lt;&gt; 0, Source!BC423, 1)</f>
        <v>7.13</v>
      </c>
      <c r="K712" s="35">
        <f>Source!P423</f>
        <v>55.68</v>
      </c>
      <c r="L712" s="36"/>
    </row>
    <row r="713" spans="1:26" ht="14.25" x14ac:dyDescent="0.2">
      <c r="A713" s="50"/>
      <c r="B713" s="51"/>
      <c r="C713" s="51" t="s">
        <v>1609</v>
      </c>
      <c r="D713" s="32" t="s">
        <v>1610</v>
      </c>
      <c r="E713" s="13">
        <f>Source!BZ423</f>
        <v>128</v>
      </c>
      <c r="F713" s="74" t="str">
        <f>CONCATENATE(" )", Source!DL423, Source!FT423, "=", Source!FX423)</f>
        <v xml:space="preserve"> )*0,9=115,2</v>
      </c>
      <c r="G713" s="75"/>
      <c r="H713" s="35">
        <f>SUM(S707:S718)</f>
        <v>120.11</v>
      </c>
      <c r="I713" s="38"/>
      <c r="J713" s="30">
        <f>Source!AT423</f>
        <v>115</v>
      </c>
      <c r="K713" s="35">
        <f>SUM(T707:T718)</f>
        <v>854.89</v>
      </c>
      <c r="L713" s="36"/>
    </row>
    <row r="714" spans="1:26" ht="14.25" x14ac:dyDescent="0.2">
      <c r="A714" s="50"/>
      <c r="B714" s="51"/>
      <c r="C714" s="51" t="s">
        <v>1611</v>
      </c>
      <c r="D714" s="32" t="s">
        <v>1610</v>
      </c>
      <c r="E714" s="13">
        <f>Source!CA423</f>
        <v>83</v>
      </c>
      <c r="F714" s="74" t="str">
        <f>CONCATENATE(" )", Source!DM423, Source!FU423, "=", Source!FY423)</f>
        <v xml:space="preserve"> )*0,85=70,55</v>
      </c>
      <c r="G714" s="75"/>
      <c r="H714" s="35">
        <f>SUM(U707:U718)</f>
        <v>73.56</v>
      </c>
      <c r="I714" s="38"/>
      <c r="J714" s="30">
        <f>Source!AU423</f>
        <v>71</v>
      </c>
      <c r="K714" s="35">
        <f>SUM(V707:V718)</f>
        <v>527.79999999999995</v>
      </c>
      <c r="L714" s="36"/>
    </row>
    <row r="715" spans="1:26" ht="14.25" x14ac:dyDescent="0.2">
      <c r="A715" s="50"/>
      <c r="B715" s="51"/>
      <c r="C715" s="51" t="s">
        <v>1612</v>
      </c>
      <c r="D715" s="32" t="s">
        <v>1613</v>
      </c>
      <c r="E715" s="13">
        <f>Source!AQ423</f>
        <v>32.97</v>
      </c>
      <c r="F715" s="33"/>
      <c r="G715" s="34" t="str">
        <f>Source!DI423</f>
        <v>)*1,15</v>
      </c>
      <c r="H715" s="35"/>
      <c r="I715" s="34"/>
      <c r="J715" s="34"/>
      <c r="K715" s="35"/>
      <c r="L715" s="46">
        <f>Source!U423</f>
        <v>10.616339999999999</v>
      </c>
    </row>
    <row r="716" spans="1:26" ht="57" x14ac:dyDescent="0.2">
      <c r="A716" s="50" t="str">
        <f>Source!E425</f>
        <v>67,1</v>
      </c>
      <c r="B716" s="51" t="str">
        <f>Source!F425</f>
        <v>23.1.02.06-0004</v>
      </c>
      <c r="C716" s="51" t="str">
        <f>Source!G425</f>
        <v>Хомут металлический с одним стопорным винтом и резиновым профилем для крепления трубопроводов диаметром 25-28 мм</v>
      </c>
      <c r="D716" s="32" t="str">
        <f>Source!H425</f>
        <v>10 шт.</v>
      </c>
      <c r="E716" s="13">
        <f>Source!I425</f>
        <v>2.1</v>
      </c>
      <c r="F716" s="33">
        <f>Source!AL425+Source!AM425+Source!AO425</f>
        <v>33</v>
      </c>
      <c r="G716" s="47" t="s">
        <v>6</v>
      </c>
      <c r="H716" s="35">
        <f>ROUND(Source!AC425*Source!I425, 2)+ROUND(Source!AD425*Source!I425, 2)+ROUND(Source!AF425*Source!I425, 2)</f>
        <v>69.3</v>
      </c>
      <c r="I716" s="34"/>
      <c r="J716" s="34">
        <f>IF(Source!BC425&lt;&gt; 0, Source!BC425, 1)</f>
        <v>7.13</v>
      </c>
      <c r="K716" s="35">
        <f>Source!O425</f>
        <v>494.11</v>
      </c>
      <c r="L716" s="36"/>
      <c r="S716">
        <f>ROUND((Source!FX425/100)*((ROUND(Source!AF425*Source!I425, 2)+ROUND(Source!AE425*Source!I425, 2))), 2)</f>
        <v>0</v>
      </c>
      <c r="T716">
        <f>Source!X425</f>
        <v>0</v>
      </c>
      <c r="U716">
        <f>ROUND((Source!FY425/100)*((ROUND(Source!AF425*Source!I425, 2)+ROUND(Source!AE425*Source!I425, 2))), 2)</f>
        <v>0</v>
      </c>
      <c r="V716">
        <f>Source!Y425</f>
        <v>0</v>
      </c>
      <c r="W716">
        <f>IF(Source!BI425&lt;=1,H716, 0)</f>
        <v>69.3</v>
      </c>
      <c r="X716">
        <f>IF(Source!BI425=2,H716, 0)</f>
        <v>0</v>
      </c>
      <c r="Y716">
        <f>IF(Source!BI425=3,H716, 0)</f>
        <v>0</v>
      </c>
      <c r="Z716">
        <f>IF(Source!BI425=4,H716, 0)</f>
        <v>0</v>
      </c>
    </row>
    <row r="717" spans="1:26" ht="57" x14ac:dyDescent="0.2">
      <c r="A717" s="50" t="str">
        <f>Source!E427</f>
        <v>67,2</v>
      </c>
      <c r="B717" s="51" t="str">
        <f>Source!F427</f>
        <v>23.7.01.03-0003</v>
      </c>
      <c r="C717" s="51" t="str">
        <f>Source!G427</f>
        <v>Трубопроводы из стальных водогазопроводных неоцинкованных труб с гильзами и креплениями для газоснабжения диаметром 25 мм</v>
      </c>
      <c r="D717" s="32" t="str">
        <f>Source!H427</f>
        <v>м</v>
      </c>
      <c r="E717" s="13">
        <f>Source!I427</f>
        <v>28</v>
      </c>
      <c r="F717" s="33">
        <f>Source!AL427+Source!AM427+Source!AO427</f>
        <v>27.2</v>
      </c>
      <c r="G717" s="47" t="s">
        <v>6</v>
      </c>
      <c r="H717" s="35">
        <f>ROUND(Source!AC427*Source!I427, 2)+ROUND(Source!AD427*Source!I427, 2)+ROUND(Source!AF427*Source!I427, 2)</f>
        <v>761.6</v>
      </c>
      <c r="I717" s="34"/>
      <c r="J717" s="34">
        <f>IF(Source!BC427&lt;&gt; 0, Source!BC427, 1)</f>
        <v>7.13</v>
      </c>
      <c r="K717" s="35">
        <f>Source!O427</f>
        <v>5430.21</v>
      </c>
      <c r="L717" s="36"/>
      <c r="S717">
        <f>ROUND((Source!FX427/100)*((ROUND(Source!AF427*Source!I427, 2)+ROUND(Source!AE427*Source!I427, 2))), 2)</f>
        <v>0</v>
      </c>
      <c r="T717">
        <f>Source!X427</f>
        <v>0</v>
      </c>
      <c r="U717">
        <f>ROUND((Source!FY427/100)*((ROUND(Source!AF427*Source!I427, 2)+ROUND(Source!AE427*Source!I427, 2))), 2)</f>
        <v>0</v>
      </c>
      <c r="V717">
        <f>Source!Y427</f>
        <v>0</v>
      </c>
      <c r="W717">
        <f>IF(Source!BI427&lt;=1,H717, 0)</f>
        <v>761.6</v>
      </c>
      <c r="X717">
        <f>IF(Source!BI427=2,H717, 0)</f>
        <v>0</v>
      </c>
      <c r="Y717">
        <f>IF(Source!BI427=3,H717, 0)</f>
        <v>0</v>
      </c>
      <c r="Z717">
        <f>IF(Source!BI427=4,H717, 0)</f>
        <v>0</v>
      </c>
    </row>
    <row r="718" spans="1:26" ht="14.25" x14ac:dyDescent="0.2">
      <c r="A718" s="52" t="str">
        <f>Source!E429</f>
        <v>67,3</v>
      </c>
      <c r="B718" s="53" t="str">
        <f>Source!F429</f>
        <v>23.7.01.07</v>
      </c>
      <c r="C718" s="53" t="str">
        <f>Source!G429</f>
        <v>Трубопроводы с гильзами</v>
      </c>
      <c r="D718" s="39" t="str">
        <f>Source!H429</f>
        <v>м</v>
      </c>
      <c r="E718" s="40">
        <f>Source!I429</f>
        <v>28</v>
      </c>
      <c r="F718" s="41">
        <f>Source!AL429+Source!AM429+Source!AO429</f>
        <v>0</v>
      </c>
      <c r="G718" s="48" t="s">
        <v>6</v>
      </c>
      <c r="H718" s="43">
        <f>ROUND(Source!AC429*Source!I429, 2)+ROUND(Source!AD429*Source!I429, 2)+ROUND(Source!AF429*Source!I429, 2)</f>
        <v>0</v>
      </c>
      <c r="I718" s="42"/>
      <c r="J718" s="42">
        <f>IF(Source!BC429&lt;&gt; 0, Source!BC429, 1)</f>
        <v>7.13</v>
      </c>
      <c r="K718" s="43">
        <f>Source!O429</f>
        <v>0</v>
      </c>
      <c r="L718" s="49"/>
      <c r="S718">
        <f>ROUND((Source!FX429/100)*((ROUND(Source!AF429*Source!I429, 2)+ROUND(Source!AE429*Source!I429, 2))), 2)</f>
        <v>0</v>
      </c>
      <c r="T718">
        <f>Source!X429</f>
        <v>0</v>
      </c>
      <c r="U718">
        <f>ROUND((Source!FY429/100)*((ROUND(Source!AF429*Source!I429, 2)+ROUND(Source!AE429*Source!I429, 2))), 2)</f>
        <v>0</v>
      </c>
      <c r="V718">
        <f>Source!Y429</f>
        <v>0</v>
      </c>
      <c r="W718">
        <f>IF(Source!BI429&lt;=1,H718, 0)</f>
        <v>0</v>
      </c>
      <c r="X718">
        <f>IF(Source!BI429=2,H718, 0)</f>
        <v>0</v>
      </c>
      <c r="Y718">
        <f>IF(Source!BI429=3,H718, 0)</f>
        <v>0</v>
      </c>
      <c r="Z718">
        <f>IF(Source!BI429=4,H718, 0)</f>
        <v>0</v>
      </c>
    </row>
    <row r="719" spans="1:26" ht="15" x14ac:dyDescent="0.25">
      <c r="G719" s="76">
        <f>H709+H710+H712+H713+H714+SUM(H716:H718)</f>
        <v>1148.21</v>
      </c>
      <c r="H719" s="76"/>
      <c r="J719" s="76">
        <f>K709+K710+K712+K713+K714+SUM(K716:K718)</f>
        <v>8188.5199999999995</v>
      </c>
      <c r="K719" s="76"/>
      <c r="L719" s="45">
        <f>Source!U423</f>
        <v>10.616339999999999</v>
      </c>
      <c r="O719" s="28">
        <f>G719</f>
        <v>1148.21</v>
      </c>
      <c r="P719" s="28">
        <f>J719</f>
        <v>8188.5199999999995</v>
      </c>
      <c r="Q719" s="28">
        <f>L719</f>
        <v>10.616339999999999</v>
      </c>
      <c r="W719">
        <f>IF(Source!BI423&lt;=1,H709+H710+H712+H713+H714, 0)</f>
        <v>317.31</v>
      </c>
      <c r="X719">
        <f>IF(Source!BI423=2,H709+H710+H712+H713+H714, 0)</f>
        <v>0</v>
      </c>
      <c r="Y719">
        <f>IF(Source!BI423=3,H709+H710+H712+H713+H714, 0)</f>
        <v>0</v>
      </c>
      <c r="Z719">
        <f>IF(Source!BI423=4,H709+H710+H712+H713+H714, 0)</f>
        <v>0</v>
      </c>
    </row>
    <row r="720" spans="1:26" ht="57" x14ac:dyDescent="0.2">
      <c r="A720" s="50" t="str">
        <f>Source!E431</f>
        <v>68</v>
      </c>
      <c r="B720" s="51" t="str">
        <f>Source!F431</f>
        <v>16-02-001-02</v>
      </c>
      <c r="C720" s="51" t="str">
        <f>Source!G431</f>
        <v>Прокладка трубопроводов отопления из стальных водогазопроводных неоцинкованных труб диаметром 20 мм</v>
      </c>
      <c r="D720" s="32" t="str">
        <f>Source!H431</f>
        <v>100 м</v>
      </c>
      <c r="E720" s="13">
        <f>Source!I431</f>
        <v>0.12</v>
      </c>
      <c r="F720" s="33">
        <f>Source!AL431+Source!AM431+Source!AO431</f>
        <v>383.57000000000005</v>
      </c>
      <c r="G720" s="34"/>
      <c r="H720" s="35"/>
      <c r="I720" s="34" t="str">
        <f>Source!BO431</f>
        <v/>
      </c>
      <c r="J720" s="34"/>
      <c r="K720" s="35"/>
      <c r="L720" s="36"/>
      <c r="S720">
        <f>ROUND((Source!FX431/100)*((ROUND(Source!AF431*Source!I431, 2)+ROUND(Source!AE431*Source!I431, 2))), 2)</f>
        <v>51.47</v>
      </c>
      <c r="T720">
        <f>Source!X431</f>
        <v>366.38</v>
      </c>
      <c r="U720">
        <f>ROUND((Source!FY431/100)*((ROUND(Source!AF431*Source!I431, 2)+ROUND(Source!AE431*Source!I431, 2))), 2)</f>
        <v>31.52</v>
      </c>
      <c r="V720">
        <f>Source!Y431</f>
        <v>226.2</v>
      </c>
    </row>
    <row r="721" spans="1:26" x14ac:dyDescent="0.2">
      <c r="C721" s="27" t="str">
        <f>"Объем: "&amp;Source!I431&amp;"=12/"&amp;"100"</f>
        <v>Объем: 0,12=12/100</v>
      </c>
    </row>
    <row r="722" spans="1:26" ht="14.25" x14ac:dyDescent="0.2">
      <c r="A722" s="50"/>
      <c r="B722" s="51"/>
      <c r="C722" s="51" t="s">
        <v>1607</v>
      </c>
      <c r="D722" s="32"/>
      <c r="E722" s="13"/>
      <c r="F722" s="33">
        <f>Source!AO431</f>
        <v>317.17</v>
      </c>
      <c r="G722" s="34" t="str">
        <f>Source!DG431</f>
        <v>)*1,15</v>
      </c>
      <c r="H722" s="35">
        <f>ROUND(Source!AF431*Source!I431, 2)</f>
        <v>43.77</v>
      </c>
      <c r="I722" s="34"/>
      <c r="J722" s="34">
        <f>IF(Source!BA431&lt;&gt; 0, Source!BA431, 1)</f>
        <v>7.13</v>
      </c>
      <c r="K722" s="35">
        <f>Source!S431</f>
        <v>312.08</v>
      </c>
      <c r="L722" s="36"/>
      <c r="R722">
        <f>H722</f>
        <v>43.77</v>
      </c>
    </row>
    <row r="723" spans="1:26" ht="14.25" x14ac:dyDescent="0.2">
      <c r="A723" s="50"/>
      <c r="B723" s="51"/>
      <c r="C723" s="51" t="s">
        <v>390</v>
      </c>
      <c r="D723" s="32"/>
      <c r="E723" s="13"/>
      <c r="F723" s="33">
        <f>Source!AM431</f>
        <v>39.130000000000003</v>
      </c>
      <c r="G723" s="34" t="str">
        <f>Source!DE431</f>
        <v>)*1,25</v>
      </c>
      <c r="H723" s="35">
        <f>ROUND(Source!AD431*Source!I431, 2)</f>
        <v>5.87</v>
      </c>
      <c r="I723" s="34"/>
      <c r="J723" s="34">
        <f>IF(Source!BB431&lt;&gt; 0, Source!BB431, 1)</f>
        <v>7.13</v>
      </c>
      <c r="K723" s="35">
        <f>Source!Q431</f>
        <v>41.85</v>
      </c>
      <c r="L723" s="36"/>
    </row>
    <row r="724" spans="1:26" ht="14.25" x14ac:dyDescent="0.2">
      <c r="A724" s="50"/>
      <c r="B724" s="51"/>
      <c r="C724" s="51" t="s">
        <v>1608</v>
      </c>
      <c r="D724" s="32"/>
      <c r="E724" s="13"/>
      <c r="F724" s="33">
        <f>Source!AN431</f>
        <v>6.09</v>
      </c>
      <c r="G724" s="34" t="str">
        <f>Source!DF431</f>
        <v>)*1,25</v>
      </c>
      <c r="H724" s="37">
        <f>ROUND(Source!AE431*Source!I431, 2)</f>
        <v>0.91</v>
      </c>
      <c r="I724" s="34"/>
      <c r="J724" s="34">
        <f>IF(Source!BS431&lt;&gt; 0, Source!BS431, 1)</f>
        <v>7.13</v>
      </c>
      <c r="K724" s="37">
        <f>Source!R431</f>
        <v>6.51</v>
      </c>
      <c r="L724" s="36"/>
      <c r="R724">
        <f>H724</f>
        <v>0.91</v>
      </c>
    </row>
    <row r="725" spans="1:26" ht="14.25" x14ac:dyDescent="0.2">
      <c r="A725" s="50"/>
      <c r="B725" s="51"/>
      <c r="C725" s="51" t="s">
        <v>1614</v>
      </c>
      <c r="D725" s="32"/>
      <c r="E725" s="13"/>
      <c r="F725" s="33">
        <f>Source!AL431</f>
        <v>27.27</v>
      </c>
      <c r="G725" s="34" t="str">
        <f>Source!DD431</f>
        <v/>
      </c>
      <c r="H725" s="35">
        <f>ROUND(Source!AC431*Source!I431, 2)</f>
        <v>3.27</v>
      </c>
      <c r="I725" s="34"/>
      <c r="J725" s="34">
        <f>IF(Source!BC431&lt;&gt; 0, Source!BC431, 1)</f>
        <v>7.13</v>
      </c>
      <c r="K725" s="35">
        <f>Source!P431</f>
        <v>23.33</v>
      </c>
      <c r="L725" s="36"/>
    </row>
    <row r="726" spans="1:26" ht="14.25" x14ac:dyDescent="0.2">
      <c r="A726" s="50"/>
      <c r="B726" s="51"/>
      <c r="C726" s="51" t="s">
        <v>1609</v>
      </c>
      <c r="D726" s="32" t="s">
        <v>1610</v>
      </c>
      <c r="E726" s="13">
        <f>Source!BZ431</f>
        <v>128</v>
      </c>
      <c r="F726" s="74" t="str">
        <f>CONCATENATE(" )", Source!DL431, Source!FT431, "=", Source!FX431)</f>
        <v xml:space="preserve"> )*0,9=115,2</v>
      </c>
      <c r="G726" s="75"/>
      <c r="H726" s="35">
        <f>SUM(S720:S730)</f>
        <v>51.47</v>
      </c>
      <c r="I726" s="38"/>
      <c r="J726" s="30">
        <f>Source!AT431</f>
        <v>115</v>
      </c>
      <c r="K726" s="35">
        <f>SUM(T720:T730)</f>
        <v>366.38</v>
      </c>
      <c r="L726" s="36"/>
    </row>
    <row r="727" spans="1:26" ht="14.25" x14ac:dyDescent="0.2">
      <c r="A727" s="50"/>
      <c r="B727" s="51"/>
      <c r="C727" s="51" t="s">
        <v>1611</v>
      </c>
      <c r="D727" s="32" t="s">
        <v>1610</v>
      </c>
      <c r="E727" s="13">
        <f>Source!CA431</f>
        <v>83</v>
      </c>
      <c r="F727" s="74" t="str">
        <f>CONCATENATE(" )", Source!DM431, Source!FU431, "=", Source!FY431)</f>
        <v xml:space="preserve"> )*0,85=70,55</v>
      </c>
      <c r="G727" s="75"/>
      <c r="H727" s="35">
        <f>SUM(U720:U730)</f>
        <v>31.52</v>
      </c>
      <c r="I727" s="38"/>
      <c r="J727" s="30">
        <f>Source!AU431</f>
        <v>71</v>
      </c>
      <c r="K727" s="35">
        <f>SUM(V720:V730)</f>
        <v>226.2</v>
      </c>
      <c r="L727" s="36"/>
    </row>
    <row r="728" spans="1:26" ht="14.25" x14ac:dyDescent="0.2">
      <c r="A728" s="50"/>
      <c r="B728" s="51"/>
      <c r="C728" s="51" t="s">
        <v>1612</v>
      </c>
      <c r="D728" s="32" t="s">
        <v>1613</v>
      </c>
      <c r="E728" s="13">
        <f>Source!AQ431</f>
        <v>32.97</v>
      </c>
      <c r="F728" s="33"/>
      <c r="G728" s="34" t="str">
        <f>Source!DI431</f>
        <v>)*1,15</v>
      </c>
      <c r="H728" s="35"/>
      <c r="I728" s="34"/>
      <c r="J728" s="34"/>
      <c r="K728" s="35"/>
      <c r="L728" s="46">
        <f>Source!U431</f>
        <v>4.5498599999999989</v>
      </c>
    </row>
    <row r="729" spans="1:26" ht="57" x14ac:dyDescent="0.2">
      <c r="A729" s="50" t="str">
        <f>Source!E433</f>
        <v>68,1</v>
      </c>
      <c r="B729" s="51" t="str">
        <f>Source!F433</f>
        <v>23.1.02.06-0004</v>
      </c>
      <c r="C729" s="51" t="str">
        <f>Source!G433</f>
        <v>Хомут металлический с одним стопорным винтом и резиновым профилем для крепления трубопроводов диаметром 25-28 мм</v>
      </c>
      <c r="D729" s="32" t="str">
        <f>Source!H433</f>
        <v>10 шт.</v>
      </c>
      <c r="E729" s="13">
        <f>Source!I433</f>
        <v>0.9</v>
      </c>
      <c r="F729" s="33">
        <f>Source!AL433+Source!AM433+Source!AO433</f>
        <v>33</v>
      </c>
      <c r="G729" s="47" t="s">
        <v>6</v>
      </c>
      <c r="H729" s="35">
        <f>ROUND(Source!AC433*Source!I433, 2)+ROUND(Source!AD433*Source!I433, 2)+ROUND(Source!AF433*Source!I433, 2)</f>
        <v>29.7</v>
      </c>
      <c r="I729" s="34"/>
      <c r="J729" s="34">
        <f>IF(Source!BC433&lt;&gt; 0, Source!BC433, 1)</f>
        <v>7.13</v>
      </c>
      <c r="K729" s="35">
        <f>Source!O433</f>
        <v>211.76</v>
      </c>
      <c r="L729" s="36"/>
      <c r="S729">
        <f>ROUND((Source!FX433/100)*((ROUND(Source!AF433*Source!I433, 2)+ROUND(Source!AE433*Source!I433, 2))), 2)</f>
        <v>0</v>
      </c>
      <c r="T729">
        <f>Source!X433</f>
        <v>0</v>
      </c>
      <c r="U729">
        <f>ROUND((Source!FY433/100)*((ROUND(Source!AF433*Source!I433, 2)+ROUND(Source!AE433*Source!I433, 2))), 2)</f>
        <v>0</v>
      </c>
      <c r="V729">
        <f>Source!Y433</f>
        <v>0</v>
      </c>
      <c r="W729">
        <f>IF(Source!BI433&lt;=1,H729, 0)</f>
        <v>29.7</v>
      </c>
      <c r="X729">
        <f>IF(Source!BI433=2,H729, 0)</f>
        <v>0</v>
      </c>
      <c r="Y729">
        <f>IF(Source!BI433=3,H729, 0)</f>
        <v>0</v>
      </c>
      <c r="Z729">
        <f>IF(Source!BI433=4,H729, 0)</f>
        <v>0</v>
      </c>
    </row>
    <row r="730" spans="1:26" ht="57" x14ac:dyDescent="0.2">
      <c r="A730" s="52" t="str">
        <f>Source!E435</f>
        <v>68,2</v>
      </c>
      <c r="B730" s="53" t="str">
        <f>Source!F435</f>
        <v>23.7.01.03-0002</v>
      </c>
      <c r="C730" s="53" t="str">
        <f>Source!G435</f>
        <v>Трубопроводы из стальных водогазопроводных неоцинкованных труб с гильзами и креплениями для газоснабжения диаметром 20 мм</v>
      </c>
      <c r="D730" s="39" t="str">
        <f>Source!H435</f>
        <v>м</v>
      </c>
      <c r="E730" s="40">
        <f>Source!I435</f>
        <v>12</v>
      </c>
      <c r="F730" s="41">
        <f>Source!AL435+Source!AM435+Source!AO435</f>
        <v>25.28</v>
      </c>
      <c r="G730" s="48" t="s">
        <v>6</v>
      </c>
      <c r="H730" s="43">
        <f>ROUND(Source!AC435*Source!I435, 2)+ROUND(Source!AD435*Source!I435, 2)+ROUND(Source!AF435*Source!I435, 2)</f>
        <v>303.36</v>
      </c>
      <c r="I730" s="42"/>
      <c r="J730" s="42">
        <f>IF(Source!BC435&lt;&gt; 0, Source!BC435, 1)</f>
        <v>7.13</v>
      </c>
      <c r="K730" s="43">
        <f>Source!O435</f>
        <v>2162.96</v>
      </c>
      <c r="L730" s="49"/>
      <c r="S730">
        <f>ROUND((Source!FX435/100)*((ROUND(Source!AF435*Source!I435, 2)+ROUND(Source!AE435*Source!I435, 2))), 2)</f>
        <v>0</v>
      </c>
      <c r="T730">
        <f>Source!X435</f>
        <v>0</v>
      </c>
      <c r="U730">
        <f>ROUND((Source!FY435/100)*((ROUND(Source!AF435*Source!I435, 2)+ROUND(Source!AE435*Source!I435, 2))), 2)</f>
        <v>0</v>
      </c>
      <c r="V730">
        <f>Source!Y435</f>
        <v>0</v>
      </c>
      <c r="W730">
        <f>IF(Source!BI435&lt;=1,H730, 0)</f>
        <v>303.36</v>
      </c>
      <c r="X730">
        <f>IF(Source!BI435=2,H730, 0)</f>
        <v>0</v>
      </c>
      <c r="Y730">
        <f>IF(Source!BI435=3,H730, 0)</f>
        <v>0</v>
      </c>
      <c r="Z730">
        <f>IF(Source!BI435=4,H730, 0)</f>
        <v>0</v>
      </c>
    </row>
    <row r="731" spans="1:26" ht="15" x14ac:dyDescent="0.25">
      <c r="G731" s="76">
        <f>H722+H723+H725+H726+H727+SUM(H729:H730)</f>
        <v>468.96000000000004</v>
      </c>
      <c r="H731" s="76"/>
      <c r="J731" s="76">
        <f>K722+K723+K725+K726+K727+SUM(K729:K730)</f>
        <v>3344.5600000000004</v>
      </c>
      <c r="K731" s="76"/>
      <c r="L731" s="45">
        <f>Source!U431</f>
        <v>4.5498599999999989</v>
      </c>
      <c r="O731" s="28">
        <f>G731</f>
        <v>468.96000000000004</v>
      </c>
      <c r="P731" s="28">
        <f>J731</f>
        <v>3344.5600000000004</v>
      </c>
      <c r="Q731" s="28">
        <f>L731</f>
        <v>4.5498599999999989</v>
      </c>
      <c r="W731">
        <f>IF(Source!BI431&lt;=1,H722+H723+H725+H726+H727, 0)</f>
        <v>135.9</v>
      </c>
      <c r="X731">
        <f>IF(Source!BI431=2,H722+H723+H725+H726+H727, 0)</f>
        <v>0</v>
      </c>
      <c r="Y731">
        <f>IF(Source!BI431=3,H722+H723+H725+H726+H727, 0)</f>
        <v>0</v>
      </c>
      <c r="Z731">
        <f>IF(Source!BI431=4,H722+H723+H725+H726+H727, 0)</f>
        <v>0</v>
      </c>
    </row>
    <row r="732" spans="1:26" ht="14.25" x14ac:dyDescent="0.2">
      <c r="A732" s="50" t="str">
        <f>Source!E437</f>
        <v>69</v>
      </c>
      <c r="B732" s="51" t="str">
        <f>Source!F437</f>
        <v>65-33-1</v>
      </c>
      <c r="C732" s="51" t="str">
        <f>Source!G437</f>
        <v>Смена жалюзийных решеток</v>
      </c>
      <c r="D732" s="32" t="str">
        <f>Source!H437</f>
        <v>100 ШТ</v>
      </c>
      <c r="E732" s="13">
        <f>Source!I437</f>
        <v>0.06</v>
      </c>
      <c r="F732" s="33">
        <f>Source!AL437+Source!AM437+Source!AO437</f>
        <v>430.86</v>
      </c>
      <c r="G732" s="34"/>
      <c r="H732" s="35"/>
      <c r="I732" s="34" t="str">
        <f>Source!BO437</f>
        <v/>
      </c>
      <c r="J732" s="34"/>
      <c r="K732" s="35"/>
      <c r="L732" s="36"/>
      <c r="S732">
        <f>ROUND((Source!FX437/100)*((ROUND(Source!AF437*Source!I437, 2)+ROUND(Source!AE437*Source!I437, 2))), 2)</f>
        <v>24.36</v>
      </c>
      <c r="T732">
        <f>Source!X437</f>
        <v>173.67</v>
      </c>
      <c r="U732">
        <f>ROUND((Source!FY437/100)*((ROUND(Source!AF437*Source!I437, 2)+ROUND(Source!AE437*Source!I437, 2))), 2)</f>
        <v>14.19</v>
      </c>
      <c r="V732">
        <f>Source!Y437</f>
        <v>101.17</v>
      </c>
    </row>
    <row r="733" spans="1:26" x14ac:dyDescent="0.2">
      <c r="C733" s="27" t="str">
        <f>"Объем: "&amp;Source!I437&amp;"=6/"&amp;"100"</f>
        <v>Объем: 0,06=6/100</v>
      </c>
    </row>
    <row r="734" spans="1:26" ht="14.25" x14ac:dyDescent="0.2">
      <c r="A734" s="50"/>
      <c r="B734" s="51"/>
      <c r="C734" s="51" t="s">
        <v>1607</v>
      </c>
      <c r="D734" s="32"/>
      <c r="E734" s="13"/>
      <c r="F734" s="33">
        <f>Source!AO437</f>
        <v>394</v>
      </c>
      <c r="G734" s="34" t="str">
        <f>Source!DG437</f>
        <v/>
      </c>
      <c r="H734" s="35">
        <f>ROUND(Source!AF437*Source!I437, 2)</f>
        <v>23.64</v>
      </c>
      <c r="I734" s="34"/>
      <c r="J734" s="34">
        <f>IF(Source!BA437&lt;&gt; 0, Source!BA437, 1)</f>
        <v>7.13</v>
      </c>
      <c r="K734" s="35">
        <f>Source!S437</f>
        <v>168.55</v>
      </c>
      <c r="L734" s="36"/>
      <c r="R734">
        <f>H734</f>
        <v>23.64</v>
      </c>
    </row>
    <row r="735" spans="1:26" ht="14.25" x14ac:dyDescent="0.2">
      <c r="A735" s="50"/>
      <c r="B735" s="51"/>
      <c r="C735" s="51" t="s">
        <v>390</v>
      </c>
      <c r="D735" s="32"/>
      <c r="E735" s="13"/>
      <c r="F735" s="33">
        <f>Source!AM437</f>
        <v>0.31</v>
      </c>
      <c r="G735" s="34" t="str">
        <f>Source!DE437</f>
        <v/>
      </c>
      <c r="H735" s="35">
        <f>ROUND(Source!AD437*Source!I437, 2)</f>
        <v>0.02</v>
      </c>
      <c r="I735" s="34"/>
      <c r="J735" s="34">
        <f>IF(Source!BB437&lt;&gt; 0, Source!BB437, 1)</f>
        <v>7.13</v>
      </c>
      <c r="K735" s="35">
        <f>Source!Q437</f>
        <v>0.13</v>
      </c>
      <c r="L735" s="36"/>
    </row>
    <row r="736" spans="1:26" ht="14.25" x14ac:dyDescent="0.2">
      <c r="A736" s="50"/>
      <c r="B736" s="51"/>
      <c r="C736" s="51" t="s">
        <v>1608</v>
      </c>
      <c r="D736" s="32"/>
      <c r="E736" s="13"/>
      <c r="F736" s="33">
        <f>Source!AN437</f>
        <v>0.14000000000000001</v>
      </c>
      <c r="G736" s="34" t="str">
        <f>Source!DF437</f>
        <v/>
      </c>
      <c r="H736" s="37">
        <f>ROUND(Source!AE437*Source!I437, 2)</f>
        <v>0.01</v>
      </c>
      <c r="I736" s="34"/>
      <c r="J736" s="34">
        <f>IF(Source!BS437&lt;&gt; 0, Source!BS437, 1)</f>
        <v>7.13</v>
      </c>
      <c r="K736" s="37">
        <f>Source!R437</f>
        <v>0.06</v>
      </c>
      <c r="L736" s="36"/>
      <c r="R736">
        <f>H736</f>
        <v>0.01</v>
      </c>
    </row>
    <row r="737" spans="1:26" ht="14.25" x14ac:dyDescent="0.2">
      <c r="A737" s="50"/>
      <c r="B737" s="51"/>
      <c r="C737" s="51" t="s">
        <v>1614</v>
      </c>
      <c r="D737" s="32"/>
      <c r="E737" s="13"/>
      <c r="F737" s="33">
        <f>Source!AL437</f>
        <v>36.549999999999997</v>
      </c>
      <c r="G737" s="34" t="str">
        <f>Source!DD437</f>
        <v/>
      </c>
      <c r="H737" s="35">
        <f>ROUND(Source!AC437*Source!I437, 2)</f>
        <v>2.19</v>
      </c>
      <c r="I737" s="34"/>
      <c r="J737" s="34">
        <f>IF(Source!BC437&lt;&gt; 0, Source!BC437, 1)</f>
        <v>7.13</v>
      </c>
      <c r="K737" s="35">
        <f>Source!P437</f>
        <v>15.64</v>
      </c>
      <c r="L737" s="36"/>
    </row>
    <row r="738" spans="1:26" ht="14.25" x14ac:dyDescent="0.2">
      <c r="A738" s="50"/>
      <c r="B738" s="51"/>
      <c r="C738" s="51" t="s">
        <v>1609</v>
      </c>
      <c r="D738" s="32" t="s">
        <v>1610</v>
      </c>
      <c r="E738" s="13">
        <f>Source!BZ437</f>
        <v>103</v>
      </c>
      <c r="F738" s="54"/>
      <c r="G738" s="34"/>
      <c r="H738" s="35">
        <f>SUM(S732:S741)</f>
        <v>24.36</v>
      </c>
      <c r="I738" s="38"/>
      <c r="J738" s="30">
        <f>Source!AT437</f>
        <v>103</v>
      </c>
      <c r="K738" s="35">
        <f>SUM(T732:T741)</f>
        <v>173.67</v>
      </c>
      <c r="L738" s="36"/>
    </row>
    <row r="739" spans="1:26" ht="14.25" x14ac:dyDescent="0.2">
      <c r="A739" s="50"/>
      <c r="B739" s="51"/>
      <c r="C739" s="51" t="s">
        <v>1611</v>
      </c>
      <c r="D739" s="32" t="s">
        <v>1610</v>
      </c>
      <c r="E739" s="13">
        <f>Source!CA437</f>
        <v>60</v>
      </c>
      <c r="F739" s="54"/>
      <c r="G739" s="34"/>
      <c r="H739" s="35">
        <f>SUM(U732:U741)</f>
        <v>14.19</v>
      </c>
      <c r="I739" s="38"/>
      <c r="J739" s="30">
        <f>Source!AU437</f>
        <v>60</v>
      </c>
      <c r="K739" s="35">
        <f>SUM(V732:V741)</f>
        <v>101.17</v>
      </c>
      <c r="L739" s="36"/>
    </row>
    <row r="740" spans="1:26" ht="14.25" x14ac:dyDescent="0.2">
      <c r="A740" s="50"/>
      <c r="B740" s="51"/>
      <c r="C740" s="51" t="s">
        <v>1612</v>
      </c>
      <c r="D740" s="32" t="s">
        <v>1613</v>
      </c>
      <c r="E740" s="13">
        <f>Source!AQ437</f>
        <v>46.19</v>
      </c>
      <c r="F740" s="33"/>
      <c r="G740" s="34" t="str">
        <f>Source!DI437</f>
        <v/>
      </c>
      <c r="H740" s="35"/>
      <c r="I740" s="34"/>
      <c r="J740" s="34"/>
      <c r="K740" s="35"/>
      <c r="L740" s="46">
        <f>Source!U437</f>
        <v>2.7713999999999999</v>
      </c>
    </row>
    <row r="741" spans="1:26" ht="57" x14ac:dyDescent="0.2">
      <c r="A741" s="52" t="str">
        <f>Source!E439</f>
        <v>69,1</v>
      </c>
      <c r="B741" s="53" t="str">
        <f>Source!F439</f>
        <v>19.2.03.02-0177 прим.</v>
      </c>
      <c r="C741" s="53" t="str">
        <f>Source!G439</f>
        <v>Решетки жалюзийные регулируемые из алюминиевого профиля с порошковым покрытием марки Р-200, размером 200х200 мм</v>
      </c>
      <c r="D741" s="39" t="str">
        <f>Source!H439</f>
        <v>шт.</v>
      </c>
      <c r="E741" s="40">
        <f>Source!I439</f>
        <v>6</v>
      </c>
      <c r="F741" s="41">
        <f>Source!AL439+Source!AM439+Source!AO439</f>
        <v>60.35</v>
      </c>
      <c r="G741" s="48" t="s">
        <v>6</v>
      </c>
      <c r="H741" s="43">
        <f>ROUND(Source!AC439*Source!I439, 2)+ROUND(Source!AD439*Source!I439, 2)+ROUND(Source!AF439*Source!I439, 2)</f>
        <v>362.1</v>
      </c>
      <c r="I741" s="42"/>
      <c r="J741" s="42">
        <f>IF(Source!BC439&lt;&gt; 0, Source!BC439, 1)</f>
        <v>7.13</v>
      </c>
      <c r="K741" s="43">
        <f>Source!O439</f>
        <v>2581.77</v>
      </c>
      <c r="L741" s="49"/>
      <c r="S741">
        <f>ROUND((Source!FX439/100)*((ROUND(Source!AF439*Source!I439, 2)+ROUND(Source!AE439*Source!I439, 2))), 2)</f>
        <v>0</v>
      </c>
      <c r="T741">
        <f>Source!X439</f>
        <v>0</v>
      </c>
      <c r="U741">
        <f>ROUND((Source!FY439/100)*((ROUND(Source!AF439*Source!I439, 2)+ROUND(Source!AE439*Source!I439, 2))), 2)</f>
        <v>0</v>
      </c>
      <c r="V741">
        <f>Source!Y439</f>
        <v>0</v>
      </c>
      <c r="W741">
        <f>IF(Source!BI439&lt;=1,H741, 0)</f>
        <v>362.1</v>
      </c>
      <c r="X741">
        <f>IF(Source!BI439=2,H741, 0)</f>
        <v>0</v>
      </c>
      <c r="Y741">
        <f>IF(Source!BI439=3,H741, 0)</f>
        <v>0</v>
      </c>
      <c r="Z741">
        <f>IF(Source!BI439=4,H741, 0)</f>
        <v>0</v>
      </c>
    </row>
    <row r="742" spans="1:26" ht="15" x14ac:dyDescent="0.25">
      <c r="G742" s="76">
        <f>H734+H735+H737+H738+H739+SUM(H741:H741)</f>
        <v>426.5</v>
      </c>
      <c r="H742" s="76"/>
      <c r="J742" s="76">
        <f>K734+K735+K737+K738+K739+SUM(K741:K741)</f>
        <v>3040.93</v>
      </c>
      <c r="K742" s="76"/>
      <c r="L742" s="45">
        <f>Source!U437</f>
        <v>2.7713999999999999</v>
      </c>
      <c r="O742" s="28">
        <f>G742</f>
        <v>426.5</v>
      </c>
      <c r="P742" s="28">
        <f>J742</f>
        <v>3040.93</v>
      </c>
      <c r="Q742" s="28">
        <f>L742</f>
        <v>2.7713999999999999</v>
      </c>
      <c r="W742">
        <f>IF(Source!BI437&lt;=1,H734+H735+H737+H738+H739, 0)</f>
        <v>64.400000000000006</v>
      </c>
      <c r="X742">
        <f>IF(Source!BI437=2,H734+H735+H737+H738+H739, 0)</f>
        <v>0</v>
      </c>
      <c r="Y742">
        <f>IF(Source!BI437=3,H734+H735+H737+H738+H739, 0)</f>
        <v>0</v>
      </c>
      <c r="Z742">
        <f>IF(Source!BI437=4,H734+H735+H737+H738+H739, 0)</f>
        <v>0</v>
      </c>
    </row>
    <row r="743" spans="1:26" ht="42.75" x14ac:dyDescent="0.2">
      <c r="A743" s="50" t="str">
        <f>Source!E441</f>
        <v>70</v>
      </c>
      <c r="B743" s="51" t="str">
        <f>Source!F441</f>
        <v>62-32-2</v>
      </c>
      <c r="C743" s="51" t="str">
        <f>Source!G441</f>
        <v>Окраска масляными составами ранее окрашенных поверхностей труб стальных за 2 раза</v>
      </c>
      <c r="D743" s="32" t="str">
        <f>Source!H441</f>
        <v>100 м2</v>
      </c>
      <c r="E743" s="13">
        <f>Source!I441</f>
        <v>0.29520000000000002</v>
      </c>
      <c r="F743" s="33">
        <f>Source!AL441+Source!AM441+Source!AO441</f>
        <v>805.43999999999994</v>
      </c>
      <c r="G743" s="34"/>
      <c r="H743" s="35"/>
      <c r="I743" s="34" t="str">
        <f>Source!BO441</f>
        <v/>
      </c>
      <c r="J743" s="34"/>
      <c r="K743" s="35"/>
      <c r="L743" s="36"/>
      <c r="S743">
        <f>ROUND((Source!FX441/100)*((ROUND(Source!AF441*Source!I441, 2)+ROUND(Source!AE441*Source!I441, 2))), 2)</f>
        <v>154.02000000000001</v>
      </c>
      <c r="T743">
        <f>Source!X441</f>
        <v>1098.1400000000001</v>
      </c>
      <c r="U743">
        <f>ROUND((Source!FY441/100)*((ROUND(Source!AF441*Source!I441, 2)+ROUND(Source!AE441*Source!I441, 2))), 2)</f>
        <v>96.27</v>
      </c>
      <c r="V743">
        <f>Source!Y441</f>
        <v>686.34</v>
      </c>
    </row>
    <row r="744" spans="1:26" x14ac:dyDescent="0.2">
      <c r="C744" s="27" t="str">
        <f>"Объем: "&amp;Source!I441&amp;"=29,52/"&amp;"100"</f>
        <v>Объем: 0,2952=29,52/100</v>
      </c>
    </row>
    <row r="745" spans="1:26" ht="14.25" x14ac:dyDescent="0.2">
      <c r="A745" s="50"/>
      <c r="B745" s="51"/>
      <c r="C745" s="51" t="s">
        <v>1607</v>
      </c>
      <c r="D745" s="32"/>
      <c r="E745" s="13"/>
      <c r="F745" s="33">
        <f>Source!AO441</f>
        <v>652.04999999999995</v>
      </c>
      <c r="G745" s="34" t="str">
        <f>Source!DG441</f>
        <v/>
      </c>
      <c r="H745" s="35">
        <f>ROUND(Source!AF441*Source!I441, 2)</f>
        <v>192.49</v>
      </c>
      <c r="I745" s="34"/>
      <c r="J745" s="34">
        <f>IF(Source!BA441&lt;&gt; 0, Source!BA441, 1)</f>
        <v>7.13</v>
      </c>
      <c r="K745" s="35">
        <f>Source!S441</f>
        <v>1372.42</v>
      </c>
      <c r="L745" s="36"/>
      <c r="R745">
        <f>H745</f>
        <v>192.49</v>
      </c>
    </row>
    <row r="746" spans="1:26" ht="14.25" x14ac:dyDescent="0.2">
      <c r="A746" s="50"/>
      <c r="B746" s="51"/>
      <c r="C746" s="51" t="s">
        <v>390</v>
      </c>
      <c r="D746" s="32"/>
      <c r="E746" s="13"/>
      <c r="F746" s="33">
        <f>Source!AM441</f>
        <v>0.66</v>
      </c>
      <c r="G746" s="34" t="str">
        <f>Source!DE441</f>
        <v/>
      </c>
      <c r="H746" s="35">
        <f>ROUND(Source!AD441*Source!I441, 2)</f>
        <v>0.19</v>
      </c>
      <c r="I746" s="34"/>
      <c r="J746" s="34">
        <f>IF(Source!BB441&lt;&gt; 0, Source!BB441, 1)</f>
        <v>7.13</v>
      </c>
      <c r="K746" s="35">
        <f>Source!Q441</f>
        <v>1.39</v>
      </c>
      <c r="L746" s="36"/>
    </row>
    <row r="747" spans="1:26" ht="14.25" x14ac:dyDescent="0.2">
      <c r="A747" s="50"/>
      <c r="B747" s="51"/>
      <c r="C747" s="51" t="s">
        <v>1608</v>
      </c>
      <c r="D747" s="32"/>
      <c r="E747" s="13"/>
      <c r="F747" s="33">
        <f>Source!AN441</f>
        <v>0.12</v>
      </c>
      <c r="G747" s="34" t="str">
        <f>Source!DF441</f>
        <v/>
      </c>
      <c r="H747" s="37">
        <f>ROUND(Source!AE441*Source!I441, 2)</f>
        <v>0.04</v>
      </c>
      <c r="I747" s="34"/>
      <c r="J747" s="34">
        <f>IF(Source!BS441&lt;&gt; 0, Source!BS441, 1)</f>
        <v>7.13</v>
      </c>
      <c r="K747" s="37">
        <f>Source!R441</f>
        <v>0.25</v>
      </c>
      <c r="L747" s="36"/>
      <c r="R747">
        <f>H747</f>
        <v>0.04</v>
      </c>
    </row>
    <row r="748" spans="1:26" ht="14.25" x14ac:dyDescent="0.2">
      <c r="A748" s="50"/>
      <c r="B748" s="51"/>
      <c r="C748" s="51" t="s">
        <v>1614</v>
      </c>
      <c r="D748" s="32"/>
      <c r="E748" s="13"/>
      <c r="F748" s="33">
        <f>Source!AL441</f>
        <v>152.72999999999999</v>
      </c>
      <c r="G748" s="34" t="str">
        <f>Source!DD441</f>
        <v/>
      </c>
      <c r="H748" s="35">
        <f>ROUND(Source!AC441*Source!I441, 2)</f>
        <v>45.09</v>
      </c>
      <c r="I748" s="34"/>
      <c r="J748" s="34">
        <f>IF(Source!BC441&lt;&gt; 0, Source!BC441, 1)</f>
        <v>7.13</v>
      </c>
      <c r="K748" s="35">
        <f>Source!P441</f>
        <v>321.45999999999998</v>
      </c>
      <c r="L748" s="36"/>
    </row>
    <row r="749" spans="1:26" ht="14.25" x14ac:dyDescent="0.2">
      <c r="A749" s="50"/>
      <c r="B749" s="51"/>
      <c r="C749" s="51" t="s">
        <v>1609</v>
      </c>
      <c r="D749" s="32" t="s">
        <v>1610</v>
      </c>
      <c r="E749" s="13">
        <f>Source!BZ441</f>
        <v>80</v>
      </c>
      <c r="F749" s="54"/>
      <c r="G749" s="34"/>
      <c r="H749" s="35">
        <f>SUM(S743:S753)</f>
        <v>154.02000000000001</v>
      </c>
      <c r="I749" s="38"/>
      <c r="J749" s="30">
        <f>Source!AT441</f>
        <v>80</v>
      </c>
      <c r="K749" s="35">
        <f>SUM(T743:T753)</f>
        <v>1098.1400000000001</v>
      </c>
      <c r="L749" s="36"/>
    </row>
    <row r="750" spans="1:26" ht="14.25" x14ac:dyDescent="0.2">
      <c r="A750" s="50"/>
      <c r="B750" s="51"/>
      <c r="C750" s="51" t="s">
        <v>1611</v>
      </c>
      <c r="D750" s="32" t="s">
        <v>1610</v>
      </c>
      <c r="E750" s="13">
        <f>Source!CA441</f>
        <v>50</v>
      </c>
      <c r="F750" s="54"/>
      <c r="G750" s="34"/>
      <c r="H750" s="35">
        <f>SUM(U743:U753)</f>
        <v>96.27</v>
      </c>
      <c r="I750" s="38"/>
      <c r="J750" s="30">
        <f>Source!AU441</f>
        <v>50</v>
      </c>
      <c r="K750" s="35">
        <f>SUM(V743:V753)</f>
        <v>686.34</v>
      </c>
      <c r="L750" s="36"/>
    </row>
    <row r="751" spans="1:26" ht="14.25" x14ac:dyDescent="0.2">
      <c r="A751" s="50"/>
      <c r="B751" s="51"/>
      <c r="C751" s="51" t="s">
        <v>1612</v>
      </c>
      <c r="D751" s="32" t="s">
        <v>1613</v>
      </c>
      <c r="E751" s="13">
        <f>Source!AQ441</f>
        <v>80.599999999999994</v>
      </c>
      <c r="F751" s="33"/>
      <c r="G751" s="34" t="str">
        <f>Source!DI441</f>
        <v/>
      </c>
      <c r="H751" s="35"/>
      <c r="I751" s="34"/>
      <c r="J751" s="34"/>
      <c r="K751" s="35"/>
      <c r="L751" s="46">
        <f>Source!U441</f>
        <v>23.793119999999998</v>
      </c>
    </row>
    <row r="752" spans="1:26" ht="28.5" x14ac:dyDescent="0.2">
      <c r="A752" s="50" t="str">
        <f>Source!E443</f>
        <v>70,1</v>
      </c>
      <c r="B752" s="51" t="str">
        <f>Source!F443</f>
        <v>14.4.02.04</v>
      </c>
      <c r="C752" s="51" t="str">
        <f>Source!G443</f>
        <v>Краски для внутренних работ масляные готовые к применению</v>
      </c>
      <c r="D752" s="32" t="str">
        <f>Source!H443</f>
        <v>т</v>
      </c>
      <c r="E752" s="13">
        <f>Source!I443</f>
        <v>4.7529999999999994E-3</v>
      </c>
      <c r="F752" s="33">
        <f>Source!AL443+Source!AM443+Source!AO443</f>
        <v>0</v>
      </c>
      <c r="G752" s="47" t="s">
        <v>6</v>
      </c>
      <c r="H752" s="35">
        <f>ROUND(Source!AC443*Source!I443, 2)+ROUND(Source!AD443*Source!I443, 2)+ROUND(Source!AF443*Source!I443, 2)</f>
        <v>0</v>
      </c>
      <c r="I752" s="34"/>
      <c r="J752" s="34">
        <f>IF(Source!BC443&lt;&gt; 0, Source!BC443, 1)</f>
        <v>7.13</v>
      </c>
      <c r="K752" s="35">
        <f>Source!O443</f>
        <v>0</v>
      </c>
      <c r="L752" s="36"/>
      <c r="S752">
        <f>ROUND((Source!FX443/100)*((ROUND(Source!AF443*Source!I443, 2)+ROUND(Source!AE443*Source!I443, 2))), 2)</f>
        <v>0</v>
      </c>
      <c r="T752">
        <f>Source!X443</f>
        <v>0</v>
      </c>
      <c r="U752">
        <f>ROUND((Source!FY443/100)*((ROUND(Source!AF443*Source!I443, 2)+ROUND(Source!AE443*Source!I443, 2))), 2)</f>
        <v>0</v>
      </c>
      <c r="V752">
        <f>Source!Y443</f>
        <v>0</v>
      </c>
      <c r="W752">
        <f>IF(Source!BI443&lt;=1,H752, 0)</f>
        <v>0</v>
      </c>
      <c r="X752">
        <f>IF(Source!BI443=2,H752, 0)</f>
        <v>0</v>
      </c>
      <c r="Y752">
        <f>IF(Source!BI443=3,H752, 0)</f>
        <v>0</v>
      </c>
      <c r="Z752">
        <f>IF(Source!BI443=4,H752, 0)</f>
        <v>0</v>
      </c>
    </row>
    <row r="753" spans="1:26" ht="28.5" x14ac:dyDescent="0.2">
      <c r="A753" s="52" t="str">
        <f>Source!E445</f>
        <v>70,2</v>
      </c>
      <c r="B753" s="53" t="str">
        <f>Source!F445</f>
        <v>14.4.04.08-0002</v>
      </c>
      <c r="C753" s="53" t="str">
        <f>Source!G445</f>
        <v>Эмаль ПФ-115 БИО различных цветов</v>
      </c>
      <c r="D753" s="39" t="str">
        <f>Source!H445</f>
        <v>т</v>
      </c>
      <c r="E753" s="40">
        <f>Source!I445</f>
        <v>4.7529999999999994E-3</v>
      </c>
      <c r="F753" s="41">
        <f>Source!AL445+Source!AM445+Source!AO445</f>
        <v>34375.18</v>
      </c>
      <c r="G753" s="48" t="s">
        <v>6</v>
      </c>
      <c r="H753" s="43">
        <f>ROUND(Source!AC445*Source!I445, 2)+ROUND(Source!AD445*Source!I445, 2)+ROUND(Source!AF445*Source!I445, 2)</f>
        <v>163.38999999999999</v>
      </c>
      <c r="I753" s="42"/>
      <c r="J753" s="42">
        <f>IF(Source!BC445&lt;&gt; 0, Source!BC445, 1)</f>
        <v>7.13</v>
      </c>
      <c r="K753" s="43">
        <f>Source!O445</f>
        <v>1164.94</v>
      </c>
      <c r="L753" s="49"/>
      <c r="S753">
        <f>ROUND((Source!FX445/100)*((ROUND(Source!AF445*Source!I445, 2)+ROUND(Source!AE445*Source!I445, 2))), 2)</f>
        <v>0</v>
      </c>
      <c r="T753">
        <f>Source!X445</f>
        <v>0</v>
      </c>
      <c r="U753">
        <f>ROUND((Source!FY445/100)*((ROUND(Source!AF445*Source!I445, 2)+ROUND(Source!AE445*Source!I445, 2))), 2)</f>
        <v>0</v>
      </c>
      <c r="V753">
        <f>Source!Y445</f>
        <v>0</v>
      </c>
      <c r="W753">
        <f>IF(Source!BI445&lt;=1,H753, 0)</f>
        <v>163.38999999999999</v>
      </c>
      <c r="X753">
        <f>IF(Source!BI445=2,H753, 0)</f>
        <v>0</v>
      </c>
      <c r="Y753">
        <f>IF(Source!BI445=3,H753, 0)</f>
        <v>0</v>
      </c>
      <c r="Z753">
        <f>IF(Source!BI445=4,H753, 0)</f>
        <v>0</v>
      </c>
    </row>
    <row r="754" spans="1:26" ht="15" x14ac:dyDescent="0.25">
      <c r="G754" s="76">
        <f>H745+H746+H748+H749+H750+SUM(H752:H753)</f>
        <v>651.45000000000005</v>
      </c>
      <c r="H754" s="76"/>
      <c r="J754" s="76">
        <f>K745+K746+K748+K749+K750+SUM(K752:K753)</f>
        <v>4644.6900000000005</v>
      </c>
      <c r="K754" s="76"/>
      <c r="L754" s="45">
        <f>Source!U441</f>
        <v>23.793119999999998</v>
      </c>
      <c r="O754" s="28">
        <f>G754</f>
        <v>651.45000000000005</v>
      </c>
      <c r="P754" s="28">
        <f>J754</f>
        <v>4644.6900000000005</v>
      </c>
      <c r="Q754" s="28">
        <f>L754</f>
        <v>23.793119999999998</v>
      </c>
      <c r="W754">
        <f>IF(Source!BI441&lt;=1,H745+H746+H748+H749+H750, 0)</f>
        <v>488.06</v>
      </c>
      <c r="X754">
        <f>IF(Source!BI441=2,H745+H746+H748+H749+H750, 0)</f>
        <v>0</v>
      </c>
      <c r="Y754">
        <f>IF(Source!BI441=3,H745+H746+H748+H749+H750, 0)</f>
        <v>0</v>
      </c>
      <c r="Z754">
        <f>IF(Source!BI441=4,H745+H746+H748+H749+H750, 0)</f>
        <v>0</v>
      </c>
    </row>
    <row r="755" spans="1:26" ht="28.5" x14ac:dyDescent="0.2">
      <c r="A755" s="50" t="str">
        <f>Source!E447</f>
        <v>71</v>
      </c>
      <c r="B755" s="51" t="str">
        <f>Source!F447</f>
        <v>18-03-001-02</v>
      </c>
      <c r="C755" s="51" t="str">
        <f>Source!G447</f>
        <v>Установка радиаторов стальных</v>
      </c>
      <c r="D755" s="32" t="str">
        <f>Source!H447</f>
        <v>100 квт</v>
      </c>
      <c r="E755" s="13">
        <f>Source!I447</f>
        <v>0.10539999999999999</v>
      </c>
      <c r="F755" s="33">
        <f>Source!AL447+Source!AM447+Source!AO447</f>
        <v>1942.27</v>
      </c>
      <c r="G755" s="34"/>
      <c r="H755" s="35"/>
      <c r="I755" s="34" t="str">
        <f>Source!BO447</f>
        <v/>
      </c>
      <c r="J755" s="34"/>
      <c r="K755" s="35"/>
      <c r="L755" s="36"/>
      <c r="S755">
        <f>ROUND((Source!FX447/100)*((ROUND(Source!AF447*Source!I447, 2)+ROUND(Source!AE447*Source!I447, 2))), 2)</f>
        <v>88.05</v>
      </c>
      <c r="T755">
        <f>Source!X447</f>
        <v>626.67999999999995</v>
      </c>
      <c r="U755">
        <f>ROUND((Source!FY447/100)*((ROUND(Source!AF447*Source!I447, 2)+ROUND(Source!AE447*Source!I447, 2))), 2)</f>
        <v>53.92</v>
      </c>
      <c r="V755">
        <f>Source!Y447</f>
        <v>386.91</v>
      </c>
    </row>
    <row r="756" spans="1:26" x14ac:dyDescent="0.2">
      <c r="C756" s="27" t="str">
        <f>"Объем: "&amp;Source!I447&amp;"=10,54/"&amp;"100"</f>
        <v>Объем: 0,1054=10,54/100</v>
      </c>
    </row>
    <row r="757" spans="1:26" ht="14.25" x14ac:dyDescent="0.2">
      <c r="A757" s="50"/>
      <c r="B757" s="51"/>
      <c r="C757" s="51" t="s">
        <v>1607</v>
      </c>
      <c r="D757" s="32"/>
      <c r="E757" s="13"/>
      <c r="F757" s="33">
        <f>Source!AO447</f>
        <v>588.42999999999995</v>
      </c>
      <c r="G757" s="34" t="str">
        <f>Source!DG447</f>
        <v>)*1,15</v>
      </c>
      <c r="H757" s="35">
        <f>ROUND(Source!AF447*Source!I447, 2)</f>
        <v>71.319999999999993</v>
      </c>
      <c r="I757" s="34"/>
      <c r="J757" s="34">
        <f>IF(Source!BA447&lt;&gt; 0, Source!BA447, 1)</f>
        <v>7.13</v>
      </c>
      <c r="K757" s="35">
        <f>Source!S447</f>
        <v>508.54</v>
      </c>
      <c r="L757" s="36"/>
      <c r="R757">
        <f>H757</f>
        <v>71.319999999999993</v>
      </c>
    </row>
    <row r="758" spans="1:26" ht="14.25" x14ac:dyDescent="0.2">
      <c r="A758" s="50"/>
      <c r="B758" s="51"/>
      <c r="C758" s="51" t="s">
        <v>390</v>
      </c>
      <c r="D758" s="32"/>
      <c r="E758" s="13"/>
      <c r="F758" s="33">
        <f>Source!AM447</f>
        <v>192.58</v>
      </c>
      <c r="G758" s="34" t="str">
        <f>Source!DE447</f>
        <v>)*1,25</v>
      </c>
      <c r="H758" s="35">
        <f>ROUND(Source!AD447*Source!I447, 2)</f>
        <v>25.37</v>
      </c>
      <c r="I758" s="34"/>
      <c r="J758" s="34">
        <f>IF(Source!BB447&lt;&gt; 0, Source!BB447, 1)</f>
        <v>7.13</v>
      </c>
      <c r="K758" s="35">
        <f>Source!Q447</f>
        <v>180.91</v>
      </c>
      <c r="L758" s="36"/>
    </row>
    <row r="759" spans="1:26" ht="14.25" x14ac:dyDescent="0.2">
      <c r="A759" s="50"/>
      <c r="B759" s="51"/>
      <c r="C759" s="51" t="s">
        <v>1608</v>
      </c>
      <c r="D759" s="32"/>
      <c r="E759" s="13"/>
      <c r="F759" s="33">
        <f>Source!AN447</f>
        <v>38.75</v>
      </c>
      <c r="G759" s="34" t="str">
        <f>Source!DF447</f>
        <v>)*1,25</v>
      </c>
      <c r="H759" s="37">
        <f>ROUND(Source!AE447*Source!I447, 2)</f>
        <v>5.1100000000000003</v>
      </c>
      <c r="I759" s="34"/>
      <c r="J759" s="34">
        <f>IF(Source!BS447&lt;&gt; 0, Source!BS447, 1)</f>
        <v>7.13</v>
      </c>
      <c r="K759" s="37">
        <f>Source!R447</f>
        <v>36.4</v>
      </c>
      <c r="L759" s="36"/>
      <c r="R759">
        <f>H759</f>
        <v>5.1100000000000003</v>
      </c>
    </row>
    <row r="760" spans="1:26" ht="14.25" x14ac:dyDescent="0.2">
      <c r="A760" s="50"/>
      <c r="B760" s="51"/>
      <c r="C760" s="51" t="s">
        <v>1614</v>
      </c>
      <c r="D760" s="32"/>
      <c r="E760" s="13"/>
      <c r="F760" s="33">
        <f>Source!AL447</f>
        <v>1161.26</v>
      </c>
      <c r="G760" s="34" t="str">
        <f>Source!DD447</f>
        <v/>
      </c>
      <c r="H760" s="35">
        <f>ROUND(Source!AC447*Source!I447, 2)</f>
        <v>122.4</v>
      </c>
      <c r="I760" s="34"/>
      <c r="J760" s="34">
        <f>IF(Source!BC447&lt;&gt; 0, Source!BC447, 1)</f>
        <v>7.13</v>
      </c>
      <c r="K760" s="35">
        <f>Source!P447</f>
        <v>872.69</v>
      </c>
      <c r="L760" s="36"/>
    </row>
    <row r="761" spans="1:26" ht="14.25" x14ac:dyDescent="0.2">
      <c r="A761" s="50"/>
      <c r="B761" s="51"/>
      <c r="C761" s="51" t="s">
        <v>1609</v>
      </c>
      <c r="D761" s="32" t="s">
        <v>1610</v>
      </c>
      <c r="E761" s="13">
        <f>Source!BZ447</f>
        <v>128</v>
      </c>
      <c r="F761" s="74" t="str">
        <f>CONCATENATE(" )", Source!DL447, Source!FT447, "=", Source!FX447)</f>
        <v xml:space="preserve"> )*0,9=115,2</v>
      </c>
      <c r="G761" s="75"/>
      <c r="H761" s="35">
        <f>SUM(S755:S768)</f>
        <v>88.05</v>
      </c>
      <c r="I761" s="38"/>
      <c r="J761" s="30">
        <f>Source!AT447</f>
        <v>115</v>
      </c>
      <c r="K761" s="35">
        <f>SUM(T755:T768)</f>
        <v>626.67999999999995</v>
      </c>
      <c r="L761" s="36"/>
    </row>
    <row r="762" spans="1:26" ht="14.25" x14ac:dyDescent="0.2">
      <c r="A762" s="50"/>
      <c r="B762" s="51"/>
      <c r="C762" s="51" t="s">
        <v>1611</v>
      </c>
      <c r="D762" s="32" t="s">
        <v>1610</v>
      </c>
      <c r="E762" s="13">
        <f>Source!CA447</f>
        <v>83</v>
      </c>
      <c r="F762" s="74" t="str">
        <f>CONCATENATE(" )", Source!DM447, Source!FU447, "=", Source!FY447)</f>
        <v xml:space="preserve"> )*0,85=70,55</v>
      </c>
      <c r="G762" s="75"/>
      <c r="H762" s="35">
        <f>SUM(U755:U768)</f>
        <v>53.92</v>
      </c>
      <c r="I762" s="38"/>
      <c r="J762" s="30">
        <f>Source!AU447</f>
        <v>71</v>
      </c>
      <c r="K762" s="35">
        <f>SUM(V755:V768)</f>
        <v>386.91</v>
      </c>
      <c r="L762" s="36"/>
    </row>
    <row r="763" spans="1:26" ht="14.25" x14ac:dyDescent="0.2">
      <c r="A763" s="50"/>
      <c r="B763" s="51"/>
      <c r="C763" s="51" t="s">
        <v>1612</v>
      </c>
      <c r="D763" s="32" t="s">
        <v>1613</v>
      </c>
      <c r="E763" s="13">
        <f>Source!AQ447</f>
        <v>65.599999999999994</v>
      </c>
      <c r="F763" s="33"/>
      <c r="G763" s="34" t="str">
        <f>Source!DI447</f>
        <v>)*1,15</v>
      </c>
      <c r="H763" s="35"/>
      <c r="I763" s="34"/>
      <c r="J763" s="34"/>
      <c r="K763" s="35"/>
      <c r="L763" s="46">
        <f>Source!U447</f>
        <v>7.951375999999998</v>
      </c>
    </row>
    <row r="764" spans="1:26" ht="42.75" x14ac:dyDescent="0.2">
      <c r="A764" s="50" t="str">
        <f>Source!E449</f>
        <v>71,1</v>
      </c>
      <c r="B764" s="51" t="str">
        <f>Source!F449</f>
        <v>18.5.10.05-0008</v>
      </c>
      <c r="C764" s="51" t="str">
        <f>Source!G449</f>
        <v>Радиаторы биметаллические, марка «Rifar-A 500», количество секций 10, мощность 1650 Вт</v>
      </c>
      <c r="D764" s="32" t="str">
        <f>Source!H449</f>
        <v>шт.</v>
      </c>
      <c r="E764" s="13">
        <f>Source!I449</f>
        <v>2</v>
      </c>
      <c r="F764" s="33">
        <f>Source!AL449+Source!AM449+Source!AO449</f>
        <v>1367</v>
      </c>
      <c r="G764" s="47" t="s">
        <v>6</v>
      </c>
      <c r="H764" s="35">
        <f>ROUND(Source!AC449*Source!I449, 2)+ROUND(Source!AD449*Source!I449, 2)+ROUND(Source!AF449*Source!I449, 2)</f>
        <v>2734</v>
      </c>
      <c r="I764" s="34"/>
      <c r="J764" s="34">
        <f>IF(Source!BC449&lt;&gt; 0, Source!BC449, 1)</f>
        <v>7.13</v>
      </c>
      <c r="K764" s="35">
        <f>Source!O449</f>
        <v>19493.419999999998</v>
      </c>
      <c r="L764" s="36"/>
      <c r="S764">
        <f>ROUND((Source!FX449/100)*((ROUND(Source!AF449*Source!I449, 2)+ROUND(Source!AE449*Source!I449, 2))), 2)</f>
        <v>0</v>
      </c>
      <c r="T764">
        <f>Source!X449</f>
        <v>0</v>
      </c>
      <c r="U764">
        <f>ROUND((Source!FY449/100)*((ROUND(Source!AF449*Source!I449, 2)+ROUND(Source!AE449*Source!I449, 2))), 2)</f>
        <v>0</v>
      </c>
      <c r="V764">
        <f>Source!Y449</f>
        <v>0</v>
      </c>
      <c r="W764">
        <f>IF(Source!BI449&lt;=1,H764, 0)</f>
        <v>2734</v>
      </c>
      <c r="X764">
        <f>IF(Source!BI449=2,H764, 0)</f>
        <v>0</v>
      </c>
      <c r="Y764">
        <f>IF(Source!BI449=3,H764, 0)</f>
        <v>0</v>
      </c>
      <c r="Z764">
        <f>IF(Source!BI449=4,H764, 0)</f>
        <v>0</v>
      </c>
    </row>
    <row r="765" spans="1:26" ht="42.75" x14ac:dyDescent="0.2">
      <c r="A765" s="50" t="str">
        <f>Source!E451</f>
        <v>71,2</v>
      </c>
      <c r="B765" s="51" t="str">
        <f>Source!F451</f>
        <v>18.5.10.05-0006</v>
      </c>
      <c r="C765" s="51" t="str">
        <f>Source!G451</f>
        <v>Радиаторы биметаллические, марка «Rifar-A 500», количество секций 8, мощность 1320 Вт</v>
      </c>
      <c r="D765" s="32" t="str">
        <f>Source!H451</f>
        <v>шт.</v>
      </c>
      <c r="E765" s="13">
        <f>Source!I451</f>
        <v>4</v>
      </c>
      <c r="F765" s="33">
        <f>Source!AL451+Source!AM451+Source!AO451</f>
        <v>1093.5999999999999</v>
      </c>
      <c r="G765" s="47" t="s">
        <v>6</v>
      </c>
      <c r="H765" s="35">
        <f>ROUND(Source!AC451*Source!I451, 2)+ROUND(Source!AD451*Source!I451, 2)+ROUND(Source!AF451*Source!I451, 2)</f>
        <v>4374.3999999999996</v>
      </c>
      <c r="I765" s="34"/>
      <c r="J765" s="34">
        <f>IF(Source!BC451&lt;&gt; 0, Source!BC451, 1)</f>
        <v>7.13</v>
      </c>
      <c r="K765" s="35">
        <f>Source!O451</f>
        <v>31189.47</v>
      </c>
      <c r="L765" s="36"/>
      <c r="S765">
        <f>ROUND((Source!FX451/100)*((ROUND(Source!AF451*Source!I451, 2)+ROUND(Source!AE451*Source!I451, 2))), 2)</f>
        <v>0</v>
      </c>
      <c r="T765">
        <f>Source!X451</f>
        <v>0</v>
      </c>
      <c r="U765">
        <f>ROUND((Source!FY451/100)*((ROUND(Source!AF451*Source!I451, 2)+ROUND(Source!AE451*Source!I451, 2))), 2)</f>
        <v>0</v>
      </c>
      <c r="V765">
        <f>Source!Y451</f>
        <v>0</v>
      </c>
      <c r="W765">
        <f>IF(Source!BI451&lt;=1,H765, 0)</f>
        <v>4374.3999999999996</v>
      </c>
      <c r="X765">
        <f>IF(Source!BI451=2,H765, 0)</f>
        <v>0</v>
      </c>
      <c r="Y765">
        <f>IF(Source!BI451=3,H765, 0)</f>
        <v>0</v>
      </c>
      <c r="Z765">
        <f>IF(Source!BI451=4,H765, 0)</f>
        <v>0</v>
      </c>
    </row>
    <row r="766" spans="1:26" ht="14.25" x14ac:dyDescent="0.2">
      <c r="A766" s="50" t="str">
        <f>Source!E453</f>
        <v>71,3</v>
      </c>
      <c r="B766" s="51" t="str">
        <f>Source!F453</f>
        <v>18.5.10.06</v>
      </c>
      <c r="C766" s="51" t="str">
        <f>Source!G453</f>
        <v>Радиаторы</v>
      </c>
      <c r="D766" s="32" t="str">
        <f>Source!H453</f>
        <v>квт</v>
      </c>
      <c r="E766" s="13">
        <f>Source!I453</f>
        <v>10.54</v>
      </c>
      <c r="F766" s="33">
        <f>Source!AL453+Source!AM453+Source!AO453</f>
        <v>0</v>
      </c>
      <c r="G766" s="47" t="s">
        <v>6</v>
      </c>
      <c r="H766" s="35">
        <f>ROUND(Source!AC453*Source!I453, 2)+ROUND(Source!AD453*Source!I453, 2)+ROUND(Source!AF453*Source!I453, 2)</f>
        <v>0</v>
      </c>
      <c r="I766" s="34"/>
      <c r="J766" s="34">
        <f>IF(Source!BC453&lt;&gt; 0, Source!BC453, 1)</f>
        <v>7.13</v>
      </c>
      <c r="K766" s="35">
        <f>Source!O453</f>
        <v>0</v>
      </c>
      <c r="L766" s="36"/>
      <c r="S766">
        <f>ROUND((Source!FX453/100)*((ROUND(Source!AF453*Source!I453, 2)+ROUND(Source!AE453*Source!I453, 2))), 2)</f>
        <v>0</v>
      </c>
      <c r="T766">
        <f>Source!X453</f>
        <v>0</v>
      </c>
      <c r="U766">
        <f>ROUND((Source!FY453/100)*((ROUND(Source!AF453*Source!I453, 2)+ROUND(Source!AE453*Source!I453, 2))), 2)</f>
        <v>0</v>
      </c>
      <c r="V766">
        <f>Source!Y453</f>
        <v>0</v>
      </c>
      <c r="W766">
        <f>IF(Source!BI453&lt;=1,H766, 0)</f>
        <v>0</v>
      </c>
      <c r="X766">
        <f>IF(Source!BI453=2,H766, 0)</f>
        <v>0</v>
      </c>
      <c r="Y766">
        <f>IF(Source!BI453=3,H766, 0)</f>
        <v>0</v>
      </c>
      <c r="Z766">
        <f>IF(Source!BI453=4,H766, 0)</f>
        <v>0</v>
      </c>
    </row>
    <row r="767" spans="1:26" ht="14.25" x14ac:dyDescent="0.2">
      <c r="A767" s="50" t="str">
        <f>Source!E455</f>
        <v>71,4</v>
      </c>
      <c r="B767" s="51" t="str">
        <f>Source!F455</f>
        <v>01.7.15.07</v>
      </c>
      <c r="C767" s="51" t="str">
        <f>Source!G455</f>
        <v>Дюбели распорные полиэтиленовые</v>
      </c>
      <c r="D767" s="32" t="str">
        <f>Source!H455</f>
        <v>10 шт.</v>
      </c>
      <c r="E767" s="13">
        <f>Source!I455</f>
        <v>0.93806</v>
      </c>
      <c r="F767" s="33">
        <f>Source!AL455+Source!AM455+Source!AO455</f>
        <v>0</v>
      </c>
      <c r="G767" s="47" t="s">
        <v>6</v>
      </c>
      <c r="H767" s="35">
        <f>ROUND(Source!AC455*Source!I455, 2)+ROUND(Source!AD455*Source!I455, 2)+ROUND(Source!AF455*Source!I455, 2)</f>
        <v>0</v>
      </c>
      <c r="I767" s="34"/>
      <c r="J767" s="34">
        <f>IF(Source!BC455&lt;&gt; 0, Source!BC455, 1)</f>
        <v>7.13</v>
      </c>
      <c r="K767" s="35">
        <f>Source!O455</f>
        <v>0</v>
      </c>
      <c r="L767" s="36"/>
      <c r="S767">
        <f>ROUND((Source!FX455/100)*((ROUND(Source!AF455*Source!I455, 2)+ROUND(Source!AE455*Source!I455, 2))), 2)</f>
        <v>0</v>
      </c>
      <c r="T767">
        <f>Source!X455</f>
        <v>0</v>
      </c>
      <c r="U767">
        <f>ROUND((Source!FY455/100)*((ROUND(Source!AF455*Source!I455, 2)+ROUND(Source!AE455*Source!I455, 2))), 2)</f>
        <v>0</v>
      </c>
      <c r="V767">
        <f>Source!Y455</f>
        <v>0</v>
      </c>
      <c r="W767">
        <f>IF(Source!BI455&lt;=1,H767, 0)</f>
        <v>0</v>
      </c>
      <c r="X767">
        <f>IF(Source!BI455=2,H767, 0)</f>
        <v>0</v>
      </c>
      <c r="Y767">
        <f>IF(Source!BI455=3,H767, 0)</f>
        <v>0</v>
      </c>
      <c r="Z767">
        <f>IF(Source!BI455=4,H767, 0)</f>
        <v>0</v>
      </c>
    </row>
    <row r="768" spans="1:26" ht="28.5" x14ac:dyDescent="0.2">
      <c r="A768" s="52" t="str">
        <f>Source!E457</f>
        <v>71,5</v>
      </c>
      <c r="B768" s="53" t="str">
        <f>Source!F457</f>
        <v>01.7.15.07-0008</v>
      </c>
      <c r="C768" s="53" t="str">
        <f>Source!G457</f>
        <v>Дюбели пластмассовые с шурупами 8х40 мм</v>
      </c>
      <c r="D768" s="39" t="str">
        <f>Source!H457</f>
        <v>100 шт.</v>
      </c>
      <c r="E768" s="40">
        <f>Source!I457</f>
        <v>9.3806E-2</v>
      </c>
      <c r="F768" s="41">
        <f>Source!AL457+Source!AM457+Source!AO457</f>
        <v>26.2</v>
      </c>
      <c r="G768" s="48" t="s">
        <v>6</v>
      </c>
      <c r="H768" s="43">
        <f>ROUND(Source!AC457*Source!I457, 2)+ROUND(Source!AD457*Source!I457, 2)+ROUND(Source!AF457*Source!I457, 2)</f>
        <v>2.46</v>
      </c>
      <c r="I768" s="42"/>
      <c r="J768" s="42">
        <f>IF(Source!BC457&lt;&gt; 0, Source!BC457, 1)</f>
        <v>7.13</v>
      </c>
      <c r="K768" s="43">
        <f>Source!O457</f>
        <v>17.52</v>
      </c>
      <c r="L768" s="49"/>
      <c r="S768">
        <f>ROUND((Source!FX457/100)*((ROUND(Source!AF457*Source!I457, 2)+ROUND(Source!AE457*Source!I457, 2))), 2)</f>
        <v>0</v>
      </c>
      <c r="T768">
        <f>Source!X457</f>
        <v>0</v>
      </c>
      <c r="U768">
        <f>ROUND((Source!FY457/100)*((ROUND(Source!AF457*Source!I457, 2)+ROUND(Source!AE457*Source!I457, 2))), 2)</f>
        <v>0</v>
      </c>
      <c r="V768">
        <f>Source!Y457</f>
        <v>0</v>
      </c>
      <c r="W768">
        <f>IF(Source!BI457&lt;=1,H768, 0)</f>
        <v>2.46</v>
      </c>
      <c r="X768">
        <f>IF(Source!BI457=2,H768, 0)</f>
        <v>0</v>
      </c>
      <c r="Y768">
        <f>IF(Source!BI457=3,H768, 0)</f>
        <v>0</v>
      </c>
      <c r="Z768">
        <f>IF(Source!BI457=4,H768, 0)</f>
        <v>0</v>
      </c>
    </row>
    <row r="769" spans="1:26" ht="15" x14ac:dyDescent="0.25">
      <c r="G769" s="76">
        <f>H757+H758+H760+H761+H762+SUM(H764:H768)</f>
        <v>7471.92</v>
      </c>
      <c r="H769" s="76"/>
      <c r="J769" s="76">
        <f>K757+K758+K760+K761+K762+SUM(K764:K768)</f>
        <v>53276.14</v>
      </c>
      <c r="K769" s="76"/>
      <c r="L769" s="45">
        <f>Source!U447</f>
        <v>7.951375999999998</v>
      </c>
      <c r="O769" s="28">
        <f>G769</f>
        <v>7471.92</v>
      </c>
      <c r="P769" s="28">
        <f>J769</f>
        <v>53276.14</v>
      </c>
      <c r="Q769" s="28">
        <f>L769</f>
        <v>7.951375999999998</v>
      </c>
      <c r="W769">
        <f>IF(Source!BI447&lt;=1,H757+H758+H760+H761+H762, 0)</f>
        <v>361.06</v>
      </c>
      <c r="X769">
        <f>IF(Source!BI447=2,H757+H758+H760+H761+H762, 0)</f>
        <v>0</v>
      </c>
      <c r="Y769">
        <f>IF(Source!BI447=3,H757+H758+H760+H761+H762, 0)</f>
        <v>0</v>
      </c>
      <c r="Z769">
        <f>IF(Source!BI447=4,H757+H758+H760+H761+H762, 0)</f>
        <v>0</v>
      </c>
    </row>
    <row r="770" spans="1:26" ht="57" x14ac:dyDescent="0.2">
      <c r="A770" s="50" t="str">
        <f>Source!E459</f>
        <v>72</v>
      </c>
      <c r="B770" s="51" t="str">
        <f>Source!F459</f>
        <v>16-05-001-01</v>
      </c>
      <c r="C770" s="51" t="str">
        <f>Source!G459</f>
        <v>Установка вентилей, задвижек, затворов, клапанов обратных, кранов проходных на трубопроводах из стальных труб диаметром до 25 мм</v>
      </c>
      <c r="D770" s="32" t="str">
        <f>Source!H459</f>
        <v>ШТ</v>
      </c>
      <c r="E770" s="13">
        <f>Source!I459</f>
        <v>12</v>
      </c>
      <c r="F770" s="33">
        <f>Source!AL459+Source!AM459+Source!AO459</f>
        <v>42.04</v>
      </c>
      <c r="G770" s="34"/>
      <c r="H770" s="35"/>
      <c r="I770" s="34" t="str">
        <f>Source!BO459</f>
        <v/>
      </c>
      <c r="J770" s="34"/>
      <c r="K770" s="35"/>
      <c r="L770" s="36"/>
      <c r="S770">
        <f>ROUND((Source!FX459/100)*((ROUND(Source!AF459*Source!I459, 2)+ROUND(Source!AE459*Source!I459, 2))), 2)</f>
        <v>213.98</v>
      </c>
      <c r="T770">
        <f>Source!X459</f>
        <v>1523.08</v>
      </c>
      <c r="U770">
        <f>ROUND((Source!FY459/100)*((ROUND(Source!AF459*Source!I459, 2)+ROUND(Source!AE459*Source!I459, 2))), 2)</f>
        <v>131.05000000000001</v>
      </c>
      <c r="V770">
        <f>Source!Y459</f>
        <v>940.34</v>
      </c>
    </row>
    <row r="771" spans="1:26" ht="14.25" x14ac:dyDescent="0.2">
      <c r="A771" s="50"/>
      <c r="B771" s="51"/>
      <c r="C771" s="51" t="s">
        <v>1607</v>
      </c>
      <c r="D771" s="32"/>
      <c r="E771" s="13"/>
      <c r="F771" s="33">
        <f>Source!AO459</f>
        <v>13.33</v>
      </c>
      <c r="G771" s="34" t="str">
        <f>Source!DG459</f>
        <v>)*1,15</v>
      </c>
      <c r="H771" s="35">
        <f>ROUND(Source!AF459*Source!I459, 2)</f>
        <v>183.95</v>
      </c>
      <c r="I771" s="34"/>
      <c r="J771" s="34">
        <f>IF(Source!BA459&lt;&gt; 0, Source!BA459, 1)</f>
        <v>7.13</v>
      </c>
      <c r="K771" s="35">
        <f>Source!S459</f>
        <v>1311.59</v>
      </c>
      <c r="L771" s="36"/>
      <c r="R771">
        <f>H771</f>
        <v>183.95</v>
      </c>
    </row>
    <row r="772" spans="1:26" ht="14.25" x14ac:dyDescent="0.2">
      <c r="A772" s="50"/>
      <c r="B772" s="51"/>
      <c r="C772" s="51" t="s">
        <v>390</v>
      </c>
      <c r="D772" s="32"/>
      <c r="E772" s="13"/>
      <c r="F772" s="33">
        <f>Source!AM459</f>
        <v>3.5</v>
      </c>
      <c r="G772" s="34" t="str">
        <f>Source!DE459</f>
        <v>)*1,25</v>
      </c>
      <c r="H772" s="35">
        <f>ROUND(Source!AD459*Source!I459, 2)</f>
        <v>52.5</v>
      </c>
      <c r="I772" s="34"/>
      <c r="J772" s="34">
        <f>IF(Source!BB459&lt;&gt; 0, Source!BB459, 1)</f>
        <v>7.13</v>
      </c>
      <c r="K772" s="35">
        <f>Source!Q459</f>
        <v>374.33</v>
      </c>
      <c r="L772" s="36"/>
    </row>
    <row r="773" spans="1:26" ht="14.25" x14ac:dyDescent="0.2">
      <c r="A773" s="50"/>
      <c r="B773" s="51"/>
      <c r="C773" s="51" t="s">
        <v>1608</v>
      </c>
      <c r="D773" s="32"/>
      <c r="E773" s="13"/>
      <c r="F773" s="33">
        <f>Source!AN459</f>
        <v>0.12</v>
      </c>
      <c r="G773" s="34" t="str">
        <f>Source!DF459</f>
        <v>)*1,25</v>
      </c>
      <c r="H773" s="37">
        <f>ROUND(Source!AE459*Source!I459, 2)</f>
        <v>1.8</v>
      </c>
      <c r="I773" s="34"/>
      <c r="J773" s="34">
        <f>IF(Source!BS459&lt;&gt; 0, Source!BS459, 1)</f>
        <v>7.13</v>
      </c>
      <c r="K773" s="37">
        <f>Source!R459</f>
        <v>12.83</v>
      </c>
      <c r="L773" s="36"/>
      <c r="R773">
        <f>H773</f>
        <v>1.8</v>
      </c>
    </row>
    <row r="774" spans="1:26" ht="14.25" x14ac:dyDescent="0.2">
      <c r="A774" s="50"/>
      <c r="B774" s="51"/>
      <c r="C774" s="51" t="s">
        <v>1614</v>
      </c>
      <c r="D774" s="32"/>
      <c r="E774" s="13"/>
      <c r="F774" s="33">
        <f>Source!AL459</f>
        <v>25.21</v>
      </c>
      <c r="G774" s="34" t="str">
        <f>Source!DD459</f>
        <v/>
      </c>
      <c r="H774" s="35">
        <f>ROUND(Source!AC459*Source!I459, 2)</f>
        <v>302.52</v>
      </c>
      <c r="I774" s="34"/>
      <c r="J774" s="34">
        <f>IF(Source!BC459&lt;&gt; 0, Source!BC459, 1)</f>
        <v>7.13</v>
      </c>
      <c r="K774" s="35">
        <f>Source!P459</f>
        <v>2156.9699999999998</v>
      </c>
      <c r="L774" s="36"/>
    </row>
    <row r="775" spans="1:26" ht="14.25" x14ac:dyDescent="0.2">
      <c r="A775" s="50"/>
      <c r="B775" s="51"/>
      <c r="C775" s="51" t="s">
        <v>1609</v>
      </c>
      <c r="D775" s="32" t="s">
        <v>1610</v>
      </c>
      <c r="E775" s="13">
        <f>Source!BZ459</f>
        <v>128</v>
      </c>
      <c r="F775" s="74" t="str">
        <f>CONCATENATE(" )", Source!DL459, Source!FT459, "=", Source!FX459)</f>
        <v xml:space="preserve"> )*0,9=115,2</v>
      </c>
      <c r="G775" s="75"/>
      <c r="H775" s="35">
        <f>SUM(S770:S780)</f>
        <v>213.98</v>
      </c>
      <c r="I775" s="38"/>
      <c r="J775" s="30">
        <f>Source!AT459</f>
        <v>115</v>
      </c>
      <c r="K775" s="35">
        <f>SUM(T770:T780)</f>
        <v>1523.08</v>
      </c>
      <c r="L775" s="36"/>
    </row>
    <row r="776" spans="1:26" ht="14.25" x14ac:dyDescent="0.2">
      <c r="A776" s="50"/>
      <c r="B776" s="51"/>
      <c r="C776" s="51" t="s">
        <v>1611</v>
      </c>
      <c r="D776" s="32" t="s">
        <v>1610</v>
      </c>
      <c r="E776" s="13">
        <f>Source!CA459</f>
        <v>83</v>
      </c>
      <c r="F776" s="74" t="str">
        <f>CONCATENATE(" )", Source!DM459, Source!FU459, "=", Source!FY459)</f>
        <v xml:space="preserve"> )*0,85=70,55</v>
      </c>
      <c r="G776" s="75"/>
      <c r="H776" s="35">
        <f>SUM(U770:U780)</f>
        <v>131.05000000000001</v>
      </c>
      <c r="I776" s="38"/>
      <c r="J776" s="30">
        <f>Source!AU459</f>
        <v>71</v>
      </c>
      <c r="K776" s="35">
        <f>SUM(V770:V780)</f>
        <v>940.34</v>
      </c>
      <c r="L776" s="36"/>
    </row>
    <row r="777" spans="1:26" ht="14.25" x14ac:dyDescent="0.2">
      <c r="A777" s="50"/>
      <c r="B777" s="51"/>
      <c r="C777" s="51" t="s">
        <v>1612</v>
      </c>
      <c r="D777" s="32" t="s">
        <v>1613</v>
      </c>
      <c r="E777" s="13">
        <f>Source!AQ459</f>
        <v>1.47</v>
      </c>
      <c r="F777" s="33"/>
      <c r="G777" s="34" t="str">
        <f>Source!DI459</f>
        <v>)*1,15</v>
      </c>
      <c r="H777" s="35"/>
      <c r="I777" s="34"/>
      <c r="J777" s="34"/>
      <c r="K777" s="35"/>
      <c r="L777" s="46">
        <f>Source!U459</f>
        <v>20.285999999999998</v>
      </c>
    </row>
    <row r="778" spans="1:26" ht="57" x14ac:dyDescent="0.2">
      <c r="A778" s="50" t="str">
        <f>Source!E461</f>
        <v>72,1</v>
      </c>
      <c r="B778" s="51" t="str">
        <f>Source!F461</f>
        <v>18.1.09.07-0207</v>
      </c>
      <c r="C778" s="51" t="str">
        <f>Source!G461</f>
        <v>Краны шаровые под приварку "Danfoss" JiP-WW с рукояткой, давлением 4,0 МПа (40 кгс/см2), диаметром 20 мм</v>
      </c>
      <c r="D778" s="32" t="str">
        <f>Source!H461</f>
        <v>шт.</v>
      </c>
      <c r="E778" s="13">
        <f>Source!I461</f>
        <v>12</v>
      </c>
      <c r="F778" s="33">
        <f>Source!AL461+Source!AM461+Source!AO461</f>
        <v>350.88</v>
      </c>
      <c r="G778" s="47" t="s">
        <v>6</v>
      </c>
      <c r="H778" s="35">
        <f>ROUND(Source!AC461*Source!I461, 2)+ROUND(Source!AD461*Source!I461, 2)+ROUND(Source!AF461*Source!I461, 2)</f>
        <v>4210.5600000000004</v>
      </c>
      <c r="I778" s="34"/>
      <c r="J778" s="34">
        <f>IF(Source!BC461&lt;&gt; 0, Source!BC461, 1)</f>
        <v>7.13</v>
      </c>
      <c r="K778" s="35">
        <f>Source!O461</f>
        <v>30021.29</v>
      </c>
      <c r="L778" s="36"/>
      <c r="S778">
        <f>ROUND((Source!FX461/100)*((ROUND(Source!AF461*Source!I461, 2)+ROUND(Source!AE461*Source!I461, 2))), 2)</f>
        <v>0</v>
      </c>
      <c r="T778">
        <f>Source!X461</f>
        <v>0</v>
      </c>
      <c r="U778">
        <f>ROUND((Source!FY461/100)*((ROUND(Source!AF461*Source!I461, 2)+ROUND(Source!AE461*Source!I461, 2))), 2)</f>
        <v>0</v>
      </c>
      <c r="V778">
        <f>Source!Y461</f>
        <v>0</v>
      </c>
      <c r="W778">
        <f>IF(Source!BI461&lt;=1,H778, 0)</f>
        <v>4210.5600000000004</v>
      </c>
      <c r="X778">
        <f>IF(Source!BI461=2,H778, 0)</f>
        <v>0</v>
      </c>
      <c r="Y778">
        <f>IF(Source!BI461=3,H778, 0)</f>
        <v>0</v>
      </c>
      <c r="Z778">
        <f>IF(Source!BI461=4,H778, 0)</f>
        <v>0</v>
      </c>
    </row>
    <row r="779" spans="1:26" ht="57" x14ac:dyDescent="0.2">
      <c r="A779" s="50" t="str">
        <f>Source!E463</f>
        <v>72,2</v>
      </c>
      <c r="B779" s="51" t="str">
        <f>Source!F463</f>
        <v>18.1.10.06-0013</v>
      </c>
      <c r="C779" s="51" t="str">
        <f>Source!G463</f>
        <v>Клапан термостатический из цветных металлов (без головки) для установки на радиатор, давлением 1,0 МПа (10 кгс/см2), диаметром 20 мм</v>
      </c>
      <c r="D779" s="32" t="str">
        <f>Source!H463</f>
        <v>шт.</v>
      </c>
      <c r="E779" s="13">
        <f>Source!I463</f>
        <v>6</v>
      </c>
      <c r="F779" s="33">
        <f>Source!AL463+Source!AM463+Source!AO463</f>
        <v>143.43</v>
      </c>
      <c r="G779" s="47" t="s">
        <v>6</v>
      </c>
      <c r="H779" s="35">
        <f>ROUND(Source!AC463*Source!I463, 2)+ROUND(Source!AD463*Source!I463, 2)+ROUND(Source!AF463*Source!I463, 2)</f>
        <v>860.58</v>
      </c>
      <c r="I779" s="34"/>
      <c r="J779" s="34">
        <f>IF(Source!BC463&lt;&gt; 0, Source!BC463, 1)</f>
        <v>7.13</v>
      </c>
      <c r="K779" s="35">
        <f>Source!O463</f>
        <v>6135.94</v>
      </c>
      <c r="L779" s="36"/>
      <c r="S779">
        <f>ROUND((Source!FX463/100)*((ROUND(Source!AF463*Source!I463, 2)+ROUND(Source!AE463*Source!I463, 2))), 2)</f>
        <v>0</v>
      </c>
      <c r="T779">
        <f>Source!X463</f>
        <v>0</v>
      </c>
      <c r="U779">
        <f>ROUND((Source!FY463/100)*((ROUND(Source!AF463*Source!I463, 2)+ROUND(Source!AE463*Source!I463, 2))), 2)</f>
        <v>0</v>
      </c>
      <c r="V779">
        <f>Source!Y463</f>
        <v>0</v>
      </c>
      <c r="W779">
        <f>IF(Source!BI463&lt;=1,H779, 0)</f>
        <v>860.58</v>
      </c>
      <c r="X779">
        <f>IF(Source!BI463=2,H779, 0)</f>
        <v>0</v>
      </c>
      <c r="Y779">
        <f>IF(Source!BI463=3,H779, 0)</f>
        <v>0</v>
      </c>
      <c r="Z779">
        <f>IF(Source!BI463=4,H779, 0)</f>
        <v>0</v>
      </c>
    </row>
    <row r="780" spans="1:26" ht="71.25" x14ac:dyDescent="0.2">
      <c r="A780" s="52" t="str">
        <f>Source!E465</f>
        <v>72,3</v>
      </c>
      <c r="B780" s="53" t="str">
        <f>Source!F465</f>
        <v>18.5.10.08-0002</v>
      </c>
      <c r="C780" s="53" t="str">
        <f>Source!G465</f>
        <v>Головка термостатическая со встроенным датчиком для автоматического регулирования расхода теплоносителя через отопительный прибор</v>
      </c>
      <c r="D780" s="39" t="str">
        <f>Source!H465</f>
        <v>шт.</v>
      </c>
      <c r="E780" s="40">
        <f>Source!I465</f>
        <v>6</v>
      </c>
      <c r="F780" s="41">
        <f>Source!AL465+Source!AM465+Source!AO465</f>
        <v>128.94</v>
      </c>
      <c r="G780" s="48" t="s">
        <v>6</v>
      </c>
      <c r="H780" s="43">
        <f>ROUND(Source!AC465*Source!I465, 2)+ROUND(Source!AD465*Source!I465, 2)+ROUND(Source!AF465*Source!I465, 2)</f>
        <v>773.64</v>
      </c>
      <c r="I780" s="42"/>
      <c r="J780" s="42">
        <f>IF(Source!BC465&lt;&gt; 0, Source!BC465, 1)</f>
        <v>7.13</v>
      </c>
      <c r="K780" s="43">
        <f>Source!O465</f>
        <v>5516.05</v>
      </c>
      <c r="L780" s="49"/>
      <c r="S780">
        <f>ROUND((Source!FX465/100)*((ROUND(Source!AF465*Source!I465, 2)+ROUND(Source!AE465*Source!I465, 2))), 2)</f>
        <v>0</v>
      </c>
      <c r="T780">
        <f>Source!X465</f>
        <v>0</v>
      </c>
      <c r="U780">
        <f>ROUND((Source!FY465/100)*((ROUND(Source!AF465*Source!I465, 2)+ROUND(Source!AE465*Source!I465, 2))), 2)</f>
        <v>0</v>
      </c>
      <c r="V780">
        <f>Source!Y465</f>
        <v>0</v>
      </c>
      <c r="W780">
        <f>IF(Source!BI465&lt;=1,H780, 0)</f>
        <v>773.64</v>
      </c>
      <c r="X780">
        <f>IF(Source!BI465=2,H780, 0)</f>
        <v>0</v>
      </c>
      <c r="Y780">
        <f>IF(Source!BI465=3,H780, 0)</f>
        <v>0</v>
      </c>
      <c r="Z780">
        <f>IF(Source!BI465=4,H780, 0)</f>
        <v>0</v>
      </c>
    </row>
    <row r="781" spans="1:26" ht="15" x14ac:dyDescent="0.25">
      <c r="G781" s="76">
        <f>H771+H772+H774+H775+H776+SUM(H778:H780)</f>
        <v>6728.7800000000007</v>
      </c>
      <c r="H781" s="76"/>
      <c r="J781" s="76">
        <f>K771+K772+K774+K775+K776+SUM(K778:K780)</f>
        <v>47979.590000000004</v>
      </c>
      <c r="K781" s="76"/>
      <c r="L781" s="45">
        <f>Source!U459</f>
        <v>20.285999999999998</v>
      </c>
      <c r="O781" s="28">
        <f>G781</f>
        <v>6728.7800000000007</v>
      </c>
      <c r="P781" s="28">
        <f>J781</f>
        <v>47979.590000000004</v>
      </c>
      <c r="Q781" s="28">
        <f>L781</f>
        <v>20.285999999999998</v>
      </c>
      <c r="W781">
        <f>IF(Source!BI459&lt;=1,H771+H772+H774+H775+H776, 0)</f>
        <v>884</v>
      </c>
      <c r="X781">
        <f>IF(Source!BI459=2,H771+H772+H774+H775+H776, 0)</f>
        <v>0</v>
      </c>
      <c r="Y781">
        <f>IF(Source!BI459=3,H771+H772+H774+H775+H776, 0)</f>
        <v>0</v>
      </c>
      <c r="Z781">
        <f>IF(Source!BI459=4,H771+H772+H774+H775+H776, 0)</f>
        <v>0</v>
      </c>
    </row>
    <row r="782" spans="1:26" ht="28.5" x14ac:dyDescent="0.2">
      <c r="A782" s="50" t="str">
        <f>Source!E467</f>
        <v>73</v>
      </c>
      <c r="B782" s="51" t="str">
        <f>Source!F467</f>
        <v>18-06-003-10</v>
      </c>
      <c r="C782" s="51" t="str">
        <f>Source!G467</f>
        <v>Установка воздухоотводчиков</v>
      </c>
      <c r="D782" s="32" t="str">
        <f>Source!H467</f>
        <v>ШТ</v>
      </c>
      <c r="E782" s="13">
        <f>Source!I467</f>
        <v>6</v>
      </c>
      <c r="F782" s="33">
        <f>Source!AL467+Source!AM467+Source!AO467</f>
        <v>31.509999999999998</v>
      </c>
      <c r="G782" s="34"/>
      <c r="H782" s="35"/>
      <c r="I782" s="34" t="str">
        <f>Source!BO467</f>
        <v/>
      </c>
      <c r="J782" s="34"/>
      <c r="K782" s="35"/>
      <c r="L782" s="36"/>
      <c r="S782">
        <f>ROUND((Source!FX467/100)*((ROUND(Source!AF467*Source!I467, 2)+ROUND(Source!AE467*Source!I467, 2))), 2)</f>
        <v>134.84</v>
      </c>
      <c r="T782">
        <f>Source!X467</f>
        <v>959.76</v>
      </c>
      <c r="U782">
        <f>ROUND((Source!FY467/100)*((ROUND(Source!AF467*Source!I467, 2)+ROUND(Source!AE467*Source!I467, 2))), 2)</f>
        <v>82.58</v>
      </c>
      <c r="V782">
        <f>Source!Y467</f>
        <v>592.54</v>
      </c>
    </row>
    <row r="783" spans="1:26" ht="14.25" x14ac:dyDescent="0.2">
      <c r="A783" s="50"/>
      <c r="B783" s="51"/>
      <c r="C783" s="51" t="s">
        <v>1607</v>
      </c>
      <c r="D783" s="32"/>
      <c r="E783" s="13"/>
      <c r="F783" s="33">
        <f>Source!AO467</f>
        <v>15.79</v>
      </c>
      <c r="G783" s="34" t="str">
        <f>Source!DG467</f>
        <v>)*1,15</v>
      </c>
      <c r="H783" s="35">
        <f>ROUND(Source!AF467*Source!I467, 2)</f>
        <v>108.95</v>
      </c>
      <c r="I783" s="34"/>
      <c r="J783" s="34">
        <f>IF(Source!BA467&lt;&gt; 0, Source!BA467, 1)</f>
        <v>7.13</v>
      </c>
      <c r="K783" s="35">
        <f>Source!S467</f>
        <v>776.82</v>
      </c>
      <c r="L783" s="36"/>
      <c r="R783">
        <f>H783</f>
        <v>108.95</v>
      </c>
    </row>
    <row r="784" spans="1:26" ht="14.25" x14ac:dyDescent="0.2">
      <c r="A784" s="50"/>
      <c r="B784" s="51"/>
      <c r="C784" s="51" t="s">
        <v>390</v>
      </c>
      <c r="D784" s="32"/>
      <c r="E784" s="13"/>
      <c r="F784" s="33">
        <f>Source!AM467</f>
        <v>6.84</v>
      </c>
      <c r="G784" s="34" t="str">
        <f>Source!DE467</f>
        <v>)*1,25</v>
      </c>
      <c r="H784" s="35">
        <f>ROUND(Source!AD467*Source!I467, 2)</f>
        <v>51.3</v>
      </c>
      <c r="I784" s="34"/>
      <c r="J784" s="34">
        <f>IF(Source!BB467&lt;&gt; 0, Source!BB467, 1)</f>
        <v>7.13</v>
      </c>
      <c r="K784" s="35">
        <f>Source!Q467</f>
        <v>365.77</v>
      </c>
      <c r="L784" s="36"/>
    </row>
    <row r="785" spans="1:26" ht="14.25" x14ac:dyDescent="0.2">
      <c r="A785" s="50"/>
      <c r="B785" s="51"/>
      <c r="C785" s="51" t="s">
        <v>1608</v>
      </c>
      <c r="D785" s="32"/>
      <c r="E785" s="13"/>
      <c r="F785" s="33">
        <f>Source!AN467</f>
        <v>1.08</v>
      </c>
      <c r="G785" s="34" t="str">
        <f>Source!DF467</f>
        <v>)*1,25</v>
      </c>
      <c r="H785" s="37">
        <f>ROUND(Source!AE467*Source!I467, 2)</f>
        <v>8.1</v>
      </c>
      <c r="I785" s="34"/>
      <c r="J785" s="34">
        <f>IF(Source!BS467&lt;&gt; 0, Source!BS467, 1)</f>
        <v>7.13</v>
      </c>
      <c r="K785" s="37">
        <f>Source!R467</f>
        <v>57.75</v>
      </c>
      <c r="L785" s="36"/>
      <c r="R785">
        <f>H785</f>
        <v>8.1</v>
      </c>
    </row>
    <row r="786" spans="1:26" ht="14.25" x14ac:dyDescent="0.2">
      <c r="A786" s="50"/>
      <c r="B786" s="51"/>
      <c r="C786" s="51" t="s">
        <v>1614</v>
      </c>
      <c r="D786" s="32"/>
      <c r="E786" s="13"/>
      <c r="F786" s="33">
        <f>Source!AL467</f>
        <v>8.8800000000000008</v>
      </c>
      <c r="G786" s="34" t="str">
        <f>Source!DD467</f>
        <v/>
      </c>
      <c r="H786" s="35">
        <f>ROUND(Source!AC467*Source!I467, 2)</f>
        <v>53.28</v>
      </c>
      <c r="I786" s="34"/>
      <c r="J786" s="34">
        <f>IF(Source!BC467&lt;&gt; 0, Source!BC467, 1)</f>
        <v>7.13</v>
      </c>
      <c r="K786" s="35">
        <f>Source!P467</f>
        <v>379.89</v>
      </c>
      <c r="L786" s="36"/>
    </row>
    <row r="787" spans="1:26" ht="14.25" x14ac:dyDescent="0.2">
      <c r="A787" s="50"/>
      <c r="B787" s="51"/>
      <c r="C787" s="51" t="s">
        <v>1609</v>
      </c>
      <c r="D787" s="32" t="s">
        <v>1610</v>
      </c>
      <c r="E787" s="13">
        <f>Source!BZ467</f>
        <v>128</v>
      </c>
      <c r="F787" s="74" t="str">
        <f>CONCATENATE(" )", Source!DL467, Source!FT467, "=", Source!FX467)</f>
        <v xml:space="preserve"> )*0,9=115,2</v>
      </c>
      <c r="G787" s="75"/>
      <c r="H787" s="35">
        <f>SUM(S782:S790)</f>
        <v>134.84</v>
      </c>
      <c r="I787" s="38"/>
      <c r="J787" s="30">
        <f>Source!AT467</f>
        <v>115</v>
      </c>
      <c r="K787" s="35">
        <f>SUM(T782:T790)</f>
        <v>959.76</v>
      </c>
      <c r="L787" s="36"/>
    </row>
    <row r="788" spans="1:26" ht="14.25" x14ac:dyDescent="0.2">
      <c r="A788" s="50"/>
      <c r="B788" s="51"/>
      <c r="C788" s="51" t="s">
        <v>1611</v>
      </c>
      <c r="D788" s="32" t="s">
        <v>1610</v>
      </c>
      <c r="E788" s="13">
        <f>Source!CA467</f>
        <v>83</v>
      </c>
      <c r="F788" s="74" t="str">
        <f>CONCATENATE(" )", Source!DM467, Source!FU467, "=", Source!FY467)</f>
        <v xml:space="preserve"> )*0,85=70,55</v>
      </c>
      <c r="G788" s="75"/>
      <c r="H788" s="35">
        <f>SUM(U782:U790)</f>
        <v>82.58</v>
      </c>
      <c r="I788" s="38"/>
      <c r="J788" s="30">
        <f>Source!AU467</f>
        <v>71</v>
      </c>
      <c r="K788" s="35">
        <f>SUM(V782:V790)</f>
        <v>592.54</v>
      </c>
      <c r="L788" s="36"/>
    </row>
    <row r="789" spans="1:26" ht="14.25" x14ac:dyDescent="0.2">
      <c r="A789" s="50"/>
      <c r="B789" s="51"/>
      <c r="C789" s="51" t="s">
        <v>1612</v>
      </c>
      <c r="D789" s="32" t="s">
        <v>1613</v>
      </c>
      <c r="E789" s="13">
        <f>Source!AQ467</f>
        <v>1.66</v>
      </c>
      <c r="F789" s="33"/>
      <c r="G789" s="34" t="str">
        <f>Source!DI467</f>
        <v>)*1,15</v>
      </c>
      <c r="H789" s="35"/>
      <c r="I789" s="34"/>
      <c r="J789" s="34"/>
      <c r="K789" s="35"/>
      <c r="L789" s="46">
        <f>Source!U467</f>
        <v>11.453999999999999</v>
      </c>
    </row>
    <row r="790" spans="1:26" ht="57" x14ac:dyDescent="0.2">
      <c r="A790" s="52" t="str">
        <f>Source!E469</f>
        <v>73,1</v>
      </c>
      <c r="B790" s="53" t="str">
        <f>Source!F469</f>
        <v>19.1.02.01-0011</v>
      </c>
      <c r="C790" s="53" t="str">
        <f>Source!G469</f>
        <v>Воздухоотводчик автоматический с наружным резьбовым присоединением Рр=1,0 МПа, Т max = 120 град С, D = 15 мм</v>
      </c>
      <c r="D790" s="39" t="str">
        <f>Source!H469</f>
        <v>шт.</v>
      </c>
      <c r="E790" s="40">
        <f>Source!I469</f>
        <v>6</v>
      </c>
      <c r="F790" s="41">
        <f>Source!AL469+Source!AM469+Source!AO469</f>
        <v>60.7</v>
      </c>
      <c r="G790" s="48" t="s">
        <v>6</v>
      </c>
      <c r="H790" s="43">
        <f>ROUND(Source!AC469*Source!I469, 2)+ROUND(Source!AD469*Source!I469, 2)+ROUND(Source!AF469*Source!I469, 2)</f>
        <v>364.2</v>
      </c>
      <c r="I790" s="42"/>
      <c r="J790" s="42">
        <f>IF(Source!BC469&lt;&gt; 0, Source!BC469, 1)</f>
        <v>7.13</v>
      </c>
      <c r="K790" s="43">
        <f>Source!O469</f>
        <v>2596.75</v>
      </c>
      <c r="L790" s="49"/>
      <c r="S790">
        <f>ROUND((Source!FX469/100)*((ROUND(Source!AF469*Source!I469, 2)+ROUND(Source!AE469*Source!I469, 2))), 2)</f>
        <v>0</v>
      </c>
      <c r="T790">
        <f>Source!X469</f>
        <v>0</v>
      </c>
      <c r="U790">
        <f>ROUND((Source!FY469/100)*((ROUND(Source!AF469*Source!I469, 2)+ROUND(Source!AE469*Source!I469, 2))), 2)</f>
        <v>0</v>
      </c>
      <c r="V790">
        <f>Source!Y469</f>
        <v>0</v>
      </c>
      <c r="W790">
        <f>IF(Source!BI469&lt;=1,H790, 0)</f>
        <v>364.2</v>
      </c>
      <c r="X790">
        <f>IF(Source!BI469=2,H790, 0)</f>
        <v>0</v>
      </c>
      <c r="Y790">
        <f>IF(Source!BI469=3,H790, 0)</f>
        <v>0</v>
      </c>
      <c r="Z790">
        <f>IF(Source!BI469=4,H790, 0)</f>
        <v>0</v>
      </c>
    </row>
    <row r="791" spans="1:26" ht="15" x14ac:dyDescent="0.25">
      <c r="G791" s="76">
        <f>H783+H784+H786+H787+H788+SUM(H790:H790)</f>
        <v>795.15</v>
      </c>
      <c r="H791" s="76"/>
      <c r="J791" s="76">
        <f>K783+K784+K786+K787+K788+SUM(K790:K790)</f>
        <v>5671.53</v>
      </c>
      <c r="K791" s="76"/>
      <c r="L791" s="45">
        <f>Source!U467</f>
        <v>11.453999999999999</v>
      </c>
      <c r="O791" s="28">
        <f>G791</f>
        <v>795.15</v>
      </c>
      <c r="P791" s="28">
        <f>J791</f>
        <v>5671.53</v>
      </c>
      <c r="Q791" s="28">
        <f>L791</f>
        <v>11.453999999999999</v>
      </c>
      <c r="W791">
        <f>IF(Source!BI467&lt;=1,H783+H784+H786+H787+H788, 0)</f>
        <v>430.95</v>
      </c>
      <c r="X791">
        <f>IF(Source!BI467=2,H783+H784+H786+H787+H788, 0)</f>
        <v>0</v>
      </c>
      <c r="Y791">
        <f>IF(Source!BI467=3,H783+H784+H786+H787+H788, 0)</f>
        <v>0</v>
      </c>
      <c r="Z791">
        <f>IF(Source!BI467=4,H783+H784+H786+H787+H788, 0)</f>
        <v>0</v>
      </c>
    </row>
    <row r="792" spans="1:26" ht="57" x14ac:dyDescent="0.2">
      <c r="A792" s="50" t="str">
        <f>Source!E471</f>
        <v>74</v>
      </c>
      <c r="B792" s="51" t="str">
        <f>Source!F471</f>
        <v>20-01-001-01</v>
      </c>
      <c r="C792" s="51" t="str">
        <f>Source!G471</f>
        <v>Прокладка воздуховодов из листовой, оцинкованной стали и алюминия класса Н (нормальные) толщиной 0,5 мм, диаметром до 200 мм</v>
      </c>
      <c r="D792" s="32" t="str">
        <f>Source!H471</f>
        <v>100 м2</v>
      </c>
      <c r="E792" s="13">
        <f>Source!I471</f>
        <v>1.06E-2</v>
      </c>
      <c r="F792" s="33">
        <f>Source!AL471+Source!AM471+Source!AO471</f>
        <v>2028.33</v>
      </c>
      <c r="G792" s="34"/>
      <c r="H792" s="35"/>
      <c r="I792" s="34" t="str">
        <f>Source!BO471</f>
        <v/>
      </c>
      <c r="J792" s="34"/>
      <c r="K792" s="35"/>
      <c r="L792" s="36"/>
      <c r="S792">
        <f>ROUND((Source!FX471/100)*((ROUND(Source!AF471*Source!I471, 2)+ROUND(Source!AE471*Source!I471, 2))), 2)</f>
        <v>20.84</v>
      </c>
      <c r="T792">
        <f>Source!X471</f>
        <v>148.38</v>
      </c>
      <c r="U792">
        <f>ROUND((Source!FY471/100)*((ROUND(Source!AF471*Source!I471, 2)+ROUND(Source!AE471*Source!I471, 2))), 2)</f>
        <v>12.76</v>
      </c>
      <c r="V792">
        <f>Source!Y471</f>
        <v>91.61</v>
      </c>
    </row>
    <row r="793" spans="1:26" x14ac:dyDescent="0.2">
      <c r="C793" s="27" t="str">
        <f>"Объем: "&amp;Source!I471&amp;"=1,06/"&amp;"100"</f>
        <v>Объем: 0,0106=1,06/100</v>
      </c>
    </row>
    <row r="794" spans="1:26" ht="14.25" x14ac:dyDescent="0.2">
      <c r="A794" s="50"/>
      <c r="B794" s="51"/>
      <c r="C794" s="51" t="s">
        <v>1607</v>
      </c>
      <c r="D794" s="32"/>
      <c r="E794" s="13"/>
      <c r="F794" s="33">
        <f>Source!AO471</f>
        <v>1467.1</v>
      </c>
      <c r="G794" s="34" t="str">
        <f>Source!DG471</f>
        <v>)*1,15</v>
      </c>
      <c r="H794" s="35">
        <f>ROUND(Source!AF471*Source!I471, 2)</f>
        <v>17.88</v>
      </c>
      <c r="I794" s="34"/>
      <c r="J794" s="34">
        <f>IF(Source!BA471&lt;&gt; 0, Source!BA471, 1)</f>
        <v>7.13</v>
      </c>
      <c r="K794" s="35">
        <f>Source!S471</f>
        <v>127.51</v>
      </c>
      <c r="L794" s="36"/>
      <c r="R794">
        <f>H794</f>
        <v>17.88</v>
      </c>
    </row>
    <row r="795" spans="1:26" ht="14.25" x14ac:dyDescent="0.2">
      <c r="A795" s="50"/>
      <c r="B795" s="51"/>
      <c r="C795" s="51" t="s">
        <v>390</v>
      </c>
      <c r="D795" s="32"/>
      <c r="E795" s="13"/>
      <c r="F795" s="33">
        <f>Source!AM471</f>
        <v>126.58</v>
      </c>
      <c r="G795" s="34" t="str">
        <f>Source!DE471</f>
        <v>)*1,25</v>
      </c>
      <c r="H795" s="35">
        <f>ROUND(Source!AD471*Source!I471, 2)</f>
        <v>1.68</v>
      </c>
      <c r="I795" s="34"/>
      <c r="J795" s="34">
        <f>IF(Source!BB471&lt;&gt; 0, Source!BB471, 1)</f>
        <v>7.13</v>
      </c>
      <c r="K795" s="35">
        <f>Source!Q471</f>
        <v>11.96</v>
      </c>
      <c r="L795" s="36"/>
    </row>
    <row r="796" spans="1:26" ht="14.25" x14ac:dyDescent="0.2">
      <c r="A796" s="50"/>
      <c r="B796" s="51"/>
      <c r="C796" s="51" t="s">
        <v>1608</v>
      </c>
      <c r="D796" s="32"/>
      <c r="E796" s="13"/>
      <c r="F796" s="33">
        <f>Source!AN471</f>
        <v>16.07</v>
      </c>
      <c r="G796" s="34" t="str">
        <f>Source!DF471</f>
        <v>)*1,25</v>
      </c>
      <c r="H796" s="37">
        <f>ROUND(Source!AE471*Source!I471, 2)</f>
        <v>0.21</v>
      </c>
      <c r="I796" s="34"/>
      <c r="J796" s="34">
        <f>IF(Source!BS471&lt;&gt; 0, Source!BS471, 1)</f>
        <v>7.13</v>
      </c>
      <c r="K796" s="37">
        <f>Source!R471</f>
        <v>1.52</v>
      </c>
      <c r="L796" s="36"/>
      <c r="R796">
        <f>H796</f>
        <v>0.21</v>
      </c>
    </row>
    <row r="797" spans="1:26" ht="14.25" x14ac:dyDescent="0.2">
      <c r="A797" s="50"/>
      <c r="B797" s="51"/>
      <c r="C797" s="51" t="s">
        <v>1614</v>
      </c>
      <c r="D797" s="32"/>
      <c r="E797" s="13"/>
      <c r="F797" s="33">
        <f>Source!AL471</f>
        <v>434.65</v>
      </c>
      <c r="G797" s="34" t="str">
        <f>Source!DD471</f>
        <v/>
      </c>
      <c r="H797" s="35">
        <f>ROUND(Source!AC471*Source!I471, 2)</f>
        <v>4.6100000000000003</v>
      </c>
      <c r="I797" s="34"/>
      <c r="J797" s="34">
        <f>IF(Source!BC471&lt;&gt; 0, Source!BC471, 1)</f>
        <v>7.13</v>
      </c>
      <c r="K797" s="35">
        <f>Source!P471</f>
        <v>32.85</v>
      </c>
      <c r="L797" s="36"/>
    </row>
    <row r="798" spans="1:26" ht="14.25" x14ac:dyDescent="0.2">
      <c r="A798" s="50"/>
      <c r="B798" s="51"/>
      <c r="C798" s="51" t="s">
        <v>1609</v>
      </c>
      <c r="D798" s="32" t="s">
        <v>1610</v>
      </c>
      <c r="E798" s="13">
        <f>Source!BZ471</f>
        <v>128</v>
      </c>
      <c r="F798" s="74" t="str">
        <f>CONCATENATE(" )", Source!DL471, Source!FT471, "=", Source!FX471)</f>
        <v xml:space="preserve"> )*0,9=115,2</v>
      </c>
      <c r="G798" s="75"/>
      <c r="H798" s="35">
        <f>SUM(S792:S801)</f>
        <v>20.84</v>
      </c>
      <c r="I798" s="38"/>
      <c r="J798" s="30">
        <f>Source!AT471</f>
        <v>115</v>
      </c>
      <c r="K798" s="35">
        <f>SUM(T792:T801)</f>
        <v>148.38</v>
      </c>
      <c r="L798" s="36"/>
    </row>
    <row r="799" spans="1:26" ht="14.25" x14ac:dyDescent="0.2">
      <c r="A799" s="50"/>
      <c r="B799" s="51"/>
      <c r="C799" s="51" t="s">
        <v>1611</v>
      </c>
      <c r="D799" s="32" t="s">
        <v>1610</v>
      </c>
      <c r="E799" s="13">
        <f>Source!CA471</f>
        <v>83</v>
      </c>
      <c r="F799" s="74" t="str">
        <f>CONCATENATE(" )", Source!DM471, Source!FU471, "=", Source!FY471)</f>
        <v xml:space="preserve"> )*0,85=70,55</v>
      </c>
      <c r="G799" s="75"/>
      <c r="H799" s="35">
        <f>SUM(U792:U801)</f>
        <v>12.76</v>
      </c>
      <c r="I799" s="38"/>
      <c r="J799" s="30">
        <f>Source!AU471</f>
        <v>71</v>
      </c>
      <c r="K799" s="35">
        <f>SUM(V792:V801)</f>
        <v>91.61</v>
      </c>
      <c r="L799" s="36"/>
    </row>
    <row r="800" spans="1:26" ht="14.25" x14ac:dyDescent="0.2">
      <c r="A800" s="50"/>
      <c r="B800" s="51"/>
      <c r="C800" s="51" t="s">
        <v>1612</v>
      </c>
      <c r="D800" s="32" t="s">
        <v>1613</v>
      </c>
      <c r="E800" s="13">
        <f>Source!AQ471</f>
        <v>167.86</v>
      </c>
      <c r="F800" s="33"/>
      <c r="G800" s="34" t="str">
        <f>Source!DI471</f>
        <v>)*1,15</v>
      </c>
      <c r="H800" s="35"/>
      <c r="I800" s="34"/>
      <c r="J800" s="34"/>
      <c r="K800" s="35"/>
      <c r="L800" s="46">
        <f>Source!U471</f>
        <v>2.0462134000000001</v>
      </c>
    </row>
    <row r="801" spans="1:26" ht="42.75" x14ac:dyDescent="0.2">
      <c r="A801" s="52" t="str">
        <f>Source!E473</f>
        <v>74,1</v>
      </c>
      <c r="B801" s="53" t="str">
        <f>Source!F473</f>
        <v>19.1.01.01-0021</v>
      </c>
      <c r="C801" s="53" t="str">
        <f>Source!G473</f>
        <v>Воздуховоды типа ALUDUCT (POLAR BEAR) неизолированные гибкие диаметром 125 мм</v>
      </c>
      <c r="D801" s="39" t="str">
        <f>Source!H473</f>
        <v>м2</v>
      </c>
      <c r="E801" s="40">
        <f>Source!I473</f>
        <v>1.06</v>
      </c>
      <c r="F801" s="41">
        <f>Source!AL473+Source!AM473+Source!AO473</f>
        <v>66.31</v>
      </c>
      <c r="G801" s="48" t="s">
        <v>6</v>
      </c>
      <c r="H801" s="43">
        <f>ROUND(Source!AC473*Source!I473, 2)+ROUND(Source!AD473*Source!I473, 2)+ROUND(Source!AF473*Source!I473, 2)</f>
        <v>70.290000000000006</v>
      </c>
      <c r="I801" s="42"/>
      <c r="J801" s="42">
        <f>IF(Source!BC473&lt;&gt; 0, Source!BC473, 1)</f>
        <v>7.13</v>
      </c>
      <c r="K801" s="43">
        <f>Source!O473</f>
        <v>501.16</v>
      </c>
      <c r="L801" s="49"/>
      <c r="S801">
        <f>ROUND((Source!FX473/100)*((ROUND(Source!AF473*Source!I473, 2)+ROUND(Source!AE473*Source!I473, 2))), 2)</f>
        <v>0</v>
      </c>
      <c r="T801">
        <f>Source!X473</f>
        <v>0</v>
      </c>
      <c r="U801">
        <f>ROUND((Source!FY473/100)*((ROUND(Source!AF473*Source!I473, 2)+ROUND(Source!AE473*Source!I473, 2))), 2)</f>
        <v>0</v>
      </c>
      <c r="V801">
        <f>Source!Y473</f>
        <v>0</v>
      </c>
      <c r="W801">
        <f>IF(Source!BI473&lt;=1,H801, 0)</f>
        <v>70.290000000000006</v>
      </c>
      <c r="X801">
        <f>IF(Source!BI473=2,H801, 0)</f>
        <v>0</v>
      </c>
      <c r="Y801">
        <f>IF(Source!BI473=3,H801, 0)</f>
        <v>0</v>
      </c>
      <c r="Z801">
        <f>IF(Source!BI473=4,H801, 0)</f>
        <v>0</v>
      </c>
    </row>
    <row r="802" spans="1:26" ht="15" x14ac:dyDescent="0.25">
      <c r="G802" s="76">
        <f>H794+H795+H797+H798+H799+SUM(H801:H801)</f>
        <v>128.06</v>
      </c>
      <c r="H802" s="76"/>
      <c r="J802" s="76">
        <f>K794+K795+K797+K798+K799+SUM(K801:K801)</f>
        <v>913.47</v>
      </c>
      <c r="K802" s="76"/>
      <c r="L802" s="45">
        <f>Source!U471</f>
        <v>2.0462134000000001</v>
      </c>
      <c r="O802" s="28">
        <f>G802</f>
        <v>128.06</v>
      </c>
      <c r="P802" s="28">
        <f>J802</f>
        <v>913.47</v>
      </c>
      <c r="Q802" s="28">
        <f>L802</f>
        <v>2.0462134000000001</v>
      </c>
      <c r="W802">
        <f>IF(Source!BI471&lt;=1,H794+H795+H797+H798+H799, 0)</f>
        <v>57.769999999999996</v>
      </c>
      <c r="X802">
        <f>IF(Source!BI471=2,H794+H795+H797+H798+H799, 0)</f>
        <v>0</v>
      </c>
      <c r="Y802">
        <f>IF(Source!BI471=3,H794+H795+H797+H798+H799, 0)</f>
        <v>0</v>
      </c>
      <c r="Z802">
        <f>IF(Source!BI471=4,H794+H795+H797+H798+H799, 0)</f>
        <v>0</v>
      </c>
    </row>
    <row r="803" spans="1:26" ht="28.5" x14ac:dyDescent="0.2">
      <c r="A803" s="50" t="str">
        <f>Source!E475</f>
        <v>75</v>
      </c>
      <c r="B803" s="51" t="str">
        <f>Source!F475</f>
        <v>20-02-012-01</v>
      </c>
      <c r="C803" s="51" t="str">
        <f>Source!G475</f>
        <v>Установка дефлекторов диаметром патрубка 280 мм</v>
      </c>
      <c r="D803" s="32" t="str">
        <f>Source!H475</f>
        <v>ШТ</v>
      </c>
      <c r="E803" s="13">
        <f>Source!I475</f>
        <v>3</v>
      </c>
      <c r="F803" s="33">
        <f>Source!AL475+Source!AM475+Source!AO475</f>
        <v>31.880000000000003</v>
      </c>
      <c r="G803" s="34"/>
      <c r="H803" s="35"/>
      <c r="I803" s="34" t="str">
        <f>Source!BO475</f>
        <v/>
      </c>
      <c r="J803" s="34"/>
      <c r="K803" s="35"/>
      <c r="L803" s="36"/>
      <c r="S803">
        <f>ROUND((Source!FX475/100)*((ROUND(Source!AF475*Source!I475, 2)+ROUND(Source!AE475*Source!I475, 2))), 2)</f>
        <v>99.52</v>
      </c>
      <c r="T803">
        <f>Source!X475</f>
        <v>708.35</v>
      </c>
      <c r="U803">
        <f>ROUND((Source!FY475/100)*((ROUND(Source!AF475*Source!I475, 2)+ROUND(Source!AE475*Source!I475, 2))), 2)</f>
        <v>60.95</v>
      </c>
      <c r="V803">
        <f>Source!Y475</f>
        <v>437.33</v>
      </c>
    </row>
    <row r="804" spans="1:26" ht="14.25" x14ac:dyDescent="0.2">
      <c r="A804" s="50"/>
      <c r="B804" s="51"/>
      <c r="C804" s="51" t="s">
        <v>1607</v>
      </c>
      <c r="D804" s="32"/>
      <c r="E804" s="13"/>
      <c r="F804" s="33">
        <f>Source!AO475</f>
        <v>24.91</v>
      </c>
      <c r="G804" s="34" t="str">
        <f>Source!DG475</f>
        <v>)*1,15</v>
      </c>
      <c r="H804" s="35">
        <f>ROUND(Source!AF475*Source!I475, 2)</f>
        <v>85.94</v>
      </c>
      <c r="I804" s="34"/>
      <c r="J804" s="34">
        <f>IF(Source!BA475&lt;&gt; 0, Source!BA475, 1)</f>
        <v>7.13</v>
      </c>
      <c r="K804" s="35">
        <f>Source!S475</f>
        <v>612.75</v>
      </c>
      <c r="L804" s="36"/>
      <c r="R804">
        <f>H804</f>
        <v>85.94</v>
      </c>
    </row>
    <row r="805" spans="1:26" ht="14.25" x14ac:dyDescent="0.2">
      <c r="A805" s="50"/>
      <c r="B805" s="51"/>
      <c r="C805" s="51" t="s">
        <v>390</v>
      </c>
      <c r="D805" s="32"/>
      <c r="E805" s="13"/>
      <c r="F805" s="33">
        <f>Source!AM475</f>
        <v>2.72</v>
      </c>
      <c r="G805" s="34" t="str">
        <f>Source!DE475</f>
        <v>)*1,25</v>
      </c>
      <c r="H805" s="35">
        <f>ROUND(Source!AD475*Source!I475, 2)</f>
        <v>10.199999999999999</v>
      </c>
      <c r="I805" s="34"/>
      <c r="J805" s="34">
        <f>IF(Source!BB475&lt;&gt; 0, Source!BB475, 1)</f>
        <v>7.13</v>
      </c>
      <c r="K805" s="35">
        <f>Source!Q475</f>
        <v>72.73</v>
      </c>
      <c r="L805" s="36"/>
    </row>
    <row r="806" spans="1:26" ht="14.25" x14ac:dyDescent="0.2">
      <c r="A806" s="50"/>
      <c r="B806" s="51"/>
      <c r="C806" s="51" t="s">
        <v>1608</v>
      </c>
      <c r="D806" s="32"/>
      <c r="E806" s="13"/>
      <c r="F806" s="33">
        <f>Source!AN475</f>
        <v>0.12</v>
      </c>
      <c r="G806" s="34" t="str">
        <f>Source!DF475</f>
        <v>)*1,25</v>
      </c>
      <c r="H806" s="37">
        <f>ROUND(Source!AE475*Source!I475, 2)</f>
        <v>0.45</v>
      </c>
      <c r="I806" s="34"/>
      <c r="J806" s="34">
        <f>IF(Source!BS475&lt;&gt; 0, Source!BS475, 1)</f>
        <v>7.13</v>
      </c>
      <c r="K806" s="37">
        <f>Source!R475</f>
        <v>3.21</v>
      </c>
      <c r="L806" s="36"/>
      <c r="R806">
        <f>H806</f>
        <v>0.45</v>
      </c>
    </row>
    <row r="807" spans="1:26" ht="14.25" x14ac:dyDescent="0.2">
      <c r="A807" s="50"/>
      <c r="B807" s="51"/>
      <c r="C807" s="51" t="s">
        <v>1614</v>
      </c>
      <c r="D807" s="32"/>
      <c r="E807" s="13"/>
      <c r="F807" s="33">
        <f>Source!AL475</f>
        <v>4.25</v>
      </c>
      <c r="G807" s="34" t="str">
        <f>Source!DD475</f>
        <v/>
      </c>
      <c r="H807" s="35">
        <f>ROUND(Source!AC475*Source!I475, 2)</f>
        <v>12.75</v>
      </c>
      <c r="I807" s="34"/>
      <c r="J807" s="34">
        <f>IF(Source!BC475&lt;&gt; 0, Source!BC475, 1)</f>
        <v>7.13</v>
      </c>
      <c r="K807" s="35">
        <f>Source!P475</f>
        <v>90.91</v>
      </c>
      <c r="L807" s="36"/>
    </row>
    <row r="808" spans="1:26" ht="14.25" x14ac:dyDescent="0.2">
      <c r="A808" s="50"/>
      <c r="B808" s="51"/>
      <c r="C808" s="51" t="s">
        <v>1609</v>
      </c>
      <c r="D808" s="32" t="s">
        <v>1610</v>
      </c>
      <c r="E808" s="13">
        <f>Source!BZ475</f>
        <v>128</v>
      </c>
      <c r="F808" s="74" t="str">
        <f>CONCATENATE(" )", Source!DL475, Source!FT475, "=", Source!FX475)</f>
        <v xml:space="preserve"> )*0,9=115,2</v>
      </c>
      <c r="G808" s="75"/>
      <c r="H808" s="35">
        <f>SUM(S803:S811)</f>
        <v>99.52</v>
      </c>
      <c r="I808" s="38"/>
      <c r="J808" s="30">
        <f>Source!AT475</f>
        <v>115</v>
      </c>
      <c r="K808" s="35">
        <f>SUM(T803:T811)</f>
        <v>708.35</v>
      </c>
      <c r="L808" s="36"/>
    </row>
    <row r="809" spans="1:26" ht="14.25" x14ac:dyDescent="0.2">
      <c r="A809" s="50"/>
      <c r="B809" s="51"/>
      <c r="C809" s="51" t="s">
        <v>1611</v>
      </c>
      <c r="D809" s="32" t="s">
        <v>1610</v>
      </c>
      <c r="E809" s="13">
        <f>Source!CA475</f>
        <v>83</v>
      </c>
      <c r="F809" s="74" t="str">
        <f>CONCATENATE(" )", Source!DM475, Source!FU475, "=", Source!FY475)</f>
        <v xml:space="preserve"> )*0,85=70,55</v>
      </c>
      <c r="G809" s="75"/>
      <c r="H809" s="35">
        <f>SUM(U803:U811)</f>
        <v>60.95</v>
      </c>
      <c r="I809" s="38"/>
      <c r="J809" s="30">
        <f>Source!AU475</f>
        <v>71</v>
      </c>
      <c r="K809" s="35">
        <f>SUM(V803:V811)</f>
        <v>437.33</v>
      </c>
      <c r="L809" s="36"/>
    </row>
    <row r="810" spans="1:26" ht="14.25" x14ac:dyDescent="0.2">
      <c r="A810" s="50"/>
      <c r="B810" s="51"/>
      <c r="C810" s="51" t="s">
        <v>1612</v>
      </c>
      <c r="D810" s="32" t="s">
        <v>1613</v>
      </c>
      <c r="E810" s="13">
        <f>Source!AQ475</f>
        <v>2.92</v>
      </c>
      <c r="F810" s="33"/>
      <c r="G810" s="34" t="str">
        <f>Source!DI475</f>
        <v>)*1,15</v>
      </c>
      <c r="H810" s="35"/>
      <c r="I810" s="34"/>
      <c r="J810" s="34"/>
      <c r="K810" s="35"/>
      <c r="L810" s="46">
        <f>Source!U475</f>
        <v>10.073999999999998</v>
      </c>
    </row>
    <row r="811" spans="1:26" ht="71.25" x14ac:dyDescent="0.2">
      <c r="A811" s="52" t="str">
        <f>Source!E477</f>
        <v>75,1</v>
      </c>
      <c r="B811" s="53" t="str">
        <f>Source!F477</f>
        <v>19.1.04.01-0002</v>
      </c>
      <c r="C811" s="53" t="str">
        <f>Source!G477</f>
        <v>Дефлекторы вытяжные цилиндрические из листовой грунтованной или оцинкованной стали, серия 5.904-51, диаметр патрубка 125 мм</v>
      </c>
      <c r="D811" s="39" t="str">
        <f>Source!H477</f>
        <v>шт.</v>
      </c>
      <c r="E811" s="40">
        <f>Source!I477</f>
        <v>3</v>
      </c>
      <c r="F811" s="41">
        <f>Source!AL477+Source!AM477+Source!AO477</f>
        <v>418.3</v>
      </c>
      <c r="G811" s="48" t="s">
        <v>6</v>
      </c>
      <c r="H811" s="43">
        <f>ROUND(Source!AC477*Source!I477, 2)+ROUND(Source!AD477*Source!I477, 2)+ROUND(Source!AF477*Source!I477, 2)</f>
        <v>1254.9000000000001</v>
      </c>
      <c r="I811" s="42"/>
      <c r="J811" s="42">
        <f>IF(Source!BC477&lt;&gt; 0, Source!BC477, 1)</f>
        <v>7.13</v>
      </c>
      <c r="K811" s="43">
        <f>Source!O477</f>
        <v>8947.44</v>
      </c>
      <c r="L811" s="49"/>
      <c r="S811">
        <f>ROUND((Source!FX477/100)*((ROUND(Source!AF477*Source!I477, 2)+ROUND(Source!AE477*Source!I477, 2))), 2)</f>
        <v>0</v>
      </c>
      <c r="T811">
        <f>Source!X477</f>
        <v>0</v>
      </c>
      <c r="U811">
        <f>ROUND((Source!FY477/100)*((ROUND(Source!AF477*Source!I477, 2)+ROUND(Source!AE477*Source!I477, 2))), 2)</f>
        <v>0</v>
      </c>
      <c r="V811">
        <f>Source!Y477</f>
        <v>0</v>
      </c>
      <c r="W811">
        <f>IF(Source!BI477&lt;=1,H811, 0)</f>
        <v>1254.9000000000001</v>
      </c>
      <c r="X811">
        <f>IF(Source!BI477=2,H811, 0)</f>
        <v>0</v>
      </c>
      <c r="Y811">
        <f>IF(Source!BI477=3,H811, 0)</f>
        <v>0</v>
      </c>
      <c r="Z811">
        <f>IF(Source!BI477=4,H811, 0)</f>
        <v>0</v>
      </c>
    </row>
    <row r="812" spans="1:26" ht="15" x14ac:dyDescent="0.25">
      <c r="G812" s="76">
        <f>H804+H805+H807+H808+H809+SUM(H811:H811)</f>
        <v>1524.2600000000002</v>
      </c>
      <c r="H812" s="76"/>
      <c r="J812" s="76">
        <f>K804+K805+K807+K808+K809+SUM(K811:K811)</f>
        <v>10869.51</v>
      </c>
      <c r="K812" s="76"/>
      <c r="L812" s="45">
        <f>Source!U475</f>
        <v>10.073999999999998</v>
      </c>
      <c r="O812" s="28">
        <f>G812</f>
        <v>1524.2600000000002</v>
      </c>
      <c r="P812" s="28">
        <f>J812</f>
        <v>10869.51</v>
      </c>
      <c r="Q812" s="28">
        <f>L812</f>
        <v>10.073999999999998</v>
      </c>
      <c r="W812">
        <f>IF(Source!BI475&lt;=1,H804+H805+H807+H808+H809, 0)</f>
        <v>269.36</v>
      </c>
      <c r="X812">
        <f>IF(Source!BI475=2,H804+H805+H807+H808+H809, 0)</f>
        <v>0</v>
      </c>
      <c r="Y812">
        <f>IF(Source!BI475=3,H804+H805+H807+H808+H809, 0)</f>
        <v>0</v>
      </c>
      <c r="Z812">
        <f>IF(Source!BI475=4,H804+H805+H807+H808+H809, 0)</f>
        <v>0</v>
      </c>
    </row>
    <row r="813" spans="1:26" ht="28.5" x14ac:dyDescent="0.2">
      <c r="A813" s="50" t="str">
        <f>Source!E479</f>
        <v>76</v>
      </c>
      <c r="B813" s="51" t="str">
        <f>Source!F479</f>
        <v>20-03-002-03</v>
      </c>
      <c r="C813" s="51" t="str">
        <f>Source!G479</f>
        <v>Установка вентиляторов осевых массой до 0,1 т</v>
      </c>
      <c r="D813" s="32" t="str">
        <f>Source!H479</f>
        <v>ШТ</v>
      </c>
      <c r="E813" s="13">
        <f>Source!I479</f>
        <v>1</v>
      </c>
      <c r="F813" s="33">
        <f>Source!AL479+Source!AM479+Source!AO479</f>
        <v>123.60000000000001</v>
      </c>
      <c r="G813" s="34"/>
      <c r="H813" s="35"/>
      <c r="I813" s="34" t="str">
        <f>Source!BO479</f>
        <v/>
      </c>
      <c r="J813" s="34"/>
      <c r="K813" s="35"/>
      <c r="L813" s="36"/>
      <c r="S813">
        <f>ROUND((Source!FX479/100)*((ROUND(Source!AF479*Source!I479, 2)+ROUND(Source!AE479*Source!I479, 2))), 2)</f>
        <v>135.38</v>
      </c>
      <c r="T813">
        <f>Source!X479</f>
        <v>963.63</v>
      </c>
      <c r="U813">
        <f>ROUND((Source!FY479/100)*((ROUND(Source!AF479*Source!I479, 2)+ROUND(Source!AE479*Source!I479, 2))), 2)</f>
        <v>82.91</v>
      </c>
      <c r="V813">
        <f>Source!Y479</f>
        <v>594.94000000000005</v>
      </c>
    </row>
    <row r="814" spans="1:26" ht="14.25" x14ac:dyDescent="0.2">
      <c r="A814" s="50"/>
      <c r="B814" s="51"/>
      <c r="C814" s="51" t="s">
        <v>1607</v>
      </c>
      <c r="D814" s="32"/>
      <c r="E814" s="13"/>
      <c r="F814" s="33">
        <f>Source!AO479</f>
        <v>99.76</v>
      </c>
      <c r="G814" s="34" t="str">
        <f>Source!DG479</f>
        <v>)*1,15</v>
      </c>
      <c r="H814" s="35">
        <f>ROUND(Source!AF479*Source!I479, 2)</f>
        <v>114.72</v>
      </c>
      <c r="I814" s="34"/>
      <c r="J814" s="34">
        <f>IF(Source!BA479&lt;&gt; 0, Source!BA479, 1)</f>
        <v>7.13</v>
      </c>
      <c r="K814" s="35">
        <f>Source!S479</f>
        <v>817.98</v>
      </c>
      <c r="L814" s="36"/>
      <c r="R814">
        <f>H814</f>
        <v>114.72</v>
      </c>
    </row>
    <row r="815" spans="1:26" ht="14.25" x14ac:dyDescent="0.2">
      <c r="A815" s="50"/>
      <c r="B815" s="51"/>
      <c r="C815" s="51" t="s">
        <v>390</v>
      </c>
      <c r="D815" s="32"/>
      <c r="E815" s="13"/>
      <c r="F815" s="33">
        <f>Source!AM479</f>
        <v>20.8</v>
      </c>
      <c r="G815" s="34" t="str">
        <f>Source!DE479</f>
        <v>)*1,25</v>
      </c>
      <c r="H815" s="35">
        <f>ROUND(Source!AD479*Source!I479, 2)</f>
        <v>26</v>
      </c>
      <c r="I815" s="34"/>
      <c r="J815" s="34">
        <f>IF(Source!BB479&lt;&gt; 0, Source!BB479, 1)</f>
        <v>7.13</v>
      </c>
      <c r="K815" s="35">
        <f>Source!Q479</f>
        <v>185.38</v>
      </c>
      <c r="L815" s="36"/>
    </row>
    <row r="816" spans="1:26" ht="14.25" x14ac:dyDescent="0.2">
      <c r="A816" s="50"/>
      <c r="B816" s="51"/>
      <c r="C816" s="51" t="s">
        <v>1608</v>
      </c>
      <c r="D816" s="32"/>
      <c r="E816" s="13"/>
      <c r="F816" s="33">
        <f>Source!AN479</f>
        <v>2.2400000000000002</v>
      </c>
      <c r="G816" s="34" t="str">
        <f>Source!DF479</f>
        <v>)*1,25</v>
      </c>
      <c r="H816" s="37">
        <f>ROUND(Source!AE479*Source!I479, 2)</f>
        <v>2.8</v>
      </c>
      <c r="I816" s="34"/>
      <c r="J816" s="34">
        <f>IF(Source!BS479&lt;&gt; 0, Source!BS479, 1)</f>
        <v>7.13</v>
      </c>
      <c r="K816" s="37">
        <f>Source!R479</f>
        <v>19.96</v>
      </c>
      <c r="L816" s="36"/>
      <c r="R816">
        <f>H816</f>
        <v>2.8</v>
      </c>
    </row>
    <row r="817" spans="1:26" ht="14.25" x14ac:dyDescent="0.2">
      <c r="A817" s="50"/>
      <c r="B817" s="51"/>
      <c r="C817" s="51" t="s">
        <v>1614</v>
      </c>
      <c r="D817" s="32"/>
      <c r="E817" s="13"/>
      <c r="F817" s="33">
        <f>Source!AL479</f>
        <v>3.04</v>
      </c>
      <c r="G817" s="34" t="str">
        <f>Source!DD479</f>
        <v/>
      </c>
      <c r="H817" s="35">
        <f>ROUND(Source!AC479*Source!I479, 2)</f>
        <v>3.04</v>
      </c>
      <c r="I817" s="34"/>
      <c r="J817" s="34">
        <f>IF(Source!BC479&lt;&gt; 0, Source!BC479, 1)</f>
        <v>7.13</v>
      </c>
      <c r="K817" s="35">
        <f>Source!P479</f>
        <v>21.68</v>
      </c>
      <c r="L817" s="36"/>
    </row>
    <row r="818" spans="1:26" ht="14.25" x14ac:dyDescent="0.2">
      <c r="A818" s="50"/>
      <c r="B818" s="51"/>
      <c r="C818" s="51" t="s">
        <v>1609</v>
      </c>
      <c r="D818" s="32" t="s">
        <v>1610</v>
      </c>
      <c r="E818" s="13">
        <f>Source!BZ479</f>
        <v>128</v>
      </c>
      <c r="F818" s="74" t="str">
        <f>CONCATENATE(" )", Source!DL479, Source!FT479, "=", Source!FX479)</f>
        <v xml:space="preserve"> )*0,9=115,2</v>
      </c>
      <c r="G818" s="75"/>
      <c r="H818" s="35">
        <f>SUM(S813:S821)</f>
        <v>135.38</v>
      </c>
      <c r="I818" s="38"/>
      <c r="J818" s="30">
        <f>Source!AT479</f>
        <v>115</v>
      </c>
      <c r="K818" s="35">
        <f>SUM(T813:T821)</f>
        <v>963.63</v>
      </c>
      <c r="L818" s="36"/>
    </row>
    <row r="819" spans="1:26" ht="14.25" x14ac:dyDescent="0.2">
      <c r="A819" s="50"/>
      <c r="B819" s="51"/>
      <c r="C819" s="51" t="s">
        <v>1611</v>
      </c>
      <c r="D819" s="32" t="s">
        <v>1610</v>
      </c>
      <c r="E819" s="13">
        <f>Source!CA479</f>
        <v>83</v>
      </c>
      <c r="F819" s="74" t="str">
        <f>CONCATENATE(" )", Source!DM479, Source!FU479, "=", Source!FY479)</f>
        <v xml:space="preserve"> )*0,85=70,55</v>
      </c>
      <c r="G819" s="75"/>
      <c r="H819" s="35">
        <f>SUM(U813:U821)</f>
        <v>82.91</v>
      </c>
      <c r="I819" s="38"/>
      <c r="J819" s="30">
        <f>Source!AU479</f>
        <v>71</v>
      </c>
      <c r="K819" s="35">
        <f>SUM(V813:V821)</f>
        <v>594.94000000000005</v>
      </c>
      <c r="L819" s="36"/>
    </row>
    <row r="820" spans="1:26" ht="14.25" x14ac:dyDescent="0.2">
      <c r="A820" s="50"/>
      <c r="B820" s="51"/>
      <c r="C820" s="51" t="s">
        <v>1612</v>
      </c>
      <c r="D820" s="32" t="s">
        <v>1613</v>
      </c>
      <c r="E820" s="13">
        <f>Source!AQ479</f>
        <v>10.37</v>
      </c>
      <c r="F820" s="33"/>
      <c r="G820" s="34" t="str">
        <f>Source!DI479</f>
        <v>)*1,15</v>
      </c>
      <c r="H820" s="35"/>
      <c r="I820" s="34"/>
      <c r="J820" s="34"/>
      <c r="K820" s="35"/>
      <c r="L820" s="46">
        <f>Source!U479</f>
        <v>11.925499999999998</v>
      </c>
    </row>
    <row r="821" spans="1:26" ht="57" x14ac:dyDescent="0.2">
      <c r="A821" s="52" t="str">
        <f>Source!E481</f>
        <v>76,1</v>
      </c>
      <c r="B821" s="53" t="str">
        <f>Source!F481</f>
        <v>64.1.02.01-0011</v>
      </c>
      <c r="C821" s="53" t="str">
        <f>Source!G481</f>
        <v>Вентиляторы канальные "Systemair" для круглых воздуховодов KV 125 XL, с консолью М125 и двумя муфтами F125, производительность 352 м3/час</v>
      </c>
      <c r="D821" s="39" t="str">
        <f>Source!H481</f>
        <v>компл.</v>
      </c>
      <c r="E821" s="40">
        <f>Source!I481</f>
        <v>1</v>
      </c>
      <c r="F821" s="41">
        <f>Source!AL481+Source!AM481+Source!AO481</f>
        <v>1514.57</v>
      </c>
      <c r="G821" s="48" t="s">
        <v>6</v>
      </c>
      <c r="H821" s="43">
        <f>ROUND(Source!AC481*Source!I481, 2)+ROUND(Source!AD481*Source!I481, 2)+ROUND(Source!AF481*Source!I481, 2)</f>
        <v>1514.57</v>
      </c>
      <c r="I821" s="42"/>
      <c r="J821" s="42">
        <f>IF(Source!BC481&lt;&gt; 0, Source!BC481, 1)</f>
        <v>7.13</v>
      </c>
      <c r="K821" s="43">
        <f>Source!O481</f>
        <v>10798.88</v>
      </c>
      <c r="L821" s="49"/>
      <c r="S821">
        <f>ROUND((Source!FX481/100)*((ROUND(Source!AF481*Source!I481, 2)+ROUND(Source!AE481*Source!I481, 2))), 2)</f>
        <v>0</v>
      </c>
      <c r="T821">
        <f>Source!X481</f>
        <v>0</v>
      </c>
      <c r="U821">
        <f>ROUND((Source!FY481/100)*((ROUND(Source!AF481*Source!I481, 2)+ROUND(Source!AE481*Source!I481, 2))), 2)</f>
        <v>0</v>
      </c>
      <c r="V821">
        <f>Source!Y481</f>
        <v>0</v>
      </c>
      <c r="W821">
        <f>IF(Source!BI481&lt;=1,H821, 0)</f>
        <v>1514.57</v>
      </c>
      <c r="X821">
        <f>IF(Source!BI481=2,H821, 0)</f>
        <v>0</v>
      </c>
      <c r="Y821">
        <f>IF(Source!BI481=3,H821, 0)</f>
        <v>0</v>
      </c>
      <c r="Z821">
        <f>IF(Source!BI481=4,H821, 0)</f>
        <v>0</v>
      </c>
    </row>
    <row r="822" spans="1:26" ht="15" x14ac:dyDescent="0.25">
      <c r="G822" s="76">
        <f>H814+H815+H817+H818+H819+SUM(H821:H821)</f>
        <v>1876.62</v>
      </c>
      <c r="H822" s="76"/>
      <c r="J822" s="76">
        <f>K814+K815+K817+K818+K819+SUM(K821:K821)</f>
        <v>13382.49</v>
      </c>
      <c r="K822" s="76"/>
      <c r="L822" s="45">
        <f>Source!U479</f>
        <v>11.925499999999998</v>
      </c>
      <c r="O822" s="28">
        <f>G822</f>
        <v>1876.62</v>
      </c>
      <c r="P822" s="28">
        <f>J822</f>
        <v>13382.49</v>
      </c>
      <c r="Q822" s="28">
        <f>L822</f>
        <v>11.925499999999998</v>
      </c>
      <c r="W822">
        <f>IF(Source!BI479&lt;=1,H814+H815+H817+H818+H819, 0)</f>
        <v>362.04999999999995</v>
      </c>
      <c r="X822">
        <f>IF(Source!BI479=2,H814+H815+H817+H818+H819, 0)</f>
        <v>0</v>
      </c>
      <c r="Y822">
        <f>IF(Source!BI479=3,H814+H815+H817+H818+H819, 0)</f>
        <v>0</v>
      </c>
      <c r="Z822">
        <f>IF(Source!BI479=4,H814+H815+H817+H818+H819, 0)</f>
        <v>0</v>
      </c>
    </row>
    <row r="823" spans="1:26" ht="28.5" x14ac:dyDescent="0.2">
      <c r="A823" s="50" t="str">
        <f>Source!E483</f>
        <v>77</v>
      </c>
      <c r="B823" s="51" t="str">
        <f>Source!F483</f>
        <v>м10-08-019-04</v>
      </c>
      <c r="C823" s="51" t="str">
        <f>Source!G483</f>
        <v>Реле времени программное, тип 2РВМ</v>
      </c>
      <c r="D823" s="32" t="str">
        <f>Source!H483</f>
        <v>ШТ</v>
      </c>
      <c r="E823" s="13">
        <f>Source!I483</f>
        <v>1</v>
      </c>
      <c r="F823" s="33">
        <f>Source!AL483+Source!AM483+Source!AO483</f>
        <v>6.6499999999999995</v>
      </c>
      <c r="G823" s="34"/>
      <c r="H823" s="35"/>
      <c r="I823" s="34" t="str">
        <f>Source!BO483</f>
        <v/>
      </c>
      <c r="J823" s="34"/>
      <c r="K823" s="35"/>
      <c r="L823" s="36"/>
      <c r="S823">
        <f>ROUND((Source!FX483/100)*((ROUND(Source!AF483*Source!I483, 2)+ROUND(Source!AE483*Source!I483, 2))), 2)</f>
        <v>4.51</v>
      </c>
      <c r="T823">
        <f>Source!X483</f>
        <v>32.17</v>
      </c>
      <c r="U823">
        <f>ROUND((Source!FY483/100)*((ROUND(Source!AF483*Source!I483, 2)+ROUND(Source!AE483*Source!I483, 2))), 2)</f>
        <v>3.38</v>
      </c>
      <c r="V823">
        <f>Source!Y483</f>
        <v>24.13</v>
      </c>
    </row>
    <row r="824" spans="1:26" ht="14.25" x14ac:dyDescent="0.2">
      <c r="A824" s="50"/>
      <c r="B824" s="51"/>
      <c r="C824" s="51" t="s">
        <v>1607</v>
      </c>
      <c r="D824" s="32"/>
      <c r="E824" s="13"/>
      <c r="F824" s="33">
        <f>Source!AO483</f>
        <v>5.64</v>
      </c>
      <c r="G824" s="34" t="str">
        <f>Source!DG483</f>
        <v/>
      </c>
      <c r="H824" s="35">
        <f>ROUND(Source!AF483*Source!I483, 2)</f>
        <v>5.64</v>
      </c>
      <c r="I824" s="34"/>
      <c r="J824" s="34">
        <f>IF(Source!BA483&lt;&gt; 0, Source!BA483, 1)</f>
        <v>7.13</v>
      </c>
      <c r="K824" s="35">
        <f>Source!S483</f>
        <v>40.21</v>
      </c>
      <c r="L824" s="36"/>
      <c r="R824">
        <f>H824</f>
        <v>5.64</v>
      </c>
    </row>
    <row r="825" spans="1:26" ht="14.25" x14ac:dyDescent="0.2">
      <c r="A825" s="50"/>
      <c r="B825" s="51"/>
      <c r="C825" s="51" t="s">
        <v>1614</v>
      </c>
      <c r="D825" s="32"/>
      <c r="E825" s="13"/>
      <c r="F825" s="33">
        <f>Source!AL483</f>
        <v>1.01</v>
      </c>
      <c r="G825" s="34" t="str">
        <f>Source!DD483</f>
        <v/>
      </c>
      <c r="H825" s="35">
        <f>ROUND(Source!AC483*Source!I483, 2)</f>
        <v>1.01</v>
      </c>
      <c r="I825" s="34"/>
      <c r="J825" s="34">
        <f>IF(Source!BC483&lt;&gt; 0, Source!BC483, 1)</f>
        <v>7.13</v>
      </c>
      <c r="K825" s="35">
        <f>Source!P483</f>
        <v>7.2</v>
      </c>
      <c r="L825" s="36"/>
    </row>
    <row r="826" spans="1:26" ht="14.25" x14ac:dyDescent="0.2">
      <c r="A826" s="50"/>
      <c r="B826" s="51"/>
      <c r="C826" s="51" t="s">
        <v>1609</v>
      </c>
      <c r="D826" s="32" t="s">
        <v>1610</v>
      </c>
      <c r="E826" s="13">
        <f>Source!BZ483</f>
        <v>80</v>
      </c>
      <c r="F826" s="54"/>
      <c r="G826" s="34"/>
      <c r="H826" s="35">
        <f>SUM(S823:S829)</f>
        <v>4.51</v>
      </c>
      <c r="I826" s="38"/>
      <c r="J826" s="30">
        <f>Source!AT483</f>
        <v>80</v>
      </c>
      <c r="K826" s="35">
        <f>SUM(T823:T829)</f>
        <v>32.17</v>
      </c>
      <c r="L826" s="36"/>
    </row>
    <row r="827" spans="1:26" ht="14.25" x14ac:dyDescent="0.2">
      <c r="A827" s="50"/>
      <c r="B827" s="51"/>
      <c r="C827" s="51" t="s">
        <v>1611</v>
      </c>
      <c r="D827" s="32" t="s">
        <v>1610</v>
      </c>
      <c r="E827" s="13">
        <f>Source!CA483</f>
        <v>60</v>
      </c>
      <c r="F827" s="54"/>
      <c r="G827" s="34"/>
      <c r="H827" s="35">
        <f>SUM(U823:U829)</f>
        <v>3.38</v>
      </c>
      <c r="I827" s="38"/>
      <c r="J827" s="30">
        <f>Source!AU483</f>
        <v>60</v>
      </c>
      <c r="K827" s="35">
        <f>SUM(V823:V829)</f>
        <v>24.13</v>
      </c>
      <c r="L827" s="36"/>
    </row>
    <row r="828" spans="1:26" ht="14.25" x14ac:dyDescent="0.2">
      <c r="A828" s="50"/>
      <c r="B828" s="51"/>
      <c r="C828" s="51" t="s">
        <v>1612</v>
      </c>
      <c r="D828" s="32" t="s">
        <v>1613</v>
      </c>
      <c r="E828" s="13">
        <f>Source!AQ483</f>
        <v>0.6</v>
      </c>
      <c r="F828" s="33"/>
      <c r="G828" s="34" t="str">
        <f>Source!DI483</f>
        <v/>
      </c>
      <c r="H828" s="35"/>
      <c r="I828" s="34"/>
      <c r="J828" s="34"/>
      <c r="K828" s="35"/>
      <c r="L828" s="46">
        <f>Source!U483</f>
        <v>0.6</v>
      </c>
    </row>
    <row r="829" spans="1:26" ht="28.5" x14ac:dyDescent="0.2">
      <c r="A829" s="52" t="str">
        <f>Source!E485</f>
        <v>77,1</v>
      </c>
      <c r="B829" s="53" t="str">
        <f>Source!F485</f>
        <v>62.1.04.02-0003</v>
      </c>
      <c r="C829" s="53" t="str">
        <f>Source!G485</f>
        <v>Реле времени ТЭ-15 (прим.)</v>
      </c>
      <c r="D829" s="39" t="str">
        <f>Source!H485</f>
        <v>шт.</v>
      </c>
      <c r="E829" s="40">
        <f>Source!I485</f>
        <v>1</v>
      </c>
      <c r="F829" s="41">
        <f>Source!AL485+Source!AM485+Source!AO485</f>
        <v>362.89</v>
      </c>
      <c r="G829" s="48" t="s">
        <v>6</v>
      </c>
      <c r="H829" s="43">
        <f>ROUND(Source!AC485*Source!I485, 2)+ROUND(Source!AD485*Source!I485, 2)+ROUND(Source!AF485*Source!I485, 2)</f>
        <v>362.89</v>
      </c>
      <c r="I829" s="42"/>
      <c r="J829" s="42">
        <f>IF(Source!BC485&lt;&gt; 0, Source!BC485, 1)</f>
        <v>7.13</v>
      </c>
      <c r="K829" s="43">
        <f>Source!O485</f>
        <v>2587.41</v>
      </c>
      <c r="L829" s="49"/>
      <c r="S829">
        <f>ROUND((Source!FX485/100)*((ROUND(Source!AF485*Source!I485, 2)+ROUND(Source!AE485*Source!I485, 2))), 2)</f>
        <v>0</v>
      </c>
      <c r="T829">
        <f>Source!X485</f>
        <v>0</v>
      </c>
      <c r="U829">
        <f>ROUND((Source!FY485/100)*((ROUND(Source!AF485*Source!I485, 2)+ROUND(Source!AE485*Source!I485, 2))), 2)</f>
        <v>0</v>
      </c>
      <c r="V829">
        <f>Source!Y485</f>
        <v>0</v>
      </c>
      <c r="W829">
        <f>IF(Source!BI485&lt;=1,H829, 0)</f>
        <v>0</v>
      </c>
      <c r="X829">
        <f>IF(Source!BI485=2,H829, 0)</f>
        <v>362.89</v>
      </c>
      <c r="Y829">
        <f>IF(Source!BI485=3,H829, 0)</f>
        <v>0</v>
      </c>
      <c r="Z829">
        <f>IF(Source!BI485=4,H829, 0)</f>
        <v>0</v>
      </c>
    </row>
    <row r="830" spans="1:26" ht="15" x14ac:dyDescent="0.25">
      <c r="G830" s="76">
        <f>H824+H825+H826+H827+SUM(H829:H829)</f>
        <v>377.43</v>
      </c>
      <c r="H830" s="76"/>
      <c r="J830" s="76">
        <f>K824+K825+K826+K827+SUM(K829:K829)</f>
        <v>2691.12</v>
      </c>
      <c r="K830" s="76"/>
      <c r="L830" s="45">
        <f>Source!U483</f>
        <v>0.6</v>
      </c>
      <c r="O830" s="28">
        <f>G830</f>
        <v>377.43</v>
      </c>
      <c r="P830" s="28">
        <f>J830</f>
        <v>2691.12</v>
      </c>
      <c r="Q830" s="28">
        <f>L830</f>
        <v>0.6</v>
      </c>
      <c r="W830">
        <f>IF(Source!BI483&lt;=1,H824+H825+H826+H827, 0)</f>
        <v>0</v>
      </c>
      <c r="X830">
        <f>IF(Source!BI483=2,H824+H825+H826+H827, 0)</f>
        <v>14.54</v>
      </c>
      <c r="Y830">
        <f>IF(Source!BI483=3,H824+H825+H826+H827, 0)</f>
        <v>0</v>
      </c>
      <c r="Z830">
        <f>IF(Source!BI483=4,H824+H825+H826+H827, 0)</f>
        <v>0</v>
      </c>
    </row>
    <row r="831" spans="1:26" ht="57" x14ac:dyDescent="0.2">
      <c r="A831" s="50" t="str">
        <f>Source!E487</f>
        <v>78</v>
      </c>
      <c r="B831" s="51" t="str">
        <f>Source!F487</f>
        <v>16-07-005-01</v>
      </c>
      <c r="C831" s="51" t="str">
        <f>Source!G487</f>
        <v>Гидравлическое испытание трубопроводов систем отопления, водопровода и горячего водоснабжения диаметром до 50 мм</v>
      </c>
      <c r="D831" s="32" t="str">
        <f>Source!H487</f>
        <v>100 м</v>
      </c>
      <c r="E831" s="13">
        <f>Source!I487</f>
        <v>0.4</v>
      </c>
      <c r="F831" s="33">
        <f>Source!AL487+Source!AM487+Source!AO487</f>
        <v>107.12</v>
      </c>
      <c r="G831" s="34"/>
      <c r="H831" s="35"/>
      <c r="I831" s="34" t="str">
        <f>Source!BO487</f>
        <v/>
      </c>
      <c r="J831" s="34"/>
      <c r="K831" s="35"/>
      <c r="L831" s="36"/>
      <c r="S831">
        <f>ROUND((Source!FX487/100)*((ROUND(Source!AF487*Source!I487, 2)+ROUND(Source!AE487*Source!I487, 2))), 2)</f>
        <v>30.91</v>
      </c>
      <c r="T831">
        <f>Source!X487</f>
        <v>219.97</v>
      </c>
      <c r="U831">
        <f>ROUND((Source!FY487/100)*((ROUND(Source!AF487*Source!I487, 2)+ROUND(Source!AE487*Source!I487, 2))), 2)</f>
        <v>18.93</v>
      </c>
      <c r="V831">
        <f>Source!Y487</f>
        <v>135.81</v>
      </c>
    </row>
    <row r="832" spans="1:26" x14ac:dyDescent="0.2">
      <c r="C832" s="27" t="str">
        <f>"Объем: "&amp;Source!I487&amp;"=40/"&amp;"100"</f>
        <v>Объем: 0,4=40/100</v>
      </c>
    </row>
    <row r="833" spans="1:26" ht="14.25" x14ac:dyDescent="0.2">
      <c r="A833" s="50"/>
      <c r="B833" s="51"/>
      <c r="C833" s="51" t="s">
        <v>1607</v>
      </c>
      <c r="D833" s="32"/>
      <c r="E833" s="13"/>
      <c r="F833" s="33">
        <f>Source!AO487</f>
        <v>58.32</v>
      </c>
      <c r="G833" s="34" t="str">
        <f>Source!DG487</f>
        <v>)*1,15</v>
      </c>
      <c r="H833" s="35">
        <f>ROUND(Source!AF487*Source!I487, 2)</f>
        <v>26.83</v>
      </c>
      <c r="I833" s="34"/>
      <c r="J833" s="34">
        <f>IF(Source!BA487&lt;&gt; 0, Source!BA487, 1)</f>
        <v>7.13</v>
      </c>
      <c r="K833" s="35">
        <f>Source!S487</f>
        <v>191.28</v>
      </c>
      <c r="L833" s="36"/>
      <c r="R833">
        <f>H833</f>
        <v>26.83</v>
      </c>
    </row>
    <row r="834" spans="1:26" ht="14.25" x14ac:dyDescent="0.2">
      <c r="A834" s="50"/>
      <c r="B834" s="51"/>
      <c r="C834" s="51" t="s">
        <v>390</v>
      </c>
      <c r="D834" s="32"/>
      <c r="E834" s="13"/>
      <c r="F834" s="33">
        <f>Source!AM487</f>
        <v>44.51</v>
      </c>
      <c r="G834" s="34" t="str">
        <f>Source!DE487</f>
        <v>)*1,25</v>
      </c>
      <c r="H834" s="35">
        <f>ROUND(Source!AD487*Source!I487, 2)</f>
        <v>22.26</v>
      </c>
      <c r="I834" s="34"/>
      <c r="J834" s="34">
        <f>IF(Source!BB487&lt;&gt; 0, Source!BB487, 1)</f>
        <v>7.13</v>
      </c>
      <c r="K834" s="35">
        <f>Source!Q487</f>
        <v>158.68</v>
      </c>
      <c r="L834" s="36"/>
    </row>
    <row r="835" spans="1:26" ht="14.25" x14ac:dyDescent="0.2">
      <c r="A835" s="50"/>
      <c r="B835" s="51"/>
      <c r="C835" s="51" t="s">
        <v>1614</v>
      </c>
      <c r="D835" s="32"/>
      <c r="E835" s="13"/>
      <c r="F835" s="33">
        <f>Source!AL487</f>
        <v>4.29</v>
      </c>
      <c r="G835" s="34" t="str">
        <f>Source!DD487</f>
        <v/>
      </c>
      <c r="H835" s="35">
        <f>ROUND(Source!AC487*Source!I487, 2)</f>
        <v>1.72</v>
      </c>
      <c r="I835" s="34"/>
      <c r="J835" s="34">
        <f>IF(Source!BC487&lt;&gt; 0, Source!BC487, 1)</f>
        <v>7.13</v>
      </c>
      <c r="K835" s="35">
        <f>Source!P487</f>
        <v>12.24</v>
      </c>
      <c r="L835" s="36"/>
    </row>
    <row r="836" spans="1:26" ht="14.25" x14ac:dyDescent="0.2">
      <c r="A836" s="50"/>
      <c r="B836" s="51"/>
      <c r="C836" s="51" t="s">
        <v>1609</v>
      </c>
      <c r="D836" s="32" t="s">
        <v>1610</v>
      </c>
      <c r="E836" s="13">
        <f>Source!BZ487</f>
        <v>128</v>
      </c>
      <c r="F836" s="74" t="str">
        <f>CONCATENATE(" )", Source!DL487, Source!FT487, "=", Source!FX487)</f>
        <v xml:space="preserve"> )*0,9=115,2</v>
      </c>
      <c r="G836" s="75"/>
      <c r="H836" s="35">
        <f>SUM(S831:S838)</f>
        <v>30.91</v>
      </c>
      <c r="I836" s="38"/>
      <c r="J836" s="30">
        <f>Source!AT487</f>
        <v>115</v>
      </c>
      <c r="K836" s="35">
        <f>SUM(T831:T838)</f>
        <v>219.97</v>
      </c>
      <c r="L836" s="36"/>
    </row>
    <row r="837" spans="1:26" ht="14.25" x14ac:dyDescent="0.2">
      <c r="A837" s="50"/>
      <c r="B837" s="51"/>
      <c r="C837" s="51" t="s">
        <v>1611</v>
      </c>
      <c r="D837" s="32" t="s">
        <v>1610</v>
      </c>
      <c r="E837" s="13">
        <f>Source!CA487</f>
        <v>83</v>
      </c>
      <c r="F837" s="74" t="str">
        <f>CONCATENATE(" )", Source!DM487, Source!FU487, "=", Source!FY487)</f>
        <v xml:space="preserve"> )*0,85=70,55</v>
      </c>
      <c r="G837" s="75"/>
      <c r="H837" s="35">
        <f>SUM(U831:U838)</f>
        <v>18.93</v>
      </c>
      <c r="I837" s="38"/>
      <c r="J837" s="30">
        <f>Source!AU487</f>
        <v>71</v>
      </c>
      <c r="K837" s="35">
        <f>SUM(V831:V838)</f>
        <v>135.81</v>
      </c>
      <c r="L837" s="36"/>
    </row>
    <row r="838" spans="1:26" ht="14.25" x14ac:dyDescent="0.2">
      <c r="A838" s="52"/>
      <c r="B838" s="53"/>
      <c r="C838" s="53" t="s">
        <v>1612</v>
      </c>
      <c r="D838" s="39" t="s">
        <v>1613</v>
      </c>
      <c r="E838" s="40">
        <f>Source!AQ487</f>
        <v>5.01</v>
      </c>
      <c r="F838" s="41"/>
      <c r="G838" s="42" t="str">
        <f>Source!DI487</f>
        <v>)*1,15</v>
      </c>
      <c r="H838" s="43"/>
      <c r="I838" s="42"/>
      <c r="J838" s="42"/>
      <c r="K838" s="43"/>
      <c r="L838" s="44">
        <f>Source!U487</f>
        <v>2.3045999999999998</v>
      </c>
    </row>
    <row r="839" spans="1:26" ht="15" x14ac:dyDescent="0.25">
      <c r="G839" s="76">
        <f>H833+H834+H835+H836+H837</f>
        <v>100.65</v>
      </c>
      <c r="H839" s="76"/>
      <c r="J839" s="76">
        <f>K833+K834+K835+K836+K837</f>
        <v>717.98</v>
      </c>
      <c r="K839" s="76"/>
      <c r="L839" s="45">
        <f>Source!U487</f>
        <v>2.3045999999999998</v>
      </c>
      <c r="O839" s="28">
        <f>G839</f>
        <v>100.65</v>
      </c>
      <c r="P839" s="28">
        <f>J839</f>
        <v>717.98</v>
      </c>
      <c r="Q839" s="28">
        <f>L839</f>
        <v>2.3045999999999998</v>
      </c>
      <c r="W839">
        <f>IF(Source!BI487&lt;=1,H833+H834+H835+H836+H837, 0)</f>
        <v>100.65</v>
      </c>
      <c r="X839">
        <f>IF(Source!BI487=2,H833+H834+H835+H836+H837, 0)</f>
        <v>0</v>
      </c>
      <c r="Y839">
        <f>IF(Source!BI487=3,H833+H834+H835+H836+H837, 0)</f>
        <v>0</v>
      </c>
      <c r="Z839">
        <f>IF(Source!BI487=4,H833+H834+H835+H836+H837, 0)</f>
        <v>0</v>
      </c>
    </row>
    <row r="840" spans="1:26" ht="42.75" x14ac:dyDescent="0.2">
      <c r="A840" s="50" t="str">
        <f>Source!E489</f>
        <v>79</v>
      </c>
      <c r="B840" s="51" t="str">
        <f>Source!F489</f>
        <v>16-07-003-03</v>
      </c>
      <c r="C840" s="51" t="str">
        <f>Source!G489</f>
        <v>Врезка в действующие внутренние сети трубопроводов отопления и водоснабжения диаметром 25 мм</v>
      </c>
      <c r="D840" s="32" t="str">
        <f>Source!H489</f>
        <v>ШТ</v>
      </c>
      <c r="E840" s="13">
        <f>Source!I489</f>
        <v>6</v>
      </c>
      <c r="F840" s="33">
        <f>Source!AL489+Source!AM489+Source!AO489</f>
        <v>63.550000000000004</v>
      </c>
      <c r="G840" s="34"/>
      <c r="H840" s="35"/>
      <c r="I840" s="34" t="str">
        <f>Source!BO489</f>
        <v/>
      </c>
      <c r="J840" s="34"/>
      <c r="K840" s="35"/>
      <c r="L840" s="36"/>
      <c r="S840">
        <f>ROUND((Source!FX489/100)*((ROUND(Source!AF489*Source!I489, 2)+ROUND(Source!AE489*Source!I489, 2))), 2)</f>
        <v>352.7</v>
      </c>
      <c r="T840">
        <f>Source!X489</f>
        <v>2510.34</v>
      </c>
      <c r="U840">
        <f>ROUND((Source!FY489/100)*((ROUND(Source!AF489*Source!I489, 2)+ROUND(Source!AE489*Source!I489, 2))), 2)</f>
        <v>216</v>
      </c>
      <c r="V840">
        <f>Source!Y489</f>
        <v>1549.86</v>
      </c>
    </row>
    <row r="841" spans="1:26" ht="14.25" x14ac:dyDescent="0.2">
      <c r="A841" s="50"/>
      <c r="B841" s="51"/>
      <c r="C841" s="51" t="s">
        <v>1607</v>
      </c>
      <c r="D841" s="32"/>
      <c r="E841" s="13"/>
      <c r="F841" s="33">
        <f>Source!AO489</f>
        <v>44.24</v>
      </c>
      <c r="G841" s="34" t="str">
        <f>Source!DG489</f>
        <v>)*1,15</v>
      </c>
      <c r="H841" s="35">
        <f>ROUND(Source!AF489*Source!I489, 2)</f>
        <v>305.26</v>
      </c>
      <c r="I841" s="34"/>
      <c r="J841" s="34">
        <f>IF(Source!BA489&lt;&gt; 0, Source!BA489, 1)</f>
        <v>7.13</v>
      </c>
      <c r="K841" s="35">
        <f>Source!S489</f>
        <v>2176.48</v>
      </c>
      <c r="L841" s="36"/>
      <c r="R841">
        <f>H841</f>
        <v>305.26</v>
      </c>
    </row>
    <row r="842" spans="1:26" ht="14.25" x14ac:dyDescent="0.2">
      <c r="A842" s="50"/>
      <c r="B842" s="51"/>
      <c r="C842" s="51" t="s">
        <v>390</v>
      </c>
      <c r="D842" s="32"/>
      <c r="E842" s="13"/>
      <c r="F842" s="33">
        <f>Source!AM489</f>
        <v>4.7300000000000004</v>
      </c>
      <c r="G842" s="34" t="str">
        <f>Source!DE489</f>
        <v>)*1,25</v>
      </c>
      <c r="H842" s="35">
        <f>ROUND(Source!AD489*Source!I489, 2)</f>
        <v>35.479999999999997</v>
      </c>
      <c r="I842" s="34"/>
      <c r="J842" s="34">
        <f>IF(Source!BB489&lt;&gt; 0, Source!BB489, 1)</f>
        <v>7.13</v>
      </c>
      <c r="K842" s="35">
        <f>Source!Q489</f>
        <v>252.94</v>
      </c>
      <c r="L842" s="36"/>
    </row>
    <row r="843" spans="1:26" ht="14.25" x14ac:dyDescent="0.2">
      <c r="A843" s="50"/>
      <c r="B843" s="51"/>
      <c r="C843" s="51" t="s">
        <v>1608</v>
      </c>
      <c r="D843" s="32"/>
      <c r="E843" s="13"/>
      <c r="F843" s="33">
        <f>Source!AN489</f>
        <v>0.12</v>
      </c>
      <c r="G843" s="34" t="str">
        <f>Source!DF489</f>
        <v>)*1,25</v>
      </c>
      <c r="H843" s="37">
        <f>ROUND(Source!AE489*Source!I489, 2)</f>
        <v>0.9</v>
      </c>
      <c r="I843" s="34"/>
      <c r="J843" s="34">
        <f>IF(Source!BS489&lt;&gt; 0, Source!BS489, 1)</f>
        <v>7.13</v>
      </c>
      <c r="K843" s="37">
        <f>Source!R489</f>
        <v>6.42</v>
      </c>
      <c r="L843" s="36"/>
      <c r="R843">
        <f>H843</f>
        <v>0.9</v>
      </c>
    </row>
    <row r="844" spans="1:26" ht="14.25" x14ac:dyDescent="0.2">
      <c r="A844" s="50"/>
      <c r="B844" s="51"/>
      <c r="C844" s="51" t="s">
        <v>1614</v>
      </c>
      <c r="D844" s="32"/>
      <c r="E844" s="13"/>
      <c r="F844" s="33">
        <f>Source!AL489</f>
        <v>14.58</v>
      </c>
      <c r="G844" s="34" t="str">
        <f>Source!DD489</f>
        <v/>
      </c>
      <c r="H844" s="35">
        <f>ROUND(Source!AC489*Source!I489, 2)</f>
        <v>87.48</v>
      </c>
      <c r="I844" s="34"/>
      <c r="J844" s="34">
        <f>IF(Source!BC489&lt;&gt; 0, Source!BC489, 1)</f>
        <v>7.13</v>
      </c>
      <c r="K844" s="35">
        <f>Source!P489</f>
        <v>623.73</v>
      </c>
      <c r="L844" s="36"/>
    </row>
    <row r="845" spans="1:26" ht="14.25" x14ac:dyDescent="0.2">
      <c r="A845" s="50"/>
      <c r="B845" s="51"/>
      <c r="C845" s="51" t="s">
        <v>1609</v>
      </c>
      <c r="D845" s="32" t="s">
        <v>1610</v>
      </c>
      <c r="E845" s="13">
        <f>Source!BZ489</f>
        <v>128</v>
      </c>
      <c r="F845" s="74" t="str">
        <f>CONCATENATE(" )", Source!DL489, Source!FT489, "=", Source!FX489)</f>
        <v xml:space="preserve"> )*0,9=115,2</v>
      </c>
      <c r="G845" s="75"/>
      <c r="H845" s="35">
        <f>SUM(S840:S847)</f>
        <v>352.7</v>
      </c>
      <c r="I845" s="38"/>
      <c r="J845" s="30">
        <f>Source!AT489</f>
        <v>115</v>
      </c>
      <c r="K845" s="35">
        <f>SUM(T840:T847)</f>
        <v>2510.34</v>
      </c>
      <c r="L845" s="36"/>
    </row>
    <row r="846" spans="1:26" ht="14.25" x14ac:dyDescent="0.2">
      <c r="A846" s="50"/>
      <c r="B846" s="51"/>
      <c r="C846" s="51" t="s">
        <v>1611</v>
      </c>
      <c r="D846" s="32" t="s">
        <v>1610</v>
      </c>
      <c r="E846" s="13">
        <f>Source!CA489</f>
        <v>83</v>
      </c>
      <c r="F846" s="74" t="str">
        <f>CONCATENATE(" )", Source!DM489, Source!FU489, "=", Source!FY489)</f>
        <v xml:space="preserve"> )*0,85=70,55</v>
      </c>
      <c r="G846" s="75"/>
      <c r="H846" s="35">
        <f>SUM(U840:U847)</f>
        <v>216</v>
      </c>
      <c r="I846" s="38"/>
      <c r="J846" s="30">
        <f>Source!AU489</f>
        <v>71</v>
      </c>
      <c r="K846" s="35">
        <f>SUM(V840:V847)</f>
        <v>1549.86</v>
      </c>
      <c r="L846" s="36"/>
    </row>
    <row r="847" spans="1:26" ht="14.25" x14ac:dyDescent="0.2">
      <c r="A847" s="52"/>
      <c r="B847" s="53"/>
      <c r="C847" s="53" t="s">
        <v>1612</v>
      </c>
      <c r="D847" s="39" t="s">
        <v>1613</v>
      </c>
      <c r="E847" s="40">
        <f>Source!AQ489</f>
        <v>4.46</v>
      </c>
      <c r="F847" s="41"/>
      <c r="G847" s="42" t="str">
        <f>Source!DI489</f>
        <v>)*1,15</v>
      </c>
      <c r="H847" s="43"/>
      <c r="I847" s="42"/>
      <c r="J847" s="42"/>
      <c r="K847" s="43"/>
      <c r="L847" s="44">
        <f>Source!U489</f>
        <v>30.773999999999997</v>
      </c>
    </row>
    <row r="848" spans="1:26" ht="15" x14ac:dyDescent="0.25">
      <c r="G848" s="76">
        <f>H841+H842+H844+H845+H846</f>
        <v>996.92000000000007</v>
      </c>
      <c r="H848" s="76"/>
      <c r="J848" s="76">
        <f>K841+K842+K844+K845+K846</f>
        <v>7113.3499999999995</v>
      </c>
      <c r="K848" s="76"/>
      <c r="L848" s="45">
        <f>Source!U489</f>
        <v>30.773999999999997</v>
      </c>
      <c r="O848" s="28">
        <f>G848</f>
        <v>996.92000000000007</v>
      </c>
      <c r="P848" s="28">
        <f>J848</f>
        <v>7113.3499999999995</v>
      </c>
      <c r="Q848" s="28">
        <f>L848</f>
        <v>30.773999999999997</v>
      </c>
      <c r="W848">
        <f>IF(Source!BI489&lt;=1,H841+H842+H844+H845+H846, 0)</f>
        <v>996.92000000000007</v>
      </c>
      <c r="X848">
        <f>IF(Source!BI489=2,H841+H842+H844+H845+H846, 0)</f>
        <v>0</v>
      </c>
      <c r="Y848">
        <f>IF(Source!BI489=3,H841+H842+H844+H845+H846, 0)</f>
        <v>0</v>
      </c>
      <c r="Z848">
        <f>IF(Source!BI489=4,H841+H842+H844+H845+H846, 0)</f>
        <v>0</v>
      </c>
    </row>
    <row r="850" spans="1:32" ht="15" x14ac:dyDescent="0.25">
      <c r="A850" s="73" t="str">
        <f>CONCATENATE("Итого по разделу: ",IF(Source!G491&lt;&gt;"Новый раздел", Source!G491, ""))</f>
        <v>Итого по разделу: Раздел : Система отопления и вентиляции</v>
      </c>
      <c r="B850" s="73"/>
      <c r="C850" s="73"/>
      <c r="D850" s="73"/>
      <c r="E850" s="73"/>
      <c r="F850" s="73"/>
      <c r="G850" s="72">
        <f>SUM(O676:O849)</f>
        <v>23168.910000000003</v>
      </c>
      <c r="H850" s="72"/>
      <c r="I850" s="29"/>
      <c r="J850" s="72">
        <f>SUM(P676:P849)</f>
        <v>165213.32</v>
      </c>
      <c r="K850" s="72"/>
      <c r="L850" s="45">
        <f>SUM(Q676:Q849)</f>
        <v>154.76460939999996</v>
      </c>
      <c r="AF850" s="55" t="str">
        <f>CONCATENATE("Итого по разделу: ",IF(Source!G491&lt;&gt;"Новый раздел", Source!G491, ""))</f>
        <v>Итого по разделу: Раздел : Система отопления и вентиляции</v>
      </c>
    </row>
    <row r="851" spans="1:32" ht="16.5" x14ac:dyDescent="0.25">
      <c r="A851" s="77" t="str">
        <f>CONCATENATE("Раздел: ",IF(Source!G520&lt;&gt;"Новый раздел", Source!G520, ""))</f>
        <v>Раздел: Раздел: Внутренняя система канализации</v>
      </c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</row>
    <row r="852" spans="1:32" ht="42.75" x14ac:dyDescent="0.2">
      <c r="A852" s="50" t="str">
        <f>Source!E525</f>
        <v>80</v>
      </c>
      <c r="B852" s="51" t="str">
        <f>Source!F525</f>
        <v>65-2-1</v>
      </c>
      <c r="C852" s="51" t="str">
        <f>Source!G525</f>
        <v>Разборка трубопроводов из чугунных канализационных труб диаметром 50 мм</v>
      </c>
      <c r="D852" s="32" t="str">
        <f>Source!H525</f>
        <v>100 м</v>
      </c>
      <c r="E852" s="13">
        <f>Source!I525</f>
        <v>8.7499999999999994E-2</v>
      </c>
      <c r="F852" s="33">
        <f>Source!AL525+Source!AM525+Source!AO525</f>
        <v>587.04999999999995</v>
      </c>
      <c r="G852" s="34"/>
      <c r="H852" s="35"/>
      <c r="I852" s="34" t="str">
        <f>Source!BO525</f>
        <v/>
      </c>
      <c r="J852" s="34"/>
      <c r="K852" s="35"/>
      <c r="L852" s="36"/>
      <c r="S852">
        <f>ROUND((Source!FX525/100)*((ROUND(Source!AF525*Source!I525, 2)+ROUND(Source!AE525*Source!I525, 2))), 2)</f>
        <v>37.83</v>
      </c>
      <c r="T852">
        <f>Source!X525</f>
        <v>269.72000000000003</v>
      </c>
      <c r="U852">
        <f>ROUND((Source!FY525/100)*((ROUND(Source!AF525*Source!I525, 2)+ROUND(Source!AE525*Source!I525, 2))), 2)</f>
        <v>25.56</v>
      </c>
      <c r="V852">
        <f>Source!Y525</f>
        <v>182.24</v>
      </c>
    </row>
    <row r="853" spans="1:32" x14ac:dyDescent="0.2">
      <c r="C853" s="27" t="str">
        <f>"Объем: "&amp;Source!I525&amp;"=8,75/"&amp;"100"</f>
        <v>Объем: 0,0875=8,75/100</v>
      </c>
    </row>
    <row r="854" spans="1:32" ht="14.25" x14ac:dyDescent="0.2">
      <c r="A854" s="50"/>
      <c r="B854" s="51"/>
      <c r="C854" s="51" t="s">
        <v>1607</v>
      </c>
      <c r="D854" s="32"/>
      <c r="E854" s="13"/>
      <c r="F854" s="33">
        <f>Source!AO525</f>
        <v>582.04999999999995</v>
      </c>
      <c r="G854" s="34" t="str">
        <f>Source!DG525</f>
        <v/>
      </c>
      <c r="H854" s="35">
        <f>ROUND(Source!AF525*Source!I525, 2)</f>
        <v>50.93</v>
      </c>
      <c r="I854" s="34"/>
      <c r="J854" s="34">
        <f>IF(Source!BA525&lt;&gt; 0, Source!BA525, 1)</f>
        <v>7.13</v>
      </c>
      <c r="K854" s="35">
        <f>Source!S525</f>
        <v>363.13</v>
      </c>
      <c r="L854" s="36"/>
      <c r="R854">
        <f>H854</f>
        <v>50.93</v>
      </c>
    </row>
    <row r="855" spans="1:32" ht="14.25" x14ac:dyDescent="0.2">
      <c r="A855" s="50"/>
      <c r="B855" s="51"/>
      <c r="C855" s="51" t="s">
        <v>390</v>
      </c>
      <c r="D855" s="32"/>
      <c r="E855" s="13"/>
      <c r="F855" s="33">
        <f>Source!AM525</f>
        <v>5</v>
      </c>
      <c r="G855" s="34" t="str">
        <f>Source!DE525</f>
        <v/>
      </c>
      <c r="H855" s="35">
        <f>ROUND(Source!AD525*Source!I525, 2)</f>
        <v>0.44</v>
      </c>
      <c r="I855" s="34"/>
      <c r="J855" s="34">
        <f>IF(Source!BB525&lt;&gt; 0, Source!BB525, 1)</f>
        <v>7.13</v>
      </c>
      <c r="K855" s="35">
        <f>Source!Q525</f>
        <v>3.12</v>
      </c>
      <c r="L855" s="36"/>
    </row>
    <row r="856" spans="1:32" ht="14.25" x14ac:dyDescent="0.2">
      <c r="A856" s="50"/>
      <c r="B856" s="51"/>
      <c r="C856" s="51" t="s">
        <v>1608</v>
      </c>
      <c r="D856" s="32"/>
      <c r="E856" s="13"/>
      <c r="F856" s="33">
        <f>Source!AN525</f>
        <v>2.16</v>
      </c>
      <c r="G856" s="34" t="str">
        <f>Source!DF525</f>
        <v/>
      </c>
      <c r="H856" s="37">
        <f>ROUND(Source!AE525*Source!I525, 2)</f>
        <v>0.19</v>
      </c>
      <c r="I856" s="34"/>
      <c r="J856" s="34">
        <f>IF(Source!BS525&lt;&gt; 0, Source!BS525, 1)</f>
        <v>7.13</v>
      </c>
      <c r="K856" s="37">
        <f>Source!R525</f>
        <v>1.35</v>
      </c>
      <c r="L856" s="36"/>
      <c r="R856">
        <f>H856</f>
        <v>0.19</v>
      </c>
    </row>
    <row r="857" spans="1:32" ht="14.25" x14ac:dyDescent="0.2">
      <c r="A857" s="50"/>
      <c r="B857" s="51"/>
      <c r="C857" s="51" t="s">
        <v>1609</v>
      </c>
      <c r="D857" s="32" t="s">
        <v>1610</v>
      </c>
      <c r="E857" s="13">
        <f>Source!BZ525</f>
        <v>74</v>
      </c>
      <c r="F857" s="54"/>
      <c r="G857" s="34"/>
      <c r="H857" s="35">
        <f>SUM(S852:S859)</f>
        <v>37.83</v>
      </c>
      <c r="I857" s="38"/>
      <c r="J857" s="30">
        <f>Source!AT525</f>
        <v>74</v>
      </c>
      <c r="K857" s="35">
        <f>SUM(T852:T859)</f>
        <v>269.72000000000003</v>
      </c>
      <c r="L857" s="36"/>
    </row>
    <row r="858" spans="1:32" ht="14.25" x14ac:dyDescent="0.2">
      <c r="A858" s="50"/>
      <c r="B858" s="51"/>
      <c r="C858" s="51" t="s">
        <v>1611</v>
      </c>
      <c r="D858" s="32" t="s">
        <v>1610</v>
      </c>
      <c r="E858" s="13">
        <f>Source!CA525</f>
        <v>50</v>
      </c>
      <c r="F858" s="54"/>
      <c r="G858" s="34"/>
      <c r="H858" s="35">
        <f>SUM(U852:U859)</f>
        <v>25.56</v>
      </c>
      <c r="I858" s="38"/>
      <c r="J858" s="30">
        <f>Source!AU525</f>
        <v>50</v>
      </c>
      <c r="K858" s="35">
        <f>SUM(V852:V859)</f>
        <v>182.24</v>
      </c>
      <c r="L858" s="36"/>
    </row>
    <row r="859" spans="1:32" ht="14.25" x14ac:dyDescent="0.2">
      <c r="A859" s="52"/>
      <c r="B859" s="53"/>
      <c r="C859" s="53" t="s">
        <v>1612</v>
      </c>
      <c r="D859" s="39" t="s">
        <v>1613</v>
      </c>
      <c r="E859" s="40">
        <f>Source!AQ525</f>
        <v>68.8</v>
      </c>
      <c r="F859" s="41"/>
      <c r="G859" s="42" t="str">
        <f>Source!DI525</f>
        <v/>
      </c>
      <c r="H859" s="43"/>
      <c r="I859" s="42"/>
      <c r="J859" s="42"/>
      <c r="K859" s="43"/>
      <c r="L859" s="44">
        <f>Source!U525</f>
        <v>6.02</v>
      </c>
    </row>
    <row r="860" spans="1:32" ht="15" x14ac:dyDescent="0.25">
      <c r="G860" s="76">
        <f>H854+H855+H857+H858</f>
        <v>114.75999999999999</v>
      </c>
      <c r="H860" s="76"/>
      <c r="J860" s="76">
        <f>K854+K855+K857+K858</f>
        <v>818.21</v>
      </c>
      <c r="K860" s="76"/>
      <c r="L860" s="45">
        <f>Source!U525</f>
        <v>6.02</v>
      </c>
      <c r="O860" s="28">
        <f>G860</f>
        <v>114.75999999999999</v>
      </c>
      <c r="P860" s="28">
        <f>J860</f>
        <v>818.21</v>
      </c>
      <c r="Q860" s="28">
        <f>L860</f>
        <v>6.02</v>
      </c>
      <c r="W860">
        <f>IF(Source!BI525&lt;=1,H854+H855+H857+H858, 0)</f>
        <v>114.75999999999999</v>
      </c>
      <c r="X860">
        <f>IF(Source!BI525=2,H854+H855+H857+H858, 0)</f>
        <v>0</v>
      </c>
      <c r="Y860">
        <f>IF(Source!BI525=3,H854+H855+H857+H858, 0)</f>
        <v>0</v>
      </c>
      <c r="Z860">
        <f>IF(Source!BI525=4,H854+H855+H857+H858, 0)</f>
        <v>0</v>
      </c>
    </row>
    <row r="861" spans="1:32" ht="42.75" x14ac:dyDescent="0.2">
      <c r="A861" s="50" t="str">
        <f>Source!E527</f>
        <v>81</v>
      </c>
      <c r="B861" s="51" t="str">
        <f>Source!F527</f>
        <v>65-2-2</v>
      </c>
      <c r="C861" s="51" t="str">
        <f>Source!G527</f>
        <v>Разборка трубопроводов из чугунных канализационных труб диаметром 100 мм</v>
      </c>
      <c r="D861" s="32" t="str">
        <f>Source!H527</f>
        <v>100 м</v>
      </c>
      <c r="E861" s="13">
        <f>Source!I527</f>
        <v>4.4999999999999998E-2</v>
      </c>
      <c r="F861" s="33">
        <f>Source!AL527+Source!AM527+Source!AO527</f>
        <v>731.64</v>
      </c>
      <c r="G861" s="34"/>
      <c r="H861" s="35"/>
      <c r="I861" s="34" t="str">
        <f>Source!BO527</f>
        <v/>
      </c>
      <c r="J861" s="34"/>
      <c r="K861" s="35"/>
      <c r="L861" s="36"/>
      <c r="S861">
        <f>ROUND((Source!FX527/100)*((ROUND(Source!AF527*Source!I527, 2)+ROUND(Source!AE527*Source!I527, 2))), 2)</f>
        <v>24.17</v>
      </c>
      <c r="T861">
        <f>Source!X527</f>
        <v>172.37</v>
      </c>
      <c r="U861">
        <f>ROUND((Source!FY527/100)*((ROUND(Source!AF527*Source!I527, 2)+ROUND(Source!AE527*Source!I527, 2))), 2)</f>
        <v>16.329999999999998</v>
      </c>
      <c r="V861">
        <f>Source!Y527</f>
        <v>116.47</v>
      </c>
    </row>
    <row r="862" spans="1:32" x14ac:dyDescent="0.2">
      <c r="C862" s="27" t="str">
        <f>"Объем: "&amp;Source!I527&amp;"=4,5/"&amp;"100"</f>
        <v>Объем: 0,045=4,5/100</v>
      </c>
    </row>
    <row r="863" spans="1:32" ht="14.25" x14ac:dyDescent="0.2">
      <c r="A863" s="50"/>
      <c r="B863" s="51"/>
      <c r="C863" s="51" t="s">
        <v>1607</v>
      </c>
      <c r="D863" s="32"/>
      <c r="E863" s="13"/>
      <c r="F863" s="33">
        <f>Source!AO527</f>
        <v>721.64</v>
      </c>
      <c r="G863" s="34" t="str">
        <f>Source!DG527</f>
        <v/>
      </c>
      <c r="H863" s="35">
        <f>ROUND(Source!AF527*Source!I527, 2)</f>
        <v>32.47</v>
      </c>
      <c r="I863" s="34"/>
      <c r="J863" s="34">
        <f>IF(Source!BA527&lt;&gt; 0, Source!BA527, 1)</f>
        <v>7.13</v>
      </c>
      <c r="K863" s="35">
        <f>Source!S527</f>
        <v>231.54</v>
      </c>
      <c r="L863" s="36"/>
      <c r="R863">
        <f>H863</f>
        <v>32.47</v>
      </c>
    </row>
    <row r="864" spans="1:32" ht="14.25" x14ac:dyDescent="0.2">
      <c r="A864" s="50"/>
      <c r="B864" s="51"/>
      <c r="C864" s="51" t="s">
        <v>390</v>
      </c>
      <c r="D864" s="32"/>
      <c r="E864" s="13"/>
      <c r="F864" s="33">
        <f>Source!AM527</f>
        <v>10</v>
      </c>
      <c r="G864" s="34" t="str">
        <f>Source!DE527</f>
        <v/>
      </c>
      <c r="H864" s="35">
        <f>ROUND(Source!AD527*Source!I527, 2)</f>
        <v>0.45</v>
      </c>
      <c r="I864" s="34"/>
      <c r="J864" s="34">
        <f>IF(Source!BB527&lt;&gt; 0, Source!BB527, 1)</f>
        <v>7.13</v>
      </c>
      <c r="K864" s="35">
        <f>Source!Q527</f>
        <v>3.21</v>
      </c>
      <c r="L864" s="36"/>
    </row>
    <row r="865" spans="1:26" ht="14.25" x14ac:dyDescent="0.2">
      <c r="A865" s="50"/>
      <c r="B865" s="51"/>
      <c r="C865" s="51" t="s">
        <v>1608</v>
      </c>
      <c r="D865" s="32"/>
      <c r="E865" s="13"/>
      <c r="F865" s="33">
        <f>Source!AN527</f>
        <v>4.32</v>
      </c>
      <c r="G865" s="34" t="str">
        <f>Source!DF527</f>
        <v/>
      </c>
      <c r="H865" s="37">
        <f>ROUND(Source!AE527*Source!I527, 2)</f>
        <v>0.19</v>
      </c>
      <c r="I865" s="34"/>
      <c r="J865" s="34">
        <f>IF(Source!BS527&lt;&gt; 0, Source!BS527, 1)</f>
        <v>7.13</v>
      </c>
      <c r="K865" s="37">
        <f>Source!R527</f>
        <v>1.39</v>
      </c>
      <c r="L865" s="36"/>
      <c r="R865">
        <f>H865</f>
        <v>0.19</v>
      </c>
    </row>
    <row r="866" spans="1:26" ht="14.25" x14ac:dyDescent="0.2">
      <c r="A866" s="50"/>
      <c r="B866" s="51"/>
      <c r="C866" s="51" t="s">
        <v>1609</v>
      </c>
      <c r="D866" s="32" t="s">
        <v>1610</v>
      </c>
      <c r="E866" s="13">
        <f>Source!BZ527</f>
        <v>74</v>
      </c>
      <c r="F866" s="54"/>
      <c r="G866" s="34"/>
      <c r="H866" s="35">
        <f>SUM(S861:S868)</f>
        <v>24.17</v>
      </c>
      <c r="I866" s="38"/>
      <c r="J866" s="30">
        <f>Source!AT527</f>
        <v>74</v>
      </c>
      <c r="K866" s="35">
        <f>SUM(T861:T868)</f>
        <v>172.37</v>
      </c>
      <c r="L866" s="36"/>
    </row>
    <row r="867" spans="1:26" ht="14.25" x14ac:dyDescent="0.2">
      <c r="A867" s="50"/>
      <c r="B867" s="51"/>
      <c r="C867" s="51" t="s">
        <v>1611</v>
      </c>
      <c r="D867" s="32" t="s">
        <v>1610</v>
      </c>
      <c r="E867" s="13">
        <f>Source!CA527</f>
        <v>50</v>
      </c>
      <c r="F867" s="54"/>
      <c r="G867" s="34"/>
      <c r="H867" s="35">
        <f>SUM(U861:U868)</f>
        <v>16.329999999999998</v>
      </c>
      <c r="I867" s="38"/>
      <c r="J867" s="30">
        <f>Source!AU527</f>
        <v>50</v>
      </c>
      <c r="K867" s="35">
        <f>SUM(V861:V868)</f>
        <v>116.47</v>
      </c>
      <c r="L867" s="36"/>
    </row>
    <row r="868" spans="1:26" ht="14.25" x14ac:dyDescent="0.2">
      <c r="A868" s="52"/>
      <c r="B868" s="53"/>
      <c r="C868" s="53" t="s">
        <v>1612</v>
      </c>
      <c r="D868" s="39" t="s">
        <v>1613</v>
      </c>
      <c r="E868" s="40">
        <f>Source!AQ527</f>
        <v>85.3</v>
      </c>
      <c r="F868" s="41"/>
      <c r="G868" s="42" t="str">
        <f>Source!DI527</f>
        <v/>
      </c>
      <c r="H868" s="43"/>
      <c r="I868" s="42"/>
      <c r="J868" s="42"/>
      <c r="K868" s="43"/>
      <c r="L868" s="44">
        <f>Source!U527</f>
        <v>3.8384999999999998</v>
      </c>
    </row>
    <row r="869" spans="1:26" ht="15" x14ac:dyDescent="0.25">
      <c r="G869" s="76">
        <f>H863+H864+H866+H867</f>
        <v>73.42</v>
      </c>
      <c r="H869" s="76"/>
      <c r="J869" s="76">
        <f>K863+K864+K866+K867</f>
        <v>523.59</v>
      </c>
      <c r="K869" s="76"/>
      <c r="L869" s="45">
        <f>Source!U527</f>
        <v>3.8384999999999998</v>
      </c>
      <c r="O869" s="28">
        <f>G869</f>
        <v>73.42</v>
      </c>
      <c r="P869" s="28">
        <f>J869</f>
        <v>523.59</v>
      </c>
      <c r="Q869" s="28">
        <f>L869</f>
        <v>3.8384999999999998</v>
      </c>
      <c r="W869">
        <f>IF(Source!BI527&lt;=1,H863+H864+H866+H867, 0)</f>
        <v>73.42</v>
      </c>
      <c r="X869">
        <f>IF(Source!BI527=2,H863+H864+H866+H867, 0)</f>
        <v>0</v>
      </c>
      <c r="Y869">
        <f>IF(Source!BI527=3,H863+H864+H866+H867, 0)</f>
        <v>0</v>
      </c>
      <c r="Z869">
        <f>IF(Source!BI527=4,H863+H864+H866+H867, 0)</f>
        <v>0</v>
      </c>
    </row>
    <row r="870" spans="1:26" ht="42.75" x14ac:dyDescent="0.2">
      <c r="A870" s="50" t="str">
        <f>Source!E529</f>
        <v>82</v>
      </c>
      <c r="B870" s="51" t="str">
        <f>Source!F529</f>
        <v>16-04-001-01</v>
      </c>
      <c r="C870" s="51" t="str">
        <f>Source!G529</f>
        <v>Прокладка трубопроводов канализации из полиэтиленовых труб высокой плотности диаметром 50 мм</v>
      </c>
      <c r="D870" s="32" t="str">
        <f>Source!H529</f>
        <v>100 м</v>
      </c>
      <c r="E870" s="13">
        <f>Source!I529</f>
        <v>8.7499999999999994E-2</v>
      </c>
      <c r="F870" s="33">
        <f>Source!AL529+Source!AM529+Source!AO529</f>
        <v>695.27</v>
      </c>
      <c r="G870" s="34"/>
      <c r="H870" s="35"/>
      <c r="I870" s="34" t="str">
        <f>Source!BO529</f>
        <v/>
      </c>
      <c r="J870" s="34"/>
      <c r="K870" s="35"/>
      <c r="L870" s="36"/>
      <c r="S870">
        <f>ROUND((Source!FX529/100)*((ROUND(Source!AF529*Source!I529, 2)+ROUND(Source!AE529*Source!I529, 2))), 2)</f>
        <v>73.91</v>
      </c>
      <c r="T870">
        <f>Source!X529</f>
        <v>526.15</v>
      </c>
      <c r="U870">
        <f>ROUND((Source!FY529/100)*((ROUND(Source!AF529*Source!I529, 2)+ROUND(Source!AE529*Source!I529, 2))), 2)</f>
        <v>45.26</v>
      </c>
      <c r="V870">
        <f>Source!Y529</f>
        <v>324.83999999999997</v>
      </c>
    </row>
    <row r="871" spans="1:26" x14ac:dyDescent="0.2">
      <c r="C871" s="27" t="str">
        <f>"Объем: "&amp;Source!I529&amp;"=8,75/"&amp;"100"</f>
        <v>Объем: 0,0875=8,75/100</v>
      </c>
    </row>
    <row r="872" spans="1:26" ht="14.25" x14ac:dyDescent="0.2">
      <c r="A872" s="50"/>
      <c r="B872" s="51"/>
      <c r="C872" s="51" t="s">
        <v>1607</v>
      </c>
      <c r="D872" s="32"/>
      <c r="E872" s="13"/>
      <c r="F872" s="33">
        <f>Source!AO529</f>
        <v>637.26</v>
      </c>
      <c r="G872" s="34" t="str">
        <f>Source!DG529</f>
        <v>)*1,15</v>
      </c>
      <c r="H872" s="35">
        <f>ROUND(Source!AF529*Source!I529, 2)</f>
        <v>64.12</v>
      </c>
      <c r="I872" s="34"/>
      <c r="J872" s="34">
        <f>IF(Source!BA529&lt;&gt; 0, Source!BA529, 1)</f>
        <v>7.13</v>
      </c>
      <c r="K872" s="35">
        <f>Source!S529</f>
        <v>457.21</v>
      </c>
      <c r="L872" s="36"/>
      <c r="R872">
        <f>H872</f>
        <v>64.12</v>
      </c>
    </row>
    <row r="873" spans="1:26" ht="14.25" x14ac:dyDescent="0.2">
      <c r="A873" s="50"/>
      <c r="B873" s="51"/>
      <c r="C873" s="51" t="s">
        <v>390</v>
      </c>
      <c r="D873" s="32"/>
      <c r="E873" s="13"/>
      <c r="F873" s="33">
        <f>Source!AM529</f>
        <v>2.64</v>
      </c>
      <c r="G873" s="34" t="str">
        <f>Source!DE529</f>
        <v>)*1,25</v>
      </c>
      <c r="H873" s="35">
        <f>ROUND(Source!AD529*Source!I529, 2)</f>
        <v>0.28999999999999998</v>
      </c>
      <c r="I873" s="34"/>
      <c r="J873" s="34">
        <f>IF(Source!BB529&lt;&gt; 0, Source!BB529, 1)</f>
        <v>7.13</v>
      </c>
      <c r="K873" s="35">
        <f>Source!Q529</f>
        <v>2.06</v>
      </c>
      <c r="L873" s="36"/>
    </row>
    <row r="874" spans="1:26" ht="14.25" x14ac:dyDescent="0.2">
      <c r="A874" s="50"/>
      <c r="B874" s="51"/>
      <c r="C874" s="51" t="s">
        <v>1608</v>
      </c>
      <c r="D874" s="32"/>
      <c r="E874" s="13"/>
      <c r="F874" s="33">
        <f>Source!AN529</f>
        <v>0.4</v>
      </c>
      <c r="G874" s="34" t="str">
        <f>Source!DF529</f>
        <v>)*1,25</v>
      </c>
      <c r="H874" s="37">
        <f>ROUND(Source!AE529*Source!I529, 2)</f>
        <v>0.04</v>
      </c>
      <c r="I874" s="34"/>
      <c r="J874" s="34">
        <f>IF(Source!BS529&lt;&gt; 0, Source!BS529, 1)</f>
        <v>7.13</v>
      </c>
      <c r="K874" s="37">
        <f>Source!R529</f>
        <v>0.31</v>
      </c>
      <c r="L874" s="36"/>
      <c r="R874">
        <f>H874</f>
        <v>0.04</v>
      </c>
    </row>
    <row r="875" spans="1:26" ht="14.25" x14ac:dyDescent="0.2">
      <c r="A875" s="50"/>
      <c r="B875" s="51"/>
      <c r="C875" s="51" t="s">
        <v>1614</v>
      </c>
      <c r="D875" s="32"/>
      <c r="E875" s="13"/>
      <c r="F875" s="33">
        <f>Source!AL529</f>
        <v>55.37</v>
      </c>
      <c r="G875" s="34" t="str">
        <f>Source!DD529</f>
        <v/>
      </c>
      <c r="H875" s="35">
        <f>ROUND(Source!AC529*Source!I529, 2)</f>
        <v>4.84</v>
      </c>
      <c r="I875" s="34"/>
      <c r="J875" s="34">
        <f>IF(Source!BC529&lt;&gt; 0, Source!BC529, 1)</f>
        <v>7.13</v>
      </c>
      <c r="K875" s="35">
        <f>Source!P529</f>
        <v>34.54</v>
      </c>
      <c r="L875" s="36"/>
    </row>
    <row r="876" spans="1:26" ht="14.25" x14ac:dyDescent="0.2">
      <c r="A876" s="50"/>
      <c r="B876" s="51"/>
      <c r="C876" s="51" t="s">
        <v>1609</v>
      </c>
      <c r="D876" s="32" t="s">
        <v>1610</v>
      </c>
      <c r="E876" s="13">
        <f>Source!BZ529</f>
        <v>128</v>
      </c>
      <c r="F876" s="74" t="str">
        <f>CONCATENATE(" )", Source!DL529, Source!FT529, "=", Source!FX529)</f>
        <v xml:space="preserve"> )*0,9=115,2</v>
      </c>
      <c r="G876" s="75"/>
      <c r="H876" s="35">
        <f>SUM(S870:S882)</f>
        <v>73.91</v>
      </c>
      <c r="I876" s="38"/>
      <c r="J876" s="30">
        <f>Source!AT529</f>
        <v>115</v>
      </c>
      <c r="K876" s="35">
        <f>SUM(T870:T882)</f>
        <v>526.15</v>
      </c>
      <c r="L876" s="36"/>
    </row>
    <row r="877" spans="1:26" ht="14.25" x14ac:dyDescent="0.2">
      <c r="A877" s="50"/>
      <c r="B877" s="51"/>
      <c r="C877" s="51" t="s">
        <v>1611</v>
      </c>
      <c r="D877" s="32" t="s">
        <v>1610</v>
      </c>
      <c r="E877" s="13">
        <f>Source!CA529</f>
        <v>83</v>
      </c>
      <c r="F877" s="74" t="str">
        <f>CONCATENATE(" )", Source!DM529, Source!FU529, "=", Source!FY529)</f>
        <v xml:space="preserve"> )*0,85=70,55</v>
      </c>
      <c r="G877" s="75"/>
      <c r="H877" s="35">
        <f>SUM(U870:U882)</f>
        <v>45.26</v>
      </c>
      <c r="I877" s="38"/>
      <c r="J877" s="30">
        <f>Source!AU529</f>
        <v>71</v>
      </c>
      <c r="K877" s="35">
        <f>SUM(V870:V882)</f>
        <v>324.83999999999997</v>
      </c>
      <c r="L877" s="36"/>
    </row>
    <row r="878" spans="1:26" ht="14.25" x14ac:dyDescent="0.2">
      <c r="A878" s="50"/>
      <c r="B878" s="51"/>
      <c r="C878" s="51" t="s">
        <v>1612</v>
      </c>
      <c r="D878" s="32" t="s">
        <v>1613</v>
      </c>
      <c r="E878" s="13">
        <f>Source!AQ529</f>
        <v>64.239999999999995</v>
      </c>
      <c r="F878" s="33"/>
      <c r="G878" s="34" t="str">
        <f>Source!DI529</f>
        <v>)*1,15</v>
      </c>
      <c r="H878" s="35"/>
      <c r="I878" s="34"/>
      <c r="J878" s="34"/>
      <c r="K878" s="35"/>
      <c r="L878" s="46">
        <f>Source!U529</f>
        <v>6.4641499999999992</v>
      </c>
    </row>
    <row r="879" spans="1:26" ht="57" x14ac:dyDescent="0.2">
      <c r="A879" s="50" t="str">
        <f>Source!E531</f>
        <v>82,1</v>
      </c>
      <c r="B879" s="51" t="str">
        <f>Source!F531</f>
        <v>24.3.03.02</v>
      </c>
      <c r="C879" s="51" t="str">
        <f>Source!G531</f>
        <v>Трубопроводы канализации из полиэтиленовых труб высокой плотности с гильзами, диаметром 50 мм</v>
      </c>
      <c r="D879" s="32" t="str">
        <f>Source!H531</f>
        <v>м</v>
      </c>
      <c r="E879" s="13">
        <f>Source!I531</f>
        <v>8.7324999999999999</v>
      </c>
      <c r="F879" s="33">
        <f>Source!AL531+Source!AM531+Source!AO531</f>
        <v>0</v>
      </c>
      <c r="G879" s="47" t="s">
        <v>6</v>
      </c>
      <c r="H879" s="35">
        <f>ROUND(Source!AC531*Source!I531, 2)+ROUND(Source!AD531*Source!I531, 2)+ROUND(Source!AF531*Source!I531, 2)</f>
        <v>0</v>
      </c>
      <c r="I879" s="34"/>
      <c r="J879" s="34">
        <f>IF(Source!BC531&lt;&gt; 0, Source!BC531, 1)</f>
        <v>7.13</v>
      </c>
      <c r="K879" s="35">
        <f>Source!O531</f>
        <v>0</v>
      </c>
      <c r="L879" s="36"/>
      <c r="S879">
        <f>ROUND((Source!FX531/100)*((ROUND(Source!AF531*Source!I531, 2)+ROUND(Source!AE531*Source!I531, 2))), 2)</f>
        <v>0</v>
      </c>
      <c r="T879">
        <f>Source!X531</f>
        <v>0</v>
      </c>
      <c r="U879">
        <f>ROUND((Source!FY531/100)*((ROUND(Source!AF531*Source!I531, 2)+ROUND(Source!AE531*Source!I531, 2))), 2)</f>
        <v>0</v>
      </c>
      <c r="V879">
        <f>Source!Y531</f>
        <v>0</v>
      </c>
      <c r="W879">
        <f>IF(Source!BI531&lt;=1,H879, 0)</f>
        <v>0</v>
      </c>
      <c r="X879">
        <f>IF(Source!BI531=2,H879, 0)</f>
        <v>0</v>
      </c>
      <c r="Y879">
        <f>IF(Source!BI531=3,H879, 0)</f>
        <v>0</v>
      </c>
      <c r="Z879">
        <f>IF(Source!BI531=4,H879, 0)</f>
        <v>0</v>
      </c>
    </row>
    <row r="880" spans="1:26" ht="28.5" x14ac:dyDescent="0.2">
      <c r="A880" s="50" t="str">
        <f>Source!E533</f>
        <v>82,2</v>
      </c>
      <c r="B880" s="51" t="str">
        <f>Source!F533</f>
        <v>24.3.02.02-0003</v>
      </c>
      <c r="C880" s="51" t="str">
        <f>Source!G533</f>
        <v>Трубы безнапорные канализационные из полипропилена, диаметром 50 мм</v>
      </c>
      <c r="D880" s="32" t="str">
        <f>Source!H533</f>
        <v>м</v>
      </c>
      <c r="E880" s="13">
        <f>Source!I533</f>
        <v>8.7324999999999999</v>
      </c>
      <c r="F880" s="33">
        <f>Source!AL533+Source!AM533+Source!AO533</f>
        <v>10.38</v>
      </c>
      <c r="G880" s="47" t="s">
        <v>6</v>
      </c>
      <c r="H880" s="35">
        <f>ROUND(Source!AC533*Source!I533, 2)+ROUND(Source!AD533*Source!I533, 2)+ROUND(Source!AF533*Source!I533, 2)</f>
        <v>90.64</v>
      </c>
      <c r="I880" s="34"/>
      <c r="J880" s="34">
        <f>IF(Source!BC533&lt;&gt; 0, Source!BC533, 1)</f>
        <v>7.13</v>
      </c>
      <c r="K880" s="35">
        <f>Source!O533</f>
        <v>646.29</v>
      </c>
      <c r="L880" s="36"/>
      <c r="S880">
        <f>ROUND((Source!FX533/100)*((ROUND(Source!AF533*Source!I533, 2)+ROUND(Source!AE533*Source!I533, 2))), 2)</f>
        <v>0</v>
      </c>
      <c r="T880">
        <f>Source!X533</f>
        <v>0</v>
      </c>
      <c r="U880">
        <f>ROUND((Source!FY533/100)*((ROUND(Source!AF533*Source!I533, 2)+ROUND(Source!AE533*Source!I533, 2))), 2)</f>
        <v>0</v>
      </c>
      <c r="V880">
        <f>Source!Y533</f>
        <v>0</v>
      </c>
      <c r="W880">
        <f>IF(Source!BI533&lt;=1,H880, 0)</f>
        <v>90.64</v>
      </c>
      <c r="X880">
        <f>IF(Source!BI533=2,H880, 0)</f>
        <v>0</v>
      </c>
      <c r="Y880">
        <f>IF(Source!BI533=3,H880, 0)</f>
        <v>0</v>
      </c>
      <c r="Z880">
        <f>IF(Source!BI533=4,H880, 0)</f>
        <v>0</v>
      </c>
    </row>
    <row r="881" spans="1:26" ht="57" x14ac:dyDescent="0.2">
      <c r="A881" s="50" t="str">
        <f>Source!E535</f>
        <v>82,3</v>
      </c>
      <c r="B881" s="51" t="str">
        <f>Source!F535</f>
        <v>24.1.02.01-0111</v>
      </c>
      <c r="C881" s="51" t="str">
        <f>Source!G535</f>
        <v>Хомуты для крепления канализационных и водосточных пластмассовых трубопроводов, диаметром 50 мм</v>
      </c>
      <c r="D881" s="32" t="str">
        <f>Source!H535</f>
        <v>т</v>
      </c>
      <c r="E881" s="13">
        <f>Source!I535</f>
        <v>2.1610000000000002E-3</v>
      </c>
      <c r="F881" s="33">
        <f>Source!AL535+Source!AM535+Source!AO535</f>
        <v>26729.37</v>
      </c>
      <c r="G881" s="47" t="s">
        <v>6</v>
      </c>
      <c r="H881" s="35">
        <f>ROUND(Source!AC535*Source!I535, 2)+ROUND(Source!AD535*Source!I535, 2)+ROUND(Source!AF535*Source!I535, 2)</f>
        <v>57.76</v>
      </c>
      <c r="I881" s="34"/>
      <c r="J881" s="34">
        <f>IF(Source!BC535&lt;&gt; 0, Source!BC535, 1)</f>
        <v>7.13</v>
      </c>
      <c r="K881" s="35">
        <f>Source!O535</f>
        <v>411.84</v>
      </c>
      <c r="L881" s="36"/>
      <c r="S881">
        <f>ROUND((Source!FX535/100)*((ROUND(Source!AF535*Source!I535, 2)+ROUND(Source!AE535*Source!I535, 2))), 2)</f>
        <v>0</v>
      </c>
      <c r="T881">
        <f>Source!X535</f>
        <v>0</v>
      </c>
      <c r="U881">
        <f>ROUND((Source!FY535/100)*((ROUND(Source!AF535*Source!I535, 2)+ROUND(Source!AE535*Source!I535, 2))), 2)</f>
        <v>0</v>
      </c>
      <c r="V881">
        <f>Source!Y535</f>
        <v>0</v>
      </c>
      <c r="W881">
        <f>IF(Source!BI535&lt;=1,H881, 0)</f>
        <v>57.76</v>
      </c>
      <c r="X881">
        <f>IF(Source!BI535=2,H881, 0)</f>
        <v>0</v>
      </c>
      <c r="Y881">
        <f>IF(Source!BI535=3,H881, 0)</f>
        <v>0</v>
      </c>
      <c r="Z881">
        <f>IF(Source!BI535=4,H881, 0)</f>
        <v>0</v>
      </c>
    </row>
    <row r="882" spans="1:26" ht="28.5" x14ac:dyDescent="0.2">
      <c r="A882" s="52" t="str">
        <f>Source!E537</f>
        <v>82,4</v>
      </c>
      <c r="B882" s="53" t="str">
        <f>Source!F537</f>
        <v>24.3.05.12-0002</v>
      </c>
      <c r="C882" s="53" t="str">
        <f>Source!G537</f>
        <v>Ревизия полиэтиленовая с крышкой размером 100х50 мм</v>
      </c>
      <c r="D882" s="39" t="str">
        <f>Source!H537</f>
        <v>шт.</v>
      </c>
      <c r="E882" s="40">
        <f>Source!I537</f>
        <v>7</v>
      </c>
      <c r="F882" s="41">
        <f>Source!AL537+Source!AM537+Source!AO537</f>
        <v>6.78</v>
      </c>
      <c r="G882" s="48" t="s">
        <v>6</v>
      </c>
      <c r="H882" s="43">
        <f>ROUND(Source!AC537*Source!I537, 2)+ROUND(Source!AD537*Source!I537, 2)+ROUND(Source!AF537*Source!I537, 2)</f>
        <v>47.46</v>
      </c>
      <c r="I882" s="42"/>
      <c r="J882" s="42">
        <f>IF(Source!BC537&lt;&gt; 0, Source!BC537, 1)</f>
        <v>7.13</v>
      </c>
      <c r="K882" s="43">
        <f>Source!O537</f>
        <v>338.39</v>
      </c>
      <c r="L882" s="49"/>
      <c r="S882">
        <f>ROUND((Source!FX537/100)*((ROUND(Source!AF537*Source!I537, 2)+ROUND(Source!AE537*Source!I537, 2))), 2)</f>
        <v>0</v>
      </c>
      <c r="T882">
        <f>Source!X537</f>
        <v>0</v>
      </c>
      <c r="U882">
        <f>ROUND((Source!FY537/100)*((ROUND(Source!AF537*Source!I537, 2)+ROUND(Source!AE537*Source!I537, 2))), 2)</f>
        <v>0</v>
      </c>
      <c r="V882">
        <f>Source!Y537</f>
        <v>0</v>
      </c>
      <c r="W882">
        <f>IF(Source!BI537&lt;=1,H882, 0)</f>
        <v>47.46</v>
      </c>
      <c r="X882">
        <f>IF(Source!BI537=2,H882, 0)</f>
        <v>0</v>
      </c>
      <c r="Y882">
        <f>IF(Source!BI537=3,H882, 0)</f>
        <v>0</v>
      </c>
      <c r="Z882">
        <f>IF(Source!BI537=4,H882, 0)</f>
        <v>0</v>
      </c>
    </row>
    <row r="883" spans="1:26" ht="15" x14ac:dyDescent="0.25">
      <c r="G883" s="76">
        <f>H872+H873+H875+H876+H877+SUM(H879:H882)</f>
        <v>384.28000000000003</v>
      </c>
      <c r="H883" s="76"/>
      <c r="J883" s="76">
        <f>K872+K873+K875+K876+K877+SUM(K879:K882)</f>
        <v>2741.3199999999997</v>
      </c>
      <c r="K883" s="76"/>
      <c r="L883" s="45">
        <f>Source!U529</f>
        <v>6.4641499999999992</v>
      </c>
      <c r="O883" s="28">
        <f>G883</f>
        <v>384.28000000000003</v>
      </c>
      <c r="P883" s="28">
        <f>J883</f>
        <v>2741.3199999999997</v>
      </c>
      <c r="Q883" s="28">
        <f>L883</f>
        <v>6.4641499999999992</v>
      </c>
      <c r="W883">
        <f>IF(Source!BI529&lt;=1,H872+H873+H875+H876+H877, 0)</f>
        <v>188.42000000000002</v>
      </c>
      <c r="X883">
        <f>IF(Source!BI529=2,H872+H873+H875+H876+H877, 0)</f>
        <v>0</v>
      </c>
      <c r="Y883">
        <f>IF(Source!BI529=3,H872+H873+H875+H876+H877, 0)</f>
        <v>0</v>
      </c>
      <c r="Z883">
        <f>IF(Source!BI529=4,H872+H873+H875+H876+H877, 0)</f>
        <v>0</v>
      </c>
    </row>
    <row r="884" spans="1:26" ht="42.75" x14ac:dyDescent="0.2">
      <c r="A884" s="50" t="str">
        <f>Source!E539</f>
        <v>83</v>
      </c>
      <c r="B884" s="51" t="str">
        <f>Source!F539</f>
        <v>16-04-001-02</v>
      </c>
      <c r="C884" s="51" t="str">
        <f>Source!G539</f>
        <v>Прокладка трубопроводов канализации из полиэтиленовых труб высокой плотности диаметром 110 мм</v>
      </c>
      <c r="D884" s="32" t="str">
        <f>Source!H539</f>
        <v>100 м</v>
      </c>
      <c r="E884" s="13">
        <f>Source!I539</f>
        <v>4.4999999999999998E-2</v>
      </c>
      <c r="F884" s="33">
        <f>Source!AL539+Source!AM539+Source!AO539</f>
        <v>758.13</v>
      </c>
      <c r="G884" s="34"/>
      <c r="H884" s="35"/>
      <c r="I884" s="34" t="str">
        <f>Source!BO539</f>
        <v/>
      </c>
      <c r="J884" s="34"/>
      <c r="K884" s="35"/>
      <c r="L884" s="36"/>
      <c r="S884">
        <f>ROUND((Source!FX539/100)*((ROUND(Source!AF539*Source!I539, 2)+ROUND(Source!AE539*Source!I539, 2))), 2)</f>
        <v>36.479999999999997</v>
      </c>
      <c r="T884">
        <f>Source!X539</f>
        <v>259.7</v>
      </c>
      <c r="U884">
        <f>ROUND((Source!FY539/100)*((ROUND(Source!AF539*Source!I539, 2)+ROUND(Source!AE539*Source!I539, 2))), 2)</f>
        <v>22.34</v>
      </c>
      <c r="V884">
        <f>Source!Y539</f>
        <v>160.34</v>
      </c>
    </row>
    <row r="885" spans="1:26" x14ac:dyDescent="0.2">
      <c r="C885" s="27" t="str">
        <f>"Объем: "&amp;Source!I539&amp;"=4,5/"&amp;"100"</f>
        <v>Объем: 0,045=4,5/100</v>
      </c>
    </row>
    <row r="886" spans="1:26" ht="14.25" x14ac:dyDescent="0.2">
      <c r="A886" s="50"/>
      <c r="B886" s="51"/>
      <c r="C886" s="51" t="s">
        <v>1607</v>
      </c>
      <c r="D886" s="32"/>
      <c r="E886" s="13"/>
      <c r="F886" s="33">
        <f>Source!AO539</f>
        <v>611.07000000000005</v>
      </c>
      <c r="G886" s="34" t="str">
        <f>Source!DG539</f>
        <v>)*1,15</v>
      </c>
      <c r="H886" s="35">
        <f>ROUND(Source!AF539*Source!I539, 2)</f>
        <v>31.62</v>
      </c>
      <c r="I886" s="34"/>
      <c r="J886" s="34">
        <f>IF(Source!BA539&lt;&gt; 0, Source!BA539, 1)</f>
        <v>7.13</v>
      </c>
      <c r="K886" s="35">
        <f>Source!S539</f>
        <v>225.47</v>
      </c>
      <c r="L886" s="36"/>
      <c r="R886">
        <f>H886</f>
        <v>31.62</v>
      </c>
    </row>
    <row r="887" spans="1:26" ht="14.25" x14ac:dyDescent="0.2">
      <c r="A887" s="50"/>
      <c r="B887" s="51"/>
      <c r="C887" s="51" t="s">
        <v>390</v>
      </c>
      <c r="D887" s="32"/>
      <c r="E887" s="13"/>
      <c r="F887" s="33">
        <f>Source!AM539</f>
        <v>6.14</v>
      </c>
      <c r="G887" s="34" t="str">
        <f>Source!DE539</f>
        <v>)*1,25</v>
      </c>
      <c r="H887" s="35">
        <f>ROUND(Source!AD539*Source!I539, 2)</f>
        <v>0.35</v>
      </c>
      <c r="I887" s="34"/>
      <c r="J887" s="34">
        <f>IF(Source!BB539&lt;&gt; 0, Source!BB539, 1)</f>
        <v>7.13</v>
      </c>
      <c r="K887" s="35">
        <f>Source!Q539</f>
        <v>2.46</v>
      </c>
      <c r="L887" s="36"/>
    </row>
    <row r="888" spans="1:26" ht="14.25" x14ac:dyDescent="0.2">
      <c r="A888" s="50"/>
      <c r="B888" s="51"/>
      <c r="C888" s="51" t="s">
        <v>1608</v>
      </c>
      <c r="D888" s="32"/>
      <c r="E888" s="13"/>
      <c r="F888" s="33">
        <f>Source!AN539</f>
        <v>0.91</v>
      </c>
      <c r="G888" s="34" t="str">
        <f>Source!DF539</f>
        <v>)*1,25</v>
      </c>
      <c r="H888" s="37">
        <f>ROUND(Source!AE539*Source!I539, 2)</f>
        <v>0.05</v>
      </c>
      <c r="I888" s="34"/>
      <c r="J888" s="34">
        <f>IF(Source!BS539&lt;&gt; 0, Source!BS539, 1)</f>
        <v>7.13</v>
      </c>
      <c r="K888" s="37">
        <f>Source!R539</f>
        <v>0.36</v>
      </c>
      <c r="L888" s="36"/>
      <c r="R888">
        <f>H888</f>
        <v>0.05</v>
      </c>
    </row>
    <row r="889" spans="1:26" ht="14.25" x14ac:dyDescent="0.2">
      <c r="A889" s="50"/>
      <c r="B889" s="51"/>
      <c r="C889" s="51" t="s">
        <v>1614</v>
      </c>
      <c r="D889" s="32"/>
      <c r="E889" s="13"/>
      <c r="F889" s="33">
        <f>Source!AL539</f>
        <v>140.91999999999999</v>
      </c>
      <c r="G889" s="34" t="str">
        <f>Source!DD539</f>
        <v/>
      </c>
      <c r="H889" s="35">
        <f>ROUND(Source!AC539*Source!I539, 2)</f>
        <v>6.34</v>
      </c>
      <c r="I889" s="34"/>
      <c r="J889" s="34">
        <f>IF(Source!BC539&lt;&gt; 0, Source!BC539, 1)</f>
        <v>7.13</v>
      </c>
      <c r="K889" s="35">
        <f>Source!P539</f>
        <v>45.21</v>
      </c>
      <c r="L889" s="36"/>
    </row>
    <row r="890" spans="1:26" ht="14.25" x14ac:dyDescent="0.2">
      <c r="A890" s="50"/>
      <c r="B890" s="51"/>
      <c r="C890" s="51" t="s">
        <v>1609</v>
      </c>
      <c r="D890" s="32" t="s">
        <v>1610</v>
      </c>
      <c r="E890" s="13">
        <f>Source!BZ539</f>
        <v>128</v>
      </c>
      <c r="F890" s="74" t="str">
        <f>CONCATENATE(" )", Source!DL539, Source!FT539, "=", Source!FX539)</f>
        <v xml:space="preserve"> )*0,9=115,2</v>
      </c>
      <c r="G890" s="75"/>
      <c r="H890" s="35">
        <f>SUM(S884:S896)</f>
        <v>36.479999999999997</v>
      </c>
      <c r="I890" s="38"/>
      <c r="J890" s="30">
        <f>Source!AT539</f>
        <v>115</v>
      </c>
      <c r="K890" s="35">
        <f>SUM(T884:T896)</f>
        <v>259.7</v>
      </c>
      <c r="L890" s="36"/>
    </row>
    <row r="891" spans="1:26" ht="14.25" x14ac:dyDescent="0.2">
      <c r="A891" s="50"/>
      <c r="B891" s="51"/>
      <c r="C891" s="51" t="s">
        <v>1611</v>
      </c>
      <c r="D891" s="32" t="s">
        <v>1610</v>
      </c>
      <c r="E891" s="13">
        <f>Source!CA539</f>
        <v>83</v>
      </c>
      <c r="F891" s="74" t="str">
        <f>CONCATENATE(" )", Source!DM539, Source!FU539, "=", Source!FY539)</f>
        <v xml:space="preserve"> )*0,85=70,55</v>
      </c>
      <c r="G891" s="75"/>
      <c r="H891" s="35">
        <f>SUM(U884:U896)</f>
        <v>22.34</v>
      </c>
      <c r="I891" s="38"/>
      <c r="J891" s="30">
        <f>Source!AU539</f>
        <v>71</v>
      </c>
      <c r="K891" s="35">
        <f>SUM(V884:V896)</f>
        <v>160.34</v>
      </c>
      <c r="L891" s="36"/>
    </row>
    <row r="892" spans="1:26" ht="14.25" x14ac:dyDescent="0.2">
      <c r="A892" s="50"/>
      <c r="B892" s="51"/>
      <c r="C892" s="51" t="s">
        <v>1612</v>
      </c>
      <c r="D892" s="32" t="s">
        <v>1613</v>
      </c>
      <c r="E892" s="13">
        <f>Source!AQ539</f>
        <v>61.6</v>
      </c>
      <c r="F892" s="33"/>
      <c r="G892" s="34" t="str">
        <f>Source!DI539</f>
        <v>)*1,15</v>
      </c>
      <c r="H892" s="35"/>
      <c r="I892" s="34"/>
      <c r="J892" s="34"/>
      <c r="K892" s="35"/>
      <c r="L892" s="46">
        <f>Source!U539</f>
        <v>3.1877999999999993</v>
      </c>
    </row>
    <row r="893" spans="1:26" ht="57" x14ac:dyDescent="0.2">
      <c r="A893" s="50" t="str">
        <f>Source!E541</f>
        <v>83,1</v>
      </c>
      <c r="B893" s="51" t="str">
        <f>Source!F541</f>
        <v>24.3.03.02</v>
      </c>
      <c r="C893" s="51" t="str">
        <f>Source!G541</f>
        <v>Трубопроводы канализации из полиэтиленовых труб высокой плотности с гильзами, диаметром 110 мм</v>
      </c>
      <c r="D893" s="32" t="str">
        <f>Source!H541</f>
        <v>м</v>
      </c>
      <c r="E893" s="13">
        <f>Source!I541</f>
        <v>4.4909999999999997</v>
      </c>
      <c r="F893" s="33">
        <f>Source!AL541+Source!AM541+Source!AO541</f>
        <v>0</v>
      </c>
      <c r="G893" s="47" t="s">
        <v>6</v>
      </c>
      <c r="H893" s="35">
        <f>ROUND(Source!AC541*Source!I541, 2)+ROUND(Source!AD541*Source!I541, 2)+ROUND(Source!AF541*Source!I541, 2)</f>
        <v>0</v>
      </c>
      <c r="I893" s="34"/>
      <c r="J893" s="34">
        <f>IF(Source!BC541&lt;&gt; 0, Source!BC541, 1)</f>
        <v>7.13</v>
      </c>
      <c r="K893" s="35">
        <f>Source!O541</f>
        <v>0</v>
      </c>
      <c r="L893" s="36"/>
      <c r="S893">
        <f>ROUND((Source!FX541/100)*((ROUND(Source!AF541*Source!I541, 2)+ROUND(Source!AE541*Source!I541, 2))), 2)</f>
        <v>0</v>
      </c>
      <c r="T893">
        <f>Source!X541</f>
        <v>0</v>
      </c>
      <c r="U893">
        <f>ROUND((Source!FY541/100)*((ROUND(Source!AF541*Source!I541, 2)+ROUND(Source!AE541*Source!I541, 2))), 2)</f>
        <v>0</v>
      </c>
      <c r="V893">
        <f>Source!Y541</f>
        <v>0</v>
      </c>
      <c r="W893">
        <f>IF(Source!BI541&lt;=1,H893, 0)</f>
        <v>0</v>
      </c>
      <c r="X893">
        <f>IF(Source!BI541=2,H893, 0)</f>
        <v>0</v>
      </c>
      <c r="Y893">
        <f>IF(Source!BI541=3,H893, 0)</f>
        <v>0</v>
      </c>
      <c r="Z893">
        <f>IF(Source!BI541=4,H893, 0)</f>
        <v>0</v>
      </c>
    </row>
    <row r="894" spans="1:26" ht="28.5" x14ac:dyDescent="0.2">
      <c r="A894" s="50" t="str">
        <f>Source!E543</f>
        <v>83,2</v>
      </c>
      <c r="B894" s="51" t="str">
        <f>Source!F543</f>
        <v>24.3.02.02-0004</v>
      </c>
      <c r="C894" s="51" t="str">
        <f>Source!G543</f>
        <v>Трубы безнапорные канализационные из полипропилена, диаметром 110 мм</v>
      </c>
      <c r="D894" s="32" t="str">
        <f>Source!H543</f>
        <v>м</v>
      </c>
      <c r="E894" s="13">
        <f>Source!I543</f>
        <v>4.4909999999999997</v>
      </c>
      <c r="F894" s="33">
        <f>Source!AL543+Source!AM543+Source!AO543</f>
        <v>43.52</v>
      </c>
      <c r="G894" s="47" t="s">
        <v>6</v>
      </c>
      <c r="H894" s="35">
        <f>ROUND(Source!AC543*Source!I543, 2)+ROUND(Source!AD543*Source!I543, 2)+ROUND(Source!AF543*Source!I543, 2)</f>
        <v>195.45</v>
      </c>
      <c r="I894" s="34"/>
      <c r="J894" s="34">
        <f>IF(Source!BC543&lt;&gt; 0, Source!BC543, 1)</f>
        <v>7.13</v>
      </c>
      <c r="K894" s="35">
        <f>Source!O543</f>
        <v>1393.55</v>
      </c>
      <c r="L894" s="36"/>
      <c r="S894">
        <f>ROUND((Source!FX543/100)*((ROUND(Source!AF543*Source!I543, 2)+ROUND(Source!AE543*Source!I543, 2))), 2)</f>
        <v>0</v>
      </c>
      <c r="T894">
        <f>Source!X543</f>
        <v>0</v>
      </c>
      <c r="U894">
        <f>ROUND((Source!FY543/100)*((ROUND(Source!AF543*Source!I543, 2)+ROUND(Source!AE543*Source!I543, 2))), 2)</f>
        <v>0</v>
      </c>
      <c r="V894">
        <f>Source!Y543</f>
        <v>0</v>
      </c>
      <c r="W894">
        <f>IF(Source!BI543&lt;=1,H894, 0)</f>
        <v>195.45</v>
      </c>
      <c r="X894">
        <f>IF(Source!BI543=2,H894, 0)</f>
        <v>0</v>
      </c>
      <c r="Y894">
        <f>IF(Source!BI543=3,H894, 0)</f>
        <v>0</v>
      </c>
      <c r="Z894">
        <f>IF(Source!BI543=4,H894, 0)</f>
        <v>0</v>
      </c>
    </row>
    <row r="895" spans="1:26" ht="57" x14ac:dyDescent="0.2">
      <c r="A895" s="50" t="str">
        <f>Source!E545</f>
        <v>83,3</v>
      </c>
      <c r="B895" s="51" t="str">
        <f>Source!F545</f>
        <v>24.1.02.01-0112</v>
      </c>
      <c r="C895" s="51" t="str">
        <f>Source!G545</f>
        <v>Хомуты для крепления канализационных и водосточных пластмассовых трубопроводов, диаметром 100 мм</v>
      </c>
      <c r="D895" s="32" t="str">
        <f>Source!H545</f>
        <v>т</v>
      </c>
      <c r="E895" s="13">
        <f>Source!I545</f>
        <v>1.1410000000000001E-3</v>
      </c>
      <c r="F895" s="33">
        <f>Source!AL545+Source!AM545+Source!AO545</f>
        <v>37529.15</v>
      </c>
      <c r="G895" s="47" t="s">
        <v>6</v>
      </c>
      <c r="H895" s="35">
        <f>ROUND(Source!AC545*Source!I545, 2)+ROUND(Source!AD545*Source!I545, 2)+ROUND(Source!AF545*Source!I545, 2)</f>
        <v>42.82</v>
      </c>
      <c r="I895" s="34"/>
      <c r="J895" s="34">
        <f>IF(Source!BC545&lt;&gt; 0, Source!BC545, 1)</f>
        <v>7.13</v>
      </c>
      <c r="K895" s="35">
        <f>Source!O545</f>
        <v>305.31</v>
      </c>
      <c r="L895" s="36"/>
      <c r="S895">
        <f>ROUND((Source!FX545/100)*((ROUND(Source!AF545*Source!I545, 2)+ROUND(Source!AE545*Source!I545, 2))), 2)</f>
        <v>0</v>
      </c>
      <c r="T895">
        <f>Source!X545</f>
        <v>0</v>
      </c>
      <c r="U895">
        <f>ROUND((Source!FY545/100)*((ROUND(Source!AF545*Source!I545, 2)+ROUND(Source!AE545*Source!I545, 2))), 2)</f>
        <v>0</v>
      </c>
      <c r="V895">
        <f>Source!Y545</f>
        <v>0</v>
      </c>
      <c r="W895">
        <f>IF(Source!BI545&lt;=1,H895, 0)</f>
        <v>42.82</v>
      </c>
      <c r="X895">
        <f>IF(Source!BI545=2,H895, 0)</f>
        <v>0</v>
      </c>
      <c r="Y895">
        <f>IF(Source!BI545=3,H895, 0)</f>
        <v>0</v>
      </c>
      <c r="Z895">
        <f>IF(Source!BI545=4,H895, 0)</f>
        <v>0</v>
      </c>
    </row>
    <row r="896" spans="1:26" ht="28.5" x14ac:dyDescent="0.2">
      <c r="A896" s="52" t="str">
        <f>Source!E547</f>
        <v>83,4</v>
      </c>
      <c r="B896" s="53" t="str">
        <f>Source!F547</f>
        <v>24.3.05.12-0001</v>
      </c>
      <c r="C896" s="53" t="str">
        <f>Source!G547</f>
        <v>Ревизия полипропиленовая с крышкой диаметром 100 мм</v>
      </c>
      <c r="D896" s="39" t="str">
        <f>Source!H547</f>
        <v>шт.</v>
      </c>
      <c r="E896" s="40">
        <f>Source!I547</f>
        <v>3</v>
      </c>
      <c r="F896" s="41">
        <f>Source!AL547+Source!AM547+Source!AO547</f>
        <v>15.18</v>
      </c>
      <c r="G896" s="48" t="s">
        <v>6</v>
      </c>
      <c r="H896" s="43">
        <f>ROUND(Source!AC547*Source!I547, 2)+ROUND(Source!AD547*Source!I547, 2)+ROUND(Source!AF547*Source!I547, 2)</f>
        <v>45.54</v>
      </c>
      <c r="I896" s="42"/>
      <c r="J896" s="42">
        <f>IF(Source!BC547&lt;&gt; 0, Source!BC547, 1)</f>
        <v>7.13</v>
      </c>
      <c r="K896" s="43">
        <f>Source!O547</f>
        <v>324.7</v>
      </c>
      <c r="L896" s="49"/>
      <c r="S896">
        <f>ROUND((Source!FX547/100)*((ROUND(Source!AF547*Source!I547, 2)+ROUND(Source!AE547*Source!I547, 2))), 2)</f>
        <v>0</v>
      </c>
      <c r="T896">
        <f>Source!X547</f>
        <v>0</v>
      </c>
      <c r="U896">
        <f>ROUND((Source!FY547/100)*((ROUND(Source!AF547*Source!I547, 2)+ROUND(Source!AE547*Source!I547, 2))), 2)</f>
        <v>0</v>
      </c>
      <c r="V896">
        <f>Source!Y547</f>
        <v>0</v>
      </c>
      <c r="W896">
        <f>IF(Source!BI547&lt;=1,H896, 0)</f>
        <v>45.54</v>
      </c>
      <c r="X896">
        <f>IF(Source!BI547=2,H896, 0)</f>
        <v>0</v>
      </c>
      <c r="Y896">
        <f>IF(Source!BI547=3,H896, 0)</f>
        <v>0</v>
      </c>
      <c r="Z896">
        <f>IF(Source!BI547=4,H896, 0)</f>
        <v>0</v>
      </c>
    </row>
    <row r="897" spans="1:26" ht="15" x14ac:dyDescent="0.25">
      <c r="G897" s="76">
        <f>H886+H887+H889+H890+H891+SUM(H893:H896)</f>
        <v>380.94</v>
      </c>
      <c r="H897" s="76"/>
      <c r="J897" s="76">
        <f>K886+K887+K889+K890+K891+SUM(K893:K896)</f>
        <v>2716.74</v>
      </c>
      <c r="K897" s="76"/>
      <c r="L897" s="45">
        <f>Source!U539</f>
        <v>3.1877999999999993</v>
      </c>
      <c r="O897" s="28">
        <f>G897</f>
        <v>380.94</v>
      </c>
      <c r="P897" s="28">
        <f>J897</f>
        <v>2716.74</v>
      </c>
      <c r="Q897" s="28">
        <f>L897</f>
        <v>3.1877999999999993</v>
      </c>
      <c r="W897">
        <f>IF(Source!BI539&lt;=1,H886+H887+H889+H890+H891, 0)</f>
        <v>97.13</v>
      </c>
      <c r="X897">
        <f>IF(Source!BI539=2,H886+H887+H889+H890+H891, 0)</f>
        <v>0</v>
      </c>
      <c r="Y897">
        <f>IF(Source!BI539=3,H886+H887+H889+H890+H891, 0)</f>
        <v>0</v>
      </c>
      <c r="Z897">
        <f>IF(Source!BI539=4,H886+H887+H889+H890+H891, 0)</f>
        <v>0</v>
      </c>
    </row>
    <row r="898" spans="1:26" ht="28.5" x14ac:dyDescent="0.2">
      <c r="A898" s="50" t="str">
        <f>Source!E549</f>
        <v>84</v>
      </c>
      <c r="B898" s="51" t="str">
        <f>Source!F549</f>
        <v>17-01-003-03</v>
      </c>
      <c r="C898" s="51" t="str">
        <f>Source!G549</f>
        <v>Установка унитазов с краном смывным</v>
      </c>
      <c r="D898" s="32" t="str">
        <f>Source!H549</f>
        <v>10 компл</v>
      </c>
      <c r="E898" s="13">
        <f>Source!I549</f>
        <v>0.1</v>
      </c>
      <c r="F898" s="33">
        <f>Source!AL549+Source!AM549+Source!AO549</f>
        <v>4513.76</v>
      </c>
      <c r="G898" s="34"/>
      <c r="H898" s="35"/>
      <c r="I898" s="34" t="str">
        <f>Source!BO549</f>
        <v/>
      </c>
      <c r="J898" s="34"/>
      <c r="K898" s="35"/>
      <c r="L898" s="36"/>
      <c r="S898">
        <f>ROUND((Source!FX549/100)*((ROUND(Source!AF549*Source!I549, 2)+ROUND(Source!AE549*Source!I549, 2))), 2)</f>
        <v>28.98</v>
      </c>
      <c r="T898">
        <f>Source!X549</f>
        <v>206.29</v>
      </c>
      <c r="U898">
        <f>ROUND((Source!FY549/100)*((ROUND(Source!AF549*Source!I549, 2)+ROUND(Source!AE549*Source!I549, 2))), 2)</f>
        <v>17.75</v>
      </c>
      <c r="V898">
        <f>Source!Y549</f>
        <v>127.36</v>
      </c>
    </row>
    <row r="899" spans="1:26" x14ac:dyDescent="0.2">
      <c r="C899" s="27" t="str">
        <f>"Объем: "&amp;Source!I549&amp;"=1/"&amp;"10"</f>
        <v>Объем: 0,1=1/10</v>
      </c>
    </row>
    <row r="900" spans="1:26" ht="14.25" x14ac:dyDescent="0.2">
      <c r="A900" s="50"/>
      <c r="B900" s="51"/>
      <c r="C900" s="51" t="s">
        <v>1607</v>
      </c>
      <c r="D900" s="32"/>
      <c r="E900" s="13"/>
      <c r="F900" s="33">
        <f>Source!AO549</f>
        <v>210.93</v>
      </c>
      <c r="G900" s="34" t="str">
        <f>Source!DG549</f>
        <v>)*1,15</v>
      </c>
      <c r="H900" s="35">
        <f>ROUND(Source!AF549*Source!I549, 2)</f>
        <v>24.26</v>
      </c>
      <c r="I900" s="34"/>
      <c r="J900" s="34">
        <f>IF(Source!BA549&lt;&gt; 0, Source!BA549, 1)</f>
        <v>7.13</v>
      </c>
      <c r="K900" s="35">
        <f>Source!S549</f>
        <v>172.95</v>
      </c>
      <c r="L900" s="36"/>
      <c r="R900">
        <f>H900</f>
        <v>24.26</v>
      </c>
    </row>
    <row r="901" spans="1:26" ht="14.25" x14ac:dyDescent="0.2">
      <c r="A901" s="50"/>
      <c r="B901" s="51"/>
      <c r="C901" s="51" t="s">
        <v>390</v>
      </c>
      <c r="D901" s="32"/>
      <c r="E901" s="13"/>
      <c r="F901" s="33">
        <f>Source!AM549</f>
        <v>26.43</v>
      </c>
      <c r="G901" s="34" t="str">
        <f>Source!DE549</f>
        <v>)*1,25</v>
      </c>
      <c r="H901" s="35">
        <f>ROUND(Source!AD549*Source!I549, 2)</f>
        <v>3.3</v>
      </c>
      <c r="I901" s="34"/>
      <c r="J901" s="34">
        <f>IF(Source!BB549&lt;&gt; 0, Source!BB549, 1)</f>
        <v>7.13</v>
      </c>
      <c r="K901" s="35">
        <f>Source!Q549</f>
        <v>23.56</v>
      </c>
      <c r="L901" s="36"/>
    </row>
    <row r="902" spans="1:26" ht="14.25" x14ac:dyDescent="0.2">
      <c r="A902" s="50"/>
      <c r="B902" s="51"/>
      <c r="C902" s="51" t="s">
        <v>1608</v>
      </c>
      <c r="D902" s="32"/>
      <c r="E902" s="13"/>
      <c r="F902" s="33">
        <f>Source!AN549</f>
        <v>7.22</v>
      </c>
      <c r="G902" s="34" t="str">
        <f>Source!DF549</f>
        <v>)*1,25</v>
      </c>
      <c r="H902" s="37">
        <f>ROUND(Source!AE549*Source!I549, 2)</f>
        <v>0.9</v>
      </c>
      <c r="I902" s="34"/>
      <c r="J902" s="34">
        <f>IF(Source!BS549&lt;&gt; 0, Source!BS549, 1)</f>
        <v>7.13</v>
      </c>
      <c r="K902" s="37">
        <f>Source!R549</f>
        <v>6.43</v>
      </c>
      <c r="L902" s="36"/>
      <c r="R902">
        <f>H902</f>
        <v>0.9</v>
      </c>
    </row>
    <row r="903" spans="1:26" ht="14.25" x14ac:dyDescent="0.2">
      <c r="A903" s="50"/>
      <c r="B903" s="51"/>
      <c r="C903" s="51" t="s">
        <v>1614</v>
      </c>
      <c r="D903" s="32"/>
      <c r="E903" s="13"/>
      <c r="F903" s="33">
        <f>Source!AL549</f>
        <v>4276.3999999999996</v>
      </c>
      <c r="G903" s="34" t="str">
        <f>Source!DD549</f>
        <v/>
      </c>
      <c r="H903" s="35">
        <f>ROUND(Source!AC549*Source!I549, 2)</f>
        <v>427.64</v>
      </c>
      <c r="I903" s="34"/>
      <c r="J903" s="34">
        <f>IF(Source!BC549&lt;&gt; 0, Source!BC549, 1)</f>
        <v>7.13</v>
      </c>
      <c r="K903" s="35">
        <f>Source!P549</f>
        <v>3049.07</v>
      </c>
      <c r="L903" s="36"/>
    </row>
    <row r="904" spans="1:26" ht="14.25" x14ac:dyDescent="0.2">
      <c r="A904" s="50"/>
      <c r="B904" s="51"/>
      <c r="C904" s="51" t="s">
        <v>1609</v>
      </c>
      <c r="D904" s="32" t="s">
        <v>1610</v>
      </c>
      <c r="E904" s="13">
        <f>Source!BZ549</f>
        <v>128</v>
      </c>
      <c r="F904" s="74" t="str">
        <f>CONCATENATE(" )", Source!DL549, Source!FT549, "=", Source!FX549)</f>
        <v xml:space="preserve"> )*0,9=115,2</v>
      </c>
      <c r="G904" s="75"/>
      <c r="H904" s="35">
        <f>SUM(S898:S910)</f>
        <v>28.98</v>
      </c>
      <c r="I904" s="38"/>
      <c r="J904" s="30">
        <f>Source!AT549</f>
        <v>115</v>
      </c>
      <c r="K904" s="35">
        <f>SUM(T898:T910)</f>
        <v>206.29</v>
      </c>
      <c r="L904" s="36"/>
    </row>
    <row r="905" spans="1:26" ht="14.25" x14ac:dyDescent="0.2">
      <c r="A905" s="50"/>
      <c r="B905" s="51"/>
      <c r="C905" s="51" t="s">
        <v>1611</v>
      </c>
      <c r="D905" s="32" t="s">
        <v>1610</v>
      </c>
      <c r="E905" s="13">
        <f>Source!CA549</f>
        <v>83</v>
      </c>
      <c r="F905" s="74" t="str">
        <f>CONCATENATE(" )", Source!DM549, Source!FU549, "=", Source!FY549)</f>
        <v xml:space="preserve"> )*0,85=70,55</v>
      </c>
      <c r="G905" s="75"/>
      <c r="H905" s="35">
        <f>SUM(U898:U910)</f>
        <v>17.75</v>
      </c>
      <c r="I905" s="38"/>
      <c r="J905" s="30">
        <f>Source!AU549</f>
        <v>71</v>
      </c>
      <c r="K905" s="35">
        <f>SUM(V898:V910)</f>
        <v>127.36</v>
      </c>
      <c r="L905" s="36"/>
    </row>
    <row r="906" spans="1:26" ht="14.25" x14ac:dyDescent="0.2">
      <c r="A906" s="50"/>
      <c r="B906" s="51"/>
      <c r="C906" s="51" t="s">
        <v>1612</v>
      </c>
      <c r="D906" s="32" t="s">
        <v>1613</v>
      </c>
      <c r="E906" s="13">
        <f>Source!AQ549</f>
        <v>22.18</v>
      </c>
      <c r="F906" s="33"/>
      <c r="G906" s="34" t="str">
        <f>Source!DI549</f>
        <v>)*1,15</v>
      </c>
      <c r="H906" s="35"/>
      <c r="I906" s="34"/>
      <c r="J906" s="34"/>
      <c r="K906" s="35"/>
      <c r="L906" s="46">
        <f>Source!U549</f>
        <v>2.5507</v>
      </c>
    </row>
    <row r="907" spans="1:26" ht="57" x14ac:dyDescent="0.2">
      <c r="A907" s="50" t="str">
        <f>Source!E551</f>
        <v>84,1</v>
      </c>
      <c r="B907" s="51" t="str">
        <f>Source!F551</f>
        <v>18.2.01.06-0001</v>
      </c>
      <c r="C907" s="51" t="str">
        <f>Source!G551</f>
        <v>Унитаз-компакт «Комфорт» с функцией биде, бачком Vitra Grand (9763В003) с гибкой подводкой и стульчаком в комплекте</v>
      </c>
      <c r="D907" s="32" t="str">
        <f>Source!H551</f>
        <v>компл.</v>
      </c>
      <c r="E907" s="13">
        <f>Source!I551</f>
        <v>1</v>
      </c>
      <c r="F907" s="33">
        <f>Source!AL551+Source!AM551+Source!AO551</f>
        <v>318</v>
      </c>
      <c r="G907" s="47" t="s">
        <v>6</v>
      </c>
      <c r="H907" s="35">
        <f>ROUND(Source!AC551*Source!I551, 2)+ROUND(Source!AD551*Source!I551, 2)+ROUND(Source!AF551*Source!I551, 2)</f>
        <v>318</v>
      </c>
      <c r="I907" s="34"/>
      <c r="J907" s="34">
        <f>IF(Source!BC551&lt;&gt; 0, Source!BC551, 1)</f>
        <v>7.13</v>
      </c>
      <c r="K907" s="35">
        <f>Source!O551</f>
        <v>2267.34</v>
      </c>
      <c r="L907" s="36"/>
      <c r="S907">
        <f>ROUND((Source!FX551/100)*((ROUND(Source!AF551*Source!I551, 2)+ROUND(Source!AE551*Source!I551, 2))), 2)</f>
        <v>0</v>
      </c>
      <c r="T907">
        <f>Source!X551</f>
        <v>0</v>
      </c>
      <c r="U907">
        <f>ROUND((Source!FY551/100)*((ROUND(Source!AF551*Source!I551, 2)+ROUND(Source!AE551*Source!I551, 2))), 2)</f>
        <v>0</v>
      </c>
      <c r="V907">
        <f>Source!Y551</f>
        <v>0</v>
      </c>
      <c r="W907">
        <f>IF(Source!BI551&lt;=1,H907, 0)</f>
        <v>318</v>
      </c>
      <c r="X907">
        <f>IF(Source!BI551=2,H907, 0)</f>
        <v>0</v>
      </c>
      <c r="Y907">
        <f>IF(Source!BI551=3,H907, 0)</f>
        <v>0</v>
      </c>
      <c r="Z907">
        <f>IF(Source!BI551=4,H907, 0)</f>
        <v>0</v>
      </c>
    </row>
    <row r="908" spans="1:26" ht="14.25" x14ac:dyDescent="0.2">
      <c r="A908" s="50" t="str">
        <f>Source!E553</f>
        <v>84,2</v>
      </c>
      <c r="B908" s="51" t="str">
        <f>Source!F553</f>
        <v>01.7.15.07</v>
      </c>
      <c r="C908" s="51" t="str">
        <f>Source!G553</f>
        <v>Дюбели распорные полиэтиленовые</v>
      </c>
      <c r="D908" s="32" t="str">
        <f>Source!H553</f>
        <v>10 шт.</v>
      </c>
      <c r="E908" s="13">
        <f>Source!I553</f>
        <v>0.2</v>
      </c>
      <c r="F908" s="33">
        <f>Source!AL553+Source!AM553+Source!AO553</f>
        <v>0</v>
      </c>
      <c r="G908" s="47" t="s">
        <v>6</v>
      </c>
      <c r="H908" s="35">
        <f>ROUND(Source!AC553*Source!I553, 2)+ROUND(Source!AD553*Source!I553, 2)+ROUND(Source!AF553*Source!I553, 2)</f>
        <v>0</v>
      </c>
      <c r="I908" s="34"/>
      <c r="J908" s="34">
        <f>IF(Source!BC553&lt;&gt; 0, Source!BC553, 1)</f>
        <v>7.13</v>
      </c>
      <c r="K908" s="35">
        <f>Source!O553</f>
        <v>0</v>
      </c>
      <c r="L908" s="36"/>
      <c r="S908">
        <f>ROUND((Source!FX553/100)*((ROUND(Source!AF553*Source!I553, 2)+ROUND(Source!AE553*Source!I553, 2))), 2)</f>
        <v>0</v>
      </c>
      <c r="T908">
        <f>Source!X553</f>
        <v>0</v>
      </c>
      <c r="U908">
        <f>ROUND((Source!FY553/100)*((ROUND(Source!AF553*Source!I553, 2)+ROUND(Source!AE553*Source!I553, 2))), 2)</f>
        <v>0</v>
      </c>
      <c r="V908">
        <f>Source!Y553</f>
        <v>0</v>
      </c>
      <c r="W908">
        <f>IF(Source!BI553&lt;=1,H908, 0)</f>
        <v>0</v>
      </c>
      <c r="X908">
        <f>IF(Source!BI553=2,H908, 0)</f>
        <v>0</v>
      </c>
      <c r="Y908">
        <f>IF(Source!BI553=3,H908, 0)</f>
        <v>0</v>
      </c>
      <c r="Z908">
        <f>IF(Source!BI553=4,H908, 0)</f>
        <v>0</v>
      </c>
    </row>
    <row r="909" spans="1:26" ht="28.5" x14ac:dyDescent="0.2">
      <c r="A909" s="50" t="str">
        <f>Source!E555</f>
        <v>84,3</v>
      </c>
      <c r="B909" s="51" t="str">
        <f>Source!F555</f>
        <v>01.7.15.07-0012</v>
      </c>
      <c r="C909" s="51" t="str">
        <f>Source!G555</f>
        <v>Дюбели пластмассовые с шурупами 12х70 мм</v>
      </c>
      <c r="D909" s="32" t="str">
        <f>Source!H555</f>
        <v>100 шт.</v>
      </c>
      <c r="E909" s="13">
        <f>Source!I555</f>
        <v>0.02</v>
      </c>
      <c r="F909" s="33">
        <f>Source!AL555+Source!AM555+Source!AO555</f>
        <v>83</v>
      </c>
      <c r="G909" s="47" t="s">
        <v>6</v>
      </c>
      <c r="H909" s="35">
        <f>ROUND(Source!AC555*Source!I555, 2)+ROUND(Source!AD555*Source!I555, 2)+ROUND(Source!AF555*Source!I555, 2)</f>
        <v>1.66</v>
      </c>
      <c r="I909" s="34"/>
      <c r="J909" s="34">
        <f>IF(Source!BC555&lt;&gt; 0, Source!BC555, 1)</f>
        <v>7.13</v>
      </c>
      <c r="K909" s="35">
        <f>Source!O555</f>
        <v>11.84</v>
      </c>
      <c r="L909" s="36"/>
      <c r="S909">
        <f>ROUND((Source!FX555/100)*((ROUND(Source!AF555*Source!I555, 2)+ROUND(Source!AE555*Source!I555, 2))), 2)</f>
        <v>0</v>
      </c>
      <c r="T909">
        <f>Source!X555</f>
        <v>0</v>
      </c>
      <c r="U909">
        <f>ROUND((Source!FY555/100)*((ROUND(Source!AF555*Source!I555, 2)+ROUND(Source!AE555*Source!I555, 2))), 2)</f>
        <v>0</v>
      </c>
      <c r="V909">
        <f>Source!Y555</f>
        <v>0</v>
      </c>
      <c r="W909">
        <f>IF(Source!BI555&lt;=1,H909, 0)</f>
        <v>1.66</v>
      </c>
      <c r="X909">
        <f>IF(Source!BI555=2,H909, 0)</f>
        <v>0</v>
      </c>
      <c r="Y909">
        <f>IF(Source!BI555=3,H909, 0)</f>
        <v>0</v>
      </c>
      <c r="Z909">
        <f>IF(Source!BI555=4,H909, 0)</f>
        <v>0</v>
      </c>
    </row>
    <row r="910" spans="1:26" ht="28.5" x14ac:dyDescent="0.2">
      <c r="A910" s="52" t="str">
        <f>Source!E557</f>
        <v>84,4</v>
      </c>
      <c r="B910" s="53" t="str">
        <f>Source!F557</f>
        <v>01.7.19.03-0011</v>
      </c>
      <c r="C910" s="53" t="str">
        <f>Source!G557</f>
        <v>Манжеты резиновые</v>
      </c>
      <c r="D910" s="39" t="str">
        <f>Source!H557</f>
        <v>шт.</v>
      </c>
      <c r="E910" s="40">
        <f>Source!I557</f>
        <v>1</v>
      </c>
      <c r="F910" s="41">
        <f>Source!AL557+Source!AM557+Source!AO557</f>
        <v>10</v>
      </c>
      <c r="G910" s="48" t="s">
        <v>6</v>
      </c>
      <c r="H910" s="43">
        <f>ROUND(Source!AC557*Source!I557, 2)+ROUND(Source!AD557*Source!I557, 2)+ROUND(Source!AF557*Source!I557, 2)</f>
        <v>10</v>
      </c>
      <c r="I910" s="42"/>
      <c r="J910" s="42">
        <f>IF(Source!BC557&lt;&gt; 0, Source!BC557, 1)</f>
        <v>7.13</v>
      </c>
      <c r="K910" s="43">
        <f>Source!O557</f>
        <v>71.3</v>
      </c>
      <c r="L910" s="49"/>
      <c r="S910">
        <f>ROUND((Source!FX557/100)*((ROUND(Source!AF557*Source!I557, 2)+ROUND(Source!AE557*Source!I557, 2))), 2)</f>
        <v>0</v>
      </c>
      <c r="T910">
        <f>Source!X557</f>
        <v>0</v>
      </c>
      <c r="U910">
        <f>ROUND((Source!FY557/100)*((ROUND(Source!AF557*Source!I557, 2)+ROUND(Source!AE557*Source!I557, 2))), 2)</f>
        <v>0</v>
      </c>
      <c r="V910">
        <f>Source!Y557</f>
        <v>0</v>
      </c>
      <c r="W910">
        <f>IF(Source!BI557&lt;=1,H910, 0)</f>
        <v>10</v>
      </c>
      <c r="X910">
        <f>IF(Source!BI557=2,H910, 0)</f>
        <v>0</v>
      </c>
      <c r="Y910">
        <f>IF(Source!BI557=3,H910, 0)</f>
        <v>0</v>
      </c>
      <c r="Z910">
        <f>IF(Source!BI557=4,H910, 0)</f>
        <v>0</v>
      </c>
    </row>
    <row r="911" spans="1:26" ht="15" x14ac:dyDescent="0.25">
      <c r="G911" s="76">
        <f>H900+H901+H903+H904+H905+SUM(H907:H910)</f>
        <v>831.59</v>
      </c>
      <c r="H911" s="76"/>
      <c r="J911" s="76">
        <f>K900+K901+K903+K904+K905+SUM(K907:K910)</f>
        <v>5929.7100000000009</v>
      </c>
      <c r="K911" s="76"/>
      <c r="L911" s="45">
        <f>Source!U549</f>
        <v>2.5507</v>
      </c>
      <c r="O911" s="28">
        <f>G911</f>
        <v>831.59</v>
      </c>
      <c r="P911" s="28">
        <f>J911</f>
        <v>5929.7100000000009</v>
      </c>
      <c r="Q911" s="28">
        <f>L911</f>
        <v>2.5507</v>
      </c>
      <c r="W911">
        <f>IF(Source!BI549&lt;=1,H900+H901+H903+H904+H905, 0)</f>
        <v>501.93</v>
      </c>
      <c r="X911">
        <f>IF(Source!BI549=2,H900+H901+H903+H904+H905, 0)</f>
        <v>0</v>
      </c>
      <c r="Y911">
        <f>IF(Source!BI549=3,H900+H901+H903+H904+H905, 0)</f>
        <v>0</v>
      </c>
      <c r="Z911">
        <f>IF(Source!BI549=4,H900+H901+H903+H904+H905, 0)</f>
        <v>0</v>
      </c>
    </row>
    <row r="912" spans="1:26" ht="42.75" x14ac:dyDescent="0.2">
      <c r="A912" s="50" t="str">
        <f>Source!E559</f>
        <v>85</v>
      </c>
      <c r="B912" s="51" t="str">
        <f>Source!F559</f>
        <v>16-07-004-01</v>
      </c>
      <c r="C912" s="51" t="str">
        <f>Source!G559</f>
        <v>Врезка в действующие внутренние сети трубопроводов канализации диаметром 50 мм</v>
      </c>
      <c r="D912" s="32" t="str">
        <f>Source!H559</f>
        <v>ШТ</v>
      </c>
      <c r="E912" s="13">
        <f>Source!I559</f>
        <v>2</v>
      </c>
      <c r="F912" s="33">
        <f>Source!AL559+Source!AM559+Source!AO559</f>
        <v>130.89999999999998</v>
      </c>
      <c r="G912" s="34"/>
      <c r="H912" s="35"/>
      <c r="I912" s="34" t="str">
        <f>Source!BO559</f>
        <v/>
      </c>
      <c r="J912" s="34"/>
      <c r="K912" s="35"/>
      <c r="L912" s="36"/>
      <c r="S912">
        <f>ROUND((Source!FX559/100)*((ROUND(Source!AF559*Source!I559, 2)+ROUND(Source!AE559*Source!I559, 2))), 2)</f>
        <v>159.69</v>
      </c>
      <c r="T912">
        <f>Source!X559</f>
        <v>1136.6400000000001</v>
      </c>
      <c r="U912">
        <f>ROUND((Source!FY559/100)*((ROUND(Source!AF559*Source!I559, 2)+ROUND(Source!AE559*Source!I559, 2))), 2)</f>
        <v>97.8</v>
      </c>
      <c r="V912">
        <f>Source!Y559</f>
        <v>701.75</v>
      </c>
    </row>
    <row r="913" spans="1:26" ht="14.25" x14ac:dyDescent="0.2">
      <c r="A913" s="50"/>
      <c r="B913" s="51"/>
      <c r="C913" s="51" t="s">
        <v>1607</v>
      </c>
      <c r="D913" s="32"/>
      <c r="E913" s="13"/>
      <c r="F913" s="33">
        <f>Source!AO559</f>
        <v>60.14</v>
      </c>
      <c r="G913" s="34" t="str">
        <f>Source!DG559</f>
        <v>)*1,15</v>
      </c>
      <c r="H913" s="35">
        <f>ROUND(Source!AF559*Source!I559, 2)</f>
        <v>138.32</v>
      </c>
      <c r="I913" s="34"/>
      <c r="J913" s="34">
        <f>IF(Source!BA559&lt;&gt; 0, Source!BA559, 1)</f>
        <v>7.13</v>
      </c>
      <c r="K913" s="35">
        <f>Source!S559</f>
        <v>986.24</v>
      </c>
      <c r="L913" s="36"/>
      <c r="R913">
        <f>H913</f>
        <v>138.32</v>
      </c>
    </row>
    <row r="914" spans="1:26" ht="14.25" x14ac:dyDescent="0.2">
      <c r="A914" s="50"/>
      <c r="B914" s="51"/>
      <c r="C914" s="51" t="s">
        <v>390</v>
      </c>
      <c r="D914" s="32"/>
      <c r="E914" s="13"/>
      <c r="F914" s="33">
        <f>Source!AM559</f>
        <v>0.66</v>
      </c>
      <c r="G914" s="34" t="str">
        <f>Source!DE559</f>
        <v>)*1,25</v>
      </c>
      <c r="H914" s="35">
        <f>ROUND(Source!AD559*Source!I559, 2)</f>
        <v>1.65</v>
      </c>
      <c r="I914" s="34"/>
      <c r="J914" s="34">
        <f>IF(Source!BB559&lt;&gt; 0, Source!BB559, 1)</f>
        <v>7.13</v>
      </c>
      <c r="K914" s="35">
        <f>Source!Q559</f>
        <v>11.76</v>
      </c>
      <c r="L914" s="36"/>
    </row>
    <row r="915" spans="1:26" ht="14.25" x14ac:dyDescent="0.2">
      <c r="A915" s="50"/>
      <c r="B915" s="51"/>
      <c r="C915" s="51" t="s">
        <v>1608</v>
      </c>
      <c r="D915" s="32"/>
      <c r="E915" s="13"/>
      <c r="F915" s="33">
        <f>Source!AN559</f>
        <v>0.12</v>
      </c>
      <c r="G915" s="34" t="str">
        <f>Source!DF559</f>
        <v>)*1,25</v>
      </c>
      <c r="H915" s="37">
        <f>ROUND(Source!AE559*Source!I559, 2)</f>
        <v>0.3</v>
      </c>
      <c r="I915" s="34"/>
      <c r="J915" s="34">
        <f>IF(Source!BS559&lt;&gt; 0, Source!BS559, 1)</f>
        <v>7.13</v>
      </c>
      <c r="K915" s="37">
        <f>Source!R559</f>
        <v>2.14</v>
      </c>
      <c r="L915" s="36"/>
      <c r="R915">
        <f>H915</f>
        <v>0.3</v>
      </c>
    </row>
    <row r="916" spans="1:26" ht="14.25" x14ac:dyDescent="0.2">
      <c r="A916" s="50"/>
      <c r="B916" s="51"/>
      <c r="C916" s="51" t="s">
        <v>1614</v>
      </c>
      <c r="D916" s="32"/>
      <c r="E916" s="13"/>
      <c r="F916" s="33">
        <f>Source!AL559</f>
        <v>70.099999999999994</v>
      </c>
      <c r="G916" s="34" t="str">
        <f>Source!DD559</f>
        <v/>
      </c>
      <c r="H916" s="35">
        <f>ROUND(Source!AC559*Source!I559, 2)</f>
        <v>140.19999999999999</v>
      </c>
      <c r="I916" s="34"/>
      <c r="J916" s="34">
        <f>IF(Source!BC559&lt;&gt; 0, Source!BC559, 1)</f>
        <v>7.13</v>
      </c>
      <c r="K916" s="35">
        <f>Source!P559</f>
        <v>999.63</v>
      </c>
      <c r="L916" s="36"/>
    </row>
    <row r="917" spans="1:26" ht="14.25" x14ac:dyDescent="0.2">
      <c r="A917" s="50"/>
      <c r="B917" s="51"/>
      <c r="C917" s="51" t="s">
        <v>1609</v>
      </c>
      <c r="D917" s="32" t="s">
        <v>1610</v>
      </c>
      <c r="E917" s="13">
        <f>Source!BZ559</f>
        <v>128</v>
      </c>
      <c r="F917" s="74" t="str">
        <f>CONCATENATE(" )", Source!DL559, Source!FT559, "=", Source!FX559)</f>
        <v xml:space="preserve"> )*0,9=115,2</v>
      </c>
      <c r="G917" s="75"/>
      <c r="H917" s="35">
        <f>SUM(S912:S919)</f>
        <v>159.69</v>
      </c>
      <c r="I917" s="38"/>
      <c r="J917" s="30">
        <f>Source!AT559</f>
        <v>115</v>
      </c>
      <c r="K917" s="35">
        <f>SUM(T912:T919)</f>
        <v>1136.6400000000001</v>
      </c>
      <c r="L917" s="36"/>
    </row>
    <row r="918" spans="1:26" ht="14.25" x14ac:dyDescent="0.2">
      <c r="A918" s="50"/>
      <c r="B918" s="51"/>
      <c r="C918" s="51" t="s">
        <v>1611</v>
      </c>
      <c r="D918" s="32" t="s">
        <v>1610</v>
      </c>
      <c r="E918" s="13">
        <f>Source!CA559</f>
        <v>83</v>
      </c>
      <c r="F918" s="74" t="str">
        <f>CONCATENATE(" )", Source!DM559, Source!FU559, "=", Source!FY559)</f>
        <v xml:space="preserve"> )*0,85=70,55</v>
      </c>
      <c r="G918" s="75"/>
      <c r="H918" s="35">
        <f>SUM(U912:U919)</f>
        <v>97.8</v>
      </c>
      <c r="I918" s="38"/>
      <c r="J918" s="30">
        <f>Source!AU559</f>
        <v>71</v>
      </c>
      <c r="K918" s="35">
        <f>SUM(V912:V919)</f>
        <v>701.75</v>
      </c>
      <c r="L918" s="36"/>
    </row>
    <row r="919" spans="1:26" ht="14.25" x14ac:dyDescent="0.2">
      <c r="A919" s="52"/>
      <c r="B919" s="53"/>
      <c r="C919" s="53" t="s">
        <v>1612</v>
      </c>
      <c r="D919" s="39" t="s">
        <v>1613</v>
      </c>
      <c r="E919" s="40">
        <f>Source!AQ559</f>
        <v>7.05</v>
      </c>
      <c r="F919" s="41"/>
      <c r="G919" s="42" t="str">
        <f>Source!DI559</f>
        <v>)*1,15</v>
      </c>
      <c r="H919" s="43"/>
      <c r="I919" s="42"/>
      <c r="J919" s="42"/>
      <c r="K919" s="43"/>
      <c r="L919" s="44">
        <f>Source!U559</f>
        <v>16.215</v>
      </c>
    </row>
    <row r="920" spans="1:26" ht="15" x14ac:dyDescent="0.25">
      <c r="G920" s="76">
        <f>H913+H914+H916+H917+H918</f>
        <v>537.66</v>
      </c>
      <c r="H920" s="76"/>
      <c r="J920" s="76">
        <f>K913+K914+K916+K917+K918</f>
        <v>3836.0200000000004</v>
      </c>
      <c r="K920" s="76"/>
      <c r="L920" s="45">
        <f>Source!U559</f>
        <v>16.215</v>
      </c>
      <c r="O920" s="28">
        <f>G920</f>
        <v>537.66</v>
      </c>
      <c r="P920" s="28">
        <f>J920</f>
        <v>3836.0200000000004</v>
      </c>
      <c r="Q920" s="28">
        <f>L920</f>
        <v>16.215</v>
      </c>
      <c r="W920">
        <f>IF(Source!BI559&lt;=1,H913+H914+H916+H917+H918, 0)</f>
        <v>537.66</v>
      </c>
      <c r="X920">
        <f>IF(Source!BI559=2,H913+H914+H916+H917+H918, 0)</f>
        <v>0</v>
      </c>
      <c r="Y920">
        <f>IF(Source!BI559=3,H913+H914+H916+H917+H918, 0)</f>
        <v>0</v>
      </c>
      <c r="Z920">
        <f>IF(Source!BI559=4,H913+H914+H916+H917+H918, 0)</f>
        <v>0</v>
      </c>
    </row>
    <row r="921" spans="1:26" ht="42.75" x14ac:dyDescent="0.2">
      <c r="A921" s="50" t="str">
        <f>Source!E561</f>
        <v>86</v>
      </c>
      <c r="B921" s="51" t="str">
        <f>Source!F561</f>
        <v>16-07-004-02</v>
      </c>
      <c r="C921" s="51" t="str">
        <f>Source!G561</f>
        <v>Врезка в действующие внутренние сети трубопроводов канализации диаметром 100 мм</v>
      </c>
      <c r="D921" s="32" t="str">
        <f>Source!H561</f>
        <v>ШТ</v>
      </c>
      <c r="E921" s="13">
        <f>Source!I561</f>
        <v>2</v>
      </c>
      <c r="F921" s="33">
        <f>Source!AL561+Source!AM561+Source!AO561</f>
        <v>212.43</v>
      </c>
      <c r="G921" s="34"/>
      <c r="H921" s="35"/>
      <c r="I921" s="34" t="str">
        <f>Source!BO561</f>
        <v/>
      </c>
      <c r="J921" s="34"/>
      <c r="K921" s="35"/>
      <c r="L921" s="36"/>
      <c r="S921">
        <f>ROUND((Source!FX561/100)*((ROUND(Source!AF561*Source!I561, 2)+ROUND(Source!AE561*Source!I561, 2))), 2)</f>
        <v>202.41</v>
      </c>
      <c r="T921">
        <f>Source!X561</f>
        <v>1440.64</v>
      </c>
      <c r="U921">
        <f>ROUND((Source!FY561/100)*((ROUND(Source!AF561*Source!I561, 2)+ROUND(Source!AE561*Source!I561, 2))), 2)</f>
        <v>123.96</v>
      </c>
      <c r="V921">
        <f>Source!Y561</f>
        <v>889.44</v>
      </c>
    </row>
    <row r="922" spans="1:26" ht="14.25" x14ac:dyDescent="0.2">
      <c r="A922" s="50"/>
      <c r="B922" s="51"/>
      <c r="C922" s="51" t="s">
        <v>1607</v>
      </c>
      <c r="D922" s="32"/>
      <c r="E922" s="13"/>
      <c r="F922" s="33">
        <f>Source!AO561</f>
        <v>76.260000000000005</v>
      </c>
      <c r="G922" s="34" t="str">
        <f>Source!DG561</f>
        <v>)*1,15</v>
      </c>
      <c r="H922" s="35">
        <f>ROUND(Source!AF561*Source!I561, 2)</f>
        <v>175.4</v>
      </c>
      <c r="I922" s="34"/>
      <c r="J922" s="34">
        <f>IF(Source!BA561&lt;&gt; 0, Source!BA561, 1)</f>
        <v>7.13</v>
      </c>
      <c r="K922" s="35">
        <f>Source!S561</f>
        <v>1250.5899999999999</v>
      </c>
      <c r="L922" s="36"/>
      <c r="R922">
        <f>H922</f>
        <v>175.4</v>
      </c>
    </row>
    <row r="923" spans="1:26" ht="14.25" x14ac:dyDescent="0.2">
      <c r="A923" s="50"/>
      <c r="B923" s="51"/>
      <c r="C923" s="51" t="s">
        <v>390</v>
      </c>
      <c r="D923" s="32"/>
      <c r="E923" s="13"/>
      <c r="F923" s="33">
        <f>Source!AM561</f>
        <v>0.66</v>
      </c>
      <c r="G923" s="34" t="str">
        <f>Source!DE561</f>
        <v>)*1,25</v>
      </c>
      <c r="H923" s="35">
        <f>ROUND(Source!AD561*Source!I561, 2)</f>
        <v>1.65</v>
      </c>
      <c r="I923" s="34"/>
      <c r="J923" s="34">
        <f>IF(Source!BB561&lt;&gt; 0, Source!BB561, 1)</f>
        <v>7.13</v>
      </c>
      <c r="K923" s="35">
        <f>Source!Q561</f>
        <v>11.76</v>
      </c>
      <c r="L923" s="36"/>
    </row>
    <row r="924" spans="1:26" ht="14.25" x14ac:dyDescent="0.2">
      <c r="A924" s="50"/>
      <c r="B924" s="51"/>
      <c r="C924" s="51" t="s">
        <v>1608</v>
      </c>
      <c r="D924" s="32"/>
      <c r="E924" s="13"/>
      <c r="F924" s="33">
        <f>Source!AN561</f>
        <v>0.12</v>
      </c>
      <c r="G924" s="34" t="str">
        <f>Source!DF561</f>
        <v>)*1,25</v>
      </c>
      <c r="H924" s="37">
        <f>ROUND(Source!AE561*Source!I561, 2)</f>
        <v>0.3</v>
      </c>
      <c r="I924" s="34"/>
      <c r="J924" s="34">
        <f>IF(Source!BS561&lt;&gt; 0, Source!BS561, 1)</f>
        <v>7.13</v>
      </c>
      <c r="K924" s="37">
        <f>Source!R561</f>
        <v>2.14</v>
      </c>
      <c r="L924" s="36"/>
      <c r="R924">
        <f>H924</f>
        <v>0.3</v>
      </c>
    </row>
    <row r="925" spans="1:26" ht="14.25" x14ac:dyDescent="0.2">
      <c r="A925" s="50"/>
      <c r="B925" s="51"/>
      <c r="C925" s="51" t="s">
        <v>1614</v>
      </c>
      <c r="D925" s="32"/>
      <c r="E925" s="13"/>
      <c r="F925" s="33">
        <f>Source!AL561</f>
        <v>135.51</v>
      </c>
      <c r="G925" s="34" t="str">
        <f>Source!DD561</f>
        <v/>
      </c>
      <c r="H925" s="35">
        <f>ROUND(Source!AC561*Source!I561, 2)</f>
        <v>271.02</v>
      </c>
      <c r="I925" s="34"/>
      <c r="J925" s="34">
        <f>IF(Source!BC561&lt;&gt; 0, Source!BC561, 1)</f>
        <v>7.13</v>
      </c>
      <c r="K925" s="35">
        <f>Source!P561</f>
        <v>1932.37</v>
      </c>
      <c r="L925" s="36"/>
    </row>
    <row r="926" spans="1:26" ht="14.25" x14ac:dyDescent="0.2">
      <c r="A926" s="50"/>
      <c r="B926" s="51"/>
      <c r="C926" s="51" t="s">
        <v>1609</v>
      </c>
      <c r="D926" s="32" t="s">
        <v>1610</v>
      </c>
      <c r="E926" s="13">
        <f>Source!BZ561</f>
        <v>128</v>
      </c>
      <c r="F926" s="74" t="str">
        <f>CONCATENATE(" )", Source!DL561, Source!FT561, "=", Source!FX561)</f>
        <v xml:space="preserve"> )*0,9=115,2</v>
      </c>
      <c r="G926" s="75"/>
      <c r="H926" s="35">
        <f>SUM(S921:S928)</f>
        <v>202.41</v>
      </c>
      <c r="I926" s="38"/>
      <c r="J926" s="30">
        <f>Source!AT561</f>
        <v>115</v>
      </c>
      <c r="K926" s="35">
        <f>SUM(T921:T928)</f>
        <v>1440.64</v>
      </c>
      <c r="L926" s="36"/>
    </row>
    <row r="927" spans="1:26" ht="14.25" x14ac:dyDescent="0.2">
      <c r="A927" s="50"/>
      <c r="B927" s="51"/>
      <c r="C927" s="51" t="s">
        <v>1611</v>
      </c>
      <c r="D927" s="32" t="s">
        <v>1610</v>
      </c>
      <c r="E927" s="13">
        <f>Source!CA561</f>
        <v>83</v>
      </c>
      <c r="F927" s="74" t="str">
        <f>CONCATENATE(" )", Source!DM561, Source!FU561, "=", Source!FY561)</f>
        <v xml:space="preserve"> )*0,85=70,55</v>
      </c>
      <c r="G927" s="75"/>
      <c r="H927" s="35">
        <f>SUM(U921:U928)</f>
        <v>123.96</v>
      </c>
      <c r="I927" s="38"/>
      <c r="J927" s="30">
        <f>Source!AU561</f>
        <v>71</v>
      </c>
      <c r="K927" s="35">
        <f>SUM(V921:V928)</f>
        <v>889.44</v>
      </c>
      <c r="L927" s="36"/>
    </row>
    <row r="928" spans="1:26" ht="14.25" x14ac:dyDescent="0.2">
      <c r="A928" s="52"/>
      <c r="B928" s="53"/>
      <c r="C928" s="53" t="s">
        <v>1612</v>
      </c>
      <c r="D928" s="39" t="s">
        <v>1613</v>
      </c>
      <c r="E928" s="40">
        <f>Source!AQ561</f>
        <v>8.94</v>
      </c>
      <c r="F928" s="41"/>
      <c r="G928" s="42" t="str">
        <f>Source!DI561</f>
        <v>)*1,15</v>
      </c>
      <c r="H928" s="43"/>
      <c r="I928" s="42"/>
      <c r="J928" s="42"/>
      <c r="K928" s="43"/>
      <c r="L928" s="44">
        <f>Source!U561</f>
        <v>20.561999999999998</v>
      </c>
    </row>
    <row r="929" spans="1:32" ht="15" x14ac:dyDescent="0.25">
      <c r="G929" s="76">
        <f>H922+H923+H925+H926+H927</f>
        <v>774.44</v>
      </c>
      <c r="H929" s="76"/>
      <c r="J929" s="76">
        <f>K922+K923+K925+K926+K927</f>
        <v>5524.7999999999993</v>
      </c>
      <c r="K929" s="76"/>
      <c r="L929" s="45">
        <f>Source!U561</f>
        <v>20.561999999999998</v>
      </c>
      <c r="O929" s="28">
        <f>G929</f>
        <v>774.44</v>
      </c>
      <c r="P929" s="28">
        <f>J929</f>
        <v>5524.7999999999993</v>
      </c>
      <c r="Q929" s="28">
        <f>L929</f>
        <v>20.561999999999998</v>
      </c>
      <c r="W929">
        <f>IF(Source!BI561&lt;=1,H922+H923+H925+H926+H927, 0)</f>
        <v>774.44</v>
      </c>
      <c r="X929">
        <f>IF(Source!BI561=2,H922+H923+H925+H926+H927, 0)</f>
        <v>0</v>
      </c>
      <c r="Y929">
        <f>IF(Source!BI561=3,H922+H923+H925+H926+H927, 0)</f>
        <v>0</v>
      </c>
      <c r="Z929">
        <f>IF(Source!BI561=4,H922+H923+H925+H926+H927, 0)</f>
        <v>0</v>
      </c>
    </row>
    <row r="931" spans="1:32" ht="15" x14ac:dyDescent="0.25">
      <c r="A931" s="73" t="str">
        <f>CONCATENATE("Итого по разделу: ",IF(Source!G563&lt;&gt;"Новый раздел", Source!G563, ""))</f>
        <v>Итого по разделу: Раздел: Внутренняя система канализации</v>
      </c>
      <c r="B931" s="73"/>
      <c r="C931" s="73"/>
      <c r="D931" s="73"/>
      <c r="E931" s="73"/>
      <c r="F931" s="73"/>
      <c r="G931" s="72">
        <f>SUM(O851:O930)</f>
        <v>3097.09</v>
      </c>
      <c r="H931" s="72"/>
      <c r="I931" s="29"/>
      <c r="J931" s="72">
        <f>SUM(P851:P930)</f>
        <v>22090.39</v>
      </c>
      <c r="K931" s="72"/>
      <c r="L931" s="45">
        <f>SUM(Q851:Q930)</f>
        <v>58.838149999999999</v>
      </c>
      <c r="AF931" s="55" t="str">
        <f>CONCATENATE("Итого по разделу: ",IF(Source!G563&lt;&gt;"Новый раздел", Source!G563, ""))</f>
        <v>Итого по разделу: Раздел: Внутренняя система канализации</v>
      </c>
    </row>
    <row r="932" spans="1:32" ht="16.5" x14ac:dyDescent="0.25">
      <c r="A932" s="77" t="str">
        <f>CONCATENATE("Раздел: ",IF(Source!G592&lt;&gt;"Новый раздел", Source!G592, ""))</f>
        <v>Раздел: Раздел: Внутренняя система водоснабжения</v>
      </c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</row>
    <row r="933" spans="1:32" ht="42.75" x14ac:dyDescent="0.2">
      <c r="A933" s="50" t="str">
        <f>Source!E597</f>
        <v>87</v>
      </c>
      <c r="B933" s="51" t="str">
        <f>Source!F597</f>
        <v>65-1-1</v>
      </c>
      <c r="C933" s="51" t="str">
        <f>Source!G597</f>
        <v>Разборка трубопроводов из водогазопроводных труб диаметром до 32 мм</v>
      </c>
      <c r="D933" s="32" t="str">
        <f>Source!H597</f>
        <v>100 м</v>
      </c>
      <c r="E933" s="13">
        <f>Source!I597</f>
        <v>0.33</v>
      </c>
      <c r="F933" s="33">
        <f>Source!AL597+Source!AM597+Source!AO597</f>
        <v>328.71</v>
      </c>
      <c r="G933" s="34"/>
      <c r="H933" s="35"/>
      <c r="I933" s="34" t="str">
        <f>Source!BO597</f>
        <v/>
      </c>
      <c r="J933" s="34"/>
      <c r="K933" s="35"/>
      <c r="L933" s="36"/>
      <c r="S933">
        <f>ROUND((Source!FX597/100)*((ROUND(Source!AF597*Source!I597, 2)+ROUND(Source!AE597*Source!I597, 2))), 2)</f>
        <v>70.67</v>
      </c>
      <c r="T933">
        <f>Source!X597</f>
        <v>503.84</v>
      </c>
      <c r="U933">
        <f>ROUND((Source!FY597/100)*((ROUND(Source!AF597*Source!I597, 2)+ROUND(Source!AE597*Source!I597, 2))), 2)</f>
        <v>47.75</v>
      </c>
      <c r="V933">
        <f>Source!Y597</f>
        <v>340.43</v>
      </c>
    </row>
    <row r="934" spans="1:32" x14ac:dyDescent="0.2">
      <c r="C934" s="27" t="str">
        <f>"Объем: "&amp;Source!I597&amp;"=33/"&amp;"100"</f>
        <v>Объем: 0,33=33/100</v>
      </c>
    </row>
    <row r="935" spans="1:32" ht="14.25" x14ac:dyDescent="0.2">
      <c r="A935" s="50"/>
      <c r="B935" s="51"/>
      <c r="C935" s="51" t="s">
        <v>1607</v>
      </c>
      <c r="D935" s="32"/>
      <c r="E935" s="13"/>
      <c r="F935" s="33">
        <f>Source!AO597</f>
        <v>288.02</v>
      </c>
      <c r="G935" s="34" t="str">
        <f>Source!DG597</f>
        <v/>
      </c>
      <c r="H935" s="35">
        <f>ROUND(Source!AF597*Source!I597, 2)</f>
        <v>95.05</v>
      </c>
      <c r="I935" s="34"/>
      <c r="J935" s="34">
        <f>IF(Source!BA597&lt;&gt; 0, Source!BA597, 1)</f>
        <v>7.13</v>
      </c>
      <c r="K935" s="35">
        <f>Source!S597</f>
        <v>677.68</v>
      </c>
      <c r="L935" s="36"/>
      <c r="R935">
        <f>H935</f>
        <v>95.05</v>
      </c>
    </row>
    <row r="936" spans="1:32" ht="14.25" x14ac:dyDescent="0.2">
      <c r="A936" s="50"/>
      <c r="B936" s="51"/>
      <c r="C936" s="51" t="s">
        <v>390</v>
      </c>
      <c r="D936" s="32"/>
      <c r="E936" s="13"/>
      <c r="F936" s="33">
        <f>Source!AM597</f>
        <v>7.09</v>
      </c>
      <c r="G936" s="34" t="str">
        <f>Source!DE597</f>
        <v/>
      </c>
      <c r="H936" s="35">
        <f>ROUND(Source!AD597*Source!I597, 2)</f>
        <v>2.34</v>
      </c>
      <c r="I936" s="34"/>
      <c r="J936" s="34">
        <f>IF(Source!BB597&lt;&gt; 0, Source!BB597, 1)</f>
        <v>7.13</v>
      </c>
      <c r="K936" s="35">
        <f>Source!Q597</f>
        <v>16.68</v>
      </c>
      <c r="L936" s="36"/>
    </row>
    <row r="937" spans="1:32" ht="14.25" x14ac:dyDescent="0.2">
      <c r="A937" s="50"/>
      <c r="B937" s="51"/>
      <c r="C937" s="51" t="s">
        <v>1608</v>
      </c>
      <c r="D937" s="32"/>
      <c r="E937" s="13"/>
      <c r="F937" s="33">
        <f>Source!AN597</f>
        <v>1.35</v>
      </c>
      <c r="G937" s="34" t="str">
        <f>Source!DF597</f>
        <v/>
      </c>
      <c r="H937" s="37">
        <f>ROUND(Source!AE597*Source!I597, 2)</f>
        <v>0.45</v>
      </c>
      <c r="I937" s="34"/>
      <c r="J937" s="34">
        <f>IF(Source!BS597&lt;&gt; 0, Source!BS597, 1)</f>
        <v>7.13</v>
      </c>
      <c r="K937" s="37">
        <f>Source!R597</f>
        <v>3.18</v>
      </c>
      <c r="L937" s="36"/>
      <c r="R937">
        <f>H937</f>
        <v>0.45</v>
      </c>
    </row>
    <row r="938" spans="1:32" ht="14.25" x14ac:dyDescent="0.2">
      <c r="A938" s="50"/>
      <c r="B938" s="51"/>
      <c r="C938" s="51" t="s">
        <v>1614</v>
      </c>
      <c r="D938" s="32"/>
      <c r="E938" s="13"/>
      <c r="F938" s="33">
        <f>Source!AL597</f>
        <v>33.6</v>
      </c>
      <c r="G938" s="34" t="str">
        <f>Source!DD597</f>
        <v/>
      </c>
      <c r="H938" s="35">
        <f>ROUND(Source!AC597*Source!I597, 2)</f>
        <v>11.09</v>
      </c>
      <c r="I938" s="34"/>
      <c r="J938" s="34">
        <f>IF(Source!BC597&lt;&gt; 0, Source!BC597, 1)</f>
        <v>7.13</v>
      </c>
      <c r="K938" s="35">
        <f>Source!P597</f>
        <v>79.06</v>
      </c>
      <c r="L938" s="36"/>
    </row>
    <row r="939" spans="1:32" ht="14.25" x14ac:dyDescent="0.2">
      <c r="A939" s="50"/>
      <c r="B939" s="51"/>
      <c r="C939" s="51" t="s">
        <v>1609</v>
      </c>
      <c r="D939" s="32" t="s">
        <v>1610</v>
      </c>
      <c r="E939" s="13">
        <f>Source!BZ597</f>
        <v>74</v>
      </c>
      <c r="F939" s="54"/>
      <c r="G939" s="34"/>
      <c r="H939" s="35">
        <f>SUM(S933:S941)</f>
        <v>70.67</v>
      </c>
      <c r="I939" s="38"/>
      <c r="J939" s="30">
        <f>Source!AT597</f>
        <v>74</v>
      </c>
      <c r="K939" s="35">
        <f>SUM(T933:T941)</f>
        <v>503.84</v>
      </c>
      <c r="L939" s="36"/>
    </row>
    <row r="940" spans="1:32" ht="14.25" x14ac:dyDescent="0.2">
      <c r="A940" s="50"/>
      <c r="B940" s="51"/>
      <c r="C940" s="51" t="s">
        <v>1611</v>
      </c>
      <c r="D940" s="32" t="s">
        <v>1610</v>
      </c>
      <c r="E940" s="13">
        <f>Source!CA597</f>
        <v>50</v>
      </c>
      <c r="F940" s="54"/>
      <c r="G940" s="34"/>
      <c r="H940" s="35">
        <f>SUM(U933:U941)</f>
        <v>47.75</v>
      </c>
      <c r="I940" s="38"/>
      <c r="J940" s="30">
        <f>Source!AU597</f>
        <v>50</v>
      </c>
      <c r="K940" s="35">
        <f>SUM(V933:V941)</f>
        <v>340.43</v>
      </c>
      <c r="L940" s="36"/>
    </row>
    <row r="941" spans="1:32" ht="14.25" x14ac:dyDescent="0.2">
      <c r="A941" s="52"/>
      <c r="B941" s="53"/>
      <c r="C941" s="53" t="s">
        <v>1612</v>
      </c>
      <c r="D941" s="39" t="s">
        <v>1613</v>
      </c>
      <c r="E941" s="40">
        <f>Source!AQ597</f>
        <v>34.659999999999997</v>
      </c>
      <c r="F941" s="41"/>
      <c r="G941" s="42" t="str">
        <f>Source!DI597</f>
        <v/>
      </c>
      <c r="H941" s="43"/>
      <c r="I941" s="42"/>
      <c r="J941" s="42"/>
      <c r="K941" s="43"/>
      <c r="L941" s="44">
        <f>Source!U597</f>
        <v>11.437799999999999</v>
      </c>
    </row>
    <row r="942" spans="1:32" ht="15" x14ac:dyDescent="0.25">
      <c r="G942" s="76">
        <f>H935+H936+H938+H939+H940</f>
        <v>226.9</v>
      </c>
      <c r="H942" s="76"/>
      <c r="J942" s="76">
        <f>K935+K936+K938+K939+K940</f>
        <v>1617.6899999999998</v>
      </c>
      <c r="K942" s="76"/>
      <c r="L942" s="45">
        <f>Source!U597</f>
        <v>11.437799999999999</v>
      </c>
      <c r="O942" s="28">
        <f>G942</f>
        <v>226.9</v>
      </c>
      <c r="P942" s="28">
        <f>J942</f>
        <v>1617.6899999999998</v>
      </c>
      <c r="Q942" s="28">
        <f>L942</f>
        <v>11.437799999999999</v>
      </c>
      <c r="W942">
        <f>IF(Source!BI597&lt;=1,H935+H936+H938+H939+H940, 0)</f>
        <v>226.9</v>
      </c>
      <c r="X942">
        <f>IF(Source!BI597=2,H935+H936+H938+H939+H940, 0)</f>
        <v>0</v>
      </c>
      <c r="Y942">
        <f>IF(Source!BI597=3,H935+H936+H938+H939+H940, 0)</f>
        <v>0</v>
      </c>
      <c r="Z942">
        <f>IF(Source!BI597=4,H935+H936+H938+H939+H940, 0)</f>
        <v>0</v>
      </c>
    </row>
    <row r="943" spans="1:32" ht="14.25" x14ac:dyDescent="0.2">
      <c r="A943" s="50" t="str">
        <f>Source!E599</f>
        <v>88</v>
      </c>
      <c r="B943" s="51" t="str">
        <f>Source!F599</f>
        <v>65-4-3</v>
      </c>
      <c r="C943" s="51" t="str">
        <f>Source!G599</f>
        <v>Демонтаж моек</v>
      </c>
      <c r="D943" s="32" t="str">
        <f>Source!H599</f>
        <v>100 ШТ</v>
      </c>
      <c r="E943" s="13">
        <f>Source!I599</f>
        <v>0.02</v>
      </c>
      <c r="F943" s="33">
        <f>Source!AL599+Source!AM599+Source!AO599</f>
        <v>899.88</v>
      </c>
      <c r="G943" s="34"/>
      <c r="H943" s="35"/>
      <c r="I943" s="34" t="str">
        <f>Source!BO599</f>
        <v/>
      </c>
      <c r="J943" s="34"/>
      <c r="K943" s="35"/>
      <c r="L943" s="36"/>
      <c r="S943">
        <f>ROUND((Source!FX599/100)*((ROUND(Source!AF599*Source!I599, 2)+ROUND(Source!AE599*Source!I599, 2))), 2)</f>
        <v>13.11</v>
      </c>
      <c r="T943">
        <f>Source!X599</f>
        <v>93.48</v>
      </c>
      <c r="U943">
        <f>ROUND((Source!FY599/100)*((ROUND(Source!AF599*Source!I599, 2)+ROUND(Source!AE599*Source!I599, 2))), 2)</f>
        <v>8.86</v>
      </c>
      <c r="V943">
        <f>Source!Y599</f>
        <v>63.16</v>
      </c>
    </row>
    <row r="944" spans="1:32" x14ac:dyDescent="0.2">
      <c r="C944" s="27" t="str">
        <f>"Объем: "&amp;Source!I599&amp;"=2/"&amp;"100"</f>
        <v>Объем: 0,02=2/100</v>
      </c>
    </row>
    <row r="945" spans="1:26" ht="14.25" x14ac:dyDescent="0.2">
      <c r="A945" s="50"/>
      <c r="B945" s="51"/>
      <c r="C945" s="51" t="s">
        <v>1607</v>
      </c>
      <c r="D945" s="32"/>
      <c r="E945" s="13"/>
      <c r="F945" s="33">
        <f>Source!AO599</f>
        <v>875.18</v>
      </c>
      <c r="G945" s="34" t="str">
        <f>Source!DG599</f>
        <v/>
      </c>
      <c r="H945" s="35">
        <f>ROUND(Source!AF599*Source!I599, 2)</f>
        <v>17.5</v>
      </c>
      <c r="I945" s="34"/>
      <c r="J945" s="34">
        <f>IF(Source!BA599&lt;&gt; 0, Source!BA599, 1)</f>
        <v>7.13</v>
      </c>
      <c r="K945" s="35">
        <f>Source!S599</f>
        <v>124.8</v>
      </c>
      <c r="L945" s="36"/>
      <c r="R945">
        <f>H945</f>
        <v>17.5</v>
      </c>
    </row>
    <row r="946" spans="1:26" ht="14.25" x14ac:dyDescent="0.2">
      <c r="A946" s="50"/>
      <c r="B946" s="51"/>
      <c r="C946" s="51" t="s">
        <v>390</v>
      </c>
      <c r="D946" s="32"/>
      <c r="E946" s="13"/>
      <c r="F946" s="33">
        <f>Source!AM599</f>
        <v>24.7</v>
      </c>
      <c r="G946" s="34" t="str">
        <f>Source!DE599</f>
        <v/>
      </c>
      <c r="H946" s="35">
        <f>ROUND(Source!AD599*Source!I599, 2)</f>
        <v>0.49</v>
      </c>
      <c r="I946" s="34"/>
      <c r="J946" s="34">
        <f>IF(Source!BB599&lt;&gt; 0, Source!BB599, 1)</f>
        <v>7.13</v>
      </c>
      <c r="K946" s="35">
        <f>Source!Q599</f>
        <v>3.52</v>
      </c>
      <c r="L946" s="36"/>
    </row>
    <row r="947" spans="1:26" ht="14.25" x14ac:dyDescent="0.2">
      <c r="A947" s="50"/>
      <c r="B947" s="51"/>
      <c r="C947" s="51" t="s">
        <v>1608</v>
      </c>
      <c r="D947" s="32"/>
      <c r="E947" s="13"/>
      <c r="F947" s="33">
        <f>Source!AN599</f>
        <v>10.67</v>
      </c>
      <c r="G947" s="34" t="str">
        <f>Source!DF599</f>
        <v/>
      </c>
      <c r="H947" s="37">
        <f>ROUND(Source!AE599*Source!I599, 2)</f>
        <v>0.21</v>
      </c>
      <c r="I947" s="34"/>
      <c r="J947" s="34">
        <f>IF(Source!BS599&lt;&gt; 0, Source!BS599, 1)</f>
        <v>7.13</v>
      </c>
      <c r="K947" s="37">
        <f>Source!R599</f>
        <v>1.52</v>
      </c>
      <c r="L947" s="36"/>
      <c r="R947">
        <f>H947</f>
        <v>0.21</v>
      </c>
    </row>
    <row r="948" spans="1:26" ht="14.25" x14ac:dyDescent="0.2">
      <c r="A948" s="50"/>
      <c r="B948" s="51"/>
      <c r="C948" s="51" t="s">
        <v>1609</v>
      </c>
      <c r="D948" s="32" t="s">
        <v>1610</v>
      </c>
      <c r="E948" s="13">
        <f>Source!BZ599</f>
        <v>74</v>
      </c>
      <c r="F948" s="54"/>
      <c r="G948" s="34"/>
      <c r="H948" s="35">
        <f>SUM(S943:S950)</f>
        <v>13.11</v>
      </c>
      <c r="I948" s="38"/>
      <c r="J948" s="30">
        <f>Source!AT599</f>
        <v>74</v>
      </c>
      <c r="K948" s="35">
        <f>SUM(T943:T950)</f>
        <v>93.48</v>
      </c>
      <c r="L948" s="36"/>
    </row>
    <row r="949" spans="1:26" ht="14.25" x14ac:dyDescent="0.2">
      <c r="A949" s="50"/>
      <c r="B949" s="51"/>
      <c r="C949" s="51" t="s">
        <v>1611</v>
      </c>
      <c r="D949" s="32" t="s">
        <v>1610</v>
      </c>
      <c r="E949" s="13">
        <f>Source!CA599</f>
        <v>50</v>
      </c>
      <c r="F949" s="54"/>
      <c r="G949" s="34"/>
      <c r="H949" s="35">
        <f>SUM(U943:U950)</f>
        <v>8.86</v>
      </c>
      <c r="I949" s="38"/>
      <c r="J949" s="30">
        <f>Source!AU599</f>
        <v>50</v>
      </c>
      <c r="K949" s="35">
        <f>SUM(V943:V950)</f>
        <v>63.16</v>
      </c>
      <c r="L949" s="36"/>
    </row>
    <row r="950" spans="1:26" ht="14.25" x14ac:dyDescent="0.2">
      <c r="A950" s="52"/>
      <c r="B950" s="53"/>
      <c r="C950" s="53" t="s">
        <v>1612</v>
      </c>
      <c r="D950" s="39" t="s">
        <v>1613</v>
      </c>
      <c r="E950" s="40">
        <f>Source!AQ599</f>
        <v>102.6</v>
      </c>
      <c r="F950" s="41"/>
      <c r="G950" s="42" t="str">
        <f>Source!DI599</f>
        <v/>
      </c>
      <c r="H950" s="43"/>
      <c r="I950" s="42"/>
      <c r="J950" s="42"/>
      <c r="K950" s="43"/>
      <c r="L950" s="44">
        <f>Source!U599</f>
        <v>2.052</v>
      </c>
    </row>
    <row r="951" spans="1:26" ht="15" x14ac:dyDescent="0.25">
      <c r="G951" s="76">
        <f>H945+H946+H948+H949</f>
        <v>39.959999999999994</v>
      </c>
      <c r="H951" s="76"/>
      <c r="J951" s="76">
        <f>K945+K946+K948+K949</f>
        <v>284.96000000000004</v>
      </c>
      <c r="K951" s="76"/>
      <c r="L951" s="45">
        <f>Source!U599</f>
        <v>2.052</v>
      </c>
      <c r="O951" s="28">
        <f>G951</f>
        <v>39.959999999999994</v>
      </c>
      <c r="P951" s="28">
        <f>J951</f>
        <v>284.96000000000004</v>
      </c>
      <c r="Q951" s="28">
        <f>L951</f>
        <v>2.052</v>
      </c>
      <c r="W951">
        <f>IF(Source!BI599&lt;=1,H945+H946+H948+H949, 0)</f>
        <v>39.959999999999994</v>
      </c>
      <c r="X951">
        <f>IF(Source!BI599=2,H945+H946+H948+H949, 0)</f>
        <v>0</v>
      </c>
      <c r="Y951">
        <f>IF(Source!BI599=3,H945+H946+H948+H949, 0)</f>
        <v>0</v>
      </c>
      <c r="Z951">
        <f>IF(Source!BI599=4,H945+H946+H948+H949, 0)</f>
        <v>0</v>
      </c>
    </row>
    <row r="952" spans="1:26" ht="14.25" x14ac:dyDescent="0.2">
      <c r="A952" s="50" t="str">
        <f>Source!E601</f>
        <v>89</v>
      </c>
      <c r="B952" s="51" t="str">
        <f>Source!F601</f>
        <v>65-4-1</v>
      </c>
      <c r="C952" s="51" t="str">
        <f>Source!G601</f>
        <v>Демонтаж умывальников и раковин</v>
      </c>
      <c r="D952" s="32" t="str">
        <f>Source!H601</f>
        <v>100 ШТ</v>
      </c>
      <c r="E952" s="13">
        <f>Source!I601</f>
        <v>0.01</v>
      </c>
      <c r="F952" s="33">
        <f>Source!AL601+Source!AM601+Source!AO601</f>
        <v>445.71999999999997</v>
      </c>
      <c r="G952" s="34"/>
      <c r="H952" s="35"/>
      <c r="I952" s="34" t="str">
        <f>Source!BO601</f>
        <v/>
      </c>
      <c r="J952" s="34"/>
      <c r="K952" s="35"/>
      <c r="L952" s="36"/>
      <c r="S952">
        <f>ROUND((Source!FX601/100)*((ROUND(Source!AF601*Source!I601, 2)+ROUND(Source!AE601*Source!I601, 2))), 2)</f>
        <v>3.27</v>
      </c>
      <c r="T952">
        <f>Source!X601</f>
        <v>23.27</v>
      </c>
      <c r="U952">
        <f>ROUND((Source!FY601/100)*((ROUND(Source!AF601*Source!I601, 2)+ROUND(Source!AE601*Source!I601, 2))), 2)</f>
        <v>2.21</v>
      </c>
      <c r="V952">
        <f>Source!Y601</f>
        <v>15.73</v>
      </c>
    </row>
    <row r="953" spans="1:26" x14ac:dyDescent="0.2">
      <c r="C953" s="27" t="str">
        <f>"Объем: "&amp;Source!I601&amp;"=1/"&amp;"100"</f>
        <v>Объем: 0,01=1/100</v>
      </c>
    </row>
    <row r="954" spans="1:26" ht="14.25" x14ac:dyDescent="0.2">
      <c r="A954" s="50"/>
      <c r="B954" s="51"/>
      <c r="C954" s="51" t="s">
        <v>1607</v>
      </c>
      <c r="D954" s="32"/>
      <c r="E954" s="13"/>
      <c r="F954" s="33">
        <f>Source!AO601</f>
        <v>437.59</v>
      </c>
      <c r="G954" s="34" t="str">
        <f>Source!DG601</f>
        <v/>
      </c>
      <c r="H954" s="35">
        <f>ROUND(Source!AF601*Source!I601, 2)</f>
        <v>4.38</v>
      </c>
      <c r="I954" s="34"/>
      <c r="J954" s="34">
        <f>IF(Source!BA601&lt;&gt; 0, Source!BA601, 1)</f>
        <v>7.13</v>
      </c>
      <c r="K954" s="35">
        <f>Source!S601</f>
        <v>31.2</v>
      </c>
      <c r="L954" s="36"/>
      <c r="R954">
        <f>H954</f>
        <v>4.38</v>
      </c>
    </row>
    <row r="955" spans="1:26" ht="14.25" x14ac:dyDescent="0.2">
      <c r="A955" s="50"/>
      <c r="B955" s="51"/>
      <c r="C955" s="51" t="s">
        <v>390</v>
      </c>
      <c r="D955" s="32"/>
      <c r="E955" s="13"/>
      <c r="F955" s="33">
        <f>Source!AM601</f>
        <v>8.1300000000000008</v>
      </c>
      <c r="G955" s="34" t="str">
        <f>Source!DE601</f>
        <v/>
      </c>
      <c r="H955" s="35">
        <f>ROUND(Source!AD601*Source!I601, 2)</f>
        <v>0.08</v>
      </c>
      <c r="I955" s="34"/>
      <c r="J955" s="34">
        <f>IF(Source!BB601&lt;&gt; 0, Source!BB601, 1)</f>
        <v>7.13</v>
      </c>
      <c r="K955" s="35">
        <f>Source!Q601</f>
        <v>0.57999999999999996</v>
      </c>
      <c r="L955" s="36"/>
    </row>
    <row r="956" spans="1:26" ht="14.25" x14ac:dyDescent="0.2">
      <c r="A956" s="50"/>
      <c r="B956" s="51"/>
      <c r="C956" s="51" t="s">
        <v>1608</v>
      </c>
      <c r="D956" s="32"/>
      <c r="E956" s="13"/>
      <c r="F956" s="33">
        <f>Source!AN601</f>
        <v>3.51</v>
      </c>
      <c r="G956" s="34" t="str">
        <f>Source!DF601</f>
        <v/>
      </c>
      <c r="H956" s="37">
        <f>ROUND(Source!AE601*Source!I601, 2)</f>
        <v>0.04</v>
      </c>
      <c r="I956" s="34"/>
      <c r="J956" s="34">
        <f>IF(Source!BS601&lt;&gt; 0, Source!BS601, 1)</f>
        <v>7.13</v>
      </c>
      <c r="K956" s="37">
        <f>Source!R601</f>
        <v>0.25</v>
      </c>
      <c r="L956" s="36"/>
      <c r="R956">
        <f>H956</f>
        <v>0.04</v>
      </c>
    </row>
    <row r="957" spans="1:26" ht="14.25" x14ac:dyDescent="0.2">
      <c r="A957" s="50"/>
      <c r="B957" s="51"/>
      <c r="C957" s="51" t="s">
        <v>1609</v>
      </c>
      <c r="D957" s="32" t="s">
        <v>1610</v>
      </c>
      <c r="E957" s="13">
        <f>Source!BZ601</f>
        <v>74</v>
      </c>
      <c r="F957" s="54"/>
      <c r="G957" s="34"/>
      <c r="H957" s="35">
        <f>SUM(S952:S959)</f>
        <v>3.27</v>
      </c>
      <c r="I957" s="38"/>
      <c r="J957" s="30">
        <f>Source!AT601</f>
        <v>74</v>
      </c>
      <c r="K957" s="35">
        <f>SUM(T952:T959)</f>
        <v>23.27</v>
      </c>
      <c r="L957" s="36"/>
    </row>
    <row r="958" spans="1:26" ht="14.25" x14ac:dyDescent="0.2">
      <c r="A958" s="50"/>
      <c r="B958" s="51"/>
      <c r="C958" s="51" t="s">
        <v>1611</v>
      </c>
      <c r="D958" s="32" t="s">
        <v>1610</v>
      </c>
      <c r="E958" s="13">
        <f>Source!CA601</f>
        <v>50</v>
      </c>
      <c r="F958" s="54"/>
      <c r="G958" s="34"/>
      <c r="H958" s="35">
        <f>SUM(U952:U959)</f>
        <v>2.21</v>
      </c>
      <c r="I958" s="38"/>
      <c r="J958" s="30">
        <f>Source!AU601</f>
        <v>50</v>
      </c>
      <c r="K958" s="35">
        <f>SUM(V952:V959)</f>
        <v>15.73</v>
      </c>
      <c r="L958" s="36"/>
    </row>
    <row r="959" spans="1:26" ht="14.25" x14ac:dyDescent="0.2">
      <c r="A959" s="52"/>
      <c r="B959" s="53"/>
      <c r="C959" s="53" t="s">
        <v>1612</v>
      </c>
      <c r="D959" s="39" t="s">
        <v>1613</v>
      </c>
      <c r="E959" s="40">
        <f>Source!AQ601</f>
        <v>51.3</v>
      </c>
      <c r="F959" s="41"/>
      <c r="G959" s="42" t="str">
        <f>Source!DI601</f>
        <v/>
      </c>
      <c r="H959" s="43"/>
      <c r="I959" s="42"/>
      <c r="J959" s="42"/>
      <c r="K959" s="43"/>
      <c r="L959" s="44">
        <f>Source!U601</f>
        <v>0.51300000000000001</v>
      </c>
    </row>
    <row r="960" spans="1:26" ht="15" x14ac:dyDescent="0.25">
      <c r="G960" s="76">
        <f>H954+H955+H957+H958</f>
        <v>9.9400000000000013</v>
      </c>
      <c r="H960" s="76"/>
      <c r="J960" s="76">
        <f>K954+K955+K957+K958</f>
        <v>70.78</v>
      </c>
      <c r="K960" s="76"/>
      <c r="L960" s="45">
        <f>Source!U601</f>
        <v>0.51300000000000001</v>
      </c>
      <c r="O960" s="28">
        <f>G960</f>
        <v>9.9400000000000013</v>
      </c>
      <c r="P960" s="28">
        <f>J960</f>
        <v>70.78</v>
      </c>
      <c r="Q960" s="28">
        <f>L960</f>
        <v>0.51300000000000001</v>
      </c>
      <c r="W960">
        <f>IF(Source!BI601&lt;=1,H954+H955+H957+H958, 0)</f>
        <v>9.9400000000000013</v>
      </c>
      <c r="X960">
        <f>IF(Source!BI601=2,H954+H955+H957+H958, 0)</f>
        <v>0</v>
      </c>
      <c r="Y960">
        <f>IF(Source!BI601=3,H954+H955+H957+H958, 0)</f>
        <v>0</v>
      </c>
      <c r="Z960">
        <f>IF(Source!BI601=4,H954+H955+H957+H958, 0)</f>
        <v>0</v>
      </c>
    </row>
    <row r="961" spans="1:26" ht="14.25" x14ac:dyDescent="0.2">
      <c r="A961" s="50" t="str">
        <f>Source!E603</f>
        <v>90</v>
      </c>
      <c r="B961" s="51" t="str">
        <f>Source!F603</f>
        <v>65-4-2</v>
      </c>
      <c r="C961" s="51" t="str">
        <f>Source!G603</f>
        <v>Демонтаж унитазов и писсуаров</v>
      </c>
      <c r="D961" s="32" t="str">
        <f>Source!H603</f>
        <v>100 ШТ</v>
      </c>
      <c r="E961" s="13">
        <f>Source!I603</f>
        <v>0.01</v>
      </c>
      <c r="F961" s="33">
        <f>Source!AL603+Source!AM603+Source!AO603</f>
        <v>553.63</v>
      </c>
      <c r="G961" s="34"/>
      <c r="H961" s="35"/>
      <c r="I961" s="34" t="str">
        <f>Source!BO603</f>
        <v/>
      </c>
      <c r="J961" s="34"/>
      <c r="K961" s="35"/>
      <c r="L961" s="36"/>
      <c r="S961">
        <f>ROUND((Source!FX603/100)*((ROUND(Source!AF603*Source!I603, 2)+ROUND(Source!AE603*Source!I603, 2))), 2)</f>
        <v>4.0599999999999996</v>
      </c>
      <c r="T961">
        <f>Source!X603</f>
        <v>28.94</v>
      </c>
      <c r="U961">
        <f>ROUND((Source!FY603/100)*((ROUND(Source!AF603*Source!I603, 2)+ROUND(Source!AE603*Source!I603, 2))), 2)</f>
        <v>2.75</v>
      </c>
      <c r="V961">
        <f>Source!Y603</f>
        <v>19.559999999999999</v>
      </c>
    </row>
    <row r="962" spans="1:26" x14ac:dyDescent="0.2">
      <c r="C962" s="27" t="str">
        <f>"Объем: "&amp;Source!I603&amp;"=1/"&amp;"100"</f>
        <v>Объем: 0,01=1/100</v>
      </c>
    </row>
    <row r="963" spans="1:26" ht="14.25" x14ac:dyDescent="0.2">
      <c r="A963" s="50"/>
      <c r="B963" s="51"/>
      <c r="C963" s="51" t="s">
        <v>1607</v>
      </c>
      <c r="D963" s="32"/>
      <c r="E963" s="13"/>
      <c r="F963" s="33">
        <f>Source!AO603</f>
        <v>544.55999999999995</v>
      </c>
      <c r="G963" s="34" t="str">
        <f>Source!DG603</f>
        <v/>
      </c>
      <c r="H963" s="35">
        <f>ROUND(Source!AF603*Source!I603, 2)</f>
        <v>5.45</v>
      </c>
      <c r="I963" s="34"/>
      <c r="J963" s="34">
        <f>IF(Source!BA603&lt;&gt; 0, Source!BA603, 1)</f>
        <v>7.13</v>
      </c>
      <c r="K963" s="35">
        <f>Source!S603</f>
        <v>38.83</v>
      </c>
      <c r="L963" s="36"/>
      <c r="R963">
        <f>H963</f>
        <v>5.45</v>
      </c>
    </row>
    <row r="964" spans="1:26" ht="14.25" x14ac:dyDescent="0.2">
      <c r="A964" s="50"/>
      <c r="B964" s="51"/>
      <c r="C964" s="51" t="s">
        <v>390</v>
      </c>
      <c r="D964" s="32"/>
      <c r="E964" s="13"/>
      <c r="F964" s="33">
        <f>Source!AM603</f>
        <v>9.07</v>
      </c>
      <c r="G964" s="34" t="str">
        <f>Source!DE603</f>
        <v/>
      </c>
      <c r="H964" s="35">
        <f>ROUND(Source!AD603*Source!I603, 2)</f>
        <v>0.09</v>
      </c>
      <c r="I964" s="34"/>
      <c r="J964" s="34">
        <f>IF(Source!BB603&lt;&gt; 0, Source!BB603, 1)</f>
        <v>7.13</v>
      </c>
      <c r="K964" s="35">
        <f>Source!Q603</f>
        <v>0.65</v>
      </c>
      <c r="L964" s="36"/>
    </row>
    <row r="965" spans="1:26" ht="14.25" x14ac:dyDescent="0.2">
      <c r="A965" s="50"/>
      <c r="B965" s="51"/>
      <c r="C965" s="51" t="s">
        <v>1608</v>
      </c>
      <c r="D965" s="32"/>
      <c r="E965" s="13"/>
      <c r="F965" s="33">
        <f>Source!AN603</f>
        <v>3.92</v>
      </c>
      <c r="G965" s="34" t="str">
        <f>Source!DF603</f>
        <v/>
      </c>
      <c r="H965" s="37">
        <f>ROUND(Source!AE603*Source!I603, 2)</f>
        <v>0.04</v>
      </c>
      <c r="I965" s="34"/>
      <c r="J965" s="34">
        <f>IF(Source!BS603&lt;&gt; 0, Source!BS603, 1)</f>
        <v>7.13</v>
      </c>
      <c r="K965" s="37">
        <f>Source!R603</f>
        <v>0.28000000000000003</v>
      </c>
      <c r="L965" s="36"/>
      <c r="R965">
        <f>H965</f>
        <v>0.04</v>
      </c>
    </row>
    <row r="966" spans="1:26" ht="14.25" x14ac:dyDescent="0.2">
      <c r="A966" s="50"/>
      <c r="B966" s="51"/>
      <c r="C966" s="51" t="s">
        <v>1609</v>
      </c>
      <c r="D966" s="32" t="s">
        <v>1610</v>
      </c>
      <c r="E966" s="13">
        <f>Source!BZ603</f>
        <v>74</v>
      </c>
      <c r="F966" s="54"/>
      <c r="G966" s="34"/>
      <c r="H966" s="35">
        <f>SUM(S961:S968)</f>
        <v>4.0599999999999996</v>
      </c>
      <c r="I966" s="38"/>
      <c r="J966" s="30">
        <f>Source!AT603</f>
        <v>74</v>
      </c>
      <c r="K966" s="35">
        <f>SUM(T961:T968)</f>
        <v>28.94</v>
      </c>
      <c r="L966" s="36"/>
    </row>
    <row r="967" spans="1:26" ht="14.25" x14ac:dyDescent="0.2">
      <c r="A967" s="50"/>
      <c r="B967" s="51"/>
      <c r="C967" s="51" t="s">
        <v>1611</v>
      </c>
      <c r="D967" s="32" t="s">
        <v>1610</v>
      </c>
      <c r="E967" s="13">
        <f>Source!CA603</f>
        <v>50</v>
      </c>
      <c r="F967" s="54"/>
      <c r="G967" s="34"/>
      <c r="H967" s="35">
        <f>SUM(U961:U968)</f>
        <v>2.75</v>
      </c>
      <c r="I967" s="38"/>
      <c r="J967" s="30">
        <f>Source!AU603</f>
        <v>50</v>
      </c>
      <c r="K967" s="35">
        <f>SUM(V961:V968)</f>
        <v>19.559999999999999</v>
      </c>
      <c r="L967" s="36"/>
    </row>
    <row r="968" spans="1:26" ht="14.25" x14ac:dyDescent="0.2">
      <c r="A968" s="52"/>
      <c r="B968" s="53"/>
      <c r="C968" s="53" t="s">
        <v>1612</v>
      </c>
      <c r="D968" s="39" t="s">
        <v>1613</v>
      </c>
      <c r="E968" s="40">
        <f>Source!AQ603</f>
        <v>63.84</v>
      </c>
      <c r="F968" s="41"/>
      <c r="G968" s="42" t="str">
        <f>Source!DI603</f>
        <v/>
      </c>
      <c r="H968" s="43"/>
      <c r="I968" s="42"/>
      <c r="J968" s="42"/>
      <c r="K968" s="43"/>
      <c r="L968" s="44">
        <f>Source!U603</f>
        <v>0.63840000000000008</v>
      </c>
    </row>
    <row r="969" spans="1:26" ht="15" x14ac:dyDescent="0.25">
      <c r="G969" s="76">
        <f>H963+H964+H966+H967</f>
        <v>12.35</v>
      </c>
      <c r="H969" s="76"/>
      <c r="J969" s="76">
        <f>K963+K964+K966+K967</f>
        <v>87.98</v>
      </c>
      <c r="K969" s="76"/>
      <c r="L969" s="45">
        <f>Source!U603</f>
        <v>0.63840000000000008</v>
      </c>
      <c r="O969" s="28">
        <f>G969</f>
        <v>12.35</v>
      </c>
      <c r="P969" s="28">
        <f>J969</f>
        <v>87.98</v>
      </c>
      <c r="Q969" s="28">
        <f>L969</f>
        <v>0.63840000000000008</v>
      </c>
      <c r="W969">
        <f>IF(Source!BI603&lt;=1,H963+H964+H966+H967, 0)</f>
        <v>12.35</v>
      </c>
      <c r="X969">
        <f>IF(Source!BI603=2,H963+H964+H966+H967, 0)</f>
        <v>0</v>
      </c>
      <c r="Y969">
        <f>IF(Source!BI603=3,H963+H964+H966+H967, 0)</f>
        <v>0</v>
      </c>
      <c r="Z969">
        <f>IF(Source!BI603=4,H963+H964+H966+H967, 0)</f>
        <v>0</v>
      </c>
    </row>
    <row r="970" spans="1:26" ht="14.25" x14ac:dyDescent="0.2">
      <c r="A970" s="50" t="str">
        <f>Source!E605</f>
        <v>91</v>
      </c>
      <c r="B970" s="51" t="str">
        <f>Source!F605</f>
        <v>65-3-6</v>
      </c>
      <c r="C970" s="51" t="str">
        <f>Source!G605</f>
        <v>Снятие смесителя с душевой сеткой</v>
      </c>
      <c r="D970" s="32" t="str">
        <f>Source!H605</f>
        <v>100 ШТ</v>
      </c>
      <c r="E970" s="13">
        <f>Source!I605</f>
        <v>0.01</v>
      </c>
      <c r="F970" s="33">
        <f>Source!AL605+Source!AM605+Source!AO605</f>
        <v>494.82</v>
      </c>
      <c r="G970" s="34"/>
      <c r="H970" s="35"/>
      <c r="I970" s="34" t="str">
        <f>Source!BO605</f>
        <v/>
      </c>
      <c r="J970" s="34"/>
      <c r="K970" s="35"/>
      <c r="L970" s="36"/>
      <c r="S970">
        <f>ROUND((Source!FX605/100)*((ROUND(Source!AF605*Source!I605, 2)+ROUND(Source!AE605*Source!I605, 2))), 2)</f>
        <v>3.65</v>
      </c>
      <c r="T970">
        <f>Source!X605</f>
        <v>26</v>
      </c>
      <c r="U970">
        <f>ROUND((Source!FY605/100)*((ROUND(Source!AF605*Source!I605, 2)+ROUND(Source!AE605*Source!I605, 2))), 2)</f>
        <v>2.4700000000000002</v>
      </c>
      <c r="V970">
        <f>Source!Y605</f>
        <v>17.57</v>
      </c>
    </row>
    <row r="971" spans="1:26" x14ac:dyDescent="0.2">
      <c r="C971" s="27" t="str">
        <f>"Объем: "&amp;Source!I605&amp;"=1/"&amp;"100"</f>
        <v>Объем: 0,01=1/100</v>
      </c>
    </row>
    <row r="972" spans="1:26" ht="14.25" x14ac:dyDescent="0.2">
      <c r="A972" s="50"/>
      <c r="B972" s="51"/>
      <c r="C972" s="51" t="s">
        <v>1607</v>
      </c>
      <c r="D972" s="32"/>
      <c r="E972" s="13"/>
      <c r="F972" s="33">
        <f>Source!AO605</f>
        <v>491.07</v>
      </c>
      <c r="G972" s="34" t="str">
        <f>Source!DG605</f>
        <v/>
      </c>
      <c r="H972" s="35">
        <f>ROUND(Source!AF605*Source!I605, 2)</f>
        <v>4.91</v>
      </c>
      <c r="I972" s="34"/>
      <c r="J972" s="34">
        <f>IF(Source!BA605&lt;&gt; 0, Source!BA605, 1)</f>
        <v>7.13</v>
      </c>
      <c r="K972" s="35">
        <f>Source!S605</f>
        <v>35.01</v>
      </c>
      <c r="L972" s="36"/>
      <c r="R972">
        <f>H972</f>
        <v>4.91</v>
      </c>
    </row>
    <row r="973" spans="1:26" ht="14.25" x14ac:dyDescent="0.2">
      <c r="A973" s="50"/>
      <c r="B973" s="51"/>
      <c r="C973" s="51" t="s">
        <v>390</v>
      </c>
      <c r="D973" s="32"/>
      <c r="E973" s="13"/>
      <c r="F973" s="33">
        <f>Source!AM605</f>
        <v>3.75</v>
      </c>
      <c r="G973" s="34" t="str">
        <f>Source!DE605</f>
        <v/>
      </c>
      <c r="H973" s="35">
        <f>ROUND(Source!AD605*Source!I605, 2)</f>
        <v>0.04</v>
      </c>
      <c r="I973" s="34"/>
      <c r="J973" s="34">
        <f>IF(Source!BB605&lt;&gt; 0, Source!BB605, 1)</f>
        <v>7.13</v>
      </c>
      <c r="K973" s="35">
        <f>Source!Q605</f>
        <v>0.27</v>
      </c>
      <c r="L973" s="36"/>
    </row>
    <row r="974" spans="1:26" ht="14.25" x14ac:dyDescent="0.2">
      <c r="A974" s="50"/>
      <c r="B974" s="51"/>
      <c r="C974" s="51" t="s">
        <v>1608</v>
      </c>
      <c r="D974" s="32"/>
      <c r="E974" s="13"/>
      <c r="F974" s="33">
        <f>Source!AN605</f>
        <v>1.62</v>
      </c>
      <c r="G974" s="34" t="str">
        <f>Source!DF605</f>
        <v/>
      </c>
      <c r="H974" s="37">
        <f>ROUND(Source!AE605*Source!I605, 2)</f>
        <v>0.02</v>
      </c>
      <c r="I974" s="34"/>
      <c r="J974" s="34">
        <f>IF(Source!BS605&lt;&gt; 0, Source!BS605, 1)</f>
        <v>7.13</v>
      </c>
      <c r="K974" s="37">
        <f>Source!R605</f>
        <v>0.12</v>
      </c>
      <c r="L974" s="36"/>
      <c r="R974">
        <f>H974</f>
        <v>0.02</v>
      </c>
    </row>
    <row r="975" spans="1:26" ht="14.25" x14ac:dyDescent="0.2">
      <c r="A975" s="50"/>
      <c r="B975" s="51"/>
      <c r="C975" s="51" t="s">
        <v>1609</v>
      </c>
      <c r="D975" s="32" t="s">
        <v>1610</v>
      </c>
      <c r="E975" s="13">
        <f>Source!BZ605</f>
        <v>74</v>
      </c>
      <c r="F975" s="54"/>
      <c r="G975" s="34"/>
      <c r="H975" s="35">
        <f>SUM(S970:S977)</f>
        <v>3.65</v>
      </c>
      <c r="I975" s="38"/>
      <c r="J975" s="30">
        <f>Source!AT605</f>
        <v>74</v>
      </c>
      <c r="K975" s="35">
        <f>SUM(T970:T977)</f>
        <v>26</v>
      </c>
      <c r="L975" s="36"/>
    </row>
    <row r="976" spans="1:26" ht="14.25" x14ac:dyDescent="0.2">
      <c r="A976" s="50"/>
      <c r="B976" s="51"/>
      <c r="C976" s="51" t="s">
        <v>1611</v>
      </c>
      <c r="D976" s="32" t="s">
        <v>1610</v>
      </c>
      <c r="E976" s="13">
        <f>Source!CA605</f>
        <v>50</v>
      </c>
      <c r="F976" s="54"/>
      <c r="G976" s="34"/>
      <c r="H976" s="35">
        <f>SUM(U970:U977)</f>
        <v>2.4700000000000002</v>
      </c>
      <c r="I976" s="38"/>
      <c r="J976" s="30">
        <f>Source!AU605</f>
        <v>50</v>
      </c>
      <c r="K976" s="35">
        <f>SUM(V970:V977)</f>
        <v>17.57</v>
      </c>
      <c r="L976" s="36"/>
    </row>
    <row r="977" spans="1:26" ht="14.25" x14ac:dyDescent="0.2">
      <c r="A977" s="52"/>
      <c r="B977" s="53"/>
      <c r="C977" s="53" t="s">
        <v>1612</v>
      </c>
      <c r="D977" s="39" t="s">
        <v>1613</v>
      </c>
      <c r="E977" s="40">
        <f>Source!AQ605</f>
        <v>57.57</v>
      </c>
      <c r="F977" s="41"/>
      <c r="G977" s="42" t="str">
        <f>Source!DI605</f>
        <v/>
      </c>
      <c r="H977" s="43"/>
      <c r="I977" s="42"/>
      <c r="J977" s="42"/>
      <c r="K977" s="43"/>
      <c r="L977" s="44">
        <f>Source!U605</f>
        <v>0.57569999999999999</v>
      </c>
    </row>
    <row r="978" spans="1:26" ht="15" x14ac:dyDescent="0.25">
      <c r="G978" s="76">
        <f>H972+H973+H975+H976</f>
        <v>11.07</v>
      </c>
      <c r="H978" s="76"/>
      <c r="J978" s="76">
        <f>K972+K973+K975+K976</f>
        <v>78.849999999999994</v>
      </c>
      <c r="K978" s="76"/>
      <c r="L978" s="45">
        <f>Source!U605</f>
        <v>0.57569999999999999</v>
      </c>
      <c r="O978" s="28">
        <f>G978</f>
        <v>11.07</v>
      </c>
      <c r="P978" s="28">
        <f>J978</f>
        <v>78.849999999999994</v>
      </c>
      <c r="Q978" s="28">
        <f>L978</f>
        <v>0.57569999999999999</v>
      </c>
      <c r="W978">
        <f>IF(Source!BI605&lt;=1,H972+H973+H975+H976, 0)</f>
        <v>11.07</v>
      </c>
      <c r="X978">
        <f>IF(Source!BI605=2,H972+H973+H975+H976, 0)</f>
        <v>0</v>
      </c>
      <c r="Y978">
        <f>IF(Source!BI605=3,H972+H973+H975+H976, 0)</f>
        <v>0</v>
      </c>
      <c r="Z978">
        <f>IF(Source!BI605=4,H972+H973+H975+H976, 0)</f>
        <v>0</v>
      </c>
    </row>
    <row r="979" spans="1:26" ht="14.25" x14ac:dyDescent="0.2">
      <c r="A979" s="50" t="str">
        <f>Source!E607</f>
        <v>92</v>
      </c>
      <c r="B979" s="51" t="str">
        <f>Source!F607</f>
        <v>65-3-7</v>
      </c>
      <c r="C979" s="51" t="str">
        <f>Source!G607</f>
        <v>Снятие смесителя без душевой сетки</v>
      </c>
      <c r="D979" s="32" t="str">
        <f>Source!H607</f>
        <v>100 ШТ</v>
      </c>
      <c r="E979" s="13">
        <f>Source!I607</f>
        <v>0.03</v>
      </c>
      <c r="F979" s="33">
        <f>Source!AL607+Source!AM607+Source!AO607</f>
        <v>315.33</v>
      </c>
      <c r="G979" s="34"/>
      <c r="H979" s="35"/>
      <c r="I979" s="34" t="str">
        <f>Source!BO607</f>
        <v/>
      </c>
      <c r="J979" s="34"/>
      <c r="K979" s="35"/>
      <c r="L979" s="36"/>
      <c r="S979">
        <f>ROUND((Source!FX607/100)*((ROUND(Source!AF607*Source!I607, 2)+ROUND(Source!AE607*Source!I607, 2))), 2)</f>
        <v>6.97</v>
      </c>
      <c r="T979">
        <f>Source!X607</f>
        <v>49.71</v>
      </c>
      <c r="U979">
        <f>ROUND((Source!FY607/100)*((ROUND(Source!AF607*Source!I607, 2)+ROUND(Source!AE607*Source!I607, 2))), 2)</f>
        <v>4.71</v>
      </c>
      <c r="V979">
        <f>Source!Y607</f>
        <v>33.590000000000003</v>
      </c>
    </row>
    <row r="980" spans="1:26" x14ac:dyDescent="0.2">
      <c r="C980" s="27" t="str">
        <f>"Объем: "&amp;Source!I607&amp;"=3/"&amp;"100"</f>
        <v>Объем: 0,03=3/100</v>
      </c>
    </row>
    <row r="981" spans="1:26" ht="14.25" x14ac:dyDescent="0.2">
      <c r="A981" s="50"/>
      <c r="B981" s="51"/>
      <c r="C981" s="51" t="s">
        <v>1607</v>
      </c>
      <c r="D981" s="32"/>
      <c r="E981" s="13"/>
      <c r="F981" s="33">
        <f>Source!AO607</f>
        <v>313.14</v>
      </c>
      <c r="G981" s="34" t="str">
        <f>Source!DG607</f>
        <v/>
      </c>
      <c r="H981" s="35">
        <f>ROUND(Source!AF607*Source!I607, 2)</f>
        <v>9.39</v>
      </c>
      <c r="I981" s="34"/>
      <c r="J981" s="34">
        <f>IF(Source!BA607&lt;&gt; 0, Source!BA607, 1)</f>
        <v>7.13</v>
      </c>
      <c r="K981" s="35">
        <f>Source!S607</f>
        <v>66.98</v>
      </c>
      <c r="L981" s="36"/>
      <c r="R981">
        <f>H981</f>
        <v>9.39</v>
      </c>
    </row>
    <row r="982" spans="1:26" ht="14.25" x14ac:dyDescent="0.2">
      <c r="A982" s="50"/>
      <c r="B982" s="51"/>
      <c r="C982" s="51" t="s">
        <v>390</v>
      </c>
      <c r="D982" s="32"/>
      <c r="E982" s="13"/>
      <c r="F982" s="33">
        <f>Source!AM607</f>
        <v>2.19</v>
      </c>
      <c r="G982" s="34" t="str">
        <f>Source!DE607</f>
        <v/>
      </c>
      <c r="H982" s="35">
        <f>ROUND(Source!AD607*Source!I607, 2)</f>
        <v>7.0000000000000007E-2</v>
      </c>
      <c r="I982" s="34"/>
      <c r="J982" s="34">
        <f>IF(Source!BB607&lt;&gt; 0, Source!BB607, 1)</f>
        <v>7.13</v>
      </c>
      <c r="K982" s="35">
        <f>Source!Q607</f>
        <v>0.47</v>
      </c>
      <c r="L982" s="36"/>
    </row>
    <row r="983" spans="1:26" ht="14.25" x14ac:dyDescent="0.2">
      <c r="A983" s="50"/>
      <c r="B983" s="51"/>
      <c r="C983" s="51" t="s">
        <v>1608</v>
      </c>
      <c r="D983" s="32"/>
      <c r="E983" s="13"/>
      <c r="F983" s="33">
        <f>Source!AN607</f>
        <v>0.95</v>
      </c>
      <c r="G983" s="34" t="str">
        <f>Source!DF607</f>
        <v/>
      </c>
      <c r="H983" s="37">
        <f>ROUND(Source!AE607*Source!I607, 2)</f>
        <v>0.03</v>
      </c>
      <c r="I983" s="34"/>
      <c r="J983" s="34">
        <f>IF(Source!BS607&lt;&gt; 0, Source!BS607, 1)</f>
        <v>7.13</v>
      </c>
      <c r="K983" s="37">
        <f>Source!R607</f>
        <v>0.2</v>
      </c>
      <c r="L983" s="36"/>
      <c r="R983">
        <f>H983</f>
        <v>0.03</v>
      </c>
    </row>
    <row r="984" spans="1:26" ht="14.25" x14ac:dyDescent="0.2">
      <c r="A984" s="50"/>
      <c r="B984" s="51"/>
      <c r="C984" s="51" t="s">
        <v>1609</v>
      </c>
      <c r="D984" s="32" t="s">
        <v>1610</v>
      </c>
      <c r="E984" s="13">
        <f>Source!BZ607</f>
        <v>74</v>
      </c>
      <c r="F984" s="54"/>
      <c r="G984" s="34"/>
      <c r="H984" s="35">
        <f>SUM(S979:S986)</f>
        <v>6.97</v>
      </c>
      <c r="I984" s="38"/>
      <c r="J984" s="30">
        <f>Source!AT607</f>
        <v>74</v>
      </c>
      <c r="K984" s="35">
        <f>SUM(T979:T986)</f>
        <v>49.71</v>
      </c>
      <c r="L984" s="36"/>
    </row>
    <row r="985" spans="1:26" ht="14.25" x14ac:dyDescent="0.2">
      <c r="A985" s="50"/>
      <c r="B985" s="51"/>
      <c r="C985" s="51" t="s">
        <v>1611</v>
      </c>
      <c r="D985" s="32" t="s">
        <v>1610</v>
      </c>
      <c r="E985" s="13">
        <f>Source!CA607</f>
        <v>50</v>
      </c>
      <c r="F985" s="54"/>
      <c r="G985" s="34"/>
      <c r="H985" s="35">
        <f>SUM(U979:U986)</f>
        <v>4.71</v>
      </c>
      <c r="I985" s="38"/>
      <c r="J985" s="30">
        <f>Source!AU607</f>
        <v>50</v>
      </c>
      <c r="K985" s="35">
        <f>SUM(V979:V986)</f>
        <v>33.590000000000003</v>
      </c>
      <c r="L985" s="36"/>
    </row>
    <row r="986" spans="1:26" ht="14.25" x14ac:dyDescent="0.2">
      <c r="A986" s="52"/>
      <c r="B986" s="53"/>
      <c r="C986" s="53" t="s">
        <v>1612</v>
      </c>
      <c r="D986" s="39" t="s">
        <v>1613</v>
      </c>
      <c r="E986" s="40">
        <f>Source!AQ607</f>
        <v>36.71</v>
      </c>
      <c r="F986" s="41"/>
      <c r="G986" s="42" t="str">
        <f>Source!DI607</f>
        <v/>
      </c>
      <c r="H986" s="43"/>
      <c r="I986" s="42"/>
      <c r="J986" s="42"/>
      <c r="K986" s="43"/>
      <c r="L986" s="44">
        <f>Source!U607</f>
        <v>1.1012999999999999</v>
      </c>
    </row>
    <row r="987" spans="1:26" ht="15" x14ac:dyDescent="0.25">
      <c r="G987" s="76">
        <f>H981+H982+H984+H985</f>
        <v>21.14</v>
      </c>
      <c r="H987" s="76"/>
      <c r="J987" s="76">
        <f>K981+K982+K984+K985</f>
        <v>150.75</v>
      </c>
      <c r="K987" s="76"/>
      <c r="L987" s="45">
        <f>Source!U607</f>
        <v>1.1012999999999999</v>
      </c>
      <c r="O987" s="28">
        <f>G987</f>
        <v>21.14</v>
      </c>
      <c r="P987" s="28">
        <f>J987</f>
        <v>150.75</v>
      </c>
      <c r="Q987" s="28">
        <f>L987</f>
        <v>1.1012999999999999</v>
      </c>
      <c r="W987">
        <f>IF(Source!BI607&lt;=1,H981+H982+H984+H985, 0)</f>
        <v>21.14</v>
      </c>
      <c r="X987">
        <f>IF(Source!BI607=2,H981+H982+H984+H985, 0)</f>
        <v>0</v>
      </c>
      <c r="Y987">
        <f>IF(Source!BI607=3,H981+H982+H984+H985, 0)</f>
        <v>0</v>
      </c>
      <c r="Z987">
        <f>IF(Source!BI607=4,H981+H982+H984+H985, 0)</f>
        <v>0</v>
      </c>
    </row>
    <row r="988" spans="1:26" ht="28.5" x14ac:dyDescent="0.2">
      <c r="A988" s="50" t="str">
        <f>Source!E609</f>
        <v>93</v>
      </c>
      <c r="B988" s="51" t="str">
        <f>Source!F609</f>
        <v>65-4-10</v>
      </c>
      <c r="C988" s="51" t="str">
        <f>Source!G609</f>
        <v>Демонтаж смывных бачков фаянсовых на унитазе</v>
      </c>
      <c r="D988" s="32" t="str">
        <f>Source!H609</f>
        <v>100 ШТ</v>
      </c>
      <c r="E988" s="13">
        <f>Source!I609</f>
        <v>0.01</v>
      </c>
      <c r="F988" s="33">
        <f>Source!AL609+Source!AM609+Source!AO609</f>
        <v>326.13</v>
      </c>
      <c r="G988" s="34"/>
      <c r="H988" s="35"/>
      <c r="I988" s="34" t="str">
        <f>Source!BO609</f>
        <v/>
      </c>
      <c r="J988" s="34"/>
      <c r="K988" s="35"/>
      <c r="L988" s="36"/>
      <c r="S988">
        <f>ROUND((Source!FX609/100)*((ROUND(Source!AF609*Source!I609, 2)+ROUND(Source!AE609*Source!I609, 2))), 2)</f>
        <v>2.38</v>
      </c>
      <c r="T988">
        <f>Source!X609</f>
        <v>16.96</v>
      </c>
      <c r="U988">
        <f>ROUND((Source!FY609/100)*((ROUND(Source!AF609*Source!I609, 2)+ROUND(Source!AE609*Source!I609, 2))), 2)</f>
        <v>1.61</v>
      </c>
      <c r="V988">
        <f>Source!Y609</f>
        <v>11.46</v>
      </c>
    </row>
    <row r="989" spans="1:26" x14ac:dyDescent="0.2">
      <c r="C989" s="27" t="str">
        <f>"Объем: "&amp;Source!I609&amp;"=1/"&amp;"100"</f>
        <v>Объем: 0,01=1/100</v>
      </c>
    </row>
    <row r="990" spans="1:26" ht="14.25" x14ac:dyDescent="0.2">
      <c r="A990" s="50"/>
      <c r="B990" s="51"/>
      <c r="C990" s="51" t="s">
        <v>1607</v>
      </c>
      <c r="D990" s="32"/>
      <c r="E990" s="13"/>
      <c r="F990" s="33">
        <f>Source!AO609</f>
        <v>318</v>
      </c>
      <c r="G990" s="34" t="str">
        <f>Source!DG609</f>
        <v/>
      </c>
      <c r="H990" s="35">
        <f>ROUND(Source!AF609*Source!I609, 2)</f>
        <v>3.18</v>
      </c>
      <c r="I990" s="34"/>
      <c r="J990" s="34">
        <f>IF(Source!BA609&lt;&gt; 0, Source!BA609, 1)</f>
        <v>7.13</v>
      </c>
      <c r="K990" s="35">
        <f>Source!S609</f>
        <v>22.67</v>
      </c>
      <c r="L990" s="36"/>
      <c r="R990">
        <f>H990</f>
        <v>3.18</v>
      </c>
    </row>
    <row r="991" spans="1:26" ht="14.25" x14ac:dyDescent="0.2">
      <c r="A991" s="50"/>
      <c r="B991" s="51"/>
      <c r="C991" s="51" t="s">
        <v>390</v>
      </c>
      <c r="D991" s="32"/>
      <c r="E991" s="13"/>
      <c r="F991" s="33">
        <f>Source!AM609</f>
        <v>8.1300000000000008</v>
      </c>
      <c r="G991" s="34" t="str">
        <f>Source!DE609</f>
        <v/>
      </c>
      <c r="H991" s="35">
        <f>ROUND(Source!AD609*Source!I609, 2)</f>
        <v>0.08</v>
      </c>
      <c r="I991" s="34"/>
      <c r="J991" s="34">
        <f>IF(Source!BB609&lt;&gt; 0, Source!BB609, 1)</f>
        <v>7.13</v>
      </c>
      <c r="K991" s="35">
        <f>Source!Q609</f>
        <v>0.57999999999999996</v>
      </c>
      <c r="L991" s="36"/>
    </row>
    <row r="992" spans="1:26" ht="14.25" x14ac:dyDescent="0.2">
      <c r="A992" s="50"/>
      <c r="B992" s="51"/>
      <c r="C992" s="51" t="s">
        <v>1608</v>
      </c>
      <c r="D992" s="32"/>
      <c r="E992" s="13"/>
      <c r="F992" s="33">
        <f>Source!AN609</f>
        <v>3.51</v>
      </c>
      <c r="G992" s="34" t="str">
        <f>Source!DF609</f>
        <v/>
      </c>
      <c r="H992" s="37">
        <f>ROUND(Source!AE609*Source!I609, 2)</f>
        <v>0.04</v>
      </c>
      <c r="I992" s="34"/>
      <c r="J992" s="34">
        <f>IF(Source!BS609&lt;&gt; 0, Source!BS609, 1)</f>
        <v>7.13</v>
      </c>
      <c r="K992" s="37">
        <f>Source!R609</f>
        <v>0.25</v>
      </c>
      <c r="L992" s="36"/>
      <c r="R992">
        <f>H992</f>
        <v>0.04</v>
      </c>
    </row>
    <row r="993" spans="1:26" ht="14.25" x14ac:dyDescent="0.2">
      <c r="A993" s="50"/>
      <c r="B993" s="51"/>
      <c r="C993" s="51" t="s">
        <v>1609</v>
      </c>
      <c r="D993" s="32" t="s">
        <v>1610</v>
      </c>
      <c r="E993" s="13">
        <f>Source!BZ609</f>
        <v>74</v>
      </c>
      <c r="F993" s="54"/>
      <c r="G993" s="34"/>
      <c r="H993" s="35">
        <f>SUM(S988:S995)</f>
        <v>2.38</v>
      </c>
      <c r="I993" s="38"/>
      <c r="J993" s="30">
        <f>Source!AT609</f>
        <v>74</v>
      </c>
      <c r="K993" s="35">
        <f>SUM(T988:T995)</f>
        <v>16.96</v>
      </c>
      <c r="L993" s="36"/>
    </row>
    <row r="994" spans="1:26" ht="14.25" x14ac:dyDescent="0.2">
      <c r="A994" s="50"/>
      <c r="B994" s="51"/>
      <c r="C994" s="51" t="s">
        <v>1611</v>
      </c>
      <c r="D994" s="32" t="s">
        <v>1610</v>
      </c>
      <c r="E994" s="13">
        <f>Source!CA609</f>
        <v>50</v>
      </c>
      <c r="F994" s="54"/>
      <c r="G994" s="34"/>
      <c r="H994" s="35">
        <f>SUM(U988:U995)</f>
        <v>1.61</v>
      </c>
      <c r="I994" s="38"/>
      <c r="J994" s="30">
        <f>Source!AU609</f>
        <v>50</v>
      </c>
      <c r="K994" s="35">
        <f>SUM(V988:V995)</f>
        <v>11.46</v>
      </c>
      <c r="L994" s="36"/>
    </row>
    <row r="995" spans="1:26" ht="14.25" x14ac:dyDescent="0.2">
      <c r="A995" s="52"/>
      <c r="B995" s="53"/>
      <c r="C995" s="53" t="s">
        <v>1612</v>
      </c>
      <c r="D995" s="39" t="s">
        <v>1613</v>
      </c>
      <c r="E995" s="40">
        <f>Source!AQ609</f>
        <v>37.28</v>
      </c>
      <c r="F995" s="41"/>
      <c r="G995" s="42" t="str">
        <f>Source!DI609</f>
        <v/>
      </c>
      <c r="H995" s="43"/>
      <c r="I995" s="42"/>
      <c r="J995" s="42"/>
      <c r="K995" s="43"/>
      <c r="L995" s="44">
        <f>Source!U609</f>
        <v>0.37280000000000002</v>
      </c>
    </row>
    <row r="996" spans="1:26" ht="15" x14ac:dyDescent="0.25">
      <c r="G996" s="76">
        <f>H990+H991+H993+H994</f>
        <v>7.2500000000000009</v>
      </c>
      <c r="H996" s="76"/>
      <c r="J996" s="76">
        <f>K990+K991+K993+K994</f>
        <v>51.67</v>
      </c>
      <c r="K996" s="76"/>
      <c r="L996" s="45">
        <f>Source!U609</f>
        <v>0.37280000000000002</v>
      </c>
      <c r="O996" s="28">
        <f>G996</f>
        <v>7.2500000000000009</v>
      </c>
      <c r="P996" s="28">
        <f>J996</f>
        <v>51.67</v>
      </c>
      <c r="Q996" s="28">
        <f>L996</f>
        <v>0.37280000000000002</v>
      </c>
      <c r="W996">
        <f>IF(Source!BI609&lt;=1,H990+H991+H993+H994, 0)</f>
        <v>7.2500000000000009</v>
      </c>
      <c r="X996">
        <f>IF(Source!BI609=2,H990+H991+H993+H994, 0)</f>
        <v>0</v>
      </c>
      <c r="Y996">
        <f>IF(Source!BI609=3,H990+H991+H993+H994, 0)</f>
        <v>0</v>
      </c>
      <c r="Z996">
        <f>IF(Source!BI609=4,H990+H991+H993+H994, 0)</f>
        <v>0</v>
      </c>
    </row>
    <row r="997" spans="1:26" ht="57" x14ac:dyDescent="0.2">
      <c r="A997" s="50" t="str">
        <f>Source!E611</f>
        <v>94</v>
      </c>
      <c r="B997" s="51" t="str">
        <f>Source!F611</f>
        <v>16-04-002-01</v>
      </c>
      <c r="C997" s="51" t="str">
        <f>Source!G611</f>
        <v>Прокладка трубопроводов водоснабжения из напорных полиэтиленовых труб наружным диаметром 20 мм</v>
      </c>
      <c r="D997" s="32" t="str">
        <f>Source!H611</f>
        <v>100 м</v>
      </c>
      <c r="E997" s="13">
        <f>Source!I611</f>
        <v>0.1</v>
      </c>
      <c r="F997" s="33">
        <f>Source!AL611+Source!AM611+Source!AO611</f>
        <v>3300.53</v>
      </c>
      <c r="G997" s="34"/>
      <c r="H997" s="35"/>
      <c r="I997" s="34" t="str">
        <f>Source!BO611</f>
        <v/>
      </c>
      <c r="J997" s="34"/>
      <c r="K997" s="35"/>
      <c r="L997" s="36"/>
      <c r="S997">
        <f>ROUND((Source!FX611/100)*((ROUND(Source!AF611*Source!I611, 2)+ROUND(Source!AE611*Source!I611, 2))), 2)</f>
        <v>276.48</v>
      </c>
      <c r="T997">
        <f>Source!X611</f>
        <v>1967.81</v>
      </c>
      <c r="U997">
        <f>ROUND((Source!FY611/100)*((ROUND(Source!AF611*Source!I611, 2)+ROUND(Source!AE611*Source!I611, 2))), 2)</f>
        <v>169.32</v>
      </c>
      <c r="V997">
        <f>Source!Y611</f>
        <v>1214.9100000000001</v>
      </c>
    </row>
    <row r="998" spans="1:26" x14ac:dyDescent="0.2">
      <c r="C998" s="27" t="str">
        <f>"Объем: "&amp;Source!I611&amp;"=10/"&amp;"100"</f>
        <v>Объем: 0,1=10/100</v>
      </c>
    </row>
    <row r="999" spans="1:26" ht="14.25" x14ac:dyDescent="0.2">
      <c r="A999" s="50"/>
      <c r="B999" s="51"/>
      <c r="C999" s="51" t="s">
        <v>1607</v>
      </c>
      <c r="D999" s="32"/>
      <c r="E999" s="13"/>
      <c r="F999" s="33">
        <f>Source!AO611</f>
        <v>1887.18</v>
      </c>
      <c r="G999" s="34" t="str">
        <f>Source!DG611</f>
        <v>)*1,15</v>
      </c>
      <c r="H999" s="35">
        <f>ROUND(Source!AF611*Source!I611, 2)</f>
        <v>217.03</v>
      </c>
      <c r="I999" s="34"/>
      <c r="J999" s="34">
        <f>IF(Source!BA611&lt;&gt; 0, Source!BA611, 1)</f>
        <v>7.13</v>
      </c>
      <c r="K999" s="35">
        <f>Source!S611</f>
        <v>1547.39</v>
      </c>
      <c r="L999" s="36"/>
      <c r="R999">
        <f>H999</f>
        <v>217.03</v>
      </c>
    </row>
    <row r="1000" spans="1:26" ht="14.25" x14ac:dyDescent="0.2">
      <c r="A1000" s="50"/>
      <c r="B1000" s="51"/>
      <c r="C1000" s="51" t="s">
        <v>390</v>
      </c>
      <c r="D1000" s="32"/>
      <c r="E1000" s="13"/>
      <c r="F1000" s="33">
        <f>Source!AM611</f>
        <v>1357.47</v>
      </c>
      <c r="G1000" s="34" t="str">
        <f>Source!DE611</f>
        <v>)*1,25</v>
      </c>
      <c r="H1000" s="35">
        <f>ROUND(Source!AD611*Source!I611, 2)</f>
        <v>169.68</v>
      </c>
      <c r="I1000" s="34"/>
      <c r="J1000" s="34">
        <f>IF(Source!BB611&lt;&gt; 0, Source!BB611, 1)</f>
        <v>7.13</v>
      </c>
      <c r="K1000" s="35">
        <f>Source!Q611</f>
        <v>1209.8499999999999</v>
      </c>
      <c r="L1000" s="36"/>
    </row>
    <row r="1001" spans="1:26" ht="14.25" x14ac:dyDescent="0.2">
      <c r="A1001" s="50"/>
      <c r="B1001" s="51"/>
      <c r="C1001" s="51" t="s">
        <v>1608</v>
      </c>
      <c r="D1001" s="32"/>
      <c r="E1001" s="13"/>
      <c r="F1001" s="33">
        <f>Source!AN611</f>
        <v>183.73</v>
      </c>
      <c r="G1001" s="34" t="str">
        <f>Source!DF611</f>
        <v>)*1,25</v>
      </c>
      <c r="H1001" s="37">
        <f>ROUND(Source!AE611*Source!I611, 2)</f>
        <v>22.97</v>
      </c>
      <c r="I1001" s="34"/>
      <c r="J1001" s="34">
        <f>IF(Source!BS611&lt;&gt; 0, Source!BS611, 1)</f>
        <v>7.13</v>
      </c>
      <c r="K1001" s="37">
        <f>Source!R611</f>
        <v>163.75</v>
      </c>
      <c r="L1001" s="36"/>
      <c r="R1001">
        <f>H1001</f>
        <v>22.97</v>
      </c>
    </row>
    <row r="1002" spans="1:26" ht="14.25" x14ac:dyDescent="0.2">
      <c r="A1002" s="50"/>
      <c r="B1002" s="51"/>
      <c r="C1002" s="51" t="s">
        <v>1614</v>
      </c>
      <c r="D1002" s="32"/>
      <c r="E1002" s="13"/>
      <c r="F1002" s="33">
        <f>Source!AL611</f>
        <v>55.88</v>
      </c>
      <c r="G1002" s="34" t="str">
        <f>Source!DD611</f>
        <v/>
      </c>
      <c r="H1002" s="35">
        <f>ROUND(Source!AC611*Source!I611, 2)</f>
        <v>5.59</v>
      </c>
      <c r="I1002" s="34"/>
      <c r="J1002" s="34">
        <f>IF(Source!BC611&lt;&gt; 0, Source!BC611, 1)</f>
        <v>7.13</v>
      </c>
      <c r="K1002" s="35">
        <f>Source!P611</f>
        <v>39.840000000000003</v>
      </c>
      <c r="L1002" s="36"/>
    </row>
    <row r="1003" spans="1:26" ht="14.25" x14ac:dyDescent="0.2">
      <c r="A1003" s="50"/>
      <c r="B1003" s="51"/>
      <c r="C1003" s="51" t="s">
        <v>1609</v>
      </c>
      <c r="D1003" s="32" t="s">
        <v>1610</v>
      </c>
      <c r="E1003" s="13">
        <f>Source!BZ611</f>
        <v>128</v>
      </c>
      <c r="F1003" s="74" t="str">
        <f>CONCATENATE(" )", Source!DL611, Source!FT611, "=", Source!FX611)</f>
        <v xml:space="preserve"> )*0,9=115,2</v>
      </c>
      <c r="G1003" s="75"/>
      <c r="H1003" s="35">
        <f>SUM(S997:S1008)</f>
        <v>276.48</v>
      </c>
      <c r="I1003" s="38"/>
      <c r="J1003" s="30">
        <f>Source!AT611</f>
        <v>115</v>
      </c>
      <c r="K1003" s="35">
        <f>SUM(T997:T1008)</f>
        <v>1967.81</v>
      </c>
      <c r="L1003" s="36"/>
    </row>
    <row r="1004" spans="1:26" ht="14.25" x14ac:dyDescent="0.2">
      <c r="A1004" s="50"/>
      <c r="B1004" s="51"/>
      <c r="C1004" s="51" t="s">
        <v>1611</v>
      </c>
      <c r="D1004" s="32" t="s">
        <v>1610</v>
      </c>
      <c r="E1004" s="13">
        <f>Source!CA611</f>
        <v>83</v>
      </c>
      <c r="F1004" s="74" t="str">
        <f>CONCATENATE(" )", Source!DM611, Source!FU611, "=", Source!FY611)</f>
        <v xml:space="preserve"> )*0,85=70,55</v>
      </c>
      <c r="G1004" s="75"/>
      <c r="H1004" s="35">
        <f>SUM(U997:U1008)</f>
        <v>169.32</v>
      </c>
      <c r="I1004" s="38"/>
      <c r="J1004" s="30">
        <f>Source!AU611</f>
        <v>71</v>
      </c>
      <c r="K1004" s="35">
        <f>SUM(V997:V1008)</f>
        <v>1214.9100000000001</v>
      </c>
      <c r="L1004" s="36"/>
    </row>
    <row r="1005" spans="1:26" ht="14.25" x14ac:dyDescent="0.2">
      <c r="A1005" s="50"/>
      <c r="B1005" s="51"/>
      <c r="C1005" s="51" t="s">
        <v>1612</v>
      </c>
      <c r="D1005" s="32" t="s">
        <v>1613</v>
      </c>
      <c r="E1005" s="13">
        <f>Source!AQ611</f>
        <v>190.24</v>
      </c>
      <c r="F1005" s="33"/>
      <c r="G1005" s="34" t="str">
        <f>Source!DI611</f>
        <v>)*1,15</v>
      </c>
      <c r="H1005" s="35"/>
      <c r="I1005" s="34"/>
      <c r="J1005" s="34"/>
      <c r="K1005" s="35"/>
      <c r="L1005" s="46">
        <f>Source!U611</f>
        <v>21.877600000000001</v>
      </c>
    </row>
    <row r="1006" spans="1:26" ht="42.75" x14ac:dyDescent="0.2">
      <c r="A1006" s="50" t="str">
        <f>Source!E613</f>
        <v>94,1</v>
      </c>
      <c r="B1006" s="51" t="str">
        <f>Source!F613</f>
        <v>23.1.02.06-0042</v>
      </c>
      <c r="C1006" s="51" t="str">
        <f>Source!G613</f>
        <v>Хомут стальной оцинкованный с саморезом и резиновой прокладкой для крепления труб диаметром 20 мм</v>
      </c>
      <c r="D1006" s="32" t="str">
        <f>Source!H613</f>
        <v>10 шт.</v>
      </c>
      <c r="E1006" s="13">
        <f>Source!I613</f>
        <v>0.2</v>
      </c>
      <c r="F1006" s="33">
        <f>Source!AL613+Source!AM613+Source!AO613</f>
        <v>57.5</v>
      </c>
      <c r="G1006" s="47" t="s">
        <v>6</v>
      </c>
      <c r="H1006" s="35">
        <f>ROUND(Source!AC613*Source!I613, 2)+ROUND(Source!AD613*Source!I613, 2)+ROUND(Source!AF613*Source!I613, 2)</f>
        <v>11.5</v>
      </c>
      <c r="I1006" s="34"/>
      <c r="J1006" s="34">
        <f>IF(Source!BC613&lt;&gt; 0, Source!BC613, 1)</f>
        <v>7.13</v>
      </c>
      <c r="K1006" s="35">
        <f>Source!O613</f>
        <v>82</v>
      </c>
      <c r="L1006" s="36"/>
      <c r="S1006">
        <f>ROUND((Source!FX613/100)*((ROUND(Source!AF613*Source!I613, 2)+ROUND(Source!AE613*Source!I613, 2))), 2)</f>
        <v>0</v>
      </c>
      <c r="T1006">
        <f>Source!X613</f>
        <v>0</v>
      </c>
      <c r="U1006">
        <f>ROUND((Source!FY613/100)*((ROUND(Source!AF613*Source!I613, 2)+ROUND(Source!AE613*Source!I613, 2))), 2)</f>
        <v>0</v>
      </c>
      <c r="V1006">
        <f>Source!Y613</f>
        <v>0</v>
      </c>
      <c r="W1006">
        <f>IF(Source!BI613&lt;=1,H1006, 0)</f>
        <v>11.5</v>
      </c>
      <c r="X1006">
        <f>IF(Source!BI613=2,H1006, 0)</f>
        <v>0</v>
      </c>
      <c r="Y1006">
        <f>IF(Source!BI613=3,H1006, 0)</f>
        <v>0</v>
      </c>
      <c r="Z1006">
        <f>IF(Source!BI613=4,H1006, 0)</f>
        <v>0</v>
      </c>
    </row>
    <row r="1007" spans="1:26" ht="85.5" x14ac:dyDescent="0.2">
      <c r="A1007" s="50" t="str">
        <f>Source!E615</f>
        <v>94,2</v>
      </c>
      <c r="B1007" s="51" t="str">
        <f>Source!F615</f>
        <v>24.3.02.01-0012</v>
      </c>
      <c r="C1007" s="51" t="str">
        <f>Source!G615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1007" s="32" t="str">
        <f>Source!H615</f>
        <v>м</v>
      </c>
      <c r="E1007" s="13">
        <f>Source!I615</f>
        <v>8.99</v>
      </c>
      <c r="F1007" s="33">
        <f>Source!AL615+Source!AM615+Source!AO615</f>
        <v>9.7899999999999991</v>
      </c>
      <c r="G1007" s="47" t="s">
        <v>6</v>
      </c>
      <c r="H1007" s="35">
        <f>ROUND(Source!AC615*Source!I615, 2)+ROUND(Source!AD615*Source!I615, 2)+ROUND(Source!AF615*Source!I615, 2)</f>
        <v>88.01</v>
      </c>
      <c r="I1007" s="34"/>
      <c r="J1007" s="34">
        <f>IF(Source!BC615&lt;&gt; 0, Source!BC615, 1)</f>
        <v>7.13</v>
      </c>
      <c r="K1007" s="35">
        <f>Source!O615</f>
        <v>627.53</v>
      </c>
      <c r="L1007" s="36"/>
      <c r="S1007">
        <f>ROUND((Source!FX615/100)*((ROUND(Source!AF615*Source!I615, 2)+ROUND(Source!AE615*Source!I615, 2))), 2)</f>
        <v>0</v>
      </c>
      <c r="T1007">
        <f>Source!X615</f>
        <v>0</v>
      </c>
      <c r="U1007">
        <f>ROUND((Source!FY615/100)*((ROUND(Source!AF615*Source!I615, 2)+ROUND(Source!AE615*Source!I615, 2))), 2)</f>
        <v>0</v>
      </c>
      <c r="V1007">
        <f>Source!Y615</f>
        <v>0</v>
      </c>
      <c r="W1007">
        <f>IF(Source!BI615&lt;=1,H1007, 0)</f>
        <v>88.01</v>
      </c>
      <c r="X1007">
        <f>IF(Source!BI615=2,H1007, 0)</f>
        <v>0</v>
      </c>
      <c r="Y1007">
        <f>IF(Source!BI615=3,H1007, 0)</f>
        <v>0</v>
      </c>
      <c r="Z1007">
        <f>IF(Source!BI615=4,H1007, 0)</f>
        <v>0</v>
      </c>
    </row>
    <row r="1008" spans="1:26" ht="14.25" x14ac:dyDescent="0.2">
      <c r="A1008" s="52" t="str">
        <f>Source!E617</f>
        <v>94,3</v>
      </c>
      <c r="B1008" s="53" t="str">
        <f>Source!F617</f>
        <v>24.3.03.15</v>
      </c>
      <c r="C1008" s="53" t="str">
        <f>Source!G617</f>
        <v>Трубы полиэтиленовые</v>
      </c>
      <c r="D1008" s="39" t="str">
        <f>Source!H617</f>
        <v>м</v>
      </c>
      <c r="E1008" s="40">
        <f>Source!I617</f>
        <v>8.99</v>
      </c>
      <c r="F1008" s="41">
        <f>Source!AL617+Source!AM617+Source!AO617</f>
        <v>0</v>
      </c>
      <c r="G1008" s="48" t="s">
        <v>6</v>
      </c>
      <c r="H1008" s="43">
        <f>ROUND(Source!AC617*Source!I617, 2)+ROUND(Source!AD617*Source!I617, 2)+ROUND(Source!AF617*Source!I617, 2)</f>
        <v>0</v>
      </c>
      <c r="I1008" s="42"/>
      <c r="J1008" s="42">
        <f>IF(Source!BC617&lt;&gt; 0, Source!BC617, 1)</f>
        <v>7.13</v>
      </c>
      <c r="K1008" s="43">
        <f>Source!O617</f>
        <v>0</v>
      </c>
      <c r="L1008" s="49"/>
      <c r="S1008">
        <f>ROUND((Source!FX617/100)*((ROUND(Source!AF617*Source!I617, 2)+ROUND(Source!AE617*Source!I617, 2))), 2)</f>
        <v>0</v>
      </c>
      <c r="T1008">
        <f>Source!X617</f>
        <v>0</v>
      </c>
      <c r="U1008">
        <f>ROUND((Source!FY617/100)*((ROUND(Source!AF617*Source!I617, 2)+ROUND(Source!AE617*Source!I617, 2))), 2)</f>
        <v>0</v>
      </c>
      <c r="V1008">
        <f>Source!Y617</f>
        <v>0</v>
      </c>
      <c r="W1008">
        <f>IF(Source!BI617&lt;=1,H1008, 0)</f>
        <v>0</v>
      </c>
      <c r="X1008">
        <f>IF(Source!BI617=2,H1008, 0)</f>
        <v>0</v>
      </c>
      <c r="Y1008">
        <f>IF(Source!BI617=3,H1008, 0)</f>
        <v>0</v>
      </c>
      <c r="Z1008">
        <f>IF(Source!BI617=4,H1008, 0)</f>
        <v>0</v>
      </c>
    </row>
    <row r="1009" spans="1:26" ht="15" x14ac:dyDescent="0.25">
      <c r="G1009" s="76">
        <f>H999+H1000+H1002+H1003+H1004+SUM(H1006:H1008)</f>
        <v>937.6099999999999</v>
      </c>
      <c r="H1009" s="76"/>
      <c r="J1009" s="76">
        <f>K999+K1000+K1002+K1003+K1004+SUM(K1006:K1008)</f>
        <v>6689.329999999999</v>
      </c>
      <c r="K1009" s="76"/>
      <c r="L1009" s="45">
        <f>Source!U611</f>
        <v>21.877600000000001</v>
      </c>
      <c r="O1009" s="28">
        <f>G1009</f>
        <v>937.6099999999999</v>
      </c>
      <c r="P1009" s="28">
        <f>J1009</f>
        <v>6689.329999999999</v>
      </c>
      <c r="Q1009" s="28">
        <f>L1009</f>
        <v>21.877600000000001</v>
      </c>
      <c r="W1009">
        <f>IF(Source!BI611&lt;=1,H999+H1000+H1002+H1003+H1004, 0)</f>
        <v>838.09999999999991</v>
      </c>
      <c r="X1009">
        <f>IF(Source!BI611=2,H999+H1000+H1002+H1003+H1004, 0)</f>
        <v>0</v>
      </c>
      <c r="Y1009">
        <f>IF(Source!BI611=3,H999+H1000+H1002+H1003+H1004, 0)</f>
        <v>0</v>
      </c>
      <c r="Z1009">
        <f>IF(Source!BI611=4,H999+H1000+H1002+H1003+H1004, 0)</f>
        <v>0</v>
      </c>
    </row>
    <row r="1010" spans="1:26" ht="57" x14ac:dyDescent="0.2">
      <c r="A1010" s="50" t="str">
        <f>Source!E619</f>
        <v>95</v>
      </c>
      <c r="B1010" s="51" t="str">
        <f>Source!F619</f>
        <v>16-04-002-02</v>
      </c>
      <c r="C1010" s="51" t="str">
        <f>Source!G619</f>
        <v>Прокладка трубопроводов водоснабжения из напорных полиэтиленовых труб наружным диаметром 25 мм</v>
      </c>
      <c r="D1010" s="32" t="str">
        <f>Source!H619</f>
        <v>100 м</v>
      </c>
      <c r="E1010" s="13">
        <f>Source!I619</f>
        <v>0.11</v>
      </c>
      <c r="F1010" s="33">
        <f>Source!AL619+Source!AM619+Source!AO619</f>
        <v>2360.7600000000002</v>
      </c>
      <c r="G1010" s="34"/>
      <c r="H1010" s="35"/>
      <c r="I1010" s="34" t="str">
        <f>Source!BO619</f>
        <v/>
      </c>
      <c r="J1010" s="34"/>
      <c r="K1010" s="35"/>
      <c r="L1010" s="36"/>
      <c r="S1010">
        <f>ROUND((Source!FX619/100)*((ROUND(Source!AF619*Source!I619, 2)+ROUND(Source!AE619*Source!I619, 2))), 2)</f>
        <v>234.26</v>
      </c>
      <c r="T1010">
        <f>Source!X619</f>
        <v>1667.4</v>
      </c>
      <c r="U1010">
        <f>ROUND((Source!FY619/100)*((ROUND(Source!AF619*Source!I619, 2)+ROUND(Source!AE619*Source!I619, 2))), 2)</f>
        <v>143.46</v>
      </c>
      <c r="V1010">
        <f>Source!Y619</f>
        <v>1029.44</v>
      </c>
    </row>
    <row r="1011" spans="1:26" x14ac:dyDescent="0.2">
      <c r="C1011" s="27" t="str">
        <f>"Объем: "&amp;Source!I619&amp;"=11/"&amp;"100"</f>
        <v>Объем: 0,11=11/100</v>
      </c>
    </row>
    <row r="1012" spans="1:26" ht="14.25" x14ac:dyDescent="0.2">
      <c r="A1012" s="50"/>
      <c r="B1012" s="51"/>
      <c r="C1012" s="51" t="s">
        <v>1607</v>
      </c>
      <c r="D1012" s="32"/>
      <c r="E1012" s="13"/>
      <c r="F1012" s="33">
        <f>Source!AO619</f>
        <v>1484.43</v>
      </c>
      <c r="G1012" s="34" t="str">
        <f>Source!DG619</f>
        <v>)*1,15</v>
      </c>
      <c r="H1012" s="35">
        <f>ROUND(Source!AF619*Source!I619, 2)</f>
        <v>187.78</v>
      </c>
      <c r="I1012" s="34"/>
      <c r="J1012" s="34">
        <f>IF(Source!BA619&lt;&gt; 0, Source!BA619, 1)</f>
        <v>7.13</v>
      </c>
      <c r="K1012" s="35">
        <f>Source!S619</f>
        <v>1338.87</v>
      </c>
      <c r="L1012" s="36"/>
      <c r="R1012">
        <f>H1012</f>
        <v>187.78</v>
      </c>
    </row>
    <row r="1013" spans="1:26" ht="14.25" x14ac:dyDescent="0.2">
      <c r="A1013" s="50"/>
      <c r="B1013" s="51"/>
      <c r="C1013" s="51" t="s">
        <v>390</v>
      </c>
      <c r="D1013" s="32"/>
      <c r="E1013" s="13"/>
      <c r="F1013" s="33">
        <f>Source!AM619</f>
        <v>834.95</v>
      </c>
      <c r="G1013" s="34" t="str">
        <f>Source!DE619</f>
        <v>)*1,25</v>
      </c>
      <c r="H1013" s="35">
        <f>ROUND(Source!AD619*Source!I619, 2)</f>
        <v>114.81</v>
      </c>
      <c r="I1013" s="34"/>
      <c r="J1013" s="34">
        <f>IF(Source!BB619&lt;&gt; 0, Source!BB619, 1)</f>
        <v>7.13</v>
      </c>
      <c r="K1013" s="35">
        <f>Source!Q619</f>
        <v>818.56</v>
      </c>
      <c r="L1013" s="36"/>
    </row>
    <row r="1014" spans="1:26" ht="14.25" x14ac:dyDescent="0.2">
      <c r="A1014" s="50"/>
      <c r="B1014" s="51"/>
      <c r="C1014" s="51" t="s">
        <v>1608</v>
      </c>
      <c r="D1014" s="32"/>
      <c r="E1014" s="13"/>
      <c r="F1014" s="33">
        <f>Source!AN619</f>
        <v>113.26</v>
      </c>
      <c r="G1014" s="34" t="str">
        <f>Source!DF619</f>
        <v>)*1,25</v>
      </c>
      <c r="H1014" s="37">
        <f>ROUND(Source!AE619*Source!I619, 2)</f>
        <v>15.57</v>
      </c>
      <c r="I1014" s="34"/>
      <c r="J1014" s="34">
        <f>IF(Source!BS619&lt;&gt; 0, Source!BS619, 1)</f>
        <v>7.13</v>
      </c>
      <c r="K1014" s="37">
        <f>Source!R619</f>
        <v>111.04</v>
      </c>
      <c r="L1014" s="36"/>
      <c r="R1014">
        <f>H1014</f>
        <v>15.57</v>
      </c>
    </row>
    <row r="1015" spans="1:26" ht="14.25" x14ac:dyDescent="0.2">
      <c r="A1015" s="50"/>
      <c r="B1015" s="51"/>
      <c r="C1015" s="51" t="s">
        <v>1614</v>
      </c>
      <c r="D1015" s="32"/>
      <c r="E1015" s="13"/>
      <c r="F1015" s="33">
        <f>Source!AL619</f>
        <v>41.38</v>
      </c>
      <c r="G1015" s="34" t="str">
        <f>Source!DD619</f>
        <v/>
      </c>
      <c r="H1015" s="35">
        <f>ROUND(Source!AC619*Source!I619, 2)</f>
        <v>4.55</v>
      </c>
      <c r="I1015" s="34"/>
      <c r="J1015" s="34">
        <f>IF(Source!BC619&lt;&gt; 0, Source!BC619, 1)</f>
        <v>7.13</v>
      </c>
      <c r="K1015" s="35">
        <f>Source!P619</f>
        <v>32.450000000000003</v>
      </c>
      <c r="L1015" s="36"/>
    </row>
    <row r="1016" spans="1:26" ht="14.25" x14ac:dyDescent="0.2">
      <c r="A1016" s="50"/>
      <c r="B1016" s="51"/>
      <c r="C1016" s="51" t="s">
        <v>1609</v>
      </c>
      <c r="D1016" s="32" t="s">
        <v>1610</v>
      </c>
      <c r="E1016" s="13">
        <f>Source!BZ619</f>
        <v>128</v>
      </c>
      <c r="F1016" s="74" t="str">
        <f>CONCATENATE(" )", Source!DL619, Source!FT619, "=", Source!FX619)</f>
        <v xml:space="preserve"> )*0,9=115,2</v>
      </c>
      <c r="G1016" s="75"/>
      <c r="H1016" s="35">
        <f>SUM(S1010:S1021)</f>
        <v>234.26</v>
      </c>
      <c r="I1016" s="38"/>
      <c r="J1016" s="30">
        <f>Source!AT619</f>
        <v>115</v>
      </c>
      <c r="K1016" s="35">
        <f>SUM(T1010:T1021)</f>
        <v>1667.4</v>
      </c>
      <c r="L1016" s="36"/>
    </row>
    <row r="1017" spans="1:26" ht="14.25" x14ac:dyDescent="0.2">
      <c r="A1017" s="50"/>
      <c r="B1017" s="51"/>
      <c r="C1017" s="51" t="s">
        <v>1611</v>
      </c>
      <c r="D1017" s="32" t="s">
        <v>1610</v>
      </c>
      <c r="E1017" s="13">
        <f>Source!CA619</f>
        <v>83</v>
      </c>
      <c r="F1017" s="74" t="str">
        <f>CONCATENATE(" )", Source!DM619, Source!FU619, "=", Source!FY619)</f>
        <v xml:space="preserve"> )*0,85=70,55</v>
      </c>
      <c r="G1017" s="75"/>
      <c r="H1017" s="35">
        <f>SUM(U1010:U1021)</f>
        <v>143.46</v>
      </c>
      <c r="I1017" s="38"/>
      <c r="J1017" s="30">
        <f>Source!AU619</f>
        <v>71</v>
      </c>
      <c r="K1017" s="35">
        <f>SUM(V1010:V1021)</f>
        <v>1029.44</v>
      </c>
      <c r="L1017" s="36"/>
    </row>
    <row r="1018" spans="1:26" ht="14.25" x14ac:dyDescent="0.2">
      <c r="A1018" s="50"/>
      <c r="B1018" s="51"/>
      <c r="C1018" s="51" t="s">
        <v>1612</v>
      </c>
      <c r="D1018" s="32" t="s">
        <v>1613</v>
      </c>
      <c r="E1018" s="13">
        <f>Source!AQ619</f>
        <v>149.63999999999999</v>
      </c>
      <c r="F1018" s="33"/>
      <c r="G1018" s="34" t="str">
        <f>Source!DI619</f>
        <v>)*1,15</v>
      </c>
      <c r="H1018" s="35"/>
      <c r="I1018" s="34"/>
      <c r="J1018" s="34"/>
      <c r="K1018" s="35"/>
      <c r="L1018" s="46">
        <f>Source!U619</f>
        <v>18.929459999999999</v>
      </c>
    </row>
    <row r="1019" spans="1:26" ht="14.25" x14ac:dyDescent="0.2">
      <c r="A1019" s="50" t="str">
        <f>Source!E621</f>
        <v>95,1</v>
      </c>
      <c r="B1019" s="51" t="str">
        <f>Source!F621</f>
        <v>24.3.03.15</v>
      </c>
      <c r="C1019" s="51" t="str">
        <f>Source!G621</f>
        <v>Трубы полиэтиленовые</v>
      </c>
      <c r="D1019" s="32" t="str">
        <f>Source!H621</f>
        <v>м</v>
      </c>
      <c r="E1019" s="13">
        <f>Source!I621</f>
        <v>10.218999999999999</v>
      </c>
      <c r="F1019" s="33">
        <f>Source!AL621+Source!AM621+Source!AO621</f>
        <v>0</v>
      </c>
      <c r="G1019" s="47" t="s">
        <v>6</v>
      </c>
      <c r="H1019" s="35">
        <f>ROUND(Source!AC621*Source!I621, 2)+ROUND(Source!AD621*Source!I621, 2)+ROUND(Source!AF621*Source!I621, 2)</f>
        <v>0</v>
      </c>
      <c r="I1019" s="34"/>
      <c r="J1019" s="34">
        <f>IF(Source!BC621&lt;&gt; 0, Source!BC621, 1)</f>
        <v>7.13</v>
      </c>
      <c r="K1019" s="35">
        <f>Source!O621</f>
        <v>0</v>
      </c>
      <c r="L1019" s="36"/>
      <c r="S1019">
        <f>ROUND((Source!FX621/100)*((ROUND(Source!AF621*Source!I621, 2)+ROUND(Source!AE621*Source!I621, 2))), 2)</f>
        <v>0</v>
      </c>
      <c r="T1019">
        <f>Source!X621</f>
        <v>0</v>
      </c>
      <c r="U1019">
        <f>ROUND((Source!FY621/100)*((ROUND(Source!AF621*Source!I621, 2)+ROUND(Source!AE621*Source!I621, 2))), 2)</f>
        <v>0</v>
      </c>
      <c r="V1019">
        <f>Source!Y621</f>
        <v>0</v>
      </c>
      <c r="W1019">
        <f>IF(Source!BI621&lt;=1,H1019, 0)</f>
        <v>0</v>
      </c>
      <c r="X1019">
        <f>IF(Source!BI621=2,H1019, 0)</f>
        <v>0</v>
      </c>
      <c r="Y1019">
        <f>IF(Source!BI621=3,H1019, 0)</f>
        <v>0</v>
      </c>
      <c r="Z1019">
        <f>IF(Source!BI621=4,H1019, 0)</f>
        <v>0</v>
      </c>
    </row>
    <row r="1020" spans="1:26" ht="42.75" x14ac:dyDescent="0.2">
      <c r="A1020" s="50" t="str">
        <f>Source!E623</f>
        <v>95,2</v>
      </c>
      <c r="B1020" s="51" t="str">
        <f>Source!F623</f>
        <v>23.1.02.06-0043</v>
      </c>
      <c r="C1020" s="51" t="str">
        <f>Source!G623</f>
        <v>Хомут стальной оцинкованный с саморезом и резиновой прокладкой для крепления труб диаметром 25 мм</v>
      </c>
      <c r="D1020" s="32" t="str">
        <f>Source!H623</f>
        <v>10 шт.</v>
      </c>
      <c r="E1020" s="13">
        <f>Source!I623</f>
        <v>0.2</v>
      </c>
      <c r="F1020" s="33">
        <f>Source!AL623+Source!AM623+Source!AO623</f>
        <v>58.3</v>
      </c>
      <c r="G1020" s="47" t="s">
        <v>6</v>
      </c>
      <c r="H1020" s="35">
        <f>ROUND(Source!AC623*Source!I623, 2)+ROUND(Source!AD623*Source!I623, 2)+ROUND(Source!AF623*Source!I623, 2)</f>
        <v>11.66</v>
      </c>
      <c r="I1020" s="34"/>
      <c r="J1020" s="34">
        <f>IF(Source!BC623&lt;&gt; 0, Source!BC623, 1)</f>
        <v>7.13</v>
      </c>
      <c r="K1020" s="35">
        <f>Source!O623</f>
        <v>83.14</v>
      </c>
      <c r="L1020" s="36"/>
      <c r="S1020">
        <f>ROUND((Source!FX623/100)*((ROUND(Source!AF623*Source!I623, 2)+ROUND(Source!AE623*Source!I623, 2))), 2)</f>
        <v>0</v>
      </c>
      <c r="T1020">
        <f>Source!X623</f>
        <v>0</v>
      </c>
      <c r="U1020">
        <f>ROUND((Source!FY623/100)*((ROUND(Source!AF623*Source!I623, 2)+ROUND(Source!AE623*Source!I623, 2))), 2)</f>
        <v>0</v>
      </c>
      <c r="V1020">
        <f>Source!Y623</f>
        <v>0</v>
      </c>
      <c r="W1020">
        <f>IF(Source!BI623&lt;=1,H1020, 0)</f>
        <v>11.66</v>
      </c>
      <c r="X1020">
        <f>IF(Source!BI623=2,H1020, 0)</f>
        <v>0</v>
      </c>
      <c r="Y1020">
        <f>IF(Source!BI623=3,H1020, 0)</f>
        <v>0</v>
      </c>
      <c r="Z1020">
        <f>IF(Source!BI623=4,H1020, 0)</f>
        <v>0</v>
      </c>
    </row>
    <row r="1021" spans="1:26" ht="85.5" x14ac:dyDescent="0.2">
      <c r="A1021" s="52" t="str">
        <f>Source!E625</f>
        <v>95,3</v>
      </c>
      <c r="B1021" s="53" t="str">
        <f>Source!F625</f>
        <v>24.3.02.01-0013</v>
      </c>
      <c r="C1021" s="53" t="str">
        <f>Source!G625</f>
        <v>Трубопроводы напорные из полипропилена PPRS с гильзами и креплениями для холодного и горячего водоснабжения PN20 SDR 6, диаметром 25 мм, толщина стенки 4,2 мм</v>
      </c>
      <c r="D1021" s="39" t="str">
        <f>Source!H625</f>
        <v>м</v>
      </c>
      <c r="E1021" s="40">
        <f>Source!I625</f>
        <v>10.218999999999999</v>
      </c>
      <c r="F1021" s="41">
        <f>Source!AL625+Source!AM625+Source!AO625</f>
        <v>13.99</v>
      </c>
      <c r="G1021" s="48" t="s">
        <v>6</v>
      </c>
      <c r="H1021" s="43">
        <f>ROUND(Source!AC625*Source!I625, 2)+ROUND(Source!AD625*Source!I625, 2)+ROUND(Source!AF625*Source!I625, 2)</f>
        <v>142.96</v>
      </c>
      <c r="I1021" s="42"/>
      <c r="J1021" s="42">
        <f>IF(Source!BC625&lt;&gt; 0, Source!BC625, 1)</f>
        <v>7.13</v>
      </c>
      <c r="K1021" s="43">
        <f>Source!O625</f>
        <v>1019.33</v>
      </c>
      <c r="L1021" s="49"/>
      <c r="S1021">
        <f>ROUND((Source!FX625/100)*((ROUND(Source!AF625*Source!I625, 2)+ROUND(Source!AE625*Source!I625, 2))), 2)</f>
        <v>0</v>
      </c>
      <c r="T1021">
        <f>Source!X625</f>
        <v>0</v>
      </c>
      <c r="U1021">
        <f>ROUND((Source!FY625/100)*((ROUND(Source!AF625*Source!I625, 2)+ROUND(Source!AE625*Source!I625, 2))), 2)</f>
        <v>0</v>
      </c>
      <c r="V1021">
        <f>Source!Y625</f>
        <v>0</v>
      </c>
      <c r="W1021">
        <f>IF(Source!BI625&lt;=1,H1021, 0)</f>
        <v>142.96</v>
      </c>
      <c r="X1021">
        <f>IF(Source!BI625=2,H1021, 0)</f>
        <v>0</v>
      </c>
      <c r="Y1021">
        <f>IF(Source!BI625=3,H1021, 0)</f>
        <v>0</v>
      </c>
      <c r="Z1021">
        <f>IF(Source!BI625=4,H1021, 0)</f>
        <v>0</v>
      </c>
    </row>
    <row r="1022" spans="1:26" ht="15" x14ac:dyDescent="0.25">
      <c r="G1022" s="76">
        <f>H1012+H1013+H1015+H1016+H1017+SUM(H1019:H1021)</f>
        <v>839.48000000000013</v>
      </c>
      <c r="H1022" s="76"/>
      <c r="J1022" s="76">
        <f>K1012+K1013+K1015+K1016+K1017+SUM(K1019:K1021)</f>
        <v>5989.19</v>
      </c>
      <c r="K1022" s="76"/>
      <c r="L1022" s="45">
        <f>Source!U619</f>
        <v>18.929459999999999</v>
      </c>
      <c r="O1022" s="28">
        <f>G1022</f>
        <v>839.48000000000013</v>
      </c>
      <c r="P1022" s="28">
        <f>J1022</f>
        <v>5989.19</v>
      </c>
      <c r="Q1022" s="28">
        <f>L1022</f>
        <v>18.929459999999999</v>
      </c>
      <c r="W1022">
        <f>IF(Source!BI619&lt;=1,H1012+H1013+H1015+H1016+H1017, 0)</f>
        <v>684.86000000000013</v>
      </c>
      <c r="X1022">
        <f>IF(Source!BI619=2,H1012+H1013+H1015+H1016+H1017, 0)</f>
        <v>0</v>
      </c>
      <c r="Y1022">
        <f>IF(Source!BI619=3,H1012+H1013+H1015+H1016+H1017, 0)</f>
        <v>0</v>
      </c>
      <c r="Z1022">
        <f>IF(Source!BI619=4,H1012+H1013+H1015+H1016+H1017, 0)</f>
        <v>0</v>
      </c>
    </row>
    <row r="1023" spans="1:26" ht="57" x14ac:dyDescent="0.2">
      <c r="A1023" s="50" t="str">
        <f>Source!E627</f>
        <v>96</v>
      </c>
      <c r="B1023" s="51" t="str">
        <f>Source!F627</f>
        <v>16-04-002-03</v>
      </c>
      <c r="C1023" s="51" t="str">
        <f>Source!G627</f>
        <v>Прокладка трубопроводов водоснабжения из напорных полиэтиленовых труб наружным диаметром 32 мм</v>
      </c>
      <c r="D1023" s="32" t="str">
        <f>Source!H627</f>
        <v>100 м</v>
      </c>
      <c r="E1023" s="13">
        <f>Source!I627</f>
        <v>0.01</v>
      </c>
      <c r="F1023" s="33">
        <f>Source!AL627+Source!AM627+Source!AO627</f>
        <v>1731.83</v>
      </c>
      <c r="G1023" s="34"/>
      <c r="H1023" s="35"/>
      <c r="I1023" s="34" t="str">
        <f>Source!BO627</f>
        <v/>
      </c>
      <c r="J1023" s="34"/>
      <c r="K1023" s="35"/>
      <c r="L1023" s="36"/>
      <c r="S1023">
        <f>ROUND((Source!FX627/100)*((ROUND(Source!AF627*Source!I627, 2)+ROUND(Source!AE627*Source!I627, 2))), 2)</f>
        <v>16.96</v>
      </c>
      <c r="T1023">
        <f>Source!X627</f>
        <v>120.73</v>
      </c>
      <c r="U1023">
        <f>ROUND((Source!FY627/100)*((ROUND(Source!AF627*Source!I627, 2)+ROUND(Source!AE627*Source!I627, 2))), 2)</f>
        <v>10.38</v>
      </c>
      <c r="V1023">
        <f>Source!Y627</f>
        <v>74.540000000000006</v>
      </c>
    </row>
    <row r="1024" spans="1:26" x14ac:dyDescent="0.2">
      <c r="C1024" s="27" t="str">
        <f>"Объем: "&amp;Source!I627&amp;"=1/"&amp;"100"</f>
        <v>Объем: 0,01=1/100</v>
      </c>
    </row>
    <row r="1025" spans="1:26" ht="14.25" x14ac:dyDescent="0.2">
      <c r="A1025" s="50"/>
      <c r="B1025" s="51"/>
      <c r="C1025" s="51" t="s">
        <v>1607</v>
      </c>
      <c r="D1025" s="32"/>
      <c r="E1025" s="13"/>
      <c r="F1025" s="33">
        <f>Source!AO627</f>
        <v>1208.26</v>
      </c>
      <c r="G1025" s="34" t="str">
        <f>Source!DG627</f>
        <v>)*1,15</v>
      </c>
      <c r="H1025" s="35">
        <f>ROUND(Source!AF627*Source!I627, 2)</f>
        <v>13.89</v>
      </c>
      <c r="I1025" s="34"/>
      <c r="J1025" s="34">
        <f>IF(Source!BA627&lt;&gt; 0, Source!BA627, 1)</f>
        <v>7.13</v>
      </c>
      <c r="K1025" s="35">
        <f>Source!S627</f>
        <v>99.07</v>
      </c>
      <c r="L1025" s="36"/>
      <c r="R1025">
        <f>H1025</f>
        <v>13.89</v>
      </c>
    </row>
    <row r="1026" spans="1:26" ht="14.25" x14ac:dyDescent="0.2">
      <c r="A1026" s="50"/>
      <c r="B1026" s="51"/>
      <c r="C1026" s="51" t="s">
        <v>390</v>
      </c>
      <c r="D1026" s="32"/>
      <c r="E1026" s="13"/>
      <c r="F1026" s="33">
        <f>Source!AM627</f>
        <v>486.6</v>
      </c>
      <c r="G1026" s="34" t="str">
        <f>Source!DE627</f>
        <v>)*1,25</v>
      </c>
      <c r="H1026" s="35">
        <f>ROUND(Source!AD627*Source!I627, 2)</f>
        <v>6.08</v>
      </c>
      <c r="I1026" s="34"/>
      <c r="J1026" s="34">
        <f>IF(Source!BB627&lt;&gt; 0, Source!BB627, 1)</f>
        <v>7.13</v>
      </c>
      <c r="K1026" s="35">
        <f>Source!Q627</f>
        <v>43.37</v>
      </c>
      <c r="L1026" s="36"/>
    </row>
    <row r="1027" spans="1:26" ht="14.25" x14ac:dyDescent="0.2">
      <c r="A1027" s="50"/>
      <c r="B1027" s="51"/>
      <c r="C1027" s="51" t="s">
        <v>1608</v>
      </c>
      <c r="D1027" s="32"/>
      <c r="E1027" s="13"/>
      <c r="F1027" s="33">
        <f>Source!AN627</f>
        <v>66.28</v>
      </c>
      <c r="G1027" s="34" t="str">
        <f>Source!DF627</f>
        <v>)*1,25</v>
      </c>
      <c r="H1027" s="37">
        <f>ROUND(Source!AE627*Source!I627, 2)</f>
        <v>0.83</v>
      </c>
      <c r="I1027" s="34"/>
      <c r="J1027" s="34">
        <f>IF(Source!BS627&lt;&gt; 0, Source!BS627, 1)</f>
        <v>7.13</v>
      </c>
      <c r="K1027" s="37">
        <f>Source!R627</f>
        <v>5.91</v>
      </c>
      <c r="L1027" s="36"/>
      <c r="R1027">
        <f>H1027</f>
        <v>0.83</v>
      </c>
    </row>
    <row r="1028" spans="1:26" ht="14.25" x14ac:dyDescent="0.2">
      <c r="A1028" s="50"/>
      <c r="B1028" s="51"/>
      <c r="C1028" s="51" t="s">
        <v>1614</v>
      </c>
      <c r="D1028" s="32"/>
      <c r="E1028" s="13"/>
      <c r="F1028" s="33">
        <f>Source!AL627</f>
        <v>36.97</v>
      </c>
      <c r="G1028" s="34" t="str">
        <f>Source!DD627</f>
        <v/>
      </c>
      <c r="H1028" s="35">
        <f>ROUND(Source!AC627*Source!I627, 2)</f>
        <v>0.37</v>
      </c>
      <c r="I1028" s="34"/>
      <c r="J1028" s="34">
        <f>IF(Source!BC627&lt;&gt; 0, Source!BC627, 1)</f>
        <v>7.13</v>
      </c>
      <c r="K1028" s="35">
        <f>Source!P627</f>
        <v>2.64</v>
      </c>
      <c r="L1028" s="36"/>
    </row>
    <row r="1029" spans="1:26" ht="14.25" x14ac:dyDescent="0.2">
      <c r="A1029" s="50"/>
      <c r="B1029" s="51"/>
      <c r="C1029" s="51" t="s">
        <v>1609</v>
      </c>
      <c r="D1029" s="32" t="s">
        <v>1610</v>
      </c>
      <c r="E1029" s="13">
        <f>Source!BZ627</f>
        <v>128</v>
      </c>
      <c r="F1029" s="74" t="str">
        <f>CONCATENATE(" )", Source!DL627, Source!FT627, "=", Source!FX627)</f>
        <v xml:space="preserve"> )*0,9=115,2</v>
      </c>
      <c r="G1029" s="75"/>
      <c r="H1029" s="35">
        <f>SUM(S1023:S1034)</f>
        <v>16.96</v>
      </c>
      <c r="I1029" s="38"/>
      <c r="J1029" s="30">
        <f>Source!AT627</f>
        <v>115</v>
      </c>
      <c r="K1029" s="35">
        <f>SUM(T1023:T1034)</f>
        <v>120.73</v>
      </c>
      <c r="L1029" s="36"/>
    </row>
    <row r="1030" spans="1:26" ht="14.25" x14ac:dyDescent="0.2">
      <c r="A1030" s="50"/>
      <c r="B1030" s="51"/>
      <c r="C1030" s="51" t="s">
        <v>1611</v>
      </c>
      <c r="D1030" s="32" t="s">
        <v>1610</v>
      </c>
      <c r="E1030" s="13">
        <f>Source!CA627</f>
        <v>83</v>
      </c>
      <c r="F1030" s="74" t="str">
        <f>CONCATENATE(" )", Source!DM627, Source!FU627, "=", Source!FY627)</f>
        <v xml:space="preserve"> )*0,85=70,55</v>
      </c>
      <c r="G1030" s="75"/>
      <c r="H1030" s="35">
        <f>SUM(U1023:U1034)</f>
        <v>10.38</v>
      </c>
      <c r="I1030" s="38"/>
      <c r="J1030" s="30">
        <f>Source!AU627</f>
        <v>71</v>
      </c>
      <c r="K1030" s="35">
        <f>SUM(V1023:V1034)</f>
        <v>74.540000000000006</v>
      </c>
      <c r="L1030" s="36"/>
    </row>
    <row r="1031" spans="1:26" ht="14.25" x14ac:dyDescent="0.2">
      <c r="A1031" s="50"/>
      <c r="B1031" s="51"/>
      <c r="C1031" s="51" t="s">
        <v>1612</v>
      </c>
      <c r="D1031" s="32" t="s">
        <v>1613</v>
      </c>
      <c r="E1031" s="13">
        <f>Source!AQ627</f>
        <v>121.8</v>
      </c>
      <c r="F1031" s="33"/>
      <c r="G1031" s="34" t="str">
        <f>Source!DI627</f>
        <v>)*1,15</v>
      </c>
      <c r="H1031" s="35"/>
      <c r="I1031" s="34"/>
      <c r="J1031" s="34"/>
      <c r="K1031" s="35"/>
      <c r="L1031" s="46">
        <f>Source!U627</f>
        <v>1.4007000000000001</v>
      </c>
    </row>
    <row r="1032" spans="1:26" ht="14.25" x14ac:dyDescent="0.2">
      <c r="A1032" s="50" t="str">
        <f>Source!E629</f>
        <v>96,1</v>
      </c>
      <c r="B1032" s="51" t="str">
        <f>Source!F629</f>
        <v>24.3.03.15</v>
      </c>
      <c r="C1032" s="51" t="str">
        <f>Source!G629</f>
        <v>Трубы полиэтиленовые</v>
      </c>
      <c r="D1032" s="32" t="str">
        <f>Source!H629</f>
        <v>м</v>
      </c>
      <c r="E1032" s="13">
        <f>Source!I629</f>
        <v>0.93799999999999994</v>
      </c>
      <c r="F1032" s="33">
        <f>Source!AL629+Source!AM629+Source!AO629</f>
        <v>0</v>
      </c>
      <c r="G1032" s="47" t="s">
        <v>6</v>
      </c>
      <c r="H1032" s="35">
        <f>ROUND(Source!AC629*Source!I629, 2)+ROUND(Source!AD629*Source!I629, 2)+ROUND(Source!AF629*Source!I629, 2)</f>
        <v>0</v>
      </c>
      <c r="I1032" s="34"/>
      <c r="J1032" s="34">
        <f>IF(Source!BC629&lt;&gt; 0, Source!BC629, 1)</f>
        <v>7.13</v>
      </c>
      <c r="K1032" s="35">
        <f>Source!O629</f>
        <v>0</v>
      </c>
      <c r="L1032" s="36"/>
      <c r="S1032">
        <f>ROUND((Source!FX629/100)*((ROUND(Source!AF629*Source!I629, 2)+ROUND(Source!AE629*Source!I629, 2))), 2)</f>
        <v>0</v>
      </c>
      <c r="T1032">
        <f>Source!X629</f>
        <v>0</v>
      </c>
      <c r="U1032">
        <f>ROUND((Source!FY629/100)*((ROUND(Source!AF629*Source!I629, 2)+ROUND(Source!AE629*Source!I629, 2))), 2)</f>
        <v>0</v>
      </c>
      <c r="V1032">
        <f>Source!Y629</f>
        <v>0</v>
      </c>
      <c r="W1032">
        <f>IF(Source!BI629&lt;=1,H1032, 0)</f>
        <v>0</v>
      </c>
      <c r="X1032">
        <f>IF(Source!BI629=2,H1032, 0)</f>
        <v>0</v>
      </c>
      <c r="Y1032">
        <f>IF(Source!BI629=3,H1032, 0)</f>
        <v>0</v>
      </c>
      <c r="Z1032">
        <f>IF(Source!BI629=4,H1032, 0)</f>
        <v>0</v>
      </c>
    </row>
    <row r="1033" spans="1:26" ht="42.75" x14ac:dyDescent="0.2">
      <c r="A1033" s="50" t="str">
        <f>Source!E631</f>
        <v>96,2</v>
      </c>
      <c r="B1033" s="51" t="str">
        <f>Source!F631</f>
        <v>23.1.02.06-0044</v>
      </c>
      <c r="C1033" s="51" t="str">
        <f>Source!G631</f>
        <v>Хомут стальной оцинкованный с саморезом и резиновой прокладкой для крепления труб диаметром 32 мм</v>
      </c>
      <c r="D1033" s="32" t="str">
        <f>Source!H631</f>
        <v>10 шт.</v>
      </c>
      <c r="E1033" s="13">
        <f>Source!I631</f>
        <v>0.2</v>
      </c>
      <c r="F1033" s="33">
        <f>Source!AL631+Source!AM631+Source!AO631</f>
        <v>59.2</v>
      </c>
      <c r="G1033" s="47" t="s">
        <v>6</v>
      </c>
      <c r="H1033" s="35">
        <f>ROUND(Source!AC631*Source!I631, 2)+ROUND(Source!AD631*Source!I631, 2)+ROUND(Source!AF631*Source!I631, 2)</f>
        <v>11.84</v>
      </c>
      <c r="I1033" s="34"/>
      <c r="J1033" s="34">
        <f>IF(Source!BC631&lt;&gt; 0, Source!BC631, 1)</f>
        <v>7.13</v>
      </c>
      <c r="K1033" s="35">
        <f>Source!O631</f>
        <v>84.42</v>
      </c>
      <c r="L1033" s="36"/>
      <c r="S1033">
        <f>ROUND((Source!FX631/100)*((ROUND(Source!AF631*Source!I631, 2)+ROUND(Source!AE631*Source!I631, 2))), 2)</f>
        <v>0</v>
      </c>
      <c r="T1033">
        <f>Source!X631</f>
        <v>0</v>
      </c>
      <c r="U1033">
        <f>ROUND((Source!FY631/100)*((ROUND(Source!AF631*Source!I631, 2)+ROUND(Source!AE631*Source!I631, 2))), 2)</f>
        <v>0</v>
      </c>
      <c r="V1033">
        <f>Source!Y631</f>
        <v>0</v>
      </c>
      <c r="W1033">
        <f>IF(Source!BI631&lt;=1,H1033, 0)</f>
        <v>11.84</v>
      </c>
      <c r="X1033">
        <f>IF(Source!BI631=2,H1033, 0)</f>
        <v>0</v>
      </c>
      <c r="Y1033">
        <f>IF(Source!BI631=3,H1033, 0)</f>
        <v>0</v>
      </c>
      <c r="Z1033">
        <f>IF(Source!BI631=4,H1033, 0)</f>
        <v>0</v>
      </c>
    </row>
    <row r="1034" spans="1:26" ht="85.5" x14ac:dyDescent="0.2">
      <c r="A1034" s="52" t="str">
        <f>Source!E633</f>
        <v>96,3</v>
      </c>
      <c r="B1034" s="53" t="str">
        <f>Source!F633</f>
        <v>24.3.02.01-0014</v>
      </c>
      <c r="C1034" s="53" t="str">
        <f>Source!G633</f>
        <v>Трубопроводы напорные из полипропилена PPRS с гильзами и креплениями для холодного и горячего водоснабжения PN20 SDR 6, диаметром 32 мм, толщина стенки 5,4 мм</v>
      </c>
      <c r="D1034" s="39" t="str">
        <f>Source!H633</f>
        <v>м</v>
      </c>
      <c r="E1034" s="40">
        <f>Source!I633</f>
        <v>0.93799999999999994</v>
      </c>
      <c r="F1034" s="41">
        <f>Source!AL633+Source!AM633+Source!AO633</f>
        <v>22.38</v>
      </c>
      <c r="G1034" s="48" t="s">
        <v>6</v>
      </c>
      <c r="H1034" s="43">
        <f>ROUND(Source!AC633*Source!I633, 2)+ROUND(Source!AD633*Source!I633, 2)+ROUND(Source!AF633*Source!I633, 2)</f>
        <v>20.99</v>
      </c>
      <c r="I1034" s="42"/>
      <c r="J1034" s="42">
        <f>IF(Source!BC633&lt;&gt; 0, Source!BC633, 1)</f>
        <v>7.13</v>
      </c>
      <c r="K1034" s="43">
        <f>Source!O633</f>
        <v>149.68</v>
      </c>
      <c r="L1034" s="49"/>
      <c r="S1034">
        <f>ROUND((Source!FX633/100)*((ROUND(Source!AF633*Source!I633, 2)+ROUND(Source!AE633*Source!I633, 2))), 2)</f>
        <v>0</v>
      </c>
      <c r="T1034">
        <f>Source!X633</f>
        <v>0</v>
      </c>
      <c r="U1034">
        <f>ROUND((Source!FY633/100)*((ROUND(Source!AF633*Source!I633, 2)+ROUND(Source!AE633*Source!I633, 2))), 2)</f>
        <v>0</v>
      </c>
      <c r="V1034">
        <f>Source!Y633</f>
        <v>0</v>
      </c>
      <c r="W1034">
        <f>IF(Source!BI633&lt;=1,H1034, 0)</f>
        <v>20.99</v>
      </c>
      <c r="X1034">
        <f>IF(Source!BI633=2,H1034, 0)</f>
        <v>0</v>
      </c>
      <c r="Y1034">
        <f>IF(Source!BI633=3,H1034, 0)</f>
        <v>0</v>
      </c>
      <c r="Z1034">
        <f>IF(Source!BI633=4,H1034, 0)</f>
        <v>0</v>
      </c>
    </row>
    <row r="1035" spans="1:26" ht="15" x14ac:dyDescent="0.25">
      <c r="G1035" s="76">
        <f>H1025+H1026+H1028+H1029+H1030+SUM(H1032:H1034)</f>
        <v>80.509999999999991</v>
      </c>
      <c r="H1035" s="76"/>
      <c r="J1035" s="76">
        <f>K1025+K1026+K1028+K1029+K1030+SUM(K1032:K1034)</f>
        <v>574.45000000000005</v>
      </c>
      <c r="K1035" s="76"/>
      <c r="L1035" s="45">
        <f>Source!U627</f>
        <v>1.4007000000000001</v>
      </c>
      <c r="O1035" s="28">
        <f>G1035</f>
        <v>80.509999999999991</v>
      </c>
      <c r="P1035" s="28">
        <f>J1035</f>
        <v>574.45000000000005</v>
      </c>
      <c r="Q1035" s="28">
        <f>L1035</f>
        <v>1.4007000000000001</v>
      </c>
      <c r="W1035">
        <f>IF(Source!BI627&lt;=1,H1025+H1026+H1028+H1029+H1030, 0)</f>
        <v>47.68</v>
      </c>
      <c r="X1035">
        <f>IF(Source!BI627=2,H1025+H1026+H1028+H1029+H1030, 0)</f>
        <v>0</v>
      </c>
      <c r="Y1035">
        <f>IF(Source!BI627=3,H1025+H1026+H1028+H1029+H1030, 0)</f>
        <v>0</v>
      </c>
      <c r="Z1035">
        <f>IF(Source!BI627=4,H1025+H1026+H1028+H1029+H1030, 0)</f>
        <v>0</v>
      </c>
    </row>
    <row r="1036" spans="1:26" ht="57" x14ac:dyDescent="0.2">
      <c r="A1036" s="50" t="str">
        <f>Source!E635</f>
        <v>97</v>
      </c>
      <c r="B1036" s="51" t="str">
        <f>Source!F635</f>
        <v>16-05-001-01</v>
      </c>
      <c r="C1036" s="51" t="str">
        <f>Source!G635</f>
        <v>Установка вентилей, задвижек, затворов, клапанов обратных, кранов проходных на трубопроводах из стальных труб диаметром до 25 мм</v>
      </c>
      <c r="D1036" s="32" t="str">
        <f>Source!H635</f>
        <v>ШТ</v>
      </c>
      <c r="E1036" s="13">
        <f>Source!I635</f>
        <v>10</v>
      </c>
      <c r="F1036" s="33">
        <f>Source!AL635+Source!AM635+Source!AO635</f>
        <v>42.04</v>
      </c>
      <c r="G1036" s="34"/>
      <c r="H1036" s="35"/>
      <c r="I1036" s="34" t="str">
        <f>Source!BO635</f>
        <v/>
      </c>
      <c r="J1036" s="34"/>
      <c r="K1036" s="35"/>
      <c r="L1036" s="36"/>
      <c r="S1036">
        <f>ROUND((Source!FX635/100)*((ROUND(Source!AF635*Source!I635, 2)+ROUND(Source!AE635*Source!I635, 2))), 2)</f>
        <v>178.33</v>
      </c>
      <c r="T1036">
        <f>Source!X635</f>
        <v>1269.24</v>
      </c>
      <c r="U1036">
        <f>ROUND((Source!FY635/100)*((ROUND(Source!AF635*Source!I635, 2)+ROUND(Source!AE635*Source!I635, 2))), 2)</f>
        <v>109.21</v>
      </c>
      <c r="V1036">
        <f>Source!Y635</f>
        <v>783.62</v>
      </c>
    </row>
    <row r="1037" spans="1:26" ht="14.25" x14ac:dyDescent="0.2">
      <c r="A1037" s="50"/>
      <c r="B1037" s="51"/>
      <c r="C1037" s="51" t="s">
        <v>1607</v>
      </c>
      <c r="D1037" s="32"/>
      <c r="E1037" s="13"/>
      <c r="F1037" s="33">
        <f>Source!AO635</f>
        <v>13.33</v>
      </c>
      <c r="G1037" s="34" t="str">
        <f>Source!DG635</f>
        <v>)*1,15</v>
      </c>
      <c r="H1037" s="35">
        <f>ROUND(Source!AF635*Source!I635, 2)</f>
        <v>153.30000000000001</v>
      </c>
      <c r="I1037" s="34"/>
      <c r="J1037" s="34">
        <f>IF(Source!BA635&lt;&gt; 0, Source!BA635, 1)</f>
        <v>7.13</v>
      </c>
      <c r="K1037" s="35">
        <f>Source!S635</f>
        <v>1092.99</v>
      </c>
      <c r="L1037" s="36"/>
      <c r="R1037">
        <f>H1037</f>
        <v>153.30000000000001</v>
      </c>
    </row>
    <row r="1038" spans="1:26" ht="14.25" x14ac:dyDescent="0.2">
      <c r="A1038" s="50"/>
      <c r="B1038" s="51"/>
      <c r="C1038" s="51" t="s">
        <v>390</v>
      </c>
      <c r="D1038" s="32"/>
      <c r="E1038" s="13"/>
      <c r="F1038" s="33">
        <f>Source!AM635</f>
        <v>3.5</v>
      </c>
      <c r="G1038" s="34" t="str">
        <f>Source!DE635</f>
        <v>)*1,25</v>
      </c>
      <c r="H1038" s="35">
        <f>ROUND(Source!AD635*Source!I635, 2)</f>
        <v>43.75</v>
      </c>
      <c r="I1038" s="34"/>
      <c r="J1038" s="34">
        <f>IF(Source!BB635&lt;&gt; 0, Source!BB635, 1)</f>
        <v>7.13</v>
      </c>
      <c r="K1038" s="35">
        <f>Source!Q635</f>
        <v>311.94</v>
      </c>
      <c r="L1038" s="36"/>
    </row>
    <row r="1039" spans="1:26" ht="14.25" x14ac:dyDescent="0.2">
      <c r="A1039" s="50"/>
      <c r="B1039" s="51"/>
      <c r="C1039" s="51" t="s">
        <v>1608</v>
      </c>
      <c r="D1039" s="32"/>
      <c r="E1039" s="13"/>
      <c r="F1039" s="33">
        <f>Source!AN635</f>
        <v>0.12</v>
      </c>
      <c r="G1039" s="34" t="str">
        <f>Source!DF635</f>
        <v>)*1,25</v>
      </c>
      <c r="H1039" s="37">
        <f>ROUND(Source!AE635*Source!I635, 2)</f>
        <v>1.5</v>
      </c>
      <c r="I1039" s="34"/>
      <c r="J1039" s="34">
        <f>IF(Source!BS635&lt;&gt; 0, Source!BS635, 1)</f>
        <v>7.13</v>
      </c>
      <c r="K1039" s="37">
        <f>Source!R635</f>
        <v>10.7</v>
      </c>
      <c r="L1039" s="36"/>
      <c r="R1039">
        <f>H1039</f>
        <v>1.5</v>
      </c>
    </row>
    <row r="1040" spans="1:26" ht="14.25" x14ac:dyDescent="0.2">
      <c r="A1040" s="50"/>
      <c r="B1040" s="51"/>
      <c r="C1040" s="51" t="s">
        <v>1614</v>
      </c>
      <c r="D1040" s="32"/>
      <c r="E1040" s="13"/>
      <c r="F1040" s="33">
        <f>Source!AL635</f>
        <v>25.21</v>
      </c>
      <c r="G1040" s="34" t="str">
        <f>Source!DD635</f>
        <v/>
      </c>
      <c r="H1040" s="35">
        <f>ROUND(Source!AC635*Source!I635, 2)</f>
        <v>252.1</v>
      </c>
      <c r="I1040" s="34"/>
      <c r="J1040" s="34">
        <f>IF(Source!BC635&lt;&gt; 0, Source!BC635, 1)</f>
        <v>7.13</v>
      </c>
      <c r="K1040" s="35">
        <f>Source!P635</f>
        <v>1797.47</v>
      </c>
      <c r="L1040" s="36"/>
    </row>
    <row r="1041" spans="1:26" ht="14.25" x14ac:dyDescent="0.2">
      <c r="A1041" s="50"/>
      <c r="B1041" s="51"/>
      <c r="C1041" s="51" t="s">
        <v>1609</v>
      </c>
      <c r="D1041" s="32" t="s">
        <v>1610</v>
      </c>
      <c r="E1041" s="13">
        <f>Source!BZ635</f>
        <v>128</v>
      </c>
      <c r="F1041" s="74" t="str">
        <f>CONCATENATE(" )", Source!DL635, Source!FT635, "=", Source!FX635)</f>
        <v xml:space="preserve"> )*0,9=115,2</v>
      </c>
      <c r="G1041" s="75"/>
      <c r="H1041" s="35">
        <f>SUM(S1036:S1045)</f>
        <v>178.33</v>
      </c>
      <c r="I1041" s="38"/>
      <c r="J1041" s="30">
        <f>Source!AT635</f>
        <v>115</v>
      </c>
      <c r="K1041" s="35">
        <f>SUM(T1036:T1045)</f>
        <v>1269.24</v>
      </c>
      <c r="L1041" s="36"/>
    </row>
    <row r="1042" spans="1:26" ht="14.25" x14ac:dyDescent="0.2">
      <c r="A1042" s="50"/>
      <c r="B1042" s="51"/>
      <c r="C1042" s="51" t="s">
        <v>1611</v>
      </c>
      <c r="D1042" s="32" t="s">
        <v>1610</v>
      </c>
      <c r="E1042" s="13">
        <f>Source!CA635</f>
        <v>83</v>
      </c>
      <c r="F1042" s="74" t="str">
        <f>CONCATENATE(" )", Source!DM635, Source!FU635, "=", Source!FY635)</f>
        <v xml:space="preserve"> )*0,85=70,55</v>
      </c>
      <c r="G1042" s="75"/>
      <c r="H1042" s="35">
        <f>SUM(U1036:U1045)</f>
        <v>109.21</v>
      </c>
      <c r="I1042" s="38"/>
      <c r="J1042" s="30">
        <f>Source!AU635</f>
        <v>71</v>
      </c>
      <c r="K1042" s="35">
        <f>SUM(V1036:V1045)</f>
        <v>783.62</v>
      </c>
      <c r="L1042" s="36"/>
    </row>
    <row r="1043" spans="1:26" ht="14.25" x14ac:dyDescent="0.2">
      <c r="A1043" s="50"/>
      <c r="B1043" s="51"/>
      <c r="C1043" s="51" t="s">
        <v>1612</v>
      </c>
      <c r="D1043" s="32" t="s">
        <v>1613</v>
      </c>
      <c r="E1043" s="13">
        <f>Source!AQ635</f>
        <v>1.47</v>
      </c>
      <c r="F1043" s="33"/>
      <c r="G1043" s="34" t="str">
        <f>Source!DI635</f>
        <v>)*1,15</v>
      </c>
      <c r="H1043" s="35"/>
      <c r="I1043" s="34"/>
      <c r="J1043" s="34"/>
      <c r="K1043" s="35"/>
      <c r="L1043" s="46">
        <f>Source!U635</f>
        <v>16.904999999999998</v>
      </c>
    </row>
    <row r="1044" spans="1:26" ht="28.5" x14ac:dyDescent="0.2">
      <c r="A1044" s="50" t="str">
        <f>Source!E637</f>
        <v>97,1</v>
      </c>
      <c r="B1044" s="51" t="str">
        <f>Source!F637</f>
        <v>18.1.09.06-0064</v>
      </c>
      <c r="C1044" s="51" t="str">
        <f>Source!G637</f>
        <v>Кран шаровый муфтовый Valtec для воды диаметром 15 мм, тип в/н</v>
      </c>
      <c r="D1044" s="32" t="str">
        <f>Source!H637</f>
        <v>шт.</v>
      </c>
      <c r="E1044" s="13">
        <f>Source!I637</f>
        <v>8</v>
      </c>
      <c r="F1044" s="33">
        <f>Source!AL637+Source!AM637+Source!AO637</f>
        <v>32.22</v>
      </c>
      <c r="G1044" s="47" t="s">
        <v>6</v>
      </c>
      <c r="H1044" s="35">
        <f>ROUND(Source!AC637*Source!I637, 2)+ROUND(Source!AD637*Source!I637, 2)+ROUND(Source!AF637*Source!I637, 2)</f>
        <v>257.76</v>
      </c>
      <c r="I1044" s="34"/>
      <c r="J1044" s="34">
        <f>IF(Source!BC637&lt;&gt; 0, Source!BC637, 1)</f>
        <v>7.13</v>
      </c>
      <c r="K1044" s="35">
        <f>Source!O637</f>
        <v>1837.83</v>
      </c>
      <c r="L1044" s="36"/>
      <c r="S1044">
        <f>ROUND((Source!FX637/100)*((ROUND(Source!AF637*Source!I637, 2)+ROUND(Source!AE637*Source!I637, 2))), 2)</f>
        <v>0</v>
      </c>
      <c r="T1044">
        <f>Source!X637</f>
        <v>0</v>
      </c>
      <c r="U1044">
        <f>ROUND((Source!FY637/100)*((ROUND(Source!AF637*Source!I637, 2)+ROUND(Source!AE637*Source!I637, 2))), 2)</f>
        <v>0</v>
      </c>
      <c r="V1044">
        <f>Source!Y637</f>
        <v>0</v>
      </c>
      <c r="W1044">
        <f>IF(Source!BI637&lt;=1,H1044, 0)</f>
        <v>257.76</v>
      </c>
      <c r="X1044">
        <f>IF(Source!BI637=2,H1044, 0)</f>
        <v>0</v>
      </c>
      <c r="Y1044">
        <f>IF(Source!BI637=3,H1044, 0)</f>
        <v>0</v>
      </c>
      <c r="Z1044">
        <f>IF(Source!BI637=4,H1044, 0)</f>
        <v>0</v>
      </c>
    </row>
    <row r="1045" spans="1:26" ht="28.5" x14ac:dyDescent="0.2">
      <c r="A1045" s="52" t="str">
        <f>Source!E639</f>
        <v>97,2</v>
      </c>
      <c r="B1045" s="53" t="str">
        <f>Source!F639</f>
        <v>18.1.09.06-0072</v>
      </c>
      <c r="C1045" s="53" t="str">
        <f>Source!G639</f>
        <v>Кран шаровый муфтовый Valtec для воды диаметром 25 мм со сгоном</v>
      </c>
      <c r="D1045" s="39" t="str">
        <f>Source!H639</f>
        <v>шт.</v>
      </c>
      <c r="E1045" s="40">
        <f>Source!I639</f>
        <v>2</v>
      </c>
      <c r="F1045" s="41">
        <f>Source!AL639+Source!AM639+Source!AO639</f>
        <v>101.68</v>
      </c>
      <c r="G1045" s="48" t="s">
        <v>6</v>
      </c>
      <c r="H1045" s="43">
        <f>ROUND(Source!AC639*Source!I639, 2)+ROUND(Source!AD639*Source!I639, 2)+ROUND(Source!AF639*Source!I639, 2)</f>
        <v>203.36</v>
      </c>
      <c r="I1045" s="42"/>
      <c r="J1045" s="42">
        <f>IF(Source!BC639&lt;&gt; 0, Source!BC639, 1)</f>
        <v>7.13</v>
      </c>
      <c r="K1045" s="43">
        <f>Source!O639</f>
        <v>1449.96</v>
      </c>
      <c r="L1045" s="49"/>
      <c r="S1045">
        <f>ROUND((Source!FX639/100)*((ROUND(Source!AF639*Source!I639, 2)+ROUND(Source!AE639*Source!I639, 2))), 2)</f>
        <v>0</v>
      </c>
      <c r="T1045">
        <f>Source!X639</f>
        <v>0</v>
      </c>
      <c r="U1045">
        <f>ROUND((Source!FY639/100)*((ROUND(Source!AF639*Source!I639, 2)+ROUND(Source!AE639*Source!I639, 2))), 2)</f>
        <v>0</v>
      </c>
      <c r="V1045">
        <f>Source!Y639</f>
        <v>0</v>
      </c>
      <c r="W1045">
        <f>IF(Source!BI639&lt;=1,H1045, 0)</f>
        <v>203.36</v>
      </c>
      <c r="X1045">
        <f>IF(Source!BI639=2,H1045, 0)</f>
        <v>0</v>
      </c>
      <c r="Y1045">
        <f>IF(Source!BI639=3,H1045, 0)</f>
        <v>0</v>
      </c>
      <c r="Z1045">
        <f>IF(Source!BI639=4,H1045, 0)</f>
        <v>0</v>
      </c>
    </row>
    <row r="1046" spans="1:26" ht="15" x14ac:dyDescent="0.25">
      <c r="G1046" s="76">
        <f>H1037+H1038+H1040+H1041+H1042+SUM(H1044:H1045)</f>
        <v>1197.81</v>
      </c>
      <c r="H1046" s="76"/>
      <c r="J1046" s="76">
        <f>K1037+K1038+K1040+K1041+K1042+SUM(K1044:K1045)</f>
        <v>8543.0499999999993</v>
      </c>
      <c r="K1046" s="76"/>
      <c r="L1046" s="45">
        <f>Source!U635</f>
        <v>16.904999999999998</v>
      </c>
      <c r="O1046" s="28">
        <f>G1046</f>
        <v>1197.81</v>
      </c>
      <c r="P1046" s="28">
        <f>J1046</f>
        <v>8543.0499999999993</v>
      </c>
      <c r="Q1046" s="28">
        <f>L1046</f>
        <v>16.904999999999998</v>
      </c>
      <c r="W1046">
        <f>IF(Source!BI635&lt;=1,H1037+H1038+H1040+H1041+H1042, 0)</f>
        <v>736.69</v>
      </c>
      <c r="X1046">
        <f>IF(Source!BI635=2,H1037+H1038+H1040+H1041+H1042, 0)</f>
        <v>0</v>
      </c>
      <c r="Y1046">
        <f>IF(Source!BI635=3,H1037+H1038+H1040+H1041+H1042, 0)</f>
        <v>0</v>
      </c>
      <c r="Z1046">
        <f>IF(Source!BI635=4,H1037+H1038+H1040+H1041+H1042, 0)</f>
        <v>0</v>
      </c>
    </row>
    <row r="1047" spans="1:26" ht="28.5" x14ac:dyDescent="0.2">
      <c r="A1047" s="50" t="str">
        <f>Source!E641</f>
        <v>98</v>
      </c>
      <c r="B1047" s="51" t="str">
        <f>Source!F641</f>
        <v>17-01-001-18</v>
      </c>
      <c r="C1047" s="51" t="str">
        <f>Source!G641</f>
        <v>Установка поддонов душевых чугунных и стальных мелких</v>
      </c>
      <c r="D1047" s="32" t="str">
        <f>Source!H641</f>
        <v>10 компл</v>
      </c>
      <c r="E1047" s="13">
        <f>Source!I641</f>
        <v>0.1</v>
      </c>
      <c r="F1047" s="33">
        <f>Source!AL641+Source!AM641+Source!AO641</f>
        <v>234.61</v>
      </c>
      <c r="G1047" s="34"/>
      <c r="H1047" s="35"/>
      <c r="I1047" s="34" t="str">
        <f>Source!BO641</f>
        <v/>
      </c>
      <c r="J1047" s="34"/>
      <c r="K1047" s="35"/>
      <c r="L1047" s="36"/>
      <c r="S1047">
        <f>ROUND((Source!FX641/100)*((ROUND(Source!AF641*Source!I641, 2)+ROUND(Source!AE641*Source!I641, 2))), 2)</f>
        <v>15.37</v>
      </c>
      <c r="T1047">
        <f>Source!X641</f>
        <v>109.34</v>
      </c>
      <c r="U1047">
        <f>ROUND((Source!FY641/100)*((ROUND(Source!AF641*Source!I641, 2)+ROUND(Source!AE641*Source!I641, 2))), 2)</f>
        <v>9.41</v>
      </c>
      <c r="V1047">
        <f>Source!Y641</f>
        <v>67.510000000000005</v>
      </c>
    </row>
    <row r="1048" spans="1:26" x14ac:dyDescent="0.2">
      <c r="C1048" s="27" t="str">
        <f>"Объем: "&amp;Source!I641&amp;"=1/"&amp;"10"</f>
        <v>Объем: 0,1=1/10</v>
      </c>
    </row>
    <row r="1049" spans="1:26" ht="14.25" x14ac:dyDescent="0.2">
      <c r="A1049" s="50"/>
      <c r="B1049" s="51"/>
      <c r="C1049" s="51" t="s">
        <v>1607</v>
      </c>
      <c r="D1049" s="32"/>
      <c r="E1049" s="13"/>
      <c r="F1049" s="33">
        <f>Source!AO641</f>
        <v>104.76</v>
      </c>
      <c r="G1049" s="34" t="str">
        <f>Source!DG641</f>
        <v>)*1,15</v>
      </c>
      <c r="H1049" s="35">
        <f>ROUND(Source!AF641*Source!I641, 2)</f>
        <v>12.05</v>
      </c>
      <c r="I1049" s="34"/>
      <c r="J1049" s="34">
        <f>IF(Source!BA641&lt;&gt; 0, Source!BA641, 1)</f>
        <v>7.13</v>
      </c>
      <c r="K1049" s="35">
        <f>Source!S641</f>
        <v>85.9</v>
      </c>
      <c r="L1049" s="36"/>
      <c r="R1049">
        <f>H1049</f>
        <v>12.05</v>
      </c>
    </row>
    <row r="1050" spans="1:26" ht="14.25" x14ac:dyDescent="0.2">
      <c r="A1050" s="50"/>
      <c r="B1050" s="51"/>
      <c r="C1050" s="51" t="s">
        <v>390</v>
      </c>
      <c r="D1050" s="32"/>
      <c r="E1050" s="13"/>
      <c r="F1050" s="33">
        <f>Source!AM641</f>
        <v>47.93</v>
      </c>
      <c r="G1050" s="34" t="str">
        <f>Source!DE641</f>
        <v>)*1,25</v>
      </c>
      <c r="H1050" s="35">
        <f>ROUND(Source!AD641*Source!I641, 2)</f>
        <v>5.99</v>
      </c>
      <c r="I1050" s="34"/>
      <c r="J1050" s="34">
        <f>IF(Source!BB641&lt;&gt; 0, Source!BB641, 1)</f>
        <v>7.13</v>
      </c>
      <c r="K1050" s="35">
        <f>Source!Q641</f>
        <v>42.72</v>
      </c>
      <c r="L1050" s="36"/>
    </row>
    <row r="1051" spans="1:26" ht="14.25" x14ac:dyDescent="0.2">
      <c r="A1051" s="50"/>
      <c r="B1051" s="51"/>
      <c r="C1051" s="51" t="s">
        <v>1608</v>
      </c>
      <c r="D1051" s="32"/>
      <c r="E1051" s="13"/>
      <c r="F1051" s="33">
        <f>Source!AN641</f>
        <v>10.3</v>
      </c>
      <c r="G1051" s="34" t="str">
        <f>Source!DF641</f>
        <v>)*1,25</v>
      </c>
      <c r="H1051" s="37">
        <f>ROUND(Source!AE641*Source!I641, 2)</f>
        <v>1.29</v>
      </c>
      <c r="I1051" s="34"/>
      <c r="J1051" s="34">
        <f>IF(Source!BS641&lt;&gt; 0, Source!BS641, 1)</f>
        <v>7.13</v>
      </c>
      <c r="K1051" s="37">
        <f>Source!R641</f>
        <v>9.18</v>
      </c>
      <c r="L1051" s="36"/>
      <c r="R1051">
        <f>H1051</f>
        <v>1.29</v>
      </c>
    </row>
    <row r="1052" spans="1:26" ht="14.25" x14ac:dyDescent="0.2">
      <c r="A1052" s="50"/>
      <c r="B1052" s="51"/>
      <c r="C1052" s="51" t="s">
        <v>1614</v>
      </c>
      <c r="D1052" s="32"/>
      <c r="E1052" s="13"/>
      <c r="F1052" s="33">
        <f>Source!AL641</f>
        <v>81.92</v>
      </c>
      <c r="G1052" s="34" t="str">
        <f>Source!DD641</f>
        <v/>
      </c>
      <c r="H1052" s="35">
        <f>ROUND(Source!AC641*Source!I641, 2)</f>
        <v>8.19</v>
      </c>
      <c r="I1052" s="34"/>
      <c r="J1052" s="34">
        <f>IF(Source!BC641&lt;&gt; 0, Source!BC641, 1)</f>
        <v>7.13</v>
      </c>
      <c r="K1052" s="35">
        <f>Source!P641</f>
        <v>58.41</v>
      </c>
      <c r="L1052" s="36"/>
    </row>
    <row r="1053" spans="1:26" ht="14.25" x14ac:dyDescent="0.2">
      <c r="A1053" s="50"/>
      <c r="B1053" s="51"/>
      <c r="C1053" s="51" t="s">
        <v>1609</v>
      </c>
      <c r="D1053" s="32" t="s">
        <v>1610</v>
      </c>
      <c r="E1053" s="13">
        <f>Source!BZ641</f>
        <v>128</v>
      </c>
      <c r="F1053" s="74" t="str">
        <f>CONCATENATE(" )", Source!DL641, Source!FT641, "=", Source!FX641)</f>
        <v xml:space="preserve"> )*0,9=115,2</v>
      </c>
      <c r="G1053" s="75"/>
      <c r="H1053" s="35">
        <f>SUM(S1047:S1056)</f>
        <v>15.37</v>
      </c>
      <c r="I1053" s="38"/>
      <c r="J1053" s="30">
        <f>Source!AT641</f>
        <v>115</v>
      </c>
      <c r="K1053" s="35">
        <f>SUM(T1047:T1056)</f>
        <v>109.34</v>
      </c>
      <c r="L1053" s="36"/>
    </row>
    <row r="1054" spans="1:26" ht="14.25" x14ac:dyDescent="0.2">
      <c r="A1054" s="50"/>
      <c r="B1054" s="51"/>
      <c r="C1054" s="51" t="s">
        <v>1611</v>
      </c>
      <c r="D1054" s="32" t="s">
        <v>1610</v>
      </c>
      <c r="E1054" s="13">
        <f>Source!CA641</f>
        <v>83</v>
      </c>
      <c r="F1054" s="74" t="str">
        <f>CONCATENATE(" )", Source!DM641, Source!FU641, "=", Source!FY641)</f>
        <v xml:space="preserve"> )*0,85=70,55</v>
      </c>
      <c r="G1054" s="75"/>
      <c r="H1054" s="35">
        <f>SUM(U1047:U1056)</f>
        <v>9.41</v>
      </c>
      <c r="I1054" s="38"/>
      <c r="J1054" s="30">
        <f>Source!AU641</f>
        <v>71</v>
      </c>
      <c r="K1054" s="35">
        <f>SUM(V1047:V1056)</f>
        <v>67.510000000000005</v>
      </c>
      <c r="L1054" s="36"/>
    </row>
    <row r="1055" spans="1:26" ht="14.25" x14ac:dyDescent="0.2">
      <c r="A1055" s="50"/>
      <c r="B1055" s="51"/>
      <c r="C1055" s="51" t="s">
        <v>1612</v>
      </c>
      <c r="D1055" s="32" t="s">
        <v>1613</v>
      </c>
      <c r="E1055" s="13">
        <f>Source!AQ641</f>
        <v>10.89</v>
      </c>
      <c r="F1055" s="33"/>
      <c r="G1055" s="34" t="str">
        <f>Source!DI641</f>
        <v>)*1,15</v>
      </c>
      <c r="H1055" s="35"/>
      <c r="I1055" s="34"/>
      <c r="J1055" s="34"/>
      <c r="K1055" s="35"/>
      <c r="L1055" s="46">
        <f>Source!U641</f>
        <v>1.2523500000000001</v>
      </c>
    </row>
    <row r="1056" spans="1:26" ht="57" x14ac:dyDescent="0.2">
      <c r="A1056" s="52" t="str">
        <f>Source!E643</f>
        <v>98,1</v>
      </c>
      <c r="B1056" s="53" t="str">
        <f>Source!F643</f>
        <v>18.2.02.07-0011прим.</v>
      </c>
      <c r="C1056" s="53" t="str">
        <f>Source!G643</f>
        <v>Поддоны душевые эмалированные стальные мелкие RIVER 800х800х110 мм  с пластмассовым унифицированным сифоном</v>
      </c>
      <c r="D1056" s="39" t="str">
        <f>Source!H643</f>
        <v>компл.</v>
      </c>
      <c r="E1056" s="40">
        <f>Source!I643</f>
        <v>1</v>
      </c>
      <c r="F1056" s="41">
        <f>Source!AL643+Source!AM643+Source!AO643</f>
        <v>555.37</v>
      </c>
      <c r="G1056" s="48" t="s">
        <v>6</v>
      </c>
      <c r="H1056" s="43">
        <f>ROUND(Source!AC643*Source!I643, 2)+ROUND(Source!AD643*Source!I643, 2)+ROUND(Source!AF643*Source!I643, 2)</f>
        <v>555.37</v>
      </c>
      <c r="I1056" s="42"/>
      <c r="J1056" s="42">
        <f>IF(Source!BC643&lt;&gt; 0, Source!BC643, 1)</f>
        <v>7.13</v>
      </c>
      <c r="K1056" s="43">
        <f>Source!O643</f>
        <v>3959.79</v>
      </c>
      <c r="L1056" s="49"/>
      <c r="S1056">
        <f>ROUND((Source!FX643/100)*((ROUND(Source!AF643*Source!I643, 2)+ROUND(Source!AE643*Source!I643, 2))), 2)</f>
        <v>0</v>
      </c>
      <c r="T1056">
        <f>Source!X643</f>
        <v>0</v>
      </c>
      <c r="U1056">
        <f>ROUND((Source!FY643/100)*((ROUND(Source!AF643*Source!I643, 2)+ROUND(Source!AE643*Source!I643, 2))), 2)</f>
        <v>0</v>
      </c>
      <c r="V1056">
        <f>Source!Y643</f>
        <v>0</v>
      </c>
      <c r="W1056">
        <f>IF(Source!BI643&lt;=1,H1056, 0)</f>
        <v>555.37</v>
      </c>
      <c r="X1056">
        <f>IF(Source!BI643=2,H1056, 0)</f>
        <v>0</v>
      </c>
      <c r="Y1056">
        <f>IF(Source!BI643=3,H1056, 0)</f>
        <v>0</v>
      </c>
      <c r="Z1056">
        <f>IF(Source!BI643=4,H1056, 0)</f>
        <v>0</v>
      </c>
    </row>
    <row r="1057" spans="1:26" ht="15" x14ac:dyDescent="0.25">
      <c r="G1057" s="76">
        <f>H1049+H1050+H1052+H1053+H1054+SUM(H1056:H1056)</f>
        <v>606.38</v>
      </c>
      <c r="H1057" s="76"/>
      <c r="J1057" s="76">
        <f>K1049+K1050+K1052+K1053+K1054+SUM(K1056:K1056)</f>
        <v>4323.67</v>
      </c>
      <c r="K1057" s="76"/>
      <c r="L1057" s="45">
        <f>Source!U641</f>
        <v>1.2523500000000001</v>
      </c>
      <c r="O1057" s="28">
        <f>G1057</f>
        <v>606.38</v>
      </c>
      <c r="P1057" s="28">
        <f>J1057</f>
        <v>4323.67</v>
      </c>
      <c r="Q1057" s="28">
        <f>L1057</f>
        <v>1.2523500000000001</v>
      </c>
      <c r="W1057">
        <f>IF(Source!BI641&lt;=1,H1049+H1050+H1052+H1053+H1054, 0)</f>
        <v>51.009999999999991</v>
      </c>
      <c r="X1057">
        <f>IF(Source!BI641=2,H1049+H1050+H1052+H1053+H1054, 0)</f>
        <v>0</v>
      </c>
      <c r="Y1057">
        <f>IF(Source!BI641=3,H1049+H1050+H1052+H1053+H1054, 0)</f>
        <v>0</v>
      </c>
      <c r="Z1057">
        <f>IF(Source!BI641=4,H1049+H1050+H1052+H1053+H1054, 0)</f>
        <v>0</v>
      </c>
    </row>
    <row r="1058" spans="1:26" ht="28.5" x14ac:dyDescent="0.2">
      <c r="A1058" s="50" t="str">
        <f>Source!E645</f>
        <v>99</v>
      </c>
      <c r="B1058" s="51" t="str">
        <f>Source!F645</f>
        <v>17-01-005-04</v>
      </c>
      <c r="C1058" s="51" t="str">
        <f>Source!G645</f>
        <v>Установка раковин</v>
      </c>
      <c r="D1058" s="32" t="str">
        <f>Source!H645</f>
        <v>10 компл</v>
      </c>
      <c r="E1058" s="13">
        <f>Source!I645</f>
        <v>0.2</v>
      </c>
      <c r="F1058" s="33">
        <f>Source!AL645+Source!AM645+Source!AO645</f>
        <v>153.76999999999998</v>
      </c>
      <c r="G1058" s="34"/>
      <c r="H1058" s="35"/>
      <c r="I1058" s="34" t="str">
        <f>Source!BO645</f>
        <v/>
      </c>
      <c r="J1058" s="34"/>
      <c r="K1058" s="35"/>
      <c r="L1058" s="36"/>
      <c r="S1058">
        <f>ROUND((Source!FX645/100)*((ROUND(Source!AF645*Source!I645, 2)+ROUND(Source!AE645*Source!I645, 2))), 2)</f>
        <v>23.65</v>
      </c>
      <c r="T1058">
        <f>Source!X645</f>
        <v>168.36</v>
      </c>
      <c r="U1058">
        <f>ROUND((Source!FY645/100)*((ROUND(Source!AF645*Source!I645, 2)+ROUND(Source!AE645*Source!I645, 2))), 2)</f>
        <v>14.48</v>
      </c>
      <c r="V1058">
        <f>Source!Y645</f>
        <v>103.94</v>
      </c>
    </row>
    <row r="1059" spans="1:26" x14ac:dyDescent="0.2">
      <c r="C1059" s="27" t="str">
        <f>"Объем: "&amp;Source!I645&amp;"=2/"&amp;"10"</f>
        <v>Объем: 0,2=2/10</v>
      </c>
    </row>
    <row r="1060" spans="1:26" ht="14.25" x14ac:dyDescent="0.2">
      <c r="A1060" s="50"/>
      <c r="B1060" s="51"/>
      <c r="C1060" s="51" t="s">
        <v>1607</v>
      </c>
      <c r="D1060" s="32"/>
      <c r="E1060" s="13"/>
      <c r="F1060" s="33">
        <f>Source!AO645</f>
        <v>86.48</v>
      </c>
      <c r="G1060" s="34" t="str">
        <f>Source!DG645</f>
        <v>)*1,15</v>
      </c>
      <c r="H1060" s="35">
        <f>ROUND(Source!AF645*Source!I645, 2)</f>
        <v>19.89</v>
      </c>
      <c r="I1060" s="34"/>
      <c r="J1060" s="34">
        <f>IF(Source!BA645&lt;&gt; 0, Source!BA645, 1)</f>
        <v>7.13</v>
      </c>
      <c r="K1060" s="35">
        <f>Source!S645</f>
        <v>141.82</v>
      </c>
      <c r="L1060" s="36"/>
      <c r="R1060">
        <f>H1060</f>
        <v>19.89</v>
      </c>
    </row>
    <row r="1061" spans="1:26" ht="14.25" x14ac:dyDescent="0.2">
      <c r="A1061" s="50"/>
      <c r="B1061" s="51"/>
      <c r="C1061" s="51" t="s">
        <v>390</v>
      </c>
      <c r="D1061" s="32"/>
      <c r="E1061" s="13"/>
      <c r="F1061" s="33">
        <f>Source!AM645</f>
        <v>11.39</v>
      </c>
      <c r="G1061" s="34" t="str">
        <f>Source!DE645</f>
        <v>)*1,25</v>
      </c>
      <c r="H1061" s="35">
        <f>ROUND(Source!AD645*Source!I645, 2)</f>
        <v>2.85</v>
      </c>
      <c r="I1061" s="34"/>
      <c r="J1061" s="34">
        <f>IF(Source!BB645&lt;&gt; 0, Source!BB645, 1)</f>
        <v>7.13</v>
      </c>
      <c r="K1061" s="35">
        <f>Source!Q645</f>
        <v>20.3</v>
      </c>
      <c r="L1061" s="36"/>
    </row>
    <row r="1062" spans="1:26" ht="14.25" x14ac:dyDescent="0.2">
      <c r="A1062" s="50"/>
      <c r="B1062" s="51"/>
      <c r="C1062" s="51" t="s">
        <v>1608</v>
      </c>
      <c r="D1062" s="32"/>
      <c r="E1062" s="13"/>
      <c r="F1062" s="33">
        <f>Source!AN645</f>
        <v>2.57</v>
      </c>
      <c r="G1062" s="34" t="str">
        <f>Source!DF645</f>
        <v>)*1,25</v>
      </c>
      <c r="H1062" s="37">
        <f>ROUND(Source!AE645*Source!I645, 2)</f>
        <v>0.64</v>
      </c>
      <c r="I1062" s="34"/>
      <c r="J1062" s="34">
        <f>IF(Source!BS645&lt;&gt; 0, Source!BS645, 1)</f>
        <v>7.13</v>
      </c>
      <c r="K1062" s="37">
        <f>Source!R645</f>
        <v>4.58</v>
      </c>
      <c r="L1062" s="36"/>
      <c r="R1062">
        <f>H1062</f>
        <v>0.64</v>
      </c>
    </row>
    <row r="1063" spans="1:26" ht="14.25" x14ac:dyDescent="0.2">
      <c r="A1063" s="50"/>
      <c r="B1063" s="51"/>
      <c r="C1063" s="51" t="s">
        <v>1614</v>
      </c>
      <c r="D1063" s="32"/>
      <c r="E1063" s="13"/>
      <c r="F1063" s="33">
        <f>Source!AL645</f>
        <v>55.9</v>
      </c>
      <c r="G1063" s="34" t="str">
        <f>Source!DD645</f>
        <v/>
      </c>
      <c r="H1063" s="35">
        <f>ROUND(Source!AC645*Source!I645, 2)</f>
        <v>11.18</v>
      </c>
      <c r="I1063" s="34"/>
      <c r="J1063" s="34">
        <f>IF(Source!BC645&lt;&gt; 0, Source!BC645, 1)</f>
        <v>7.13</v>
      </c>
      <c r="K1063" s="35">
        <f>Source!P645</f>
        <v>79.709999999999994</v>
      </c>
      <c r="L1063" s="36"/>
    </row>
    <row r="1064" spans="1:26" ht="14.25" x14ac:dyDescent="0.2">
      <c r="A1064" s="50"/>
      <c r="B1064" s="51"/>
      <c r="C1064" s="51" t="s">
        <v>1609</v>
      </c>
      <c r="D1064" s="32" t="s">
        <v>1610</v>
      </c>
      <c r="E1064" s="13">
        <f>Source!BZ645</f>
        <v>128</v>
      </c>
      <c r="F1064" s="74" t="str">
        <f>CONCATENATE(" )", Source!DL645, Source!FT645, "=", Source!FX645)</f>
        <v xml:space="preserve"> )*0,9=115,2</v>
      </c>
      <c r="G1064" s="75"/>
      <c r="H1064" s="35">
        <f>SUM(S1058:S1070)</f>
        <v>23.65</v>
      </c>
      <c r="I1064" s="38"/>
      <c r="J1064" s="30">
        <f>Source!AT645</f>
        <v>115</v>
      </c>
      <c r="K1064" s="35">
        <f>SUM(T1058:T1070)</f>
        <v>168.36</v>
      </c>
      <c r="L1064" s="36"/>
    </row>
    <row r="1065" spans="1:26" ht="14.25" x14ac:dyDescent="0.2">
      <c r="A1065" s="50"/>
      <c r="B1065" s="51"/>
      <c r="C1065" s="51" t="s">
        <v>1611</v>
      </c>
      <c r="D1065" s="32" t="s">
        <v>1610</v>
      </c>
      <c r="E1065" s="13">
        <f>Source!CA645</f>
        <v>83</v>
      </c>
      <c r="F1065" s="74" t="str">
        <f>CONCATENATE(" )", Source!DM645, Source!FU645, "=", Source!FY645)</f>
        <v xml:space="preserve"> )*0,85=70,55</v>
      </c>
      <c r="G1065" s="75"/>
      <c r="H1065" s="35">
        <f>SUM(U1058:U1070)</f>
        <v>14.48</v>
      </c>
      <c r="I1065" s="38"/>
      <c r="J1065" s="30">
        <f>Source!AU645</f>
        <v>71</v>
      </c>
      <c r="K1065" s="35">
        <f>SUM(V1058:V1070)</f>
        <v>103.94</v>
      </c>
      <c r="L1065" s="36"/>
    </row>
    <row r="1066" spans="1:26" ht="14.25" x14ac:dyDescent="0.2">
      <c r="A1066" s="50"/>
      <c r="B1066" s="51"/>
      <c r="C1066" s="51" t="s">
        <v>1612</v>
      </c>
      <c r="D1066" s="32" t="s">
        <v>1613</v>
      </c>
      <c r="E1066" s="13">
        <f>Source!AQ645</f>
        <v>8.99</v>
      </c>
      <c r="F1066" s="33"/>
      <c r="G1066" s="34" t="str">
        <f>Source!DI645</f>
        <v>)*1,15</v>
      </c>
      <c r="H1066" s="35"/>
      <c r="I1066" s="34"/>
      <c r="J1066" s="34"/>
      <c r="K1066" s="35"/>
      <c r="L1066" s="46">
        <f>Source!U645</f>
        <v>2.0676999999999999</v>
      </c>
    </row>
    <row r="1067" spans="1:26" ht="42.75" x14ac:dyDescent="0.2">
      <c r="A1067" s="50" t="str">
        <f>Source!E647</f>
        <v>99,1</v>
      </c>
      <c r="B1067" s="51" t="str">
        <f>Source!F647</f>
        <v>11.2.04.06-0071</v>
      </c>
      <c r="C1067" s="51" t="str">
        <f>Source!G647</f>
        <v>Подстолье под мойку, облицованное пластиком с печатным рисунком, марка КМ-5</v>
      </c>
      <c r="D1067" s="32" t="str">
        <f>Source!H647</f>
        <v>шт.</v>
      </c>
      <c r="E1067" s="13">
        <f>Source!I647</f>
        <v>2</v>
      </c>
      <c r="F1067" s="33">
        <f>Source!AL647+Source!AM647+Source!AO647</f>
        <v>460.67</v>
      </c>
      <c r="G1067" s="47" t="s">
        <v>6</v>
      </c>
      <c r="H1067" s="35">
        <f>ROUND(Source!AC647*Source!I647, 2)+ROUND(Source!AD647*Source!I647, 2)+ROUND(Source!AF647*Source!I647, 2)</f>
        <v>921.34</v>
      </c>
      <c r="I1067" s="34"/>
      <c r="J1067" s="34">
        <f>IF(Source!BC647&lt;&gt; 0, Source!BC647, 1)</f>
        <v>7.13</v>
      </c>
      <c r="K1067" s="35">
        <f>Source!O647</f>
        <v>6569.15</v>
      </c>
      <c r="L1067" s="36"/>
      <c r="S1067">
        <f>ROUND((Source!FX647/100)*((ROUND(Source!AF647*Source!I647, 2)+ROUND(Source!AE647*Source!I647, 2))), 2)</f>
        <v>0</v>
      </c>
      <c r="T1067">
        <f>Source!X647</f>
        <v>0</v>
      </c>
      <c r="U1067">
        <f>ROUND((Source!FY647/100)*((ROUND(Source!AF647*Source!I647, 2)+ROUND(Source!AE647*Source!I647, 2))), 2)</f>
        <v>0</v>
      </c>
      <c r="V1067">
        <f>Source!Y647</f>
        <v>0</v>
      </c>
      <c r="W1067">
        <f>IF(Source!BI647&lt;=1,H1067, 0)</f>
        <v>921.34</v>
      </c>
      <c r="X1067">
        <f>IF(Source!BI647=2,H1067, 0)</f>
        <v>0</v>
      </c>
      <c r="Y1067">
        <f>IF(Source!BI647=3,H1067, 0)</f>
        <v>0</v>
      </c>
      <c r="Z1067">
        <f>IF(Source!BI647=4,H1067, 0)</f>
        <v>0</v>
      </c>
    </row>
    <row r="1068" spans="1:26" ht="28.5" x14ac:dyDescent="0.2">
      <c r="A1068" s="50" t="str">
        <f>Source!E649</f>
        <v>99,2</v>
      </c>
      <c r="B1068" s="51" t="str">
        <f>Source!F649</f>
        <v>01.7.15.07-0012</v>
      </c>
      <c r="C1068" s="51" t="str">
        <f>Source!G649</f>
        <v>Дюбели пластмассовые с шурупами 12х70 мм</v>
      </c>
      <c r="D1068" s="32" t="str">
        <f>Source!H649</f>
        <v>100 шт.</v>
      </c>
      <c r="E1068" s="13">
        <f>Source!I649</f>
        <v>0.08</v>
      </c>
      <c r="F1068" s="33">
        <f>Source!AL649+Source!AM649+Source!AO649</f>
        <v>83</v>
      </c>
      <c r="G1068" s="47" t="s">
        <v>6</v>
      </c>
      <c r="H1068" s="35">
        <f>ROUND(Source!AC649*Source!I649, 2)+ROUND(Source!AD649*Source!I649, 2)+ROUND(Source!AF649*Source!I649, 2)</f>
        <v>6.64</v>
      </c>
      <c r="I1068" s="34"/>
      <c r="J1068" s="34">
        <f>IF(Source!BC649&lt;&gt; 0, Source!BC649, 1)</f>
        <v>7.13</v>
      </c>
      <c r="K1068" s="35">
        <f>Source!O649</f>
        <v>47.34</v>
      </c>
      <c r="L1068" s="36"/>
      <c r="S1068">
        <f>ROUND((Source!FX649/100)*((ROUND(Source!AF649*Source!I649, 2)+ROUND(Source!AE649*Source!I649, 2))), 2)</f>
        <v>0</v>
      </c>
      <c r="T1068">
        <f>Source!X649</f>
        <v>0</v>
      </c>
      <c r="U1068">
        <f>ROUND((Source!FY649/100)*((ROUND(Source!AF649*Source!I649, 2)+ROUND(Source!AE649*Source!I649, 2))), 2)</f>
        <v>0</v>
      </c>
      <c r="V1068">
        <f>Source!Y649</f>
        <v>0</v>
      </c>
      <c r="W1068">
        <f>IF(Source!BI649&lt;=1,H1068, 0)</f>
        <v>6.64</v>
      </c>
      <c r="X1068">
        <f>IF(Source!BI649=2,H1068, 0)</f>
        <v>0</v>
      </c>
      <c r="Y1068">
        <f>IF(Source!BI649=3,H1068, 0)</f>
        <v>0</v>
      </c>
      <c r="Z1068">
        <f>IF(Source!BI649=4,H1068, 0)</f>
        <v>0</v>
      </c>
    </row>
    <row r="1069" spans="1:26" ht="14.25" x14ac:dyDescent="0.2">
      <c r="A1069" s="50" t="str">
        <f>Source!E651</f>
        <v>99,3</v>
      </c>
      <c r="B1069" s="51" t="str">
        <f>Source!F651</f>
        <v>01.7.15.07</v>
      </c>
      <c r="C1069" s="51" t="str">
        <f>Source!G651</f>
        <v>Дюбели распорные полиэтиленовые</v>
      </c>
      <c r="D1069" s="32" t="str">
        <f>Source!H651</f>
        <v>10 шт.</v>
      </c>
      <c r="E1069" s="13">
        <f>Source!I651</f>
        <v>0.8</v>
      </c>
      <c r="F1069" s="33">
        <f>Source!AL651+Source!AM651+Source!AO651</f>
        <v>0</v>
      </c>
      <c r="G1069" s="47" t="s">
        <v>6</v>
      </c>
      <c r="H1069" s="35">
        <f>ROUND(Source!AC651*Source!I651, 2)+ROUND(Source!AD651*Source!I651, 2)+ROUND(Source!AF651*Source!I651, 2)</f>
        <v>0</v>
      </c>
      <c r="I1069" s="34"/>
      <c r="J1069" s="34">
        <f>IF(Source!BC651&lt;&gt; 0, Source!BC651, 1)</f>
        <v>7.13</v>
      </c>
      <c r="K1069" s="35">
        <f>Source!O651</f>
        <v>0</v>
      </c>
      <c r="L1069" s="36"/>
      <c r="S1069">
        <f>ROUND((Source!FX651/100)*((ROUND(Source!AF651*Source!I651, 2)+ROUND(Source!AE651*Source!I651, 2))), 2)</f>
        <v>0</v>
      </c>
      <c r="T1069">
        <f>Source!X651</f>
        <v>0</v>
      </c>
      <c r="U1069">
        <f>ROUND((Source!FY651/100)*((ROUND(Source!AF651*Source!I651, 2)+ROUND(Source!AE651*Source!I651, 2))), 2)</f>
        <v>0</v>
      </c>
      <c r="V1069">
        <f>Source!Y651</f>
        <v>0</v>
      </c>
      <c r="W1069">
        <f>IF(Source!BI651&lt;=1,H1069, 0)</f>
        <v>0</v>
      </c>
      <c r="X1069">
        <f>IF(Source!BI651=2,H1069, 0)</f>
        <v>0</v>
      </c>
      <c r="Y1069">
        <f>IF(Source!BI651=3,H1069, 0)</f>
        <v>0</v>
      </c>
      <c r="Z1069">
        <f>IF(Source!BI651=4,H1069, 0)</f>
        <v>0</v>
      </c>
    </row>
    <row r="1070" spans="1:26" ht="42.75" x14ac:dyDescent="0.2">
      <c r="A1070" s="52" t="str">
        <f>Source!E653</f>
        <v>99,4</v>
      </c>
      <c r="B1070" s="53" t="str">
        <f>Source!F653</f>
        <v>18.2.01.04-0001прим.</v>
      </c>
      <c r="C1070" s="53" t="str">
        <f>Source!G653</f>
        <v>Раковины лабораторные керамические шамотированные РЛ, размером 550х420 мм</v>
      </c>
      <c r="D1070" s="39" t="str">
        <f>Source!H653</f>
        <v>шт.</v>
      </c>
      <c r="E1070" s="40">
        <f>Source!I653</f>
        <v>2</v>
      </c>
      <c r="F1070" s="41">
        <f>Source!AL653+Source!AM653+Source!AO653</f>
        <v>865.6</v>
      </c>
      <c r="G1070" s="48" t="s">
        <v>6</v>
      </c>
      <c r="H1070" s="43">
        <f>ROUND(Source!AC653*Source!I653, 2)+ROUND(Source!AD653*Source!I653, 2)+ROUND(Source!AF653*Source!I653, 2)</f>
        <v>1731.2</v>
      </c>
      <c r="I1070" s="42"/>
      <c r="J1070" s="42">
        <f>IF(Source!BC653&lt;&gt; 0, Source!BC653, 1)</f>
        <v>7.13</v>
      </c>
      <c r="K1070" s="43">
        <f>Source!O653</f>
        <v>12343.46</v>
      </c>
      <c r="L1070" s="49"/>
      <c r="S1070">
        <f>ROUND((Source!FX653/100)*((ROUND(Source!AF653*Source!I653, 2)+ROUND(Source!AE653*Source!I653, 2))), 2)</f>
        <v>0</v>
      </c>
      <c r="T1070">
        <f>Source!X653</f>
        <v>0</v>
      </c>
      <c r="U1070">
        <f>ROUND((Source!FY653/100)*((ROUND(Source!AF653*Source!I653, 2)+ROUND(Source!AE653*Source!I653, 2))), 2)</f>
        <v>0</v>
      </c>
      <c r="V1070">
        <f>Source!Y653</f>
        <v>0</v>
      </c>
      <c r="W1070">
        <f>IF(Source!BI653&lt;=1,H1070, 0)</f>
        <v>1731.2</v>
      </c>
      <c r="X1070">
        <f>IF(Source!BI653=2,H1070, 0)</f>
        <v>0</v>
      </c>
      <c r="Y1070">
        <f>IF(Source!BI653=3,H1070, 0)</f>
        <v>0</v>
      </c>
      <c r="Z1070">
        <f>IF(Source!BI653=4,H1070, 0)</f>
        <v>0</v>
      </c>
    </row>
    <row r="1071" spans="1:26" ht="15" x14ac:dyDescent="0.25">
      <c r="G1071" s="76">
        <f>H1060+H1061+H1063+H1064+H1065+SUM(H1067:H1070)</f>
        <v>2731.2300000000005</v>
      </c>
      <c r="H1071" s="76"/>
      <c r="J1071" s="76">
        <f>K1060+K1061+K1063+K1064+K1065+SUM(K1067:K1070)</f>
        <v>19474.079999999998</v>
      </c>
      <c r="K1071" s="76"/>
      <c r="L1071" s="45">
        <f>Source!U645</f>
        <v>2.0676999999999999</v>
      </c>
      <c r="O1071" s="28">
        <f>G1071</f>
        <v>2731.2300000000005</v>
      </c>
      <c r="P1071" s="28">
        <f>J1071</f>
        <v>19474.079999999998</v>
      </c>
      <c r="Q1071" s="28">
        <f>L1071</f>
        <v>2.0676999999999999</v>
      </c>
      <c r="W1071">
        <f>IF(Source!BI645&lt;=1,H1060+H1061+H1063+H1064+H1065, 0)</f>
        <v>72.05</v>
      </c>
      <c r="X1071">
        <f>IF(Source!BI645=2,H1060+H1061+H1063+H1064+H1065, 0)</f>
        <v>0</v>
      </c>
      <c r="Y1071">
        <f>IF(Source!BI645=3,H1060+H1061+H1063+H1064+H1065, 0)</f>
        <v>0</v>
      </c>
      <c r="Z1071">
        <f>IF(Source!BI645=4,H1060+H1061+H1063+H1064+H1065, 0)</f>
        <v>0</v>
      </c>
    </row>
    <row r="1072" spans="1:26" ht="28.5" x14ac:dyDescent="0.2">
      <c r="A1072" s="50" t="str">
        <f>Source!E655</f>
        <v>100</v>
      </c>
      <c r="B1072" s="51" t="str">
        <f>Source!F655</f>
        <v>17-01-005-01</v>
      </c>
      <c r="C1072" s="51" t="str">
        <f>Source!G655</f>
        <v>Установка моек на одно отделение</v>
      </c>
      <c r="D1072" s="32" t="str">
        <f>Source!H655</f>
        <v>10 компл</v>
      </c>
      <c r="E1072" s="13">
        <f>Source!I655</f>
        <v>0.1</v>
      </c>
      <c r="F1072" s="33">
        <f>Source!AL655+Source!AM655+Source!AO655</f>
        <v>233.05</v>
      </c>
      <c r="G1072" s="34"/>
      <c r="H1072" s="35"/>
      <c r="I1072" s="34" t="str">
        <f>Source!BO655</f>
        <v/>
      </c>
      <c r="J1072" s="34"/>
      <c r="K1072" s="35"/>
      <c r="L1072" s="36"/>
      <c r="S1072">
        <f>ROUND((Source!FX655/100)*((ROUND(Source!AF655*Source!I655, 2)+ROUND(Source!AE655*Source!I655, 2))), 2)</f>
        <v>22.56</v>
      </c>
      <c r="T1072">
        <f>Source!X655</f>
        <v>160.57</v>
      </c>
      <c r="U1072">
        <f>ROUND((Source!FY655/100)*((ROUND(Source!AF655*Source!I655, 2)+ROUND(Source!AE655*Source!I655, 2))), 2)</f>
        <v>13.81</v>
      </c>
      <c r="V1072">
        <f>Source!Y655</f>
        <v>99.14</v>
      </c>
    </row>
    <row r="1073" spans="1:26" x14ac:dyDescent="0.2">
      <c r="C1073" s="27" t="str">
        <f>"Объем: "&amp;Source!I655&amp;"=1/"&amp;"10"</f>
        <v>Объем: 0,1=1/10</v>
      </c>
    </row>
    <row r="1074" spans="1:26" ht="14.25" x14ac:dyDescent="0.2">
      <c r="A1074" s="50"/>
      <c r="B1074" s="51"/>
      <c r="C1074" s="51" t="s">
        <v>1607</v>
      </c>
      <c r="D1074" s="32"/>
      <c r="E1074" s="13"/>
      <c r="F1074" s="33">
        <f>Source!AO655</f>
        <v>166.62</v>
      </c>
      <c r="G1074" s="34" t="str">
        <f>Source!DG655</f>
        <v>)*1,15</v>
      </c>
      <c r="H1074" s="35">
        <f>ROUND(Source!AF655*Source!I655, 2)</f>
        <v>19.16</v>
      </c>
      <c r="I1074" s="34"/>
      <c r="J1074" s="34">
        <f>IF(Source!BA655&lt;&gt; 0, Source!BA655, 1)</f>
        <v>7.13</v>
      </c>
      <c r="K1074" s="35">
        <f>Source!S655</f>
        <v>136.62</v>
      </c>
      <c r="L1074" s="36"/>
      <c r="R1074">
        <f>H1074</f>
        <v>19.16</v>
      </c>
    </row>
    <row r="1075" spans="1:26" ht="14.25" x14ac:dyDescent="0.2">
      <c r="A1075" s="50"/>
      <c r="B1075" s="51"/>
      <c r="C1075" s="51" t="s">
        <v>390</v>
      </c>
      <c r="D1075" s="32"/>
      <c r="E1075" s="13"/>
      <c r="F1075" s="33">
        <f>Source!AM655</f>
        <v>13.26</v>
      </c>
      <c r="G1075" s="34" t="str">
        <f>Source!DE655</f>
        <v>)*1,25</v>
      </c>
      <c r="H1075" s="35">
        <f>ROUND(Source!AD655*Source!I655, 2)</f>
        <v>1.66</v>
      </c>
      <c r="I1075" s="34"/>
      <c r="J1075" s="34">
        <f>IF(Source!BB655&lt;&gt; 0, Source!BB655, 1)</f>
        <v>7.13</v>
      </c>
      <c r="K1075" s="35">
        <f>Source!Q655</f>
        <v>11.82</v>
      </c>
      <c r="L1075" s="36"/>
    </row>
    <row r="1076" spans="1:26" ht="14.25" x14ac:dyDescent="0.2">
      <c r="A1076" s="50"/>
      <c r="B1076" s="51"/>
      <c r="C1076" s="51" t="s">
        <v>1608</v>
      </c>
      <c r="D1076" s="32"/>
      <c r="E1076" s="13"/>
      <c r="F1076" s="33">
        <f>Source!AN655</f>
        <v>3.38</v>
      </c>
      <c r="G1076" s="34" t="str">
        <f>Source!DF655</f>
        <v>)*1,25</v>
      </c>
      <c r="H1076" s="37">
        <f>ROUND(Source!AE655*Source!I655, 2)</f>
        <v>0.42</v>
      </c>
      <c r="I1076" s="34"/>
      <c r="J1076" s="34">
        <f>IF(Source!BS655&lt;&gt; 0, Source!BS655, 1)</f>
        <v>7.13</v>
      </c>
      <c r="K1076" s="37">
        <f>Source!R655</f>
        <v>3.01</v>
      </c>
      <c r="L1076" s="36"/>
      <c r="R1076">
        <f>H1076</f>
        <v>0.42</v>
      </c>
    </row>
    <row r="1077" spans="1:26" ht="14.25" x14ac:dyDescent="0.2">
      <c r="A1077" s="50"/>
      <c r="B1077" s="51"/>
      <c r="C1077" s="51" t="s">
        <v>1614</v>
      </c>
      <c r="D1077" s="32"/>
      <c r="E1077" s="13"/>
      <c r="F1077" s="33">
        <f>Source!AL655</f>
        <v>53.17</v>
      </c>
      <c r="G1077" s="34" t="str">
        <f>Source!DD655</f>
        <v/>
      </c>
      <c r="H1077" s="35">
        <f>ROUND(Source!AC655*Source!I655, 2)</f>
        <v>5.32</v>
      </c>
      <c r="I1077" s="34"/>
      <c r="J1077" s="34">
        <f>IF(Source!BC655&lt;&gt; 0, Source!BC655, 1)</f>
        <v>7.13</v>
      </c>
      <c r="K1077" s="35">
        <f>Source!P655</f>
        <v>37.909999999999997</v>
      </c>
      <c r="L1077" s="36"/>
    </row>
    <row r="1078" spans="1:26" ht="14.25" x14ac:dyDescent="0.2">
      <c r="A1078" s="50"/>
      <c r="B1078" s="51"/>
      <c r="C1078" s="51" t="s">
        <v>1609</v>
      </c>
      <c r="D1078" s="32" t="s">
        <v>1610</v>
      </c>
      <c r="E1078" s="13">
        <f>Source!BZ655</f>
        <v>128</v>
      </c>
      <c r="F1078" s="74" t="str">
        <f>CONCATENATE(" )", Source!DL655, Source!FT655, "=", Source!FX655)</f>
        <v xml:space="preserve"> )*0,9=115,2</v>
      </c>
      <c r="G1078" s="75"/>
      <c r="H1078" s="35">
        <f>SUM(S1072:S1081)</f>
        <v>22.56</v>
      </c>
      <c r="I1078" s="38"/>
      <c r="J1078" s="30">
        <f>Source!AT655</f>
        <v>115</v>
      </c>
      <c r="K1078" s="35">
        <f>SUM(T1072:T1081)</f>
        <v>160.57</v>
      </c>
      <c r="L1078" s="36"/>
    </row>
    <row r="1079" spans="1:26" ht="14.25" x14ac:dyDescent="0.2">
      <c r="A1079" s="50"/>
      <c r="B1079" s="51"/>
      <c r="C1079" s="51" t="s">
        <v>1611</v>
      </c>
      <c r="D1079" s="32" t="s">
        <v>1610</v>
      </c>
      <c r="E1079" s="13">
        <f>Source!CA655</f>
        <v>83</v>
      </c>
      <c r="F1079" s="74" t="str">
        <f>CONCATENATE(" )", Source!DM655, Source!FU655, "=", Source!FY655)</f>
        <v xml:space="preserve"> )*0,85=70,55</v>
      </c>
      <c r="G1079" s="75"/>
      <c r="H1079" s="35">
        <f>SUM(U1072:U1081)</f>
        <v>13.81</v>
      </c>
      <c r="I1079" s="38"/>
      <c r="J1079" s="30">
        <f>Source!AU655</f>
        <v>71</v>
      </c>
      <c r="K1079" s="35">
        <f>SUM(V1072:V1081)</f>
        <v>99.14</v>
      </c>
      <c r="L1079" s="36"/>
    </row>
    <row r="1080" spans="1:26" ht="14.25" x14ac:dyDescent="0.2">
      <c r="A1080" s="50"/>
      <c r="B1080" s="51"/>
      <c r="C1080" s="51" t="s">
        <v>1612</v>
      </c>
      <c r="D1080" s="32" t="s">
        <v>1613</v>
      </c>
      <c r="E1080" s="13">
        <f>Source!AQ655</f>
        <v>17.32</v>
      </c>
      <c r="F1080" s="33"/>
      <c r="G1080" s="34" t="str">
        <f>Source!DI655</f>
        <v>)*1,15</v>
      </c>
      <c r="H1080" s="35"/>
      <c r="I1080" s="34"/>
      <c r="J1080" s="34"/>
      <c r="K1080" s="35"/>
      <c r="L1080" s="46">
        <f>Source!U655</f>
        <v>1.9918</v>
      </c>
    </row>
    <row r="1081" spans="1:26" ht="57" x14ac:dyDescent="0.2">
      <c r="A1081" s="52" t="str">
        <f>Source!E657</f>
        <v>100,1</v>
      </c>
      <c r="B1081" s="53" t="str">
        <f>Source!F657</f>
        <v>18.2.02.05-0005</v>
      </c>
      <c r="C1081" s="53" t="str">
        <f>Source!G657</f>
        <v>Мойки стальные эмалированные на одно отделение с одной чашей  с креплениями МСК размером 500х500х198</v>
      </c>
      <c r="D1081" s="39" t="str">
        <f>Source!H657</f>
        <v>компл.</v>
      </c>
      <c r="E1081" s="40">
        <f>Source!I657</f>
        <v>1</v>
      </c>
      <c r="F1081" s="41">
        <f>Source!AL657+Source!AM657+Source!AO657</f>
        <v>280</v>
      </c>
      <c r="G1081" s="48" t="s">
        <v>6</v>
      </c>
      <c r="H1081" s="43">
        <f>ROUND(Source!AC657*Source!I657, 2)+ROUND(Source!AD657*Source!I657, 2)+ROUND(Source!AF657*Source!I657, 2)</f>
        <v>280</v>
      </c>
      <c r="I1081" s="42"/>
      <c r="J1081" s="42">
        <f>IF(Source!BC657&lt;&gt; 0, Source!BC657, 1)</f>
        <v>7.13</v>
      </c>
      <c r="K1081" s="43">
        <f>Source!O657</f>
        <v>1996.4</v>
      </c>
      <c r="L1081" s="49"/>
      <c r="S1081">
        <f>ROUND((Source!FX657/100)*((ROUND(Source!AF657*Source!I657, 2)+ROUND(Source!AE657*Source!I657, 2))), 2)</f>
        <v>0</v>
      </c>
      <c r="T1081">
        <f>Source!X657</f>
        <v>0</v>
      </c>
      <c r="U1081">
        <f>ROUND((Source!FY657/100)*((ROUND(Source!AF657*Source!I657, 2)+ROUND(Source!AE657*Source!I657, 2))), 2)</f>
        <v>0</v>
      </c>
      <c r="V1081">
        <f>Source!Y657</f>
        <v>0</v>
      </c>
      <c r="W1081">
        <f>IF(Source!BI657&lt;=1,H1081, 0)</f>
        <v>280</v>
      </c>
      <c r="X1081">
        <f>IF(Source!BI657=2,H1081, 0)</f>
        <v>0</v>
      </c>
      <c r="Y1081">
        <f>IF(Source!BI657=3,H1081, 0)</f>
        <v>0</v>
      </c>
      <c r="Z1081">
        <f>IF(Source!BI657=4,H1081, 0)</f>
        <v>0</v>
      </c>
    </row>
    <row r="1082" spans="1:26" ht="15" x14ac:dyDescent="0.25">
      <c r="G1082" s="76">
        <f>H1074+H1075+H1077+H1078+H1079+SUM(H1081:H1081)</f>
        <v>342.51</v>
      </c>
      <c r="H1082" s="76"/>
      <c r="J1082" s="76">
        <f>K1074+K1075+K1077+K1078+K1079+SUM(K1081:K1081)</f>
        <v>2442.46</v>
      </c>
      <c r="K1082" s="76"/>
      <c r="L1082" s="45">
        <f>Source!U655</f>
        <v>1.9918</v>
      </c>
      <c r="O1082" s="28">
        <f>G1082</f>
        <v>342.51</v>
      </c>
      <c r="P1082" s="28">
        <f>J1082</f>
        <v>2442.46</v>
      </c>
      <c r="Q1082" s="28">
        <f>L1082</f>
        <v>1.9918</v>
      </c>
      <c r="W1082">
        <f>IF(Source!BI655&lt;=1,H1074+H1075+H1077+H1078+H1079, 0)</f>
        <v>62.510000000000005</v>
      </c>
      <c r="X1082">
        <f>IF(Source!BI655=2,H1074+H1075+H1077+H1078+H1079, 0)</f>
        <v>0</v>
      </c>
      <c r="Y1082">
        <f>IF(Source!BI655=3,H1074+H1075+H1077+H1078+H1079, 0)</f>
        <v>0</v>
      </c>
      <c r="Z1082">
        <f>IF(Source!BI655=4,H1074+H1075+H1077+H1078+H1079, 0)</f>
        <v>0</v>
      </c>
    </row>
    <row r="1083" spans="1:26" ht="28.5" x14ac:dyDescent="0.2">
      <c r="A1083" s="50" t="str">
        <f>Source!E659</f>
        <v>101</v>
      </c>
      <c r="B1083" s="51" t="str">
        <f>Source!F659</f>
        <v>17-01-002-03</v>
      </c>
      <c r="C1083" s="51" t="str">
        <f>Source!G659</f>
        <v>Установка смесителей</v>
      </c>
      <c r="D1083" s="32" t="str">
        <f>Source!H659</f>
        <v>10 ШТ</v>
      </c>
      <c r="E1083" s="13">
        <f>Source!I659</f>
        <v>0.4</v>
      </c>
      <c r="F1083" s="33">
        <f>Source!AL659+Source!AM659+Source!AO659</f>
        <v>78.320000000000007</v>
      </c>
      <c r="G1083" s="34"/>
      <c r="H1083" s="35"/>
      <c r="I1083" s="34" t="str">
        <f>Source!BO659</f>
        <v/>
      </c>
      <c r="J1083" s="34"/>
      <c r="K1083" s="35"/>
      <c r="L1083" s="36"/>
      <c r="S1083">
        <f>ROUND((Source!FX659/100)*((ROUND(Source!AF659*Source!I659, 2)+ROUND(Source!AE659*Source!I659, 2))), 2)</f>
        <v>35.69</v>
      </c>
      <c r="T1083">
        <f>Source!X659</f>
        <v>253.99</v>
      </c>
      <c r="U1083">
        <f>ROUND((Source!FY659/100)*((ROUND(Source!AF659*Source!I659, 2)+ROUND(Source!AE659*Source!I659, 2))), 2)</f>
        <v>21.86</v>
      </c>
      <c r="V1083">
        <f>Source!Y659</f>
        <v>156.81</v>
      </c>
    </row>
    <row r="1084" spans="1:26" x14ac:dyDescent="0.2">
      <c r="C1084" s="27" t="str">
        <f>"Объем: "&amp;Source!I659&amp;"=4/"&amp;"10"</f>
        <v>Объем: 0,4=4/10</v>
      </c>
    </row>
    <row r="1085" spans="1:26" ht="14.25" x14ac:dyDescent="0.2">
      <c r="A1085" s="50"/>
      <c r="B1085" s="51"/>
      <c r="C1085" s="51" t="s">
        <v>1607</v>
      </c>
      <c r="D1085" s="32"/>
      <c r="E1085" s="13"/>
      <c r="F1085" s="33">
        <f>Source!AO659</f>
        <v>67.34</v>
      </c>
      <c r="G1085" s="34" t="str">
        <f>Source!DG659</f>
        <v>)*1,15</v>
      </c>
      <c r="H1085" s="35">
        <f>ROUND(Source!AF659*Source!I659, 2)</f>
        <v>30.98</v>
      </c>
      <c r="I1085" s="34"/>
      <c r="J1085" s="34">
        <f>IF(Source!BA659&lt;&gt; 0, Source!BA659, 1)</f>
        <v>7.13</v>
      </c>
      <c r="K1085" s="35">
        <f>Source!S659</f>
        <v>220.86</v>
      </c>
      <c r="L1085" s="36"/>
      <c r="R1085">
        <f>H1085</f>
        <v>30.98</v>
      </c>
    </row>
    <row r="1086" spans="1:26" ht="14.25" x14ac:dyDescent="0.2">
      <c r="A1086" s="50"/>
      <c r="B1086" s="51"/>
      <c r="C1086" s="51" t="s">
        <v>1614</v>
      </c>
      <c r="D1086" s="32"/>
      <c r="E1086" s="13"/>
      <c r="F1086" s="33">
        <f>Source!AL659</f>
        <v>10.98</v>
      </c>
      <c r="G1086" s="34" t="str">
        <f>Source!DD659</f>
        <v/>
      </c>
      <c r="H1086" s="35">
        <f>ROUND(Source!AC659*Source!I659, 2)</f>
        <v>4.3899999999999997</v>
      </c>
      <c r="I1086" s="34"/>
      <c r="J1086" s="34">
        <f>IF(Source!BC659&lt;&gt; 0, Source!BC659, 1)</f>
        <v>7.13</v>
      </c>
      <c r="K1086" s="35">
        <f>Source!P659</f>
        <v>31.31</v>
      </c>
      <c r="L1086" s="36"/>
    </row>
    <row r="1087" spans="1:26" ht="14.25" x14ac:dyDescent="0.2">
      <c r="A1087" s="50"/>
      <c r="B1087" s="51"/>
      <c r="C1087" s="51" t="s">
        <v>1609</v>
      </c>
      <c r="D1087" s="32" t="s">
        <v>1610</v>
      </c>
      <c r="E1087" s="13">
        <f>Source!BZ659</f>
        <v>128</v>
      </c>
      <c r="F1087" s="74" t="str">
        <f>CONCATENATE(" )", Source!DL659, Source!FT659, "=", Source!FX659)</f>
        <v xml:space="preserve"> )*0,9=115,2</v>
      </c>
      <c r="G1087" s="75"/>
      <c r="H1087" s="35">
        <f>SUM(S1083:S1093)</f>
        <v>35.69</v>
      </c>
      <c r="I1087" s="38"/>
      <c r="J1087" s="30">
        <f>Source!AT659</f>
        <v>115</v>
      </c>
      <c r="K1087" s="35">
        <f>SUM(T1083:T1093)</f>
        <v>253.99</v>
      </c>
      <c r="L1087" s="36"/>
    </row>
    <row r="1088" spans="1:26" ht="14.25" x14ac:dyDescent="0.2">
      <c r="A1088" s="50"/>
      <c r="B1088" s="51"/>
      <c r="C1088" s="51" t="s">
        <v>1611</v>
      </c>
      <c r="D1088" s="32" t="s">
        <v>1610</v>
      </c>
      <c r="E1088" s="13">
        <f>Source!CA659</f>
        <v>83</v>
      </c>
      <c r="F1088" s="74" t="str">
        <f>CONCATENATE(" )", Source!DM659, Source!FU659, "=", Source!FY659)</f>
        <v xml:space="preserve"> )*0,85=70,55</v>
      </c>
      <c r="G1088" s="75"/>
      <c r="H1088" s="35">
        <f>SUM(U1083:U1093)</f>
        <v>21.86</v>
      </c>
      <c r="I1088" s="38"/>
      <c r="J1088" s="30">
        <f>Source!AU659</f>
        <v>71</v>
      </c>
      <c r="K1088" s="35">
        <f>SUM(V1083:V1093)</f>
        <v>156.81</v>
      </c>
      <c r="L1088" s="36"/>
    </row>
    <row r="1089" spans="1:26" ht="14.25" x14ac:dyDescent="0.2">
      <c r="A1089" s="50"/>
      <c r="B1089" s="51"/>
      <c r="C1089" s="51" t="s">
        <v>1612</v>
      </c>
      <c r="D1089" s="32" t="s">
        <v>1613</v>
      </c>
      <c r="E1089" s="13">
        <f>Source!AQ659</f>
        <v>7</v>
      </c>
      <c r="F1089" s="33"/>
      <c r="G1089" s="34" t="str">
        <f>Source!DI659</f>
        <v>)*1,15</v>
      </c>
      <c r="H1089" s="35"/>
      <c r="I1089" s="34"/>
      <c r="J1089" s="34"/>
      <c r="K1089" s="35"/>
      <c r="L1089" s="46">
        <f>Source!U659</f>
        <v>3.2199999999999998</v>
      </c>
    </row>
    <row r="1090" spans="1:26" ht="28.5" x14ac:dyDescent="0.2">
      <c r="A1090" s="50" t="str">
        <f>Source!E661</f>
        <v>101,1</v>
      </c>
      <c r="B1090" s="51" t="str">
        <f>Source!F661</f>
        <v>18.2.06.08-0013</v>
      </c>
      <c r="C1090" s="51" t="str">
        <f>Source!G661</f>
        <v>Подводка гибкая армированная резиновая 500 мм</v>
      </c>
      <c r="D1090" s="32" t="str">
        <f>Source!H661</f>
        <v>10 шт.</v>
      </c>
      <c r="E1090" s="13">
        <f>Source!I661</f>
        <v>0.4</v>
      </c>
      <c r="F1090" s="33">
        <f>Source!AL661+Source!AM661+Source!AO661</f>
        <v>204.5</v>
      </c>
      <c r="G1090" s="47" t="s">
        <v>6</v>
      </c>
      <c r="H1090" s="35">
        <f>ROUND(Source!AC661*Source!I661, 2)+ROUND(Source!AD661*Source!I661, 2)+ROUND(Source!AF661*Source!I661, 2)</f>
        <v>81.8</v>
      </c>
      <c r="I1090" s="34"/>
      <c r="J1090" s="34">
        <f>IF(Source!BC661&lt;&gt; 0, Source!BC661, 1)</f>
        <v>7.13</v>
      </c>
      <c r="K1090" s="35">
        <f>Source!O661</f>
        <v>583.23</v>
      </c>
      <c r="L1090" s="36"/>
      <c r="S1090">
        <f>ROUND((Source!FX661/100)*((ROUND(Source!AF661*Source!I661, 2)+ROUND(Source!AE661*Source!I661, 2))), 2)</f>
        <v>0</v>
      </c>
      <c r="T1090">
        <f>Source!X661</f>
        <v>0</v>
      </c>
      <c r="U1090">
        <f>ROUND((Source!FY661/100)*((ROUND(Source!AF661*Source!I661, 2)+ROUND(Source!AE661*Source!I661, 2))), 2)</f>
        <v>0</v>
      </c>
      <c r="V1090">
        <f>Source!Y661</f>
        <v>0</v>
      </c>
      <c r="W1090">
        <f>IF(Source!BI661&lt;=1,H1090, 0)</f>
        <v>81.8</v>
      </c>
      <c r="X1090">
        <f>IF(Source!BI661=2,H1090, 0)</f>
        <v>0</v>
      </c>
      <c r="Y1090">
        <f>IF(Source!BI661=3,H1090, 0)</f>
        <v>0</v>
      </c>
      <c r="Z1090">
        <f>IF(Source!BI661=4,H1090, 0)</f>
        <v>0</v>
      </c>
    </row>
    <row r="1091" spans="1:26" ht="57" x14ac:dyDescent="0.2">
      <c r="A1091" s="50" t="str">
        <f>Source!E663</f>
        <v>101,2</v>
      </c>
      <c r="B1091" s="51" t="str">
        <f>Source!F663</f>
        <v>18.1.10.10-0014</v>
      </c>
      <c r="C1091" s="51" t="str">
        <f>Source!G663</f>
        <v>Смесители для ванн СМ-В-ШТ с душевой сеткой на гибком шланге, с кнопочным переключателем, с латунными маховичками, штангой</v>
      </c>
      <c r="D1091" s="32" t="str">
        <f>Source!H663</f>
        <v>компл.</v>
      </c>
      <c r="E1091" s="13">
        <f>Source!I663</f>
        <v>1</v>
      </c>
      <c r="F1091" s="33">
        <f>Source!AL663+Source!AM663+Source!AO663</f>
        <v>252.5</v>
      </c>
      <c r="G1091" s="47" t="s">
        <v>6</v>
      </c>
      <c r="H1091" s="35">
        <f>ROUND(Source!AC663*Source!I663, 2)+ROUND(Source!AD663*Source!I663, 2)+ROUND(Source!AF663*Source!I663, 2)</f>
        <v>252.5</v>
      </c>
      <c r="I1091" s="34"/>
      <c r="J1091" s="34">
        <f>IF(Source!BC663&lt;&gt; 0, Source!BC663, 1)</f>
        <v>7.13</v>
      </c>
      <c r="K1091" s="35">
        <f>Source!O663</f>
        <v>1800.33</v>
      </c>
      <c r="L1091" s="36"/>
      <c r="S1091">
        <f>ROUND((Source!FX663/100)*((ROUND(Source!AF663*Source!I663, 2)+ROUND(Source!AE663*Source!I663, 2))), 2)</f>
        <v>0</v>
      </c>
      <c r="T1091">
        <f>Source!X663</f>
        <v>0</v>
      </c>
      <c r="U1091">
        <f>ROUND((Source!FY663/100)*((ROUND(Source!AF663*Source!I663, 2)+ROUND(Source!AE663*Source!I663, 2))), 2)</f>
        <v>0</v>
      </c>
      <c r="V1091">
        <f>Source!Y663</f>
        <v>0</v>
      </c>
      <c r="W1091">
        <f>IF(Source!BI663&lt;=1,H1091, 0)</f>
        <v>252.5</v>
      </c>
      <c r="X1091">
        <f>IF(Source!BI663=2,H1091, 0)</f>
        <v>0</v>
      </c>
      <c r="Y1091">
        <f>IF(Source!BI663=3,H1091, 0)</f>
        <v>0</v>
      </c>
      <c r="Z1091">
        <f>IF(Source!BI663=4,H1091, 0)</f>
        <v>0</v>
      </c>
    </row>
    <row r="1092" spans="1:26" ht="42.75" x14ac:dyDescent="0.2">
      <c r="A1092" s="50" t="str">
        <f>Source!E665</f>
        <v>101,3</v>
      </c>
      <c r="B1092" s="51" t="str">
        <f>Source!F665</f>
        <v>18.1.10.10-0042</v>
      </c>
      <c r="C1092" s="51" t="str">
        <f>Source!G665</f>
        <v>Смесители для умывальников СМ-УМ-НКСА настольные, с нижней камерой смешения с аэратором</v>
      </c>
      <c r="D1092" s="32" t="str">
        <f>Source!H665</f>
        <v>компл.</v>
      </c>
      <c r="E1092" s="13">
        <f>Source!I665</f>
        <v>1</v>
      </c>
      <c r="F1092" s="33">
        <f>Source!AL665+Source!AM665+Source!AO665</f>
        <v>106.93</v>
      </c>
      <c r="G1092" s="47" t="s">
        <v>6</v>
      </c>
      <c r="H1092" s="35">
        <f>ROUND(Source!AC665*Source!I665, 2)+ROUND(Source!AD665*Source!I665, 2)+ROUND(Source!AF665*Source!I665, 2)</f>
        <v>106.93</v>
      </c>
      <c r="I1092" s="34"/>
      <c r="J1092" s="34">
        <f>IF(Source!BC665&lt;&gt; 0, Source!BC665, 1)</f>
        <v>7.13</v>
      </c>
      <c r="K1092" s="35">
        <f>Source!O665</f>
        <v>762.41</v>
      </c>
      <c r="L1092" s="36"/>
      <c r="S1092">
        <f>ROUND((Source!FX665/100)*((ROUND(Source!AF665*Source!I665, 2)+ROUND(Source!AE665*Source!I665, 2))), 2)</f>
        <v>0</v>
      </c>
      <c r="T1092">
        <f>Source!X665</f>
        <v>0</v>
      </c>
      <c r="U1092">
        <f>ROUND((Source!FY665/100)*((ROUND(Source!AF665*Source!I665, 2)+ROUND(Source!AE665*Source!I665, 2))), 2)</f>
        <v>0</v>
      </c>
      <c r="V1092">
        <f>Source!Y665</f>
        <v>0</v>
      </c>
      <c r="W1092">
        <f>IF(Source!BI665&lt;=1,H1092, 0)</f>
        <v>106.93</v>
      </c>
      <c r="X1092">
        <f>IF(Source!BI665=2,H1092, 0)</f>
        <v>0</v>
      </c>
      <c r="Y1092">
        <f>IF(Source!BI665=3,H1092, 0)</f>
        <v>0</v>
      </c>
      <c r="Z1092">
        <f>IF(Source!BI665=4,H1092, 0)</f>
        <v>0</v>
      </c>
    </row>
    <row r="1093" spans="1:26" ht="42.75" x14ac:dyDescent="0.2">
      <c r="A1093" s="52" t="str">
        <f>Source!E667</f>
        <v>101,4</v>
      </c>
      <c r="B1093" s="53" t="str">
        <f>Source!F667</f>
        <v>18.1.10.10-0047</v>
      </c>
      <c r="C1093" s="53" t="str">
        <f>Source!G667</f>
        <v>Смесители для умывальников СМ-УМ-ЦА настольные, с верхней камерой смешения, центральные, с аэратором</v>
      </c>
      <c r="D1093" s="39" t="str">
        <f>Source!H667</f>
        <v>компл.</v>
      </c>
      <c r="E1093" s="40">
        <f>Source!I667</f>
        <v>2</v>
      </c>
      <c r="F1093" s="41">
        <f>Source!AL667+Source!AM667+Source!AO667</f>
        <v>87.17</v>
      </c>
      <c r="G1093" s="48" t="s">
        <v>6</v>
      </c>
      <c r="H1093" s="43">
        <f>ROUND(Source!AC667*Source!I667, 2)+ROUND(Source!AD667*Source!I667, 2)+ROUND(Source!AF667*Source!I667, 2)</f>
        <v>174.34</v>
      </c>
      <c r="I1093" s="42"/>
      <c r="J1093" s="42">
        <f>IF(Source!BC667&lt;&gt; 0, Source!BC667, 1)</f>
        <v>7.13</v>
      </c>
      <c r="K1093" s="43">
        <f>Source!O667</f>
        <v>1243.04</v>
      </c>
      <c r="L1093" s="49"/>
      <c r="S1093">
        <f>ROUND((Source!FX667/100)*((ROUND(Source!AF667*Source!I667, 2)+ROUND(Source!AE667*Source!I667, 2))), 2)</f>
        <v>0</v>
      </c>
      <c r="T1093">
        <f>Source!X667</f>
        <v>0</v>
      </c>
      <c r="U1093">
        <f>ROUND((Source!FY667/100)*((ROUND(Source!AF667*Source!I667, 2)+ROUND(Source!AE667*Source!I667, 2))), 2)</f>
        <v>0</v>
      </c>
      <c r="V1093">
        <f>Source!Y667</f>
        <v>0</v>
      </c>
      <c r="W1093">
        <f>IF(Source!BI667&lt;=1,H1093, 0)</f>
        <v>174.34</v>
      </c>
      <c r="X1093">
        <f>IF(Source!BI667=2,H1093, 0)</f>
        <v>0</v>
      </c>
      <c r="Y1093">
        <f>IF(Source!BI667=3,H1093, 0)</f>
        <v>0</v>
      </c>
      <c r="Z1093">
        <f>IF(Source!BI667=4,H1093, 0)</f>
        <v>0</v>
      </c>
    </row>
    <row r="1094" spans="1:26" ht="15" x14ac:dyDescent="0.25">
      <c r="G1094" s="76">
        <f>H1085+H1086+H1087+H1088+SUM(H1090:H1093)</f>
        <v>708.49</v>
      </c>
      <c r="H1094" s="76"/>
      <c r="J1094" s="76">
        <f>K1085+K1086+K1087+K1088+SUM(K1090:K1093)</f>
        <v>5051.9800000000005</v>
      </c>
      <c r="K1094" s="76"/>
      <c r="L1094" s="45">
        <f>Source!U659</f>
        <v>3.2199999999999998</v>
      </c>
      <c r="O1094" s="28">
        <f>G1094</f>
        <v>708.49</v>
      </c>
      <c r="P1094" s="28">
        <f>J1094</f>
        <v>5051.9800000000005</v>
      </c>
      <c r="Q1094" s="28">
        <f>L1094</f>
        <v>3.2199999999999998</v>
      </c>
      <c r="W1094">
        <f>IF(Source!BI659&lt;=1,H1085+H1086+H1087+H1088, 0)</f>
        <v>92.92</v>
      </c>
      <c r="X1094">
        <f>IF(Source!BI659=2,H1085+H1086+H1087+H1088, 0)</f>
        <v>0</v>
      </c>
      <c r="Y1094">
        <f>IF(Source!BI659=3,H1085+H1086+H1087+H1088, 0)</f>
        <v>0</v>
      </c>
      <c r="Z1094">
        <f>IF(Source!BI659=4,H1085+H1086+H1087+H1088, 0)</f>
        <v>0</v>
      </c>
    </row>
    <row r="1095" spans="1:26" ht="42.75" x14ac:dyDescent="0.2">
      <c r="A1095" s="50" t="str">
        <f>Source!E669</f>
        <v>102</v>
      </c>
      <c r="B1095" s="51" t="str">
        <f>Source!F669</f>
        <v>17-01-002-04</v>
      </c>
      <c r="C1095" s="51" t="str">
        <f>Source!G669</f>
        <v>Установка гарнитуры туалетной: вешалок, подстаканников, поручней для ванн и т.д.</v>
      </c>
      <c r="D1095" s="32" t="str">
        <f>Source!H669</f>
        <v>10 ШТ</v>
      </c>
      <c r="E1095" s="13">
        <f>Source!I669</f>
        <v>0.2</v>
      </c>
      <c r="F1095" s="33">
        <f>Source!AL669+Source!AM669+Source!AO669</f>
        <v>27.540000000000003</v>
      </c>
      <c r="G1095" s="34"/>
      <c r="H1095" s="35"/>
      <c r="I1095" s="34" t="str">
        <f>Source!BO669</f>
        <v/>
      </c>
      <c r="J1095" s="34"/>
      <c r="K1095" s="35"/>
      <c r="L1095" s="36"/>
      <c r="S1095">
        <f>ROUND((Source!FX669/100)*((ROUND(Source!AF669*Source!I669, 2)+ROUND(Source!AE669*Source!I669, 2))), 2)</f>
        <v>7.14</v>
      </c>
      <c r="T1095">
        <f>Source!X669</f>
        <v>50.81</v>
      </c>
      <c r="U1095">
        <f>ROUND((Source!FY669/100)*((ROUND(Source!AF669*Source!I669, 2)+ROUND(Source!AE669*Source!I669, 2))), 2)</f>
        <v>4.37</v>
      </c>
      <c r="V1095">
        <f>Source!Y669</f>
        <v>31.37</v>
      </c>
    </row>
    <row r="1096" spans="1:26" x14ac:dyDescent="0.2">
      <c r="C1096" s="27" t="str">
        <f>"Объем: "&amp;Source!I669&amp;"=2/"&amp;"10"</f>
        <v>Объем: 0,2=2/10</v>
      </c>
    </row>
    <row r="1097" spans="1:26" ht="14.25" x14ac:dyDescent="0.2">
      <c r="A1097" s="50"/>
      <c r="B1097" s="51"/>
      <c r="C1097" s="51" t="s">
        <v>1607</v>
      </c>
      <c r="D1097" s="32"/>
      <c r="E1097" s="13"/>
      <c r="F1097" s="33">
        <f>Source!AO669</f>
        <v>26.94</v>
      </c>
      <c r="G1097" s="34" t="str">
        <f>Source!DG669</f>
        <v>)*1,15</v>
      </c>
      <c r="H1097" s="35">
        <f>ROUND(Source!AF669*Source!I669, 2)</f>
        <v>6.2</v>
      </c>
      <c r="I1097" s="34"/>
      <c r="J1097" s="34">
        <f>IF(Source!BA669&lt;&gt; 0, Source!BA669, 1)</f>
        <v>7.13</v>
      </c>
      <c r="K1097" s="35">
        <f>Source!S669</f>
        <v>44.18</v>
      </c>
      <c r="L1097" s="36"/>
      <c r="R1097">
        <f>H1097</f>
        <v>6.2</v>
      </c>
    </row>
    <row r="1098" spans="1:26" ht="14.25" x14ac:dyDescent="0.2">
      <c r="A1098" s="50"/>
      <c r="B1098" s="51"/>
      <c r="C1098" s="51" t="s">
        <v>1614</v>
      </c>
      <c r="D1098" s="32"/>
      <c r="E1098" s="13"/>
      <c r="F1098" s="33">
        <f>Source!AL669</f>
        <v>0.6</v>
      </c>
      <c r="G1098" s="34" t="str">
        <f>Source!DD669</f>
        <v/>
      </c>
      <c r="H1098" s="35">
        <f>ROUND(Source!AC669*Source!I669, 2)</f>
        <v>0.12</v>
      </c>
      <c r="I1098" s="34"/>
      <c r="J1098" s="34">
        <f>IF(Source!BC669&lt;&gt; 0, Source!BC669, 1)</f>
        <v>7.13</v>
      </c>
      <c r="K1098" s="35">
        <f>Source!P669</f>
        <v>0.86</v>
      </c>
      <c r="L1098" s="36"/>
    </row>
    <row r="1099" spans="1:26" ht="14.25" x14ac:dyDescent="0.2">
      <c r="A1099" s="50"/>
      <c r="B1099" s="51"/>
      <c r="C1099" s="51" t="s">
        <v>1609</v>
      </c>
      <c r="D1099" s="32" t="s">
        <v>1610</v>
      </c>
      <c r="E1099" s="13">
        <f>Source!BZ669</f>
        <v>128</v>
      </c>
      <c r="F1099" s="74" t="str">
        <f>CONCATENATE(" )", Source!DL669, Source!FT669, "=", Source!FX669)</f>
        <v xml:space="preserve"> )*0,9=115,2</v>
      </c>
      <c r="G1099" s="75"/>
      <c r="H1099" s="35">
        <f>SUM(S1095:S1105)</f>
        <v>7.14</v>
      </c>
      <c r="I1099" s="38"/>
      <c r="J1099" s="30">
        <f>Source!AT669</f>
        <v>115</v>
      </c>
      <c r="K1099" s="35">
        <f>SUM(T1095:T1105)</f>
        <v>50.81</v>
      </c>
      <c r="L1099" s="36"/>
    </row>
    <row r="1100" spans="1:26" ht="14.25" x14ac:dyDescent="0.2">
      <c r="A1100" s="50"/>
      <c r="B1100" s="51"/>
      <c r="C1100" s="51" t="s">
        <v>1611</v>
      </c>
      <c r="D1100" s="32" t="s">
        <v>1610</v>
      </c>
      <c r="E1100" s="13">
        <f>Source!CA669</f>
        <v>83</v>
      </c>
      <c r="F1100" s="74" t="str">
        <f>CONCATENATE(" )", Source!DM669, Source!FU669, "=", Source!FY669)</f>
        <v xml:space="preserve"> )*0,85=70,55</v>
      </c>
      <c r="G1100" s="75"/>
      <c r="H1100" s="35">
        <f>SUM(U1095:U1105)</f>
        <v>4.37</v>
      </c>
      <c r="I1100" s="38"/>
      <c r="J1100" s="30">
        <f>Source!AU669</f>
        <v>71</v>
      </c>
      <c r="K1100" s="35">
        <f>SUM(V1095:V1105)</f>
        <v>31.37</v>
      </c>
      <c r="L1100" s="36"/>
    </row>
    <row r="1101" spans="1:26" ht="14.25" x14ac:dyDescent="0.2">
      <c r="A1101" s="50"/>
      <c r="B1101" s="51"/>
      <c r="C1101" s="51" t="s">
        <v>1612</v>
      </c>
      <c r="D1101" s="32" t="s">
        <v>1613</v>
      </c>
      <c r="E1101" s="13">
        <f>Source!AQ669</f>
        <v>2.8</v>
      </c>
      <c r="F1101" s="33"/>
      <c r="G1101" s="34" t="str">
        <f>Source!DI669</f>
        <v>)*1,15</v>
      </c>
      <c r="H1101" s="35"/>
      <c r="I1101" s="34"/>
      <c r="J1101" s="34"/>
      <c r="K1101" s="35"/>
      <c r="L1101" s="46">
        <f>Source!U669</f>
        <v>0.64400000000000002</v>
      </c>
    </row>
    <row r="1102" spans="1:26" ht="14.25" x14ac:dyDescent="0.2">
      <c r="A1102" s="50" t="str">
        <f>Source!E671</f>
        <v>102,1</v>
      </c>
      <c r="B1102" s="51" t="str">
        <f>Source!F671</f>
        <v>01.7.15.07</v>
      </c>
      <c r="C1102" s="51" t="str">
        <f>Source!G671</f>
        <v>Дюбели распорные полиэтиленовые</v>
      </c>
      <c r="D1102" s="32" t="str">
        <f>Source!H671</f>
        <v>10 шт.</v>
      </c>
      <c r="E1102" s="13">
        <f>Source!I671</f>
        <v>0.4</v>
      </c>
      <c r="F1102" s="33">
        <f>Source!AL671+Source!AM671+Source!AO671</f>
        <v>0</v>
      </c>
      <c r="G1102" s="47" t="s">
        <v>6</v>
      </c>
      <c r="H1102" s="35">
        <f>ROUND(Source!AC671*Source!I671, 2)+ROUND(Source!AD671*Source!I671, 2)+ROUND(Source!AF671*Source!I671, 2)</f>
        <v>0</v>
      </c>
      <c r="I1102" s="34"/>
      <c r="J1102" s="34">
        <f>IF(Source!BC671&lt;&gt; 0, Source!BC671, 1)</f>
        <v>7.13</v>
      </c>
      <c r="K1102" s="35">
        <f>Source!O671</f>
        <v>0</v>
      </c>
      <c r="L1102" s="36"/>
      <c r="S1102">
        <f>ROUND((Source!FX671/100)*((ROUND(Source!AF671*Source!I671, 2)+ROUND(Source!AE671*Source!I671, 2))), 2)</f>
        <v>0</v>
      </c>
      <c r="T1102">
        <f>Source!X671</f>
        <v>0</v>
      </c>
      <c r="U1102">
        <f>ROUND((Source!FY671/100)*((ROUND(Source!AF671*Source!I671, 2)+ROUND(Source!AE671*Source!I671, 2))), 2)</f>
        <v>0</v>
      </c>
      <c r="V1102">
        <f>Source!Y671</f>
        <v>0</v>
      </c>
      <c r="W1102">
        <f>IF(Source!BI671&lt;=1,H1102, 0)</f>
        <v>0</v>
      </c>
      <c r="X1102">
        <f>IF(Source!BI671=2,H1102, 0)</f>
        <v>0</v>
      </c>
      <c r="Y1102">
        <f>IF(Source!BI671=3,H1102, 0)</f>
        <v>0</v>
      </c>
      <c r="Z1102">
        <f>IF(Source!BI671=4,H1102, 0)</f>
        <v>0</v>
      </c>
    </row>
    <row r="1103" spans="1:26" ht="28.5" x14ac:dyDescent="0.2">
      <c r="A1103" s="50" t="str">
        <f>Source!E673</f>
        <v>102,2</v>
      </c>
      <c r="B1103" s="51" t="str">
        <f>Source!F673</f>
        <v>01.7.15.07-0011</v>
      </c>
      <c r="C1103" s="51" t="str">
        <f>Source!G673</f>
        <v>Дюбели пластмассовые с шурупами 10х60 мм</v>
      </c>
      <c r="D1103" s="32" t="str">
        <f>Source!H673</f>
        <v>100 шт.</v>
      </c>
      <c r="E1103" s="13">
        <f>Source!I673</f>
        <v>0.04</v>
      </c>
      <c r="F1103" s="33">
        <f>Source!AL673+Source!AM673+Source!AO673</f>
        <v>45.9</v>
      </c>
      <c r="G1103" s="47" t="s">
        <v>6</v>
      </c>
      <c r="H1103" s="35">
        <f>ROUND(Source!AC673*Source!I673, 2)+ROUND(Source!AD673*Source!I673, 2)+ROUND(Source!AF673*Source!I673, 2)</f>
        <v>1.84</v>
      </c>
      <c r="I1103" s="34"/>
      <c r="J1103" s="34">
        <f>IF(Source!BC673&lt;&gt; 0, Source!BC673, 1)</f>
        <v>7.13</v>
      </c>
      <c r="K1103" s="35">
        <f>Source!O673</f>
        <v>13.09</v>
      </c>
      <c r="L1103" s="36"/>
      <c r="S1103">
        <f>ROUND((Source!FX673/100)*((ROUND(Source!AF673*Source!I673, 2)+ROUND(Source!AE673*Source!I673, 2))), 2)</f>
        <v>0</v>
      </c>
      <c r="T1103">
        <f>Source!X673</f>
        <v>0</v>
      </c>
      <c r="U1103">
        <f>ROUND((Source!FY673/100)*((ROUND(Source!AF673*Source!I673, 2)+ROUND(Source!AE673*Source!I673, 2))), 2)</f>
        <v>0</v>
      </c>
      <c r="V1103">
        <f>Source!Y673</f>
        <v>0</v>
      </c>
      <c r="W1103">
        <f>IF(Source!BI673&lt;=1,H1103, 0)</f>
        <v>1.84</v>
      </c>
      <c r="X1103">
        <f>IF(Source!BI673=2,H1103, 0)</f>
        <v>0</v>
      </c>
      <c r="Y1103">
        <f>IF(Source!BI673=3,H1103, 0)</f>
        <v>0</v>
      </c>
      <c r="Z1103">
        <f>IF(Source!BI673=4,H1103, 0)</f>
        <v>0</v>
      </c>
    </row>
    <row r="1104" spans="1:26" ht="14.25" x14ac:dyDescent="0.2">
      <c r="A1104" s="50" t="str">
        <f>Source!E675</f>
        <v>102,3</v>
      </c>
      <c r="B1104" s="51" t="str">
        <f>Source!F675</f>
        <v>18.2.06.04</v>
      </c>
      <c r="C1104" s="51" t="str">
        <f>Source!G675</f>
        <v>Гарнитура туалетная</v>
      </c>
      <c r="D1104" s="32" t="str">
        <f>Source!H675</f>
        <v>шт.</v>
      </c>
      <c r="E1104" s="13">
        <f>Source!I675</f>
        <v>2</v>
      </c>
      <c r="F1104" s="33">
        <f>Source!AL675+Source!AM675+Source!AO675</f>
        <v>0</v>
      </c>
      <c r="G1104" s="47" t="s">
        <v>6</v>
      </c>
      <c r="H1104" s="35">
        <f>ROUND(Source!AC675*Source!I675, 2)+ROUND(Source!AD675*Source!I675, 2)+ROUND(Source!AF675*Source!I675, 2)</f>
        <v>0</v>
      </c>
      <c r="I1104" s="34"/>
      <c r="J1104" s="34">
        <f>IF(Source!BC675&lt;&gt; 0, Source!BC675, 1)</f>
        <v>7.13</v>
      </c>
      <c r="K1104" s="35">
        <f>Source!O675</f>
        <v>0</v>
      </c>
      <c r="L1104" s="36"/>
      <c r="S1104">
        <f>ROUND((Source!FX675/100)*((ROUND(Source!AF675*Source!I675, 2)+ROUND(Source!AE675*Source!I675, 2))), 2)</f>
        <v>0</v>
      </c>
      <c r="T1104">
        <f>Source!X675</f>
        <v>0</v>
      </c>
      <c r="U1104">
        <f>ROUND((Source!FY675/100)*((ROUND(Source!AF675*Source!I675, 2)+ROUND(Source!AE675*Source!I675, 2))), 2)</f>
        <v>0</v>
      </c>
      <c r="V1104">
        <f>Source!Y675</f>
        <v>0</v>
      </c>
      <c r="W1104">
        <f>IF(Source!BI675&lt;=1,H1104, 0)</f>
        <v>0</v>
      </c>
      <c r="X1104">
        <f>IF(Source!BI675=2,H1104, 0)</f>
        <v>0</v>
      </c>
      <c r="Y1104">
        <f>IF(Source!BI675=3,H1104, 0)</f>
        <v>0</v>
      </c>
      <c r="Z1104">
        <f>IF(Source!BI675=4,H1104, 0)</f>
        <v>0</v>
      </c>
    </row>
    <row r="1105" spans="1:26" ht="28.5" x14ac:dyDescent="0.2">
      <c r="A1105" s="52" t="str">
        <f>Source!E677</f>
        <v>102,4</v>
      </c>
      <c r="B1105" s="53" t="str">
        <f>Source!F677</f>
        <v>18.2.06.04-0011</v>
      </c>
      <c r="C1105" s="53" t="str">
        <f>Source!G677</f>
        <v>Зеркало декоративное фигурное с деталями крепления</v>
      </c>
      <c r="D1105" s="39" t="str">
        <f>Source!H677</f>
        <v>м2</v>
      </c>
      <c r="E1105" s="40">
        <f>Source!I677</f>
        <v>0.6</v>
      </c>
      <c r="F1105" s="41">
        <f>Source!AL677+Source!AM677+Source!AO677</f>
        <v>211.81</v>
      </c>
      <c r="G1105" s="48" t="s">
        <v>6</v>
      </c>
      <c r="H1105" s="43">
        <f>ROUND(Source!AC677*Source!I677, 2)+ROUND(Source!AD677*Source!I677, 2)+ROUND(Source!AF677*Source!I677, 2)</f>
        <v>127.09</v>
      </c>
      <c r="I1105" s="42"/>
      <c r="J1105" s="42">
        <f>IF(Source!BC677&lt;&gt; 0, Source!BC677, 1)</f>
        <v>7.13</v>
      </c>
      <c r="K1105" s="43">
        <f>Source!O677</f>
        <v>906.12</v>
      </c>
      <c r="L1105" s="49"/>
      <c r="S1105">
        <f>ROUND((Source!FX677/100)*((ROUND(Source!AF677*Source!I677, 2)+ROUND(Source!AE677*Source!I677, 2))), 2)</f>
        <v>0</v>
      </c>
      <c r="T1105">
        <f>Source!X677</f>
        <v>0</v>
      </c>
      <c r="U1105">
        <f>ROUND((Source!FY677/100)*((ROUND(Source!AF677*Source!I677, 2)+ROUND(Source!AE677*Source!I677, 2))), 2)</f>
        <v>0</v>
      </c>
      <c r="V1105">
        <f>Source!Y677</f>
        <v>0</v>
      </c>
      <c r="W1105">
        <f>IF(Source!BI677&lt;=1,H1105, 0)</f>
        <v>127.09</v>
      </c>
      <c r="X1105">
        <f>IF(Source!BI677=2,H1105, 0)</f>
        <v>0</v>
      </c>
      <c r="Y1105">
        <f>IF(Source!BI677=3,H1105, 0)</f>
        <v>0</v>
      </c>
      <c r="Z1105">
        <f>IF(Source!BI677=4,H1105, 0)</f>
        <v>0</v>
      </c>
    </row>
    <row r="1106" spans="1:26" ht="15" x14ac:dyDescent="0.25">
      <c r="G1106" s="76">
        <f>H1097+H1098+H1099+H1100+SUM(H1102:H1105)</f>
        <v>146.76000000000002</v>
      </c>
      <c r="H1106" s="76"/>
      <c r="J1106" s="76">
        <f>K1097+K1098+K1099+K1100+SUM(K1102:K1105)</f>
        <v>1046.43</v>
      </c>
      <c r="K1106" s="76"/>
      <c r="L1106" s="45">
        <f>Source!U669</f>
        <v>0.64400000000000002</v>
      </c>
      <c r="O1106" s="28">
        <f>G1106</f>
        <v>146.76000000000002</v>
      </c>
      <c r="P1106" s="28">
        <f>J1106</f>
        <v>1046.43</v>
      </c>
      <c r="Q1106" s="28">
        <f>L1106</f>
        <v>0.64400000000000002</v>
      </c>
      <c r="W1106">
        <f>IF(Source!BI669&lt;=1,H1097+H1098+H1099+H1100, 0)</f>
        <v>17.830000000000002</v>
      </c>
      <c r="X1106">
        <f>IF(Source!BI669=2,H1097+H1098+H1099+H1100, 0)</f>
        <v>0</v>
      </c>
      <c r="Y1106">
        <f>IF(Source!BI669=3,H1097+H1098+H1099+H1100, 0)</f>
        <v>0</v>
      </c>
      <c r="Z1106">
        <f>IF(Source!BI669=4,H1097+H1098+H1099+H1100, 0)</f>
        <v>0</v>
      </c>
    </row>
    <row r="1107" spans="1:26" ht="57" x14ac:dyDescent="0.2">
      <c r="A1107" s="50" t="str">
        <f>Source!E679</f>
        <v>103</v>
      </c>
      <c r="B1107" s="51" t="str">
        <f>Source!F679</f>
        <v>16-07-005-01</v>
      </c>
      <c r="C1107" s="51" t="str">
        <f>Source!G679</f>
        <v>Гидравлическое испытание трубопроводов систем отопления, водопровода и горячего водоснабжения диаметром до 50 мм</v>
      </c>
      <c r="D1107" s="32" t="str">
        <f>Source!H679</f>
        <v>100 м</v>
      </c>
      <c r="E1107" s="13">
        <f>Source!I679</f>
        <v>0.33</v>
      </c>
      <c r="F1107" s="33">
        <f>Source!AL679+Source!AM679+Source!AO679</f>
        <v>107.12</v>
      </c>
      <c r="G1107" s="34"/>
      <c r="H1107" s="35"/>
      <c r="I1107" s="34" t="str">
        <f>Source!BO679</f>
        <v/>
      </c>
      <c r="J1107" s="34"/>
      <c r="K1107" s="35"/>
      <c r="L1107" s="36"/>
      <c r="S1107">
        <f>ROUND((Source!FX679/100)*((ROUND(Source!AF679*Source!I679, 2)+ROUND(Source!AE679*Source!I679, 2))), 2)</f>
        <v>25.49</v>
      </c>
      <c r="T1107">
        <f>Source!X679</f>
        <v>181.47</v>
      </c>
      <c r="U1107">
        <f>ROUND((Source!FY679/100)*((ROUND(Source!AF679*Source!I679, 2)+ROUND(Source!AE679*Source!I679, 2))), 2)</f>
        <v>15.61</v>
      </c>
      <c r="V1107">
        <f>Source!Y679</f>
        <v>112.04</v>
      </c>
    </row>
    <row r="1108" spans="1:26" x14ac:dyDescent="0.2">
      <c r="C1108" s="27" t="str">
        <f>"Объем: "&amp;Source!I679&amp;"=33/"&amp;"100"</f>
        <v>Объем: 0,33=33/100</v>
      </c>
    </row>
    <row r="1109" spans="1:26" ht="14.25" x14ac:dyDescent="0.2">
      <c r="A1109" s="50"/>
      <c r="B1109" s="51"/>
      <c r="C1109" s="51" t="s">
        <v>1607</v>
      </c>
      <c r="D1109" s="32"/>
      <c r="E1109" s="13"/>
      <c r="F1109" s="33">
        <f>Source!AO679</f>
        <v>58.32</v>
      </c>
      <c r="G1109" s="34" t="str">
        <f>Source!DG679</f>
        <v>)*1,15</v>
      </c>
      <c r="H1109" s="35">
        <f>ROUND(Source!AF679*Source!I679, 2)</f>
        <v>22.13</v>
      </c>
      <c r="I1109" s="34"/>
      <c r="J1109" s="34">
        <f>IF(Source!BA679&lt;&gt; 0, Source!BA679, 1)</f>
        <v>7.13</v>
      </c>
      <c r="K1109" s="35">
        <f>Source!S679</f>
        <v>157.80000000000001</v>
      </c>
      <c r="L1109" s="36"/>
      <c r="R1109">
        <f>H1109</f>
        <v>22.13</v>
      </c>
    </row>
    <row r="1110" spans="1:26" ht="14.25" x14ac:dyDescent="0.2">
      <c r="A1110" s="50"/>
      <c r="B1110" s="51"/>
      <c r="C1110" s="51" t="s">
        <v>390</v>
      </c>
      <c r="D1110" s="32"/>
      <c r="E1110" s="13"/>
      <c r="F1110" s="33">
        <f>Source!AM679</f>
        <v>44.51</v>
      </c>
      <c r="G1110" s="34" t="str">
        <f>Source!DE679</f>
        <v>)*1,25</v>
      </c>
      <c r="H1110" s="35">
        <f>ROUND(Source!AD679*Source!I679, 2)</f>
        <v>18.36</v>
      </c>
      <c r="I1110" s="34"/>
      <c r="J1110" s="34">
        <f>IF(Source!BB679&lt;&gt; 0, Source!BB679, 1)</f>
        <v>7.13</v>
      </c>
      <c r="K1110" s="35">
        <f>Source!Q679</f>
        <v>130.91</v>
      </c>
      <c r="L1110" s="36"/>
    </row>
    <row r="1111" spans="1:26" ht="14.25" x14ac:dyDescent="0.2">
      <c r="A1111" s="50"/>
      <c r="B1111" s="51"/>
      <c r="C1111" s="51" t="s">
        <v>1614</v>
      </c>
      <c r="D1111" s="32"/>
      <c r="E1111" s="13"/>
      <c r="F1111" s="33">
        <f>Source!AL679</f>
        <v>4.29</v>
      </c>
      <c r="G1111" s="34" t="str">
        <f>Source!DD679</f>
        <v/>
      </c>
      <c r="H1111" s="35">
        <f>ROUND(Source!AC679*Source!I679, 2)</f>
        <v>1.42</v>
      </c>
      <c r="I1111" s="34"/>
      <c r="J1111" s="34">
        <f>IF(Source!BC679&lt;&gt; 0, Source!BC679, 1)</f>
        <v>7.13</v>
      </c>
      <c r="K1111" s="35">
        <f>Source!P679</f>
        <v>10.09</v>
      </c>
      <c r="L1111" s="36"/>
    </row>
    <row r="1112" spans="1:26" ht="14.25" x14ac:dyDescent="0.2">
      <c r="A1112" s="50"/>
      <c r="B1112" s="51"/>
      <c r="C1112" s="51" t="s">
        <v>1609</v>
      </c>
      <c r="D1112" s="32" t="s">
        <v>1610</v>
      </c>
      <c r="E1112" s="13">
        <f>Source!BZ679</f>
        <v>128</v>
      </c>
      <c r="F1112" s="74" t="str">
        <f>CONCATENATE(" )", Source!DL679, Source!FT679, "=", Source!FX679)</f>
        <v xml:space="preserve"> )*0,9=115,2</v>
      </c>
      <c r="G1112" s="75"/>
      <c r="H1112" s="35">
        <f>SUM(S1107:S1114)</f>
        <v>25.49</v>
      </c>
      <c r="I1112" s="38"/>
      <c r="J1112" s="30">
        <f>Source!AT679</f>
        <v>115</v>
      </c>
      <c r="K1112" s="35">
        <f>SUM(T1107:T1114)</f>
        <v>181.47</v>
      </c>
      <c r="L1112" s="36"/>
    </row>
    <row r="1113" spans="1:26" ht="14.25" x14ac:dyDescent="0.2">
      <c r="A1113" s="50"/>
      <c r="B1113" s="51"/>
      <c r="C1113" s="51" t="s">
        <v>1611</v>
      </c>
      <c r="D1113" s="32" t="s">
        <v>1610</v>
      </c>
      <c r="E1113" s="13">
        <f>Source!CA679</f>
        <v>83</v>
      </c>
      <c r="F1113" s="74" t="str">
        <f>CONCATENATE(" )", Source!DM679, Source!FU679, "=", Source!FY679)</f>
        <v xml:space="preserve"> )*0,85=70,55</v>
      </c>
      <c r="G1113" s="75"/>
      <c r="H1113" s="35">
        <f>SUM(U1107:U1114)</f>
        <v>15.61</v>
      </c>
      <c r="I1113" s="38"/>
      <c r="J1113" s="30">
        <f>Source!AU679</f>
        <v>71</v>
      </c>
      <c r="K1113" s="35">
        <f>SUM(V1107:V1114)</f>
        <v>112.04</v>
      </c>
      <c r="L1113" s="36"/>
    </row>
    <row r="1114" spans="1:26" ht="14.25" x14ac:dyDescent="0.2">
      <c r="A1114" s="52"/>
      <c r="B1114" s="53"/>
      <c r="C1114" s="53" t="s">
        <v>1612</v>
      </c>
      <c r="D1114" s="39" t="s">
        <v>1613</v>
      </c>
      <c r="E1114" s="40">
        <f>Source!AQ679</f>
        <v>5.01</v>
      </c>
      <c r="F1114" s="41"/>
      <c r="G1114" s="42" t="str">
        <f>Source!DI679</f>
        <v>)*1,15</v>
      </c>
      <c r="H1114" s="43"/>
      <c r="I1114" s="42"/>
      <c r="J1114" s="42"/>
      <c r="K1114" s="43"/>
      <c r="L1114" s="44">
        <f>Source!U679</f>
        <v>1.9012949999999997</v>
      </c>
    </row>
    <row r="1115" spans="1:26" ht="15" x14ac:dyDescent="0.25">
      <c r="G1115" s="76">
        <f>H1109+H1110+H1111+H1112+H1113</f>
        <v>83.009999999999991</v>
      </c>
      <c r="H1115" s="76"/>
      <c r="J1115" s="76">
        <f>K1109+K1110+K1111+K1112+K1113</f>
        <v>592.30999999999995</v>
      </c>
      <c r="K1115" s="76"/>
      <c r="L1115" s="45">
        <f>Source!U679</f>
        <v>1.9012949999999997</v>
      </c>
      <c r="O1115" s="28">
        <f>G1115</f>
        <v>83.009999999999991</v>
      </c>
      <c r="P1115" s="28">
        <f>J1115</f>
        <v>592.30999999999995</v>
      </c>
      <c r="Q1115" s="28">
        <f>L1115</f>
        <v>1.9012949999999997</v>
      </c>
      <c r="W1115">
        <f>IF(Source!BI679&lt;=1,H1109+H1110+H1111+H1112+H1113, 0)</f>
        <v>83.009999999999991</v>
      </c>
      <c r="X1115">
        <f>IF(Source!BI679=2,H1109+H1110+H1111+H1112+H1113, 0)</f>
        <v>0</v>
      </c>
      <c r="Y1115">
        <f>IF(Source!BI679=3,H1109+H1110+H1111+H1112+H1113, 0)</f>
        <v>0</v>
      </c>
      <c r="Z1115">
        <f>IF(Source!BI679=4,H1109+H1110+H1111+H1112+H1113, 0)</f>
        <v>0</v>
      </c>
    </row>
    <row r="1116" spans="1:26" ht="42.75" x14ac:dyDescent="0.2">
      <c r="A1116" s="50" t="str">
        <f>Source!E681</f>
        <v>104</v>
      </c>
      <c r="B1116" s="51" t="str">
        <f>Source!F681</f>
        <v>16-07-003-04</v>
      </c>
      <c r="C1116" s="51" t="str">
        <f>Source!G681</f>
        <v>Врезка в действующие внутренние сети трубопроводов отопления и водоснабжения диаметром 32 мм</v>
      </c>
      <c r="D1116" s="32" t="str">
        <f>Source!H681</f>
        <v>ШТ</v>
      </c>
      <c r="E1116" s="13">
        <f>Source!I681</f>
        <v>1</v>
      </c>
      <c r="F1116" s="33">
        <f>Source!AL681+Source!AM681+Source!AO681</f>
        <v>67.27000000000001</v>
      </c>
      <c r="G1116" s="34"/>
      <c r="H1116" s="35"/>
      <c r="I1116" s="34" t="str">
        <f>Source!BO681</f>
        <v/>
      </c>
      <c r="J1116" s="34"/>
      <c r="K1116" s="35"/>
      <c r="L1116" s="36"/>
      <c r="S1116">
        <f>ROUND((Source!FX681/100)*((ROUND(Source!AF681*Source!I681, 2)+ROUND(Source!AE681*Source!I681, 2))), 2)</f>
        <v>58.79</v>
      </c>
      <c r="T1116">
        <f>Source!X681</f>
        <v>418.39</v>
      </c>
      <c r="U1116">
        <f>ROUND((Source!FY681/100)*((ROUND(Source!AF681*Source!I681, 2)+ROUND(Source!AE681*Source!I681, 2))), 2)</f>
        <v>36</v>
      </c>
      <c r="V1116">
        <f>Source!Y681</f>
        <v>258.31</v>
      </c>
    </row>
    <row r="1117" spans="1:26" ht="14.25" x14ac:dyDescent="0.2">
      <c r="A1117" s="50"/>
      <c r="B1117" s="51"/>
      <c r="C1117" s="51" t="s">
        <v>1607</v>
      </c>
      <c r="D1117" s="32"/>
      <c r="E1117" s="13"/>
      <c r="F1117" s="33">
        <f>Source!AO681</f>
        <v>44.24</v>
      </c>
      <c r="G1117" s="34" t="str">
        <f>Source!DG681</f>
        <v>)*1,15</v>
      </c>
      <c r="H1117" s="35">
        <f>ROUND(Source!AF681*Source!I681, 2)</f>
        <v>50.88</v>
      </c>
      <c r="I1117" s="34"/>
      <c r="J1117" s="34">
        <f>IF(Source!BA681&lt;&gt; 0, Source!BA681, 1)</f>
        <v>7.13</v>
      </c>
      <c r="K1117" s="35">
        <f>Source!S681</f>
        <v>362.75</v>
      </c>
      <c r="L1117" s="36"/>
      <c r="R1117">
        <f>H1117</f>
        <v>50.88</v>
      </c>
    </row>
    <row r="1118" spans="1:26" ht="14.25" x14ac:dyDescent="0.2">
      <c r="A1118" s="50"/>
      <c r="B1118" s="51"/>
      <c r="C1118" s="51" t="s">
        <v>390</v>
      </c>
      <c r="D1118" s="32"/>
      <c r="E1118" s="13"/>
      <c r="F1118" s="33">
        <f>Source!AM681</f>
        <v>4.7300000000000004</v>
      </c>
      <c r="G1118" s="34" t="str">
        <f>Source!DE681</f>
        <v>)*1,25</v>
      </c>
      <c r="H1118" s="35">
        <f>ROUND(Source!AD681*Source!I681, 2)</f>
        <v>5.91</v>
      </c>
      <c r="I1118" s="34"/>
      <c r="J1118" s="34">
        <f>IF(Source!BB681&lt;&gt; 0, Source!BB681, 1)</f>
        <v>7.13</v>
      </c>
      <c r="K1118" s="35">
        <f>Source!Q681</f>
        <v>42.16</v>
      </c>
      <c r="L1118" s="36"/>
    </row>
    <row r="1119" spans="1:26" ht="14.25" x14ac:dyDescent="0.2">
      <c r="A1119" s="50"/>
      <c r="B1119" s="51"/>
      <c r="C1119" s="51" t="s">
        <v>1608</v>
      </c>
      <c r="D1119" s="32"/>
      <c r="E1119" s="13"/>
      <c r="F1119" s="33">
        <f>Source!AN681</f>
        <v>0.12</v>
      </c>
      <c r="G1119" s="34" t="str">
        <f>Source!DF681</f>
        <v>)*1,25</v>
      </c>
      <c r="H1119" s="37">
        <f>ROUND(Source!AE681*Source!I681, 2)</f>
        <v>0.15</v>
      </c>
      <c r="I1119" s="34"/>
      <c r="J1119" s="34">
        <f>IF(Source!BS681&lt;&gt; 0, Source!BS681, 1)</f>
        <v>7.13</v>
      </c>
      <c r="K1119" s="37">
        <f>Source!R681</f>
        <v>1.07</v>
      </c>
      <c r="L1119" s="36"/>
      <c r="R1119">
        <f>H1119</f>
        <v>0.15</v>
      </c>
    </row>
    <row r="1120" spans="1:26" ht="14.25" x14ac:dyDescent="0.2">
      <c r="A1120" s="50"/>
      <c r="B1120" s="51"/>
      <c r="C1120" s="51" t="s">
        <v>1614</v>
      </c>
      <c r="D1120" s="32"/>
      <c r="E1120" s="13"/>
      <c r="F1120" s="33">
        <f>Source!AL681</f>
        <v>18.3</v>
      </c>
      <c r="G1120" s="34" t="str">
        <f>Source!DD681</f>
        <v/>
      </c>
      <c r="H1120" s="35">
        <f>ROUND(Source!AC681*Source!I681, 2)</f>
        <v>18.3</v>
      </c>
      <c r="I1120" s="34"/>
      <c r="J1120" s="34">
        <f>IF(Source!BC681&lt;&gt; 0, Source!BC681, 1)</f>
        <v>7.13</v>
      </c>
      <c r="K1120" s="35">
        <f>Source!P681</f>
        <v>130.47999999999999</v>
      </c>
      <c r="L1120" s="36"/>
    </row>
    <row r="1121" spans="1:32" ht="14.25" x14ac:dyDescent="0.2">
      <c r="A1121" s="50"/>
      <c r="B1121" s="51"/>
      <c r="C1121" s="51" t="s">
        <v>1609</v>
      </c>
      <c r="D1121" s="32" t="s">
        <v>1610</v>
      </c>
      <c r="E1121" s="13">
        <f>Source!BZ681</f>
        <v>128</v>
      </c>
      <c r="F1121" s="74" t="str">
        <f>CONCATENATE(" )", Source!DL681, Source!FT681, "=", Source!FX681)</f>
        <v xml:space="preserve"> )*0,9=115,2</v>
      </c>
      <c r="G1121" s="75"/>
      <c r="H1121" s="35">
        <f>SUM(S1116:S1123)</f>
        <v>58.79</v>
      </c>
      <c r="I1121" s="38"/>
      <c r="J1121" s="30">
        <f>Source!AT681</f>
        <v>115</v>
      </c>
      <c r="K1121" s="35">
        <f>SUM(T1116:T1123)</f>
        <v>418.39</v>
      </c>
      <c r="L1121" s="36"/>
    </row>
    <row r="1122" spans="1:32" ht="14.25" x14ac:dyDescent="0.2">
      <c r="A1122" s="50"/>
      <c r="B1122" s="51"/>
      <c r="C1122" s="51" t="s">
        <v>1611</v>
      </c>
      <c r="D1122" s="32" t="s">
        <v>1610</v>
      </c>
      <c r="E1122" s="13">
        <f>Source!CA681</f>
        <v>83</v>
      </c>
      <c r="F1122" s="74" t="str">
        <f>CONCATENATE(" )", Source!DM681, Source!FU681, "=", Source!FY681)</f>
        <v xml:space="preserve"> )*0,85=70,55</v>
      </c>
      <c r="G1122" s="75"/>
      <c r="H1122" s="35">
        <f>SUM(U1116:U1123)</f>
        <v>36</v>
      </c>
      <c r="I1122" s="38"/>
      <c r="J1122" s="30">
        <f>Source!AU681</f>
        <v>71</v>
      </c>
      <c r="K1122" s="35">
        <f>SUM(V1116:V1123)</f>
        <v>258.31</v>
      </c>
      <c r="L1122" s="36"/>
    </row>
    <row r="1123" spans="1:32" ht="14.25" x14ac:dyDescent="0.2">
      <c r="A1123" s="52"/>
      <c r="B1123" s="53"/>
      <c r="C1123" s="53" t="s">
        <v>1612</v>
      </c>
      <c r="D1123" s="39" t="s">
        <v>1613</v>
      </c>
      <c r="E1123" s="40">
        <f>Source!AQ681</f>
        <v>4.46</v>
      </c>
      <c r="F1123" s="41"/>
      <c r="G1123" s="42" t="str">
        <f>Source!DI681</f>
        <v>)*1,15</v>
      </c>
      <c r="H1123" s="43"/>
      <c r="I1123" s="42"/>
      <c r="J1123" s="42"/>
      <c r="K1123" s="43"/>
      <c r="L1123" s="44">
        <f>Source!U681</f>
        <v>5.1289999999999996</v>
      </c>
    </row>
    <row r="1124" spans="1:32" ht="15" x14ac:dyDescent="0.25">
      <c r="G1124" s="76">
        <f>H1117+H1118+H1120+H1121+H1122</f>
        <v>169.88</v>
      </c>
      <c r="H1124" s="76"/>
      <c r="J1124" s="76">
        <f>K1117+K1118+K1120+K1121+K1122</f>
        <v>1212.0899999999999</v>
      </c>
      <c r="K1124" s="76"/>
      <c r="L1124" s="45">
        <f>Source!U681</f>
        <v>5.1289999999999996</v>
      </c>
      <c r="O1124" s="28">
        <f>G1124</f>
        <v>169.88</v>
      </c>
      <c r="P1124" s="28">
        <f>J1124</f>
        <v>1212.0899999999999</v>
      </c>
      <c r="Q1124" s="28">
        <f>L1124</f>
        <v>5.1289999999999996</v>
      </c>
      <c r="W1124">
        <f>IF(Source!BI681&lt;=1,H1117+H1118+H1120+H1121+H1122, 0)</f>
        <v>169.88</v>
      </c>
      <c r="X1124">
        <f>IF(Source!BI681=2,H1117+H1118+H1120+H1121+H1122, 0)</f>
        <v>0</v>
      </c>
      <c r="Y1124">
        <f>IF(Source!BI681=3,H1117+H1118+H1120+H1121+H1122, 0)</f>
        <v>0</v>
      </c>
      <c r="Z1124">
        <f>IF(Source!BI681=4,H1117+H1118+H1120+H1121+H1122, 0)</f>
        <v>0</v>
      </c>
    </row>
    <row r="1126" spans="1:32" ht="15" x14ac:dyDescent="0.25">
      <c r="A1126" s="73" t="str">
        <f>CONCATENATE("Итого по разделу: ",IF(Source!G683&lt;&gt;"Новый раздел", Source!G683, ""))</f>
        <v>Итого по разделу: Раздел: Внутренняя система водоснабжения</v>
      </c>
      <c r="B1126" s="73"/>
      <c r="C1126" s="73"/>
      <c r="D1126" s="73"/>
      <c r="E1126" s="73"/>
      <c r="F1126" s="73"/>
      <c r="G1126" s="72">
        <f>SUM(O932:O1125)</f>
        <v>8172.2800000000016</v>
      </c>
      <c r="H1126" s="72"/>
      <c r="I1126" s="29"/>
      <c r="J1126" s="72">
        <f>SUM(P932:P1125)</f>
        <v>58281.719999999994</v>
      </c>
      <c r="K1126" s="72"/>
      <c r="L1126" s="45">
        <f>SUM(Q932:Q1125)</f>
        <v>92.009905000000018</v>
      </c>
      <c r="AF1126" s="55" t="str">
        <f>CONCATENATE("Итого по разделу: ",IF(Source!G683&lt;&gt;"Новый раздел", Source!G683, ""))</f>
        <v>Итого по разделу: Раздел: Внутренняя система водоснабжения</v>
      </c>
    </row>
    <row r="1127" spans="1:32" ht="16.5" x14ac:dyDescent="0.25">
      <c r="A1127" s="77" t="str">
        <f>CONCATENATE("Раздел: ",IF(Source!G712&lt;&gt;"Новый раздел", Source!G712, ""))</f>
        <v>Раздел: Раздел 3 Уборка и вывоз мусора</v>
      </c>
      <c r="B1127" s="77"/>
      <c r="C1127" s="77"/>
      <c r="D1127" s="77"/>
      <c r="E1127" s="77"/>
      <c r="F1127" s="77"/>
      <c r="G1127" s="77"/>
      <c r="H1127" s="77"/>
      <c r="I1127" s="77"/>
      <c r="J1127" s="77"/>
      <c r="K1127" s="77"/>
      <c r="L1127" s="77"/>
    </row>
    <row r="1128" spans="1:32" ht="42.75" x14ac:dyDescent="0.2">
      <c r="A1128" s="52" t="str">
        <f>Source!E717</f>
        <v>105</v>
      </c>
      <c r="B1128" s="53" t="str">
        <f>Source!F717</f>
        <v>т01-01-01-041</v>
      </c>
      <c r="C1128" s="53" t="str">
        <f>Source!G717</f>
        <v>Погрузочные работы при автомобильных перевозках мусора строительного с погрузкой вручную</v>
      </c>
      <c r="D1128" s="39" t="str">
        <f>Source!H717</f>
        <v>1 Т ГРУЗА</v>
      </c>
      <c r="E1128" s="40">
        <f>Source!I717</f>
        <v>12.34</v>
      </c>
      <c r="F1128" s="41">
        <f>Source!AK717</f>
        <v>42.98</v>
      </c>
      <c r="G1128" s="42" t="str">
        <f>Source!DC717</f>
        <v/>
      </c>
      <c r="H1128" s="43">
        <f>ROUND(Source!AB717*Source!I717, 2)</f>
        <v>530.37</v>
      </c>
      <c r="I1128" s="42" t="str">
        <f>Source!BO717</f>
        <v/>
      </c>
      <c r="J1128" s="42">
        <f>Source!AZ717</f>
        <v>7.13</v>
      </c>
      <c r="K1128" s="43">
        <f>Source!GM717</f>
        <v>3781.56</v>
      </c>
      <c r="L1128" s="49"/>
      <c r="S1128">
        <f>ROUND((Source!FX717/100)*((ROUND(0*Source!I717, 2)+ROUND(0*Source!I717, 2))), 2)</f>
        <v>0</v>
      </c>
      <c r="T1128">
        <f>Source!X717</f>
        <v>0</v>
      </c>
      <c r="U1128">
        <f>ROUND((Source!FY717/100)*((ROUND(0*Source!I717, 2)+ROUND(0*Source!I717, 2))), 2)</f>
        <v>0</v>
      </c>
      <c r="V1128">
        <f>Source!Y717</f>
        <v>0</v>
      </c>
    </row>
    <row r="1129" spans="1:32" ht="15" x14ac:dyDescent="0.25">
      <c r="G1129" s="76">
        <f>H1128</f>
        <v>530.37</v>
      </c>
      <c r="H1129" s="76"/>
      <c r="J1129" s="76">
        <f>K1128</f>
        <v>3781.56</v>
      </c>
      <c r="K1129" s="76"/>
      <c r="L1129" s="45">
        <f>Source!U717</f>
        <v>0</v>
      </c>
      <c r="O1129" s="28">
        <f>G1129</f>
        <v>530.37</v>
      </c>
      <c r="P1129" s="28">
        <f>J1129</f>
        <v>3781.56</v>
      </c>
      <c r="Q1129" s="28">
        <f>L1129</f>
        <v>0</v>
      </c>
      <c r="W1129">
        <f>IF(Source!BI717&lt;=1,H1128, 0)</f>
        <v>530.37</v>
      </c>
      <c r="X1129">
        <f>IF(Source!BI717=2,H1128, 0)</f>
        <v>0</v>
      </c>
      <c r="Y1129">
        <f>IF(Source!BI717=3,H1128, 0)</f>
        <v>0</v>
      </c>
      <c r="Z1129">
        <f>IF(Source!BI717=4,H1128, 0)</f>
        <v>0</v>
      </c>
    </row>
    <row r="1130" spans="1:32" ht="57" x14ac:dyDescent="0.2">
      <c r="A1130" s="52" t="str">
        <f>Source!E719</f>
        <v>106</v>
      </c>
      <c r="B1130" s="53" t="str">
        <f>Source!F719</f>
        <v>т03-01-01-070</v>
      </c>
      <c r="C1130" s="53" t="str">
        <f>Source!G719</f>
        <v>Перевозка грузов I класса автомобилями бортовыми грузоподъемностью до 15 т на расстояние до 70 км</v>
      </c>
      <c r="D1130" s="39" t="str">
        <f>Source!H719</f>
        <v>1 Т ГРУЗА</v>
      </c>
      <c r="E1130" s="40">
        <f>Source!I719</f>
        <v>12.34</v>
      </c>
      <c r="F1130" s="41">
        <f>Source!AK719</f>
        <v>29.16</v>
      </c>
      <c r="G1130" s="42" t="str">
        <f>Source!DC719</f>
        <v/>
      </c>
      <c r="H1130" s="43">
        <f>ROUND(Source!AB719*Source!I719, 2)</f>
        <v>359.83</v>
      </c>
      <c r="I1130" s="42" t="str">
        <f>Source!BO719</f>
        <v/>
      </c>
      <c r="J1130" s="42">
        <f>Source!AZ719</f>
        <v>7.13</v>
      </c>
      <c r="K1130" s="43">
        <f>Source!GM719</f>
        <v>2565.62</v>
      </c>
      <c r="L1130" s="49"/>
      <c r="S1130">
        <f>ROUND((Source!FX719/100)*((ROUND(0*Source!I719, 2)+ROUND(0*Source!I719, 2))), 2)</f>
        <v>0</v>
      </c>
      <c r="T1130">
        <f>Source!X719</f>
        <v>0</v>
      </c>
      <c r="U1130">
        <f>ROUND((Source!FY719/100)*((ROUND(0*Source!I719, 2)+ROUND(0*Source!I719, 2))), 2)</f>
        <v>0</v>
      </c>
      <c r="V1130">
        <f>Source!Y719</f>
        <v>0</v>
      </c>
    </row>
    <row r="1131" spans="1:32" ht="15" x14ac:dyDescent="0.25">
      <c r="G1131" s="76">
        <f>H1130</f>
        <v>359.83</v>
      </c>
      <c r="H1131" s="76"/>
      <c r="J1131" s="76">
        <f>K1130</f>
        <v>2565.62</v>
      </c>
      <c r="K1131" s="76"/>
      <c r="L1131" s="45">
        <f>Source!U719</f>
        <v>0</v>
      </c>
      <c r="O1131" s="28">
        <f>G1131</f>
        <v>359.83</v>
      </c>
      <c r="P1131" s="28">
        <f>J1131</f>
        <v>2565.62</v>
      </c>
      <c r="Q1131" s="28">
        <f>L1131</f>
        <v>0</v>
      </c>
      <c r="W1131">
        <f>IF(Source!BI719&lt;=1,H1130, 0)</f>
        <v>359.83</v>
      </c>
      <c r="X1131">
        <f>IF(Source!BI719=2,H1130, 0)</f>
        <v>0</v>
      </c>
      <c r="Y1131">
        <f>IF(Source!BI719=3,H1130, 0)</f>
        <v>0</v>
      </c>
      <c r="Z1131">
        <f>IF(Source!BI719=4,H1130, 0)</f>
        <v>0</v>
      </c>
    </row>
    <row r="1132" spans="1:32" ht="28.5" x14ac:dyDescent="0.2">
      <c r="A1132" s="50" t="str">
        <f>Source!E721</f>
        <v>107</v>
      </c>
      <c r="B1132" s="51" t="str">
        <f>Source!F721</f>
        <v>69-15-1</v>
      </c>
      <c r="C1132" s="51" t="str">
        <f>Source!G721</f>
        <v>Затаривание строительного мусора в мешки</v>
      </c>
      <c r="D1132" s="32" t="str">
        <f>Source!H721</f>
        <v>т</v>
      </c>
      <c r="E1132" s="13">
        <f>Source!I721</f>
        <v>12.34</v>
      </c>
      <c r="F1132" s="33">
        <f>Source!AL721+Source!AM721+Source!AO721</f>
        <v>23.81</v>
      </c>
      <c r="G1132" s="34"/>
      <c r="H1132" s="35"/>
      <c r="I1132" s="34" t="str">
        <f>Source!BO721</f>
        <v/>
      </c>
      <c r="J1132" s="34"/>
      <c r="K1132" s="35"/>
      <c r="L1132" s="36"/>
      <c r="S1132">
        <f>ROUND((Source!FX721/100)*((ROUND(Source!AF721*Source!I721, 2)+ROUND(Source!AE721*Source!I721, 2))), 2)</f>
        <v>71.319999999999993</v>
      </c>
      <c r="T1132">
        <f>Source!X721</f>
        <v>508.53</v>
      </c>
      <c r="U1132">
        <f>ROUND((Source!FY721/100)*((ROUND(Source!AF721*Source!I721, 2)+ROUND(Source!AE721*Source!I721, 2))), 2)</f>
        <v>45.72</v>
      </c>
      <c r="V1132">
        <f>Source!Y721</f>
        <v>325.98</v>
      </c>
    </row>
    <row r="1133" spans="1:32" ht="14.25" x14ac:dyDescent="0.2">
      <c r="A1133" s="50"/>
      <c r="B1133" s="51"/>
      <c r="C1133" s="51" t="s">
        <v>1607</v>
      </c>
      <c r="D1133" s="32"/>
      <c r="E1133" s="13"/>
      <c r="F1133" s="33">
        <f>Source!AO721</f>
        <v>7.41</v>
      </c>
      <c r="G1133" s="34" t="str">
        <f>Source!DG721</f>
        <v/>
      </c>
      <c r="H1133" s="35">
        <f>ROUND(Source!AF721*Source!I721, 2)</f>
        <v>91.44</v>
      </c>
      <c r="I1133" s="34"/>
      <c r="J1133" s="34">
        <f>IF(Source!BA721&lt;&gt; 0, Source!BA721, 1)</f>
        <v>7.13</v>
      </c>
      <c r="K1133" s="35">
        <f>Source!S721</f>
        <v>651.96</v>
      </c>
      <c r="L1133" s="36"/>
      <c r="R1133">
        <f>H1133</f>
        <v>91.44</v>
      </c>
    </row>
    <row r="1134" spans="1:32" ht="14.25" x14ac:dyDescent="0.2">
      <c r="A1134" s="50"/>
      <c r="B1134" s="51"/>
      <c r="C1134" s="51" t="s">
        <v>1614</v>
      </c>
      <c r="D1134" s="32"/>
      <c r="E1134" s="13"/>
      <c r="F1134" s="33">
        <f>Source!AL721</f>
        <v>16.399999999999999</v>
      </c>
      <c r="G1134" s="34" t="str">
        <f>Source!DD721</f>
        <v/>
      </c>
      <c r="H1134" s="35">
        <f>ROUND(Source!AC721*Source!I721, 2)</f>
        <v>202.38</v>
      </c>
      <c r="I1134" s="34"/>
      <c r="J1134" s="34">
        <f>IF(Source!BC721&lt;&gt; 0, Source!BC721, 1)</f>
        <v>7.13</v>
      </c>
      <c r="K1134" s="35">
        <f>Source!P721</f>
        <v>1442.94</v>
      </c>
      <c r="L1134" s="36"/>
    </row>
    <row r="1135" spans="1:32" ht="14.25" x14ac:dyDescent="0.2">
      <c r="A1135" s="50"/>
      <c r="B1135" s="51"/>
      <c r="C1135" s="51" t="s">
        <v>1609</v>
      </c>
      <c r="D1135" s="32" t="s">
        <v>1610</v>
      </c>
      <c r="E1135" s="13">
        <f>Source!BZ721</f>
        <v>78</v>
      </c>
      <c r="F1135" s="54"/>
      <c r="G1135" s="34"/>
      <c r="H1135" s="35">
        <f>SUM(S1132:S1137)</f>
        <v>71.319999999999993</v>
      </c>
      <c r="I1135" s="38"/>
      <c r="J1135" s="30">
        <f>Source!AT721</f>
        <v>78</v>
      </c>
      <c r="K1135" s="35">
        <f>SUM(T1132:T1137)</f>
        <v>508.53</v>
      </c>
      <c r="L1135" s="36"/>
    </row>
    <row r="1136" spans="1:32" ht="14.25" x14ac:dyDescent="0.2">
      <c r="A1136" s="50"/>
      <c r="B1136" s="51"/>
      <c r="C1136" s="51" t="s">
        <v>1611</v>
      </c>
      <c r="D1136" s="32" t="s">
        <v>1610</v>
      </c>
      <c r="E1136" s="13">
        <f>Source!CA721</f>
        <v>50</v>
      </c>
      <c r="F1136" s="54"/>
      <c r="G1136" s="34"/>
      <c r="H1136" s="35">
        <f>SUM(U1132:U1137)</f>
        <v>45.72</v>
      </c>
      <c r="I1136" s="38"/>
      <c r="J1136" s="30">
        <f>Source!AU721</f>
        <v>50</v>
      </c>
      <c r="K1136" s="35">
        <f>SUM(V1132:V1137)</f>
        <v>325.98</v>
      </c>
      <c r="L1136" s="36"/>
    </row>
    <row r="1137" spans="1:32" ht="14.25" x14ac:dyDescent="0.2">
      <c r="A1137" s="52"/>
      <c r="B1137" s="53"/>
      <c r="C1137" s="53" t="s">
        <v>1612</v>
      </c>
      <c r="D1137" s="39" t="s">
        <v>1613</v>
      </c>
      <c r="E1137" s="40">
        <f>Source!AQ721</f>
        <v>1.03</v>
      </c>
      <c r="F1137" s="41"/>
      <c r="G1137" s="42" t="str">
        <f>Source!DI721</f>
        <v/>
      </c>
      <c r="H1137" s="43"/>
      <c r="I1137" s="42"/>
      <c r="J1137" s="42"/>
      <c r="K1137" s="43"/>
      <c r="L1137" s="44">
        <f>Source!U721</f>
        <v>12.7102</v>
      </c>
    </row>
    <row r="1138" spans="1:32" ht="15" x14ac:dyDescent="0.25">
      <c r="G1138" s="76">
        <f>H1133+H1134+H1135+H1136</f>
        <v>410.86</v>
      </c>
      <c r="H1138" s="76"/>
      <c r="J1138" s="76">
        <f>K1133+K1134+K1135+K1136</f>
        <v>2929.4100000000003</v>
      </c>
      <c r="K1138" s="76"/>
      <c r="L1138" s="45">
        <f>Source!U721</f>
        <v>12.7102</v>
      </c>
      <c r="O1138" s="28">
        <f>G1138</f>
        <v>410.86</v>
      </c>
      <c r="P1138" s="28">
        <f>J1138</f>
        <v>2929.4100000000003</v>
      </c>
      <c r="Q1138" s="28">
        <f>L1138</f>
        <v>12.7102</v>
      </c>
      <c r="W1138">
        <f>IF(Source!BI721&lt;=1,H1133+H1134+H1135+H1136, 0)</f>
        <v>410.86</v>
      </c>
      <c r="X1138">
        <f>IF(Source!BI721=2,H1133+H1134+H1135+H1136, 0)</f>
        <v>0</v>
      </c>
      <c r="Y1138">
        <f>IF(Source!BI721=3,H1133+H1134+H1135+H1136, 0)</f>
        <v>0</v>
      </c>
      <c r="Z1138">
        <f>IF(Source!BI721=4,H1133+H1134+H1135+H1136, 0)</f>
        <v>0</v>
      </c>
    </row>
    <row r="1140" spans="1:32" ht="15" x14ac:dyDescent="0.25">
      <c r="A1140" s="73" t="str">
        <f>CONCATENATE("Итого по разделу: ",IF(Source!G723&lt;&gt;"Новый раздел", Source!G723, ""))</f>
        <v>Итого по разделу: Раздел 3 Уборка и вывоз мусора</v>
      </c>
      <c r="B1140" s="73"/>
      <c r="C1140" s="73"/>
      <c r="D1140" s="73"/>
      <c r="E1140" s="73"/>
      <c r="F1140" s="73"/>
      <c r="G1140" s="72">
        <f>SUM(O1127:O1139)</f>
        <v>1301.06</v>
      </c>
      <c r="H1140" s="72"/>
      <c r="I1140" s="29"/>
      <c r="J1140" s="72">
        <f>SUM(P1127:P1139)</f>
        <v>9276.59</v>
      </c>
      <c r="K1140" s="72"/>
      <c r="L1140" s="45">
        <f>SUM(Q1127:Q1139)</f>
        <v>12.7102</v>
      </c>
      <c r="AF1140" s="55" t="str">
        <f>CONCATENATE("Итого по разделу: ",IF(Source!G723&lt;&gt;"Новый раздел", Source!G723, ""))</f>
        <v>Итого по разделу: Раздел 3 Уборка и вывоз мусора</v>
      </c>
    </row>
    <row r="1141" spans="1:32" ht="15" x14ac:dyDescent="0.25">
      <c r="C1141" s="73" t="str">
        <f>Source!H812</f>
        <v>Всего</v>
      </c>
      <c r="D1141" s="73"/>
      <c r="E1141" s="73"/>
      <c r="F1141" s="73"/>
      <c r="G1141" s="73"/>
      <c r="H1141" s="73"/>
      <c r="I1141" s="73"/>
      <c r="J1141" s="72">
        <f>IF(Source!P812=0, "", Source!P812)</f>
        <v>790018.05</v>
      </c>
      <c r="K1141" s="72"/>
    </row>
    <row r="1142" spans="1:32" ht="15" x14ac:dyDescent="0.25">
      <c r="C1142" s="73" t="str">
        <f>Source!H813</f>
        <v>Итого НДС 18%</v>
      </c>
      <c r="D1142" s="73"/>
      <c r="E1142" s="73"/>
      <c r="F1142" s="73"/>
      <c r="G1142" s="73"/>
      <c r="H1142" s="73"/>
      <c r="I1142" s="73"/>
      <c r="J1142" s="72">
        <f>IF(Source!P813=0, "", Source!P813)</f>
        <v>142203.25</v>
      </c>
      <c r="K1142" s="72"/>
    </row>
    <row r="1143" spans="1:32" ht="15" x14ac:dyDescent="0.25">
      <c r="C1143" s="73" t="str">
        <f>Source!H814</f>
        <v>Всего по смете</v>
      </c>
      <c r="D1143" s="73"/>
      <c r="E1143" s="73"/>
      <c r="F1143" s="73"/>
      <c r="G1143" s="73"/>
      <c r="H1143" s="73"/>
      <c r="I1143" s="73"/>
      <c r="J1143" s="72">
        <f>IF(Source!P814=0, "", Source!P814)</f>
        <v>932221.3</v>
      </c>
      <c r="K1143" s="72"/>
    </row>
    <row r="1144" spans="1:32" x14ac:dyDescent="0.2">
      <c r="C1144" s="69"/>
      <c r="D1144" s="69"/>
      <c r="E1144" s="69"/>
      <c r="F1144" s="69"/>
      <c r="G1144" s="69"/>
      <c r="H1144" s="69"/>
      <c r="I1144" s="69"/>
      <c r="J1144" s="69"/>
      <c r="K1144" s="69"/>
    </row>
  </sheetData>
  <mergeCells count="391">
    <mergeCell ref="B5:K5"/>
    <mergeCell ref="B7:K7"/>
    <mergeCell ref="B9:K9"/>
    <mergeCell ref="B10:K10"/>
    <mergeCell ref="G14:H14"/>
    <mergeCell ref="I14:J14"/>
    <mergeCell ref="F3:G3"/>
    <mergeCell ref="H3:K3"/>
    <mergeCell ref="C17:F17"/>
    <mergeCell ref="G17:H17"/>
    <mergeCell ref="I17:J17"/>
    <mergeCell ref="K17:L17"/>
    <mergeCell ref="C18:F18"/>
    <mergeCell ref="G18:H18"/>
    <mergeCell ref="I18:J18"/>
    <mergeCell ref="K18:L18"/>
    <mergeCell ref="C15:F15"/>
    <mergeCell ref="G15:H15"/>
    <mergeCell ref="I15:J15"/>
    <mergeCell ref="K15:L15"/>
    <mergeCell ref="C16:F16"/>
    <mergeCell ref="G16:H16"/>
    <mergeCell ref="I16:J16"/>
    <mergeCell ref="K16:L16"/>
    <mergeCell ref="C1142:I1142"/>
    <mergeCell ref="J1142:K1142"/>
    <mergeCell ref="C1143:I1143"/>
    <mergeCell ref="J1143:K1143"/>
    <mergeCell ref="A27:L27"/>
    <mergeCell ref="J165:K165"/>
    <mergeCell ref="G165:H165"/>
    <mergeCell ref="F159:G159"/>
    <mergeCell ref="C19:F19"/>
    <mergeCell ref="G19:H19"/>
    <mergeCell ref="I19:J19"/>
    <mergeCell ref="K19:L19"/>
    <mergeCell ref="C20:F20"/>
    <mergeCell ref="G20:H20"/>
    <mergeCell ref="I20:J20"/>
    <mergeCell ref="K20:L20"/>
    <mergeCell ref="C1141:I1141"/>
    <mergeCell ref="J1141:K1141"/>
    <mergeCell ref="C21:F21"/>
    <mergeCell ref="G21:H21"/>
    <mergeCell ref="I21:J21"/>
    <mergeCell ref="K21:L21"/>
    <mergeCell ref="A23:L23"/>
    <mergeCell ref="J102:K102"/>
    <mergeCell ref="G102:H102"/>
    <mergeCell ref="J93:K93"/>
    <mergeCell ref="J77:K77"/>
    <mergeCell ref="G77:H77"/>
    <mergeCell ref="J70:K70"/>
    <mergeCell ref="G70:H70"/>
    <mergeCell ref="F158:G158"/>
    <mergeCell ref="J151:K151"/>
    <mergeCell ref="G151:H151"/>
    <mergeCell ref="F147:G147"/>
    <mergeCell ref="F146:G146"/>
    <mergeCell ref="F43:G43"/>
    <mergeCell ref="F42:G42"/>
    <mergeCell ref="J36:K36"/>
    <mergeCell ref="G36:H36"/>
    <mergeCell ref="J116:K116"/>
    <mergeCell ref="G116:H116"/>
    <mergeCell ref="F114:G114"/>
    <mergeCell ref="F113:G113"/>
    <mergeCell ref="J109:K109"/>
    <mergeCell ref="G109:H109"/>
    <mergeCell ref="J139:K139"/>
    <mergeCell ref="G139:H139"/>
    <mergeCell ref="F135:G135"/>
    <mergeCell ref="F134:G134"/>
    <mergeCell ref="J128:K128"/>
    <mergeCell ref="G128:H128"/>
    <mergeCell ref="F34:G34"/>
    <mergeCell ref="F33:G33"/>
    <mergeCell ref="J61:K61"/>
    <mergeCell ref="G61:H61"/>
    <mergeCell ref="J54:K54"/>
    <mergeCell ref="G54:H54"/>
    <mergeCell ref="J45:K45"/>
    <mergeCell ref="G45:H45"/>
    <mergeCell ref="G93:H93"/>
    <mergeCell ref="J84:K84"/>
    <mergeCell ref="G84:H84"/>
    <mergeCell ref="F171:G171"/>
    <mergeCell ref="J299:K299"/>
    <mergeCell ref="G299:H299"/>
    <mergeCell ref="F286:G286"/>
    <mergeCell ref="F285:G285"/>
    <mergeCell ref="J278:K278"/>
    <mergeCell ref="G278:H278"/>
    <mergeCell ref="F276:G276"/>
    <mergeCell ref="F275:G275"/>
    <mergeCell ref="J189:K189"/>
    <mergeCell ref="G189:H189"/>
    <mergeCell ref="F184:G184"/>
    <mergeCell ref="F183:G183"/>
    <mergeCell ref="J176:K176"/>
    <mergeCell ref="G176:H176"/>
    <mergeCell ref="F209:G209"/>
    <mergeCell ref="F208:G208"/>
    <mergeCell ref="J202:K202"/>
    <mergeCell ref="G202:H202"/>
    <mergeCell ref="F197:G197"/>
    <mergeCell ref="F196:G196"/>
    <mergeCell ref="G235:H235"/>
    <mergeCell ref="F233:G233"/>
    <mergeCell ref="F232:G232"/>
    <mergeCell ref="F241:G241"/>
    <mergeCell ref="F240:G240"/>
    <mergeCell ref="J268:K268"/>
    <mergeCell ref="G268:H268"/>
    <mergeCell ref="F264:G264"/>
    <mergeCell ref="F263:G263"/>
    <mergeCell ref="J257:K257"/>
    <mergeCell ref="G257:H257"/>
    <mergeCell ref="F172:G172"/>
    <mergeCell ref="J225:K225"/>
    <mergeCell ref="G225:H225"/>
    <mergeCell ref="J214:K214"/>
    <mergeCell ref="G214:H214"/>
    <mergeCell ref="J235:K235"/>
    <mergeCell ref="F253:G253"/>
    <mergeCell ref="F252:G252"/>
    <mergeCell ref="J245:K245"/>
    <mergeCell ref="G245:H245"/>
    <mergeCell ref="F307:G307"/>
    <mergeCell ref="F306:G306"/>
    <mergeCell ref="F317:G317"/>
    <mergeCell ref="F316:G316"/>
    <mergeCell ref="J309:K309"/>
    <mergeCell ref="G309:H309"/>
    <mergeCell ref="J403:K403"/>
    <mergeCell ref="G403:H403"/>
    <mergeCell ref="J319:K319"/>
    <mergeCell ref="G319:H319"/>
    <mergeCell ref="F341:G341"/>
    <mergeCell ref="F340:G340"/>
    <mergeCell ref="J333:K333"/>
    <mergeCell ref="G333:H333"/>
    <mergeCell ref="F327:G327"/>
    <mergeCell ref="F326:G326"/>
    <mergeCell ref="F364:G364"/>
    <mergeCell ref="J357:K357"/>
    <mergeCell ref="F365:G365"/>
    <mergeCell ref="J381:K381"/>
    <mergeCell ref="G381:H381"/>
    <mergeCell ref="F377:G377"/>
    <mergeCell ref="F376:G376"/>
    <mergeCell ref="J369:K369"/>
    <mergeCell ref="G357:H357"/>
    <mergeCell ref="F353:G353"/>
    <mergeCell ref="F352:G352"/>
    <mergeCell ref="J345:K345"/>
    <mergeCell ref="G345:H345"/>
    <mergeCell ref="G472:H472"/>
    <mergeCell ref="J465:K465"/>
    <mergeCell ref="G465:H465"/>
    <mergeCell ref="J456:K456"/>
    <mergeCell ref="J423:K423"/>
    <mergeCell ref="G423:H423"/>
    <mergeCell ref="F419:G419"/>
    <mergeCell ref="F418:G418"/>
    <mergeCell ref="J411:K411"/>
    <mergeCell ref="G411:H411"/>
    <mergeCell ref="G447:H447"/>
    <mergeCell ref="G562:H562"/>
    <mergeCell ref="J551:K551"/>
    <mergeCell ref="G551:H551"/>
    <mergeCell ref="J544:K544"/>
    <mergeCell ref="G544:H544"/>
    <mergeCell ref="J532:K532"/>
    <mergeCell ref="G532:H532"/>
    <mergeCell ref="G369:H369"/>
    <mergeCell ref="F399:G399"/>
    <mergeCell ref="F398:G398"/>
    <mergeCell ref="J391:K391"/>
    <mergeCell ref="G391:H391"/>
    <mergeCell ref="F389:G389"/>
    <mergeCell ref="F388:G388"/>
    <mergeCell ref="J435:K435"/>
    <mergeCell ref="G435:H435"/>
    <mergeCell ref="F431:G431"/>
    <mergeCell ref="F430:G430"/>
    <mergeCell ref="J489:K489"/>
    <mergeCell ref="G489:H489"/>
    <mergeCell ref="J481:K481"/>
    <mergeCell ref="G481:H481"/>
    <mergeCell ref="J472:K472"/>
    <mergeCell ref="J661:K661"/>
    <mergeCell ref="G661:H661"/>
    <mergeCell ref="J654:K654"/>
    <mergeCell ref="G654:H654"/>
    <mergeCell ref="A648:L648"/>
    <mergeCell ref="J667:K667"/>
    <mergeCell ref="A438:L438"/>
    <mergeCell ref="G437:H437"/>
    <mergeCell ref="J437:K437"/>
    <mergeCell ref="A437:F437"/>
    <mergeCell ref="J520:K520"/>
    <mergeCell ref="G520:H520"/>
    <mergeCell ref="J509:K509"/>
    <mergeCell ref="G509:H509"/>
    <mergeCell ref="J496:K496"/>
    <mergeCell ref="G496:H496"/>
    <mergeCell ref="G592:H592"/>
    <mergeCell ref="J581:K581"/>
    <mergeCell ref="G581:H581"/>
    <mergeCell ref="J573:K573"/>
    <mergeCell ref="G573:H573"/>
    <mergeCell ref="J562:K562"/>
    <mergeCell ref="G456:H456"/>
    <mergeCell ref="J447:K447"/>
    <mergeCell ref="J592:K592"/>
    <mergeCell ref="J731:K731"/>
    <mergeCell ref="G731:H731"/>
    <mergeCell ref="F727:G727"/>
    <mergeCell ref="F726:G726"/>
    <mergeCell ref="J719:K719"/>
    <mergeCell ref="G719:H719"/>
    <mergeCell ref="F714:G714"/>
    <mergeCell ref="F713:G713"/>
    <mergeCell ref="J706:K706"/>
    <mergeCell ref="J626:K626"/>
    <mergeCell ref="G626:H626"/>
    <mergeCell ref="J616:K616"/>
    <mergeCell ref="G616:H616"/>
    <mergeCell ref="J605:K605"/>
    <mergeCell ref="G605:H605"/>
    <mergeCell ref="G647:H647"/>
    <mergeCell ref="J647:K647"/>
    <mergeCell ref="A647:F647"/>
    <mergeCell ref="J645:K645"/>
    <mergeCell ref="G645:H645"/>
    <mergeCell ref="J637:K637"/>
    <mergeCell ref="G637:H637"/>
    <mergeCell ref="G667:H667"/>
    <mergeCell ref="G675:H675"/>
    <mergeCell ref="J675:K675"/>
    <mergeCell ref="A675:F675"/>
    <mergeCell ref="J673:K673"/>
    <mergeCell ref="G673:H673"/>
    <mergeCell ref="G706:H706"/>
    <mergeCell ref="J697:K697"/>
    <mergeCell ref="G697:H697"/>
    <mergeCell ref="J686:K686"/>
    <mergeCell ref="G686:H686"/>
    <mergeCell ref="A676:L676"/>
    <mergeCell ref="J742:K742"/>
    <mergeCell ref="G742:H742"/>
    <mergeCell ref="J839:K839"/>
    <mergeCell ref="J769:K769"/>
    <mergeCell ref="G769:H769"/>
    <mergeCell ref="F762:G762"/>
    <mergeCell ref="F761:G761"/>
    <mergeCell ref="J754:K754"/>
    <mergeCell ref="G754:H754"/>
    <mergeCell ref="F788:G788"/>
    <mergeCell ref="F787:G787"/>
    <mergeCell ref="J781:K781"/>
    <mergeCell ref="G781:H781"/>
    <mergeCell ref="F776:G776"/>
    <mergeCell ref="F775:G775"/>
    <mergeCell ref="J802:K802"/>
    <mergeCell ref="G802:H802"/>
    <mergeCell ref="F799:G799"/>
    <mergeCell ref="F798:G798"/>
    <mergeCell ref="J791:K791"/>
    <mergeCell ref="G791:H791"/>
    <mergeCell ref="J860:K860"/>
    <mergeCell ref="G860:H860"/>
    <mergeCell ref="A851:L851"/>
    <mergeCell ref="F877:G877"/>
    <mergeCell ref="F876:G876"/>
    <mergeCell ref="J869:K869"/>
    <mergeCell ref="G869:H869"/>
    <mergeCell ref="F808:G808"/>
    <mergeCell ref="G839:H839"/>
    <mergeCell ref="F837:G837"/>
    <mergeCell ref="F836:G836"/>
    <mergeCell ref="J830:K830"/>
    <mergeCell ref="G830:H830"/>
    <mergeCell ref="J822:K822"/>
    <mergeCell ref="G822:H822"/>
    <mergeCell ref="F819:G819"/>
    <mergeCell ref="F818:G818"/>
    <mergeCell ref="J812:K812"/>
    <mergeCell ref="G812:H812"/>
    <mergeCell ref="F809:G809"/>
    <mergeCell ref="G850:H850"/>
    <mergeCell ref="J850:K850"/>
    <mergeCell ref="A850:F850"/>
    <mergeCell ref="J848:K848"/>
    <mergeCell ref="G848:H848"/>
    <mergeCell ref="F846:G846"/>
    <mergeCell ref="F845:G845"/>
    <mergeCell ref="J929:K929"/>
    <mergeCell ref="G929:H929"/>
    <mergeCell ref="F927:G927"/>
    <mergeCell ref="F926:G926"/>
    <mergeCell ref="A932:L932"/>
    <mergeCell ref="G931:H931"/>
    <mergeCell ref="J931:K931"/>
    <mergeCell ref="F918:G918"/>
    <mergeCell ref="F917:G917"/>
    <mergeCell ref="J883:K883"/>
    <mergeCell ref="G883:H883"/>
    <mergeCell ref="F905:G905"/>
    <mergeCell ref="F904:G904"/>
    <mergeCell ref="J897:K897"/>
    <mergeCell ref="G897:H897"/>
    <mergeCell ref="F891:G891"/>
    <mergeCell ref="F890:G890"/>
    <mergeCell ref="J920:K920"/>
    <mergeCell ref="G920:H920"/>
    <mergeCell ref="J911:K911"/>
    <mergeCell ref="G911:H911"/>
    <mergeCell ref="F1042:G1042"/>
    <mergeCell ref="F1041:G1041"/>
    <mergeCell ref="J1035:K1035"/>
    <mergeCell ref="G1035:H1035"/>
    <mergeCell ref="F1030:G1030"/>
    <mergeCell ref="F1029:G1029"/>
    <mergeCell ref="J951:K951"/>
    <mergeCell ref="G951:H951"/>
    <mergeCell ref="J942:K942"/>
    <mergeCell ref="G942:H942"/>
    <mergeCell ref="G987:H987"/>
    <mergeCell ref="J978:K978"/>
    <mergeCell ref="G978:H978"/>
    <mergeCell ref="J969:K969"/>
    <mergeCell ref="G969:H969"/>
    <mergeCell ref="J960:K960"/>
    <mergeCell ref="G960:H960"/>
    <mergeCell ref="A931:F931"/>
    <mergeCell ref="F1004:G1004"/>
    <mergeCell ref="F1003:G1003"/>
    <mergeCell ref="J996:K996"/>
    <mergeCell ref="G996:H996"/>
    <mergeCell ref="J987:K987"/>
    <mergeCell ref="J1094:K1094"/>
    <mergeCell ref="G1094:H1094"/>
    <mergeCell ref="F1088:G1088"/>
    <mergeCell ref="F1087:G1087"/>
    <mergeCell ref="J1082:K1082"/>
    <mergeCell ref="J1022:K1022"/>
    <mergeCell ref="G1022:H1022"/>
    <mergeCell ref="F1017:G1017"/>
    <mergeCell ref="F1016:G1016"/>
    <mergeCell ref="J1009:K1009"/>
    <mergeCell ref="G1009:H1009"/>
    <mergeCell ref="F1064:G1064"/>
    <mergeCell ref="J1057:K1057"/>
    <mergeCell ref="G1057:H1057"/>
    <mergeCell ref="F1054:G1054"/>
    <mergeCell ref="F1053:G1053"/>
    <mergeCell ref="J1046:K1046"/>
    <mergeCell ref="G1046:H1046"/>
    <mergeCell ref="G1082:H1082"/>
    <mergeCell ref="F1079:G1079"/>
    <mergeCell ref="F1078:G1078"/>
    <mergeCell ref="J1071:K1071"/>
    <mergeCell ref="G1071:H1071"/>
    <mergeCell ref="F1065:G1065"/>
    <mergeCell ref="J1106:K1106"/>
    <mergeCell ref="G1106:H1106"/>
    <mergeCell ref="F1100:G1100"/>
    <mergeCell ref="F1099:G1099"/>
    <mergeCell ref="G1140:H1140"/>
    <mergeCell ref="J1140:K1140"/>
    <mergeCell ref="A1140:F1140"/>
    <mergeCell ref="F1113:G1113"/>
    <mergeCell ref="F1112:G1112"/>
    <mergeCell ref="J1129:K1129"/>
    <mergeCell ref="G1129:H1129"/>
    <mergeCell ref="A1127:L1127"/>
    <mergeCell ref="G1126:H1126"/>
    <mergeCell ref="J1126:K1126"/>
    <mergeCell ref="A1126:F1126"/>
    <mergeCell ref="J1124:K1124"/>
    <mergeCell ref="G1124:H1124"/>
    <mergeCell ref="F1122:G1122"/>
    <mergeCell ref="F1121:G1121"/>
    <mergeCell ref="J1115:K1115"/>
    <mergeCell ref="G1115:H1115"/>
    <mergeCell ref="J1138:K1138"/>
    <mergeCell ref="G1138:H1138"/>
    <mergeCell ref="J1131:K1131"/>
    <mergeCell ref="G1131:H1131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72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9"/>
      <c r="B2" s="29"/>
      <c r="C2" s="29"/>
      <c r="D2" s="29"/>
      <c r="E2" s="113" t="s">
        <v>1616</v>
      </c>
      <c r="F2" s="113"/>
      <c r="G2" s="113"/>
      <c r="H2" s="113"/>
    </row>
    <row r="3" spans="1:31" ht="14.25" x14ac:dyDescent="0.2">
      <c r="A3" s="14"/>
      <c r="B3" s="14"/>
      <c r="C3" s="14"/>
      <c r="D3" s="14"/>
      <c r="E3" s="113" t="s">
        <v>1617</v>
      </c>
      <c r="F3" s="113"/>
      <c r="G3" s="113"/>
      <c r="H3" s="113"/>
    </row>
    <row r="4" spans="1:31" ht="14.25" x14ac:dyDescent="0.2">
      <c r="A4" s="14"/>
      <c r="B4" s="14"/>
      <c r="C4" s="14"/>
      <c r="D4" s="14"/>
      <c r="E4" s="113" t="s">
        <v>1618</v>
      </c>
      <c r="F4" s="113"/>
      <c r="G4" s="113"/>
      <c r="H4" s="113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04" t="s">
        <v>1619</v>
      </c>
      <c r="H6" s="105"/>
    </row>
    <row r="7" spans="1:31" ht="14.25" x14ac:dyDescent="0.2">
      <c r="A7" s="14"/>
      <c r="B7" s="14"/>
      <c r="C7" s="14"/>
      <c r="D7" s="14"/>
      <c r="E7" s="14"/>
      <c r="F7" s="13" t="s">
        <v>1620</v>
      </c>
      <c r="G7" s="114" t="s">
        <v>1621</v>
      </c>
      <c r="H7" s="105"/>
    </row>
    <row r="8" spans="1:31" ht="14.25" x14ac:dyDescent="0.2">
      <c r="A8" s="14"/>
      <c r="B8" s="14"/>
      <c r="C8" s="14"/>
      <c r="D8" s="14"/>
      <c r="E8" s="14"/>
      <c r="F8" s="14"/>
      <c r="G8" s="104" t="str">
        <f>IF(Source!AT15 &lt;&gt; "", Source!AT15, "")</f>
        <v/>
      </c>
      <c r="H8" s="105"/>
    </row>
    <row r="9" spans="1:31" ht="14.25" x14ac:dyDescent="0.2">
      <c r="A9" s="14" t="s">
        <v>1622</v>
      </c>
      <c r="B9" s="14"/>
      <c r="C9" s="110" t="str">
        <f>IF(Source!BA15 &lt;&gt; "", Source!BA15, IF(Source!AU15 &lt;&gt; "", Source!AU15, ""))</f>
        <v/>
      </c>
      <c r="D9" s="110"/>
      <c r="E9" s="110"/>
      <c r="F9" s="13" t="s">
        <v>1623</v>
      </c>
      <c r="G9" s="111"/>
      <c r="H9" s="112"/>
    </row>
    <row r="10" spans="1:31" ht="14.25" x14ac:dyDescent="0.2">
      <c r="A10" s="14"/>
      <c r="B10" s="14"/>
      <c r="C10" s="102" t="s">
        <v>1624</v>
      </c>
      <c r="D10" s="102"/>
      <c r="E10" s="102"/>
      <c r="F10" s="14"/>
      <c r="G10" s="104" t="str">
        <f>IF(Source!AK15 &lt;&gt; "", Source!AK15, "")</f>
        <v/>
      </c>
      <c r="H10" s="105"/>
    </row>
    <row r="11" spans="1:31" ht="14.25" x14ac:dyDescent="0.2">
      <c r="A11" s="14" t="s">
        <v>1625</v>
      </c>
      <c r="B11" s="14"/>
      <c r="C11" s="110" t="str">
        <f>IF(Source!AX12&lt;&gt; "", Source!AX12, IF(Source!AJ12 &lt;&gt; "", Source!AJ12, ""))</f>
        <v/>
      </c>
      <c r="D11" s="110"/>
      <c r="E11" s="110"/>
      <c r="F11" s="13" t="s">
        <v>1623</v>
      </c>
      <c r="G11" s="111"/>
      <c r="H11" s="112"/>
    </row>
    <row r="12" spans="1:31" ht="14.25" x14ac:dyDescent="0.2">
      <c r="A12" s="14"/>
      <c r="B12" s="14"/>
      <c r="C12" s="102" t="s">
        <v>1624</v>
      </c>
      <c r="D12" s="102"/>
      <c r="E12" s="102"/>
      <c r="F12" s="14"/>
      <c r="G12" s="104" t="str">
        <f>IF(Source!AO15 &lt;&gt; "", Source!AO15, "")</f>
        <v/>
      </c>
      <c r="H12" s="105"/>
    </row>
    <row r="13" spans="1:31" ht="14.25" x14ac:dyDescent="0.2">
      <c r="A13" s="14" t="s">
        <v>1626</v>
      </c>
      <c r="B13" s="14"/>
      <c r="C13" s="110" t="str">
        <f>IF(Source!AY12&lt;&gt; "", Source!AY12, IF(Source!AN12 &lt;&gt; "", Source!AN12, ""))</f>
        <v/>
      </c>
      <c r="D13" s="110"/>
      <c r="E13" s="110"/>
      <c r="F13" s="13" t="s">
        <v>1623</v>
      </c>
      <c r="G13" s="111"/>
      <c r="H13" s="112"/>
    </row>
    <row r="14" spans="1:31" ht="14.25" x14ac:dyDescent="0.2">
      <c r="A14" s="14"/>
      <c r="B14" s="14"/>
      <c r="C14" s="102" t="s">
        <v>1624</v>
      </c>
      <c r="D14" s="102"/>
      <c r="E14" s="102"/>
      <c r="F14" s="14"/>
      <c r="G14" s="104" t="str">
        <f>IF(Source!CO15 &lt;&gt; "", Source!CO15, "")</f>
        <v/>
      </c>
      <c r="H14" s="105"/>
    </row>
    <row r="15" spans="1:31" ht="28.5" x14ac:dyDescent="0.2">
      <c r="A15" s="14" t="s">
        <v>1627</v>
      </c>
      <c r="B15" s="14"/>
      <c r="C15" s="110" t="s">
        <v>5</v>
      </c>
      <c r="D15" s="110"/>
      <c r="E15" s="110"/>
      <c r="F15" s="14"/>
      <c r="G15" s="111"/>
      <c r="H15" s="112"/>
      <c r="AE15" s="31" t="s">
        <v>5</v>
      </c>
    </row>
    <row r="16" spans="1:31" ht="14.25" x14ac:dyDescent="0.2">
      <c r="A16" s="14"/>
      <c r="B16" s="14"/>
      <c r="C16" s="102" t="s">
        <v>1628</v>
      </c>
      <c r="D16" s="102"/>
      <c r="E16" s="102"/>
      <c r="F16" s="14"/>
      <c r="G16" s="104" t="str">
        <f>IF(Source!CP15 &lt;&gt; "", Source!CP15, "")</f>
        <v/>
      </c>
      <c r="H16" s="105"/>
    </row>
    <row r="17" spans="1:31" ht="28.5" x14ac:dyDescent="0.2">
      <c r="A17" s="14" t="s">
        <v>1629</v>
      </c>
      <c r="B17" s="14"/>
      <c r="C17" s="110" t="str">
        <f>IF(Source!G12&lt;&gt;"Новый объект", Source!G12, "")</f>
        <v>Капитальный ремонт помещений С-6 2-го этажа НВПК НИЯУ МИФИ_</v>
      </c>
      <c r="D17" s="110"/>
      <c r="E17" s="110"/>
      <c r="F17" s="14"/>
      <c r="G17" s="108"/>
      <c r="H17" s="109"/>
      <c r="AE17" s="31" t="str">
        <f>IF(Source!G12&lt;&gt;"Новый объект", Source!G12, "")</f>
        <v>Капитальный ремонт помещений С-6 2-го этажа НВПК НИЯУ МИФИ_</v>
      </c>
    </row>
    <row r="18" spans="1:31" ht="14.25" x14ac:dyDescent="0.2">
      <c r="A18" s="14"/>
      <c r="B18" s="14"/>
      <c r="C18" s="102" t="s">
        <v>1630</v>
      </c>
      <c r="D18" s="102"/>
      <c r="E18" s="102"/>
      <c r="F18" s="14"/>
      <c r="G18" s="14"/>
      <c r="H18" s="14"/>
    </row>
    <row r="19" spans="1:31" ht="14.25" x14ac:dyDescent="0.2">
      <c r="A19" s="14"/>
      <c r="B19" s="14"/>
      <c r="C19" s="14"/>
      <c r="D19" s="82" t="s">
        <v>1631</v>
      </c>
      <c r="E19" s="82"/>
      <c r="F19" s="103"/>
      <c r="G19" s="104" t="str">
        <f>IF(Source!CQ15 &lt;&gt; "", Source!CQ15, "")</f>
        <v/>
      </c>
      <c r="H19" s="105"/>
    </row>
    <row r="20" spans="1:31" ht="14.25" x14ac:dyDescent="0.2">
      <c r="A20" s="14"/>
      <c r="B20" s="14"/>
      <c r="C20" s="14"/>
      <c r="D20" s="82" t="s">
        <v>1632</v>
      </c>
      <c r="E20" s="103"/>
      <c r="F20" s="56" t="s">
        <v>1633</v>
      </c>
      <c r="G20" s="104" t="str">
        <f>IF(Source!CR15 &lt;&gt; "", Source!CR15, "")</f>
        <v/>
      </c>
      <c r="H20" s="105"/>
    </row>
    <row r="21" spans="1:31" ht="14.25" x14ac:dyDescent="0.2">
      <c r="A21" s="14"/>
      <c r="B21" s="14"/>
      <c r="C21" s="14"/>
      <c r="D21" s="14"/>
      <c r="E21" s="14"/>
      <c r="F21" s="23" t="s">
        <v>1634</v>
      </c>
      <c r="G21" s="106" t="str">
        <f>IF(Source!CS15 &lt;&gt; 0, Source!CS15, "")</f>
        <v/>
      </c>
      <c r="H21" s="107"/>
    </row>
    <row r="22" spans="1:31" ht="14.25" x14ac:dyDescent="0.2">
      <c r="A22" s="14"/>
      <c r="B22" s="14"/>
      <c r="C22" s="14"/>
      <c r="D22" s="14"/>
      <c r="E22" s="14"/>
      <c r="F22" s="13" t="s">
        <v>1635</v>
      </c>
      <c r="G22" s="94" t="str">
        <f>IF(Source!CT15 &lt;&gt; "", Source!CT15, "")</f>
        <v/>
      </c>
      <c r="H22" s="95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96" t="s">
        <v>1636</v>
      </c>
      <c r="E24" s="98" t="s">
        <v>1637</v>
      </c>
      <c r="F24" s="98" t="s">
        <v>1638</v>
      </c>
      <c r="G24" s="100"/>
      <c r="H24" s="14"/>
    </row>
    <row r="25" spans="1:31" ht="14.25" x14ac:dyDescent="0.2">
      <c r="A25" s="14"/>
      <c r="B25" s="14"/>
      <c r="C25" s="14"/>
      <c r="D25" s="97"/>
      <c r="E25" s="99"/>
      <c r="F25" s="57" t="s">
        <v>1639</v>
      </c>
      <c r="G25" s="58" t="s">
        <v>1640</v>
      </c>
      <c r="H25" s="14"/>
    </row>
    <row r="26" spans="1:31" ht="14.25" x14ac:dyDescent="0.2">
      <c r="A26" s="14"/>
      <c r="B26" s="14"/>
      <c r="C26" s="14"/>
      <c r="D26" s="59" t="str">
        <f>IF(Source!CN15 &lt;&gt; "", Source!CN15, "")</f>
        <v/>
      </c>
      <c r="E26" s="60">
        <v>43269.46601851852</v>
      </c>
      <c r="F26" s="59"/>
      <c r="G26" s="61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1" t="s">
        <v>1641</v>
      </c>
      <c r="B28" s="101"/>
      <c r="C28" s="101"/>
      <c r="D28" s="101"/>
      <c r="E28" s="101"/>
      <c r="F28" s="101"/>
      <c r="G28" s="101"/>
      <c r="H28" s="101"/>
    </row>
    <row r="29" spans="1:31" ht="18" x14ac:dyDescent="0.25">
      <c r="A29" s="101" t="s">
        <v>1642</v>
      </c>
      <c r="B29" s="101"/>
      <c r="C29" s="101"/>
      <c r="D29" s="101"/>
      <c r="E29" s="101"/>
      <c r="F29" s="101"/>
      <c r="G29" s="101"/>
      <c r="H29" s="101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1643</v>
      </c>
      <c r="B31" s="14"/>
      <c r="C31" s="14"/>
      <c r="D31" s="14"/>
      <c r="E31" s="14"/>
      <c r="F31" s="92">
        <f>(Source!P814/1000)</f>
        <v>932.22130000000004</v>
      </c>
      <c r="G31" s="92"/>
      <c r="H31" s="14" t="s">
        <v>1644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3" t="s">
        <v>1645</v>
      </c>
      <c r="B33" s="93"/>
      <c r="C33" s="93" t="s">
        <v>1646</v>
      </c>
      <c r="D33" s="93" t="s">
        <v>1647</v>
      </c>
      <c r="E33" s="93" t="s">
        <v>1648</v>
      </c>
      <c r="F33" s="93" t="s">
        <v>1649</v>
      </c>
      <c r="G33" s="93"/>
      <c r="H33" s="93"/>
    </row>
    <row r="34" spans="1:28" ht="57" x14ac:dyDescent="0.2">
      <c r="A34" s="22" t="s">
        <v>1650</v>
      </c>
      <c r="B34" s="22" t="s">
        <v>1651</v>
      </c>
      <c r="C34" s="93"/>
      <c r="D34" s="93"/>
      <c r="E34" s="93"/>
      <c r="F34" s="22" t="s">
        <v>1652</v>
      </c>
      <c r="G34" s="22" t="s">
        <v>1653</v>
      </c>
      <c r="H34" s="22" t="s">
        <v>1654</v>
      </c>
    </row>
    <row r="35" spans="1:28" ht="14.25" x14ac:dyDescent="0.2">
      <c r="A35" s="22">
        <v>1</v>
      </c>
      <c r="B35" s="22">
        <v>2</v>
      </c>
      <c r="C35" s="22">
        <v>3</v>
      </c>
      <c r="D35" s="22">
        <v>4</v>
      </c>
      <c r="E35" s="22">
        <v>5</v>
      </c>
      <c r="F35" s="22">
        <v>6</v>
      </c>
      <c r="G35" s="22">
        <v>7</v>
      </c>
      <c r="H35" s="22">
        <v>8</v>
      </c>
    </row>
    <row r="37" spans="1:28" ht="16.5" x14ac:dyDescent="0.25">
      <c r="A37" s="77" t="str">
        <f>CONCATENATE("Локальная смета: ",IF(Source!G20&lt;&gt;"Новая локальная смета", Source!G20, ""))</f>
        <v xml:space="preserve">Локальная смета: </v>
      </c>
      <c r="B37" s="77"/>
      <c r="C37" s="77"/>
      <c r="D37" s="77"/>
      <c r="E37" s="77"/>
      <c r="F37" s="77"/>
      <c r="G37" s="77"/>
      <c r="H37" s="77"/>
    </row>
    <row r="39" spans="1:28" ht="16.5" x14ac:dyDescent="0.25">
      <c r="A39" s="77" t="str">
        <f>CONCATENATE("Раздел: ",IF(Source!G24&lt;&gt;"Новый раздел", Source!G24, ""))</f>
        <v>Раздел: Раздел 1 Общестроительные работы</v>
      </c>
      <c r="B39" s="77"/>
      <c r="C39" s="77"/>
      <c r="D39" s="77"/>
      <c r="E39" s="77"/>
      <c r="F39" s="77"/>
      <c r="G39" s="77"/>
      <c r="H39" s="77"/>
    </row>
    <row r="40" spans="1:28" ht="28.5" x14ac:dyDescent="0.2">
      <c r="A40" s="51">
        <v>1</v>
      </c>
      <c r="B40" s="51" t="str">
        <f>Source!E29</f>
        <v>1</v>
      </c>
      <c r="C40" s="51" t="str">
        <f>Source!G29</f>
        <v>Разборка деревянных заполнений проемов дверных и воротных</v>
      </c>
      <c r="D40" s="51" t="str">
        <f>Source!F29</f>
        <v>46-04-012-03</v>
      </c>
      <c r="E40" s="34" t="str">
        <f>Source!H29</f>
        <v>100 м2</v>
      </c>
      <c r="F40" s="14">
        <f>Source!I29</f>
        <v>0.14280000000000001</v>
      </c>
      <c r="G40" s="25">
        <f>Source!AB29</f>
        <v>1082.58</v>
      </c>
      <c r="H40" s="26">
        <f>Source!O29</f>
        <v>1102.24</v>
      </c>
      <c r="T40">
        <f>Source!O29+Source!X29+Source!Y29</f>
        <v>2632.2799999999997</v>
      </c>
      <c r="U40">
        <f>Source!P29</f>
        <v>0</v>
      </c>
      <c r="V40">
        <f>Source!S29</f>
        <v>855.9</v>
      </c>
      <c r="W40">
        <f>Source!Q29</f>
        <v>246.34</v>
      </c>
      <c r="X40">
        <f>Source!R29</f>
        <v>106.39</v>
      </c>
      <c r="Y40">
        <f>Source!U29</f>
        <v>14.838348</v>
      </c>
      <c r="Z40">
        <f>Source!V29</f>
        <v>1.105272</v>
      </c>
      <c r="AA40">
        <f>Source!X29</f>
        <v>952.67</v>
      </c>
      <c r="AB40">
        <f>Source!Y29</f>
        <v>577.37</v>
      </c>
    </row>
    <row r="41" spans="1:28" ht="14.25" x14ac:dyDescent="0.2">
      <c r="C41" s="27" t="str">
        <f>"Объем: "&amp;Source!I29&amp;"=14,28/"&amp;"100"</f>
        <v>Объем: 0,1428=14,28/100</v>
      </c>
      <c r="F41" s="14"/>
      <c r="G41" s="14"/>
      <c r="H41" s="14"/>
    </row>
    <row r="42" spans="1:28" x14ac:dyDescent="0.2">
      <c r="C42" s="27" t="s">
        <v>1655</v>
      </c>
      <c r="D42" s="27">
        <f>Source!BA29</f>
        <v>7.13</v>
      </c>
    </row>
    <row r="43" spans="1:28" x14ac:dyDescent="0.2">
      <c r="C43" s="27" t="s">
        <v>1656</v>
      </c>
      <c r="D43" s="27">
        <f>Source!BB29</f>
        <v>7.13</v>
      </c>
    </row>
    <row r="44" spans="1:28" x14ac:dyDescent="0.2">
      <c r="C44" s="27" t="s">
        <v>1657</v>
      </c>
      <c r="D44" s="27">
        <f>Source!BC29</f>
        <v>7.13</v>
      </c>
    </row>
    <row r="45" spans="1:28" x14ac:dyDescent="0.2">
      <c r="C45" s="27" t="s">
        <v>1658</v>
      </c>
      <c r="D45" s="27">
        <f>Source!BS29</f>
        <v>7.13</v>
      </c>
    </row>
    <row r="46" spans="1:28" x14ac:dyDescent="0.2">
      <c r="C46" s="11" t="s">
        <v>1659</v>
      </c>
      <c r="D46" s="38"/>
      <c r="E46" s="38"/>
      <c r="F46" s="38">
        <f>Source!BZ29</f>
        <v>110</v>
      </c>
      <c r="G46" s="62">
        <f>(Source!AF29+Source!AE29)*Source!FX29/100</f>
        <v>935.66880000000003</v>
      </c>
      <c r="H46" s="63">
        <f>Source!X29</f>
        <v>952.67</v>
      </c>
    </row>
    <row r="47" spans="1:28" x14ac:dyDescent="0.2">
      <c r="C47" s="11" t="s">
        <v>1660</v>
      </c>
      <c r="D47" s="38"/>
      <c r="E47" s="38"/>
      <c r="F47" s="38"/>
      <c r="G47" s="38" t="str">
        <f>CONCATENATE(Source!DL29,Source!FT29, "=", Source!FX29, "%")</f>
        <v>*0,9=99%</v>
      </c>
      <c r="H47" s="38" t="str">
        <f>CONCATENATE(Source!AT29)</f>
        <v>99</v>
      </c>
    </row>
    <row r="48" spans="1:28" x14ac:dyDescent="0.2">
      <c r="C48" s="11" t="s">
        <v>1661</v>
      </c>
      <c r="D48" s="38"/>
      <c r="E48" s="38"/>
      <c r="F48" s="38">
        <f>Source!CA29</f>
        <v>70</v>
      </c>
      <c r="G48" s="62">
        <f>(Source!AF29+Source!AE29)*Source!FY29/100</f>
        <v>562.34640000000002</v>
      </c>
      <c r="H48" s="63">
        <f>Source!Y29</f>
        <v>577.37</v>
      </c>
    </row>
    <row r="49" spans="1:28" x14ac:dyDescent="0.2">
      <c r="C49" s="11" t="s">
        <v>1662</v>
      </c>
      <c r="D49" s="38"/>
      <c r="E49" s="38"/>
      <c r="F49" s="38"/>
      <c r="G49" s="38" t="str">
        <f>CONCATENATE(Source!DM29,Source!FU29, "=", Source!FY29, "%")</f>
        <v>*0,85=59,5%</v>
      </c>
      <c r="H49" s="38" t="str">
        <f>CONCATENATE(Source!AU29)</f>
        <v>60</v>
      </c>
    </row>
    <row r="50" spans="1:28" x14ac:dyDescent="0.2">
      <c r="C50" s="11" t="s">
        <v>1663</v>
      </c>
      <c r="D50" s="38"/>
      <c r="E50" s="38"/>
      <c r="F50" s="38"/>
      <c r="G50" s="62">
        <f>((Source!AF29+Source!AE29)*Source!FX29/100)+((Source!AF29+Source!AE29)*Source!FY29/100)+Source!AB29</f>
        <v>2580.5951999999997</v>
      </c>
      <c r="H50" s="63">
        <f>Source!O29+Source!X29+Source!Y29</f>
        <v>2632.2799999999997</v>
      </c>
    </row>
    <row r="51" spans="1:28" ht="28.5" x14ac:dyDescent="0.2">
      <c r="A51" s="51">
        <v>2</v>
      </c>
      <c r="B51" s="51" t="str">
        <f>Source!E31</f>
        <v>2</v>
      </c>
      <c r="C51" s="51" t="str">
        <f>Source!G31</f>
        <v>Демонтаж:Установка столов, шкафов под мойки, холодильных шкафов и др.</v>
      </c>
      <c r="D51" s="51" t="str">
        <f>Source!F31</f>
        <v>10-01-059-01</v>
      </c>
      <c r="E51" s="34" t="str">
        <f>Source!H31</f>
        <v>100 ШТ</v>
      </c>
      <c r="F51" s="14">
        <f>Source!I31</f>
        <v>3.0200000000000001E-2</v>
      </c>
      <c r="G51" s="25">
        <f>Source!AB31</f>
        <v>655.26400000000001</v>
      </c>
      <c r="H51" s="26">
        <f>Source!O31</f>
        <v>141.09</v>
      </c>
      <c r="T51">
        <f>Source!O31+Source!X31+Source!Y31</f>
        <v>321.53999999999996</v>
      </c>
      <c r="U51">
        <f>Source!P31</f>
        <v>0</v>
      </c>
      <c r="V51">
        <f>Source!S31</f>
        <v>103.82</v>
      </c>
      <c r="W51">
        <f>Source!Q31</f>
        <v>37.270000000000003</v>
      </c>
      <c r="X51">
        <f>Source!R31</f>
        <v>8.9600000000000009</v>
      </c>
      <c r="Y51">
        <f>Source!U31</f>
        <v>1.8156240000000001</v>
      </c>
      <c r="Z51">
        <f>Source!V31</f>
        <v>0.10147200000000001</v>
      </c>
      <c r="AA51">
        <f>Source!X31</f>
        <v>119.55</v>
      </c>
      <c r="AB51">
        <f>Source!Y31</f>
        <v>60.9</v>
      </c>
    </row>
    <row r="52" spans="1:28" ht="14.25" x14ac:dyDescent="0.2">
      <c r="C52" s="27" t="str">
        <f>"Объем: "&amp;Source!I31&amp;"=3,02/"&amp;"100"</f>
        <v>Объем: 0,0302=3,02/100</v>
      </c>
      <c r="F52" s="14"/>
      <c r="G52" s="14"/>
      <c r="H52" s="14"/>
    </row>
    <row r="53" spans="1:28" x14ac:dyDescent="0.2">
      <c r="C53" s="27" t="s">
        <v>1655</v>
      </c>
      <c r="D53" s="27">
        <f>Source!BA31</f>
        <v>7.13</v>
      </c>
    </row>
    <row r="54" spans="1:28" x14ac:dyDescent="0.2">
      <c r="C54" s="27" t="s">
        <v>1656</v>
      </c>
      <c r="D54" s="27">
        <f>Source!BB31</f>
        <v>7.13</v>
      </c>
    </row>
    <row r="55" spans="1:28" x14ac:dyDescent="0.2">
      <c r="C55" s="27" t="s">
        <v>1657</v>
      </c>
      <c r="D55" s="27">
        <f>Source!BC31</f>
        <v>7.13</v>
      </c>
    </row>
    <row r="56" spans="1:28" x14ac:dyDescent="0.2">
      <c r="C56" s="27" t="s">
        <v>1658</v>
      </c>
      <c r="D56" s="27">
        <f>Source!BS31</f>
        <v>7.13</v>
      </c>
    </row>
    <row r="57" spans="1:28" x14ac:dyDescent="0.2">
      <c r="C57" s="27" t="s">
        <v>1664</v>
      </c>
      <c r="D57" s="91" t="s">
        <v>30</v>
      </c>
      <c r="E57" s="91"/>
      <c r="F57" s="91"/>
      <c r="G57" s="91"/>
      <c r="H57" s="91"/>
    </row>
    <row r="58" spans="1:28" x14ac:dyDescent="0.2">
      <c r="C58" s="27" t="s">
        <v>1665</v>
      </c>
      <c r="D58" s="91" t="s">
        <v>31</v>
      </c>
      <c r="E58" s="91"/>
      <c r="F58" s="91"/>
      <c r="G58" s="91"/>
      <c r="H58" s="91"/>
    </row>
    <row r="59" spans="1:28" x14ac:dyDescent="0.2">
      <c r="C59" s="27" t="s">
        <v>1666</v>
      </c>
      <c r="D59" s="91" t="s">
        <v>31</v>
      </c>
      <c r="E59" s="91"/>
      <c r="F59" s="91"/>
      <c r="G59" s="91"/>
      <c r="H59" s="91"/>
    </row>
    <row r="60" spans="1:28" x14ac:dyDescent="0.2">
      <c r="C60" s="27" t="s">
        <v>1667</v>
      </c>
      <c r="D60" s="91" t="s">
        <v>31</v>
      </c>
      <c r="E60" s="91"/>
      <c r="F60" s="91"/>
      <c r="G60" s="91"/>
      <c r="H60" s="91"/>
    </row>
    <row r="61" spans="1:28" x14ac:dyDescent="0.2">
      <c r="C61" s="27" t="s">
        <v>1668</v>
      </c>
      <c r="D61" s="91" t="s">
        <v>31</v>
      </c>
      <c r="E61" s="91"/>
      <c r="F61" s="91"/>
      <c r="G61" s="91"/>
      <c r="H61" s="91"/>
    </row>
    <row r="62" spans="1:28" x14ac:dyDescent="0.2">
      <c r="C62" s="27" t="s">
        <v>1669</v>
      </c>
      <c r="D62" s="91" t="s">
        <v>31</v>
      </c>
      <c r="E62" s="91"/>
      <c r="F62" s="91"/>
      <c r="G62" s="91"/>
      <c r="H62" s="91"/>
    </row>
    <row r="63" spans="1:28" x14ac:dyDescent="0.2">
      <c r="C63" s="11" t="s">
        <v>1659</v>
      </c>
      <c r="D63" s="38"/>
      <c r="E63" s="38"/>
      <c r="F63" s="38">
        <f>Source!BZ31</f>
        <v>118</v>
      </c>
      <c r="G63" s="62">
        <f>(Source!AF31+Source!AE31)*Source!FX31/100</f>
        <v>556.24161600000002</v>
      </c>
      <c r="H63" s="63">
        <f>Source!X31</f>
        <v>119.55</v>
      </c>
    </row>
    <row r="64" spans="1:28" x14ac:dyDescent="0.2">
      <c r="C64" s="11" t="s">
        <v>1660</v>
      </c>
      <c r="D64" s="38"/>
      <c r="E64" s="38"/>
      <c r="F64" s="38"/>
      <c r="G64" s="38" t="str">
        <f>CONCATENATE(Source!DL31,Source!FT31, "=", Source!FX31, "%")</f>
        <v>*0,9=106,2%</v>
      </c>
      <c r="H64" s="38" t="str">
        <f>CONCATENATE(Source!AT31)</f>
        <v>106</v>
      </c>
    </row>
    <row r="65" spans="1:28" x14ac:dyDescent="0.2">
      <c r="C65" s="11" t="s">
        <v>1661</v>
      </c>
      <c r="D65" s="38"/>
      <c r="E65" s="38"/>
      <c r="F65" s="38">
        <f>Source!CA31</f>
        <v>63</v>
      </c>
      <c r="G65" s="62">
        <f>(Source!AF31+Source!AE31)*Source!FY31/100</f>
        <v>280.47776399999998</v>
      </c>
      <c r="H65" s="63">
        <f>Source!Y31</f>
        <v>60.9</v>
      </c>
    </row>
    <row r="66" spans="1:28" x14ac:dyDescent="0.2">
      <c r="C66" s="11" t="s">
        <v>1662</v>
      </c>
      <c r="D66" s="38"/>
      <c r="E66" s="38"/>
      <c r="F66" s="38"/>
      <c r="G66" s="38" t="str">
        <f>CONCATENATE(Source!DM31,Source!FU31, "=", Source!FY31, "%")</f>
        <v>*0,85=53,55%</v>
      </c>
      <c r="H66" s="38" t="str">
        <f>CONCATENATE(Source!AU31)</f>
        <v>54</v>
      </c>
    </row>
    <row r="67" spans="1:28" x14ac:dyDescent="0.2">
      <c r="C67" s="11" t="s">
        <v>1663</v>
      </c>
      <c r="D67" s="38"/>
      <c r="E67" s="38"/>
      <c r="F67" s="38"/>
      <c r="G67" s="62">
        <f>((Source!AF31+Source!AE31)*Source!FX31/100)+((Source!AF31+Source!AE31)*Source!FY31/100)+Source!AB31</f>
        <v>1491.9833800000001</v>
      </c>
      <c r="H67" s="63">
        <f>Source!O31+Source!X31+Source!Y31</f>
        <v>321.53999999999996</v>
      </c>
    </row>
    <row r="68" spans="1:28" ht="28.5" x14ac:dyDescent="0.2">
      <c r="A68" s="51">
        <v>3</v>
      </c>
      <c r="B68" s="51" t="str">
        <f>Source!E33</f>
        <v>3</v>
      </c>
      <c r="C68" s="51" t="str">
        <f>Source!G33</f>
        <v>Разборка покрытий полов из керамических плиток</v>
      </c>
      <c r="D68" s="51" t="str">
        <f>Source!F33</f>
        <v>57-2-3</v>
      </c>
      <c r="E68" s="34" t="str">
        <f>Source!H33</f>
        <v>100 м2</v>
      </c>
      <c r="F68" s="14">
        <f>Source!I33</f>
        <v>7.8E-2</v>
      </c>
      <c r="G68" s="25">
        <f>Source!AB33</f>
        <v>641</v>
      </c>
      <c r="H68" s="26">
        <f>Source!O33</f>
        <v>356.48</v>
      </c>
      <c r="T68">
        <f>Source!O33+Source!X33+Source!Y33</f>
        <v>863.03</v>
      </c>
      <c r="U68">
        <f>Source!P33</f>
        <v>0</v>
      </c>
      <c r="V68">
        <f>Source!S33</f>
        <v>331.45</v>
      </c>
      <c r="W68">
        <f>Source!Q33</f>
        <v>25.03</v>
      </c>
      <c r="X68">
        <f>Source!R33</f>
        <v>10.81</v>
      </c>
      <c r="Y68">
        <f>Source!U33</f>
        <v>5.4498600000000001</v>
      </c>
      <c r="Z68">
        <f>Source!V33</f>
        <v>0.11231999999999999</v>
      </c>
      <c r="AA68">
        <f>Source!X33</f>
        <v>273.81</v>
      </c>
      <c r="AB68">
        <f>Source!Y33</f>
        <v>232.74</v>
      </c>
    </row>
    <row r="69" spans="1:28" ht="14.25" x14ac:dyDescent="0.2">
      <c r="C69" s="27" t="str">
        <f>"Объем: "&amp;Source!I33&amp;"=7,8/"&amp;"100"</f>
        <v>Объем: 0,078=7,8/100</v>
      </c>
      <c r="F69" s="14"/>
      <c r="G69" s="14"/>
      <c r="H69" s="14"/>
    </row>
    <row r="70" spans="1:28" x14ac:dyDescent="0.2">
      <c r="C70" s="27" t="s">
        <v>1655</v>
      </c>
      <c r="D70" s="27">
        <f>Source!BA33</f>
        <v>7.13</v>
      </c>
    </row>
    <row r="71" spans="1:28" x14ac:dyDescent="0.2">
      <c r="C71" s="27" t="s">
        <v>1656</v>
      </c>
      <c r="D71" s="27">
        <f>Source!BB33</f>
        <v>7.13</v>
      </c>
    </row>
    <row r="72" spans="1:28" x14ac:dyDescent="0.2">
      <c r="C72" s="27" t="s">
        <v>1657</v>
      </c>
      <c r="D72" s="27">
        <f>Source!BC33</f>
        <v>7.13</v>
      </c>
    </row>
    <row r="73" spans="1:28" x14ac:dyDescent="0.2">
      <c r="C73" s="27" t="s">
        <v>1658</v>
      </c>
      <c r="D73" s="27">
        <f>Source!BS33</f>
        <v>7.13</v>
      </c>
    </row>
    <row r="74" spans="1:28" x14ac:dyDescent="0.2">
      <c r="C74" s="11" t="s">
        <v>1659</v>
      </c>
      <c r="D74" s="38"/>
      <c r="E74" s="38"/>
      <c r="F74" s="38">
        <f>Source!BZ33</f>
        <v>80</v>
      </c>
      <c r="G74" s="62">
        <f>(Source!AF33+Source!AE33)*Source!FX33/100</f>
        <v>492.34400000000011</v>
      </c>
      <c r="H74" s="63">
        <f>Source!X33</f>
        <v>273.81</v>
      </c>
    </row>
    <row r="75" spans="1:28" x14ac:dyDescent="0.2">
      <c r="C75" s="11" t="s">
        <v>1661</v>
      </c>
      <c r="D75" s="38"/>
      <c r="E75" s="38"/>
      <c r="F75" s="38">
        <f>Source!CA33</f>
        <v>68</v>
      </c>
      <c r="G75" s="62">
        <f>(Source!AF33+Source!AE33)*Source!FY33/100</f>
        <v>418.49240000000003</v>
      </c>
      <c r="H75" s="63">
        <f>Source!Y33</f>
        <v>232.74</v>
      </c>
    </row>
    <row r="76" spans="1:28" x14ac:dyDescent="0.2">
      <c r="C76" s="11" t="s">
        <v>1663</v>
      </c>
      <c r="D76" s="38"/>
      <c r="E76" s="38"/>
      <c r="F76" s="38"/>
      <c r="G76" s="62">
        <f>((Source!AF33+Source!AE33)*Source!FX33/100)+((Source!AF33+Source!AE33)*Source!FY33/100)+Source!AB33</f>
        <v>1551.8364000000001</v>
      </c>
      <c r="H76" s="63">
        <f>Source!O33+Source!X33+Source!Y33</f>
        <v>863.03</v>
      </c>
    </row>
    <row r="77" spans="1:28" ht="28.5" x14ac:dyDescent="0.2">
      <c r="A77" s="51">
        <v>4</v>
      </c>
      <c r="B77" s="51" t="str">
        <f>Source!E35</f>
        <v>4</v>
      </c>
      <c r="C77" s="51" t="str">
        <f>Source!G35</f>
        <v>Разборка оснований покрытия полов лаг из досок и брусков</v>
      </c>
      <c r="D77" s="51" t="str">
        <f>Source!F35</f>
        <v>57-1-2</v>
      </c>
      <c r="E77" s="34" t="str">
        <f>Source!H35</f>
        <v>100 м2</v>
      </c>
      <c r="F77" s="14">
        <f>Source!I35</f>
        <v>0.03</v>
      </c>
      <c r="G77" s="25">
        <f>Source!AB35</f>
        <v>59.83</v>
      </c>
      <c r="H77" s="26">
        <f>Source!O35</f>
        <v>12.8</v>
      </c>
      <c r="T77">
        <f>Source!O35+Source!X35+Source!Y35</f>
        <v>31.74</v>
      </c>
      <c r="U77">
        <f>Source!P35</f>
        <v>0</v>
      </c>
      <c r="V77">
        <f>Source!S35</f>
        <v>12.8</v>
      </c>
      <c r="W77">
        <f>Source!Q35</f>
        <v>0</v>
      </c>
      <c r="X77">
        <f>Source!R35</f>
        <v>0</v>
      </c>
      <c r="Y77">
        <f>Source!U35</f>
        <v>0.2301</v>
      </c>
      <c r="Z77">
        <f>Source!V35</f>
        <v>0</v>
      </c>
      <c r="AA77">
        <f>Source!X35</f>
        <v>10.24</v>
      </c>
      <c r="AB77">
        <f>Source!Y35</f>
        <v>8.6999999999999993</v>
      </c>
    </row>
    <row r="78" spans="1:28" ht="14.25" x14ac:dyDescent="0.2">
      <c r="C78" s="27" t="str">
        <f>"Объем: "&amp;Source!I35&amp;"=3/"&amp;"100"</f>
        <v>Объем: 0,03=3/100</v>
      </c>
      <c r="F78" s="14"/>
      <c r="G78" s="14"/>
      <c r="H78" s="14"/>
    </row>
    <row r="79" spans="1:28" x14ac:dyDescent="0.2">
      <c r="C79" s="27" t="s">
        <v>1655</v>
      </c>
      <c r="D79" s="27">
        <f>Source!BA35</f>
        <v>7.13</v>
      </c>
    </row>
    <row r="80" spans="1:28" x14ac:dyDescent="0.2">
      <c r="C80" s="27" t="s">
        <v>1656</v>
      </c>
      <c r="D80" s="27">
        <f>Source!BB35</f>
        <v>7.13</v>
      </c>
    </row>
    <row r="81" spans="1:28" x14ac:dyDescent="0.2">
      <c r="C81" s="27" t="s">
        <v>1657</v>
      </c>
      <c r="D81" s="27">
        <f>Source!BC35</f>
        <v>7.13</v>
      </c>
    </row>
    <row r="82" spans="1:28" x14ac:dyDescent="0.2">
      <c r="C82" s="27" t="s">
        <v>1658</v>
      </c>
      <c r="D82" s="27">
        <f>Source!BS35</f>
        <v>7.13</v>
      </c>
    </row>
    <row r="83" spans="1:28" x14ac:dyDescent="0.2">
      <c r="C83" s="11" t="s">
        <v>1659</v>
      </c>
      <c r="D83" s="38"/>
      <c r="E83" s="38"/>
      <c r="F83" s="38">
        <f>Source!BZ35</f>
        <v>80</v>
      </c>
      <c r="G83" s="62">
        <f>(Source!AF35+Source!AE35)*Source!FX35/100</f>
        <v>47.863999999999997</v>
      </c>
      <c r="H83" s="63">
        <f>Source!X35</f>
        <v>10.24</v>
      </c>
    </row>
    <row r="84" spans="1:28" x14ac:dyDescent="0.2">
      <c r="C84" s="11" t="s">
        <v>1661</v>
      </c>
      <c r="D84" s="38"/>
      <c r="E84" s="38"/>
      <c r="F84" s="38">
        <f>Source!CA35</f>
        <v>68</v>
      </c>
      <c r="G84" s="62">
        <f>(Source!AF35+Source!AE35)*Source!FY35/100</f>
        <v>40.684400000000004</v>
      </c>
      <c r="H84" s="63">
        <f>Source!Y35</f>
        <v>8.6999999999999993</v>
      </c>
    </row>
    <row r="85" spans="1:28" x14ac:dyDescent="0.2">
      <c r="C85" s="11" t="s">
        <v>1663</v>
      </c>
      <c r="D85" s="38"/>
      <c r="E85" s="38"/>
      <c r="F85" s="38"/>
      <c r="G85" s="62">
        <f>((Source!AF35+Source!AE35)*Source!FX35/100)+((Source!AF35+Source!AE35)*Source!FY35/100)+Source!AB35</f>
        <v>148.3784</v>
      </c>
      <c r="H85" s="63">
        <f>Source!O35+Source!X35+Source!Y35</f>
        <v>31.74</v>
      </c>
    </row>
    <row r="86" spans="1:28" ht="28.5" x14ac:dyDescent="0.2">
      <c r="A86" s="51">
        <v>5</v>
      </c>
      <c r="B86" s="51" t="str">
        <f>Source!E37</f>
        <v>5</v>
      </c>
      <c r="C86" s="51" t="str">
        <f>Source!G37</f>
        <v>Разборка покрытий полов из линолеума и релина</v>
      </c>
      <c r="D86" s="51" t="str">
        <f>Source!F37</f>
        <v>57-2-1</v>
      </c>
      <c r="E86" s="34" t="str">
        <f>Source!H37</f>
        <v>100 м2</v>
      </c>
      <c r="F86" s="14">
        <f>Source!I37</f>
        <v>0.755</v>
      </c>
      <c r="G86" s="25">
        <f>Source!AB37</f>
        <v>92.9</v>
      </c>
      <c r="H86" s="26">
        <f>Source!O37</f>
        <v>500.1</v>
      </c>
      <c r="T86">
        <f>Source!O37+Source!X37+Source!Y37</f>
        <v>1221.9099999999999</v>
      </c>
      <c r="U86">
        <f>Source!P37</f>
        <v>0</v>
      </c>
      <c r="V86">
        <f>Source!S37</f>
        <v>478.24</v>
      </c>
      <c r="W86">
        <f>Source!Q37</f>
        <v>21.86</v>
      </c>
      <c r="X86">
        <f>Source!R37</f>
        <v>9.4700000000000006</v>
      </c>
      <c r="Y86">
        <f>Source!U37</f>
        <v>8.5994500000000009</v>
      </c>
      <c r="Z86">
        <f>Source!V37</f>
        <v>9.8150000000000001E-2</v>
      </c>
      <c r="AA86">
        <f>Source!X37</f>
        <v>390.17</v>
      </c>
      <c r="AB86">
        <f>Source!Y37</f>
        <v>331.64</v>
      </c>
    </row>
    <row r="87" spans="1:28" ht="14.25" x14ac:dyDescent="0.2">
      <c r="C87" s="27" t="str">
        <f>"Объем: "&amp;Source!I37&amp;"=75,5/"&amp;"100"</f>
        <v>Объем: 0,755=75,5/100</v>
      </c>
      <c r="F87" s="14"/>
      <c r="G87" s="14"/>
      <c r="H87" s="14"/>
    </row>
    <row r="88" spans="1:28" x14ac:dyDescent="0.2">
      <c r="C88" s="27" t="s">
        <v>1655</v>
      </c>
      <c r="D88" s="27">
        <f>Source!BA37</f>
        <v>7.13</v>
      </c>
    </row>
    <row r="89" spans="1:28" x14ac:dyDescent="0.2">
      <c r="C89" s="27" t="s">
        <v>1656</v>
      </c>
      <c r="D89" s="27">
        <f>Source!BB37</f>
        <v>7.13</v>
      </c>
    </row>
    <row r="90" spans="1:28" x14ac:dyDescent="0.2">
      <c r="C90" s="27" t="s">
        <v>1657</v>
      </c>
      <c r="D90" s="27">
        <f>Source!BC37</f>
        <v>7.13</v>
      </c>
    </row>
    <row r="91" spans="1:28" x14ac:dyDescent="0.2">
      <c r="C91" s="27" t="s">
        <v>1658</v>
      </c>
      <c r="D91" s="27">
        <f>Source!BS37</f>
        <v>7.13</v>
      </c>
    </row>
    <row r="92" spans="1:28" x14ac:dyDescent="0.2">
      <c r="C92" s="11" t="s">
        <v>1659</v>
      </c>
      <c r="D92" s="38"/>
      <c r="E92" s="38"/>
      <c r="F92" s="38">
        <f>Source!BZ37</f>
        <v>80</v>
      </c>
      <c r="G92" s="62">
        <f>(Source!AF37+Source!AE37)*Source!FX37/100</f>
        <v>72.48</v>
      </c>
      <c r="H92" s="63">
        <f>Source!X37</f>
        <v>390.17</v>
      </c>
    </row>
    <row r="93" spans="1:28" x14ac:dyDescent="0.2">
      <c r="C93" s="11" t="s">
        <v>1661</v>
      </c>
      <c r="D93" s="38"/>
      <c r="E93" s="38"/>
      <c r="F93" s="38">
        <f>Source!CA37</f>
        <v>68</v>
      </c>
      <c r="G93" s="62">
        <f>(Source!AF37+Source!AE37)*Source!FY37/100</f>
        <v>61.608000000000004</v>
      </c>
      <c r="H93" s="63">
        <f>Source!Y37</f>
        <v>331.64</v>
      </c>
    </row>
    <row r="94" spans="1:28" x14ac:dyDescent="0.2">
      <c r="C94" s="11" t="s">
        <v>1663</v>
      </c>
      <c r="D94" s="38"/>
      <c r="E94" s="38"/>
      <c r="F94" s="38"/>
      <c r="G94" s="62">
        <f>((Source!AF37+Source!AE37)*Source!FX37/100)+((Source!AF37+Source!AE37)*Source!FY37/100)+Source!AB37</f>
        <v>226.98800000000003</v>
      </c>
      <c r="H94" s="63">
        <f>Source!O37+Source!X37+Source!Y37</f>
        <v>1221.9099999999999</v>
      </c>
    </row>
    <row r="95" spans="1:28" ht="28.5" x14ac:dyDescent="0.2">
      <c r="A95" s="51">
        <v>6</v>
      </c>
      <c r="B95" s="51" t="str">
        <f>Source!E39</f>
        <v>6</v>
      </c>
      <c r="C95" s="51" t="str">
        <f>Source!G39</f>
        <v>Разборка плинтусов цементных и из керамической плитки</v>
      </c>
      <c r="D95" s="51" t="str">
        <f>Source!F39</f>
        <v>57-3-2</v>
      </c>
      <c r="E95" s="34" t="str">
        <f>Source!H39</f>
        <v>100 м</v>
      </c>
      <c r="F95" s="14">
        <f>Source!I39</f>
        <v>0.17849999999999999</v>
      </c>
      <c r="G95" s="25">
        <f>Source!AB39</f>
        <v>111.38</v>
      </c>
      <c r="H95" s="26">
        <f>Source!O39</f>
        <v>141.75</v>
      </c>
      <c r="T95">
        <f>Source!O39+Source!X39+Source!Y39</f>
        <v>351.54</v>
      </c>
      <c r="U95">
        <f>Source!P39</f>
        <v>0</v>
      </c>
      <c r="V95">
        <f>Source!S39</f>
        <v>141.75</v>
      </c>
      <c r="W95">
        <f>Source!Q39</f>
        <v>0</v>
      </c>
      <c r="X95">
        <f>Source!R39</f>
        <v>0</v>
      </c>
      <c r="Y95">
        <f>Source!U39</f>
        <v>2.5489799999999998</v>
      </c>
      <c r="Z95">
        <f>Source!V39</f>
        <v>0</v>
      </c>
      <c r="AA95">
        <f>Source!X39</f>
        <v>113.4</v>
      </c>
      <c r="AB95">
        <f>Source!Y39</f>
        <v>96.39</v>
      </c>
    </row>
    <row r="96" spans="1:28" ht="14.25" x14ac:dyDescent="0.2">
      <c r="C96" s="27" t="str">
        <f>"Объем: "&amp;Source!I39&amp;"=17,85/"&amp;"100"</f>
        <v>Объем: 0,1785=17,85/100</v>
      </c>
      <c r="F96" s="14"/>
      <c r="G96" s="14"/>
      <c r="H96" s="14"/>
    </row>
    <row r="97" spans="1:28" x14ac:dyDescent="0.2">
      <c r="C97" s="27" t="s">
        <v>1655</v>
      </c>
      <c r="D97" s="27">
        <f>Source!BA39</f>
        <v>7.13</v>
      </c>
    </row>
    <row r="98" spans="1:28" x14ac:dyDescent="0.2">
      <c r="C98" s="27" t="s">
        <v>1656</v>
      </c>
      <c r="D98" s="27">
        <f>Source!BB39</f>
        <v>7.13</v>
      </c>
    </row>
    <row r="99" spans="1:28" x14ac:dyDescent="0.2">
      <c r="C99" s="27" t="s">
        <v>1657</v>
      </c>
      <c r="D99" s="27">
        <f>Source!BC39</f>
        <v>7.13</v>
      </c>
    </row>
    <row r="100" spans="1:28" x14ac:dyDescent="0.2">
      <c r="C100" s="27" t="s">
        <v>1658</v>
      </c>
      <c r="D100" s="27">
        <f>Source!BS39</f>
        <v>7.13</v>
      </c>
    </row>
    <row r="101" spans="1:28" x14ac:dyDescent="0.2">
      <c r="C101" s="11" t="s">
        <v>1659</v>
      </c>
      <c r="D101" s="38"/>
      <c r="E101" s="38"/>
      <c r="F101" s="38">
        <f>Source!BZ39</f>
        <v>80</v>
      </c>
      <c r="G101" s="62">
        <f>(Source!AF39+Source!AE39)*Source!FX39/100</f>
        <v>89.103999999999999</v>
      </c>
      <c r="H101" s="63">
        <f>Source!X39</f>
        <v>113.4</v>
      </c>
    </row>
    <row r="102" spans="1:28" x14ac:dyDescent="0.2">
      <c r="C102" s="11" t="s">
        <v>1661</v>
      </c>
      <c r="D102" s="38"/>
      <c r="E102" s="38"/>
      <c r="F102" s="38">
        <f>Source!CA39</f>
        <v>68</v>
      </c>
      <c r="G102" s="62">
        <f>(Source!AF39+Source!AE39)*Source!FY39/100</f>
        <v>75.738399999999999</v>
      </c>
      <c r="H102" s="63">
        <f>Source!Y39</f>
        <v>96.39</v>
      </c>
    </row>
    <row r="103" spans="1:28" x14ac:dyDescent="0.2">
      <c r="C103" s="11" t="s">
        <v>1663</v>
      </c>
      <c r="D103" s="38"/>
      <c r="E103" s="38"/>
      <c r="F103" s="38"/>
      <c r="G103" s="62">
        <f>((Source!AF39+Source!AE39)*Source!FX39/100)+((Source!AF39+Source!AE39)*Source!FY39/100)+Source!AB39</f>
        <v>276.22239999999999</v>
      </c>
      <c r="H103" s="63">
        <f>Source!O39+Source!X39+Source!Y39</f>
        <v>351.54</v>
      </c>
    </row>
    <row r="104" spans="1:28" ht="28.5" x14ac:dyDescent="0.2">
      <c r="A104" s="51">
        <v>7</v>
      </c>
      <c r="B104" s="51" t="str">
        <f>Source!E41</f>
        <v>7</v>
      </c>
      <c r="C104" s="51" t="str">
        <f>Source!G41</f>
        <v>Разборка плинтусов деревянных и из пластмассовых материалов</v>
      </c>
      <c r="D104" s="51" t="str">
        <f>Source!F41</f>
        <v>57-3-1</v>
      </c>
      <c r="E104" s="34" t="str">
        <f>Source!H41</f>
        <v>100 м</v>
      </c>
      <c r="F104" s="14">
        <f>Source!I41</f>
        <v>0.72470000000000001</v>
      </c>
      <c r="G104" s="25">
        <f>Source!AB41</f>
        <v>29.41</v>
      </c>
      <c r="H104" s="26">
        <f>Source!O41</f>
        <v>151.96</v>
      </c>
      <c r="T104">
        <f>Source!O41+Source!X41+Source!Y41</f>
        <v>376.85999999999996</v>
      </c>
      <c r="U104">
        <f>Source!P41</f>
        <v>0</v>
      </c>
      <c r="V104">
        <f>Source!S41</f>
        <v>151.96</v>
      </c>
      <c r="W104">
        <f>Source!Q41</f>
        <v>0</v>
      </c>
      <c r="X104">
        <f>Source!R41</f>
        <v>0</v>
      </c>
      <c r="Y104">
        <f>Source!U41</f>
        <v>2.732119</v>
      </c>
      <c r="Z104">
        <f>Source!V41</f>
        <v>0</v>
      </c>
      <c r="AA104">
        <f>Source!X41</f>
        <v>121.57</v>
      </c>
      <c r="AB104">
        <f>Source!Y41</f>
        <v>103.33</v>
      </c>
    </row>
    <row r="105" spans="1:28" ht="14.25" x14ac:dyDescent="0.2">
      <c r="C105" s="27" t="str">
        <f>"Объем: "&amp;Source!I41&amp;"=72,47/"&amp;"100"</f>
        <v>Объем: 0,7247=72,47/100</v>
      </c>
      <c r="F105" s="14"/>
      <c r="G105" s="14"/>
      <c r="H105" s="14"/>
    </row>
    <row r="106" spans="1:28" x14ac:dyDescent="0.2">
      <c r="C106" s="27" t="s">
        <v>1655</v>
      </c>
      <c r="D106" s="27">
        <f>Source!BA41</f>
        <v>7.13</v>
      </c>
    </row>
    <row r="107" spans="1:28" x14ac:dyDescent="0.2">
      <c r="C107" s="27" t="s">
        <v>1656</v>
      </c>
      <c r="D107" s="27">
        <f>Source!BB41</f>
        <v>7.13</v>
      </c>
    </row>
    <row r="108" spans="1:28" x14ac:dyDescent="0.2">
      <c r="C108" s="27" t="s">
        <v>1657</v>
      </c>
      <c r="D108" s="27">
        <f>Source!BC41</f>
        <v>7.13</v>
      </c>
    </row>
    <row r="109" spans="1:28" x14ac:dyDescent="0.2">
      <c r="C109" s="27" t="s">
        <v>1658</v>
      </c>
      <c r="D109" s="27">
        <f>Source!BS41</f>
        <v>7.13</v>
      </c>
    </row>
    <row r="110" spans="1:28" x14ac:dyDescent="0.2">
      <c r="C110" s="11" t="s">
        <v>1659</v>
      </c>
      <c r="D110" s="38"/>
      <c r="E110" s="38"/>
      <c r="F110" s="38">
        <f>Source!BZ41</f>
        <v>80</v>
      </c>
      <c r="G110" s="62">
        <f>(Source!AF41+Source!AE41)*Source!FX41/100</f>
        <v>23.528000000000002</v>
      </c>
      <c r="H110" s="63">
        <f>Source!X41</f>
        <v>121.57</v>
      </c>
    </row>
    <row r="111" spans="1:28" x14ac:dyDescent="0.2">
      <c r="C111" s="11" t="s">
        <v>1661</v>
      </c>
      <c r="D111" s="38"/>
      <c r="E111" s="38"/>
      <c r="F111" s="38">
        <f>Source!CA41</f>
        <v>68</v>
      </c>
      <c r="G111" s="62">
        <f>(Source!AF41+Source!AE41)*Source!FY41/100</f>
        <v>19.998800000000003</v>
      </c>
      <c r="H111" s="63">
        <f>Source!Y41</f>
        <v>103.33</v>
      </c>
    </row>
    <row r="112" spans="1:28" x14ac:dyDescent="0.2">
      <c r="C112" s="11" t="s">
        <v>1663</v>
      </c>
      <c r="D112" s="38"/>
      <c r="E112" s="38"/>
      <c r="F112" s="38"/>
      <c r="G112" s="62">
        <f>((Source!AF41+Source!AE41)*Source!FX41/100)+((Source!AF41+Source!AE41)*Source!FY41/100)+Source!AB41</f>
        <v>72.936800000000005</v>
      </c>
      <c r="H112" s="63">
        <f>Source!O41+Source!X41+Source!Y41</f>
        <v>376.85999999999996</v>
      </c>
    </row>
    <row r="113" spans="1:28" ht="28.5" x14ac:dyDescent="0.2">
      <c r="A113" s="51">
        <v>8</v>
      </c>
      <c r="B113" s="51" t="str">
        <f>Source!E43</f>
        <v>8</v>
      </c>
      <c r="C113" s="51" t="str">
        <f>Source!G43</f>
        <v>Разборка покрытий полов цементных толщиной 150 мм</v>
      </c>
      <c r="D113" s="51" t="str">
        <f>Source!F43</f>
        <v>57-2-4 прим.</v>
      </c>
      <c r="E113" s="34" t="str">
        <f>Source!H43</f>
        <v>100 м2</v>
      </c>
      <c r="F113" s="14">
        <f>Source!I43</f>
        <v>7.8E-2</v>
      </c>
      <c r="G113" s="25">
        <f>Source!AB43</f>
        <v>1687.56</v>
      </c>
      <c r="H113" s="26">
        <f>Source!O43</f>
        <v>938.52</v>
      </c>
      <c r="T113">
        <f>Source!O43+Source!X43+Source!Y43</f>
        <v>1739.2399999999998</v>
      </c>
      <c r="U113">
        <f>Source!P43</f>
        <v>0</v>
      </c>
      <c r="V113">
        <f>Source!S43</f>
        <v>527.52</v>
      </c>
      <c r="W113">
        <f>Source!Q43</f>
        <v>411</v>
      </c>
      <c r="X113">
        <f>Source!R43</f>
        <v>13.51</v>
      </c>
      <c r="Y113">
        <f>Source!U43</f>
        <v>8.6736000000000004</v>
      </c>
      <c r="Z113">
        <f>Source!V43</f>
        <v>0.1404</v>
      </c>
      <c r="AA113">
        <f>Source!X43</f>
        <v>432.82</v>
      </c>
      <c r="AB113">
        <f>Source!Y43</f>
        <v>367.9</v>
      </c>
    </row>
    <row r="114" spans="1:28" ht="14.25" x14ac:dyDescent="0.2">
      <c r="C114" s="27" t="str">
        <f>"Объем: "&amp;Source!I43&amp;"=7,8/"&amp;"100"</f>
        <v>Объем: 0,078=7,8/100</v>
      </c>
      <c r="F114" s="14"/>
      <c r="G114" s="14"/>
      <c r="H114" s="14"/>
    </row>
    <row r="115" spans="1:28" x14ac:dyDescent="0.2">
      <c r="C115" s="27" t="s">
        <v>1655</v>
      </c>
      <c r="D115" s="27">
        <f>Source!BA43</f>
        <v>7.13</v>
      </c>
    </row>
    <row r="116" spans="1:28" x14ac:dyDescent="0.2">
      <c r="C116" s="27" t="s">
        <v>1656</v>
      </c>
      <c r="D116" s="27">
        <f>Source!BB43</f>
        <v>7.13</v>
      </c>
    </row>
    <row r="117" spans="1:28" x14ac:dyDescent="0.2">
      <c r="C117" s="27" t="s">
        <v>1657</v>
      </c>
      <c r="D117" s="27">
        <f>Source!BC43</f>
        <v>7.13</v>
      </c>
    </row>
    <row r="118" spans="1:28" x14ac:dyDescent="0.2">
      <c r="C118" s="27" t="s">
        <v>1658</v>
      </c>
      <c r="D118" s="27">
        <f>Source!BS43</f>
        <v>7.13</v>
      </c>
    </row>
    <row r="119" spans="1:28" x14ac:dyDescent="0.2">
      <c r="C119" s="11" t="s">
        <v>1659</v>
      </c>
      <c r="D119" s="38"/>
      <c r="E119" s="38"/>
      <c r="F119" s="38">
        <f>Source!BZ43</f>
        <v>80</v>
      </c>
      <c r="G119" s="62">
        <f>(Source!AF43+Source!AE43)*Source!FX43/100</f>
        <v>778.27199999999993</v>
      </c>
      <c r="H119" s="63">
        <f>Source!X43</f>
        <v>432.82</v>
      </c>
    </row>
    <row r="120" spans="1:28" x14ac:dyDescent="0.2">
      <c r="C120" s="11" t="s">
        <v>1661</v>
      </c>
      <c r="D120" s="38"/>
      <c r="E120" s="38"/>
      <c r="F120" s="38">
        <f>Source!CA43</f>
        <v>68</v>
      </c>
      <c r="G120" s="62">
        <f>(Source!AF43+Source!AE43)*Source!FY43/100</f>
        <v>661.5311999999999</v>
      </c>
      <c r="H120" s="63">
        <f>Source!Y43</f>
        <v>367.9</v>
      </c>
    </row>
    <row r="121" spans="1:28" x14ac:dyDescent="0.2">
      <c r="C121" s="11" t="s">
        <v>1663</v>
      </c>
      <c r="D121" s="38"/>
      <c r="E121" s="38"/>
      <c r="F121" s="38"/>
      <c r="G121" s="62">
        <f>((Source!AF43+Source!AE43)*Source!FX43/100)+((Source!AF43+Source!AE43)*Source!FY43/100)+Source!AB43</f>
        <v>3127.3631999999998</v>
      </c>
      <c r="H121" s="63">
        <f>Source!O43+Source!X43+Source!Y43</f>
        <v>1739.2399999999998</v>
      </c>
    </row>
    <row r="122" spans="1:28" ht="28.5" x14ac:dyDescent="0.2">
      <c r="A122" s="51">
        <v>9</v>
      </c>
      <c r="B122" s="51" t="str">
        <f>Source!E45</f>
        <v>9</v>
      </c>
      <c r="C122" s="51" t="str">
        <f>Source!G45</f>
        <v>Разборка облицовки стен из керамических глазурованных плиток</v>
      </c>
      <c r="D122" s="51" t="str">
        <f>Source!F45</f>
        <v>63-7-5</v>
      </c>
      <c r="E122" s="34" t="str">
        <f>Source!H45</f>
        <v>100 м2</v>
      </c>
      <c r="F122" s="14">
        <f>Source!I45</f>
        <v>0.19070000000000001</v>
      </c>
      <c r="G122" s="25">
        <f>Source!AB45</f>
        <v>654</v>
      </c>
      <c r="H122" s="26">
        <f>Source!O45</f>
        <v>889.24</v>
      </c>
      <c r="T122">
        <f>Source!O45+Source!X45+Source!Y45</f>
        <v>1907.15</v>
      </c>
      <c r="U122">
        <f>Source!P45</f>
        <v>0</v>
      </c>
      <c r="V122">
        <f>Source!S45</f>
        <v>795.07</v>
      </c>
      <c r="W122">
        <f>Source!Q45</f>
        <v>94.17</v>
      </c>
      <c r="X122">
        <f>Source!R45</f>
        <v>6.43</v>
      </c>
      <c r="Y122">
        <f>Source!U45</f>
        <v>14.16901</v>
      </c>
      <c r="Z122">
        <f>Source!V45</f>
        <v>6.6744999999999999E-2</v>
      </c>
      <c r="AA122">
        <f>Source!X45</f>
        <v>617.16</v>
      </c>
      <c r="AB122">
        <f>Source!Y45</f>
        <v>400.75</v>
      </c>
    </row>
    <row r="123" spans="1:28" ht="14.25" x14ac:dyDescent="0.2">
      <c r="C123" s="27" t="str">
        <f>"Объем: "&amp;Source!I45&amp;"=19,07/"&amp;"100"</f>
        <v>Объем: 0,1907=19,07/100</v>
      </c>
      <c r="F123" s="14"/>
      <c r="G123" s="14"/>
      <c r="H123" s="14"/>
    </row>
    <row r="124" spans="1:28" x14ac:dyDescent="0.2">
      <c r="C124" s="27" t="s">
        <v>1655</v>
      </c>
      <c r="D124" s="27">
        <f>Source!BA45</f>
        <v>7.13</v>
      </c>
    </row>
    <row r="125" spans="1:28" x14ac:dyDescent="0.2">
      <c r="C125" s="27" t="s">
        <v>1656</v>
      </c>
      <c r="D125" s="27">
        <f>Source!BB45</f>
        <v>7.13</v>
      </c>
    </row>
    <row r="126" spans="1:28" x14ac:dyDescent="0.2">
      <c r="C126" s="27" t="s">
        <v>1657</v>
      </c>
      <c r="D126" s="27">
        <f>Source!BC45</f>
        <v>7.13</v>
      </c>
    </row>
    <row r="127" spans="1:28" x14ac:dyDescent="0.2">
      <c r="C127" s="27" t="s">
        <v>1658</v>
      </c>
      <c r="D127" s="27">
        <f>Source!BS45</f>
        <v>7.13</v>
      </c>
    </row>
    <row r="128" spans="1:28" x14ac:dyDescent="0.2">
      <c r="C128" s="11" t="s">
        <v>1659</v>
      </c>
      <c r="D128" s="38"/>
      <c r="E128" s="38"/>
      <c r="F128" s="38">
        <f>Source!BZ45</f>
        <v>77</v>
      </c>
      <c r="G128" s="62">
        <f>(Source!AF45+Source!AE45)*Source!FX45/100</f>
        <v>453.89190000000002</v>
      </c>
      <c r="H128" s="63">
        <f>Source!X45</f>
        <v>617.16</v>
      </c>
    </row>
    <row r="129" spans="1:28" x14ac:dyDescent="0.2">
      <c r="C129" s="11" t="s">
        <v>1661</v>
      </c>
      <c r="D129" s="38"/>
      <c r="E129" s="38"/>
      <c r="F129" s="38">
        <f>Source!CA45</f>
        <v>50</v>
      </c>
      <c r="G129" s="62">
        <f>(Source!AF45+Source!AE45)*Source!FY45/100</f>
        <v>294.73500000000001</v>
      </c>
      <c r="H129" s="63">
        <f>Source!Y45</f>
        <v>400.75</v>
      </c>
    </row>
    <row r="130" spans="1:28" x14ac:dyDescent="0.2">
      <c r="C130" s="11" t="s">
        <v>1663</v>
      </c>
      <c r="D130" s="38"/>
      <c r="E130" s="38"/>
      <c r="F130" s="38"/>
      <c r="G130" s="62">
        <f>((Source!AF45+Source!AE45)*Source!FX45/100)+((Source!AF45+Source!AE45)*Source!FY45/100)+Source!AB45</f>
        <v>1402.6269</v>
      </c>
      <c r="H130" s="63">
        <f>Source!O45+Source!X45+Source!Y45</f>
        <v>1907.15</v>
      </c>
    </row>
    <row r="131" spans="1:28" ht="14.25" x14ac:dyDescent="0.2">
      <c r="A131" s="51">
        <v>10</v>
      </c>
      <c r="B131" s="51" t="str">
        <f>Source!E47</f>
        <v>10</v>
      </c>
      <c r="C131" s="51" t="str">
        <f>Source!G47</f>
        <v>Снятие обоев простых и улучшенных</v>
      </c>
      <c r="D131" s="51" t="str">
        <f>Source!F47</f>
        <v>63-5-1</v>
      </c>
      <c r="E131" s="34" t="str">
        <f>Source!H47</f>
        <v>100 м2</v>
      </c>
      <c r="F131" s="14">
        <f>Source!I47</f>
        <v>1.903</v>
      </c>
      <c r="G131" s="25">
        <f>Source!AB47</f>
        <v>81.12</v>
      </c>
      <c r="H131" s="26">
        <f>Source!O47</f>
        <v>1100.67</v>
      </c>
      <c r="T131">
        <f>Source!O47+Source!X47+Source!Y47</f>
        <v>2498.5300000000002</v>
      </c>
      <c r="U131">
        <f>Source!P47</f>
        <v>0</v>
      </c>
      <c r="V131">
        <f>Source!S47</f>
        <v>1100.67</v>
      </c>
      <c r="W131">
        <f>Source!Q47</f>
        <v>0</v>
      </c>
      <c r="X131">
        <f>Source!R47</f>
        <v>0</v>
      </c>
      <c r="Y131">
        <f>Source!U47</f>
        <v>19.7912</v>
      </c>
      <c r="Z131">
        <f>Source!V47</f>
        <v>0</v>
      </c>
      <c r="AA131">
        <f>Source!X47</f>
        <v>847.52</v>
      </c>
      <c r="AB131">
        <f>Source!Y47</f>
        <v>550.34</v>
      </c>
    </row>
    <row r="132" spans="1:28" ht="14.25" x14ac:dyDescent="0.2">
      <c r="C132" s="27" t="str">
        <f>"Объем: "&amp;Source!I47&amp;"=190,3/"&amp;"100"</f>
        <v>Объем: 1,903=190,3/100</v>
      </c>
      <c r="F132" s="14"/>
      <c r="G132" s="14"/>
      <c r="H132" s="14"/>
    </row>
    <row r="133" spans="1:28" x14ac:dyDescent="0.2">
      <c r="C133" s="27" t="s">
        <v>1655</v>
      </c>
      <c r="D133" s="27">
        <f>Source!BA47</f>
        <v>7.13</v>
      </c>
    </row>
    <row r="134" spans="1:28" x14ac:dyDescent="0.2">
      <c r="C134" s="27" t="s">
        <v>1656</v>
      </c>
      <c r="D134" s="27">
        <f>Source!BB47</f>
        <v>7.13</v>
      </c>
    </row>
    <row r="135" spans="1:28" x14ac:dyDescent="0.2">
      <c r="C135" s="27" t="s">
        <v>1657</v>
      </c>
      <c r="D135" s="27">
        <f>Source!BC47</f>
        <v>7.13</v>
      </c>
    </row>
    <row r="136" spans="1:28" x14ac:dyDescent="0.2">
      <c r="C136" s="27" t="s">
        <v>1658</v>
      </c>
      <c r="D136" s="27">
        <f>Source!BS47</f>
        <v>7.13</v>
      </c>
    </row>
    <row r="137" spans="1:28" x14ac:dyDescent="0.2">
      <c r="C137" s="11" t="s">
        <v>1659</v>
      </c>
      <c r="D137" s="38"/>
      <c r="E137" s="38"/>
      <c r="F137" s="38">
        <f>Source!BZ47</f>
        <v>77</v>
      </c>
      <c r="G137" s="62">
        <f>(Source!AF47+Source!AE47)*Source!FX47/100</f>
        <v>62.462400000000009</v>
      </c>
      <c r="H137" s="63">
        <f>Source!X47</f>
        <v>847.52</v>
      </c>
    </row>
    <row r="138" spans="1:28" x14ac:dyDescent="0.2">
      <c r="C138" s="11" t="s">
        <v>1661</v>
      </c>
      <c r="D138" s="38"/>
      <c r="E138" s="38"/>
      <c r="F138" s="38">
        <f>Source!CA47</f>
        <v>50</v>
      </c>
      <c r="G138" s="62">
        <f>(Source!AF47+Source!AE47)*Source!FY47/100</f>
        <v>40.56</v>
      </c>
      <c r="H138" s="63">
        <f>Source!Y47</f>
        <v>550.34</v>
      </c>
    </row>
    <row r="139" spans="1:28" x14ac:dyDescent="0.2">
      <c r="C139" s="11" t="s">
        <v>1663</v>
      </c>
      <c r="D139" s="38"/>
      <c r="E139" s="38"/>
      <c r="F139" s="38"/>
      <c r="G139" s="62">
        <f>((Source!AF47+Source!AE47)*Source!FX47/100)+((Source!AF47+Source!AE47)*Source!FY47/100)+Source!AB47</f>
        <v>184.14240000000001</v>
      </c>
      <c r="H139" s="63">
        <f>Source!O47+Source!X47+Source!Y47</f>
        <v>2498.5300000000002</v>
      </c>
    </row>
    <row r="140" spans="1:28" ht="28.5" x14ac:dyDescent="0.2">
      <c r="A140" s="51">
        <v>11</v>
      </c>
      <c r="B140" s="51" t="str">
        <f>Source!E49</f>
        <v>11</v>
      </c>
      <c r="C140" s="51" t="str">
        <f>Source!G49</f>
        <v>Отбивка штукатурки с поверхностей стен и потолков кирпичных</v>
      </c>
      <c r="D140" s="51" t="str">
        <f>Source!F49</f>
        <v>46-02-009-02</v>
      </c>
      <c r="E140" s="34" t="str">
        <f>Source!H49</f>
        <v>100 м2</v>
      </c>
      <c r="F140" s="14">
        <f>Source!I49</f>
        <v>0.32419999999999999</v>
      </c>
      <c r="G140" s="25">
        <f>Source!AB49</f>
        <v>178</v>
      </c>
      <c r="H140" s="26">
        <f>Source!O49</f>
        <v>411.46</v>
      </c>
      <c r="T140">
        <f>Source!O49+Source!X49+Source!Y49</f>
        <v>1065.69</v>
      </c>
      <c r="U140">
        <f>Source!P49</f>
        <v>0</v>
      </c>
      <c r="V140">
        <f>Source!S49</f>
        <v>411.46</v>
      </c>
      <c r="W140">
        <f>Source!Q49</f>
        <v>0</v>
      </c>
      <c r="X140">
        <f>Source!R49</f>
        <v>0</v>
      </c>
      <c r="Y140">
        <f>Source!U49</f>
        <v>7.398244</v>
      </c>
      <c r="Z140">
        <f>Source!V49</f>
        <v>0</v>
      </c>
      <c r="AA140">
        <f>Source!X49</f>
        <v>407.35</v>
      </c>
      <c r="AB140">
        <f>Source!Y49</f>
        <v>246.88</v>
      </c>
    </row>
    <row r="141" spans="1:28" ht="14.25" x14ac:dyDescent="0.2">
      <c r="C141" s="27" t="str">
        <f>"Объем: "&amp;Source!I49&amp;"=32,42/"&amp;"100"</f>
        <v>Объем: 0,3242=32,42/100</v>
      </c>
      <c r="F141" s="14"/>
      <c r="G141" s="14"/>
      <c r="H141" s="14"/>
    </row>
    <row r="142" spans="1:28" x14ac:dyDescent="0.2">
      <c r="C142" s="27" t="s">
        <v>1655</v>
      </c>
      <c r="D142" s="27">
        <f>Source!BA49</f>
        <v>7.13</v>
      </c>
    </row>
    <row r="143" spans="1:28" x14ac:dyDescent="0.2">
      <c r="C143" s="27" t="s">
        <v>1656</v>
      </c>
      <c r="D143" s="27">
        <f>Source!BB49</f>
        <v>7.13</v>
      </c>
    </row>
    <row r="144" spans="1:28" x14ac:dyDescent="0.2">
      <c r="C144" s="27" t="s">
        <v>1657</v>
      </c>
      <c r="D144" s="27">
        <f>Source!BC49</f>
        <v>7.13</v>
      </c>
    </row>
    <row r="145" spans="1:28" x14ac:dyDescent="0.2">
      <c r="C145" s="27" t="s">
        <v>1658</v>
      </c>
      <c r="D145" s="27">
        <f>Source!BS49</f>
        <v>7.13</v>
      </c>
    </row>
    <row r="146" spans="1:28" x14ac:dyDescent="0.2">
      <c r="C146" s="11" t="s">
        <v>1659</v>
      </c>
      <c r="D146" s="38"/>
      <c r="E146" s="38"/>
      <c r="F146" s="38">
        <f>Source!BZ49</f>
        <v>110</v>
      </c>
      <c r="G146" s="62">
        <f>(Source!AF49+Source!AE49)*Source!FX49/100</f>
        <v>176.22</v>
      </c>
      <c r="H146" s="63">
        <f>Source!X49</f>
        <v>407.35</v>
      </c>
    </row>
    <row r="147" spans="1:28" x14ac:dyDescent="0.2">
      <c r="C147" s="11" t="s">
        <v>1660</v>
      </c>
      <c r="D147" s="38"/>
      <c r="E147" s="38"/>
      <c r="F147" s="38"/>
      <c r="G147" s="38" t="str">
        <f>CONCATENATE(Source!DL49,Source!FT49, "=", Source!FX49, "%")</f>
        <v>*0,9=99%</v>
      </c>
      <c r="H147" s="38" t="str">
        <f>CONCATENATE(Source!AT49)</f>
        <v>99</v>
      </c>
    </row>
    <row r="148" spans="1:28" x14ac:dyDescent="0.2">
      <c r="C148" s="11" t="s">
        <v>1661</v>
      </c>
      <c r="D148" s="38"/>
      <c r="E148" s="38"/>
      <c r="F148" s="38">
        <f>Source!CA49</f>
        <v>70</v>
      </c>
      <c r="G148" s="62">
        <f>(Source!AF49+Source!AE49)*Source!FY49/100</f>
        <v>105.91</v>
      </c>
      <c r="H148" s="63">
        <f>Source!Y49</f>
        <v>246.88</v>
      </c>
    </row>
    <row r="149" spans="1:28" x14ac:dyDescent="0.2">
      <c r="C149" s="11" t="s">
        <v>1662</v>
      </c>
      <c r="D149" s="38"/>
      <c r="E149" s="38"/>
      <c r="F149" s="38"/>
      <c r="G149" s="38" t="str">
        <f>CONCATENATE(Source!DM49,Source!FU49, "=", Source!FY49, "%")</f>
        <v>*0,85=59,5%</v>
      </c>
      <c r="H149" s="38" t="str">
        <f>CONCATENATE(Source!AU49)</f>
        <v>60</v>
      </c>
    </row>
    <row r="150" spans="1:28" x14ac:dyDescent="0.2">
      <c r="C150" s="11" t="s">
        <v>1663</v>
      </c>
      <c r="D150" s="38"/>
      <c r="E150" s="38"/>
      <c r="F150" s="38"/>
      <c r="G150" s="62">
        <f>((Source!AF49+Source!AE49)*Source!FX49/100)+((Source!AF49+Source!AE49)*Source!FY49/100)+Source!AB49</f>
        <v>460.13</v>
      </c>
      <c r="H150" s="63">
        <f>Source!O49+Source!X49+Source!Y49</f>
        <v>1065.69</v>
      </c>
    </row>
    <row r="151" spans="1:28" ht="57" x14ac:dyDescent="0.2">
      <c r="A151" s="51">
        <v>12</v>
      </c>
      <c r="B151" s="51" t="str">
        <f>Source!E51</f>
        <v>12</v>
      </c>
      <c r="C151" s="51" t="str">
        <f>Source!G51</f>
        <v>Окраска силикатными красками за 1 раз ранее окрашенных фасадов по кирпичу с земли и лесов (стен лоджии и потолка)</v>
      </c>
      <c r="D151" s="51" t="str">
        <f>Source!F51</f>
        <v>62-23-4</v>
      </c>
      <c r="E151" s="34" t="str">
        <f>Source!H51</f>
        <v>100 м2</v>
      </c>
      <c r="F151" s="14">
        <f>Source!I51</f>
        <v>8.2299999999999998E-2</v>
      </c>
      <c r="G151" s="25">
        <f>Source!AB51</f>
        <v>192.67</v>
      </c>
      <c r="H151" s="26">
        <f>Source!O51</f>
        <v>113.06</v>
      </c>
      <c r="T151">
        <f>Source!O51+Source!X51+Source!Y51</f>
        <v>227.82</v>
      </c>
      <c r="U151">
        <f>Source!P51</f>
        <v>23.41</v>
      </c>
      <c r="V151">
        <f>Source!S51</f>
        <v>88.01</v>
      </c>
      <c r="W151">
        <f>Source!Q51</f>
        <v>1.64</v>
      </c>
      <c r="X151">
        <f>Source!R51</f>
        <v>0.27</v>
      </c>
      <c r="Y151">
        <f>Source!U51</f>
        <v>1.4122680000000001</v>
      </c>
      <c r="Z151">
        <f>Source!V51</f>
        <v>3.2919999999999998E-3</v>
      </c>
      <c r="AA151">
        <f>Source!X51</f>
        <v>70.62</v>
      </c>
      <c r="AB151">
        <f>Source!Y51</f>
        <v>44.14</v>
      </c>
    </row>
    <row r="152" spans="1:28" ht="14.25" x14ac:dyDescent="0.2">
      <c r="C152" s="27" t="str">
        <f>"Объем: "&amp;Source!I51&amp;"=8,23/"&amp;"100"</f>
        <v>Объем: 0,0823=8,23/100</v>
      </c>
      <c r="F152" s="14"/>
      <c r="G152" s="14"/>
      <c r="H152" s="14"/>
    </row>
    <row r="153" spans="1:28" x14ac:dyDescent="0.2">
      <c r="C153" s="27" t="s">
        <v>1655</v>
      </c>
      <c r="D153" s="27">
        <f>Source!BA51</f>
        <v>7.13</v>
      </c>
    </row>
    <row r="154" spans="1:28" x14ac:dyDescent="0.2">
      <c r="C154" s="27" t="s">
        <v>1656</v>
      </c>
      <c r="D154" s="27">
        <f>Source!BB51</f>
        <v>7.13</v>
      </c>
    </row>
    <row r="155" spans="1:28" x14ac:dyDescent="0.2">
      <c r="C155" s="27" t="s">
        <v>1657</v>
      </c>
      <c r="D155" s="27">
        <f>Source!BC51</f>
        <v>7.13</v>
      </c>
    </row>
    <row r="156" spans="1:28" x14ac:dyDescent="0.2">
      <c r="C156" s="27" t="s">
        <v>1658</v>
      </c>
      <c r="D156" s="27">
        <f>Source!BS51</f>
        <v>7.13</v>
      </c>
    </row>
    <row r="157" spans="1:28" x14ac:dyDescent="0.2">
      <c r="C157" s="11" t="s">
        <v>1659</v>
      </c>
      <c r="D157" s="38"/>
      <c r="E157" s="38"/>
      <c r="F157" s="38">
        <f>Source!BZ51</f>
        <v>80</v>
      </c>
      <c r="G157" s="62">
        <f>(Source!AF51+Source!AE51)*Source!FX51/100</f>
        <v>120.352</v>
      </c>
      <c r="H157" s="63">
        <f>Source!X51</f>
        <v>70.62</v>
      </c>
    </row>
    <row r="158" spans="1:28" x14ac:dyDescent="0.2">
      <c r="C158" s="11" t="s">
        <v>1661</v>
      </c>
      <c r="D158" s="38"/>
      <c r="E158" s="38"/>
      <c r="F158" s="38">
        <f>Source!CA51</f>
        <v>50</v>
      </c>
      <c r="G158" s="62">
        <f>(Source!AF51+Source!AE51)*Source!FY51/100</f>
        <v>75.22</v>
      </c>
      <c r="H158" s="63">
        <f>Source!Y51</f>
        <v>44.14</v>
      </c>
    </row>
    <row r="159" spans="1:28" x14ac:dyDescent="0.2">
      <c r="C159" s="11" t="s">
        <v>1663</v>
      </c>
      <c r="D159" s="38"/>
      <c r="E159" s="38"/>
      <c r="F159" s="38"/>
      <c r="G159" s="62">
        <f>((Source!AF51+Source!AE51)*Source!FX51/100)+((Source!AF51+Source!AE51)*Source!FY51/100)+Source!AB51</f>
        <v>388.24199999999996</v>
      </c>
      <c r="H159" s="63">
        <f>Source!O51+Source!X51+Source!Y51</f>
        <v>227.82</v>
      </c>
    </row>
    <row r="160" spans="1:28" ht="14.25" x14ac:dyDescent="0.2">
      <c r="A160" s="51">
        <v>13</v>
      </c>
      <c r="B160" s="51" t="str">
        <f>Source!E53</f>
        <v>12,1</v>
      </c>
      <c r="C160" s="51" t="str">
        <f>Source!G53</f>
        <v>Краски силикатные</v>
      </c>
      <c r="D160" s="51" t="str">
        <f>Source!F53</f>
        <v>14.3.02.05</v>
      </c>
      <c r="E160" s="34" t="str">
        <f>Source!H53</f>
        <v>т</v>
      </c>
      <c r="F160" s="14">
        <f>Source!I53</f>
        <v>1.152E-3</v>
      </c>
      <c r="G160" s="25">
        <f>Source!AB53</f>
        <v>0</v>
      </c>
      <c r="H160" s="26">
        <f>Source!O53</f>
        <v>0</v>
      </c>
      <c r="T160">
        <f>Source!O53+Source!X53+Source!Y53</f>
        <v>0</v>
      </c>
      <c r="U160">
        <f>Source!P53</f>
        <v>0</v>
      </c>
      <c r="V160">
        <f>Source!S53</f>
        <v>0</v>
      </c>
      <c r="W160">
        <f>Source!Q53</f>
        <v>0</v>
      </c>
      <c r="X160">
        <f>Source!R53</f>
        <v>0</v>
      </c>
      <c r="Y160">
        <f>Source!U53</f>
        <v>0</v>
      </c>
      <c r="Z160">
        <f>Source!V53</f>
        <v>0</v>
      </c>
      <c r="AA160">
        <f>Source!X53</f>
        <v>0</v>
      </c>
      <c r="AB160">
        <f>Source!Y53</f>
        <v>0</v>
      </c>
    </row>
    <row r="161" spans="1:28" ht="14.25" x14ac:dyDescent="0.2">
      <c r="C161" s="27" t="s">
        <v>1657</v>
      </c>
      <c r="D161" s="27">
        <f>Source!BC53</f>
        <v>7.13</v>
      </c>
      <c r="F161" s="14"/>
      <c r="G161" s="14"/>
      <c r="H161" s="14"/>
    </row>
    <row r="162" spans="1:28" ht="28.5" x14ac:dyDescent="0.2">
      <c r="A162" s="51">
        <v>14</v>
      </c>
      <c r="B162" s="51" t="str">
        <f>Source!E55</f>
        <v>12,2</v>
      </c>
      <c r="C162" s="51" t="str">
        <f>Source!G55</f>
        <v>Краска силикатная  фасадная CERESIT СТ (прим.)</v>
      </c>
      <c r="D162" s="51" t="str">
        <f>Source!F55</f>
        <v>14.3.02.05-0102</v>
      </c>
      <c r="E162" s="34" t="str">
        <f>Source!H55</f>
        <v>кг</v>
      </c>
      <c r="F162" s="14">
        <f>Source!I55</f>
        <v>1.1521999999999999</v>
      </c>
      <c r="G162" s="25">
        <f>Source!AB55</f>
        <v>78.239999999999995</v>
      </c>
      <c r="H162" s="26">
        <f>Source!O55</f>
        <v>642.76</v>
      </c>
      <c r="T162">
        <f>Source!O55+Source!X55+Source!Y55</f>
        <v>642.76</v>
      </c>
      <c r="U162">
        <f>Source!P55</f>
        <v>642.76</v>
      </c>
      <c r="V162">
        <f>Source!S55</f>
        <v>0</v>
      </c>
      <c r="W162">
        <f>Source!Q55</f>
        <v>0</v>
      </c>
      <c r="X162">
        <f>Source!R55</f>
        <v>0</v>
      </c>
      <c r="Y162">
        <f>Source!U55</f>
        <v>0</v>
      </c>
      <c r="Z162">
        <f>Source!V55</f>
        <v>0</v>
      </c>
      <c r="AA162">
        <f>Source!X55</f>
        <v>0</v>
      </c>
      <c r="AB162">
        <f>Source!Y55</f>
        <v>0</v>
      </c>
    </row>
    <row r="163" spans="1:28" ht="14.25" x14ac:dyDescent="0.2">
      <c r="C163" s="27" t="s">
        <v>1657</v>
      </c>
      <c r="D163" s="27">
        <f>Source!BC55</f>
        <v>7.13</v>
      </c>
      <c r="F163" s="14"/>
      <c r="G163" s="14"/>
      <c r="H163" s="14"/>
    </row>
    <row r="164" spans="1:28" ht="28.5" x14ac:dyDescent="0.2">
      <c r="A164" s="51">
        <v>15</v>
      </c>
      <c r="B164" s="51" t="str">
        <f>Source!E57</f>
        <v>13</v>
      </c>
      <c r="C164" s="51" t="str">
        <f>Source!G57</f>
        <v>Монтаж стальных плинтусов из гнутого профиля</v>
      </c>
      <c r="D164" s="51" t="str">
        <f>Source!F57</f>
        <v>09-03-050-01</v>
      </c>
      <c r="E164" s="34" t="str">
        <f>Source!H57</f>
        <v>100 м</v>
      </c>
      <c r="F164" s="14">
        <f>Source!I57</f>
        <v>0.04</v>
      </c>
      <c r="G164" s="25">
        <f>Source!AB57</f>
        <v>140.85900000000001</v>
      </c>
      <c r="H164" s="26">
        <f>Source!O57</f>
        <v>40.17</v>
      </c>
      <c r="T164">
        <f>Source!O57+Source!X57+Source!Y57</f>
        <v>100.16000000000001</v>
      </c>
      <c r="U164">
        <f>Source!P57</f>
        <v>0</v>
      </c>
      <c r="V164">
        <f>Source!S57</f>
        <v>39</v>
      </c>
      <c r="W164">
        <f>Source!Q57</f>
        <v>1.17</v>
      </c>
      <c r="X164">
        <f>Source!R57</f>
        <v>0.21</v>
      </c>
      <c r="Y164">
        <f>Source!U57</f>
        <v>0.58879999999999999</v>
      </c>
      <c r="Z164">
        <f>Source!V57</f>
        <v>2.5000000000000001E-3</v>
      </c>
      <c r="AA164">
        <f>Source!X57</f>
        <v>31.76</v>
      </c>
      <c r="AB164">
        <f>Source!Y57</f>
        <v>28.23</v>
      </c>
    </row>
    <row r="165" spans="1:28" ht="14.25" x14ac:dyDescent="0.2">
      <c r="C165" s="27" t="str">
        <f>"Объем: "&amp;Source!I57&amp;"=4/"&amp;"100"</f>
        <v>Объем: 0,04=4/100</v>
      </c>
      <c r="F165" s="14"/>
      <c r="G165" s="14"/>
      <c r="H165" s="14"/>
    </row>
    <row r="166" spans="1:28" x14ac:dyDescent="0.2">
      <c r="C166" s="27" t="s">
        <v>1655</v>
      </c>
      <c r="D166" s="27">
        <f>Source!BA57</f>
        <v>7.13</v>
      </c>
    </row>
    <row r="167" spans="1:28" x14ac:dyDescent="0.2">
      <c r="C167" s="27" t="s">
        <v>1656</v>
      </c>
      <c r="D167" s="27">
        <f>Source!BB57</f>
        <v>7.13</v>
      </c>
    </row>
    <row r="168" spans="1:28" x14ac:dyDescent="0.2">
      <c r="C168" s="27" t="s">
        <v>1657</v>
      </c>
      <c r="D168" s="27">
        <f>Source!BC57</f>
        <v>7.13</v>
      </c>
    </row>
    <row r="169" spans="1:28" x14ac:dyDescent="0.2">
      <c r="C169" s="27" t="s">
        <v>1658</v>
      </c>
      <c r="D169" s="27">
        <f>Source!BS57</f>
        <v>7.13</v>
      </c>
    </row>
    <row r="170" spans="1:28" x14ac:dyDescent="0.2">
      <c r="C170" s="27" t="s">
        <v>1665</v>
      </c>
      <c r="D170" s="91" t="s">
        <v>96</v>
      </c>
      <c r="E170" s="91"/>
      <c r="F170" s="91"/>
      <c r="G170" s="91"/>
      <c r="H170" s="91"/>
    </row>
    <row r="171" spans="1:28" x14ac:dyDescent="0.2">
      <c r="C171" s="27" t="s">
        <v>1666</v>
      </c>
      <c r="D171" s="91" t="s">
        <v>96</v>
      </c>
      <c r="E171" s="91"/>
      <c r="F171" s="91"/>
      <c r="G171" s="91"/>
      <c r="H171" s="91"/>
    </row>
    <row r="172" spans="1:28" x14ac:dyDescent="0.2">
      <c r="C172" s="27" t="s">
        <v>1667</v>
      </c>
      <c r="D172" s="91" t="s">
        <v>97</v>
      </c>
      <c r="E172" s="91"/>
      <c r="F172" s="91"/>
      <c r="G172" s="91"/>
      <c r="H172" s="91"/>
    </row>
    <row r="173" spans="1:28" x14ac:dyDescent="0.2">
      <c r="C173" s="27" t="s">
        <v>1668</v>
      </c>
      <c r="D173" s="91" t="s">
        <v>97</v>
      </c>
      <c r="E173" s="91"/>
      <c r="F173" s="91"/>
      <c r="G173" s="91"/>
      <c r="H173" s="91"/>
    </row>
    <row r="174" spans="1:28" x14ac:dyDescent="0.2">
      <c r="C174" s="27" t="s">
        <v>1669</v>
      </c>
      <c r="D174" s="91" t="s">
        <v>96</v>
      </c>
      <c r="E174" s="91"/>
      <c r="F174" s="91"/>
      <c r="G174" s="91"/>
      <c r="H174" s="91"/>
    </row>
    <row r="175" spans="1:28" x14ac:dyDescent="0.2">
      <c r="C175" s="11" t="s">
        <v>1659</v>
      </c>
      <c r="D175" s="38"/>
      <c r="E175" s="38"/>
      <c r="F175" s="38">
        <f>Source!BZ57</f>
        <v>90</v>
      </c>
      <c r="G175" s="62">
        <f>(Source!AF57+Source!AE57)*Source!FX57/100</f>
        <v>111.35191499999999</v>
      </c>
      <c r="H175" s="63">
        <f>Source!X57</f>
        <v>31.76</v>
      </c>
    </row>
    <row r="176" spans="1:28" x14ac:dyDescent="0.2">
      <c r="C176" s="11" t="s">
        <v>1660</v>
      </c>
      <c r="D176" s="38"/>
      <c r="E176" s="38"/>
      <c r="F176" s="38"/>
      <c r="G176" s="38" t="str">
        <f>CONCATENATE(Source!DL57,Source!FT57, "=", Source!FX57, "%")</f>
        <v>*0,9=81%</v>
      </c>
      <c r="H176" s="38" t="str">
        <f>CONCATENATE(Source!AT57)</f>
        <v>81</v>
      </c>
    </row>
    <row r="177" spans="1:28" x14ac:dyDescent="0.2">
      <c r="C177" s="11" t="s">
        <v>1661</v>
      </c>
      <c r="D177" s="38"/>
      <c r="E177" s="38"/>
      <c r="F177" s="38">
        <f>Source!CA57</f>
        <v>85</v>
      </c>
      <c r="G177" s="62">
        <f>(Source!AF57+Source!AE57)*Source!FY57/100</f>
        <v>99.323158750000005</v>
      </c>
      <c r="H177" s="63">
        <f>Source!Y57</f>
        <v>28.23</v>
      </c>
    </row>
    <row r="178" spans="1:28" x14ac:dyDescent="0.2">
      <c r="C178" s="11" t="s">
        <v>1662</v>
      </c>
      <c r="D178" s="38"/>
      <c r="E178" s="38"/>
      <c r="F178" s="38"/>
      <c r="G178" s="38" t="str">
        <f>CONCATENATE(Source!DM57,Source!FU57, "=", Source!FY57, "%")</f>
        <v>*0,85=72,25%</v>
      </c>
      <c r="H178" s="38" t="str">
        <f>CONCATENATE(Source!AU57)</f>
        <v>72</v>
      </c>
    </row>
    <row r="179" spans="1:28" x14ac:dyDescent="0.2">
      <c r="C179" s="11" t="s">
        <v>1663</v>
      </c>
      <c r="D179" s="38"/>
      <c r="E179" s="38"/>
      <c r="F179" s="38"/>
      <c r="G179" s="62">
        <f>((Source!AF57+Source!AE57)*Source!FX57/100)+((Source!AF57+Source!AE57)*Source!FY57/100)+Source!AB57</f>
        <v>351.53407375</v>
      </c>
      <c r="H179" s="63">
        <f>Source!O57+Source!X57+Source!Y57</f>
        <v>100.16000000000001</v>
      </c>
    </row>
    <row r="180" spans="1:28" ht="14.25" x14ac:dyDescent="0.2">
      <c r="A180" s="51">
        <v>16</v>
      </c>
      <c r="B180" s="51" t="str">
        <f>Source!E59</f>
        <v>13,1</v>
      </c>
      <c r="C180" s="51" t="str">
        <f>Source!G59</f>
        <v>Планка из стального листа</v>
      </c>
      <c r="D180" s="51" t="str">
        <f>Source!F59</f>
        <v>07.2.07.13</v>
      </c>
      <c r="E180" s="34" t="str">
        <f>Source!H59</f>
        <v>т</v>
      </c>
      <c r="F180" s="14">
        <f>Source!I59</f>
        <v>1.6000000000000001E-4</v>
      </c>
      <c r="G180" s="25">
        <f>Source!AB59</f>
        <v>0</v>
      </c>
      <c r="H180" s="26">
        <f>Source!O59</f>
        <v>0</v>
      </c>
      <c r="T180">
        <f>Source!O59+Source!X59+Source!Y59</f>
        <v>0</v>
      </c>
      <c r="U180">
        <f>Source!P59</f>
        <v>0</v>
      </c>
      <c r="V180">
        <f>Source!S59</f>
        <v>0</v>
      </c>
      <c r="W180">
        <f>Source!Q59</f>
        <v>0</v>
      </c>
      <c r="X180">
        <f>Source!R59</f>
        <v>0</v>
      </c>
      <c r="Y180">
        <f>Source!U59</f>
        <v>0</v>
      </c>
      <c r="Z180">
        <f>Source!V59</f>
        <v>0</v>
      </c>
      <c r="AA180">
        <f>Source!X59</f>
        <v>0</v>
      </c>
      <c r="AB180">
        <f>Source!Y59</f>
        <v>0</v>
      </c>
    </row>
    <row r="181" spans="1:28" ht="14.25" x14ac:dyDescent="0.2">
      <c r="C181" s="27" t="s">
        <v>1657</v>
      </c>
      <c r="D181" s="27">
        <f>Source!BC59</f>
        <v>7.13</v>
      </c>
      <c r="F181" s="14"/>
      <c r="G181" s="14"/>
      <c r="H181" s="14"/>
    </row>
    <row r="182" spans="1:28" ht="28.5" x14ac:dyDescent="0.2">
      <c r="A182" s="51">
        <v>17</v>
      </c>
      <c r="B182" s="51" t="str">
        <f>Source!E61</f>
        <v>13,2</v>
      </c>
      <c r="C182" s="51" t="str">
        <f>Source!G61</f>
        <v>Уголки металлические оцинкованные прижимные (ТУ 5262-002- 73088633-09)</v>
      </c>
      <c r="D182" s="51" t="str">
        <f>Source!F61</f>
        <v>01.5.02.01-0151</v>
      </c>
      <c r="E182" s="34" t="str">
        <f>Source!H61</f>
        <v>т</v>
      </c>
      <c r="F182" s="14">
        <f>Source!I61</f>
        <v>1.6000000000000001E-4</v>
      </c>
      <c r="G182" s="25">
        <f>Source!AB61</f>
        <v>5106.21</v>
      </c>
      <c r="H182" s="26">
        <f>Source!O61</f>
        <v>5.83</v>
      </c>
      <c r="T182">
        <f>Source!O61+Source!X61+Source!Y61</f>
        <v>5.83</v>
      </c>
      <c r="U182">
        <f>Source!P61</f>
        <v>5.83</v>
      </c>
      <c r="V182">
        <f>Source!S61</f>
        <v>0</v>
      </c>
      <c r="W182">
        <f>Source!Q61</f>
        <v>0</v>
      </c>
      <c r="X182">
        <f>Source!R61</f>
        <v>0</v>
      </c>
      <c r="Y182">
        <f>Source!U61</f>
        <v>0</v>
      </c>
      <c r="Z182">
        <f>Source!V61</f>
        <v>0</v>
      </c>
      <c r="AA182">
        <f>Source!X61</f>
        <v>0</v>
      </c>
      <c r="AB182">
        <f>Source!Y61</f>
        <v>0</v>
      </c>
    </row>
    <row r="183" spans="1:28" ht="14.25" x14ac:dyDescent="0.2">
      <c r="C183" s="27" t="s">
        <v>1657</v>
      </c>
      <c r="D183" s="27">
        <f>Source!BC61</f>
        <v>7.13</v>
      </c>
      <c r="F183" s="14"/>
      <c r="G183" s="14"/>
      <c r="H183" s="14"/>
    </row>
    <row r="184" spans="1:28" ht="57" x14ac:dyDescent="0.2">
      <c r="A184" s="51">
        <v>18</v>
      </c>
      <c r="B184" s="51" t="str">
        <f>Source!E63</f>
        <v>14</v>
      </c>
      <c r="C184" s="51" t="str">
        <f>Source!G63</f>
        <v>Масляная окраска металлических поверхностей решеток, переплетов, труб диаметром менее 50 мм и т.п., количество окрасок 2</v>
      </c>
      <c r="D184" s="51" t="str">
        <f>Source!F63</f>
        <v>15-04-030-04</v>
      </c>
      <c r="E184" s="34" t="str">
        <f>Source!H63</f>
        <v>100 м2</v>
      </c>
      <c r="F184" s="14">
        <f>Source!I63</f>
        <v>3.2000000000000002E-3</v>
      </c>
      <c r="G184" s="25">
        <f>Source!AB63</f>
        <v>815.44849999999997</v>
      </c>
      <c r="H184" s="26">
        <f>Source!O63</f>
        <v>18.61</v>
      </c>
      <c r="T184">
        <f>Source!O63+Source!X63+Source!Y63</f>
        <v>42.08</v>
      </c>
      <c r="U184">
        <f>Source!P63</f>
        <v>2.02</v>
      </c>
      <c r="V184">
        <f>Source!S63</f>
        <v>16.52</v>
      </c>
      <c r="W184">
        <f>Source!Q63</f>
        <v>7.0000000000000007E-2</v>
      </c>
      <c r="X184">
        <f>Source!R63</f>
        <v>0.01</v>
      </c>
      <c r="Y184">
        <f>Source!U63</f>
        <v>0.26150079999999998</v>
      </c>
      <c r="Z184">
        <f>Source!V63</f>
        <v>1.6000000000000001E-4</v>
      </c>
      <c r="AA184">
        <f>Source!X63</f>
        <v>15.7</v>
      </c>
      <c r="AB184">
        <f>Source!Y63</f>
        <v>7.77</v>
      </c>
    </row>
    <row r="185" spans="1:28" ht="14.25" x14ac:dyDescent="0.2">
      <c r="C185" s="27" t="str">
        <f>"Объем: "&amp;Source!I63&amp;"=0,32/"&amp;"100"</f>
        <v>Объем: 0,0032=0,32/100</v>
      </c>
      <c r="F185" s="14"/>
      <c r="G185" s="14"/>
      <c r="H185" s="14"/>
    </row>
    <row r="186" spans="1:28" x14ac:dyDescent="0.2">
      <c r="C186" s="27" t="s">
        <v>1655</v>
      </c>
      <c r="D186" s="27">
        <f>Source!BA63</f>
        <v>7.13</v>
      </c>
    </row>
    <row r="187" spans="1:28" x14ac:dyDescent="0.2">
      <c r="C187" s="27" t="s">
        <v>1656</v>
      </c>
      <c r="D187" s="27">
        <f>Source!BB63</f>
        <v>7.13</v>
      </c>
    </row>
    <row r="188" spans="1:28" x14ac:dyDescent="0.2">
      <c r="C188" s="27" t="s">
        <v>1657</v>
      </c>
      <c r="D188" s="27">
        <f>Source!BC63</f>
        <v>7.13</v>
      </c>
    </row>
    <row r="189" spans="1:28" x14ac:dyDescent="0.2">
      <c r="C189" s="27" t="s">
        <v>1658</v>
      </c>
      <c r="D189" s="27">
        <f>Source!BS63</f>
        <v>7.13</v>
      </c>
    </row>
    <row r="190" spans="1:28" x14ac:dyDescent="0.2">
      <c r="C190" s="27" t="s">
        <v>1665</v>
      </c>
      <c r="D190" s="91" t="s">
        <v>96</v>
      </c>
      <c r="E190" s="91"/>
      <c r="F190" s="91"/>
      <c r="G190" s="91"/>
      <c r="H190" s="91"/>
    </row>
    <row r="191" spans="1:28" x14ac:dyDescent="0.2">
      <c r="C191" s="27" t="s">
        <v>1666</v>
      </c>
      <c r="D191" s="91" t="s">
        <v>96</v>
      </c>
      <c r="E191" s="91"/>
      <c r="F191" s="91"/>
      <c r="G191" s="91"/>
      <c r="H191" s="91"/>
    </row>
    <row r="192" spans="1:28" x14ac:dyDescent="0.2">
      <c r="C192" s="27" t="s">
        <v>1667</v>
      </c>
      <c r="D192" s="91" t="s">
        <v>97</v>
      </c>
      <c r="E192" s="91"/>
      <c r="F192" s="91"/>
      <c r="G192" s="91"/>
      <c r="H192" s="91"/>
    </row>
    <row r="193" spans="1:28" x14ac:dyDescent="0.2">
      <c r="C193" s="27" t="s">
        <v>1668</v>
      </c>
      <c r="D193" s="91" t="s">
        <v>97</v>
      </c>
      <c r="E193" s="91"/>
      <c r="F193" s="91"/>
      <c r="G193" s="91"/>
      <c r="H193" s="91"/>
    </row>
    <row r="194" spans="1:28" x14ac:dyDescent="0.2">
      <c r="C194" s="27" t="s">
        <v>1669</v>
      </c>
      <c r="D194" s="91" t="s">
        <v>96</v>
      </c>
      <c r="E194" s="91"/>
      <c r="F194" s="91"/>
      <c r="G194" s="91"/>
      <c r="H194" s="91"/>
    </row>
    <row r="195" spans="1:28" x14ac:dyDescent="0.2">
      <c r="C195" s="11" t="s">
        <v>1659</v>
      </c>
      <c r="D195" s="38"/>
      <c r="E195" s="38"/>
      <c r="F195" s="38">
        <f>Source!BZ63</f>
        <v>105</v>
      </c>
      <c r="G195" s="62">
        <f>(Source!AF63+Source!AE63)*Source!FX63/100</f>
        <v>684.78574500000002</v>
      </c>
      <c r="H195" s="63">
        <f>Source!X63</f>
        <v>15.7</v>
      </c>
    </row>
    <row r="196" spans="1:28" x14ac:dyDescent="0.2">
      <c r="C196" s="11" t="s">
        <v>1660</v>
      </c>
      <c r="D196" s="38"/>
      <c r="E196" s="38"/>
      <c r="F196" s="38"/>
      <c r="G196" s="38" t="str">
        <f>CONCATENATE(Source!DL63,Source!FT63, "=", Source!FX63, "%")</f>
        <v>*0,9=94,5%</v>
      </c>
      <c r="H196" s="38" t="str">
        <f>CONCATENATE(Source!AT63)</f>
        <v>95</v>
      </c>
    </row>
    <row r="197" spans="1:28" x14ac:dyDescent="0.2">
      <c r="C197" s="11" t="s">
        <v>1661</v>
      </c>
      <c r="D197" s="38"/>
      <c r="E197" s="38"/>
      <c r="F197" s="38">
        <f>Source!CA63</f>
        <v>55</v>
      </c>
      <c r="G197" s="62">
        <f>(Source!AF63+Source!AE63)*Source!FY63/100</f>
        <v>338.76966749999997</v>
      </c>
      <c r="H197" s="63">
        <f>Source!Y63</f>
        <v>7.77</v>
      </c>
    </row>
    <row r="198" spans="1:28" x14ac:dyDescent="0.2">
      <c r="C198" s="11" t="s">
        <v>1662</v>
      </c>
      <c r="D198" s="38"/>
      <c r="E198" s="38"/>
      <c r="F198" s="38"/>
      <c r="G198" s="38" t="str">
        <f>CONCATENATE(Source!DM63,Source!FU63, "=", Source!FY63, "%")</f>
        <v>*0,85=46,75%</v>
      </c>
      <c r="H198" s="38" t="str">
        <f>CONCATENATE(Source!AU63)</f>
        <v>47</v>
      </c>
    </row>
    <row r="199" spans="1:28" x14ac:dyDescent="0.2">
      <c r="C199" s="11" t="s">
        <v>1663</v>
      </c>
      <c r="D199" s="38"/>
      <c r="E199" s="38"/>
      <c r="F199" s="38"/>
      <c r="G199" s="62">
        <f>((Source!AF63+Source!AE63)*Source!FX63/100)+((Source!AF63+Source!AE63)*Source!FY63/100)+Source!AB63</f>
        <v>1839.0039124999998</v>
      </c>
      <c r="H199" s="63">
        <f>Source!O63+Source!X63+Source!Y63</f>
        <v>42.08</v>
      </c>
    </row>
    <row r="200" spans="1:28" ht="28.5" x14ac:dyDescent="0.2">
      <c r="A200" s="51">
        <v>19</v>
      </c>
      <c r="B200" s="51" t="str">
        <f>Source!E65</f>
        <v>14,1</v>
      </c>
      <c r="C200" s="51" t="str">
        <f>Source!G65</f>
        <v>Краски для внутренних работ масляные готовые к применению</v>
      </c>
      <c r="D200" s="51" t="str">
        <f>Source!F65</f>
        <v>14.4.02.04</v>
      </c>
      <c r="E200" s="34" t="str">
        <f>Source!H65</f>
        <v>т</v>
      </c>
      <c r="F200" s="14">
        <f>Source!I65</f>
        <v>7.8999999999999996E-5</v>
      </c>
      <c r="G200" s="25">
        <f>Source!AB65</f>
        <v>0</v>
      </c>
      <c r="H200" s="26">
        <f>Source!O65</f>
        <v>0</v>
      </c>
      <c r="T200">
        <f>Source!O65+Source!X65+Source!Y65</f>
        <v>0</v>
      </c>
      <c r="U200">
        <f>Source!P65</f>
        <v>0</v>
      </c>
      <c r="V200">
        <f>Source!S65</f>
        <v>0</v>
      </c>
      <c r="W200">
        <f>Source!Q65</f>
        <v>0</v>
      </c>
      <c r="X200">
        <f>Source!R65</f>
        <v>0</v>
      </c>
      <c r="Y200">
        <f>Source!U65</f>
        <v>0</v>
      </c>
      <c r="Z200">
        <f>Source!V65</f>
        <v>0</v>
      </c>
      <c r="AA200">
        <f>Source!X65</f>
        <v>0</v>
      </c>
      <c r="AB200">
        <f>Source!Y65</f>
        <v>0</v>
      </c>
    </row>
    <row r="201" spans="1:28" ht="14.25" x14ac:dyDescent="0.2">
      <c r="C201" s="27" t="s">
        <v>1657</v>
      </c>
      <c r="D201" s="27">
        <f>Source!BC65</f>
        <v>7.13</v>
      </c>
      <c r="F201" s="14"/>
      <c r="G201" s="14"/>
      <c r="H201" s="14"/>
    </row>
    <row r="202" spans="1:28" ht="28.5" x14ac:dyDescent="0.2">
      <c r="A202" s="51">
        <v>20</v>
      </c>
      <c r="B202" s="51" t="str">
        <f>Source!E67</f>
        <v>14,2</v>
      </c>
      <c r="C202" s="51" t="str">
        <f>Source!G67</f>
        <v>Эмаль ПФ-115 БИО различных цветов</v>
      </c>
      <c r="D202" s="51" t="str">
        <f>Source!F67</f>
        <v>14.4.04.08-0002</v>
      </c>
      <c r="E202" s="34" t="str">
        <f>Source!H67</f>
        <v>т</v>
      </c>
      <c r="F202" s="14">
        <f>Source!I67</f>
        <v>7.8999999999999996E-5</v>
      </c>
      <c r="G202" s="25">
        <f>Source!AB67</f>
        <v>34375.18</v>
      </c>
      <c r="H202" s="26">
        <f>Source!O67</f>
        <v>19.36</v>
      </c>
      <c r="T202">
        <f>Source!O67+Source!X67+Source!Y67</f>
        <v>19.36</v>
      </c>
      <c r="U202">
        <f>Source!P67</f>
        <v>19.36</v>
      </c>
      <c r="V202">
        <f>Source!S67</f>
        <v>0</v>
      </c>
      <c r="W202">
        <f>Source!Q67</f>
        <v>0</v>
      </c>
      <c r="X202">
        <f>Source!R67</f>
        <v>0</v>
      </c>
      <c r="Y202">
        <f>Source!U67</f>
        <v>0</v>
      </c>
      <c r="Z202">
        <f>Source!V67</f>
        <v>0</v>
      </c>
      <c r="AA202">
        <f>Source!X67</f>
        <v>0</v>
      </c>
      <c r="AB202">
        <f>Source!Y67</f>
        <v>0</v>
      </c>
    </row>
    <row r="203" spans="1:28" ht="14.25" x14ac:dyDescent="0.2">
      <c r="C203" s="27" t="s">
        <v>1657</v>
      </c>
      <c r="D203" s="27">
        <f>Source!BC67</f>
        <v>7.13</v>
      </c>
      <c r="F203" s="14"/>
      <c r="G203" s="14"/>
      <c r="H203" s="14"/>
    </row>
    <row r="204" spans="1:28" ht="42.75" x14ac:dyDescent="0.2">
      <c r="A204" s="51">
        <v>21</v>
      </c>
      <c r="B204" s="51" t="str">
        <f>Source!E69</f>
        <v>15</v>
      </c>
      <c r="C204" s="51" t="str">
        <f>Source!G69</f>
        <v>Окраска водно-дисперсионными акриловыми составами улучшенная по штукатурке стен (дверных откосов)</v>
      </c>
      <c r="D204" s="51" t="str">
        <f>Source!F69</f>
        <v>15-04-007-01</v>
      </c>
      <c r="E204" s="34" t="str">
        <f>Source!H69</f>
        <v>100 м2</v>
      </c>
      <c r="F204" s="14">
        <f>Source!I69</f>
        <v>6.6799999999999998E-2</v>
      </c>
      <c r="G204" s="25">
        <f>Source!AB69</f>
        <v>1093.3889999999999</v>
      </c>
      <c r="H204" s="26">
        <f>Source!O69</f>
        <v>520.76</v>
      </c>
      <c r="T204">
        <f>Source!O69+Source!X69+Source!Y69</f>
        <v>818.52</v>
      </c>
      <c r="U204">
        <f>Source!P69</f>
        <v>306.04000000000002</v>
      </c>
      <c r="V204">
        <f>Source!S69</f>
        <v>208.52</v>
      </c>
      <c r="W204">
        <f>Source!Q69</f>
        <v>6.2</v>
      </c>
      <c r="X204">
        <f>Source!R69</f>
        <v>1.17</v>
      </c>
      <c r="Y204">
        <f>Source!U69</f>
        <v>3.3462792000000001</v>
      </c>
      <c r="Z204">
        <f>Source!V69</f>
        <v>1.4195000000000001E-2</v>
      </c>
      <c r="AA204">
        <f>Source!X69</f>
        <v>199.21</v>
      </c>
      <c r="AB204">
        <f>Source!Y69</f>
        <v>98.55</v>
      </c>
    </row>
    <row r="205" spans="1:28" ht="14.25" x14ac:dyDescent="0.2">
      <c r="C205" s="27" t="str">
        <f>"Объем: "&amp;Source!I69&amp;"=6,68/"&amp;"100"</f>
        <v>Объем: 0,0668=6,68/100</v>
      </c>
      <c r="F205" s="14"/>
      <c r="G205" s="14"/>
      <c r="H205" s="14"/>
    </row>
    <row r="206" spans="1:28" x14ac:dyDescent="0.2">
      <c r="C206" s="27" t="s">
        <v>1655</v>
      </c>
      <c r="D206" s="27">
        <f>Source!BA69</f>
        <v>7.13</v>
      </c>
    </row>
    <row r="207" spans="1:28" x14ac:dyDescent="0.2">
      <c r="C207" s="27" t="s">
        <v>1656</v>
      </c>
      <c r="D207" s="27">
        <f>Source!BB69</f>
        <v>7.13</v>
      </c>
    </row>
    <row r="208" spans="1:28" x14ac:dyDescent="0.2">
      <c r="C208" s="27" t="s">
        <v>1657</v>
      </c>
      <c r="D208" s="27">
        <f>Source!BC69</f>
        <v>7.13</v>
      </c>
    </row>
    <row r="209" spans="1:28" x14ac:dyDescent="0.2">
      <c r="C209" s="27" t="s">
        <v>1658</v>
      </c>
      <c r="D209" s="27">
        <f>Source!BS69</f>
        <v>7.13</v>
      </c>
    </row>
    <row r="210" spans="1:28" x14ac:dyDescent="0.2">
      <c r="C210" s="27" t="s">
        <v>1665</v>
      </c>
      <c r="D210" s="91" t="s">
        <v>96</v>
      </c>
      <c r="E210" s="91"/>
      <c r="F210" s="91"/>
      <c r="G210" s="91"/>
      <c r="H210" s="91"/>
    </row>
    <row r="211" spans="1:28" x14ac:dyDescent="0.2">
      <c r="C211" s="27" t="s">
        <v>1666</v>
      </c>
      <c r="D211" s="91" t="s">
        <v>96</v>
      </c>
      <c r="E211" s="91"/>
      <c r="F211" s="91"/>
      <c r="G211" s="91"/>
      <c r="H211" s="91"/>
    </row>
    <row r="212" spans="1:28" x14ac:dyDescent="0.2">
      <c r="C212" s="27" t="s">
        <v>1667</v>
      </c>
      <c r="D212" s="91" t="s">
        <v>97</v>
      </c>
      <c r="E212" s="91"/>
      <c r="F212" s="91"/>
      <c r="G212" s="91"/>
      <c r="H212" s="91"/>
    </row>
    <row r="213" spans="1:28" x14ac:dyDescent="0.2">
      <c r="C213" s="27" t="s">
        <v>1668</v>
      </c>
      <c r="D213" s="91" t="s">
        <v>97</v>
      </c>
      <c r="E213" s="91"/>
      <c r="F213" s="91"/>
      <c r="G213" s="91"/>
      <c r="H213" s="91"/>
    </row>
    <row r="214" spans="1:28" x14ac:dyDescent="0.2">
      <c r="C214" s="27" t="s">
        <v>1669</v>
      </c>
      <c r="D214" s="91" t="s">
        <v>96</v>
      </c>
      <c r="E214" s="91"/>
      <c r="F214" s="91"/>
      <c r="G214" s="91"/>
      <c r="H214" s="91"/>
    </row>
    <row r="215" spans="1:28" x14ac:dyDescent="0.2">
      <c r="C215" s="11" t="s">
        <v>1659</v>
      </c>
      <c r="D215" s="38"/>
      <c r="E215" s="38"/>
      <c r="F215" s="38">
        <f>Source!BZ69</f>
        <v>105</v>
      </c>
      <c r="G215" s="62">
        <f>(Source!AF69+Source!AE69)*Source!FX69/100</f>
        <v>416.06365499999998</v>
      </c>
      <c r="H215" s="63">
        <f>Source!X69</f>
        <v>199.21</v>
      </c>
    </row>
    <row r="216" spans="1:28" x14ac:dyDescent="0.2">
      <c r="C216" s="11" t="s">
        <v>1660</v>
      </c>
      <c r="D216" s="38"/>
      <c r="E216" s="38"/>
      <c r="F216" s="38"/>
      <c r="G216" s="38" t="str">
        <f>CONCATENATE(Source!DL69,Source!FT69, "=", Source!FX69, "%")</f>
        <v>*0,9=94,5%</v>
      </c>
      <c r="H216" s="38" t="str">
        <f>CONCATENATE(Source!AT69)</f>
        <v>95</v>
      </c>
    </row>
    <row r="217" spans="1:28" x14ac:dyDescent="0.2">
      <c r="C217" s="11" t="s">
        <v>1661</v>
      </c>
      <c r="D217" s="38"/>
      <c r="E217" s="38"/>
      <c r="F217" s="38">
        <f>Source!CA69</f>
        <v>55</v>
      </c>
      <c r="G217" s="62">
        <f>(Source!AF69+Source!AE69)*Source!FY69/100</f>
        <v>205.8304325</v>
      </c>
      <c r="H217" s="63">
        <f>Source!Y69</f>
        <v>98.55</v>
      </c>
    </row>
    <row r="218" spans="1:28" x14ac:dyDescent="0.2">
      <c r="C218" s="11" t="s">
        <v>1662</v>
      </c>
      <c r="D218" s="38"/>
      <c r="E218" s="38"/>
      <c r="F218" s="38"/>
      <c r="G218" s="38" t="str">
        <f>CONCATENATE(Source!DM69,Source!FU69, "=", Source!FY69, "%")</f>
        <v>*0,85=46,75%</v>
      </c>
      <c r="H218" s="38" t="str">
        <f>CONCATENATE(Source!AU69)</f>
        <v>47</v>
      </c>
    </row>
    <row r="219" spans="1:28" x14ac:dyDescent="0.2">
      <c r="C219" s="11" t="s">
        <v>1663</v>
      </c>
      <c r="D219" s="38"/>
      <c r="E219" s="38"/>
      <c r="F219" s="38"/>
      <c r="G219" s="62">
        <f>((Source!AF69+Source!AE69)*Source!FX69/100)+((Source!AF69+Source!AE69)*Source!FY69/100)+Source!AB69</f>
        <v>1715.2830875</v>
      </c>
      <c r="H219" s="63">
        <f>Source!O69+Source!X69+Source!Y69</f>
        <v>818.52</v>
      </c>
    </row>
    <row r="220" spans="1:28" ht="14.25" x14ac:dyDescent="0.2">
      <c r="A220" s="51">
        <v>22</v>
      </c>
      <c r="B220" s="51" t="str">
        <f>Source!E71</f>
        <v>15,1</v>
      </c>
      <c r="C220" s="51" t="str">
        <f>Source!G71</f>
        <v>Краска акриловая</v>
      </c>
      <c r="D220" s="51" t="str">
        <f>Source!F71</f>
        <v>14.3.02.01</v>
      </c>
      <c r="E220" s="34" t="str">
        <f>Source!H71</f>
        <v>т</v>
      </c>
      <c r="F220" s="14">
        <f>Source!I71</f>
        <v>2.0040000000000001E-3</v>
      </c>
      <c r="G220" s="25">
        <f>Source!AB71</f>
        <v>0</v>
      </c>
      <c r="H220" s="26">
        <f>Source!O71</f>
        <v>0</v>
      </c>
      <c r="T220">
        <f>Source!O71+Source!X71+Source!Y71</f>
        <v>0</v>
      </c>
      <c r="U220">
        <f>Source!P71</f>
        <v>0</v>
      </c>
      <c r="V220">
        <f>Source!S71</f>
        <v>0</v>
      </c>
      <c r="W220">
        <f>Source!Q71</f>
        <v>0</v>
      </c>
      <c r="X220">
        <f>Source!R71</f>
        <v>0</v>
      </c>
      <c r="Y220">
        <f>Source!U71</f>
        <v>0</v>
      </c>
      <c r="Z220">
        <f>Source!V71</f>
        <v>0</v>
      </c>
      <c r="AA220">
        <f>Source!X71</f>
        <v>0</v>
      </c>
      <c r="AB220">
        <f>Source!Y71</f>
        <v>0</v>
      </c>
    </row>
    <row r="221" spans="1:28" ht="14.25" x14ac:dyDescent="0.2">
      <c r="C221" s="27" t="s">
        <v>1657</v>
      </c>
      <c r="D221" s="27">
        <f>Source!BC71</f>
        <v>7.13</v>
      </c>
      <c r="F221" s="14"/>
      <c r="G221" s="14"/>
      <c r="H221" s="14"/>
    </row>
    <row r="222" spans="1:28" ht="28.5" x14ac:dyDescent="0.2">
      <c r="A222" s="51">
        <v>23</v>
      </c>
      <c r="B222" s="51" t="str">
        <f>Source!E73</f>
        <v>15,2</v>
      </c>
      <c r="C222" s="51" t="str">
        <f>Source!G73</f>
        <v>Краска акриловая Alpina RENOVA, CAPAROL водно-дисперсионная</v>
      </c>
      <c r="D222" s="51" t="str">
        <f>Source!F73</f>
        <v>14.3.02.01-0014</v>
      </c>
      <c r="E222" s="34" t="str">
        <f>Source!H73</f>
        <v>т</v>
      </c>
      <c r="F222" s="14">
        <f>Source!I73</f>
        <v>2.0040000000000001E-3</v>
      </c>
      <c r="G222" s="25">
        <f>Source!AB73</f>
        <v>7627.37</v>
      </c>
      <c r="H222" s="26">
        <f>Source!O73</f>
        <v>108.98</v>
      </c>
      <c r="T222">
        <f>Source!O73+Source!X73+Source!Y73</f>
        <v>108.98</v>
      </c>
      <c r="U222">
        <f>Source!P73</f>
        <v>108.98</v>
      </c>
      <c r="V222">
        <f>Source!S73</f>
        <v>0</v>
      </c>
      <c r="W222">
        <f>Source!Q73</f>
        <v>0</v>
      </c>
      <c r="X222">
        <f>Source!R73</f>
        <v>0</v>
      </c>
      <c r="Y222">
        <f>Source!U73</f>
        <v>0</v>
      </c>
      <c r="Z222">
        <f>Source!V73</f>
        <v>0</v>
      </c>
      <c r="AA222">
        <f>Source!X73</f>
        <v>0</v>
      </c>
      <c r="AB222">
        <f>Source!Y73</f>
        <v>0</v>
      </c>
    </row>
    <row r="223" spans="1:28" ht="14.25" x14ac:dyDescent="0.2">
      <c r="C223" s="27" t="s">
        <v>1657</v>
      </c>
      <c r="D223" s="27">
        <f>Source!BC73</f>
        <v>7.13</v>
      </c>
      <c r="F223" s="14"/>
      <c r="G223" s="14"/>
      <c r="H223" s="14"/>
    </row>
    <row r="224" spans="1:28" ht="28.5" x14ac:dyDescent="0.2">
      <c r="A224" s="51">
        <v>24</v>
      </c>
      <c r="B224" s="51" t="str">
        <f>Source!E75</f>
        <v>15,3</v>
      </c>
      <c r="C224" s="51" t="str">
        <f>Source!G75</f>
        <v>Грунтовка: «Бетоконтакт», КНАУФ</v>
      </c>
      <c r="D224" s="51" t="str">
        <f>Source!F75</f>
        <v>14.3.01.01-0001</v>
      </c>
      <c r="E224" s="34" t="str">
        <f>Source!H75</f>
        <v>кг</v>
      </c>
      <c r="F224" s="14">
        <f>Source!I75</f>
        <v>1.3359999999999999E-3</v>
      </c>
      <c r="G224" s="25">
        <f>Source!AB75</f>
        <v>15.09</v>
      </c>
      <c r="H224" s="26">
        <f>Source!O75</f>
        <v>0.14000000000000001</v>
      </c>
      <c r="T224">
        <f>Source!O75+Source!X75+Source!Y75</f>
        <v>0.14000000000000001</v>
      </c>
      <c r="U224">
        <f>Source!P75</f>
        <v>0.14000000000000001</v>
      </c>
      <c r="V224">
        <f>Source!S75</f>
        <v>0</v>
      </c>
      <c r="W224">
        <f>Source!Q75</f>
        <v>0</v>
      </c>
      <c r="X224">
        <f>Source!R75</f>
        <v>0</v>
      </c>
      <c r="Y224">
        <f>Source!U75</f>
        <v>0</v>
      </c>
      <c r="Z224">
        <f>Source!V75</f>
        <v>0</v>
      </c>
      <c r="AA224">
        <f>Source!X75</f>
        <v>0</v>
      </c>
      <c r="AB224">
        <f>Source!Y75</f>
        <v>0</v>
      </c>
    </row>
    <row r="225" spans="1:28" ht="14.25" x14ac:dyDescent="0.2">
      <c r="C225" s="27" t="s">
        <v>1657</v>
      </c>
      <c r="D225" s="27">
        <f>Source!BC75</f>
        <v>7.13</v>
      </c>
      <c r="F225" s="14"/>
      <c r="G225" s="14"/>
      <c r="H225" s="14"/>
    </row>
    <row r="226" spans="1:28" ht="14.25" x14ac:dyDescent="0.2">
      <c r="A226" s="51">
        <v>25</v>
      </c>
      <c r="B226" s="51" t="str">
        <f>Source!E77</f>
        <v>15,4</v>
      </c>
      <c r="C226" s="51" t="str">
        <f>Source!G77</f>
        <v>Грунтовка</v>
      </c>
      <c r="D226" s="51" t="str">
        <f>Source!F77</f>
        <v>14.4.01.21</v>
      </c>
      <c r="E226" s="34" t="str">
        <f>Source!H77</f>
        <v>т</v>
      </c>
      <c r="F226" s="14">
        <f>Source!I77</f>
        <v>1.3359999999999999E-3</v>
      </c>
      <c r="G226" s="25">
        <f>Source!AB77</f>
        <v>0</v>
      </c>
      <c r="H226" s="26">
        <f>Source!O77</f>
        <v>0</v>
      </c>
      <c r="T226">
        <f>Source!O77+Source!X77+Source!Y77</f>
        <v>0</v>
      </c>
      <c r="U226">
        <f>Source!P77</f>
        <v>0</v>
      </c>
      <c r="V226">
        <f>Source!S77</f>
        <v>0</v>
      </c>
      <c r="W226">
        <f>Source!Q77</f>
        <v>0</v>
      </c>
      <c r="X226">
        <f>Source!R77</f>
        <v>0</v>
      </c>
      <c r="Y226">
        <f>Source!U77</f>
        <v>0</v>
      </c>
      <c r="Z226">
        <f>Source!V77</f>
        <v>0</v>
      </c>
      <c r="AA226">
        <f>Source!X77</f>
        <v>0</v>
      </c>
      <c r="AB226">
        <f>Source!Y77</f>
        <v>0</v>
      </c>
    </row>
    <row r="227" spans="1:28" ht="14.25" x14ac:dyDescent="0.2">
      <c r="C227" s="27" t="s">
        <v>1657</v>
      </c>
      <c r="D227" s="27">
        <f>Source!BC77</f>
        <v>7.13</v>
      </c>
      <c r="F227" s="14"/>
      <c r="G227" s="14"/>
      <c r="H227" s="14"/>
    </row>
    <row r="228" spans="1:28" ht="28.5" x14ac:dyDescent="0.2">
      <c r="A228" s="51">
        <v>26</v>
      </c>
      <c r="B228" s="51" t="str">
        <f>Source!E79</f>
        <v>16</v>
      </c>
      <c r="C228" s="51" t="str">
        <f>Source!G79</f>
        <v>Монтаж стальных плинтусов из гнутого профиля</v>
      </c>
      <c r="D228" s="51" t="str">
        <f>Source!F79</f>
        <v>09-03-050-01</v>
      </c>
      <c r="E228" s="34" t="str">
        <f>Source!H79</f>
        <v>100 м</v>
      </c>
      <c r="F228" s="14">
        <f>Source!I79</f>
        <v>7.0000000000000007E-2</v>
      </c>
      <c r="G228" s="25">
        <f>Source!AB79</f>
        <v>140.85900000000001</v>
      </c>
      <c r="H228" s="26">
        <f>Source!O79</f>
        <v>70.3</v>
      </c>
      <c r="T228">
        <f>Source!O79+Source!X79+Source!Y79</f>
        <v>175.27</v>
      </c>
      <c r="U228">
        <f>Source!P79</f>
        <v>0</v>
      </c>
      <c r="V228">
        <f>Source!S79</f>
        <v>68.25</v>
      </c>
      <c r="W228">
        <f>Source!Q79</f>
        <v>2.0499999999999998</v>
      </c>
      <c r="X228">
        <f>Source!R79</f>
        <v>0.36</v>
      </c>
      <c r="Y228">
        <f>Source!U79</f>
        <v>1.0304</v>
      </c>
      <c r="Z228">
        <f>Source!V79</f>
        <v>4.3750000000000004E-3</v>
      </c>
      <c r="AA228">
        <f>Source!X79</f>
        <v>55.57</v>
      </c>
      <c r="AB228">
        <f>Source!Y79</f>
        <v>49.4</v>
      </c>
    </row>
    <row r="229" spans="1:28" ht="14.25" x14ac:dyDescent="0.2">
      <c r="C229" s="27" t="str">
        <f>"Объем: "&amp;Source!I79&amp;"=7/"&amp;"100"</f>
        <v>Объем: 0,07=7/100</v>
      </c>
      <c r="F229" s="14"/>
      <c r="G229" s="14"/>
      <c r="H229" s="14"/>
    </row>
    <row r="230" spans="1:28" x14ac:dyDescent="0.2">
      <c r="C230" s="27" t="s">
        <v>1655</v>
      </c>
      <c r="D230" s="27">
        <f>Source!BA79</f>
        <v>7.13</v>
      </c>
    </row>
    <row r="231" spans="1:28" x14ac:dyDescent="0.2">
      <c r="C231" s="27" t="s">
        <v>1656</v>
      </c>
      <c r="D231" s="27">
        <f>Source!BB79</f>
        <v>7.13</v>
      </c>
    </row>
    <row r="232" spans="1:28" x14ac:dyDescent="0.2">
      <c r="C232" s="27" t="s">
        <v>1657</v>
      </c>
      <c r="D232" s="27">
        <f>Source!BC79</f>
        <v>7.13</v>
      </c>
    </row>
    <row r="233" spans="1:28" x14ac:dyDescent="0.2">
      <c r="C233" s="27" t="s">
        <v>1658</v>
      </c>
      <c r="D233" s="27">
        <f>Source!BS79</f>
        <v>7.13</v>
      </c>
    </row>
    <row r="234" spans="1:28" x14ac:dyDescent="0.2">
      <c r="C234" s="27" t="s">
        <v>1665</v>
      </c>
      <c r="D234" s="91" t="s">
        <v>96</v>
      </c>
      <c r="E234" s="91"/>
      <c r="F234" s="91"/>
      <c r="G234" s="91"/>
      <c r="H234" s="91"/>
    </row>
    <row r="235" spans="1:28" x14ac:dyDescent="0.2">
      <c r="C235" s="27" t="s">
        <v>1666</v>
      </c>
      <c r="D235" s="91" t="s">
        <v>96</v>
      </c>
      <c r="E235" s="91"/>
      <c r="F235" s="91"/>
      <c r="G235" s="91"/>
      <c r="H235" s="91"/>
    </row>
    <row r="236" spans="1:28" x14ac:dyDescent="0.2">
      <c r="C236" s="27" t="s">
        <v>1667</v>
      </c>
      <c r="D236" s="91" t="s">
        <v>97</v>
      </c>
      <c r="E236" s="91"/>
      <c r="F236" s="91"/>
      <c r="G236" s="91"/>
      <c r="H236" s="91"/>
    </row>
    <row r="237" spans="1:28" x14ac:dyDescent="0.2">
      <c r="C237" s="27" t="s">
        <v>1668</v>
      </c>
      <c r="D237" s="91" t="s">
        <v>97</v>
      </c>
      <c r="E237" s="91"/>
      <c r="F237" s="91"/>
      <c r="G237" s="91"/>
      <c r="H237" s="91"/>
    </row>
    <row r="238" spans="1:28" x14ac:dyDescent="0.2">
      <c r="C238" s="27" t="s">
        <v>1669</v>
      </c>
      <c r="D238" s="91" t="s">
        <v>96</v>
      </c>
      <c r="E238" s="91"/>
      <c r="F238" s="91"/>
      <c r="G238" s="91"/>
      <c r="H238" s="91"/>
    </row>
    <row r="239" spans="1:28" x14ac:dyDescent="0.2">
      <c r="C239" s="11" t="s">
        <v>1659</v>
      </c>
      <c r="D239" s="38"/>
      <c r="E239" s="38"/>
      <c r="F239" s="38">
        <f>Source!BZ79</f>
        <v>90</v>
      </c>
      <c r="G239" s="62">
        <f>(Source!AF79+Source!AE79)*Source!FX79/100</f>
        <v>111.35191499999999</v>
      </c>
      <c r="H239" s="63">
        <f>Source!X79</f>
        <v>55.57</v>
      </c>
    </row>
    <row r="240" spans="1:28" x14ac:dyDescent="0.2">
      <c r="C240" s="11" t="s">
        <v>1660</v>
      </c>
      <c r="D240" s="38"/>
      <c r="E240" s="38"/>
      <c r="F240" s="38"/>
      <c r="G240" s="38" t="str">
        <f>CONCATENATE(Source!DL79,Source!FT79, "=", Source!FX79, "%")</f>
        <v>*0,9=81%</v>
      </c>
      <c r="H240" s="38" t="str">
        <f>CONCATENATE(Source!AT79)</f>
        <v>81</v>
      </c>
    </row>
    <row r="241" spans="1:28" x14ac:dyDescent="0.2">
      <c r="C241" s="11" t="s">
        <v>1661</v>
      </c>
      <c r="D241" s="38"/>
      <c r="E241" s="38"/>
      <c r="F241" s="38">
        <f>Source!CA79</f>
        <v>85</v>
      </c>
      <c r="G241" s="62">
        <f>(Source!AF79+Source!AE79)*Source!FY79/100</f>
        <v>99.323158750000005</v>
      </c>
      <c r="H241" s="63">
        <f>Source!Y79</f>
        <v>49.4</v>
      </c>
    </row>
    <row r="242" spans="1:28" x14ac:dyDescent="0.2">
      <c r="C242" s="11" t="s">
        <v>1662</v>
      </c>
      <c r="D242" s="38"/>
      <c r="E242" s="38"/>
      <c r="F242" s="38"/>
      <c r="G242" s="38" t="str">
        <f>CONCATENATE(Source!DM79,Source!FU79, "=", Source!FY79, "%")</f>
        <v>*0,85=72,25%</v>
      </c>
      <c r="H242" s="38" t="str">
        <f>CONCATENATE(Source!AU79)</f>
        <v>72</v>
      </c>
    </row>
    <row r="243" spans="1:28" x14ac:dyDescent="0.2">
      <c r="C243" s="11" t="s">
        <v>1663</v>
      </c>
      <c r="D243" s="38"/>
      <c r="E243" s="38"/>
      <c r="F243" s="38"/>
      <c r="G243" s="62">
        <f>((Source!AF79+Source!AE79)*Source!FX79/100)+((Source!AF79+Source!AE79)*Source!FY79/100)+Source!AB79</f>
        <v>351.53407375</v>
      </c>
      <c r="H243" s="63">
        <f>Source!O79+Source!X79+Source!Y79</f>
        <v>175.27</v>
      </c>
    </row>
    <row r="244" spans="1:28" ht="42.75" x14ac:dyDescent="0.2">
      <c r="A244" s="51">
        <v>27</v>
      </c>
      <c r="B244" s="51" t="str">
        <f>Source!E81</f>
        <v>16,1</v>
      </c>
      <c r="C244" s="51" t="str">
        <f>Source!G81</f>
        <v>Профили стыкоперекрывающие из алюминиевых сплавов (порожки) с покрытием, шириной 10 мм</v>
      </c>
      <c r="D244" s="51" t="str">
        <f>Source!F81</f>
        <v>09.2.03.02-0011</v>
      </c>
      <c r="E244" s="34" t="str">
        <f>Source!H81</f>
        <v>м</v>
      </c>
      <c r="F244" s="14">
        <f>Source!I81</f>
        <v>7</v>
      </c>
      <c r="G244" s="25">
        <f>Source!AB81</f>
        <v>17.71</v>
      </c>
      <c r="H244" s="26">
        <f>Source!O81</f>
        <v>883.91</v>
      </c>
      <c r="T244">
        <f>Source!O81+Source!X81+Source!Y81</f>
        <v>883.91</v>
      </c>
      <c r="U244">
        <f>Source!P81</f>
        <v>883.91</v>
      </c>
      <c r="V244">
        <f>Source!S81</f>
        <v>0</v>
      </c>
      <c r="W244">
        <f>Source!Q81</f>
        <v>0</v>
      </c>
      <c r="X244">
        <f>Source!R81</f>
        <v>0</v>
      </c>
      <c r="Y244">
        <f>Source!U81</f>
        <v>0</v>
      </c>
      <c r="Z244">
        <f>Source!V81</f>
        <v>0</v>
      </c>
      <c r="AA244">
        <f>Source!X81</f>
        <v>0</v>
      </c>
      <c r="AB244">
        <f>Source!Y81</f>
        <v>0</v>
      </c>
    </row>
    <row r="245" spans="1:28" ht="14.25" x14ac:dyDescent="0.2">
      <c r="C245" s="27" t="s">
        <v>1657</v>
      </c>
      <c r="D245" s="27">
        <f>Source!BC81</f>
        <v>7.13</v>
      </c>
      <c r="F245" s="14"/>
      <c r="G245" s="14"/>
      <c r="H245" s="14"/>
    </row>
    <row r="246" spans="1:28" ht="14.25" x14ac:dyDescent="0.2">
      <c r="A246" s="51">
        <v>28</v>
      </c>
      <c r="B246" s="51" t="str">
        <f>Source!E83</f>
        <v>16,2</v>
      </c>
      <c r="C246" s="51" t="str">
        <f>Source!G83</f>
        <v>Планка из стального листа</v>
      </c>
      <c r="D246" s="51" t="str">
        <f>Source!F83</f>
        <v>07.2.07.13</v>
      </c>
      <c r="E246" s="34" t="str">
        <f>Source!H83</f>
        <v>т</v>
      </c>
      <c r="F246" s="14">
        <f>Source!I83</f>
        <v>2.7999999999999998E-4</v>
      </c>
      <c r="G246" s="25">
        <f>Source!AB83</f>
        <v>0</v>
      </c>
      <c r="H246" s="26">
        <f>Source!O83</f>
        <v>0</v>
      </c>
      <c r="T246">
        <f>Source!O83+Source!X83+Source!Y83</f>
        <v>0</v>
      </c>
      <c r="U246">
        <f>Source!P83</f>
        <v>0</v>
      </c>
      <c r="V246">
        <f>Source!S83</f>
        <v>0</v>
      </c>
      <c r="W246">
        <f>Source!Q83</f>
        <v>0</v>
      </c>
      <c r="X246">
        <f>Source!R83</f>
        <v>0</v>
      </c>
      <c r="Y246">
        <f>Source!U83</f>
        <v>0</v>
      </c>
      <c r="Z246">
        <f>Source!V83</f>
        <v>0</v>
      </c>
      <c r="AA246">
        <f>Source!X83</f>
        <v>0</v>
      </c>
      <c r="AB246">
        <f>Source!Y83</f>
        <v>0</v>
      </c>
    </row>
    <row r="247" spans="1:28" ht="14.25" x14ac:dyDescent="0.2">
      <c r="C247" s="27" t="s">
        <v>1657</v>
      </c>
      <c r="D247" s="27">
        <f>Source!BC83</f>
        <v>7.13</v>
      </c>
      <c r="F247" s="14"/>
      <c r="G247" s="14"/>
      <c r="H247" s="14"/>
    </row>
    <row r="248" spans="1:28" ht="28.5" x14ac:dyDescent="0.2">
      <c r="A248" s="51">
        <v>29</v>
      </c>
      <c r="B248" s="51" t="str">
        <f>Source!E85</f>
        <v>17</v>
      </c>
      <c r="C248" s="51" t="str">
        <f>Source!G85</f>
        <v>Установка и крепление наличников</v>
      </c>
      <c r="D248" s="51" t="str">
        <f>Source!F85</f>
        <v>10-01-060-01</v>
      </c>
      <c r="E248" s="34" t="str">
        <f>Source!H85</f>
        <v>100 м</v>
      </c>
      <c r="F248" s="14">
        <f>Source!I85</f>
        <v>0.61199999999999999</v>
      </c>
      <c r="G248" s="25">
        <f>Source!AB85</f>
        <v>85.260999999999996</v>
      </c>
      <c r="H248" s="26">
        <f>Source!O85</f>
        <v>372.05</v>
      </c>
      <c r="T248">
        <f>Source!O85+Source!X85+Source!Y85</f>
        <v>889.04</v>
      </c>
      <c r="U248">
        <f>Source!P85</f>
        <v>37.090000000000003</v>
      </c>
      <c r="V248">
        <f>Source!S85</f>
        <v>320.61</v>
      </c>
      <c r="W248">
        <f>Source!Q85</f>
        <v>14.35</v>
      </c>
      <c r="X248">
        <f>Source!R85</f>
        <v>2.5099999999999998</v>
      </c>
      <c r="Y248">
        <f>Source!U85</f>
        <v>5.5037159999999998</v>
      </c>
      <c r="Z248">
        <f>Source!V85</f>
        <v>3.0600000000000002E-2</v>
      </c>
      <c r="AA248">
        <f>Source!X85</f>
        <v>342.51</v>
      </c>
      <c r="AB248">
        <f>Source!Y85</f>
        <v>174.48</v>
      </c>
    </row>
    <row r="249" spans="1:28" ht="14.25" x14ac:dyDescent="0.2">
      <c r="C249" s="27" t="str">
        <f>"Объем: "&amp;Source!I85&amp;"=61,2/"&amp;"100"</f>
        <v>Объем: 0,612=61,2/100</v>
      </c>
      <c r="F249" s="14"/>
      <c r="G249" s="14"/>
      <c r="H249" s="14"/>
    </row>
    <row r="250" spans="1:28" x14ac:dyDescent="0.2">
      <c r="C250" s="27" t="s">
        <v>1655</v>
      </c>
      <c r="D250" s="27">
        <f>Source!BA85</f>
        <v>7.13</v>
      </c>
    </row>
    <row r="251" spans="1:28" x14ac:dyDescent="0.2">
      <c r="C251" s="27" t="s">
        <v>1656</v>
      </c>
      <c r="D251" s="27">
        <f>Source!BB85</f>
        <v>7.13</v>
      </c>
    </row>
    <row r="252" spans="1:28" x14ac:dyDescent="0.2">
      <c r="C252" s="27" t="s">
        <v>1657</v>
      </c>
      <c r="D252" s="27">
        <f>Source!BC85</f>
        <v>7.13</v>
      </c>
    </row>
    <row r="253" spans="1:28" x14ac:dyDescent="0.2">
      <c r="C253" s="27" t="s">
        <v>1658</v>
      </c>
      <c r="D253" s="27">
        <f>Source!BS85</f>
        <v>7.13</v>
      </c>
    </row>
    <row r="254" spans="1:28" x14ac:dyDescent="0.2">
      <c r="C254" s="27" t="s">
        <v>1665</v>
      </c>
      <c r="D254" s="91" t="s">
        <v>96</v>
      </c>
      <c r="E254" s="91"/>
      <c r="F254" s="91"/>
      <c r="G254" s="91"/>
      <c r="H254" s="91"/>
    </row>
    <row r="255" spans="1:28" x14ac:dyDescent="0.2">
      <c r="C255" s="27" t="s">
        <v>1666</v>
      </c>
      <c r="D255" s="91" t="s">
        <v>96</v>
      </c>
      <c r="E255" s="91"/>
      <c r="F255" s="91"/>
      <c r="G255" s="91"/>
      <c r="H255" s="91"/>
    </row>
    <row r="256" spans="1:28" x14ac:dyDescent="0.2">
      <c r="C256" s="27" t="s">
        <v>1667</v>
      </c>
      <c r="D256" s="91" t="s">
        <v>97</v>
      </c>
      <c r="E256" s="91"/>
      <c r="F256" s="91"/>
      <c r="G256" s="91"/>
      <c r="H256" s="91"/>
    </row>
    <row r="257" spans="1:28" x14ac:dyDescent="0.2">
      <c r="C257" s="27" t="s">
        <v>1668</v>
      </c>
      <c r="D257" s="91" t="s">
        <v>97</v>
      </c>
      <c r="E257" s="91"/>
      <c r="F257" s="91"/>
      <c r="G257" s="91"/>
      <c r="H257" s="91"/>
    </row>
    <row r="258" spans="1:28" x14ac:dyDescent="0.2">
      <c r="C258" s="27" t="s">
        <v>1669</v>
      </c>
      <c r="D258" s="91" t="s">
        <v>96</v>
      </c>
      <c r="E258" s="91"/>
      <c r="F258" s="91"/>
      <c r="G258" s="91"/>
      <c r="H258" s="91"/>
    </row>
    <row r="259" spans="1:28" x14ac:dyDescent="0.2">
      <c r="C259" s="11" t="s">
        <v>1659</v>
      </c>
      <c r="D259" s="38"/>
      <c r="E259" s="38"/>
      <c r="F259" s="38">
        <f>Source!BZ85</f>
        <v>118</v>
      </c>
      <c r="G259" s="62">
        <f>(Source!AF85+Source!AE85)*Source!FX85/100</f>
        <v>78.639507000000009</v>
      </c>
      <c r="H259" s="63">
        <f>Source!X85</f>
        <v>342.51</v>
      </c>
    </row>
    <row r="260" spans="1:28" x14ac:dyDescent="0.2">
      <c r="C260" s="11" t="s">
        <v>1660</v>
      </c>
      <c r="D260" s="38"/>
      <c r="E260" s="38"/>
      <c r="F260" s="38"/>
      <c r="G260" s="38" t="str">
        <f>CONCATENATE(Source!DL85,Source!FT85, "=", Source!FX85, "%")</f>
        <v>*0,9=106,2%</v>
      </c>
      <c r="H260" s="38" t="str">
        <f>CONCATENATE(Source!AT85)</f>
        <v>106</v>
      </c>
    </row>
    <row r="261" spans="1:28" x14ac:dyDescent="0.2">
      <c r="C261" s="11" t="s">
        <v>1661</v>
      </c>
      <c r="D261" s="38"/>
      <c r="E261" s="38"/>
      <c r="F261" s="38">
        <f>Source!CA85</f>
        <v>63</v>
      </c>
      <c r="G261" s="62">
        <f>(Source!AF85+Source!AE85)*Source!FY85/100</f>
        <v>39.652971749999999</v>
      </c>
      <c r="H261" s="63">
        <f>Source!Y85</f>
        <v>174.48</v>
      </c>
    </row>
    <row r="262" spans="1:28" x14ac:dyDescent="0.2">
      <c r="C262" s="11" t="s">
        <v>1662</v>
      </c>
      <c r="D262" s="38"/>
      <c r="E262" s="38"/>
      <c r="F262" s="38"/>
      <c r="G262" s="38" t="str">
        <f>CONCATENATE(Source!DM85,Source!FU85, "=", Source!FY85, "%")</f>
        <v>*0,85=53,55%</v>
      </c>
      <c r="H262" s="38" t="str">
        <f>CONCATENATE(Source!AU85)</f>
        <v>54</v>
      </c>
    </row>
    <row r="263" spans="1:28" x14ac:dyDescent="0.2">
      <c r="C263" s="11" t="s">
        <v>1663</v>
      </c>
      <c r="D263" s="38"/>
      <c r="E263" s="38"/>
      <c r="F263" s="38"/>
      <c r="G263" s="62">
        <f>((Source!AF85+Source!AE85)*Source!FX85/100)+((Source!AF85+Source!AE85)*Source!FY85/100)+Source!AB85</f>
        <v>203.55347875000001</v>
      </c>
      <c r="H263" s="63">
        <f>Source!O85+Source!X85+Source!Y85</f>
        <v>889.04</v>
      </c>
    </row>
    <row r="264" spans="1:28" ht="14.25" x14ac:dyDescent="0.2">
      <c r="A264" s="51">
        <v>30</v>
      </c>
      <c r="B264" s="51" t="str">
        <f>Source!E87</f>
        <v>17,1</v>
      </c>
      <c r="C264" s="51" t="str">
        <f>Source!G87</f>
        <v>Наличники</v>
      </c>
      <c r="D264" s="51" t="str">
        <f>Source!F87</f>
        <v>11.1.01.10</v>
      </c>
      <c r="E264" s="34" t="str">
        <f>Source!H87</f>
        <v>м</v>
      </c>
      <c r="F264" s="14">
        <f>Source!I87</f>
        <v>68.543999999999997</v>
      </c>
      <c r="G264" s="25">
        <f>Source!AB87</f>
        <v>0</v>
      </c>
      <c r="H264" s="26">
        <f>Source!O87</f>
        <v>0</v>
      </c>
      <c r="T264">
        <f>Source!O87+Source!X87+Source!Y87</f>
        <v>0</v>
      </c>
      <c r="U264">
        <f>Source!P87</f>
        <v>0</v>
      </c>
      <c r="V264">
        <f>Source!S87</f>
        <v>0</v>
      </c>
      <c r="W264">
        <f>Source!Q87</f>
        <v>0</v>
      </c>
      <c r="X264">
        <f>Source!R87</f>
        <v>0</v>
      </c>
      <c r="Y264">
        <f>Source!U87</f>
        <v>0</v>
      </c>
      <c r="Z264">
        <f>Source!V87</f>
        <v>0</v>
      </c>
      <c r="AA264">
        <f>Source!X87</f>
        <v>0</v>
      </c>
      <c r="AB264">
        <f>Source!Y87</f>
        <v>0</v>
      </c>
    </row>
    <row r="265" spans="1:28" ht="14.25" x14ac:dyDescent="0.2">
      <c r="C265" s="27" t="s">
        <v>1657</v>
      </c>
      <c r="D265" s="27">
        <f>Source!BC87</f>
        <v>7.13</v>
      </c>
      <c r="F265" s="14"/>
      <c r="G265" s="14"/>
      <c r="H265" s="14"/>
    </row>
    <row r="266" spans="1:28" ht="28.5" x14ac:dyDescent="0.2">
      <c r="A266" s="51">
        <v>31</v>
      </c>
      <c r="B266" s="51" t="str">
        <f>Source!E89</f>
        <v>17,2</v>
      </c>
      <c r="C266" s="51" t="str">
        <f>Source!G89</f>
        <v>Наличники из древесины типа Н-1, Н-2 размером 13х54 мм</v>
      </c>
      <c r="D266" s="51" t="str">
        <f>Source!F89</f>
        <v>11.1.01.10-0003</v>
      </c>
      <c r="E266" s="34" t="str">
        <f>Source!H89</f>
        <v>м</v>
      </c>
      <c r="F266" s="14">
        <f>Source!I89</f>
        <v>50.999999999999993</v>
      </c>
      <c r="G266" s="25">
        <f>Source!AB89</f>
        <v>3.93</v>
      </c>
      <c r="H266" s="26">
        <f>Source!O89</f>
        <v>1429.07</v>
      </c>
      <c r="T266">
        <f>Source!O89+Source!X89+Source!Y89</f>
        <v>1429.07</v>
      </c>
      <c r="U266">
        <f>Source!P89</f>
        <v>1429.07</v>
      </c>
      <c r="V266">
        <f>Source!S89</f>
        <v>0</v>
      </c>
      <c r="W266">
        <f>Source!Q89</f>
        <v>0</v>
      </c>
      <c r="X266">
        <f>Source!R89</f>
        <v>0</v>
      </c>
      <c r="Y266">
        <f>Source!U89</f>
        <v>0</v>
      </c>
      <c r="Z266">
        <f>Source!V89</f>
        <v>0</v>
      </c>
      <c r="AA266">
        <f>Source!X89</f>
        <v>0</v>
      </c>
      <c r="AB266">
        <f>Source!Y89</f>
        <v>0</v>
      </c>
    </row>
    <row r="267" spans="1:28" ht="14.25" x14ac:dyDescent="0.2">
      <c r="C267" s="27" t="s">
        <v>1657</v>
      </c>
      <c r="D267" s="27">
        <f>Source!BC89</f>
        <v>7.13</v>
      </c>
      <c r="F267" s="14"/>
      <c r="G267" s="14"/>
      <c r="H267" s="14"/>
    </row>
    <row r="268" spans="1:28" ht="28.5" x14ac:dyDescent="0.2">
      <c r="A268" s="51">
        <v>32</v>
      </c>
      <c r="B268" s="51" t="str">
        <f>Source!E91</f>
        <v>17,3</v>
      </c>
      <c r="C268" s="51" t="str">
        <f>Source!G91</f>
        <v>Наличники из ПВХ, шириной 60 мм</v>
      </c>
      <c r="D268" s="51" t="str">
        <f>Source!F91</f>
        <v>11.3.03.02-0003</v>
      </c>
      <c r="E268" s="34" t="str">
        <f>Source!H91</f>
        <v>м</v>
      </c>
      <c r="F268" s="14">
        <f>Source!I91</f>
        <v>10.199999999999998</v>
      </c>
      <c r="G268" s="25">
        <f>Source!AB91</f>
        <v>33.380000000000003</v>
      </c>
      <c r="H268" s="26">
        <f>Source!O91</f>
        <v>2427.59</v>
      </c>
      <c r="T268">
        <f>Source!O91+Source!X91+Source!Y91</f>
        <v>2427.59</v>
      </c>
      <c r="U268">
        <f>Source!P91</f>
        <v>2427.59</v>
      </c>
      <c r="V268">
        <f>Source!S91</f>
        <v>0</v>
      </c>
      <c r="W268">
        <f>Source!Q91</f>
        <v>0</v>
      </c>
      <c r="X268">
        <f>Source!R91</f>
        <v>0</v>
      </c>
      <c r="Y268">
        <f>Source!U91</f>
        <v>0</v>
      </c>
      <c r="Z268">
        <f>Source!V91</f>
        <v>0</v>
      </c>
      <c r="AA268">
        <f>Source!X91</f>
        <v>0</v>
      </c>
      <c r="AB268">
        <f>Source!Y91</f>
        <v>0</v>
      </c>
    </row>
    <row r="269" spans="1:28" ht="14.25" x14ac:dyDescent="0.2">
      <c r="C269" s="27" t="s">
        <v>1657</v>
      </c>
      <c r="D269" s="27">
        <f>Source!BC91</f>
        <v>7.13</v>
      </c>
      <c r="F269" s="14"/>
      <c r="G269" s="14"/>
      <c r="H269" s="14"/>
    </row>
    <row r="270" spans="1:28" ht="57" x14ac:dyDescent="0.2">
      <c r="A270" s="51">
        <v>33</v>
      </c>
      <c r="B270" s="51" t="str">
        <f>Source!E93</f>
        <v>18</v>
      </c>
      <c r="C270" s="51" t="str">
        <f>Source!G93</f>
        <v>Установка блоков в наружных и внутренних дверных проемах в каменных стенах, площадь проема до 3 м2</v>
      </c>
      <c r="D270" s="51" t="str">
        <f>Source!F93</f>
        <v>10-01-039-01</v>
      </c>
      <c r="E270" s="34" t="str">
        <f>Source!H93</f>
        <v>100 м2</v>
      </c>
      <c r="F270" s="14">
        <f>Source!I93</f>
        <v>0.1134</v>
      </c>
      <c r="G270" s="25">
        <f>Source!AB93</f>
        <v>3858.9684999999999</v>
      </c>
      <c r="H270" s="26">
        <f>Source!O93</f>
        <v>3120.14</v>
      </c>
      <c r="T270">
        <f>Source!O93+Source!X93+Source!Y93</f>
        <v>4591.75</v>
      </c>
      <c r="U270">
        <f>Source!P93</f>
        <v>1377.61</v>
      </c>
      <c r="V270">
        <f>Source!S93</f>
        <v>764.21</v>
      </c>
      <c r="W270">
        <f>Source!Q93</f>
        <v>978.32</v>
      </c>
      <c r="X270">
        <f>Source!R93</f>
        <v>155.54</v>
      </c>
      <c r="Y270">
        <f>Source!U93</f>
        <v>11.675607299999999</v>
      </c>
      <c r="Z270">
        <f>Source!V93</f>
        <v>1.65564</v>
      </c>
      <c r="AA270">
        <f>Source!X93</f>
        <v>974.94</v>
      </c>
      <c r="AB270">
        <f>Source!Y93</f>
        <v>496.67</v>
      </c>
    </row>
    <row r="271" spans="1:28" ht="14.25" x14ac:dyDescent="0.2">
      <c r="C271" s="27" t="str">
        <f>"Объем: "&amp;Source!I93&amp;"=11,34/"&amp;"100"</f>
        <v>Объем: 0,1134=11,34/100</v>
      </c>
      <c r="F271" s="14"/>
      <c r="G271" s="14"/>
      <c r="H271" s="14"/>
    </row>
    <row r="272" spans="1:28" x14ac:dyDescent="0.2">
      <c r="C272" s="27" t="s">
        <v>1655</v>
      </c>
      <c r="D272" s="27">
        <f>Source!BA93</f>
        <v>7.13</v>
      </c>
    </row>
    <row r="273" spans="1:28" x14ac:dyDescent="0.2">
      <c r="C273" s="27" t="s">
        <v>1656</v>
      </c>
      <c r="D273" s="27">
        <f>Source!BB93</f>
        <v>7.13</v>
      </c>
    </row>
    <row r="274" spans="1:28" x14ac:dyDescent="0.2">
      <c r="C274" s="27" t="s">
        <v>1657</v>
      </c>
      <c r="D274" s="27">
        <f>Source!BC93</f>
        <v>7.13</v>
      </c>
    </row>
    <row r="275" spans="1:28" x14ac:dyDescent="0.2">
      <c r="C275" s="27" t="s">
        <v>1658</v>
      </c>
      <c r="D275" s="27">
        <f>Source!BS93</f>
        <v>7.13</v>
      </c>
    </row>
    <row r="276" spans="1:28" x14ac:dyDescent="0.2">
      <c r="C276" s="27" t="s">
        <v>1665</v>
      </c>
      <c r="D276" s="91" t="s">
        <v>96</v>
      </c>
      <c r="E276" s="91"/>
      <c r="F276" s="91"/>
      <c r="G276" s="91"/>
      <c r="H276" s="91"/>
    </row>
    <row r="277" spans="1:28" x14ac:dyDescent="0.2">
      <c r="C277" s="27" t="s">
        <v>1666</v>
      </c>
      <c r="D277" s="91" t="s">
        <v>96</v>
      </c>
      <c r="E277" s="91"/>
      <c r="F277" s="91"/>
      <c r="G277" s="91"/>
      <c r="H277" s="91"/>
    </row>
    <row r="278" spans="1:28" x14ac:dyDescent="0.2">
      <c r="C278" s="27" t="s">
        <v>1667</v>
      </c>
      <c r="D278" s="91" t="s">
        <v>97</v>
      </c>
      <c r="E278" s="91"/>
      <c r="F278" s="91"/>
      <c r="G278" s="91"/>
      <c r="H278" s="91"/>
    </row>
    <row r="279" spans="1:28" x14ac:dyDescent="0.2">
      <c r="C279" s="27" t="s">
        <v>1668</v>
      </c>
      <c r="D279" s="91" t="s">
        <v>97</v>
      </c>
      <c r="E279" s="91"/>
      <c r="F279" s="91"/>
      <c r="G279" s="91"/>
      <c r="H279" s="91"/>
    </row>
    <row r="280" spans="1:28" x14ac:dyDescent="0.2">
      <c r="C280" s="27" t="s">
        <v>1669</v>
      </c>
      <c r="D280" s="91" t="s">
        <v>96</v>
      </c>
      <c r="E280" s="91"/>
      <c r="F280" s="91"/>
      <c r="G280" s="91"/>
      <c r="H280" s="91"/>
    </row>
    <row r="281" spans="1:28" x14ac:dyDescent="0.2">
      <c r="C281" s="11" t="s">
        <v>1659</v>
      </c>
      <c r="D281" s="38"/>
      <c r="E281" s="38"/>
      <c r="F281" s="38">
        <f>Source!BZ93</f>
        <v>118</v>
      </c>
      <c r="G281" s="62">
        <f>(Source!AF93+Source!AE93)*Source!FX93/100</f>
        <v>1208.0765069999998</v>
      </c>
      <c r="H281" s="63">
        <f>Source!X93</f>
        <v>974.94</v>
      </c>
    </row>
    <row r="282" spans="1:28" x14ac:dyDescent="0.2">
      <c r="C282" s="11" t="s">
        <v>1660</v>
      </c>
      <c r="D282" s="38"/>
      <c r="E282" s="38"/>
      <c r="F282" s="38"/>
      <c r="G282" s="38" t="str">
        <f>CONCATENATE(Source!DL93,Source!FT93, "=", Source!FX93, "%")</f>
        <v>*0,9=106,2%</v>
      </c>
      <c r="H282" s="38" t="str">
        <f>CONCATENATE(Source!AT93)</f>
        <v>106</v>
      </c>
    </row>
    <row r="283" spans="1:28" x14ac:dyDescent="0.2">
      <c r="C283" s="11" t="s">
        <v>1661</v>
      </c>
      <c r="D283" s="38"/>
      <c r="E283" s="38"/>
      <c r="F283" s="38">
        <f>Source!CA93</f>
        <v>63</v>
      </c>
      <c r="G283" s="62">
        <f>(Source!AF93+Source!AE93)*Source!FY93/100</f>
        <v>609.15722174999985</v>
      </c>
      <c r="H283" s="63">
        <f>Source!Y93</f>
        <v>496.67</v>
      </c>
    </row>
    <row r="284" spans="1:28" x14ac:dyDescent="0.2">
      <c r="C284" s="11" t="s">
        <v>1662</v>
      </c>
      <c r="D284" s="38"/>
      <c r="E284" s="38"/>
      <c r="F284" s="38"/>
      <c r="G284" s="38" t="str">
        <f>CONCATENATE(Source!DM93,Source!FU93, "=", Source!FY93, "%")</f>
        <v>*0,85=53,55%</v>
      </c>
      <c r="H284" s="38" t="str">
        <f>CONCATENATE(Source!AU93)</f>
        <v>54</v>
      </c>
    </row>
    <row r="285" spans="1:28" x14ac:dyDescent="0.2">
      <c r="C285" s="11" t="s">
        <v>1663</v>
      </c>
      <c r="D285" s="38"/>
      <c r="E285" s="38"/>
      <c r="F285" s="38"/>
      <c r="G285" s="62">
        <f>((Source!AF93+Source!AE93)*Source!FX93/100)+((Source!AF93+Source!AE93)*Source!FY93/100)+Source!AB93</f>
        <v>5676.2022287499994</v>
      </c>
      <c r="H285" s="63">
        <f>Source!O93+Source!X93+Source!Y93</f>
        <v>4591.75</v>
      </c>
    </row>
    <row r="286" spans="1:28" ht="28.5" x14ac:dyDescent="0.2">
      <c r="A286" s="51">
        <v>34</v>
      </c>
      <c r="B286" s="51" t="str">
        <f>Source!E95</f>
        <v>18,1</v>
      </c>
      <c r="C286" s="51" t="str">
        <f>Source!G95</f>
        <v>Скобяные изделия для блоков входных однопольных</v>
      </c>
      <c r="D286" s="51" t="str">
        <f>Source!F95</f>
        <v>01.7.04.07-0011</v>
      </c>
      <c r="E286" s="34" t="str">
        <f>Source!H95</f>
        <v>компл.</v>
      </c>
      <c r="F286" s="14">
        <f>Source!I95</f>
        <v>6</v>
      </c>
      <c r="G286" s="25">
        <f>Source!AB95</f>
        <v>94.68</v>
      </c>
      <c r="H286" s="26">
        <f>Source!O95</f>
        <v>4050.41</v>
      </c>
      <c r="T286">
        <f>Source!O95+Source!X95+Source!Y95</f>
        <v>4050.41</v>
      </c>
      <c r="U286">
        <f>Source!P95</f>
        <v>4050.41</v>
      </c>
      <c r="V286">
        <f>Source!S95</f>
        <v>0</v>
      </c>
      <c r="W286">
        <f>Source!Q95</f>
        <v>0</v>
      </c>
      <c r="X286">
        <f>Source!R95</f>
        <v>0</v>
      </c>
      <c r="Y286">
        <f>Source!U95</f>
        <v>0</v>
      </c>
      <c r="Z286">
        <f>Source!V95</f>
        <v>0</v>
      </c>
      <c r="AA286">
        <f>Source!X95</f>
        <v>0</v>
      </c>
      <c r="AB286">
        <f>Source!Y95</f>
        <v>0</v>
      </c>
    </row>
    <row r="287" spans="1:28" ht="14.25" x14ac:dyDescent="0.2">
      <c r="C287" s="27" t="s">
        <v>1657</v>
      </c>
      <c r="D287" s="27">
        <f>Source!BC95</f>
        <v>7.13</v>
      </c>
      <c r="F287" s="14"/>
      <c r="G287" s="14"/>
      <c r="H287" s="14"/>
    </row>
    <row r="288" spans="1:28" ht="42.75" x14ac:dyDescent="0.2">
      <c r="A288" s="51">
        <v>35</v>
      </c>
      <c r="B288" s="51" t="str">
        <f>Source!E97</f>
        <v>18,2</v>
      </c>
      <c r="C288" s="51" t="str">
        <f>Source!G97</f>
        <v>Двери композитные "КАПЕЛЬ" (полотно, коробка, 2 петли, магнитный механизм замка)</v>
      </c>
      <c r="D288" s="51" t="str">
        <f>Source!F97</f>
        <v>11.3.01.05-0021</v>
      </c>
      <c r="E288" s="34" t="str">
        <f>Source!H97</f>
        <v>компл.</v>
      </c>
      <c r="F288" s="14">
        <f>Source!I97</f>
        <v>0.99999999999999989</v>
      </c>
      <c r="G288" s="25">
        <f>Source!AB97</f>
        <v>764.1</v>
      </c>
      <c r="H288" s="26">
        <f>Source!O97</f>
        <v>5448.03</v>
      </c>
      <c r="T288">
        <f>Source!O97+Source!X97+Source!Y97</f>
        <v>5448.03</v>
      </c>
      <c r="U288">
        <f>Source!P97</f>
        <v>5448.03</v>
      </c>
      <c r="V288">
        <f>Source!S97</f>
        <v>0</v>
      </c>
      <c r="W288">
        <f>Source!Q97</f>
        <v>0</v>
      </c>
      <c r="X288">
        <f>Source!R97</f>
        <v>0</v>
      </c>
      <c r="Y288">
        <f>Source!U97</f>
        <v>0</v>
      </c>
      <c r="Z288">
        <f>Source!V97</f>
        <v>0</v>
      </c>
      <c r="AA288">
        <f>Source!X97</f>
        <v>0</v>
      </c>
      <c r="AB288">
        <f>Source!Y97</f>
        <v>0</v>
      </c>
    </row>
    <row r="289" spans="1:28" ht="14.25" x14ac:dyDescent="0.2">
      <c r="C289" s="27" t="s">
        <v>1657</v>
      </c>
      <c r="D289" s="27">
        <f>Source!BC97</f>
        <v>7.13</v>
      </c>
      <c r="F289" s="14"/>
      <c r="G289" s="14"/>
      <c r="H289" s="14"/>
    </row>
    <row r="290" spans="1:28" ht="71.25" x14ac:dyDescent="0.2">
      <c r="A290" s="51">
        <v>36</v>
      </c>
      <c r="B290" s="51" t="str">
        <f>Source!E99</f>
        <v>18,3</v>
      </c>
      <c r="C290" s="51" t="str">
        <f>Source!G99</f>
        <v>Блок дверной, одностворчатый, 3-х филёнчатый, глухой сосновый,массивный, без лака, модель FF PUUVALMIS 3P, размер дверного полотна  900x2100 мм</v>
      </c>
      <c r="D290" s="51" t="str">
        <f>Source!F99</f>
        <v>11.2.02.01-0013 прим.</v>
      </c>
      <c r="E290" s="34" t="str">
        <f>Source!H99</f>
        <v>компл.</v>
      </c>
      <c r="F290" s="14">
        <f>Source!I99</f>
        <v>5</v>
      </c>
      <c r="G290" s="25">
        <f>Source!AB99</f>
        <v>1435.96</v>
      </c>
      <c r="H290" s="26">
        <f>Source!O99</f>
        <v>51191.97</v>
      </c>
      <c r="T290">
        <f>Source!O99+Source!X99+Source!Y99</f>
        <v>51191.97</v>
      </c>
      <c r="U290">
        <f>Source!P99</f>
        <v>51191.97</v>
      </c>
      <c r="V290">
        <f>Source!S99</f>
        <v>0</v>
      </c>
      <c r="W290">
        <f>Source!Q99</f>
        <v>0</v>
      </c>
      <c r="X290">
        <f>Source!R99</f>
        <v>0</v>
      </c>
      <c r="Y290">
        <f>Source!U99</f>
        <v>0</v>
      </c>
      <c r="Z290">
        <f>Source!V99</f>
        <v>0</v>
      </c>
      <c r="AA290">
        <f>Source!X99</f>
        <v>0</v>
      </c>
      <c r="AB290">
        <f>Source!Y99</f>
        <v>0</v>
      </c>
    </row>
    <row r="291" spans="1:28" ht="14.25" x14ac:dyDescent="0.2">
      <c r="C291" s="27" t="s">
        <v>1657</v>
      </c>
      <c r="D291" s="27">
        <f>Source!BC99</f>
        <v>7.13</v>
      </c>
      <c r="F291" s="14"/>
      <c r="G291" s="14"/>
      <c r="H291" s="14"/>
    </row>
    <row r="292" spans="1:28" ht="28.5" x14ac:dyDescent="0.2">
      <c r="A292" s="51">
        <v>37</v>
      </c>
      <c r="B292" s="51" t="str">
        <f>Source!E101</f>
        <v>19</v>
      </c>
      <c r="C292" s="51" t="str">
        <f>Source!G101</f>
        <v>Установка металлических дверных блоков в готовые проемы</v>
      </c>
      <c r="D292" s="51" t="str">
        <f>Source!F101</f>
        <v>09-04-012-01</v>
      </c>
      <c r="E292" s="34" t="str">
        <f>Source!H101</f>
        <v>м2</v>
      </c>
      <c r="F292" s="14">
        <f>Source!I101</f>
        <v>1.89</v>
      </c>
      <c r="G292" s="25">
        <f>Source!AB101</f>
        <v>71.114000000000004</v>
      </c>
      <c r="H292" s="26">
        <f>Source!O101</f>
        <v>958.31</v>
      </c>
      <c r="T292">
        <f>Source!O101+Source!X101+Source!Y101</f>
        <v>1573.62</v>
      </c>
      <c r="U292">
        <f>Source!P101</f>
        <v>346.6</v>
      </c>
      <c r="V292">
        <f>Source!S101</f>
        <v>368.98</v>
      </c>
      <c r="W292">
        <f>Source!Q101</f>
        <v>242.73</v>
      </c>
      <c r="X292">
        <f>Source!R101</f>
        <v>33.18</v>
      </c>
      <c r="Y292">
        <f>Source!U101</f>
        <v>5.2163999999999993</v>
      </c>
      <c r="Z292">
        <f>Source!V101</f>
        <v>0.40162500000000001</v>
      </c>
      <c r="AA292">
        <f>Source!X101</f>
        <v>325.75</v>
      </c>
      <c r="AB292">
        <f>Source!Y101</f>
        <v>289.56</v>
      </c>
    </row>
    <row r="293" spans="1:28" ht="14.25" x14ac:dyDescent="0.2">
      <c r="C293" s="27" t="s">
        <v>1655</v>
      </c>
      <c r="D293" s="27">
        <f>Source!BA101</f>
        <v>7.13</v>
      </c>
      <c r="F293" s="14"/>
      <c r="G293" s="14"/>
      <c r="H293" s="14"/>
    </row>
    <row r="294" spans="1:28" x14ac:dyDescent="0.2">
      <c r="C294" s="27" t="s">
        <v>1656</v>
      </c>
      <c r="D294" s="27">
        <f>Source!BB101</f>
        <v>7.13</v>
      </c>
    </row>
    <row r="295" spans="1:28" x14ac:dyDescent="0.2">
      <c r="C295" s="27" t="s">
        <v>1657</v>
      </c>
      <c r="D295" s="27">
        <f>Source!BC101</f>
        <v>7.13</v>
      </c>
    </row>
    <row r="296" spans="1:28" x14ac:dyDescent="0.2">
      <c r="C296" s="27" t="s">
        <v>1658</v>
      </c>
      <c r="D296" s="27">
        <f>Source!BS101</f>
        <v>7.13</v>
      </c>
    </row>
    <row r="297" spans="1:28" x14ac:dyDescent="0.2">
      <c r="C297" s="27" t="s">
        <v>1665</v>
      </c>
      <c r="D297" s="91" t="s">
        <v>96</v>
      </c>
      <c r="E297" s="91"/>
      <c r="F297" s="91"/>
      <c r="G297" s="91"/>
      <c r="H297" s="91"/>
    </row>
    <row r="298" spans="1:28" x14ac:dyDescent="0.2">
      <c r="C298" s="27" t="s">
        <v>1666</v>
      </c>
      <c r="D298" s="91" t="s">
        <v>96</v>
      </c>
      <c r="E298" s="91"/>
      <c r="F298" s="91"/>
      <c r="G298" s="91"/>
      <c r="H298" s="91"/>
    </row>
    <row r="299" spans="1:28" x14ac:dyDescent="0.2">
      <c r="C299" s="27" t="s">
        <v>1667</v>
      </c>
      <c r="D299" s="91" t="s">
        <v>97</v>
      </c>
      <c r="E299" s="91"/>
      <c r="F299" s="91"/>
      <c r="G299" s="91"/>
      <c r="H299" s="91"/>
    </row>
    <row r="300" spans="1:28" x14ac:dyDescent="0.2">
      <c r="C300" s="27" t="s">
        <v>1668</v>
      </c>
      <c r="D300" s="91" t="s">
        <v>97</v>
      </c>
      <c r="E300" s="91"/>
      <c r="F300" s="91"/>
      <c r="G300" s="91"/>
      <c r="H300" s="91"/>
    </row>
    <row r="301" spans="1:28" x14ac:dyDescent="0.2">
      <c r="C301" s="27" t="s">
        <v>1669</v>
      </c>
      <c r="D301" s="91" t="s">
        <v>96</v>
      </c>
      <c r="E301" s="91"/>
      <c r="F301" s="91"/>
      <c r="G301" s="91"/>
      <c r="H301" s="91"/>
    </row>
    <row r="302" spans="1:28" x14ac:dyDescent="0.2">
      <c r="C302" s="11" t="s">
        <v>1659</v>
      </c>
      <c r="D302" s="38"/>
      <c r="E302" s="38"/>
      <c r="F302" s="38">
        <f>Source!BZ101</f>
        <v>90</v>
      </c>
      <c r="G302" s="62">
        <f>(Source!AF101+Source!AE101)*Source!FX101/100</f>
        <v>24.173639999999999</v>
      </c>
      <c r="H302" s="63">
        <f>Source!X101</f>
        <v>325.75</v>
      </c>
    </row>
    <row r="303" spans="1:28" x14ac:dyDescent="0.2">
      <c r="C303" s="11" t="s">
        <v>1660</v>
      </c>
      <c r="D303" s="38"/>
      <c r="E303" s="38"/>
      <c r="F303" s="38"/>
      <c r="G303" s="38" t="str">
        <f>CONCATENATE(Source!DL101,Source!FT101, "=", Source!FX101, "%")</f>
        <v>*0,9=81%</v>
      </c>
      <c r="H303" s="38" t="str">
        <f>CONCATENATE(Source!AT101)</f>
        <v>81</v>
      </c>
    </row>
    <row r="304" spans="1:28" x14ac:dyDescent="0.2">
      <c r="C304" s="11" t="s">
        <v>1661</v>
      </c>
      <c r="D304" s="38"/>
      <c r="E304" s="38"/>
      <c r="F304" s="38">
        <f>Source!CA101</f>
        <v>85</v>
      </c>
      <c r="G304" s="62">
        <f>(Source!AF101+Source!AE101)*Source!FY101/100</f>
        <v>21.562289999999997</v>
      </c>
      <c r="H304" s="63">
        <f>Source!Y101</f>
        <v>289.56</v>
      </c>
    </row>
    <row r="305" spans="1:28" x14ac:dyDescent="0.2">
      <c r="C305" s="11" t="s">
        <v>1662</v>
      </c>
      <c r="D305" s="38"/>
      <c r="E305" s="38"/>
      <c r="F305" s="38"/>
      <c r="G305" s="38" t="str">
        <f>CONCATENATE(Source!DM101,Source!FU101, "=", Source!FY101, "%")</f>
        <v>*0,85=72,25%</v>
      </c>
      <c r="H305" s="38" t="str">
        <f>CONCATENATE(Source!AU101)</f>
        <v>72</v>
      </c>
    </row>
    <row r="306" spans="1:28" x14ac:dyDescent="0.2">
      <c r="C306" s="11" t="s">
        <v>1663</v>
      </c>
      <c r="D306" s="38"/>
      <c r="E306" s="38"/>
      <c r="F306" s="38"/>
      <c r="G306" s="62">
        <f>((Source!AF101+Source!AE101)*Source!FX101/100)+((Source!AF101+Source!AE101)*Source!FY101/100)+Source!AB101</f>
        <v>116.84993</v>
      </c>
      <c r="H306" s="63">
        <f>Source!O101+Source!X101+Source!Y101</f>
        <v>1573.62</v>
      </c>
    </row>
    <row r="307" spans="1:28" ht="28.5" x14ac:dyDescent="0.2">
      <c r="A307" s="51">
        <v>38</v>
      </c>
      <c r="B307" s="51" t="str">
        <f>Source!E103</f>
        <v>19,1</v>
      </c>
      <c r="C307" s="51" t="str">
        <f>Source!G103</f>
        <v>Скобяные изделия для блоков входных однопольных</v>
      </c>
      <c r="D307" s="51" t="str">
        <f>Source!F103</f>
        <v>01.7.04.07-0011</v>
      </c>
      <c r="E307" s="34" t="str">
        <f>Source!H103</f>
        <v>компл.</v>
      </c>
      <c r="F307" s="14">
        <f>Source!I103</f>
        <v>1</v>
      </c>
      <c r="G307" s="25">
        <f>Source!AB103</f>
        <v>94.68</v>
      </c>
      <c r="H307" s="26">
        <f>Source!O103</f>
        <v>675.07</v>
      </c>
      <c r="T307">
        <f>Source!O103+Source!X103+Source!Y103</f>
        <v>675.07</v>
      </c>
      <c r="U307">
        <f>Source!P103</f>
        <v>675.07</v>
      </c>
      <c r="V307">
        <f>Source!S103</f>
        <v>0</v>
      </c>
      <c r="W307">
        <f>Source!Q103</f>
        <v>0</v>
      </c>
      <c r="X307">
        <f>Source!R103</f>
        <v>0</v>
      </c>
      <c r="Y307">
        <f>Source!U103</f>
        <v>0</v>
      </c>
      <c r="Z307">
        <f>Source!V103</f>
        <v>0</v>
      </c>
      <c r="AA307">
        <f>Source!X103</f>
        <v>0</v>
      </c>
      <c r="AB307">
        <f>Source!Y103</f>
        <v>0</v>
      </c>
    </row>
    <row r="308" spans="1:28" ht="14.25" x14ac:dyDescent="0.2">
      <c r="C308" s="27" t="s">
        <v>1657</v>
      </c>
      <c r="D308" s="27">
        <f>Source!BC103</f>
        <v>7.13</v>
      </c>
      <c r="F308" s="14"/>
      <c r="G308" s="14"/>
      <c r="H308" s="14"/>
    </row>
    <row r="309" spans="1:28" ht="14.25" x14ac:dyDescent="0.2">
      <c r="A309" s="51">
        <v>39</v>
      </c>
      <c r="B309" s="51" t="str">
        <f>Source!E105</f>
        <v>19,2</v>
      </c>
      <c r="C309" s="51" t="str">
        <f>Source!G105</f>
        <v>Блоки дверные металлические</v>
      </c>
      <c r="D309" s="51" t="str">
        <f>Source!F105</f>
        <v>07.1.01.03</v>
      </c>
      <c r="E309" s="34" t="str">
        <f>Source!H105</f>
        <v>м2</v>
      </c>
      <c r="F309" s="14">
        <f>Source!I105</f>
        <v>1.89</v>
      </c>
      <c r="G309" s="25">
        <f>Source!AB105</f>
        <v>0</v>
      </c>
      <c r="H309" s="26">
        <f>Source!O105</f>
        <v>0</v>
      </c>
      <c r="T309">
        <f>Source!O105+Source!X105+Source!Y105</f>
        <v>0</v>
      </c>
      <c r="U309">
        <f>Source!P105</f>
        <v>0</v>
      </c>
      <c r="V309">
        <f>Source!S105</f>
        <v>0</v>
      </c>
      <c r="W309">
        <f>Source!Q105</f>
        <v>0</v>
      </c>
      <c r="X309">
        <f>Source!R105</f>
        <v>0</v>
      </c>
      <c r="Y309">
        <f>Source!U105</f>
        <v>0</v>
      </c>
      <c r="Z309">
        <f>Source!V105</f>
        <v>0</v>
      </c>
      <c r="AA309">
        <f>Source!X105</f>
        <v>0</v>
      </c>
      <c r="AB309">
        <f>Source!Y105</f>
        <v>0</v>
      </c>
    </row>
    <row r="310" spans="1:28" ht="14.25" x14ac:dyDescent="0.2">
      <c r="C310" s="27" t="s">
        <v>1657</v>
      </c>
      <c r="D310" s="27">
        <f>Source!BC105</f>
        <v>7.13</v>
      </c>
      <c r="F310" s="14"/>
      <c r="G310" s="14"/>
      <c r="H310" s="14"/>
    </row>
    <row r="311" spans="1:28" ht="28.5" x14ac:dyDescent="0.2">
      <c r="A311" s="51">
        <v>40</v>
      </c>
      <c r="B311" s="51" t="str">
        <f>Source!E107</f>
        <v>19,3</v>
      </c>
      <c r="C311" s="51" t="str">
        <f>Source!G107</f>
        <v>Блок дверной стальной внутренний однопольный размер 900х2100 мм</v>
      </c>
      <c r="D311" s="51" t="str">
        <f>Source!F107</f>
        <v>07.1.01.03-0001прим.</v>
      </c>
      <c r="E311" s="34" t="str">
        <f>Source!H107</f>
        <v>м2</v>
      </c>
      <c r="F311" s="14">
        <f>Source!I107</f>
        <v>1.89</v>
      </c>
      <c r="G311" s="25">
        <f>Source!AB107</f>
        <v>1799.14</v>
      </c>
      <c r="H311" s="26">
        <f>Source!O107</f>
        <v>24244.67</v>
      </c>
      <c r="T311">
        <f>Source!O107+Source!X107+Source!Y107</f>
        <v>24244.67</v>
      </c>
      <c r="U311">
        <f>Source!P107</f>
        <v>24244.67</v>
      </c>
      <c r="V311">
        <f>Source!S107</f>
        <v>0</v>
      </c>
      <c r="W311">
        <f>Source!Q107</f>
        <v>0</v>
      </c>
      <c r="X311">
        <f>Source!R107</f>
        <v>0</v>
      </c>
      <c r="Y311">
        <f>Source!U107</f>
        <v>0</v>
      </c>
      <c r="Z311">
        <f>Source!V107</f>
        <v>0</v>
      </c>
      <c r="AA311">
        <f>Source!X107</f>
        <v>0</v>
      </c>
      <c r="AB311">
        <f>Source!Y107</f>
        <v>0</v>
      </c>
    </row>
    <row r="312" spans="1:28" ht="14.25" x14ac:dyDescent="0.2">
      <c r="C312" s="27" t="s">
        <v>1657</v>
      </c>
      <c r="D312" s="27">
        <f>Source!BC107</f>
        <v>7.13</v>
      </c>
      <c r="F312" s="14"/>
      <c r="G312" s="14"/>
      <c r="H312" s="14"/>
    </row>
    <row r="313" spans="1:28" ht="28.5" x14ac:dyDescent="0.2">
      <c r="A313" s="51">
        <v>41</v>
      </c>
      <c r="B313" s="51" t="str">
        <f>Source!E109</f>
        <v>20</v>
      </c>
      <c r="C313" s="51" t="str">
        <f>Source!G109</f>
        <v>Заделка выбоин в полах цементных площадью до 1,0 м2</v>
      </c>
      <c r="D313" s="51" t="str">
        <f>Source!F109</f>
        <v>57-10-3</v>
      </c>
      <c r="E313" s="34" t="str">
        <f>Source!H109</f>
        <v>100 мест</v>
      </c>
      <c r="F313" s="14">
        <f>Source!I109</f>
        <v>0.01</v>
      </c>
      <c r="G313" s="25">
        <f>Source!AB109</f>
        <v>1106.8800000000001</v>
      </c>
      <c r="H313" s="26">
        <f>Source!O109</f>
        <v>78.930000000000007</v>
      </c>
      <c r="T313">
        <f>Source!O109+Source!X109+Source!Y109</f>
        <v>190.76</v>
      </c>
      <c r="U313">
        <f>Source!P109</f>
        <v>0.02</v>
      </c>
      <c r="V313">
        <f>Source!S109</f>
        <v>75.56</v>
      </c>
      <c r="W313">
        <f>Source!Q109</f>
        <v>3.35</v>
      </c>
      <c r="X313">
        <f>Source!R109</f>
        <v>0</v>
      </c>
      <c r="Y313">
        <f>Source!U109</f>
        <v>1.2423</v>
      </c>
      <c r="Z313">
        <f>Source!V109</f>
        <v>0</v>
      </c>
      <c r="AA313">
        <f>Source!X109</f>
        <v>60.45</v>
      </c>
      <c r="AB313">
        <f>Source!Y109</f>
        <v>51.38</v>
      </c>
    </row>
    <row r="314" spans="1:28" ht="14.25" x14ac:dyDescent="0.2">
      <c r="C314" s="27" t="str">
        <f>"Объем: "&amp;Source!I109&amp;"=1/"&amp;"100"</f>
        <v>Объем: 0,01=1/100</v>
      </c>
      <c r="F314" s="14"/>
      <c r="G314" s="14"/>
      <c r="H314" s="14"/>
    </row>
    <row r="315" spans="1:28" x14ac:dyDescent="0.2">
      <c r="C315" s="27" t="s">
        <v>1655</v>
      </c>
      <c r="D315" s="27">
        <f>Source!BA109</f>
        <v>7.13</v>
      </c>
    </row>
    <row r="316" spans="1:28" x14ac:dyDescent="0.2">
      <c r="C316" s="27" t="s">
        <v>1656</v>
      </c>
      <c r="D316" s="27">
        <f>Source!BB109</f>
        <v>7.13</v>
      </c>
    </row>
    <row r="317" spans="1:28" x14ac:dyDescent="0.2">
      <c r="C317" s="27" t="s">
        <v>1657</v>
      </c>
      <c r="D317" s="27">
        <f>Source!BC109</f>
        <v>7.13</v>
      </c>
    </row>
    <row r="318" spans="1:28" x14ac:dyDescent="0.2">
      <c r="C318" s="27" t="s">
        <v>1658</v>
      </c>
      <c r="D318" s="27">
        <f>Source!BS109</f>
        <v>7.13</v>
      </c>
    </row>
    <row r="319" spans="1:28" x14ac:dyDescent="0.2">
      <c r="C319" s="11" t="s">
        <v>1659</v>
      </c>
      <c r="D319" s="38"/>
      <c r="E319" s="38"/>
      <c r="F319" s="38">
        <f>Source!BZ109</f>
        <v>80</v>
      </c>
      <c r="G319" s="62">
        <f>(Source!AF109+Source!AE109)*Source!FX109/100</f>
        <v>847.74400000000014</v>
      </c>
      <c r="H319" s="63">
        <f>Source!X109</f>
        <v>60.45</v>
      </c>
    </row>
    <row r="320" spans="1:28" x14ac:dyDescent="0.2">
      <c r="C320" s="11" t="s">
        <v>1661</v>
      </c>
      <c r="D320" s="38"/>
      <c r="E320" s="38"/>
      <c r="F320" s="38">
        <f>Source!CA109</f>
        <v>68</v>
      </c>
      <c r="G320" s="62">
        <f>(Source!AF109+Source!AE109)*Source!FY109/100</f>
        <v>720.58240000000001</v>
      </c>
      <c r="H320" s="63">
        <f>Source!Y109</f>
        <v>51.38</v>
      </c>
    </row>
    <row r="321" spans="1:28" x14ac:dyDescent="0.2">
      <c r="C321" s="11" t="s">
        <v>1663</v>
      </c>
      <c r="D321" s="38"/>
      <c r="E321" s="38"/>
      <c r="F321" s="38"/>
      <c r="G321" s="62">
        <f>((Source!AF109+Source!AE109)*Source!FX109/100)+((Source!AF109+Source!AE109)*Source!FY109/100)+Source!AB109</f>
        <v>2675.2064</v>
      </c>
      <c r="H321" s="63">
        <f>Source!O109+Source!X109+Source!Y109</f>
        <v>190.76</v>
      </c>
    </row>
    <row r="322" spans="1:28" ht="28.5" x14ac:dyDescent="0.2">
      <c r="A322" s="51">
        <v>42</v>
      </c>
      <c r="B322" s="51" t="str">
        <f>Source!E111</f>
        <v>20,1</v>
      </c>
      <c r="C322" s="51" t="str">
        <f>Source!G111</f>
        <v>Раствор готовый кладочный тяжелый цементный</v>
      </c>
      <c r="D322" s="51" t="str">
        <f>Source!F111</f>
        <v>04.3.01.09</v>
      </c>
      <c r="E322" s="34" t="str">
        <f>Source!H111</f>
        <v>м3</v>
      </c>
      <c r="F322" s="14">
        <f>Source!I111</f>
        <v>2.1399999999999999E-2</v>
      </c>
      <c r="G322" s="25">
        <f>Source!AB111</f>
        <v>0</v>
      </c>
      <c r="H322" s="26">
        <f>Source!O111</f>
        <v>0</v>
      </c>
      <c r="T322">
        <f>Source!O111+Source!X111+Source!Y111</f>
        <v>0</v>
      </c>
      <c r="U322">
        <f>Source!P111</f>
        <v>0</v>
      </c>
      <c r="V322">
        <f>Source!S111</f>
        <v>0</v>
      </c>
      <c r="W322">
        <f>Source!Q111</f>
        <v>0</v>
      </c>
      <c r="X322">
        <f>Source!R111</f>
        <v>0</v>
      </c>
      <c r="Y322">
        <f>Source!U111</f>
        <v>0</v>
      </c>
      <c r="Z322">
        <f>Source!V111</f>
        <v>0</v>
      </c>
      <c r="AA322">
        <f>Source!X111</f>
        <v>0</v>
      </c>
      <c r="AB322">
        <f>Source!Y111</f>
        <v>0</v>
      </c>
    </row>
    <row r="323" spans="1:28" ht="14.25" x14ac:dyDescent="0.2">
      <c r="C323" s="27" t="s">
        <v>1657</v>
      </c>
      <c r="D323" s="27">
        <f>Source!BC111</f>
        <v>7.13</v>
      </c>
      <c r="F323" s="14"/>
      <c r="G323" s="14"/>
      <c r="H323" s="14"/>
    </row>
    <row r="324" spans="1:28" ht="28.5" x14ac:dyDescent="0.2">
      <c r="A324" s="51">
        <v>43</v>
      </c>
      <c r="B324" s="51" t="str">
        <f>Source!E113</f>
        <v>20,2</v>
      </c>
      <c r="C324" s="51" t="str">
        <f>Source!G113</f>
        <v>Раствор готовый кладочный цементный марки 100</v>
      </c>
      <c r="D324" s="51" t="str">
        <f>Source!F113</f>
        <v>04.3.01.09-0014</v>
      </c>
      <c r="E324" s="34" t="str">
        <f>Source!H113</f>
        <v>м3</v>
      </c>
      <c r="F324" s="14">
        <f>Source!I113</f>
        <v>2.1399999999999999E-2</v>
      </c>
      <c r="G324" s="25">
        <f>Source!AB113</f>
        <v>519.79999999999995</v>
      </c>
      <c r="H324" s="26">
        <f>Source!O113</f>
        <v>79.31</v>
      </c>
      <c r="T324">
        <f>Source!O113+Source!X113+Source!Y113</f>
        <v>79.31</v>
      </c>
      <c r="U324">
        <f>Source!P113</f>
        <v>79.31</v>
      </c>
      <c r="V324">
        <f>Source!S113</f>
        <v>0</v>
      </c>
      <c r="W324">
        <f>Source!Q113</f>
        <v>0</v>
      </c>
      <c r="X324">
        <f>Source!R113</f>
        <v>0</v>
      </c>
      <c r="Y324">
        <f>Source!U113</f>
        <v>0</v>
      </c>
      <c r="Z324">
        <f>Source!V113</f>
        <v>0</v>
      </c>
      <c r="AA324">
        <f>Source!X113</f>
        <v>0</v>
      </c>
      <c r="AB324">
        <f>Source!Y113</f>
        <v>0</v>
      </c>
    </row>
    <row r="325" spans="1:28" ht="14.25" x14ac:dyDescent="0.2">
      <c r="C325" s="27" t="s">
        <v>1657</v>
      </c>
      <c r="D325" s="27">
        <f>Source!BC113</f>
        <v>7.13</v>
      </c>
      <c r="F325" s="14"/>
      <c r="G325" s="14"/>
      <c r="H325" s="14"/>
    </row>
    <row r="326" spans="1:28" ht="57" x14ac:dyDescent="0.2">
      <c r="A326" s="51">
        <v>44</v>
      </c>
      <c r="B326" s="51" t="str">
        <f>Source!E115</f>
        <v>21</v>
      </c>
      <c r="C326" s="51" t="str">
        <f>Source!G115</f>
        <v>Грунтование водно-дисперсионной грунтовкой "Нортекс-Грунт" поверхностей пористых (камень, кирпич, бетон и т д)</v>
      </c>
      <c r="D326" s="51" t="str">
        <f>Source!F115</f>
        <v>15-07-003-02</v>
      </c>
      <c r="E326" s="34" t="str">
        <f>Source!H115</f>
        <v>100 м2</v>
      </c>
      <c r="F326" s="14">
        <f>Source!I115</f>
        <v>7.8E-2</v>
      </c>
      <c r="G326" s="25">
        <f>Source!AB115</f>
        <v>278.91550000000001</v>
      </c>
      <c r="H326" s="26">
        <f>Source!O115</f>
        <v>155.11000000000001</v>
      </c>
      <c r="T326">
        <f>Source!O115+Source!X115+Source!Y115</f>
        <v>186.44000000000003</v>
      </c>
      <c r="U326">
        <f>Source!P115</f>
        <v>118.06</v>
      </c>
      <c r="V326">
        <f>Source!S115</f>
        <v>21.66</v>
      </c>
      <c r="W326">
        <f>Source!Q115</f>
        <v>15.39</v>
      </c>
      <c r="X326">
        <f>Source!R115</f>
        <v>0.4</v>
      </c>
      <c r="Y326">
        <f>Source!U115</f>
        <v>0.33099299999999998</v>
      </c>
      <c r="Z326">
        <f>Source!V115</f>
        <v>4.875E-3</v>
      </c>
      <c r="AA326">
        <f>Source!X115</f>
        <v>20.96</v>
      </c>
      <c r="AB326">
        <f>Source!Y115</f>
        <v>10.37</v>
      </c>
    </row>
    <row r="327" spans="1:28" ht="14.25" x14ac:dyDescent="0.2">
      <c r="C327" s="27" t="str">
        <f>"Объем: "&amp;Source!I115&amp;"=7,8/"&amp;"100"</f>
        <v>Объем: 0,078=7,8/100</v>
      </c>
      <c r="F327" s="14"/>
      <c r="G327" s="14"/>
      <c r="H327" s="14"/>
    </row>
    <row r="328" spans="1:28" x14ac:dyDescent="0.2">
      <c r="C328" s="27" t="s">
        <v>1655</v>
      </c>
      <c r="D328" s="27">
        <f>Source!BA115</f>
        <v>7.13</v>
      </c>
    </row>
    <row r="329" spans="1:28" x14ac:dyDescent="0.2">
      <c r="C329" s="27" t="s">
        <v>1656</v>
      </c>
      <c r="D329" s="27">
        <f>Source!BB115</f>
        <v>7.13</v>
      </c>
    </row>
    <row r="330" spans="1:28" x14ac:dyDescent="0.2">
      <c r="C330" s="27" t="s">
        <v>1657</v>
      </c>
      <c r="D330" s="27">
        <f>Source!BC115</f>
        <v>7.13</v>
      </c>
    </row>
    <row r="331" spans="1:28" x14ac:dyDescent="0.2">
      <c r="C331" s="27" t="s">
        <v>1658</v>
      </c>
      <c r="D331" s="27">
        <f>Source!BS115</f>
        <v>7.13</v>
      </c>
    </row>
    <row r="332" spans="1:28" x14ac:dyDescent="0.2">
      <c r="C332" s="27" t="s">
        <v>1665</v>
      </c>
      <c r="D332" s="91" t="s">
        <v>96</v>
      </c>
      <c r="E332" s="91"/>
      <c r="F332" s="91"/>
      <c r="G332" s="91"/>
      <c r="H332" s="91"/>
    </row>
    <row r="333" spans="1:28" x14ac:dyDescent="0.2">
      <c r="C333" s="27" t="s">
        <v>1666</v>
      </c>
      <c r="D333" s="91" t="s">
        <v>96</v>
      </c>
      <c r="E333" s="91"/>
      <c r="F333" s="91"/>
      <c r="G333" s="91"/>
      <c r="H333" s="91"/>
    </row>
    <row r="334" spans="1:28" x14ac:dyDescent="0.2">
      <c r="C334" s="27" t="s">
        <v>1667</v>
      </c>
      <c r="D334" s="91" t="s">
        <v>97</v>
      </c>
      <c r="E334" s="91"/>
      <c r="F334" s="91"/>
      <c r="G334" s="91"/>
      <c r="H334" s="91"/>
    </row>
    <row r="335" spans="1:28" x14ac:dyDescent="0.2">
      <c r="C335" s="27" t="s">
        <v>1668</v>
      </c>
      <c r="D335" s="91" t="s">
        <v>97</v>
      </c>
      <c r="E335" s="91"/>
      <c r="F335" s="91"/>
      <c r="G335" s="91"/>
      <c r="H335" s="91"/>
    </row>
    <row r="336" spans="1:28" x14ac:dyDescent="0.2">
      <c r="C336" s="27" t="s">
        <v>1669</v>
      </c>
      <c r="D336" s="91" t="s">
        <v>96</v>
      </c>
      <c r="E336" s="91"/>
      <c r="F336" s="91"/>
      <c r="G336" s="91"/>
      <c r="H336" s="91"/>
    </row>
    <row r="337" spans="1:28" x14ac:dyDescent="0.2">
      <c r="C337" s="11" t="s">
        <v>1659</v>
      </c>
      <c r="D337" s="38"/>
      <c r="E337" s="38"/>
      <c r="F337" s="38">
        <f>Source!BZ115</f>
        <v>105</v>
      </c>
      <c r="G337" s="62">
        <f>(Source!AF115+Source!AE115)*Source!FX115/100</f>
        <v>37.493347499999999</v>
      </c>
      <c r="H337" s="63">
        <f>Source!X115</f>
        <v>20.96</v>
      </c>
    </row>
    <row r="338" spans="1:28" x14ac:dyDescent="0.2">
      <c r="C338" s="11" t="s">
        <v>1660</v>
      </c>
      <c r="D338" s="38"/>
      <c r="E338" s="38"/>
      <c r="F338" s="38"/>
      <c r="G338" s="38" t="str">
        <f>CONCATENATE(Source!DL115,Source!FT115, "=", Source!FX115, "%")</f>
        <v>*0,9=94,5%</v>
      </c>
      <c r="H338" s="38" t="str">
        <f>CONCATENATE(Source!AT115)</f>
        <v>95</v>
      </c>
    </row>
    <row r="339" spans="1:28" x14ac:dyDescent="0.2">
      <c r="C339" s="11" t="s">
        <v>1661</v>
      </c>
      <c r="D339" s="38"/>
      <c r="E339" s="38"/>
      <c r="F339" s="38">
        <f>Source!CA115</f>
        <v>55</v>
      </c>
      <c r="G339" s="62">
        <f>(Source!AF115+Source!AE115)*Source!FY115/100</f>
        <v>18.54829625</v>
      </c>
      <c r="H339" s="63">
        <f>Source!Y115</f>
        <v>10.37</v>
      </c>
    </row>
    <row r="340" spans="1:28" x14ac:dyDescent="0.2">
      <c r="C340" s="11" t="s">
        <v>1662</v>
      </c>
      <c r="D340" s="38"/>
      <c r="E340" s="38"/>
      <c r="F340" s="38"/>
      <c r="G340" s="38" t="str">
        <f>CONCATENATE(Source!DM115,Source!FU115, "=", Source!FY115, "%")</f>
        <v>*0,85=46,75%</v>
      </c>
      <c r="H340" s="38" t="str">
        <f>CONCATENATE(Source!AU115)</f>
        <v>47</v>
      </c>
    </row>
    <row r="341" spans="1:28" x14ac:dyDescent="0.2">
      <c r="C341" s="11" t="s">
        <v>1663</v>
      </c>
      <c r="D341" s="38"/>
      <c r="E341" s="38"/>
      <c r="F341" s="38"/>
      <c r="G341" s="62">
        <f>((Source!AF115+Source!AE115)*Source!FX115/100)+((Source!AF115+Source!AE115)*Source!FY115/100)+Source!AB115</f>
        <v>334.95714375</v>
      </c>
      <c r="H341" s="63">
        <f>Source!O115+Source!X115+Source!Y115</f>
        <v>186.44000000000003</v>
      </c>
    </row>
    <row r="342" spans="1:28" ht="57" x14ac:dyDescent="0.2">
      <c r="A342" s="51">
        <v>45</v>
      </c>
      <c r="B342" s="51" t="str">
        <f>Source!E117</f>
        <v>22</v>
      </c>
      <c r="C342" s="51" t="str">
        <f>Source!G117</f>
        <v>Кладка отдельных участков кирпичных стен и заделка проемов в кирпичных стенах при объеме кладки в одном месте до 5 м3</v>
      </c>
      <c r="D342" s="51" t="str">
        <f>Source!F117</f>
        <v>46-02-007-01</v>
      </c>
      <c r="E342" s="34" t="str">
        <f>Source!H117</f>
        <v>м3</v>
      </c>
      <c r="F342" s="14">
        <f>Source!I117</f>
        <v>0.23</v>
      </c>
      <c r="G342" s="25">
        <f>Source!AB117</f>
        <v>246.41</v>
      </c>
      <c r="H342" s="26">
        <f>Source!O117</f>
        <v>404.09</v>
      </c>
      <c r="T342">
        <f>Source!O117+Source!X117+Source!Y117</f>
        <v>715.76</v>
      </c>
      <c r="U342">
        <f>Source!P117</f>
        <v>204.58</v>
      </c>
      <c r="V342">
        <f>Source!S117</f>
        <v>196.02</v>
      </c>
      <c r="W342">
        <f>Source!Q117</f>
        <v>3.49</v>
      </c>
      <c r="X342">
        <f>Source!R117</f>
        <v>0</v>
      </c>
      <c r="Y342">
        <f>Source!U117</f>
        <v>3.3649000000000004</v>
      </c>
      <c r="Z342">
        <f>Source!V117</f>
        <v>0</v>
      </c>
      <c r="AA342">
        <f>Source!X117</f>
        <v>194.06</v>
      </c>
      <c r="AB342">
        <f>Source!Y117</f>
        <v>117.61</v>
      </c>
    </row>
    <row r="343" spans="1:28" ht="14.25" x14ac:dyDescent="0.2">
      <c r="C343" s="27" t="s">
        <v>1655</v>
      </c>
      <c r="D343" s="27">
        <f>Source!BA117</f>
        <v>7.13</v>
      </c>
      <c r="F343" s="14"/>
      <c r="G343" s="14"/>
      <c r="H343" s="14"/>
    </row>
    <row r="344" spans="1:28" x14ac:dyDescent="0.2">
      <c r="C344" s="27" t="s">
        <v>1656</v>
      </c>
      <c r="D344" s="27">
        <f>Source!BB117</f>
        <v>7.13</v>
      </c>
    </row>
    <row r="345" spans="1:28" x14ac:dyDescent="0.2">
      <c r="C345" s="27" t="s">
        <v>1657</v>
      </c>
      <c r="D345" s="27">
        <f>Source!BC117</f>
        <v>7.13</v>
      </c>
    </row>
    <row r="346" spans="1:28" x14ac:dyDescent="0.2">
      <c r="C346" s="27" t="s">
        <v>1658</v>
      </c>
      <c r="D346" s="27">
        <f>Source!BS117</f>
        <v>7.13</v>
      </c>
    </row>
    <row r="347" spans="1:28" x14ac:dyDescent="0.2">
      <c r="C347" s="11" t="s">
        <v>1659</v>
      </c>
      <c r="D347" s="38"/>
      <c r="E347" s="38"/>
      <c r="F347" s="38">
        <f>Source!BZ117</f>
        <v>110</v>
      </c>
      <c r="G347" s="62">
        <f>(Source!AF117+Source!AE117)*Source!FX117/100</f>
        <v>118.3347</v>
      </c>
      <c r="H347" s="63">
        <f>Source!X117</f>
        <v>194.06</v>
      </c>
    </row>
    <row r="348" spans="1:28" x14ac:dyDescent="0.2">
      <c r="C348" s="11" t="s">
        <v>1660</v>
      </c>
      <c r="D348" s="38"/>
      <c r="E348" s="38"/>
      <c r="F348" s="38"/>
      <c r="G348" s="38" t="str">
        <f>CONCATENATE(Source!DL117,Source!FT117, "=", Source!FX117, "%")</f>
        <v>*0,9=99%</v>
      </c>
      <c r="H348" s="38" t="str">
        <f>CONCATENATE(Source!AT117)</f>
        <v>99</v>
      </c>
    </row>
    <row r="349" spans="1:28" x14ac:dyDescent="0.2">
      <c r="C349" s="11" t="s">
        <v>1661</v>
      </c>
      <c r="D349" s="38"/>
      <c r="E349" s="38"/>
      <c r="F349" s="38">
        <f>Source!CA117</f>
        <v>70</v>
      </c>
      <c r="G349" s="62">
        <f>(Source!AF117+Source!AE117)*Source!FY117/100</f>
        <v>71.120350000000002</v>
      </c>
      <c r="H349" s="63">
        <f>Source!Y117</f>
        <v>117.61</v>
      </c>
    </row>
    <row r="350" spans="1:28" x14ac:dyDescent="0.2">
      <c r="C350" s="11" t="s">
        <v>1662</v>
      </c>
      <c r="D350" s="38"/>
      <c r="E350" s="38"/>
      <c r="F350" s="38"/>
      <c r="G350" s="38" t="str">
        <f>CONCATENATE(Source!DM117,Source!FU117, "=", Source!FY117, "%")</f>
        <v>*0,85=59,5%</v>
      </c>
      <c r="H350" s="38" t="str">
        <f>CONCATENATE(Source!AU117)</f>
        <v>60</v>
      </c>
    </row>
    <row r="351" spans="1:28" x14ac:dyDescent="0.2">
      <c r="C351" s="11" t="s">
        <v>1663</v>
      </c>
      <c r="D351" s="38"/>
      <c r="E351" s="38"/>
      <c r="F351" s="38"/>
      <c r="G351" s="62">
        <f>((Source!AF117+Source!AE117)*Source!FX117/100)+((Source!AF117+Source!AE117)*Source!FY117/100)+Source!AB117</f>
        <v>435.86505</v>
      </c>
      <c r="H351" s="63">
        <f>Source!O117+Source!X117+Source!Y117</f>
        <v>715.76</v>
      </c>
    </row>
    <row r="352" spans="1:28" ht="14.25" x14ac:dyDescent="0.2">
      <c r="A352" s="51">
        <v>46</v>
      </c>
      <c r="B352" s="51" t="str">
        <f>Source!E119</f>
        <v>22,1</v>
      </c>
      <c r="C352" s="51" t="str">
        <f>Source!G119</f>
        <v>Кирпич глиняный обыкновенный</v>
      </c>
      <c r="D352" s="51" t="str">
        <f>Source!F119</f>
        <v>06.1.01.05</v>
      </c>
      <c r="E352" s="34" t="str">
        <f>Source!H119</f>
        <v>1000 шт.</v>
      </c>
      <c r="F352" s="14">
        <f>Source!I119</f>
        <v>9.1999999999999998E-2</v>
      </c>
      <c r="G352" s="25">
        <f>Source!AB119</f>
        <v>0</v>
      </c>
      <c r="H352" s="26">
        <f>Source!O119</f>
        <v>0</v>
      </c>
      <c r="T352">
        <f>Source!O119+Source!X119+Source!Y119</f>
        <v>0</v>
      </c>
      <c r="U352">
        <f>Source!P119</f>
        <v>0</v>
      </c>
      <c r="V352">
        <f>Source!S119</f>
        <v>0</v>
      </c>
      <c r="W352">
        <f>Source!Q119</f>
        <v>0</v>
      </c>
      <c r="X352">
        <f>Source!R119</f>
        <v>0</v>
      </c>
      <c r="Y352">
        <f>Source!U119</f>
        <v>0</v>
      </c>
      <c r="Z352">
        <f>Source!V119</f>
        <v>0</v>
      </c>
      <c r="AA352">
        <f>Source!X119</f>
        <v>0</v>
      </c>
      <c r="AB352">
        <f>Source!Y119</f>
        <v>0</v>
      </c>
    </row>
    <row r="353" spans="1:28" ht="14.25" x14ac:dyDescent="0.2">
      <c r="C353" s="27" t="s">
        <v>1657</v>
      </c>
      <c r="D353" s="27">
        <f>Source!BC119</f>
        <v>7.13</v>
      </c>
      <c r="F353" s="14"/>
      <c r="G353" s="14"/>
      <c r="H353" s="14"/>
    </row>
    <row r="354" spans="1:28" ht="42.75" x14ac:dyDescent="0.2">
      <c r="A354" s="51">
        <v>47</v>
      </c>
      <c r="B354" s="51" t="str">
        <f>Source!E121</f>
        <v>22,2</v>
      </c>
      <c r="C354" s="51" t="str">
        <f>Source!G121</f>
        <v>Кирпич керамический утолщенный пустотелый лицевой, размером 250х120х88 мм, марка 125</v>
      </c>
      <c r="D354" s="51" t="str">
        <f>Source!F121</f>
        <v>06.1.01.05-0141</v>
      </c>
      <c r="E354" s="34" t="str">
        <f>Source!H121</f>
        <v>1000 шт.</v>
      </c>
      <c r="F354" s="14">
        <f>Source!I121</f>
        <v>9.1999999999999998E-2</v>
      </c>
      <c r="G354" s="25">
        <f>Source!AB121</f>
        <v>1882.58</v>
      </c>
      <c r="H354" s="26">
        <f>Source!O121</f>
        <v>1234.9000000000001</v>
      </c>
      <c r="T354">
        <f>Source!O121+Source!X121+Source!Y121</f>
        <v>1234.9000000000001</v>
      </c>
      <c r="U354">
        <f>Source!P121</f>
        <v>1234.9000000000001</v>
      </c>
      <c r="V354">
        <f>Source!S121</f>
        <v>0</v>
      </c>
      <c r="W354">
        <f>Source!Q121</f>
        <v>0</v>
      </c>
      <c r="X354">
        <f>Source!R121</f>
        <v>0</v>
      </c>
      <c r="Y354">
        <f>Source!U121</f>
        <v>0</v>
      </c>
      <c r="Z354">
        <f>Source!V121</f>
        <v>0</v>
      </c>
      <c r="AA354">
        <f>Source!X121</f>
        <v>0</v>
      </c>
      <c r="AB354">
        <f>Source!Y121</f>
        <v>0</v>
      </c>
    </row>
    <row r="355" spans="1:28" ht="14.25" x14ac:dyDescent="0.2">
      <c r="C355" s="27" t="s">
        <v>1657</v>
      </c>
      <c r="D355" s="27">
        <f>Source!BC121</f>
        <v>7.13</v>
      </c>
      <c r="F355" s="14"/>
      <c r="G355" s="14"/>
      <c r="H355" s="14"/>
    </row>
    <row r="356" spans="1:28" ht="28.5" x14ac:dyDescent="0.2">
      <c r="A356" s="51">
        <v>48</v>
      </c>
      <c r="B356" s="51" t="str">
        <f>Source!E123</f>
        <v>23</v>
      </c>
      <c r="C356" s="51" t="str">
        <f>Source!G123</f>
        <v>Устройство стяжек цементных толщиной 20 мм</v>
      </c>
      <c r="D356" s="51" t="str">
        <f>Source!F123</f>
        <v>11-01-011-01</v>
      </c>
      <c r="E356" s="34" t="str">
        <f>Source!H123</f>
        <v>100 м2</v>
      </c>
      <c r="F356" s="14">
        <f>Source!I123</f>
        <v>7.8E-2</v>
      </c>
      <c r="G356" s="25">
        <f>Source!AB123</f>
        <v>424.60649999999998</v>
      </c>
      <c r="H356" s="26">
        <f>Source!O123</f>
        <v>236.14</v>
      </c>
      <c r="T356">
        <f>Source!O123+Source!X123+Source!Y123</f>
        <v>608.12</v>
      </c>
      <c r="U356">
        <f>Source!P123</f>
        <v>4.75</v>
      </c>
      <c r="V356">
        <f>Source!S123</f>
        <v>200.64</v>
      </c>
      <c r="W356">
        <f>Source!Q123</f>
        <v>30.75</v>
      </c>
      <c r="X356">
        <f>Source!R123</f>
        <v>11.92</v>
      </c>
      <c r="Y356">
        <f>Source!U123</f>
        <v>3.5440469999999995</v>
      </c>
      <c r="Z356">
        <f>Source!V123</f>
        <v>0.12382499999999999</v>
      </c>
      <c r="AA356">
        <f>Source!X123</f>
        <v>235.94</v>
      </c>
      <c r="AB356">
        <f>Source!Y123</f>
        <v>136.04</v>
      </c>
    </row>
    <row r="357" spans="1:28" ht="14.25" x14ac:dyDescent="0.2">
      <c r="C357" s="27" t="str">
        <f>"Объем: "&amp;Source!I123&amp;"=7,8/"&amp;"100"</f>
        <v>Объем: 0,078=7,8/100</v>
      </c>
      <c r="F357" s="14"/>
      <c r="G357" s="14"/>
      <c r="H357" s="14"/>
    </row>
    <row r="358" spans="1:28" x14ac:dyDescent="0.2">
      <c r="C358" s="27" t="s">
        <v>1655</v>
      </c>
      <c r="D358" s="27">
        <f>Source!BA123</f>
        <v>7.13</v>
      </c>
    </row>
    <row r="359" spans="1:28" x14ac:dyDescent="0.2">
      <c r="C359" s="27" t="s">
        <v>1656</v>
      </c>
      <c r="D359" s="27">
        <f>Source!BB123</f>
        <v>7.13</v>
      </c>
    </row>
    <row r="360" spans="1:28" x14ac:dyDescent="0.2">
      <c r="C360" s="27" t="s">
        <v>1657</v>
      </c>
      <c r="D360" s="27">
        <f>Source!BC123</f>
        <v>7.13</v>
      </c>
    </row>
    <row r="361" spans="1:28" x14ac:dyDescent="0.2">
      <c r="C361" s="27" t="s">
        <v>1658</v>
      </c>
      <c r="D361" s="27">
        <f>Source!BS123</f>
        <v>7.13</v>
      </c>
    </row>
    <row r="362" spans="1:28" x14ac:dyDescent="0.2">
      <c r="C362" s="27" t="s">
        <v>1665</v>
      </c>
      <c r="D362" s="91" t="s">
        <v>96</v>
      </c>
      <c r="E362" s="91"/>
      <c r="F362" s="91"/>
      <c r="G362" s="91"/>
      <c r="H362" s="91"/>
    </row>
    <row r="363" spans="1:28" x14ac:dyDescent="0.2">
      <c r="C363" s="27" t="s">
        <v>1666</v>
      </c>
      <c r="D363" s="91" t="s">
        <v>96</v>
      </c>
      <c r="E363" s="91"/>
      <c r="F363" s="91"/>
      <c r="G363" s="91"/>
      <c r="H363" s="91"/>
    </row>
    <row r="364" spans="1:28" x14ac:dyDescent="0.2">
      <c r="C364" s="27" t="s">
        <v>1667</v>
      </c>
      <c r="D364" s="91" t="s">
        <v>97</v>
      </c>
      <c r="E364" s="91"/>
      <c r="F364" s="91"/>
      <c r="G364" s="91"/>
      <c r="H364" s="91"/>
    </row>
    <row r="365" spans="1:28" x14ac:dyDescent="0.2">
      <c r="C365" s="27" t="s">
        <v>1668</v>
      </c>
      <c r="D365" s="91" t="s">
        <v>97</v>
      </c>
      <c r="E365" s="91"/>
      <c r="F365" s="91"/>
      <c r="G365" s="91"/>
      <c r="H365" s="91"/>
    </row>
    <row r="366" spans="1:28" x14ac:dyDescent="0.2">
      <c r="C366" s="27" t="s">
        <v>1669</v>
      </c>
      <c r="D366" s="91" t="s">
        <v>96</v>
      </c>
      <c r="E366" s="91"/>
      <c r="F366" s="91"/>
      <c r="G366" s="91"/>
      <c r="H366" s="91"/>
    </row>
    <row r="367" spans="1:28" x14ac:dyDescent="0.2">
      <c r="C367" s="11" t="s">
        <v>1659</v>
      </c>
      <c r="D367" s="38"/>
      <c r="E367" s="38"/>
      <c r="F367" s="38">
        <f>Source!BZ123</f>
        <v>123</v>
      </c>
      <c r="G367" s="62">
        <f>(Source!AF123+Source!AE123)*Source!FX123/100</f>
        <v>423.09982800000006</v>
      </c>
      <c r="H367" s="63">
        <f>Source!X123</f>
        <v>235.94</v>
      </c>
    </row>
    <row r="368" spans="1:28" x14ac:dyDescent="0.2">
      <c r="C368" s="11" t="s">
        <v>1660</v>
      </c>
      <c r="D368" s="38"/>
      <c r="E368" s="38"/>
      <c r="F368" s="38"/>
      <c r="G368" s="38" t="str">
        <f>CONCATENATE(Source!DL123,Source!FT123, "=", Source!FX123, "%")</f>
        <v>*0,9=110,7%</v>
      </c>
      <c r="H368" s="38" t="str">
        <f>CONCATENATE(Source!AT123)</f>
        <v>111</v>
      </c>
    </row>
    <row r="369" spans="1:28" x14ac:dyDescent="0.2">
      <c r="C369" s="11" t="s">
        <v>1661</v>
      </c>
      <c r="D369" s="38"/>
      <c r="E369" s="38"/>
      <c r="F369" s="38">
        <f>Source!CA123</f>
        <v>75</v>
      </c>
      <c r="G369" s="62">
        <f>(Source!AF123+Source!AE123)*Source!FY123/100</f>
        <v>243.65505000000002</v>
      </c>
      <c r="H369" s="63">
        <f>Source!Y123</f>
        <v>136.04</v>
      </c>
    </row>
    <row r="370" spans="1:28" x14ac:dyDescent="0.2">
      <c r="C370" s="11" t="s">
        <v>1662</v>
      </c>
      <c r="D370" s="38"/>
      <c r="E370" s="38"/>
      <c r="F370" s="38"/>
      <c r="G370" s="38" t="str">
        <f>CONCATENATE(Source!DM123,Source!FU123, "=", Source!FY123, "%")</f>
        <v>*0,85=63,75%</v>
      </c>
      <c r="H370" s="38" t="str">
        <f>CONCATENATE(Source!AU123)</f>
        <v>64</v>
      </c>
    </row>
    <row r="371" spans="1:28" x14ac:dyDescent="0.2">
      <c r="C371" s="11" t="s">
        <v>1663</v>
      </c>
      <c r="D371" s="38"/>
      <c r="E371" s="38"/>
      <c r="F371" s="38"/>
      <c r="G371" s="62">
        <f>((Source!AF123+Source!AE123)*Source!FX123/100)+((Source!AF123+Source!AE123)*Source!FY123/100)+Source!AB123</f>
        <v>1091.3613780000001</v>
      </c>
      <c r="H371" s="63">
        <f>Source!O123+Source!X123+Source!Y123</f>
        <v>608.12</v>
      </c>
    </row>
    <row r="372" spans="1:28" ht="28.5" x14ac:dyDescent="0.2">
      <c r="A372" s="51">
        <v>49</v>
      </c>
      <c r="B372" s="51" t="str">
        <f>Source!E125</f>
        <v>23,1</v>
      </c>
      <c r="C372" s="51" t="str">
        <f>Source!G125</f>
        <v>Раствор готовый кладочный тяжелый цементный</v>
      </c>
      <c r="D372" s="51" t="str">
        <f>Source!F125</f>
        <v>04.3.01.09</v>
      </c>
      <c r="E372" s="34" t="str">
        <f>Source!H125</f>
        <v>м3</v>
      </c>
      <c r="F372" s="14">
        <f>Source!I125</f>
        <v>0.15912000000000001</v>
      </c>
      <c r="G372" s="25">
        <f>Source!AB125</f>
        <v>0</v>
      </c>
      <c r="H372" s="26">
        <f>Source!O125</f>
        <v>0</v>
      </c>
      <c r="T372">
        <f>Source!O125+Source!X125+Source!Y125</f>
        <v>0</v>
      </c>
      <c r="U372">
        <f>Source!P125</f>
        <v>0</v>
      </c>
      <c r="V372">
        <f>Source!S125</f>
        <v>0</v>
      </c>
      <c r="W372">
        <f>Source!Q125</f>
        <v>0</v>
      </c>
      <c r="X372">
        <f>Source!R125</f>
        <v>0</v>
      </c>
      <c r="Y372">
        <f>Source!U125</f>
        <v>0</v>
      </c>
      <c r="Z372">
        <f>Source!V125</f>
        <v>0</v>
      </c>
      <c r="AA372">
        <f>Source!X125</f>
        <v>0</v>
      </c>
      <c r="AB372">
        <f>Source!Y125</f>
        <v>0</v>
      </c>
    </row>
    <row r="373" spans="1:28" ht="14.25" x14ac:dyDescent="0.2">
      <c r="C373" s="27" t="s">
        <v>1657</v>
      </c>
      <c r="D373" s="27">
        <f>Source!BC125</f>
        <v>7.13</v>
      </c>
      <c r="F373" s="14"/>
      <c r="G373" s="14"/>
      <c r="H373" s="14"/>
    </row>
    <row r="374" spans="1:28" ht="28.5" x14ac:dyDescent="0.2">
      <c r="A374" s="51">
        <v>50</v>
      </c>
      <c r="B374" s="51" t="str">
        <f>Source!E127</f>
        <v>23,2</v>
      </c>
      <c r="C374" s="51" t="str">
        <f>Source!G127</f>
        <v>Раствор готовый кладочный цементный марки 100</v>
      </c>
      <c r="D374" s="51" t="str">
        <f>Source!F127</f>
        <v>04.3.01.09-0014</v>
      </c>
      <c r="E374" s="34" t="str">
        <f>Source!H127</f>
        <v>м3</v>
      </c>
      <c r="F374" s="14">
        <f>Source!I127</f>
        <v>0.15912000000000001</v>
      </c>
      <c r="G374" s="25">
        <f>Source!AB127</f>
        <v>519.79999999999995</v>
      </c>
      <c r="H374" s="26">
        <f>Source!O127</f>
        <v>589.73</v>
      </c>
      <c r="T374">
        <f>Source!O127+Source!X127+Source!Y127</f>
        <v>589.73</v>
      </c>
      <c r="U374">
        <f>Source!P127</f>
        <v>589.73</v>
      </c>
      <c r="V374">
        <f>Source!S127</f>
        <v>0</v>
      </c>
      <c r="W374">
        <f>Source!Q127</f>
        <v>0</v>
      </c>
      <c r="X374">
        <f>Source!R127</f>
        <v>0</v>
      </c>
      <c r="Y374">
        <f>Source!U127</f>
        <v>0</v>
      </c>
      <c r="Z374">
        <f>Source!V127</f>
        <v>0</v>
      </c>
      <c r="AA374">
        <f>Source!X127</f>
        <v>0</v>
      </c>
      <c r="AB374">
        <f>Source!Y127</f>
        <v>0</v>
      </c>
    </row>
    <row r="375" spans="1:28" ht="14.25" x14ac:dyDescent="0.2">
      <c r="C375" s="27" t="s">
        <v>1657</v>
      </c>
      <c r="D375" s="27">
        <f>Source!BC127</f>
        <v>7.13</v>
      </c>
      <c r="F375" s="14"/>
      <c r="G375" s="14"/>
      <c r="H375" s="14"/>
    </row>
    <row r="376" spans="1:28" ht="42.75" x14ac:dyDescent="0.2">
      <c r="A376" s="51">
        <v>51</v>
      </c>
      <c r="B376" s="51" t="str">
        <f>Source!E129</f>
        <v>24</v>
      </c>
      <c r="C376" s="51" t="str">
        <f>Source!G129</f>
        <v>Устройство стяжек на каждые 5 мм изменения толщины стяжки добавлять или исключать к расценке 11-01-011-01</v>
      </c>
      <c r="D376" s="51" t="str">
        <f>Source!F129</f>
        <v>11-01-011-02</v>
      </c>
      <c r="E376" s="34" t="str">
        <f>Source!H129</f>
        <v>100 м2</v>
      </c>
      <c r="F376" s="14">
        <f>Source!I129</f>
        <v>7.8E-2</v>
      </c>
      <c r="G376" s="25">
        <f>Source!AB129</f>
        <v>42.646500000000003</v>
      </c>
      <c r="H376" s="26">
        <f>Source!O129</f>
        <v>23.72</v>
      </c>
      <c r="T376">
        <f>Source!O129+Source!X129+Source!Y129</f>
        <v>47.42</v>
      </c>
      <c r="U376">
        <f>Source!P129</f>
        <v>0</v>
      </c>
      <c r="V376">
        <f>Source!S129</f>
        <v>7.62</v>
      </c>
      <c r="W376">
        <f>Source!Q129</f>
        <v>16.100000000000001</v>
      </c>
      <c r="X376">
        <f>Source!R129</f>
        <v>5.92</v>
      </c>
      <c r="Y376">
        <f>Source!U129</f>
        <v>0.13455</v>
      </c>
      <c r="Z376">
        <f>Source!V129</f>
        <v>6.1425000000000007E-2</v>
      </c>
      <c r="AA376">
        <f>Source!X129</f>
        <v>15.03</v>
      </c>
      <c r="AB376">
        <f>Source!Y129</f>
        <v>8.67</v>
      </c>
    </row>
    <row r="377" spans="1:28" ht="14.25" x14ac:dyDescent="0.2">
      <c r="C377" s="27" t="str">
        <f>"Объем: "&amp;Source!I129&amp;"=7,8/"&amp;"100"</f>
        <v>Объем: 0,078=7,8/100</v>
      </c>
      <c r="F377" s="14"/>
      <c r="G377" s="14"/>
      <c r="H377" s="14"/>
    </row>
    <row r="378" spans="1:28" x14ac:dyDescent="0.2">
      <c r="C378" s="27" t="s">
        <v>1655</v>
      </c>
      <c r="D378" s="27">
        <f>Source!BA129</f>
        <v>7.13</v>
      </c>
    </row>
    <row r="379" spans="1:28" x14ac:dyDescent="0.2">
      <c r="C379" s="27" t="s">
        <v>1656</v>
      </c>
      <c r="D379" s="27">
        <f>Source!BB129</f>
        <v>7.13</v>
      </c>
    </row>
    <row r="380" spans="1:28" x14ac:dyDescent="0.2">
      <c r="C380" s="27" t="s">
        <v>1657</v>
      </c>
      <c r="D380" s="27">
        <f>Source!BC129</f>
        <v>7.13</v>
      </c>
    </row>
    <row r="381" spans="1:28" x14ac:dyDescent="0.2">
      <c r="C381" s="27" t="s">
        <v>1658</v>
      </c>
      <c r="D381" s="27">
        <f>Source!BS129</f>
        <v>7.13</v>
      </c>
    </row>
    <row r="382" spans="1:28" x14ac:dyDescent="0.2">
      <c r="C382" s="27" t="s">
        <v>1664</v>
      </c>
      <c r="D382" s="91" t="s">
        <v>231</v>
      </c>
      <c r="E382" s="91"/>
      <c r="F382" s="91"/>
      <c r="G382" s="91"/>
      <c r="H382" s="91"/>
    </row>
    <row r="383" spans="1:28" x14ac:dyDescent="0.2">
      <c r="C383" s="27" t="s">
        <v>1665</v>
      </c>
      <c r="D383" s="91" t="s">
        <v>232</v>
      </c>
      <c r="E383" s="91"/>
      <c r="F383" s="91"/>
      <c r="G383" s="91"/>
      <c r="H383" s="91"/>
    </row>
    <row r="384" spans="1:28" x14ac:dyDescent="0.2">
      <c r="C384" s="27" t="s">
        <v>1666</v>
      </c>
      <c r="D384" s="91" t="s">
        <v>232</v>
      </c>
      <c r="E384" s="91"/>
      <c r="F384" s="91"/>
      <c r="G384" s="91"/>
      <c r="H384" s="91"/>
    </row>
    <row r="385" spans="1:28" x14ac:dyDescent="0.2">
      <c r="C385" s="27" t="s">
        <v>1667</v>
      </c>
      <c r="D385" s="91" t="s">
        <v>233</v>
      </c>
      <c r="E385" s="91"/>
      <c r="F385" s="91"/>
      <c r="G385" s="91"/>
      <c r="H385" s="91"/>
    </row>
    <row r="386" spans="1:28" x14ac:dyDescent="0.2">
      <c r="C386" s="27" t="s">
        <v>1668</v>
      </c>
      <c r="D386" s="91" t="s">
        <v>233</v>
      </c>
      <c r="E386" s="91"/>
      <c r="F386" s="91"/>
      <c r="G386" s="91"/>
      <c r="H386" s="91"/>
    </row>
    <row r="387" spans="1:28" x14ac:dyDescent="0.2">
      <c r="C387" s="27" t="s">
        <v>1669</v>
      </c>
      <c r="D387" s="91" t="s">
        <v>232</v>
      </c>
      <c r="E387" s="91"/>
      <c r="F387" s="91"/>
      <c r="G387" s="91"/>
      <c r="H387" s="91"/>
    </row>
    <row r="388" spans="1:28" x14ac:dyDescent="0.2">
      <c r="C388" s="11" t="s">
        <v>1659</v>
      </c>
      <c r="D388" s="38"/>
      <c r="E388" s="38"/>
      <c r="F388" s="38">
        <f>Source!BZ129</f>
        <v>123</v>
      </c>
      <c r="G388" s="62">
        <f>(Source!AF129+Source!AE129)*Source!FX129/100</f>
        <v>26.951575500000001</v>
      </c>
      <c r="H388" s="63">
        <f>Source!X129</f>
        <v>15.03</v>
      </c>
    </row>
    <row r="389" spans="1:28" x14ac:dyDescent="0.2">
      <c r="C389" s="11" t="s">
        <v>1660</v>
      </c>
      <c r="D389" s="38"/>
      <c r="E389" s="38"/>
      <c r="F389" s="38"/>
      <c r="G389" s="38" t="str">
        <f>CONCATENATE(Source!DL129,Source!FT129, "=", Source!FX129, "%")</f>
        <v>*0,9=110,7%</v>
      </c>
      <c r="H389" s="38" t="str">
        <f>CONCATENATE(Source!AT129)</f>
        <v>111</v>
      </c>
    </row>
    <row r="390" spans="1:28" x14ac:dyDescent="0.2">
      <c r="C390" s="11" t="s">
        <v>1661</v>
      </c>
      <c r="D390" s="38"/>
      <c r="E390" s="38"/>
      <c r="F390" s="38">
        <f>Source!CA129</f>
        <v>75</v>
      </c>
      <c r="G390" s="62">
        <f>(Source!AF129+Source!AE129)*Source!FY129/100</f>
        <v>15.520893750000001</v>
      </c>
      <c r="H390" s="63">
        <f>Source!Y129</f>
        <v>8.67</v>
      </c>
    </row>
    <row r="391" spans="1:28" x14ac:dyDescent="0.2">
      <c r="C391" s="11" t="s">
        <v>1662</v>
      </c>
      <c r="D391" s="38"/>
      <c r="E391" s="38"/>
      <c r="F391" s="38"/>
      <c r="G391" s="38" t="str">
        <f>CONCATENATE(Source!DM129,Source!FU129, "=", Source!FY129, "%")</f>
        <v>*0,85=63,75%</v>
      </c>
      <c r="H391" s="38" t="str">
        <f>CONCATENATE(Source!AU129)</f>
        <v>64</v>
      </c>
    </row>
    <row r="392" spans="1:28" x14ac:dyDescent="0.2">
      <c r="C392" s="11" t="s">
        <v>1663</v>
      </c>
      <c r="D392" s="38"/>
      <c r="E392" s="38"/>
      <c r="F392" s="38"/>
      <c r="G392" s="62">
        <f>((Source!AF129+Source!AE129)*Source!FX129/100)+((Source!AF129+Source!AE129)*Source!FY129/100)+Source!AB129</f>
        <v>85.118969250000006</v>
      </c>
      <c r="H392" s="63">
        <f>Source!O129+Source!X129+Source!Y129</f>
        <v>47.42</v>
      </c>
    </row>
    <row r="393" spans="1:28" ht="28.5" x14ac:dyDescent="0.2">
      <c r="A393" s="51">
        <v>52</v>
      </c>
      <c r="B393" s="51" t="str">
        <f>Source!E131</f>
        <v>24,1</v>
      </c>
      <c r="C393" s="51" t="str">
        <f>Source!G131</f>
        <v>Раствор готовый кладочный тяжелый цементный</v>
      </c>
      <c r="D393" s="51" t="str">
        <f>Source!F131</f>
        <v>04.3.01.09</v>
      </c>
      <c r="E393" s="34" t="str">
        <f>Source!H131</f>
        <v>м3</v>
      </c>
      <c r="F393" s="14">
        <f>Source!I131</f>
        <v>0.11934</v>
      </c>
      <c r="G393" s="25">
        <f>Source!AB131</f>
        <v>0</v>
      </c>
      <c r="H393" s="26">
        <f>Source!O131</f>
        <v>0</v>
      </c>
      <c r="T393">
        <f>Source!O131+Source!X131+Source!Y131</f>
        <v>0</v>
      </c>
      <c r="U393">
        <f>Source!P131</f>
        <v>0</v>
      </c>
      <c r="V393">
        <f>Source!S131</f>
        <v>0</v>
      </c>
      <c r="W393">
        <f>Source!Q131</f>
        <v>0</v>
      </c>
      <c r="X393">
        <f>Source!R131</f>
        <v>0</v>
      </c>
      <c r="Y393">
        <f>Source!U131</f>
        <v>0</v>
      </c>
      <c r="Z393">
        <f>Source!V131</f>
        <v>0</v>
      </c>
      <c r="AA393">
        <f>Source!X131</f>
        <v>0</v>
      </c>
      <c r="AB393">
        <f>Source!Y131</f>
        <v>0</v>
      </c>
    </row>
    <row r="394" spans="1:28" ht="14.25" x14ac:dyDescent="0.2">
      <c r="C394" s="27" t="s">
        <v>1657</v>
      </c>
      <c r="D394" s="27">
        <f>Source!BC131</f>
        <v>7.13</v>
      </c>
      <c r="F394" s="14"/>
      <c r="G394" s="14"/>
      <c r="H394" s="14"/>
    </row>
    <row r="395" spans="1:28" ht="28.5" x14ac:dyDescent="0.2">
      <c r="A395" s="51">
        <v>53</v>
      </c>
      <c r="B395" s="51" t="str">
        <f>Source!E133</f>
        <v>24,2</v>
      </c>
      <c r="C395" s="51" t="str">
        <f>Source!G133</f>
        <v>Раствор готовый кладочный цементный марки 100</v>
      </c>
      <c r="D395" s="51" t="str">
        <f>Source!F133</f>
        <v>04.3.01.09-0014</v>
      </c>
      <c r="E395" s="34" t="str">
        <f>Source!H133</f>
        <v>м3</v>
      </c>
      <c r="F395" s="14">
        <f>Source!I133</f>
        <v>0.11934</v>
      </c>
      <c r="G395" s="25">
        <f>Source!AB133</f>
        <v>519.79999999999995</v>
      </c>
      <c r="H395" s="26">
        <f>Source!O133</f>
        <v>442.29</v>
      </c>
      <c r="T395">
        <f>Source!O133+Source!X133+Source!Y133</f>
        <v>442.29</v>
      </c>
      <c r="U395">
        <f>Source!P133</f>
        <v>442.29</v>
      </c>
      <c r="V395">
        <f>Source!S133</f>
        <v>0</v>
      </c>
      <c r="W395">
        <f>Source!Q133</f>
        <v>0</v>
      </c>
      <c r="X395">
        <f>Source!R133</f>
        <v>0</v>
      </c>
      <c r="Y395">
        <f>Source!U133</f>
        <v>0</v>
      </c>
      <c r="Z395">
        <f>Source!V133</f>
        <v>0</v>
      </c>
      <c r="AA395">
        <f>Source!X133</f>
        <v>0</v>
      </c>
      <c r="AB395">
        <f>Source!Y133</f>
        <v>0</v>
      </c>
    </row>
    <row r="396" spans="1:28" ht="14.25" x14ac:dyDescent="0.2">
      <c r="C396" s="27" t="s">
        <v>1657</v>
      </c>
      <c r="D396" s="27">
        <f>Source!BC133</f>
        <v>7.13</v>
      </c>
      <c r="F396" s="14"/>
      <c r="G396" s="14"/>
      <c r="H396" s="14"/>
    </row>
    <row r="397" spans="1:28" ht="42.75" x14ac:dyDescent="0.2">
      <c r="A397" s="51">
        <v>54</v>
      </c>
      <c r="B397" s="51" t="str">
        <f>Source!E135</f>
        <v>25</v>
      </c>
      <c r="C397" s="51" t="str">
        <f>Source!G135</f>
        <v>Устройство стяжек из выравнивающей смеси типа "Ветонит" 5000, толщиной 5 мм</v>
      </c>
      <c r="D397" s="51" t="str">
        <f>Source!F135</f>
        <v>11-01-011-08</v>
      </c>
      <c r="E397" s="34" t="str">
        <f>Source!H135</f>
        <v>100 м2</v>
      </c>
      <c r="F397" s="14">
        <f>Source!I135</f>
        <v>0.78500000000000003</v>
      </c>
      <c r="G397" s="25">
        <f>Source!AB135</f>
        <v>11078.647000000001</v>
      </c>
      <c r="H397" s="26">
        <f>Source!O135</f>
        <v>62007.75</v>
      </c>
      <c r="T397">
        <f>Source!O135+Source!X135+Source!Y135</f>
        <v>65651.360000000001</v>
      </c>
      <c r="U397">
        <f>Source!P135</f>
        <v>59895.88</v>
      </c>
      <c r="V397">
        <f>Source!S135</f>
        <v>2068.2800000000002</v>
      </c>
      <c r="W397">
        <f>Source!Q135</f>
        <v>43.59</v>
      </c>
      <c r="X397">
        <f>Source!R135</f>
        <v>13.78</v>
      </c>
      <c r="Y397">
        <f>Source!U135</f>
        <v>34.006592499999996</v>
      </c>
      <c r="Z397">
        <f>Source!V135</f>
        <v>0.16681250000000003</v>
      </c>
      <c r="AA397">
        <f>Source!X135</f>
        <v>2311.09</v>
      </c>
      <c r="AB397">
        <f>Source!Y135</f>
        <v>1332.52</v>
      </c>
    </row>
    <row r="398" spans="1:28" ht="14.25" x14ac:dyDescent="0.2">
      <c r="C398" s="27" t="str">
        <f>"Объем: "&amp;Source!I135&amp;"=78,5/"&amp;"100"</f>
        <v>Объем: 0,785=78,5/100</v>
      </c>
      <c r="F398" s="14"/>
      <c r="G398" s="14"/>
      <c r="H398" s="14"/>
    </row>
    <row r="399" spans="1:28" x14ac:dyDescent="0.2">
      <c r="C399" s="27" t="s">
        <v>1655</v>
      </c>
      <c r="D399" s="27">
        <f>Source!BA135</f>
        <v>7.13</v>
      </c>
    </row>
    <row r="400" spans="1:28" x14ac:dyDescent="0.2">
      <c r="C400" s="27" t="s">
        <v>1656</v>
      </c>
      <c r="D400" s="27">
        <f>Source!BB135</f>
        <v>7.13</v>
      </c>
    </row>
    <row r="401" spans="1:28" x14ac:dyDescent="0.2">
      <c r="C401" s="27" t="s">
        <v>1657</v>
      </c>
      <c r="D401" s="27">
        <f>Source!BC135</f>
        <v>7.13</v>
      </c>
    </row>
    <row r="402" spans="1:28" x14ac:dyDescent="0.2">
      <c r="C402" s="27" t="s">
        <v>1658</v>
      </c>
      <c r="D402" s="27">
        <f>Source!BS135</f>
        <v>7.13</v>
      </c>
    </row>
    <row r="403" spans="1:28" x14ac:dyDescent="0.2">
      <c r="C403" s="27" t="s">
        <v>1665</v>
      </c>
      <c r="D403" s="91" t="s">
        <v>96</v>
      </c>
      <c r="E403" s="91"/>
      <c r="F403" s="91"/>
      <c r="G403" s="91"/>
      <c r="H403" s="91"/>
    </row>
    <row r="404" spans="1:28" x14ac:dyDescent="0.2">
      <c r="C404" s="27" t="s">
        <v>1666</v>
      </c>
      <c r="D404" s="91" t="s">
        <v>96</v>
      </c>
      <c r="E404" s="91"/>
      <c r="F404" s="91"/>
      <c r="G404" s="91"/>
      <c r="H404" s="91"/>
    </row>
    <row r="405" spans="1:28" x14ac:dyDescent="0.2">
      <c r="C405" s="27" t="s">
        <v>1667</v>
      </c>
      <c r="D405" s="91" t="s">
        <v>97</v>
      </c>
      <c r="E405" s="91"/>
      <c r="F405" s="91"/>
      <c r="G405" s="91"/>
      <c r="H405" s="91"/>
    </row>
    <row r="406" spans="1:28" x14ac:dyDescent="0.2">
      <c r="C406" s="27" t="s">
        <v>1668</v>
      </c>
      <c r="D406" s="91" t="s">
        <v>97</v>
      </c>
      <c r="E406" s="91"/>
      <c r="F406" s="91"/>
      <c r="G406" s="91"/>
      <c r="H406" s="91"/>
    </row>
    <row r="407" spans="1:28" x14ac:dyDescent="0.2">
      <c r="C407" s="27" t="s">
        <v>1669</v>
      </c>
      <c r="D407" s="91" t="s">
        <v>96</v>
      </c>
      <c r="E407" s="91"/>
      <c r="F407" s="91"/>
      <c r="G407" s="91"/>
      <c r="H407" s="91"/>
    </row>
    <row r="408" spans="1:28" x14ac:dyDescent="0.2">
      <c r="C408" s="11" t="s">
        <v>1659</v>
      </c>
      <c r="D408" s="38"/>
      <c r="E408" s="38"/>
      <c r="F408" s="38">
        <f>Source!BZ135</f>
        <v>123</v>
      </c>
      <c r="G408" s="62">
        <f>(Source!AF135+Source!AE135)*Source!FX135/100</f>
        <v>411.79514399999999</v>
      </c>
      <c r="H408" s="63">
        <f>Source!X135</f>
        <v>2311.09</v>
      </c>
    </row>
    <row r="409" spans="1:28" x14ac:dyDescent="0.2">
      <c r="C409" s="11" t="s">
        <v>1660</v>
      </c>
      <c r="D409" s="38"/>
      <c r="E409" s="38"/>
      <c r="F409" s="38"/>
      <c r="G409" s="38" t="str">
        <f>CONCATENATE(Source!DL135,Source!FT135, "=", Source!FX135, "%")</f>
        <v>*0,9=110,7%</v>
      </c>
      <c r="H409" s="38" t="str">
        <f>CONCATENATE(Source!AT135)</f>
        <v>111</v>
      </c>
    </row>
    <row r="410" spans="1:28" x14ac:dyDescent="0.2">
      <c r="C410" s="11" t="s">
        <v>1661</v>
      </c>
      <c r="D410" s="38"/>
      <c r="E410" s="38"/>
      <c r="F410" s="38">
        <f>Source!CA135</f>
        <v>75</v>
      </c>
      <c r="G410" s="62">
        <f>(Source!AF135+Source!AE135)*Source!FY135/100</f>
        <v>237.14489999999998</v>
      </c>
      <c r="H410" s="63">
        <f>Source!Y135</f>
        <v>1332.52</v>
      </c>
    </row>
    <row r="411" spans="1:28" x14ac:dyDescent="0.2">
      <c r="C411" s="11" t="s">
        <v>1662</v>
      </c>
      <c r="D411" s="38"/>
      <c r="E411" s="38"/>
      <c r="F411" s="38"/>
      <c r="G411" s="38" t="str">
        <f>CONCATENATE(Source!DM135,Source!FU135, "=", Source!FY135, "%")</f>
        <v>*0,85=63,75%</v>
      </c>
      <c r="H411" s="38" t="str">
        <f>CONCATENATE(Source!AU135)</f>
        <v>64</v>
      </c>
    </row>
    <row r="412" spans="1:28" x14ac:dyDescent="0.2">
      <c r="C412" s="11" t="s">
        <v>1663</v>
      </c>
      <c r="D412" s="38"/>
      <c r="E412" s="38"/>
      <c r="F412" s="38"/>
      <c r="G412" s="62">
        <f>((Source!AF135+Source!AE135)*Source!FX135/100)+((Source!AF135+Source!AE135)*Source!FY135/100)+Source!AB135</f>
        <v>11727.587044</v>
      </c>
      <c r="H412" s="63">
        <f>Source!O135+Source!X135+Source!Y135</f>
        <v>65651.360000000001</v>
      </c>
    </row>
    <row r="413" spans="1:28" ht="42.75" x14ac:dyDescent="0.2">
      <c r="A413" s="51">
        <v>55</v>
      </c>
      <c r="B413" s="51" t="str">
        <f>Source!E137</f>
        <v>26</v>
      </c>
      <c r="C413" s="51" t="str">
        <f>Source!G137</f>
        <v>Устройство плинтусов поливинилхлоридных на винтах самонарезающих</v>
      </c>
      <c r="D413" s="51" t="str">
        <f>Source!F137</f>
        <v>11-01-040-03</v>
      </c>
      <c r="E413" s="34" t="str">
        <f>Source!H137</f>
        <v>100 м</v>
      </c>
      <c r="F413" s="14">
        <f>Source!I137</f>
        <v>0.9032</v>
      </c>
      <c r="G413" s="25">
        <f>Source!AB137</f>
        <v>146.82050000000001</v>
      </c>
      <c r="H413" s="26">
        <f>Source!O137</f>
        <v>945.5</v>
      </c>
      <c r="T413">
        <f>Source!O137+Source!X137+Source!Y137</f>
        <v>1746.1299999999999</v>
      </c>
      <c r="U413">
        <f>Source!P137</f>
        <v>474.23</v>
      </c>
      <c r="V413">
        <f>Source!S137</f>
        <v>454.12</v>
      </c>
      <c r="W413">
        <f>Source!Q137</f>
        <v>17.149999999999999</v>
      </c>
      <c r="X413">
        <f>Source!R137</f>
        <v>3.38</v>
      </c>
      <c r="Y413">
        <f>Source!U137</f>
        <v>6.9383823999999992</v>
      </c>
      <c r="Z413">
        <f>Source!V137</f>
        <v>4.5160000000000006E-2</v>
      </c>
      <c r="AA413">
        <f>Source!X137</f>
        <v>507.83</v>
      </c>
      <c r="AB413">
        <f>Source!Y137</f>
        <v>292.8</v>
      </c>
    </row>
    <row r="414" spans="1:28" ht="14.25" x14ac:dyDescent="0.2">
      <c r="C414" s="27" t="str">
        <f>"Объем: "&amp;Source!I137&amp;"=90,32/"&amp;"100"</f>
        <v>Объем: 0,9032=90,32/100</v>
      </c>
      <c r="F414" s="14"/>
      <c r="G414" s="14"/>
      <c r="H414" s="14"/>
    </row>
    <row r="415" spans="1:28" x14ac:dyDescent="0.2">
      <c r="C415" s="27" t="s">
        <v>1655</v>
      </c>
      <c r="D415" s="27">
        <f>Source!BA137</f>
        <v>7.13</v>
      </c>
    </row>
    <row r="416" spans="1:28" x14ac:dyDescent="0.2">
      <c r="C416" s="27" t="s">
        <v>1656</v>
      </c>
      <c r="D416" s="27">
        <f>Source!BB137</f>
        <v>7.13</v>
      </c>
    </row>
    <row r="417" spans="1:28" x14ac:dyDescent="0.2">
      <c r="C417" s="27" t="s">
        <v>1657</v>
      </c>
      <c r="D417" s="27">
        <f>Source!BC137</f>
        <v>7.13</v>
      </c>
    </row>
    <row r="418" spans="1:28" x14ac:dyDescent="0.2">
      <c r="C418" s="27" t="s">
        <v>1658</v>
      </c>
      <c r="D418" s="27">
        <f>Source!BS137</f>
        <v>7.13</v>
      </c>
    </row>
    <row r="419" spans="1:28" x14ac:dyDescent="0.2">
      <c r="C419" s="27" t="s">
        <v>1665</v>
      </c>
      <c r="D419" s="91" t="s">
        <v>96</v>
      </c>
      <c r="E419" s="91"/>
      <c r="F419" s="91"/>
      <c r="G419" s="91"/>
      <c r="H419" s="91"/>
    </row>
    <row r="420" spans="1:28" x14ac:dyDescent="0.2">
      <c r="C420" s="27" t="s">
        <v>1666</v>
      </c>
      <c r="D420" s="91" t="s">
        <v>96</v>
      </c>
      <c r="E420" s="91"/>
      <c r="F420" s="91"/>
      <c r="G420" s="91"/>
      <c r="H420" s="91"/>
    </row>
    <row r="421" spans="1:28" x14ac:dyDescent="0.2">
      <c r="C421" s="27" t="s">
        <v>1667</v>
      </c>
      <c r="D421" s="91" t="s">
        <v>97</v>
      </c>
      <c r="E421" s="91"/>
      <c r="F421" s="91"/>
      <c r="G421" s="91"/>
      <c r="H421" s="91"/>
    </row>
    <row r="422" spans="1:28" x14ac:dyDescent="0.2">
      <c r="C422" s="27" t="s">
        <v>1668</v>
      </c>
      <c r="D422" s="91" t="s">
        <v>97</v>
      </c>
      <c r="E422" s="91"/>
      <c r="F422" s="91"/>
      <c r="G422" s="91"/>
      <c r="H422" s="91"/>
    </row>
    <row r="423" spans="1:28" x14ac:dyDescent="0.2">
      <c r="C423" s="27" t="s">
        <v>1669</v>
      </c>
      <c r="D423" s="91" t="s">
        <v>96</v>
      </c>
      <c r="E423" s="91"/>
      <c r="F423" s="91"/>
      <c r="G423" s="91"/>
      <c r="H423" s="91"/>
    </row>
    <row r="424" spans="1:28" x14ac:dyDescent="0.2">
      <c r="C424" s="11" t="s">
        <v>1659</v>
      </c>
      <c r="D424" s="38"/>
      <c r="E424" s="38"/>
      <c r="F424" s="38">
        <f>Source!BZ137</f>
        <v>123</v>
      </c>
      <c r="G424" s="62">
        <f>(Source!AF137+Source!AE137)*Source!FX137/100</f>
        <v>78.644601000000009</v>
      </c>
      <c r="H424" s="63">
        <f>Source!X137</f>
        <v>507.83</v>
      </c>
    </row>
    <row r="425" spans="1:28" x14ac:dyDescent="0.2">
      <c r="C425" s="11" t="s">
        <v>1660</v>
      </c>
      <c r="D425" s="38"/>
      <c r="E425" s="38"/>
      <c r="F425" s="38"/>
      <c r="G425" s="38" t="str">
        <f>CONCATENATE(Source!DL137,Source!FT137, "=", Source!FX137, "%")</f>
        <v>*0,9=110,7%</v>
      </c>
      <c r="H425" s="38" t="str">
        <f>CONCATENATE(Source!AT137)</f>
        <v>111</v>
      </c>
    </row>
    <row r="426" spans="1:28" x14ac:dyDescent="0.2">
      <c r="C426" s="11" t="s">
        <v>1661</v>
      </c>
      <c r="D426" s="38"/>
      <c r="E426" s="38"/>
      <c r="F426" s="38">
        <f>Source!CA137</f>
        <v>75</v>
      </c>
      <c r="G426" s="62">
        <f>(Source!AF137+Source!AE137)*Source!FY137/100</f>
        <v>45.2899125</v>
      </c>
      <c r="H426" s="63">
        <f>Source!Y137</f>
        <v>292.8</v>
      </c>
    </row>
    <row r="427" spans="1:28" x14ac:dyDescent="0.2">
      <c r="C427" s="11" t="s">
        <v>1662</v>
      </c>
      <c r="D427" s="38"/>
      <c r="E427" s="38"/>
      <c r="F427" s="38"/>
      <c r="G427" s="38" t="str">
        <f>CONCATENATE(Source!DM137,Source!FU137, "=", Source!FY137, "%")</f>
        <v>*0,85=63,75%</v>
      </c>
      <c r="H427" s="38" t="str">
        <f>CONCATENATE(Source!AU137)</f>
        <v>64</v>
      </c>
    </row>
    <row r="428" spans="1:28" x14ac:dyDescent="0.2">
      <c r="C428" s="11" t="s">
        <v>1663</v>
      </c>
      <c r="D428" s="38"/>
      <c r="E428" s="38"/>
      <c r="F428" s="38"/>
      <c r="G428" s="62">
        <f>((Source!AF137+Source!AE137)*Source!FX137/100)+((Source!AF137+Source!AE137)*Source!FY137/100)+Source!AB137</f>
        <v>270.75501350000002</v>
      </c>
      <c r="H428" s="63">
        <f>Source!O137+Source!X137+Source!Y137</f>
        <v>1746.1299999999999</v>
      </c>
    </row>
    <row r="429" spans="1:28" ht="14.25" x14ac:dyDescent="0.2">
      <c r="A429" s="51">
        <v>56</v>
      </c>
      <c r="B429" s="51" t="str">
        <f>Source!E139</f>
        <v>26,1</v>
      </c>
      <c r="C429" s="51" t="str">
        <f>Source!G139</f>
        <v>Плинтуса для полов пластиковые</v>
      </c>
      <c r="D429" s="51" t="str">
        <f>Source!F139</f>
        <v>11.3.03.06</v>
      </c>
      <c r="E429" s="34" t="str">
        <f>Source!H139</f>
        <v>м</v>
      </c>
      <c r="F429" s="14">
        <f>Source!I139</f>
        <v>91.223200000000006</v>
      </c>
      <c r="G429" s="25">
        <f>Source!AB139</f>
        <v>0</v>
      </c>
      <c r="H429" s="26">
        <f>Source!O139</f>
        <v>0</v>
      </c>
      <c r="T429">
        <f>Source!O139+Source!X139+Source!Y139</f>
        <v>0</v>
      </c>
      <c r="U429">
        <f>Source!P139</f>
        <v>0</v>
      </c>
      <c r="V429">
        <f>Source!S139</f>
        <v>0</v>
      </c>
      <c r="W429">
        <f>Source!Q139</f>
        <v>0</v>
      </c>
      <c r="X429">
        <f>Source!R139</f>
        <v>0</v>
      </c>
      <c r="Y429">
        <f>Source!U139</f>
        <v>0</v>
      </c>
      <c r="Z429">
        <f>Source!V139</f>
        <v>0</v>
      </c>
      <c r="AA429">
        <f>Source!X139</f>
        <v>0</v>
      </c>
      <c r="AB429">
        <f>Source!Y139</f>
        <v>0</v>
      </c>
    </row>
    <row r="430" spans="1:28" ht="14.25" x14ac:dyDescent="0.2">
      <c r="C430" s="27" t="s">
        <v>1657</v>
      </c>
      <c r="D430" s="27">
        <f>Source!BC139</f>
        <v>7.13</v>
      </c>
      <c r="F430" s="14"/>
      <c r="G430" s="14"/>
      <c r="H430" s="14"/>
    </row>
    <row r="431" spans="1:28" ht="28.5" x14ac:dyDescent="0.2">
      <c r="A431" s="51">
        <v>57</v>
      </c>
      <c r="B431" s="51" t="str">
        <f>Source!E141</f>
        <v>26,2</v>
      </c>
      <c r="C431" s="51" t="str">
        <f>Source!G141</f>
        <v>Уголок наружный для пластикового плинтуса, высота 48 мм</v>
      </c>
      <c r="D431" s="51" t="str">
        <f>Source!F141</f>
        <v>11.3.03.14-0033</v>
      </c>
      <c r="E431" s="34" t="str">
        <f>Source!H141</f>
        <v>100 шт.</v>
      </c>
      <c r="F431" s="14">
        <f>Source!I141</f>
        <v>0.06</v>
      </c>
      <c r="G431" s="25">
        <f>Source!AB141</f>
        <v>128</v>
      </c>
      <c r="H431" s="26">
        <f>Source!O141</f>
        <v>54.76</v>
      </c>
      <c r="T431">
        <f>Source!O141+Source!X141+Source!Y141</f>
        <v>54.76</v>
      </c>
      <c r="U431">
        <f>Source!P141</f>
        <v>54.76</v>
      </c>
      <c r="V431">
        <f>Source!S141</f>
        <v>0</v>
      </c>
      <c r="W431">
        <f>Source!Q141</f>
        <v>0</v>
      </c>
      <c r="X431">
        <f>Source!R141</f>
        <v>0</v>
      </c>
      <c r="Y431">
        <f>Source!U141</f>
        <v>0</v>
      </c>
      <c r="Z431">
        <f>Source!V141</f>
        <v>0</v>
      </c>
      <c r="AA431">
        <f>Source!X141</f>
        <v>0</v>
      </c>
      <c r="AB431">
        <f>Source!Y141</f>
        <v>0</v>
      </c>
    </row>
    <row r="432" spans="1:28" ht="14.25" x14ac:dyDescent="0.2">
      <c r="C432" s="27" t="s">
        <v>1657</v>
      </c>
      <c r="D432" s="27">
        <f>Source!BC141</f>
        <v>7.13</v>
      </c>
      <c r="F432" s="14"/>
      <c r="G432" s="14"/>
      <c r="H432" s="14"/>
    </row>
    <row r="433" spans="1:28" ht="28.5" x14ac:dyDescent="0.2">
      <c r="A433" s="51">
        <v>58</v>
      </c>
      <c r="B433" s="51" t="str">
        <f>Source!E143</f>
        <v>26,3</v>
      </c>
      <c r="C433" s="51" t="str">
        <f>Source!G143</f>
        <v>Плинтуса для полов пластиковые, 19х48 мм</v>
      </c>
      <c r="D433" s="51" t="str">
        <f>Source!F143</f>
        <v>11.3.03.06-0001</v>
      </c>
      <c r="E433" s="34" t="str">
        <f>Source!H143</f>
        <v>м</v>
      </c>
      <c r="F433" s="14">
        <f>Source!I143</f>
        <v>91.223200000000006</v>
      </c>
      <c r="G433" s="25">
        <f>Source!AB143</f>
        <v>12.3</v>
      </c>
      <c r="H433" s="26">
        <f>Source!O143</f>
        <v>8000.18</v>
      </c>
      <c r="T433">
        <f>Source!O143+Source!X143+Source!Y143</f>
        <v>8000.18</v>
      </c>
      <c r="U433">
        <f>Source!P143</f>
        <v>8000.18</v>
      </c>
      <c r="V433">
        <f>Source!S143</f>
        <v>0</v>
      </c>
      <c r="W433">
        <f>Source!Q143</f>
        <v>0</v>
      </c>
      <c r="X433">
        <f>Source!R143</f>
        <v>0</v>
      </c>
      <c r="Y433">
        <f>Source!U143</f>
        <v>0</v>
      </c>
      <c r="Z433">
        <f>Source!V143</f>
        <v>0</v>
      </c>
      <c r="AA433">
        <f>Source!X143</f>
        <v>0</v>
      </c>
      <c r="AB433">
        <f>Source!Y143</f>
        <v>0</v>
      </c>
    </row>
    <row r="434" spans="1:28" ht="14.25" x14ac:dyDescent="0.2">
      <c r="C434" s="27" t="s">
        <v>1657</v>
      </c>
      <c r="D434" s="27">
        <f>Source!BC143</f>
        <v>7.13</v>
      </c>
      <c r="F434" s="14"/>
      <c r="G434" s="14"/>
      <c r="H434" s="14"/>
    </row>
    <row r="435" spans="1:28" ht="28.5" x14ac:dyDescent="0.2">
      <c r="A435" s="51">
        <v>59</v>
      </c>
      <c r="B435" s="51" t="str">
        <f>Source!E145</f>
        <v>26,4</v>
      </c>
      <c r="C435" s="51" t="str">
        <f>Source!G145</f>
        <v>Соединитель для пластикового плинтуса, высота 48 мм</v>
      </c>
      <c r="D435" s="51" t="str">
        <f>Source!F145</f>
        <v>11.3.03.14-0021</v>
      </c>
      <c r="E435" s="34" t="str">
        <f>Source!H145</f>
        <v>100 шт.</v>
      </c>
      <c r="F435" s="14">
        <f>Source!I145</f>
        <v>0.36</v>
      </c>
      <c r="G435" s="25">
        <f>Source!AB145</f>
        <v>128</v>
      </c>
      <c r="H435" s="26">
        <f>Source!O145</f>
        <v>328.55</v>
      </c>
      <c r="T435">
        <f>Source!O145+Source!X145+Source!Y145</f>
        <v>328.55</v>
      </c>
      <c r="U435">
        <f>Source!P145</f>
        <v>328.55</v>
      </c>
      <c r="V435">
        <f>Source!S145</f>
        <v>0</v>
      </c>
      <c r="W435">
        <f>Source!Q145</f>
        <v>0</v>
      </c>
      <c r="X435">
        <f>Source!R145</f>
        <v>0</v>
      </c>
      <c r="Y435">
        <f>Source!U145</f>
        <v>0</v>
      </c>
      <c r="Z435">
        <f>Source!V145</f>
        <v>0</v>
      </c>
      <c r="AA435">
        <f>Source!X145</f>
        <v>0</v>
      </c>
      <c r="AB435">
        <f>Source!Y145</f>
        <v>0</v>
      </c>
    </row>
    <row r="436" spans="1:28" ht="14.25" x14ac:dyDescent="0.2">
      <c r="C436" s="27" t="s">
        <v>1657</v>
      </c>
      <c r="D436" s="27">
        <f>Source!BC145</f>
        <v>7.13</v>
      </c>
      <c r="F436" s="14"/>
      <c r="G436" s="14"/>
      <c r="H436" s="14"/>
    </row>
    <row r="437" spans="1:28" ht="28.5" x14ac:dyDescent="0.2">
      <c r="A437" s="51">
        <v>60</v>
      </c>
      <c r="B437" s="51" t="str">
        <f>Source!E147</f>
        <v>26,5</v>
      </c>
      <c r="C437" s="51" t="str">
        <f>Source!G147</f>
        <v>Заглушки торцевая для пластикового плинтуса правая, высота 48 мм</v>
      </c>
      <c r="D437" s="51" t="str">
        <f>Source!F147</f>
        <v>11.3.03.14-0011</v>
      </c>
      <c r="E437" s="34" t="str">
        <f>Source!H147</f>
        <v>100 шт.</v>
      </c>
      <c r="F437" s="14">
        <f>Source!I147</f>
        <v>7.0000000000000007E-2</v>
      </c>
      <c r="G437" s="25">
        <f>Source!AB147</f>
        <v>63</v>
      </c>
      <c r="H437" s="26">
        <f>Source!O147</f>
        <v>31.44</v>
      </c>
      <c r="T437">
        <f>Source!O147+Source!X147+Source!Y147</f>
        <v>31.44</v>
      </c>
      <c r="U437">
        <f>Source!P147</f>
        <v>31.44</v>
      </c>
      <c r="V437">
        <f>Source!S147</f>
        <v>0</v>
      </c>
      <c r="W437">
        <f>Source!Q147</f>
        <v>0</v>
      </c>
      <c r="X437">
        <f>Source!R147</f>
        <v>0</v>
      </c>
      <c r="Y437">
        <f>Source!U147</f>
        <v>0</v>
      </c>
      <c r="Z437">
        <f>Source!V147</f>
        <v>0</v>
      </c>
      <c r="AA437">
        <f>Source!X147</f>
        <v>0</v>
      </c>
      <c r="AB437">
        <f>Source!Y147</f>
        <v>0</v>
      </c>
    </row>
    <row r="438" spans="1:28" ht="14.25" x14ac:dyDescent="0.2">
      <c r="C438" s="27" t="s">
        <v>1657</v>
      </c>
      <c r="D438" s="27">
        <f>Source!BC147</f>
        <v>7.13</v>
      </c>
      <c r="F438" s="14"/>
      <c r="G438" s="14"/>
      <c r="H438" s="14"/>
    </row>
    <row r="439" spans="1:28" ht="28.5" x14ac:dyDescent="0.2">
      <c r="A439" s="51">
        <v>61</v>
      </c>
      <c r="B439" s="51" t="str">
        <f>Source!E149</f>
        <v>26,6</v>
      </c>
      <c r="C439" s="51" t="str">
        <f>Source!G149</f>
        <v>Уголок наружный для пластикового плинтуса, высота 48 мм</v>
      </c>
      <c r="D439" s="51" t="str">
        <f>Source!F149</f>
        <v>11.3.03.14-0033</v>
      </c>
      <c r="E439" s="34" t="str">
        <f>Source!H149</f>
        <v>100 шт.</v>
      </c>
      <c r="F439" s="14">
        <f>Source!I149</f>
        <v>0.06</v>
      </c>
      <c r="G439" s="25">
        <f>Source!AB149</f>
        <v>128</v>
      </c>
      <c r="H439" s="26">
        <f>Source!O149</f>
        <v>54.76</v>
      </c>
      <c r="T439">
        <f>Source!O149+Source!X149+Source!Y149</f>
        <v>54.76</v>
      </c>
      <c r="U439">
        <f>Source!P149</f>
        <v>54.76</v>
      </c>
      <c r="V439">
        <f>Source!S149</f>
        <v>0</v>
      </c>
      <c r="W439">
        <f>Source!Q149</f>
        <v>0</v>
      </c>
      <c r="X439">
        <f>Source!R149</f>
        <v>0</v>
      </c>
      <c r="Y439">
        <f>Source!U149</f>
        <v>0</v>
      </c>
      <c r="Z439">
        <f>Source!V149</f>
        <v>0</v>
      </c>
      <c r="AA439">
        <f>Source!X149</f>
        <v>0</v>
      </c>
      <c r="AB439">
        <f>Source!Y149</f>
        <v>0</v>
      </c>
    </row>
    <row r="440" spans="1:28" ht="14.25" x14ac:dyDescent="0.2">
      <c r="C440" s="27" t="s">
        <v>1657</v>
      </c>
      <c r="D440" s="27">
        <f>Source!BC149</f>
        <v>7.13</v>
      </c>
      <c r="F440" s="14"/>
      <c r="G440" s="14"/>
      <c r="H440" s="14"/>
    </row>
    <row r="441" spans="1:28" ht="28.5" x14ac:dyDescent="0.2">
      <c r="A441" s="51">
        <v>62</v>
      </c>
      <c r="B441" s="51" t="str">
        <f>Source!E151</f>
        <v>26,7</v>
      </c>
      <c r="C441" s="51" t="str">
        <f>Source!G151</f>
        <v>Уголок наружный для пластикового плинтуса</v>
      </c>
      <c r="D441" s="51" t="str">
        <f>Source!F151</f>
        <v>11.3.03.14</v>
      </c>
      <c r="E441" s="34" t="str">
        <f>Source!H151</f>
        <v>шт.</v>
      </c>
      <c r="F441" s="14">
        <f>Source!I151</f>
        <v>6.3224</v>
      </c>
      <c r="G441" s="25">
        <f>Source!AB151</f>
        <v>0</v>
      </c>
      <c r="H441" s="26">
        <f>Source!O151</f>
        <v>0</v>
      </c>
      <c r="T441">
        <f>Source!O151+Source!X151+Source!Y151</f>
        <v>0</v>
      </c>
      <c r="U441">
        <f>Source!P151</f>
        <v>0</v>
      </c>
      <c r="V441">
        <f>Source!S151</f>
        <v>0</v>
      </c>
      <c r="W441">
        <f>Source!Q151</f>
        <v>0</v>
      </c>
      <c r="X441">
        <f>Source!R151</f>
        <v>0</v>
      </c>
      <c r="Y441">
        <f>Source!U151</f>
        <v>0</v>
      </c>
      <c r="Z441">
        <f>Source!V151</f>
        <v>0</v>
      </c>
      <c r="AA441">
        <f>Source!X151</f>
        <v>0</v>
      </c>
      <c r="AB441">
        <f>Source!Y151</f>
        <v>0</v>
      </c>
    </row>
    <row r="442" spans="1:28" ht="14.25" x14ac:dyDescent="0.2">
      <c r="C442" s="27" t="s">
        <v>1657</v>
      </c>
      <c r="D442" s="27">
        <f>Source!BC151</f>
        <v>7.13</v>
      </c>
      <c r="F442" s="14"/>
      <c r="G442" s="14"/>
      <c r="H442" s="14"/>
    </row>
    <row r="443" spans="1:28" ht="28.5" x14ac:dyDescent="0.2">
      <c r="A443" s="51">
        <v>63</v>
      </c>
      <c r="B443" s="51" t="str">
        <f>Source!E153</f>
        <v>26,8</v>
      </c>
      <c r="C443" s="51" t="str">
        <f>Source!G153</f>
        <v>Уголок внутренний для пластикового плинтуса</v>
      </c>
      <c r="D443" s="51" t="str">
        <f>Source!F153</f>
        <v>11.3.03.14</v>
      </c>
      <c r="E443" s="34" t="str">
        <f>Source!H153</f>
        <v>шт.</v>
      </c>
      <c r="F443" s="14">
        <f>Source!I153</f>
        <v>6.3224</v>
      </c>
      <c r="G443" s="25">
        <f>Source!AB153</f>
        <v>0</v>
      </c>
      <c r="H443" s="26">
        <f>Source!O153</f>
        <v>0</v>
      </c>
      <c r="T443">
        <f>Source!O153+Source!X153+Source!Y153</f>
        <v>0</v>
      </c>
      <c r="U443">
        <f>Source!P153</f>
        <v>0</v>
      </c>
      <c r="V443">
        <f>Source!S153</f>
        <v>0</v>
      </c>
      <c r="W443">
        <f>Source!Q153</f>
        <v>0</v>
      </c>
      <c r="X443">
        <f>Source!R153</f>
        <v>0</v>
      </c>
      <c r="Y443">
        <f>Source!U153</f>
        <v>0</v>
      </c>
      <c r="Z443">
        <f>Source!V153</f>
        <v>0</v>
      </c>
      <c r="AA443">
        <f>Source!X153</f>
        <v>0</v>
      </c>
      <c r="AB443">
        <f>Source!Y153</f>
        <v>0</v>
      </c>
    </row>
    <row r="444" spans="1:28" ht="14.25" x14ac:dyDescent="0.2">
      <c r="C444" s="27" t="s">
        <v>1657</v>
      </c>
      <c r="D444" s="27">
        <f>Source!BC153</f>
        <v>7.13</v>
      </c>
      <c r="F444" s="14"/>
      <c r="G444" s="14"/>
      <c r="H444" s="14"/>
    </row>
    <row r="445" spans="1:28" ht="28.5" x14ac:dyDescent="0.2">
      <c r="A445" s="51">
        <v>64</v>
      </c>
      <c r="B445" s="51" t="str">
        <f>Source!E155</f>
        <v>26,9</v>
      </c>
      <c r="C445" s="51" t="str">
        <f>Source!G155</f>
        <v>Соединитель для пластикового плинтуса</v>
      </c>
      <c r="D445" s="51" t="str">
        <f>Source!F155</f>
        <v>11.3.03.14</v>
      </c>
      <c r="E445" s="34" t="str">
        <f>Source!H155</f>
        <v>шт.</v>
      </c>
      <c r="F445" s="14">
        <f>Source!I155</f>
        <v>36.128</v>
      </c>
      <c r="G445" s="25">
        <f>Source!AB155</f>
        <v>0</v>
      </c>
      <c r="H445" s="26">
        <f>Source!O155</f>
        <v>0</v>
      </c>
      <c r="T445">
        <f>Source!O155+Source!X155+Source!Y155</f>
        <v>0</v>
      </c>
      <c r="U445">
        <f>Source!P155</f>
        <v>0</v>
      </c>
      <c r="V445">
        <f>Source!S155</f>
        <v>0</v>
      </c>
      <c r="W445">
        <f>Source!Q155</f>
        <v>0</v>
      </c>
      <c r="X445">
        <f>Source!R155</f>
        <v>0</v>
      </c>
      <c r="Y445">
        <f>Source!U155</f>
        <v>0</v>
      </c>
      <c r="Z445">
        <f>Source!V155</f>
        <v>0</v>
      </c>
      <c r="AA445">
        <f>Source!X155</f>
        <v>0</v>
      </c>
      <c r="AB445">
        <f>Source!Y155</f>
        <v>0</v>
      </c>
    </row>
    <row r="446" spans="1:28" ht="14.25" x14ac:dyDescent="0.2">
      <c r="C446" s="27" t="s">
        <v>1657</v>
      </c>
      <c r="D446" s="27">
        <f>Source!BC155</f>
        <v>7.13</v>
      </c>
      <c r="F446" s="14"/>
      <c r="G446" s="14"/>
      <c r="H446" s="14"/>
    </row>
    <row r="447" spans="1:28" ht="28.5" x14ac:dyDescent="0.2">
      <c r="A447" s="51">
        <v>65</v>
      </c>
      <c r="B447" s="51" t="str">
        <f>Source!E157</f>
        <v>26,10</v>
      </c>
      <c r="C447" s="51" t="str">
        <f>Source!G157</f>
        <v>Заглушка торцевая для пластикового плинтуса левая</v>
      </c>
      <c r="D447" s="51" t="str">
        <f>Source!F157</f>
        <v>11.3.03.14</v>
      </c>
      <c r="E447" s="34" t="str">
        <f>Source!H157</f>
        <v>шт.</v>
      </c>
      <c r="F447" s="14">
        <f>Source!I157</f>
        <v>7.2256</v>
      </c>
      <c r="G447" s="25">
        <f>Source!AB157</f>
        <v>0</v>
      </c>
      <c r="H447" s="26">
        <f>Source!O157</f>
        <v>0</v>
      </c>
      <c r="T447">
        <f>Source!O157+Source!X157+Source!Y157</f>
        <v>0</v>
      </c>
      <c r="U447">
        <f>Source!P157</f>
        <v>0</v>
      </c>
      <c r="V447">
        <f>Source!S157</f>
        <v>0</v>
      </c>
      <c r="W447">
        <f>Source!Q157</f>
        <v>0</v>
      </c>
      <c r="X447">
        <f>Source!R157</f>
        <v>0</v>
      </c>
      <c r="Y447">
        <f>Source!U157</f>
        <v>0</v>
      </c>
      <c r="Z447">
        <f>Source!V157</f>
        <v>0</v>
      </c>
      <c r="AA447">
        <f>Source!X157</f>
        <v>0</v>
      </c>
      <c r="AB447">
        <f>Source!Y157</f>
        <v>0</v>
      </c>
    </row>
    <row r="448" spans="1:28" ht="14.25" x14ac:dyDescent="0.2">
      <c r="C448" s="27" t="s">
        <v>1657</v>
      </c>
      <c r="D448" s="27">
        <f>Source!BC157</f>
        <v>7.13</v>
      </c>
      <c r="F448" s="14"/>
      <c r="G448" s="14"/>
      <c r="H448" s="14"/>
    </row>
    <row r="449" spans="1:28" ht="28.5" x14ac:dyDescent="0.2">
      <c r="A449" s="51">
        <v>66</v>
      </c>
      <c r="B449" s="51" t="str">
        <f>Source!E159</f>
        <v>26,11</v>
      </c>
      <c r="C449" s="51" t="str">
        <f>Source!G159</f>
        <v>Заглушка торцевая для пластикового плинтуса правая</v>
      </c>
      <c r="D449" s="51" t="str">
        <f>Source!F159</f>
        <v>11.3.03.14</v>
      </c>
      <c r="E449" s="34" t="str">
        <f>Source!H159</f>
        <v>шт.</v>
      </c>
      <c r="F449" s="14">
        <f>Source!I159</f>
        <v>7.2256</v>
      </c>
      <c r="G449" s="25">
        <f>Source!AB159</f>
        <v>0</v>
      </c>
      <c r="H449" s="26">
        <f>Source!O159</f>
        <v>0</v>
      </c>
      <c r="T449">
        <f>Source!O159+Source!X159+Source!Y159</f>
        <v>0</v>
      </c>
      <c r="U449">
        <f>Source!P159</f>
        <v>0</v>
      </c>
      <c r="V449">
        <f>Source!S159</f>
        <v>0</v>
      </c>
      <c r="W449">
        <f>Source!Q159</f>
        <v>0</v>
      </c>
      <c r="X449">
        <f>Source!R159</f>
        <v>0</v>
      </c>
      <c r="Y449">
        <f>Source!U159</f>
        <v>0</v>
      </c>
      <c r="Z449">
        <f>Source!V159</f>
        <v>0</v>
      </c>
      <c r="AA449">
        <f>Source!X159</f>
        <v>0</v>
      </c>
      <c r="AB449">
        <f>Source!Y159</f>
        <v>0</v>
      </c>
    </row>
    <row r="450" spans="1:28" ht="14.25" x14ac:dyDescent="0.2">
      <c r="C450" s="27" t="s">
        <v>1657</v>
      </c>
      <c r="D450" s="27">
        <f>Source!BC159</f>
        <v>7.13</v>
      </c>
      <c r="F450" s="14"/>
      <c r="G450" s="14"/>
      <c r="H450" s="14"/>
    </row>
    <row r="451" spans="1:28" ht="42.75" x14ac:dyDescent="0.2">
      <c r="A451" s="51">
        <v>67</v>
      </c>
      <c r="B451" s="51" t="str">
        <f>Source!E161</f>
        <v>27</v>
      </c>
      <c r="C451" s="51" t="str">
        <f>Source!G161</f>
        <v>Устройство гидроизоляции обмазочной в один слой толщиной 2 мм</v>
      </c>
      <c r="D451" s="51" t="str">
        <f>Source!F161</f>
        <v>11-01-004-05</v>
      </c>
      <c r="E451" s="34" t="str">
        <f>Source!H161</f>
        <v>100 м2</v>
      </c>
      <c r="F451" s="14">
        <f>Source!I161</f>
        <v>8.9700000000000002E-2</v>
      </c>
      <c r="G451" s="25">
        <f>Source!AB161</f>
        <v>1228.44</v>
      </c>
      <c r="H451" s="26">
        <f>Source!O161</f>
        <v>785.66</v>
      </c>
      <c r="T451">
        <f>Source!O161+Source!X161+Source!Y161</f>
        <v>1172.8800000000001</v>
      </c>
      <c r="U451">
        <f>Source!P161</f>
        <v>442.97</v>
      </c>
      <c r="V451">
        <f>Source!S161</f>
        <v>217.01</v>
      </c>
      <c r="W451">
        <f>Source!Q161</f>
        <v>125.68</v>
      </c>
      <c r="X451">
        <f>Source!R161</f>
        <v>4.26</v>
      </c>
      <c r="Y451">
        <f>Source!U161</f>
        <v>2.7820903499999998</v>
      </c>
      <c r="Z451">
        <f>Source!V161</f>
        <v>4.821375E-2</v>
      </c>
      <c r="AA451">
        <f>Source!X161</f>
        <v>245.61</v>
      </c>
      <c r="AB451">
        <f>Source!Y161</f>
        <v>141.61000000000001</v>
      </c>
    </row>
    <row r="452" spans="1:28" ht="14.25" x14ac:dyDescent="0.2">
      <c r="C452" s="27" t="str">
        <f>"Объем: "&amp;Source!I161&amp;"=8,97/"&amp;"100"</f>
        <v>Объем: 0,0897=8,97/100</v>
      </c>
      <c r="F452" s="14"/>
      <c r="G452" s="14"/>
      <c r="H452" s="14"/>
    </row>
    <row r="453" spans="1:28" x14ac:dyDescent="0.2">
      <c r="C453" s="27" t="s">
        <v>1655</v>
      </c>
      <c r="D453" s="27">
        <f>Source!BA161</f>
        <v>7.13</v>
      </c>
    </row>
    <row r="454" spans="1:28" x14ac:dyDescent="0.2">
      <c r="C454" s="27" t="s">
        <v>1656</v>
      </c>
      <c r="D454" s="27">
        <f>Source!BB161</f>
        <v>7.13</v>
      </c>
    </row>
    <row r="455" spans="1:28" x14ac:dyDescent="0.2">
      <c r="C455" s="27" t="s">
        <v>1657</v>
      </c>
      <c r="D455" s="27">
        <f>Source!BC161</f>
        <v>7.13</v>
      </c>
    </row>
    <row r="456" spans="1:28" x14ac:dyDescent="0.2">
      <c r="C456" s="27" t="s">
        <v>1658</v>
      </c>
      <c r="D456" s="27">
        <f>Source!BS161</f>
        <v>7.13</v>
      </c>
    </row>
    <row r="457" spans="1:28" x14ac:dyDescent="0.2">
      <c r="C457" s="27" t="s">
        <v>1665</v>
      </c>
      <c r="D457" s="91" t="s">
        <v>96</v>
      </c>
      <c r="E457" s="91"/>
      <c r="F457" s="91"/>
      <c r="G457" s="91"/>
      <c r="H457" s="91"/>
    </row>
    <row r="458" spans="1:28" x14ac:dyDescent="0.2">
      <c r="C458" s="27" t="s">
        <v>1666</v>
      </c>
      <c r="D458" s="91" t="s">
        <v>96</v>
      </c>
      <c r="E458" s="91"/>
      <c r="F458" s="91"/>
      <c r="G458" s="91"/>
      <c r="H458" s="91"/>
    </row>
    <row r="459" spans="1:28" x14ac:dyDescent="0.2">
      <c r="C459" s="27" t="s">
        <v>1667</v>
      </c>
      <c r="D459" s="91" t="s">
        <v>97</v>
      </c>
      <c r="E459" s="91"/>
      <c r="F459" s="91"/>
      <c r="G459" s="91"/>
      <c r="H459" s="91"/>
    </row>
    <row r="460" spans="1:28" x14ac:dyDescent="0.2">
      <c r="C460" s="27" t="s">
        <v>1668</v>
      </c>
      <c r="D460" s="91" t="s">
        <v>97</v>
      </c>
      <c r="E460" s="91"/>
      <c r="F460" s="91"/>
      <c r="G460" s="91"/>
      <c r="H460" s="91"/>
    </row>
    <row r="461" spans="1:28" x14ac:dyDescent="0.2">
      <c r="C461" s="27" t="s">
        <v>1669</v>
      </c>
      <c r="D461" s="91" t="s">
        <v>96</v>
      </c>
      <c r="E461" s="91"/>
      <c r="F461" s="91"/>
      <c r="G461" s="91"/>
      <c r="H461" s="91"/>
    </row>
    <row r="462" spans="1:28" x14ac:dyDescent="0.2">
      <c r="C462" s="11" t="s">
        <v>1659</v>
      </c>
      <c r="D462" s="38"/>
      <c r="E462" s="38"/>
      <c r="F462" s="38">
        <f>Source!BZ161</f>
        <v>123</v>
      </c>
      <c r="G462" s="62">
        <f>(Source!AF161+Source!AE161)*Source!FX161/100</f>
        <v>382.98878999999999</v>
      </c>
      <c r="H462" s="63">
        <f>Source!X161</f>
        <v>245.61</v>
      </c>
    </row>
    <row r="463" spans="1:28" x14ac:dyDescent="0.2">
      <c r="C463" s="11" t="s">
        <v>1660</v>
      </c>
      <c r="D463" s="38"/>
      <c r="E463" s="38"/>
      <c r="F463" s="38"/>
      <c r="G463" s="38" t="str">
        <f>CONCATENATE(Source!DL161,Source!FT161, "=", Source!FX161, "%")</f>
        <v>*0,9=110,7%</v>
      </c>
      <c r="H463" s="38" t="str">
        <f>CONCATENATE(Source!AT161)</f>
        <v>111</v>
      </c>
    </row>
    <row r="464" spans="1:28" x14ac:dyDescent="0.2">
      <c r="C464" s="11" t="s">
        <v>1661</v>
      </c>
      <c r="D464" s="38"/>
      <c r="E464" s="38"/>
      <c r="F464" s="38">
        <f>Source!CA161</f>
        <v>75</v>
      </c>
      <c r="G464" s="62">
        <f>(Source!AF161+Source!AE161)*Source!FY161/100</f>
        <v>220.55587500000001</v>
      </c>
      <c r="H464" s="63">
        <f>Source!Y161</f>
        <v>141.61000000000001</v>
      </c>
    </row>
    <row r="465" spans="1:28" x14ac:dyDescent="0.2">
      <c r="C465" s="11" t="s">
        <v>1662</v>
      </c>
      <c r="D465" s="38"/>
      <c r="E465" s="38"/>
      <c r="F465" s="38"/>
      <c r="G465" s="38" t="str">
        <f>CONCATENATE(Source!DM161,Source!FU161, "=", Source!FY161, "%")</f>
        <v>*0,85=63,75%</v>
      </c>
      <c r="H465" s="38" t="str">
        <f>CONCATENATE(Source!AU161)</f>
        <v>64</v>
      </c>
    </row>
    <row r="466" spans="1:28" x14ac:dyDescent="0.2">
      <c r="C466" s="11" t="s">
        <v>1663</v>
      </c>
      <c r="D466" s="38"/>
      <c r="E466" s="38"/>
      <c r="F466" s="38"/>
      <c r="G466" s="62">
        <f>((Source!AF161+Source!AE161)*Source!FX161/100)+((Source!AF161+Source!AE161)*Source!FY161/100)+Source!AB161</f>
        <v>1831.9846649999999</v>
      </c>
      <c r="H466" s="63">
        <f>Source!O161+Source!X161+Source!Y161</f>
        <v>1172.8800000000001</v>
      </c>
    </row>
    <row r="467" spans="1:28" ht="57" x14ac:dyDescent="0.2">
      <c r="A467" s="51">
        <v>68</v>
      </c>
      <c r="B467" s="51" t="str">
        <f>Source!E163</f>
        <v>28</v>
      </c>
      <c r="C467" s="51" t="str">
        <f>Source!G163</f>
        <v>Гидроизоляция боковая обмазочная битумная в 2 слоя по выровненной поверхности бутовой кладки, кирпичу, бетону</v>
      </c>
      <c r="D467" s="51" t="str">
        <f>Source!F163</f>
        <v>08-01-003-07</v>
      </c>
      <c r="E467" s="34" t="str">
        <f>Source!H163</f>
        <v>100 м2</v>
      </c>
      <c r="F467" s="14">
        <f>Source!I163</f>
        <v>0.35270000000000001</v>
      </c>
      <c r="G467" s="25">
        <f>Source!AB163</f>
        <v>1219.8815</v>
      </c>
      <c r="H467" s="26">
        <f>Source!O163</f>
        <v>3067.7</v>
      </c>
      <c r="T467">
        <f>Source!O163+Source!X163+Source!Y163</f>
        <v>4118.5</v>
      </c>
      <c r="U467">
        <f>Source!P163</f>
        <v>2259.4499999999998</v>
      </c>
      <c r="V467">
        <f>Source!S163</f>
        <v>583.04999999999995</v>
      </c>
      <c r="W467">
        <f>Source!Q163</f>
        <v>225.2</v>
      </c>
      <c r="X467">
        <f>Source!R163</f>
        <v>7.29</v>
      </c>
      <c r="Y467">
        <f>Source!U163</f>
        <v>8.5988260000000007</v>
      </c>
      <c r="Z467">
        <f>Source!V163</f>
        <v>8.8175000000000003E-2</v>
      </c>
      <c r="AA467">
        <f>Source!X163</f>
        <v>649.37</v>
      </c>
      <c r="AB467">
        <f>Source!Y163</f>
        <v>401.43</v>
      </c>
    </row>
    <row r="468" spans="1:28" ht="14.25" x14ac:dyDescent="0.2">
      <c r="C468" s="27" t="str">
        <f>"Объем: "&amp;Source!I163&amp;"=35,27/"&amp;"100"</f>
        <v>Объем: 0,3527=35,27/100</v>
      </c>
      <c r="F468" s="14"/>
      <c r="G468" s="14"/>
      <c r="H468" s="14"/>
    </row>
    <row r="469" spans="1:28" x14ac:dyDescent="0.2">
      <c r="C469" s="27" t="s">
        <v>1655</v>
      </c>
      <c r="D469" s="27">
        <f>Source!BA163</f>
        <v>7.13</v>
      </c>
    </row>
    <row r="470" spans="1:28" x14ac:dyDescent="0.2">
      <c r="C470" s="27" t="s">
        <v>1656</v>
      </c>
      <c r="D470" s="27">
        <f>Source!BB163</f>
        <v>7.13</v>
      </c>
    </row>
    <row r="471" spans="1:28" x14ac:dyDescent="0.2">
      <c r="C471" s="27" t="s">
        <v>1657</v>
      </c>
      <c r="D471" s="27">
        <f>Source!BC163</f>
        <v>7.13</v>
      </c>
    </row>
    <row r="472" spans="1:28" x14ac:dyDescent="0.2">
      <c r="C472" s="27" t="s">
        <v>1658</v>
      </c>
      <c r="D472" s="27">
        <f>Source!BS163</f>
        <v>7.13</v>
      </c>
    </row>
    <row r="473" spans="1:28" x14ac:dyDescent="0.2">
      <c r="C473" s="27" t="s">
        <v>1665</v>
      </c>
      <c r="D473" s="91" t="s">
        <v>96</v>
      </c>
      <c r="E473" s="91"/>
      <c r="F473" s="91"/>
      <c r="G473" s="91"/>
      <c r="H473" s="91"/>
    </row>
    <row r="474" spans="1:28" x14ac:dyDescent="0.2">
      <c r="C474" s="27" t="s">
        <v>1666</v>
      </c>
      <c r="D474" s="91" t="s">
        <v>96</v>
      </c>
      <c r="E474" s="91"/>
      <c r="F474" s="91"/>
      <c r="G474" s="91"/>
      <c r="H474" s="91"/>
    </row>
    <row r="475" spans="1:28" x14ac:dyDescent="0.2">
      <c r="C475" s="27" t="s">
        <v>1667</v>
      </c>
      <c r="D475" s="91" t="s">
        <v>97</v>
      </c>
      <c r="E475" s="91"/>
      <c r="F475" s="91"/>
      <c r="G475" s="91"/>
      <c r="H475" s="91"/>
    </row>
    <row r="476" spans="1:28" x14ac:dyDescent="0.2">
      <c r="C476" s="27" t="s">
        <v>1668</v>
      </c>
      <c r="D476" s="91" t="s">
        <v>97</v>
      </c>
      <c r="E476" s="91"/>
      <c r="F476" s="91"/>
      <c r="G476" s="91"/>
      <c r="H476" s="91"/>
    </row>
    <row r="477" spans="1:28" x14ac:dyDescent="0.2">
      <c r="C477" s="27" t="s">
        <v>1669</v>
      </c>
      <c r="D477" s="91" t="s">
        <v>96</v>
      </c>
      <c r="E477" s="91"/>
      <c r="F477" s="91"/>
      <c r="G477" s="91"/>
      <c r="H477" s="91"/>
    </row>
    <row r="478" spans="1:28" x14ac:dyDescent="0.2">
      <c r="C478" s="11" t="s">
        <v>1659</v>
      </c>
      <c r="D478" s="38"/>
      <c r="E478" s="38"/>
      <c r="F478" s="38">
        <f>Source!BZ163</f>
        <v>122</v>
      </c>
      <c r="G478" s="62">
        <f>(Source!AF163+Source!AE163)*Source!FX163/100</f>
        <v>257.75714699999997</v>
      </c>
      <c r="H478" s="63">
        <f>Source!X163</f>
        <v>649.37</v>
      </c>
    </row>
    <row r="479" spans="1:28" x14ac:dyDescent="0.2">
      <c r="C479" s="11" t="s">
        <v>1660</v>
      </c>
      <c r="D479" s="38"/>
      <c r="E479" s="38"/>
      <c r="F479" s="38"/>
      <c r="G479" s="38" t="str">
        <f>CONCATENATE(Source!DL163,Source!FT163, "=", Source!FX163, "%")</f>
        <v>*0,9=109,8%</v>
      </c>
      <c r="H479" s="38" t="str">
        <f>CONCATENATE(Source!AT163)</f>
        <v>110</v>
      </c>
    </row>
    <row r="480" spans="1:28" x14ac:dyDescent="0.2">
      <c r="C480" s="11" t="s">
        <v>1661</v>
      </c>
      <c r="D480" s="38"/>
      <c r="E480" s="38"/>
      <c r="F480" s="38">
        <f>Source!CA163</f>
        <v>80</v>
      </c>
      <c r="G480" s="62">
        <f>(Source!AF163+Source!AE163)*Source!FY163/100</f>
        <v>159.63101999999998</v>
      </c>
      <c r="H480" s="63">
        <f>Source!Y163</f>
        <v>401.43</v>
      </c>
    </row>
    <row r="481" spans="1:28" x14ac:dyDescent="0.2">
      <c r="C481" s="11" t="s">
        <v>1662</v>
      </c>
      <c r="D481" s="38"/>
      <c r="E481" s="38"/>
      <c r="F481" s="38"/>
      <c r="G481" s="38" t="str">
        <f>CONCATENATE(Source!DM163,Source!FU163, "=", Source!FY163, "%")</f>
        <v>*0,85=68%</v>
      </c>
      <c r="H481" s="38" t="str">
        <f>CONCATENATE(Source!AU163)</f>
        <v>68</v>
      </c>
    </row>
    <row r="482" spans="1:28" x14ac:dyDescent="0.2">
      <c r="C482" s="11" t="s">
        <v>1663</v>
      </c>
      <c r="D482" s="38"/>
      <c r="E482" s="38"/>
      <c r="F482" s="38"/>
      <c r="G482" s="62">
        <f>((Source!AF163+Source!AE163)*Source!FX163/100)+((Source!AF163+Source!AE163)*Source!FY163/100)+Source!AB163</f>
        <v>1637.269667</v>
      </c>
      <c r="H482" s="63">
        <f>Source!O163+Source!X163+Source!Y163</f>
        <v>4118.5</v>
      </c>
    </row>
    <row r="483" spans="1:28" ht="28.5" x14ac:dyDescent="0.2">
      <c r="A483" s="51">
        <v>69</v>
      </c>
      <c r="B483" s="51" t="str">
        <f>Source!E165</f>
        <v>29</v>
      </c>
      <c r="C483" s="51" t="str">
        <f>Source!G165</f>
        <v>Устройство покрытий из линолеума на клее</v>
      </c>
      <c r="D483" s="51" t="str">
        <f>Source!F165</f>
        <v>11-01-036-01</v>
      </c>
      <c r="E483" s="34" t="str">
        <f>Source!H165</f>
        <v>100 м2</v>
      </c>
      <c r="F483" s="14">
        <f>Source!I165</f>
        <v>0.78500000000000003</v>
      </c>
      <c r="G483" s="25">
        <f>Source!AB165</f>
        <v>460.851</v>
      </c>
      <c r="H483" s="26">
        <f>Source!O165</f>
        <v>2579.4</v>
      </c>
      <c r="T483">
        <f>Source!O165+Source!X165+Source!Y165</f>
        <v>6677.1</v>
      </c>
      <c r="U483">
        <f>Source!P165</f>
        <v>5.09</v>
      </c>
      <c r="V483">
        <f>Source!S165</f>
        <v>2267.87</v>
      </c>
      <c r="W483">
        <f>Source!Q165</f>
        <v>306.44</v>
      </c>
      <c r="X483">
        <f>Source!R165</f>
        <v>73.67</v>
      </c>
      <c r="Y483">
        <f>Source!U165</f>
        <v>38.276600000000002</v>
      </c>
      <c r="Z483">
        <f>Source!V165</f>
        <v>0.83406250000000004</v>
      </c>
      <c r="AA483">
        <f>Source!X165</f>
        <v>2599.11</v>
      </c>
      <c r="AB483">
        <f>Source!Y165</f>
        <v>1498.59</v>
      </c>
    </row>
    <row r="484" spans="1:28" ht="14.25" x14ac:dyDescent="0.2">
      <c r="C484" s="27" t="str">
        <f>"Объем: "&amp;Source!I165&amp;"=78,5/"&amp;"100"</f>
        <v>Объем: 0,785=78,5/100</v>
      </c>
      <c r="F484" s="14"/>
      <c r="G484" s="14"/>
      <c r="H484" s="14"/>
    </row>
    <row r="485" spans="1:28" x14ac:dyDescent="0.2">
      <c r="C485" s="27" t="s">
        <v>1655</v>
      </c>
      <c r="D485" s="27">
        <f>Source!BA165</f>
        <v>7.13</v>
      </c>
    </row>
    <row r="486" spans="1:28" x14ac:dyDescent="0.2">
      <c r="C486" s="27" t="s">
        <v>1656</v>
      </c>
      <c r="D486" s="27">
        <f>Source!BB165</f>
        <v>7.13</v>
      </c>
    </row>
    <row r="487" spans="1:28" x14ac:dyDescent="0.2">
      <c r="C487" s="27" t="s">
        <v>1657</v>
      </c>
      <c r="D487" s="27">
        <f>Source!BC165</f>
        <v>7.13</v>
      </c>
    </row>
    <row r="488" spans="1:28" x14ac:dyDescent="0.2">
      <c r="C488" s="27" t="s">
        <v>1658</v>
      </c>
      <c r="D488" s="27">
        <f>Source!BS165</f>
        <v>7.13</v>
      </c>
    </row>
    <row r="489" spans="1:28" x14ac:dyDescent="0.2">
      <c r="C489" s="27" t="s">
        <v>1665</v>
      </c>
      <c r="D489" s="91" t="s">
        <v>96</v>
      </c>
      <c r="E489" s="91"/>
      <c r="F489" s="91"/>
      <c r="G489" s="91"/>
      <c r="H489" s="91"/>
    </row>
    <row r="490" spans="1:28" x14ac:dyDescent="0.2">
      <c r="C490" s="27" t="s">
        <v>1666</v>
      </c>
      <c r="D490" s="91" t="s">
        <v>96</v>
      </c>
      <c r="E490" s="91"/>
      <c r="F490" s="91"/>
      <c r="G490" s="91"/>
      <c r="H490" s="91"/>
    </row>
    <row r="491" spans="1:28" x14ac:dyDescent="0.2">
      <c r="C491" s="27" t="s">
        <v>1667</v>
      </c>
      <c r="D491" s="91" t="s">
        <v>97</v>
      </c>
      <c r="E491" s="91"/>
      <c r="F491" s="91"/>
      <c r="G491" s="91"/>
      <c r="H491" s="91"/>
    </row>
    <row r="492" spans="1:28" x14ac:dyDescent="0.2">
      <c r="C492" s="27" t="s">
        <v>1668</v>
      </c>
      <c r="D492" s="91" t="s">
        <v>97</v>
      </c>
      <c r="E492" s="91"/>
      <c r="F492" s="91"/>
      <c r="G492" s="91"/>
      <c r="H492" s="91"/>
    </row>
    <row r="493" spans="1:28" x14ac:dyDescent="0.2">
      <c r="C493" s="27" t="s">
        <v>1669</v>
      </c>
      <c r="D493" s="91" t="s">
        <v>96</v>
      </c>
      <c r="E493" s="91"/>
      <c r="F493" s="91"/>
      <c r="G493" s="91"/>
      <c r="H493" s="91"/>
    </row>
    <row r="494" spans="1:28" x14ac:dyDescent="0.2">
      <c r="C494" s="11" t="s">
        <v>1659</v>
      </c>
      <c r="D494" s="38"/>
      <c r="E494" s="38"/>
      <c r="F494" s="38">
        <f>Source!BZ165</f>
        <v>123</v>
      </c>
      <c r="G494" s="62">
        <f>(Source!AF165+Source!AE165)*Source!FX165/100</f>
        <v>463.11732450000005</v>
      </c>
      <c r="H494" s="63">
        <f>Source!X165</f>
        <v>2599.11</v>
      </c>
    </row>
    <row r="495" spans="1:28" x14ac:dyDescent="0.2">
      <c r="C495" s="11" t="s">
        <v>1660</v>
      </c>
      <c r="D495" s="38"/>
      <c r="E495" s="38"/>
      <c r="F495" s="38"/>
      <c r="G495" s="38" t="str">
        <f>CONCATENATE(Source!DL165,Source!FT165, "=", Source!FX165, "%")</f>
        <v>*0,9=110,7%</v>
      </c>
      <c r="H495" s="38" t="str">
        <f>CONCATENATE(Source!AT165)</f>
        <v>111</v>
      </c>
    </row>
    <row r="496" spans="1:28" x14ac:dyDescent="0.2">
      <c r="C496" s="11" t="s">
        <v>1661</v>
      </c>
      <c r="D496" s="38"/>
      <c r="E496" s="38"/>
      <c r="F496" s="38">
        <f>Source!CA165</f>
        <v>75</v>
      </c>
      <c r="G496" s="62">
        <f>(Source!AF165+Source!AE165)*Source!FY165/100</f>
        <v>266.70035625000003</v>
      </c>
      <c r="H496" s="63">
        <f>Source!Y165</f>
        <v>1498.59</v>
      </c>
    </row>
    <row r="497" spans="1:28" x14ac:dyDescent="0.2">
      <c r="C497" s="11" t="s">
        <v>1662</v>
      </c>
      <c r="D497" s="38"/>
      <c r="E497" s="38"/>
      <c r="F497" s="38"/>
      <c r="G497" s="38" t="str">
        <f>CONCATENATE(Source!DM165,Source!FU165, "=", Source!FY165, "%")</f>
        <v>*0,85=63,75%</v>
      </c>
      <c r="H497" s="38" t="str">
        <f>CONCATENATE(Source!AU165)</f>
        <v>64</v>
      </c>
    </row>
    <row r="498" spans="1:28" x14ac:dyDescent="0.2">
      <c r="C498" s="11" t="s">
        <v>1663</v>
      </c>
      <c r="D498" s="38"/>
      <c r="E498" s="38"/>
      <c r="F498" s="38"/>
      <c r="G498" s="62">
        <f>((Source!AF165+Source!AE165)*Source!FX165/100)+((Source!AF165+Source!AE165)*Source!FY165/100)+Source!AB165</f>
        <v>1190.66868075</v>
      </c>
      <c r="H498" s="63">
        <f>Source!O165+Source!X165+Source!Y165</f>
        <v>6677.1</v>
      </c>
    </row>
    <row r="499" spans="1:28" ht="28.5" x14ac:dyDescent="0.2">
      <c r="A499" s="51">
        <v>70</v>
      </c>
      <c r="B499" s="51" t="str">
        <f>Source!E167</f>
        <v>29,1</v>
      </c>
      <c r="C499" s="51" t="str">
        <f>Source!G167</f>
        <v>Линолеум на теплозвукоизолирующей подоснове</v>
      </c>
      <c r="D499" s="51" t="str">
        <f>Source!F167</f>
        <v>01.6.03.04</v>
      </c>
      <c r="E499" s="34" t="str">
        <f>Source!H167</f>
        <v>м2</v>
      </c>
      <c r="F499" s="14">
        <f>Source!I167</f>
        <v>80.069999999999993</v>
      </c>
      <c r="G499" s="25">
        <f>Source!AB167</f>
        <v>0</v>
      </c>
      <c r="H499" s="26">
        <f>Source!O167</f>
        <v>0</v>
      </c>
      <c r="T499">
        <f>Source!O167+Source!X167+Source!Y167</f>
        <v>0</v>
      </c>
      <c r="U499">
        <f>Source!P167</f>
        <v>0</v>
      </c>
      <c r="V499">
        <f>Source!S167</f>
        <v>0</v>
      </c>
      <c r="W499">
        <f>Source!Q167</f>
        <v>0</v>
      </c>
      <c r="X499">
        <f>Source!R167</f>
        <v>0</v>
      </c>
      <c r="Y499">
        <f>Source!U167</f>
        <v>0</v>
      </c>
      <c r="Z499">
        <f>Source!V167</f>
        <v>0</v>
      </c>
      <c r="AA499">
        <f>Source!X167</f>
        <v>0</v>
      </c>
      <c r="AB499">
        <f>Source!Y167</f>
        <v>0</v>
      </c>
    </row>
    <row r="500" spans="1:28" ht="14.25" x14ac:dyDescent="0.2">
      <c r="C500" s="27" t="s">
        <v>1657</v>
      </c>
      <c r="D500" s="27">
        <f>Source!BC167</f>
        <v>7.13</v>
      </c>
      <c r="F500" s="14"/>
      <c r="G500" s="14"/>
      <c r="H500" s="14"/>
    </row>
    <row r="501" spans="1:28" ht="71.25" x14ac:dyDescent="0.2">
      <c r="A501" s="51">
        <v>71</v>
      </c>
      <c r="B501" s="51" t="str">
        <f>Source!E169</f>
        <v>29,2</v>
      </c>
      <c r="C501" s="51" t="str">
        <f>Source!G169</f>
        <v>Линолеум коммерческий гомогенный "ТАРКЕТТ iQ GRANIT SAFE.T", антискользящий (толщина 2 мм, класс 34/43, пож. безопасность Г4, В3, РП1, Д2, Т2)</v>
      </c>
      <c r="D501" s="51" t="str">
        <f>Source!F169</f>
        <v>01.6.03.04-0116</v>
      </c>
      <c r="E501" s="34" t="str">
        <f>Source!H169</f>
        <v>м2</v>
      </c>
      <c r="F501" s="14">
        <f>Source!I169</f>
        <v>80.069999999999993</v>
      </c>
      <c r="G501" s="25">
        <f>Source!AB169</f>
        <v>181.33</v>
      </c>
      <c r="H501" s="26">
        <f>Source!O169</f>
        <v>103521.13</v>
      </c>
      <c r="T501">
        <f>Source!O169+Source!X169+Source!Y169</f>
        <v>103521.13</v>
      </c>
      <c r="U501">
        <f>Source!P169</f>
        <v>103521.13</v>
      </c>
      <c r="V501">
        <f>Source!S169</f>
        <v>0</v>
      </c>
      <c r="W501">
        <f>Source!Q169</f>
        <v>0</v>
      </c>
      <c r="X501">
        <f>Source!R169</f>
        <v>0</v>
      </c>
      <c r="Y501">
        <f>Source!U169</f>
        <v>0</v>
      </c>
      <c r="Z501">
        <f>Source!V169</f>
        <v>0</v>
      </c>
      <c r="AA501">
        <f>Source!X169</f>
        <v>0</v>
      </c>
      <c r="AB501">
        <f>Source!Y169</f>
        <v>0</v>
      </c>
    </row>
    <row r="502" spans="1:28" ht="14.25" x14ac:dyDescent="0.2">
      <c r="C502" s="27" t="s">
        <v>1657</v>
      </c>
      <c r="D502" s="27">
        <f>Source!BC169</f>
        <v>7.13</v>
      </c>
      <c r="F502" s="14"/>
      <c r="G502" s="14"/>
      <c r="H502" s="14"/>
    </row>
    <row r="503" spans="1:28" ht="14.25" x14ac:dyDescent="0.2">
      <c r="A503" s="51">
        <v>72</v>
      </c>
      <c r="B503" s="51" t="str">
        <f>Source!E171</f>
        <v>29,3</v>
      </c>
      <c r="C503" s="51" t="str">
        <f>Source!G171</f>
        <v>Состав клеящий</v>
      </c>
      <c r="D503" s="51" t="str">
        <f>Source!F171</f>
        <v>14.1.06.05</v>
      </c>
      <c r="E503" s="34" t="str">
        <f>Source!H171</f>
        <v>кг</v>
      </c>
      <c r="F503" s="14">
        <f>Source!I171</f>
        <v>39.25</v>
      </c>
      <c r="G503" s="25">
        <f>Source!AB171</f>
        <v>0</v>
      </c>
      <c r="H503" s="26">
        <f>Source!O171</f>
        <v>0</v>
      </c>
      <c r="T503">
        <f>Source!O171+Source!X171+Source!Y171</f>
        <v>0</v>
      </c>
      <c r="U503">
        <f>Source!P171</f>
        <v>0</v>
      </c>
      <c r="V503">
        <f>Source!S171</f>
        <v>0</v>
      </c>
      <c r="W503">
        <f>Source!Q171</f>
        <v>0</v>
      </c>
      <c r="X503">
        <f>Source!R171</f>
        <v>0</v>
      </c>
      <c r="Y503">
        <f>Source!U171</f>
        <v>0</v>
      </c>
      <c r="Z503">
        <f>Source!V171</f>
        <v>0</v>
      </c>
      <c r="AA503">
        <f>Source!X171</f>
        <v>0</v>
      </c>
      <c r="AB503">
        <f>Source!Y171</f>
        <v>0</v>
      </c>
    </row>
    <row r="504" spans="1:28" ht="14.25" x14ac:dyDescent="0.2">
      <c r="C504" s="27" t="s">
        <v>1657</v>
      </c>
      <c r="D504" s="27">
        <f>Source!BC171</f>
        <v>7.13</v>
      </c>
      <c r="F504" s="14"/>
      <c r="G504" s="14"/>
      <c r="H504" s="14"/>
    </row>
    <row r="505" spans="1:28" ht="28.5" x14ac:dyDescent="0.2">
      <c r="A505" s="51">
        <v>73</v>
      </c>
      <c r="B505" s="51" t="str">
        <f>Source!E173</f>
        <v>29,4</v>
      </c>
      <c r="C505" s="51" t="str">
        <f>Source!G173</f>
        <v>Клей «Бустилат»</v>
      </c>
      <c r="D505" s="51" t="str">
        <f>Source!F173</f>
        <v>14.1.02.04-0101</v>
      </c>
      <c r="E505" s="34" t="str">
        <f>Source!H173</f>
        <v>т</v>
      </c>
      <c r="F505" s="14">
        <f>Source!I173</f>
        <v>3.925E-2</v>
      </c>
      <c r="G505" s="25">
        <f>Source!AB173</f>
        <v>11300</v>
      </c>
      <c r="H505" s="26">
        <f>Source!O173</f>
        <v>3162.33</v>
      </c>
      <c r="T505">
        <f>Source!O173+Source!X173+Source!Y173</f>
        <v>3162.33</v>
      </c>
      <c r="U505">
        <f>Source!P173</f>
        <v>3162.33</v>
      </c>
      <c r="V505">
        <f>Source!S173</f>
        <v>0</v>
      </c>
      <c r="W505">
        <f>Source!Q173</f>
        <v>0</v>
      </c>
      <c r="X505">
        <f>Source!R173</f>
        <v>0</v>
      </c>
      <c r="Y505">
        <f>Source!U173</f>
        <v>0</v>
      </c>
      <c r="Z505">
        <f>Source!V173</f>
        <v>0</v>
      </c>
      <c r="AA505">
        <f>Source!X173</f>
        <v>0</v>
      </c>
      <c r="AB505">
        <f>Source!Y173</f>
        <v>0</v>
      </c>
    </row>
    <row r="506" spans="1:28" ht="14.25" x14ac:dyDescent="0.2">
      <c r="C506" s="27" t="s">
        <v>1657</v>
      </c>
      <c r="D506" s="27">
        <f>Source!BC173</f>
        <v>7.13</v>
      </c>
      <c r="F506" s="14"/>
      <c r="G506" s="14"/>
      <c r="H506" s="14"/>
    </row>
    <row r="507" spans="1:28" ht="42.75" x14ac:dyDescent="0.2">
      <c r="A507" s="51">
        <v>74</v>
      </c>
      <c r="B507" s="51" t="str">
        <f>Source!E175</f>
        <v>30</v>
      </c>
      <c r="C507" s="51" t="str">
        <f>Source!G175</f>
        <v>Устройство покрытий на цементном растворе из плиток керамических для полов одноцветных с красителем</v>
      </c>
      <c r="D507" s="51" t="str">
        <f>Source!F175</f>
        <v>11-01-027-03</v>
      </c>
      <c r="E507" s="34" t="str">
        <f>Source!H175</f>
        <v>100 м2</v>
      </c>
      <c r="F507" s="14">
        <f>Source!I175</f>
        <v>8.8700000000000001E-2</v>
      </c>
      <c r="G507" s="25">
        <f>Source!AB175</f>
        <v>8389.1370000000006</v>
      </c>
      <c r="H507" s="26">
        <f>Source!O175</f>
        <v>5305.55</v>
      </c>
      <c r="T507">
        <f>Source!O175+Source!X175+Source!Y175</f>
        <v>6690.4500000000007</v>
      </c>
      <c r="U507">
        <f>Source!P175</f>
        <v>4447.16</v>
      </c>
      <c r="V507">
        <f>Source!S175</f>
        <v>761.39</v>
      </c>
      <c r="W507">
        <f>Source!Q175</f>
        <v>97</v>
      </c>
      <c r="X507">
        <f>Source!R175</f>
        <v>29.98</v>
      </c>
      <c r="Y507">
        <f>Source!U175</f>
        <v>12.218158899999999</v>
      </c>
      <c r="Z507">
        <f>Source!V175</f>
        <v>0.3259725</v>
      </c>
      <c r="AA507">
        <f>Source!X175</f>
        <v>878.42</v>
      </c>
      <c r="AB507">
        <f>Source!Y175</f>
        <v>506.48</v>
      </c>
    </row>
    <row r="508" spans="1:28" ht="14.25" x14ac:dyDescent="0.2">
      <c r="C508" s="27" t="str">
        <f>"Объем: "&amp;Source!I175&amp;"=8,87/"&amp;"100"</f>
        <v>Объем: 0,0887=8,87/100</v>
      </c>
      <c r="F508" s="14"/>
      <c r="G508" s="14"/>
      <c r="H508" s="14"/>
    </row>
    <row r="509" spans="1:28" x14ac:dyDescent="0.2">
      <c r="C509" s="27" t="s">
        <v>1655</v>
      </c>
      <c r="D509" s="27">
        <f>Source!BA175</f>
        <v>7.13</v>
      </c>
    </row>
    <row r="510" spans="1:28" x14ac:dyDescent="0.2">
      <c r="C510" s="27" t="s">
        <v>1656</v>
      </c>
      <c r="D510" s="27">
        <f>Source!BB175</f>
        <v>7.13</v>
      </c>
    </row>
    <row r="511" spans="1:28" x14ac:dyDescent="0.2">
      <c r="C511" s="27" t="s">
        <v>1657</v>
      </c>
      <c r="D511" s="27">
        <f>Source!BC175</f>
        <v>7.13</v>
      </c>
    </row>
    <row r="512" spans="1:28" x14ac:dyDescent="0.2">
      <c r="C512" s="27" t="s">
        <v>1658</v>
      </c>
      <c r="D512" s="27">
        <f>Source!BS175</f>
        <v>7.13</v>
      </c>
    </row>
    <row r="513" spans="1:28" x14ac:dyDescent="0.2">
      <c r="C513" s="27" t="s">
        <v>1665</v>
      </c>
      <c r="D513" s="91" t="s">
        <v>96</v>
      </c>
      <c r="E513" s="91"/>
      <c r="F513" s="91"/>
      <c r="G513" s="91"/>
      <c r="H513" s="91"/>
    </row>
    <row r="514" spans="1:28" x14ac:dyDescent="0.2">
      <c r="C514" s="27" t="s">
        <v>1666</v>
      </c>
      <c r="D514" s="91" t="s">
        <v>96</v>
      </c>
      <c r="E514" s="91"/>
      <c r="F514" s="91"/>
      <c r="G514" s="91"/>
      <c r="H514" s="91"/>
    </row>
    <row r="515" spans="1:28" x14ac:dyDescent="0.2">
      <c r="C515" s="27" t="s">
        <v>1667</v>
      </c>
      <c r="D515" s="91" t="s">
        <v>97</v>
      </c>
      <c r="E515" s="91"/>
      <c r="F515" s="91"/>
      <c r="G515" s="91"/>
      <c r="H515" s="91"/>
    </row>
    <row r="516" spans="1:28" x14ac:dyDescent="0.2">
      <c r="C516" s="27" t="s">
        <v>1668</v>
      </c>
      <c r="D516" s="91" t="s">
        <v>97</v>
      </c>
      <c r="E516" s="91"/>
      <c r="F516" s="91"/>
      <c r="G516" s="91"/>
      <c r="H516" s="91"/>
    </row>
    <row r="517" spans="1:28" x14ac:dyDescent="0.2">
      <c r="C517" s="27" t="s">
        <v>1669</v>
      </c>
      <c r="D517" s="91" t="s">
        <v>96</v>
      </c>
      <c r="E517" s="91"/>
      <c r="F517" s="91"/>
      <c r="G517" s="91"/>
      <c r="H517" s="91"/>
    </row>
    <row r="518" spans="1:28" x14ac:dyDescent="0.2">
      <c r="C518" s="11" t="s">
        <v>1659</v>
      </c>
      <c r="D518" s="38"/>
      <c r="E518" s="38"/>
      <c r="F518" s="38">
        <f>Source!BZ175</f>
        <v>123</v>
      </c>
      <c r="G518" s="62">
        <f>(Source!AF175+Source!AE175)*Source!FX175/100</f>
        <v>1385.2023840000004</v>
      </c>
      <c r="H518" s="63">
        <f>Source!X175</f>
        <v>878.42</v>
      </c>
    </row>
    <row r="519" spans="1:28" x14ac:dyDescent="0.2">
      <c r="C519" s="11" t="s">
        <v>1660</v>
      </c>
      <c r="D519" s="38"/>
      <c r="E519" s="38"/>
      <c r="F519" s="38"/>
      <c r="G519" s="38" t="str">
        <f>CONCATENATE(Source!DL175,Source!FT175, "=", Source!FX175, "%")</f>
        <v>*0,9=110,7%</v>
      </c>
      <c r="H519" s="38" t="str">
        <f>CONCATENATE(Source!AT175)</f>
        <v>111</v>
      </c>
    </row>
    <row r="520" spans="1:28" x14ac:dyDescent="0.2">
      <c r="C520" s="11" t="s">
        <v>1661</v>
      </c>
      <c r="D520" s="38"/>
      <c r="E520" s="38"/>
      <c r="F520" s="38">
        <f>Source!CA175</f>
        <v>75</v>
      </c>
      <c r="G520" s="62">
        <f>(Source!AF175+Source!AE175)*Source!FY175/100</f>
        <v>797.71140000000014</v>
      </c>
      <c r="H520" s="63">
        <f>Source!Y175</f>
        <v>506.48</v>
      </c>
    </row>
    <row r="521" spans="1:28" x14ac:dyDescent="0.2">
      <c r="C521" s="11" t="s">
        <v>1662</v>
      </c>
      <c r="D521" s="38"/>
      <c r="E521" s="38"/>
      <c r="F521" s="38"/>
      <c r="G521" s="38" t="str">
        <f>CONCATENATE(Source!DM175,Source!FU175, "=", Source!FY175, "%")</f>
        <v>*0,85=63,75%</v>
      </c>
      <c r="H521" s="38" t="str">
        <f>CONCATENATE(Source!AU175)</f>
        <v>64</v>
      </c>
    </row>
    <row r="522" spans="1:28" x14ac:dyDescent="0.2">
      <c r="C522" s="11" t="s">
        <v>1663</v>
      </c>
      <c r="D522" s="38"/>
      <c r="E522" s="38"/>
      <c r="F522" s="38"/>
      <c r="G522" s="62">
        <f>((Source!AF175+Source!AE175)*Source!FX175/100)+((Source!AF175+Source!AE175)*Source!FY175/100)+Source!AB175</f>
        <v>10572.050784000001</v>
      </c>
      <c r="H522" s="63">
        <f>Source!O175+Source!X175+Source!Y175</f>
        <v>6690.4500000000007</v>
      </c>
    </row>
    <row r="523" spans="1:28" ht="28.5" x14ac:dyDescent="0.2">
      <c r="A523" s="51">
        <v>75</v>
      </c>
      <c r="B523" s="51" t="str">
        <f>Source!E177</f>
        <v>30,1</v>
      </c>
      <c r="C523" s="51" t="str">
        <f>Source!G177</f>
        <v>Раствор готовый кладочный тяжелый цементный</v>
      </c>
      <c r="D523" s="51" t="str">
        <f>Source!F177</f>
        <v>04.3.01.09</v>
      </c>
      <c r="E523" s="34" t="str">
        <f>Source!H177</f>
        <v>м3</v>
      </c>
      <c r="F523" s="14">
        <f>Source!I177</f>
        <v>0.11531000000000001</v>
      </c>
      <c r="G523" s="25">
        <f>Source!AB177</f>
        <v>0</v>
      </c>
      <c r="H523" s="26">
        <f>Source!O177</f>
        <v>0</v>
      </c>
      <c r="T523">
        <f>Source!O177+Source!X177+Source!Y177</f>
        <v>0</v>
      </c>
      <c r="U523">
        <f>Source!P177</f>
        <v>0</v>
      </c>
      <c r="V523">
        <f>Source!S177</f>
        <v>0</v>
      </c>
      <c r="W523">
        <f>Source!Q177</f>
        <v>0</v>
      </c>
      <c r="X523">
        <f>Source!R177</f>
        <v>0</v>
      </c>
      <c r="Y523">
        <f>Source!U177</f>
        <v>0</v>
      </c>
      <c r="Z523">
        <f>Source!V177</f>
        <v>0</v>
      </c>
      <c r="AA523">
        <f>Source!X177</f>
        <v>0</v>
      </c>
      <c r="AB523">
        <f>Source!Y177</f>
        <v>0</v>
      </c>
    </row>
    <row r="524" spans="1:28" ht="14.25" x14ac:dyDescent="0.2">
      <c r="C524" s="27" t="s">
        <v>1657</v>
      </c>
      <c r="D524" s="27">
        <f>Source!BC177</f>
        <v>7.13</v>
      </c>
      <c r="F524" s="14"/>
      <c r="G524" s="14"/>
      <c r="H524" s="14"/>
    </row>
    <row r="525" spans="1:28" ht="28.5" x14ac:dyDescent="0.2">
      <c r="A525" s="51">
        <v>76</v>
      </c>
      <c r="B525" s="51" t="str">
        <f>Source!E179</f>
        <v>30,2</v>
      </c>
      <c r="C525" s="51" t="str">
        <f>Source!G179</f>
        <v>Раствор готовый кладочный цементный марки 100</v>
      </c>
      <c r="D525" s="51" t="str">
        <f>Source!F179</f>
        <v>04.3.01.09-0014</v>
      </c>
      <c r="E525" s="34" t="str">
        <f>Source!H179</f>
        <v>м3</v>
      </c>
      <c r="F525" s="14">
        <f>Source!I179</f>
        <v>0.11531000000000001</v>
      </c>
      <c r="G525" s="25">
        <f>Source!AB179</f>
        <v>519.79999999999995</v>
      </c>
      <c r="H525" s="26">
        <f>Source!O179</f>
        <v>427.36</v>
      </c>
      <c r="T525">
        <f>Source!O179+Source!X179+Source!Y179</f>
        <v>427.36</v>
      </c>
      <c r="U525">
        <f>Source!P179</f>
        <v>427.36</v>
      </c>
      <c r="V525">
        <f>Source!S179</f>
        <v>0</v>
      </c>
      <c r="W525">
        <f>Source!Q179</f>
        <v>0</v>
      </c>
      <c r="X525">
        <f>Source!R179</f>
        <v>0</v>
      </c>
      <c r="Y525">
        <f>Source!U179</f>
        <v>0</v>
      </c>
      <c r="Z525">
        <f>Source!V179</f>
        <v>0</v>
      </c>
      <c r="AA525">
        <f>Source!X179</f>
        <v>0</v>
      </c>
      <c r="AB525">
        <f>Source!Y179</f>
        <v>0</v>
      </c>
    </row>
    <row r="526" spans="1:28" ht="14.25" x14ac:dyDescent="0.2">
      <c r="C526" s="27" t="s">
        <v>1657</v>
      </c>
      <c r="D526" s="27">
        <f>Source!BC179</f>
        <v>7.13</v>
      </c>
      <c r="F526" s="14"/>
      <c r="G526" s="14"/>
      <c r="H526" s="14"/>
    </row>
    <row r="527" spans="1:28" ht="28.5" x14ac:dyDescent="0.2">
      <c r="A527" s="51">
        <v>77</v>
      </c>
      <c r="B527" s="51" t="str">
        <f>Source!E181</f>
        <v>31</v>
      </c>
      <c r="C527" s="51" t="str">
        <f>Source!G181</f>
        <v>Покрытие поверхностей грунтовкой глубокого проникновения за 1 раз стен</v>
      </c>
      <c r="D527" s="51" t="str">
        <f>Source!F181</f>
        <v>15-04-006-03</v>
      </c>
      <c r="E527" s="34" t="str">
        <f>Source!H181</f>
        <v>100 м2</v>
      </c>
      <c r="F527" s="14">
        <f>Source!I181</f>
        <v>2.2271999999999998</v>
      </c>
      <c r="G527" s="25">
        <f>Source!AB181</f>
        <v>73.853999999999999</v>
      </c>
      <c r="H527" s="26">
        <f>Source!O181</f>
        <v>1172.79</v>
      </c>
      <c r="T527">
        <f>Source!O181+Source!X181+Source!Y181</f>
        <v>2814.08</v>
      </c>
      <c r="U527">
        <f>Source!P181</f>
        <v>2.86</v>
      </c>
      <c r="V527">
        <f>Source!S181</f>
        <v>1150.68</v>
      </c>
      <c r="W527">
        <f>Source!Q181</f>
        <v>19.25</v>
      </c>
      <c r="X527">
        <f>Source!R181</f>
        <v>5.16</v>
      </c>
      <c r="Y527">
        <f>Source!U181</f>
        <v>16.776383999999997</v>
      </c>
      <c r="Z527">
        <f>Source!V181</f>
        <v>5.568E-2</v>
      </c>
      <c r="AA527">
        <f>Source!X181</f>
        <v>1098.05</v>
      </c>
      <c r="AB527">
        <f>Source!Y181</f>
        <v>543.24</v>
      </c>
    </row>
    <row r="528" spans="1:28" ht="14.25" x14ac:dyDescent="0.2">
      <c r="C528" s="27" t="str">
        <f>"Объем: "&amp;Source!I181&amp;"=222,72/"&amp;"100"</f>
        <v>Объем: 2,2272=222,72/100</v>
      </c>
      <c r="F528" s="14"/>
      <c r="G528" s="14"/>
      <c r="H528" s="14"/>
    </row>
    <row r="529" spans="1:28" x14ac:dyDescent="0.2">
      <c r="C529" s="27" t="s">
        <v>1655</v>
      </c>
      <c r="D529" s="27">
        <f>Source!BA181</f>
        <v>7.13</v>
      </c>
    </row>
    <row r="530" spans="1:28" x14ac:dyDescent="0.2">
      <c r="C530" s="27" t="s">
        <v>1656</v>
      </c>
      <c r="D530" s="27">
        <f>Source!BB181</f>
        <v>7.13</v>
      </c>
    </row>
    <row r="531" spans="1:28" x14ac:dyDescent="0.2">
      <c r="C531" s="27" t="s">
        <v>1657</v>
      </c>
      <c r="D531" s="27">
        <f>Source!BC181</f>
        <v>7.13</v>
      </c>
    </row>
    <row r="532" spans="1:28" x14ac:dyDescent="0.2">
      <c r="C532" s="27" t="s">
        <v>1658</v>
      </c>
      <c r="D532" s="27">
        <f>Source!BS181</f>
        <v>7.13</v>
      </c>
    </row>
    <row r="533" spans="1:28" x14ac:dyDescent="0.2">
      <c r="C533" s="27" t="s">
        <v>1665</v>
      </c>
      <c r="D533" s="91" t="s">
        <v>96</v>
      </c>
      <c r="E533" s="91"/>
      <c r="F533" s="91"/>
      <c r="G533" s="91"/>
      <c r="H533" s="91"/>
    </row>
    <row r="534" spans="1:28" x14ac:dyDescent="0.2">
      <c r="C534" s="27" t="s">
        <v>1666</v>
      </c>
      <c r="D534" s="91" t="s">
        <v>96</v>
      </c>
      <c r="E534" s="91"/>
      <c r="F534" s="91"/>
      <c r="G534" s="91"/>
      <c r="H534" s="91"/>
    </row>
    <row r="535" spans="1:28" x14ac:dyDescent="0.2">
      <c r="C535" s="27" t="s">
        <v>1667</v>
      </c>
      <c r="D535" s="91" t="s">
        <v>97</v>
      </c>
      <c r="E535" s="91"/>
      <c r="F535" s="91"/>
      <c r="G535" s="91"/>
      <c r="H535" s="91"/>
    </row>
    <row r="536" spans="1:28" x14ac:dyDescent="0.2">
      <c r="C536" s="27" t="s">
        <v>1668</v>
      </c>
      <c r="D536" s="91" t="s">
        <v>97</v>
      </c>
      <c r="E536" s="91"/>
      <c r="F536" s="91"/>
      <c r="G536" s="91"/>
      <c r="H536" s="91"/>
    </row>
    <row r="537" spans="1:28" x14ac:dyDescent="0.2">
      <c r="C537" s="27" t="s">
        <v>1669</v>
      </c>
      <c r="D537" s="91" t="s">
        <v>96</v>
      </c>
      <c r="E537" s="91"/>
      <c r="F537" s="91"/>
      <c r="G537" s="91"/>
      <c r="H537" s="91"/>
    </row>
    <row r="538" spans="1:28" x14ac:dyDescent="0.2">
      <c r="C538" s="11" t="s">
        <v>1659</v>
      </c>
      <c r="D538" s="38"/>
      <c r="E538" s="38"/>
      <c r="F538" s="38">
        <f>Source!BZ181</f>
        <v>105</v>
      </c>
      <c r="G538" s="62">
        <f>(Source!AF181+Source!AE181)*Source!FX181/100</f>
        <v>68.7832425</v>
      </c>
      <c r="H538" s="63">
        <f>Source!X181</f>
        <v>1098.05</v>
      </c>
    </row>
    <row r="539" spans="1:28" x14ac:dyDescent="0.2">
      <c r="C539" s="11" t="s">
        <v>1660</v>
      </c>
      <c r="D539" s="38"/>
      <c r="E539" s="38"/>
      <c r="F539" s="38"/>
      <c r="G539" s="38" t="str">
        <f>CONCATENATE(Source!DL181,Source!FT181, "=", Source!FX181, "%")</f>
        <v>*0,9=94,5%</v>
      </c>
      <c r="H539" s="38" t="str">
        <f>CONCATENATE(Source!AT181)</f>
        <v>95</v>
      </c>
    </row>
    <row r="540" spans="1:28" x14ac:dyDescent="0.2">
      <c r="C540" s="11" t="s">
        <v>1661</v>
      </c>
      <c r="D540" s="38"/>
      <c r="E540" s="38"/>
      <c r="F540" s="38">
        <f>Source!CA181</f>
        <v>55</v>
      </c>
      <c r="G540" s="62">
        <f>(Source!AF181+Source!AE181)*Source!FY181/100</f>
        <v>34.027688750000003</v>
      </c>
      <c r="H540" s="63">
        <f>Source!Y181</f>
        <v>543.24</v>
      </c>
    </row>
    <row r="541" spans="1:28" x14ac:dyDescent="0.2">
      <c r="C541" s="11" t="s">
        <v>1662</v>
      </c>
      <c r="D541" s="38"/>
      <c r="E541" s="38"/>
      <c r="F541" s="38"/>
      <c r="G541" s="38" t="str">
        <f>CONCATENATE(Source!DM181,Source!FU181, "=", Source!FY181, "%")</f>
        <v>*0,85=46,75%</v>
      </c>
      <c r="H541" s="38" t="str">
        <f>CONCATENATE(Source!AU181)</f>
        <v>47</v>
      </c>
    </row>
    <row r="542" spans="1:28" x14ac:dyDescent="0.2">
      <c r="C542" s="11" t="s">
        <v>1663</v>
      </c>
      <c r="D542" s="38"/>
      <c r="E542" s="38"/>
      <c r="F542" s="38"/>
      <c r="G542" s="62">
        <f>((Source!AF181+Source!AE181)*Source!FX181/100)+((Source!AF181+Source!AE181)*Source!FY181/100)+Source!AB181</f>
        <v>176.66493125</v>
      </c>
      <c r="H542" s="63">
        <f>Source!O181+Source!X181+Source!Y181</f>
        <v>2814.08</v>
      </c>
    </row>
    <row r="543" spans="1:28" ht="14.25" x14ac:dyDescent="0.2">
      <c r="A543" s="51">
        <v>78</v>
      </c>
      <c r="B543" s="51" t="str">
        <f>Source!E183</f>
        <v>31,1</v>
      </c>
      <c r="C543" s="51" t="str">
        <f>Source!G183</f>
        <v>Грунтовка</v>
      </c>
      <c r="D543" s="51" t="str">
        <f>Source!F183</f>
        <v>14.4.01.21</v>
      </c>
      <c r="E543" s="34" t="str">
        <f>Source!H183</f>
        <v>т</v>
      </c>
      <c r="F543" s="14">
        <f>Source!I183</f>
        <v>2.8954000000000001E-2</v>
      </c>
      <c r="G543" s="25">
        <f>Source!AB183</f>
        <v>0</v>
      </c>
      <c r="H543" s="26">
        <f>Source!O183</f>
        <v>0</v>
      </c>
      <c r="T543">
        <f>Source!O183+Source!X183+Source!Y183</f>
        <v>0</v>
      </c>
      <c r="U543">
        <f>Source!P183</f>
        <v>0</v>
      </c>
      <c r="V543">
        <f>Source!S183</f>
        <v>0</v>
      </c>
      <c r="W543">
        <f>Source!Q183</f>
        <v>0</v>
      </c>
      <c r="X543">
        <f>Source!R183</f>
        <v>0</v>
      </c>
      <c r="Y543">
        <f>Source!U183</f>
        <v>0</v>
      </c>
      <c r="Z543">
        <f>Source!V183</f>
        <v>0</v>
      </c>
      <c r="AA543">
        <f>Source!X183</f>
        <v>0</v>
      </c>
      <c r="AB543">
        <f>Source!Y183</f>
        <v>0</v>
      </c>
    </row>
    <row r="544" spans="1:28" ht="14.25" x14ac:dyDescent="0.2">
      <c r="C544" s="27" t="s">
        <v>1657</v>
      </c>
      <c r="D544" s="27">
        <f>Source!BC183</f>
        <v>7.13</v>
      </c>
      <c r="F544" s="14"/>
      <c r="G544" s="14"/>
      <c r="H544" s="14"/>
    </row>
    <row r="545" spans="1:28" ht="28.5" x14ac:dyDescent="0.2">
      <c r="A545" s="51">
        <v>79</v>
      </c>
      <c r="B545" s="51" t="str">
        <f>Source!E185</f>
        <v>31,2</v>
      </c>
      <c r="C545" s="51" t="str">
        <f>Source!G185</f>
        <v>Грунтовка: водно-дисперсионная "БИРСС Бетон-контакт"</v>
      </c>
      <c r="D545" s="51" t="str">
        <f>Source!F185</f>
        <v>14.3.01.02-0102</v>
      </c>
      <c r="E545" s="34" t="str">
        <f>Source!H185</f>
        <v>т</v>
      </c>
      <c r="F545" s="14">
        <f>Source!I185</f>
        <v>2.8954000000000001E-2</v>
      </c>
      <c r="G545" s="25">
        <f>Source!AB185</f>
        <v>18390.16</v>
      </c>
      <c r="H545" s="26">
        <f>Source!O185</f>
        <v>3796.5</v>
      </c>
      <c r="T545">
        <f>Source!O185+Source!X185+Source!Y185</f>
        <v>3796.5</v>
      </c>
      <c r="U545">
        <f>Source!P185</f>
        <v>3796.5</v>
      </c>
      <c r="V545">
        <f>Source!S185</f>
        <v>0</v>
      </c>
      <c r="W545">
        <f>Source!Q185</f>
        <v>0</v>
      </c>
      <c r="X545">
        <f>Source!R185</f>
        <v>0</v>
      </c>
      <c r="Y545">
        <f>Source!U185</f>
        <v>0</v>
      </c>
      <c r="Z545">
        <f>Source!V185</f>
        <v>0</v>
      </c>
      <c r="AA545">
        <f>Source!X185</f>
        <v>0</v>
      </c>
      <c r="AB545">
        <f>Source!Y185</f>
        <v>0</v>
      </c>
    </row>
    <row r="546" spans="1:28" ht="14.25" x14ac:dyDescent="0.2">
      <c r="C546" s="27" t="s">
        <v>1657</v>
      </c>
      <c r="D546" s="27">
        <f>Source!BC185</f>
        <v>7.13</v>
      </c>
      <c r="F546" s="14"/>
      <c r="G546" s="14"/>
      <c r="H546" s="14"/>
    </row>
    <row r="547" spans="1:28" ht="57" x14ac:dyDescent="0.2">
      <c r="A547" s="51">
        <v>80</v>
      </c>
      <c r="B547" s="51" t="str">
        <f>Source!E187</f>
        <v>32</v>
      </c>
      <c r="C547" s="51" t="str">
        <f>Source!G187</f>
        <v>Сплошное выравнивание внутренних поверхностей (однослойное оштукатуривание) из сухих растворных смесей толщиной до 10 мм стен</v>
      </c>
      <c r="D547" s="51" t="str">
        <f>Source!F187</f>
        <v>15-02-019-03</v>
      </c>
      <c r="E547" s="34" t="str">
        <f>Source!H187</f>
        <v>100 м2</v>
      </c>
      <c r="F547" s="14">
        <f>Source!I187</f>
        <v>1.903</v>
      </c>
      <c r="G547" s="25">
        <f>Source!AB187</f>
        <v>341.23849999999999</v>
      </c>
      <c r="H547" s="26">
        <f>Source!O187</f>
        <v>4630.0600000000004</v>
      </c>
      <c r="T547">
        <f>Source!O187+Source!X187+Source!Y187</f>
        <v>11013.470000000001</v>
      </c>
      <c r="U547">
        <f>Source!P187</f>
        <v>16.82</v>
      </c>
      <c r="V547">
        <f>Source!S187</f>
        <v>4324.3999999999996</v>
      </c>
      <c r="W547">
        <f>Source!Q187</f>
        <v>288.83999999999997</v>
      </c>
      <c r="X547">
        <f>Source!R187</f>
        <v>170.96</v>
      </c>
      <c r="Y547">
        <f>Source!U187</f>
        <v>71.10274050000001</v>
      </c>
      <c r="Z547">
        <f>Source!V187</f>
        <v>2.2122375000000001</v>
      </c>
      <c r="AA547">
        <f>Source!X187</f>
        <v>4270.59</v>
      </c>
      <c r="AB547">
        <f>Source!Y187</f>
        <v>2112.8200000000002</v>
      </c>
    </row>
    <row r="548" spans="1:28" ht="14.25" x14ac:dyDescent="0.2">
      <c r="C548" s="27" t="str">
        <f>"Объем: "&amp;Source!I187&amp;"=190,3/"&amp;"100"</f>
        <v>Объем: 1,903=190,3/100</v>
      </c>
      <c r="F548" s="14"/>
      <c r="G548" s="14"/>
      <c r="H548" s="14"/>
    </row>
    <row r="549" spans="1:28" x14ac:dyDescent="0.2">
      <c r="C549" s="27" t="s">
        <v>1655</v>
      </c>
      <c r="D549" s="27">
        <f>Source!BA187</f>
        <v>7.13</v>
      </c>
    </row>
    <row r="550" spans="1:28" x14ac:dyDescent="0.2">
      <c r="C550" s="27" t="s">
        <v>1656</v>
      </c>
      <c r="D550" s="27">
        <f>Source!BB187</f>
        <v>7.13</v>
      </c>
    </row>
    <row r="551" spans="1:28" x14ac:dyDescent="0.2">
      <c r="C551" s="27" t="s">
        <v>1657</v>
      </c>
      <c r="D551" s="27">
        <f>Source!BC187</f>
        <v>7.13</v>
      </c>
    </row>
    <row r="552" spans="1:28" x14ac:dyDescent="0.2">
      <c r="C552" s="27" t="s">
        <v>1658</v>
      </c>
      <c r="D552" s="27">
        <f>Source!BS187</f>
        <v>7.13</v>
      </c>
    </row>
    <row r="553" spans="1:28" x14ac:dyDescent="0.2">
      <c r="C553" s="27" t="s">
        <v>1665</v>
      </c>
      <c r="D553" s="91" t="s">
        <v>96</v>
      </c>
      <c r="E553" s="91"/>
      <c r="F553" s="91"/>
      <c r="G553" s="91"/>
      <c r="H553" s="91"/>
    </row>
    <row r="554" spans="1:28" x14ac:dyDescent="0.2">
      <c r="C554" s="27" t="s">
        <v>1666</v>
      </c>
      <c r="D554" s="91" t="s">
        <v>96</v>
      </c>
      <c r="E554" s="91"/>
      <c r="F554" s="91"/>
      <c r="G554" s="91"/>
      <c r="H554" s="91"/>
    </row>
    <row r="555" spans="1:28" x14ac:dyDescent="0.2">
      <c r="C555" s="27" t="s">
        <v>1667</v>
      </c>
      <c r="D555" s="91" t="s">
        <v>97</v>
      </c>
      <c r="E555" s="91"/>
      <c r="F555" s="91"/>
      <c r="G555" s="91"/>
      <c r="H555" s="91"/>
    </row>
    <row r="556" spans="1:28" x14ac:dyDescent="0.2">
      <c r="C556" s="27" t="s">
        <v>1668</v>
      </c>
      <c r="D556" s="91" t="s">
        <v>97</v>
      </c>
      <c r="E556" s="91"/>
      <c r="F556" s="91"/>
      <c r="G556" s="91"/>
      <c r="H556" s="91"/>
    </row>
    <row r="557" spans="1:28" x14ac:dyDescent="0.2">
      <c r="C557" s="27" t="s">
        <v>1669</v>
      </c>
      <c r="D557" s="91" t="s">
        <v>96</v>
      </c>
      <c r="E557" s="91"/>
      <c r="F557" s="91"/>
      <c r="G557" s="91"/>
      <c r="H557" s="91"/>
    </row>
    <row r="558" spans="1:28" x14ac:dyDescent="0.2">
      <c r="C558" s="11" t="s">
        <v>1659</v>
      </c>
      <c r="D558" s="38"/>
      <c r="E558" s="38"/>
      <c r="F558" s="38">
        <f>Source!BZ187</f>
        <v>105</v>
      </c>
      <c r="G558" s="62">
        <f>(Source!AF187+Source!AE187)*Source!FX187/100</f>
        <v>313.08889500000004</v>
      </c>
      <c r="H558" s="63">
        <f>Source!X187</f>
        <v>4270.59</v>
      </c>
    </row>
    <row r="559" spans="1:28" x14ac:dyDescent="0.2">
      <c r="C559" s="11" t="s">
        <v>1660</v>
      </c>
      <c r="D559" s="38"/>
      <c r="E559" s="38"/>
      <c r="F559" s="38"/>
      <c r="G559" s="38" t="str">
        <f>CONCATENATE(Source!DL187,Source!FT187, "=", Source!FX187, "%")</f>
        <v>*0,9=94,5%</v>
      </c>
      <c r="H559" s="38" t="str">
        <f>CONCATENATE(Source!AT187)</f>
        <v>95</v>
      </c>
    </row>
    <row r="560" spans="1:28" x14ac:dyDescent="0.2">
      <c r="C560" s="11" t="s">
        <v>1661</v>
      </c>
      <c r="D560" s="38"/>
      <c r="E560" s="38"/>
      <c r="F560" s="38">
        <f>Source!CA187</f>
        <v>55</v>
      </c>
      <c r="G560" s="62">
        <f>(Source!AF187+Source!AE187)*Source!FY187/100</f>
        <v>154.88789250000002</v>
      </c>
      <c r="H560" s="63">
        <f>Source!Y187</f>
        <v>2112.8200000000002</v>
      </c>
    </row>
    <row r="561" spans="1:28" x14ac:dyDescent="0.2">
      <c r="C561" s="11" t="s">
        <v>1662</v>
      </c>
      <c r="D561" s="38"/>
      <c r="E561" s="38"/>
      <c r="F561" s="38"/>
      <c r="G561" s="38" t="str">
        <f>CONCATENATE(Source!DM187,Source!FU187, "=", Source!FY187, "%")</f>
        <v>*0,85=46,75%</v>
      </c>
      <c r="H561" s="38" t="str">
        <f>CONCATENATE(Source!AU187)</f>
        <v>47</v>
      </c>
    </row>
    <row r="562" spans="1:28" x14ac:dyDescent="0.2">
      <c r="C562" s="11" t="s">
        <v>1663</v>
      </c>
      <c r="D562" s="38"/>
      <c r="E562" s="38"/>
      <c r="F562" s="38"/>
      <c r="G562" s="62">
        <f>((Source!AF187+Source!AE187)*Source!FX187/100)+((Source!AF187+Source!AE187)*Source!FY187/100)+Source!AB187</f>
        <v>809.21528750000004</v>
      </c>
      <c r="H562" s="63">
        <f>Source!O187+Source!X187+Source!Y187</f>
        <v>11013.470000000001</v>
      </c>
    </row>
    <row r="563" spans="1:28" ht="14.25" x14ac:dyDescent="0.2">
      <c r="A563" s="51">
        <v>81</v>
      </c>
      <c r="B563" s="51" t="str">
        <f>Source!E189</f>
        <v>32,1</v>
      </c>
      <c r="C563" s="51" t="str">
        <f>Source!G189</f>
        <v>Смеси на цементной основе</v>
      </c>
      <c r="D563" s="51" t="str">
        <f>Source!F189</f>
        <v>04.3.02.09</v>
      </c>
      <c r="E563" s="34" t="str">
        <f>Source!H189</f>
        <v>т</v>
      </c>
      <c r="F563" s="14">
        <f>Source!I189</f>
        <v>1.61755</v>
      </c>
      <c r="G563" s="25">
        <f>Source!AB189</f>
        <v>0</v>
      </c>
      <c r="H563" s="26">
        <f>Source!O189</f>
        <v>0</v>
      </c>
      <c r="T563">
        <f>Source!O189+Source!X189+Source!Y189</f>
        <v>0</v>
      </c>
      <c r="U563">
        <f>Source!P189</f>
        <v>0</v>
      </c>
      <c r="V563">
        <f>Source!S189</f>
        <v>0</v>
      </c>
      <c r="W563">
        <f>Source!Q189</f>
        <v>0</v>
      </c>
      <c r="X563">
        <f>Source!R189</f>
        <v>0</v>
      </c>
      <c r="Y563">
        <f>Source!U189</f>
        <v>0</v>
      </c>
      <c r="Z563">
        <f>Source!V189</f>
        <v>0</v>
      </c>
      <c r="AA563">
        <f>Source!X189</f>
        <v>0</v>
      </c>
      <c r="AB563">
        <f>Source!Y189</f>
        <v>0</v>
      </c>
    </row>
    <row r="564" spans="1:28" ht="14.25" x14ac:dyDescent="0.2">
      <c r="C564" s="27" t="s">
        <v>1657</v>
      </c>
      <c r="D564" s="27">
        <f>Source!BC189</f>
        <v>7.13</v>
      </c>
      <c r="F564" s="14"/>
      <c r="G564" s="14"/>
      <c r="H564" s="14"/>
    </row>
    <row r="565" spans="1:28" ht="42.75" x14ac:dyDescent="0.2">
      <c r="A565" s="51">
        <v>82</v>
      </c>
      <c r="B565" s="51" t="str">
        <f>Source!E191</f>
        <v>32,2</v>
      </c>
      <c r="C565" s="51" t="str">
        <f>Source!G191</f>
        <v>Смесь сухая штукатурная цементно-известково-песчаная "БИРСС 15" (марка М100)</v>
      </c>
      <c r="D565" s="51" t="str">
        <f>Source!F191</f>
        <v>04.3.02.12-0002</v>
      </c>
      <c r="E565" s="34" t="str">
        <f>Source!H191</f>
        <v>т</v>
      </c>
      <c r="F565" s="14">
        <f>Source!I191</f>
        <v>1.61755</v>
      </c>
      <c r="G565" s="25">
        <f>Source!AB191</f>
        <v>931.37</v>
      </c>
      <c r="H565" s="26">
        <f>Source!O191</f>
        <v>10741.61</v>
      </c>
      <c r="T565">
        <f>Source!O191+Source!X191+Source!Y191</f>
        <v>10741.61</v>
      </c>
      <c r="U565">
        <f>Source!P191</f>
        <v>10741.61</v>
      </c>
      <c r="V565">
        <f>Source!S191</f>
        <v>0</v>
      </c>
      <c r="W565">
        <f>Source!Q191</f>
        <v>0</v>
      </c>
      <c r="X565">
        <f>Source!R191</f>
        <v>0</v>
      </c>
      <c r="Y565">
        <f>Source!U191</f>
        <v>0</v>
      </c>
      <c r="Z565">
        <f>Source!V191</f>
        <v>0</v>
      </c>
      <c r="AA565">
        <f>Source!X191</f>
        <v>0</v>
      </c>
      <c r="AB565">
        <f>Source!Y191</f>
        <v>0</v>
      </c>
    </row>
    <row r="566" spans="1:28" ht="14.25" x14ac:dyDescent="0.2">
      <c r="C566" s="27" t="s">
        <v>1657</v>
      </c>
      <c r="D566" s="27">
        <f>Source!BC191</f>
        <v>7.13</v>
      </c>
      <c r="F566" s="14"/>
      <c r="G566" s="14"/>
      <c r="H566" s="14"/>
    </row>
    <row r="567" spans="1:28" ht="42.75" x14ac:dyDescent="0.2">
      <c r="A567" s="51">
        <v>83</v>
      </c>
      <c r="B567" s="51" t="str">
        <f>Source!E193</f>
        <v>33</v>
      </c>
      <c r="C567" s="51" t="str">
        <f>Source!G193</f>
        <v>Покрытие поверхностей грунтовкой глубокого проникновения за 1 раз потолков</v>
      </c>
      <c r="D567" s="51" t="str">
        <f>Source!F193</f>
        <v>15-04-006-01</v>
      </c>
      <c r="E567" s="34" t="str">
        <f>Source!H193</f>
        <v>100 м2</v>
      </c>
      <c r="F567" s="14">
        <f>Source!I193</f>
        <v>0.86299999999999999</v>
      </c>
      <c r="G567" s="25">
        <f>Source!AB193</f>
        <v>91.000500000000002</v>
      </c>
      <c r="H567" s="26">
        <f>Source!O193</f>
        <v>559.95000000000005</v>
      </c>
      <c r="T567">
        <f>Source!O193+Source!X193+Source!Y193</f>
        <v>1345.75</v>
      </c>
      <c r="U567">
        <f>Source!P193</f>
        <v>1.1100000000000001</v>
      </c>
      <c r="V567">
        <f>Source!S193</f>
        <v>551.38</v>
      </c>
      <c r="W567">
        <f>Source!Q193</f>
        <v>7.46</v>
      </c>
      <c r="X567">
        <f>Source!R193</f>
        <v>2</v>
      </c>
      <c r="Y567">
        <f>Source!U193</f>
        <v>8.0388450000000002</v>
      </c>
      <c r="Z567">
        <f>Source!V193</f>
        <v>2.1575E-2</v>
      </c>
      <c r="AA567">
        <f>Source!X193</f>
        <v>525.71</v>
      </c>
      <c r="AB567">
        <f>Source!Y193</f>
        <v>260.08999999999997</v>
      </c>
    </row>
    <row r="568" spans="1:28" ht="14.25" x14ac:dyDescent="0.2">
      <c r="C568" s="27" t="str">
        <f>"Объем: "&amp;Source!I193&amp;"=86,3/"&amp;"100"</f>
        <v>Объем: 0,863=86,3/100</v>
      </c>
      <c r="F568" s="14"/>
      <c r="G568" s="14"/>
      <c r="H568" s="14"/>
    </row>
    <row r="569" spans="1:28" x14ac:dyDescent="0.2">
      <c r="C569" s="27" t="s">
        <v>1655</v>
      </c>
      <c r="D569" s="27">
        <f>Source!BA193</f>
        <v>7.13</v>
      </c>
    </row>
    <row r="570" spans="1:28" x14ac:dyDescent="0.2">
      <c r="C570" s="27" t="s">
        <v>1656</v>
      </c>
      <c r="D570" s="27">
        <f>Source!BB193</f>
        <v>7.13</v>
      </c>
    </row>
    <row r="571" spans="1:28" x14ac:dyDescent="0.2">
      <c r="C571" s="27" t="s">
        <v>1657</v>
      </c>
      <c r="D571" s="27">
        <f>Source!BC193</f>
        <v>7.13</v>
      </c>
    </row>
    <row r="572" spans="1:28" x14ac:dyDescent="0.2">
      <c r="C572" s="27" t="s">
        <v>1658</v>
      </c>
      <c r="D572" s="27">
        <f>Source!BS193</f>
        <v>7.13</v>
      </c>
    </row>
    <row r="573" spans="1:28" x14ac:dyDescent="0.2">
      <c r="C573" s="27" t="s">
        <v>1665</v>
      </c>
      <c r="D573" s="91" t="s">
        <v>96</v>
      </c>
      <c r="E573" s="91"/>
      <c r="F573" s="91"/>
      <c r="G573" s="91"/>
      <c r="H573" s="91"/>
    </row>
    <row r="574" spans="1:28" x14ac:dyDescent="0.2">
      <c r="C574" s="27" t="s">
        <v>1666</v>
      </c>
      <c r="D574" s="91" t="s">
        <v>96</v>
      </c>
      <c r="E574" s="91"/>
      <c r="F574" s="91"/>
      <c r="G574" s="91"/>
      <c r="H574" s="91"/>
    </row>
    <row r="575" spans="1:28" x14ac:dyDescent="0.2">
      <c r="C575" s="27" t="s">
        <v>1667</v>
      </c>
      <c r="D575" s="91" t="s">
        <v>97</v>
      </c>
      <c r="E575" s="91"/>
      <c r="F575" s="91"/>
      <c r="G575" s="91"/>
      <c r="H575" s="91"/>
    </row>
    <row r="576" spans="1:28" x14ac:dyDescent="0.2">
      <c r="C576" s="27" t="s">
        <v>1668</v>
      </c>
      <c r="D576" s="91" t="s">
        <v>97</v>
      </c>
      <c r="E576" s="91"/>
      <c r="F576" s="91"/>
      <c r="G576" s="91"/>
      <c r="H576" s="91"/>
    </row>
    <row r="577" spans="1:28" x14ac:dyDescent="0.2">
      <c r="C577" s="27" t="s">
        <v>1669</v>
      </c>
      <c r="D577" s="91" t="s">
        <v>96</v>
      </c>
      <c r="E577" s="91"/>
      <c r="F577" s="91"/>
      <c r="G577" s="91"/>
      <c r="H577" s="91"/>
    </row>
    <row r="578" spans="1:28" x14ac:dyDescent="0.2">
      <c r="C578" s="11" t="s">
        <v>1659</v>
      </c>
      <c r="D578" s="38"/>
      <c r="E578" s="38"/>
      <c r="F578" s="38">
        <f>Source!BZ193</f>
        <v>105</v>
      </c>
      <c r="G578" s="62">
        <f>(Source!AF193+Source!AE193)*Source!FX193/100</f>
        <v>84.986684999999994</v>
      </c>
      <c r="H578" s="63">
        <f>Source!X193</f>
        <v>525.71</v>
      </c>
    </row>
    <row r="579" spans="1:28" x14ac:dyDescent="0.2">
      <c r="C579" s="11" t="s">
        <v>1660</v>
      </c>
      <c r="D579" s="38"/>
      <c r="E579" s="38"/>
      <c r="F579" s="38"/>
      <c r="G579" s="38" t="str">
        <f>CONCATENATE(Source!DL193,Source!FT193, "=", Source!FX193, "%")</f>
        <v>*0,9=94,5%</v>
      </c>
      <c r="H579" s="38" t="str">
        <f>CONCATENATE(Source!AT193)</f>
        <v>95</v>
      </c>
    </row>
    <row r="580" spans="1:28" x14ac:dyDescent="0.2">
      <c r="C580" s="11" t="s">
        <v>1661</v>
      </c>
      <c r="D580" s="38"/>
      <c r="E580" s="38"/>
      <c r="F580" s="38">
        <f>Source!CA193</f>
        <v>55</v>
      </c>
      <c r="G580" s="62">
        <f>(Source!AF193+Source!AE193)*Source!FY193/100</f>
        <v>42.043677500000001</v>
      </c>
      <c r="H580" s="63">
        <f>Source!Y193</f>
        <v>260.08999999999997</v>
      </c>
    </row>
    <row r="581" spans="1:28" x14ac:dyDescent="0.2">
      <c r="C581" s="11" t="s">
        <v>1662</v>
      </c>
      <c r="D581" s="38"/>
      <c r="E581" s="38"/>
      <c r="F581" s="38"/>
      <c r="G581" s="38" t="str">
        <f>CONCATENATE(Source!DM193,Source!FU193, "=", Source!FY193, "%")</f>
        <v>*0,85=46,75%</v>
      </c>
      <c r="H581" s="38" t="str">
        <f>CONCATENATE(Source!AU193)</f>
        <v>47</v>
      </c>
    </row>
    <row r="582" spans="1:28" x14ac:dyDescent="0.2">
      <c r="C582" s="11" t="s">
        <v>1663</v>
      </c>
      <c r="D582" s="38"/>
      <c r="E582" s="38"/>
      <c r="F582" s="38"/>
      <c r="G582" s="62">
        <f>((Source!AF193+Source!AE193)*Source!FX193/100)+((Source!AF193+Source!AE193)*Source!FY193/100)+Source!AB193</f>
        <v>218.03086250000001</v>
      </c>
      <c r="H582" s="63">
        <f>Source!O193+Source!X193+Source!Y193</f>
        <v>1345.75</v>
      </c>
    </row>
    <row r="583" spans="1:28" ht="14.25" x14ac:dyDescent="0.2">
      <c r="A583" s="51">
        <v>84</v>
      </c>
      <c r="B583" s="51" t="str">
        <f>Source!E195</f>
        <v>33,1</v>
      </c>
      <c r="C583" s="51" t="str">
        <f>Source!G195</f>
        <v>Грунтовка</v>
      </c>
      <c r="D583" s="51" t="str">
        <f>Source!F195</f>
        <v>14.4.01.21</v>
      </c>
      <c r="E583" s="34" t="str">
        <f>Source!H195</f>
        <v>т</v>
      </c>
      <c r="F583" s="14">
        <f>Source!I195</f>
        <v>1.1219E-2</v>
      </c>
      <c r="G583" s="25">
        <f>Source!AB195</f>
        <v>0</v>
      </c>
      <c r="H583" s="26">
        <f>Source!O195</f>
        <v>0</v>
      </c>
      <c r="T583">
        <f>Source!O195+Source!X195+Source!Y195</f>
        <v>0</v>
      </c>
      <c r="U583">
        <f>Source!P195</f>
        <v>0</v>
      </c>
      <c r="V583">
        <f>Source!S195</f>
        <v>0</v>
      </c>
      <c r="W583">
        <f>Source!Q195</f>
        <v>0</v>
      </c>
      <c r="X583">
        <f>Source!R195</f>
        <v>0</v>
      </c>
      <c r="Y583">
        <f>Source!U195</f>
        <v>0</v>
      </c>
      <c r="Z583">
        <f>Source!V195</f>
        <v>0</v>
      </c>
      <c r="AA583">
        <f>Source!X195</f>
        <v>0</v>
      </c>
      <c r="AB583">
        <f>Source!Y195</f>
        <v>0</v>
      </c>
    </row>
    <row r="584" spans="1:28" ht="14.25" x14ac:dyDescent="0.2">
      <c r="C584" s="27" t="s">
        <v>1657</v>
      </c>
      <c r="D584" s="27">
        <f>Source!BC195</f>
        <v>7.13</v>
      </c>
      <c r="F584" s="14"/>
      <c r="G584" s="14"/>
      <c r="H584" s="14"/>
    </row>
    <row r="585" spans="1:28" ht="28.5" x14ac:dyDescent="0.2">
      <c r="A585" s="51">
        <v>85</v>
      </c>
      <c r="B585" s="51" t="str">
        <f>Source!E197</f>
        <v>33,2</v>
      </c>
      <c r="C585" s="51" t="str">
        <f>Source!G197</f>
        <v>Грунтовка: «Бетоконтакт», КНАУФ</v>
      </c>
      <c r="D585" s="51" t="str">
        <f>Source!F197</f>
        <v>14.3.01.01-0001</v>
      </c>
      <c r="E585" s="34" t="str">
        <f>Source!H197</f>
        <v>кг</v>
      </c>
      <c r="F585" s="14">
        <f>Source!I197</f>
        <v>11.218999999999999</v>
      </c>
      <c r="G585" s="25">
        <f>Source!AB197</f>
        <v>15.09</v>
      </c>
      <c r="H585" s="26">
        <f>Source!O197</f>
        <v>1207.07</v>
      </c>
      <c r="T585">
        <f>Source!O197+Source!X197+Source!Y197</f>
        <v>1207.07</v>
      </c>
      <c r="U585">
        <f>Source!P197</f>
        <v>1207.07</v>
      </c>
      <c r="V585">
        <f>Source!S197</f>
        <v>0</v>
      </c>
      <c r="W585">
        <f>Source!Q197</f>
        <v>0</v>
      </c>
      <c r="X585">
        <f>Source!R197</f>
        <v>0</v>
      </c>
      <c r="Y585">
        <f>Source!U197</f>
        <v>0</v>
      </c>
      <c r="Z585">
        <f>Source!V197</f>
        <v>0</v>
      </c>
      <c r="AA585">
        <f>Source!X197</f>
        <v>0</v>
      </c>
      <c r="AB585">
        <f>Source!Y197</f>
        <v>0</v>
      </c>
    </row>
    <row r="586" spans="1:28" ht="14.25" x14ac:dyDescent="0.2">
      <c r="C586" s="27" t="s">
        <v>1657</v>
      </c>
      <c r="D586" s="27">
        <f>Source!BC197</f>
        <v>7.13</v>
      </c>
      <c r="F586" s="14"/>
      <c r="G586" s="14"/>
      <c r="H586" s="14"/>
    </row>
    <row r="587" spans="1:28" ht="57" x14ac:dyDescent="0.2">
      <c r="A587" s="51">
        <v>86</v>
      </c>
      <c r="B587" s="51" t="str">
        <f>Source!E199</f>
        <v>34</v>
      </c>
      <c r="C587" s="51" t="str">
        <f>Source!G199</f>
        <v>Штукатурка поверхностей внутри здания цементно-известковым или цементным раствором по камню и бетону улучшенная стен</v>
      </c>
      <c r="D587" s="51" t="str">
        <f>Source!F199</f>
        <v>15-02-016-03</v>
      </c>
      <c r="E587" s="34" t="str">
        <f>Source!H199</f>
        <v>100 м2</v>
      </c>
      <c r="F587" s="14">
        <f>Source!I199</f>
        <v>0.32419999999999999</v>
      </c>
      <c r="G587" s="25">
        <f>Source!AB199</f>
        <v>2187.56</v>
      </c>
      <c r="H587" s="26">
        <f>Source!O199</f>
        <v>5056.6400000000003</v>
      </c>
      <c r="T587">
        <f>Source!O199+Source!X199+Source!Y199</f>
        <v>8348.26</v>
      </c>
      <c r="U587">
        <f>Source!P199</f>
        <v>2612.9699999999998</v>
      </c>
      <c r="V587">
        <f>Source!S199</f>
        <v>2144.96</v>
      </c>
      <c r="W587">
        <f>Source!Q199</f>
        <v>298.70999999999998</v>
      </c>
      <c r="X587">
        <f>Source!R199</f>
        <v>173.08</v>
      </c>
      <c r="Y587">
        <f>Source!U199</f>
        <v>32.0037272</v>
      </c>
      <c r="Z587">
        <f>Source!V199</f>
        <v>2.5490225</v>
      </c>
      <c r="AA587">
        <f>Source!X199</f>
        <v>2202.14</v>
      </c>
      <c r="AB587">
        <f>Source!Y199</f>
        <v>1089.48</v>
      </c>
    </row>
    <row r="588" spans="1:28" ht="14.25" x14ac:dyDescent="0.2">
      <c r="C588" s="27" t="str">
        <f>"Объем: "&amp;Source!I199&amp;"=32,42/"&amp;"100"</f>
        <v>Объем: 0,3242=32,42/100</v>
      </c>
      <c r="F588" s="14"/>
      <c r="G588" s="14"/>
      <c r="H588" s="14"/>
    </row>
    <row r="589" spans="1:28" x14ac:dyDescent="0.2">
      <c r="C589" s="27" t="s">
        <v>1655</v>
      </c>
      <c r="D589" s="27">
        <f>Source!BA199</f>
        <v>7.13</v>
      </c>
    </row>
    <row r="590" spans="1:28" x14ac:dyDescent="0.2">
      <c r="C590" s="27" t="s">
        <v>1656</v>
      </c>
      <c r="D590" s="27">
        <f>Source!BB199</f>
        <v>7.13</v>
      </c>
    </row>
    <row r="591" spans="1:28" x14ac:dyDescent="0.2">
      <c r="C591" s="27" t="s">
        <v>1657</v>
      </c>
      <c r="D591" s="27">
        <f>Source!BC199</f>
        <v>7.13</v>
      </c>
    </row>
    <row r="592" spans="1:28" x14ac:dyDescent="0.2">
      <c r="C592" s="27" t="s">
        <v>1658</v>
      </c>
      <c r="D592" s="27">
        <f>Source!BS199</f>
        <v>7.13</v>
      </c>
    </row>
    <row r="593" spans="1:28" x14ac:dyDescent="0.2">
      <c r="C593" s="27" t="s">
        <v>1665</v>
      </c>
      <c r="D593" s="91" t="s">
        <v>96</v>
      </c>
      <c r="E593" s="91"/>
      <c r="F593" s="91"/>
      <c r="G593" s="91"/>
      <c r="H593" s="91"/>
    </row>
    <row r="594" spans="1:28" x14ac:dyDescent="0.2">
      <c r="C594" s="27" t="s">
        <v>1666</v>
      </c>
      <c r="D594" s="91" t="s">
        <v>96</v>
      </c>
      <c r="E594" s="91"/>
      <c r="F594" s="91"/>
      <c r="G594" s="91"/>
      <c r="H594" s="91"/>
    </row>
    <row r="595" spans="1:28" x14ac:dyDescent="0.2">
      <c r="C595" s="27" t="s">
        <v>1667</v>
      </c>
      <c r="D595" s="91" t="s">
        <v>97</v>
      </c>
      <c r="E595" s="91"/>
      <c r="F595" s="91"/>
      <c r="G595" s="91"/>
      <c r="H595" s="91"/>
    </row>
    <row r="596" spans="1:28" x14ac:dyDescent="0.2">
      <c r="C596" s="27" t="s">
        <v>1668</v>
      </c>
      <c r="D596" s="91" t="s">
        <v>97</v>
      </c>
      <c r="E596" s="91"/>
      <c r="F596" s="91"/>
      <c r="G596" s="91"/>
      <c r="H596" s="91"/>
    </row>
    <row r="597" spans="1:28" x14ac:dyDescent="0.2">
      <c r="C597" s="27" t="s">
        <v>1669</v>
      </c>
      <c r="D597" s="91" t="s">
        <v>96</v>
      </c>
      <c r="E597" s="91"/>
      <c r="F597" s="91"/>
      <c r="G597" s="91"/>
      <c r="H597" s="91"/>
    </row>
    <row r="598" spans="1:28" x14ac:dyDescent="0.2">
      <c r="C598" s="11" t="s">
        <v>1659</v>
      </c>
      <c r="D598" s="38"/>
      <c r="E598" s="38"/>
      <c r="F598" s="38">
        <f>Source!BZ199</f>
        <v>105</v>
      </c>
      <c r="G598" s="62">
        <f>(Source!AF199+Source!AE199)*Source!FX199/100</f>
        <v>947.65544999999997</v>
      </c>
      <c r="H598" s="63">
        <f>Source!X199</f>
        <v>2202.14</v>
      </c>
    </row>
    <row r="599" spans="1:28" x14ac:dyDescent="0.2">
      <c r="C599" s="11" t="s">
        <v>1660</v>
      </c>
      <c r="D599" s="38"/>
      <c r="E599" s="38"/>
      <c r="F599" s="38"/>
      <c r="G599" s="38" t="str">
        <f>CONCATENATE(Source!DL199,Source!FT199, "=", Source!FX199, "%")</f>
        <v>*0,9=94,5%</v>
      </c>
      <c r="H599" s="38" t="str">
        <f>CONCATENATE(Source!AT199)</f>
        <v>95</v>
      </c>
    </row>
    <row r="600" spans="1:28" x14ac:dyDescent="0.2">
      <c r="C600" s="11" t="s">
        <v>1661</v>
      </c>
      <c r="D600" s="38"/>
      <c r="E600" s="38"/>
      <c r="F600" s="38">
        <f>Source!CA199</f>
        <v>55</v>
      </c>
      <c r="G600" s="62">
        <f>(Source!AF199+Source!AE199)*Source!FY199/100</f>
        <v>468.81367499999999</v>
      </c>
      <c r="H600" s="63">
        <f>Source!Y199</f>
        <v>1089.48</v>
      </c>
    </row>
    <row r="601" spans="1:28" x14ac:dyDescent="0.2">
      <c r="C601" s="11" t="s">
        <v>1662</v>
      </c>
      <c r="D601" s="38"/>
      <c r="E601" s="38"/>
      <c r="F601" s="38"/>
      <c r="G601" s="38" t="str">
        <f>CONCATENATE(Source!DM199,Source!FU199, "=", Source!FY199, "%")</f>
        <v>*0,85=46,75%</v>
      </c>
      <c r="H601" s="38" t="str">
        <f>CONCATENATE(Source!AU199)</f>
        <v>47</v>
      </c>
    </row>
    <row r="602" spans="1:28" x14ac:dyDescent="0.2">
      <c r="C602" s="11" t="s">
        <v>1663</v>
      </c>
      <c r="D602" s="38"/>
      <c r="E602" s="38"/>
      <c r="F602" s="38"/>
      <c r="G602" s="62">
        <f>((Source!AF199+Source!AE199)*Source!FX199/100)+((Source!AF199+Source!AE199)*Source!FY199/100)+Source!AB199</f>
        <v>3604.029125</v>
      </c>
      <c r="H602" s="63">
        <f>Source!O199+Source!X199+Source!Y199</f>
        <v>8348.26</v>
      </c>
    </row>
    <row r="603" spans="1:28" ht="42.75" x14ac:dyDescent="0.2">
      <c r="A603" s="51">
        <v>87</v>
      </c>
      <c r="B603" s="51" t="str">
        <f>Source!E201</f>
        <v>35</v>
      </c>
      <c r="C603" s="51" t="str">
        <f>Source!G201</f>
        <v>Окраска поливинилацетатными водоэмульсионными составами улучшенная по штукатурке стен</v>
      </c>
      <c r="D603" s="51" t="str">
        <f>Source!F201</f>
        <v>15-04-005-03</v>
      </c>
      <c r="E603" s="34" t="str">
        <f>Source!H201</f>
        <v>100 м2</v>
      </c>
      <c r="F603" s="14">
        <f>Source!I201</f>
        <v>1.903</v>
      </c>
      <c r="G603" s="25">
        <f>Source!AB201</f>
        <v>735.94399999999996</v>
      </c>
      <c r="H603" s="26">
        <f>Source!O201</f>
        <v>9985.58</v>
      </c>
      <c r="T603">
        <f>Source!O201+Source!X201+Source!Y201</f>
        <v>18560.29</v>
      </c>
      <c r="U603">
        <f>Source!P201</f>
        <v>3803.22</v>
      </c>
      <c r="V603">
        <f>Source!S201</f>
        <v>6004.44</v>
      </c>
      <c r="W603">
        <f>Source!Q201</f>
        <v>177.92</v>
      </c>
      <c r="X603">
        <f>Source!R201</f>
        <v>34.090000000000003</v>
      </c>
      <c r="Y603">
        <f>Source!U201</f>
        <v>93.88450499999999</v>
      </c>
      <c r="Z603">
        <f>Source!V201</f>
        <v>0.40438750000000007</v>
      </c>
      <c r="AA603">
        <f>Source!X201</f>
        <v>5736.6</v>
      </c>
      <c r="AB603">
        <f>Source!Y201</f>
        <v>2838.11</v>
      </c>
    </row>
    <row r="604" spans="1:28" ht="14.25" x14ac:dyDescent="0.2">
      <c r="C604" s="27" t="str">
        <f>"Объем: "&amp;Source!I201&amp;"=190,3/"&amp;"100"</f>
        <v>Объем: 1,903=190,3/100</v>
      </c>
      <c r="F604" s="14"/>
      <c r="G604" s="14"/>
      <c r="H604" s="14"/>
    </row>
    <row r="605" spans="1:28" x14ac:dyDescent="0.2">
      <c r="C605" s="27" t="s">
        <v>1655</v>
      </c>
      <c r="D605" s="27">
        <f>Source!BA201</f>
        <v>7.13</v>
      </c>
    </row>
    <row r="606" spans="1:28" x14ac:dyDescent="0.2">
      <c r="C606" s="27" t="s">
        <v>1656</v>
      </c>
      <c r="D606" s="27">
        <f>Source!BB201</f>
        <v>7.13</v>
      </c>
    </row>
    <row r="607" spans="1:28" x14ac:dyDescent="0.2">
      <c r="C607" s="27" t="s">
        <v>1657</v>
      </c>
      <c r="D607" s="27">
        <f>Source!BC201</f>
        <v>7.13</v>
      </c>
    </row>
    <row r="608" spans="1:28" x14ac:dyDescent="0.2">
      <c r="C608" s="27" t="s">
        <v>1658</v>
      </c>
      <c r="D608" s="27">
        <f>Source!BS201</f>
        <v>7.13</v>
      </c>
    </row>
    <row r="609" spans="1:28" x14ac:dyDescent="0.2">
      <c r="C609" s="27" t="s">
        <v>1665</v>
      </c>
      <c r="D609" s="91" t="s">
        <v>96</v>
      </c>
      <c r="E609" s="91"/>
      <c r="F609" s="91"/>
      <c r="G609" s="91"/>
      <c r="H609" s="91"/>
    </row>
    <row r="610" spans="1:28" x14ac:dyDescent="0.2">
      <c r="C610" s="27" t="s">
        <v>1666</v>
      </c>
      <c r="D610" s="91" t="s">
        <v>96</v>
      </c>
      <c r="E610" s="91"/>
      <c r="F610" s="91"/>
      <c r="G610" s="91"/>
      <c r="H610" s="91"/>
    </row>
    <row r="611" spans="1:28" x14ac:dyDescent="0.2">
      <c r="C611" s="27" t="s">
        <v>1667</v>
      </c>
      <c r="D611" s="91" t="s">
        <v>97</v>
      </c>
      <c r="E611" s="91"/>
      <c r="F611" s="91"/>
      <c r="G611" s="91"/>
      <c r="H611" s="91"/>
    </row>
    <row r="612" spans="1:28" x14ac:dyDescent="0.2">
      <c r="C612" s="27" t="s">
        <v>1668</v>
      </c>
      <c r="D612" s="91" t="s">
        <v>97</v>
      </c>
      <c r="E612" s="91"/>
      <c r="F612" s="91"/>
      <c r="G612" s="91"/>
      <c r="H612" s="91"/>
    </row>
    <row r="613" spans="1:28" x14ac:dyDescent="0.2">
      <c r="C613" s="27" t="s">
        <v>1669</v>
      </c>
      <c r="D613" s="91" t="s">
        <v>96</v>
      </c>
      <c r="E613" s="91"/>
      <c r="F613" s="91"/>
      <c r="G613" s="91"/>
      <c r="H613" s="91"/>
    </row>
    <row r="614" spans="1:28" x14ac:dyDescent="0.2">
      <c r="C614" s="11" t="s">
        <v>1659</v>
      </c>
      <c r="D614" s="38"/>
      <c r="E614" s="38"/>
      <c r="F614" s="38">
        <f>Source!BZ201</f>
        <v>105</v>
      </c>
      <c r="G614" s="62">
        <f>(Source!AF201+Source!AE201)*Source!FX201/100</f>
        <v>420.56657999999993</v>
      </c>
      <c r="H614" s="63">
        <f>Source!X201</f>
        <v>5736.6</v>
      </c>
    </row>
    <row r="615" spans="1:28" x14ac:dyDescent="0.2">
      <c r="C615" s="11" t="s">
        <v>1660</v>
      </c>
      <c r="D615" s="38"/>
      <c r="E615" s="38"/>
      <c r="F615" s="38"/>
      <c r="G615" s="38" t="str">
        <f>CONCATENATE(Source!DL201,Source!FT201, "=", Source!FX201, "%")</f>
        <v>*0,9=94,5%</v>
      </c>
      <c r="H615" s="38" t="str">
        <f>CONCATENATE(Source!AT201)</f>
        <v>95</v>
      </c>
    </row>
    <row r="616" spans="1:28" x14ac:dyDescent="0.2">
      <c r="C616" s="11" t="s">
        <v>1661</v>
      </c>
      <c r="D616" s="38"/>
      <c r="E616" s="38"/>
      <c r="F616" s="38">
        <f>Source!CA201</f>
        <v>55</v>
      </c>
      <c r="G616" s="62">
        <f>(Source!AF201+Source!AE201)*Source!FY201/100</f>
        <v>208.05807000000001</v>
      </c>
      <c r="H616" s="63">
        <f>Source!Y201</f>
        <v>2838.11</v>
      </c>
    </row>
    <row r="617" spans="1:28" x14ac:dyDescent="0.2">
      <c r="C617" s="11" t="s">
        <v>1662</v>
      </c>
      <c r="D617" s="38"/>
      <c r="E617" s="38"/>
      <c r="F617" s="38"/>
      <c r="G617" s="38" t="str">
        <f>CONCATENATE(Source!DM201,Source!FU201, "=", Source!FY201, "%")</f>
        <v>*0,85=46,75%</v>
      </c>
      <c r="H617" s="38" t="str">
        <f>CONCATENATE(Source!AU201)</f>
        <v>47</v>
      </c>
    </row>
    <row r="618" spans="1:28" x14ac:dyDescent="0.2">
      <c r="C618" s="11" t="s">
        <v>1663</v>
      </c>
      <c r="D618" s="38"/>
      <c r="E618" s="38"/>
      <c r="F618" s="38"/>
      <c r="G618" s="62">
        <f>((Source!AF201+Source!AE201)*Source!FX201/100)+((Source!AF201+Source!AE201)*Source!FY201/100)+Source!AB201</f>
        <v>1364.5686499999999</v>
      </c>
      <c r="H618" s="63">
        <f>Source!O201+Source!X201+Source!Y201</f>
        <v>18560.29</v>
      </c>
    </row>
    <row r="619" spans="1:28" ht="14.25" x14ac:dyDescent="0.2">
      <c r="A619" s="51">
        <v>88</v>
      </c>
      <c r="B619" s="51" t="str">
        <f>Source!E203</f>
        <v>35,1</v>
      </c>
      <c r="C619" s="51" t="str">
        <f>Source!G203</f>
        <v>Краска водоэмульсионная</v>
      </c>
      <c r="D619" s="51" t="str">
        <f>Source!F203</f>
        <v>14.3.02.01</v>
      </c>
      <c r="E619" s="34" t="str">
        <f>Source!H203</f>
        <v>т</v>
      </c>
      <c r="F619" s="14">
        <f>Source!I203</f>
        <v>0.119889</v>
      </c>
      <c r="G619" s="25">
        <f>Source!AB203</f>
        <v>0</v>
      </c>
      <c r="H619" s="26">
        <f>Source!O203</f>
        <v>0</v>
      </c>
      <c r="T619">
        <f>Source!O203+Source!X203+Source!Y203</f>
        <v>0</v>
      </c>
      <c r="U619">
        <f>Source!P203</f>
        <v>0</v>
      </c>
      <c r="V619">
        <f>Source!S203</f>
        <v>0</v>
      </c>
      <c r="W619">
        <f>Source!Q203</f>
        <v>0</v>
      </c>
      <c r="X619">
        <f>Source!R203</f>
        <v>0</v>
      </c>
      <c r="Y619">
        <f>Source!U203</f>
        <v>0</v>
      </c>
      <c r="Z619">
        <f>Source!V203</f>
        <v>0</v>
      </c>
      <c r="AA619">
        <f>Source!X203</f>
        <v>0</v>
      </c>
      <c r="AB619">
        <f>Source!Y203</f>
        <v>0</v>
      </c>
    </row>
    <row r="620" spans="1:28" ht="14.25" x14ac:dyDescent="0.2">
      <c r="C620" s="27" t="s">
        <v>1657</v>
      </c>
      <c r="D620" s="27">
        <f>Source!BC203</f>
        <v>7.13</v>
      </c>
      <c r="F620" s="14"/>
      <c r="G620" s="14"/>
      <c r="H620" s="14"/>
    </row>
    <row r="621" spans="1:28" ht="28.5" x14ac:dyDescent="0.2">
      <c r="A621" s="51">
        <v>89</v>
      </c>
      <c r="B621" s="51" t="str">
        <f>Source!E205</f>
        <v>35,2</v>
      </c>
      <c r="C621" s="51" t="str">
        <f>Source!G205</f>
        <v>Краска акриловая Alpina RENOVA, CAPAROL водно-дисперсионная</v>
      </c>
      <c r="D621" s="51" t="str">
        <f>Source!F205</f>
        <v>14.3.02.01-0014</v>
      </c>
      <c r="E621" s="34" t="str">
        <f>Source!H205</f>
        <v>т</v>
      </c>
      <c r="F621" s="14">
        <f>Source!I205</f>
        <v>0.119889</v>
      </c>
      <c r="G621" s="25">
        <f>Source!AB205</f>
        <v>7627.37</v>
      </c>
      <c r="H621" s="26">
        <f>Source!O205</f>
        <v>6519.94</v>
      </c>
      <c r="T621">
        <f>Source!O205+Source!X205+Source!Y205</f>
        <v>6519.94</v>
      </c>
      <c r="U621">
        <f>Source!P205</f>
        <v>6519.94</v>
      </c>
      <c r="V621">
        <f>Source!S205</f>
        <v>0</v>
      </c>
      <c r="W621">
        <f>Source!Q205</f>
        <v>0</v>
      </c>
      <c r="X621">
        <f>Source!R205</f>
        <v>0</v>
      </c>
      <c r="Y621">
        <f>Source!U205</f>
        <v>0</v>
      </c>
      <c r="Z621">
        <f>Source!V205</f>
        <v>0</v>
      </c>
      <c r="AA621">
        <f>Source!X205</f>
        <v>0</v>
      </c>
      <c r="AB621">
        <f>Source!Y205</f>
        <v>0</v>
      </c>
    </row>
    <row r="622" spans="1:28" ht="14.25" x14ac:dyDescent="0.2">
      <c r="C622" s="27" t="s">
        <v>1657</v>
      </c>
      <c r="D622" s="27">
        <f>Source!BC205</f>
        <v>7.13</v>
      </c>
      <c r="F622" s="14"/>
      <c r="G622" s="14"/>
      <c r="H622" s="14"/>
    </row>
    <row r="623" spans="1:28" ht="28.5" x14ac:dyDescent="0.2">
      <c r="A623" s="51">
        <v>90</v>
      </c>
      <c r="B623" s="51" t="str">
        <f>Source!E207</f>
        <v>36</v>
      </c>
      <c r="C623" s="51" t="str">
        <f>Source!G207</f>
        <v>Протравка цементной штукатурки нейтрализующим раствором</v>
      </c>
      <c r="D623" s="51" t="str">
        <f>Source!F207</f>
        <v>62-42-1</v>
      </c>
      <c r="E623" s="34" t="str">
        <f>Source!H207</f>
        <v>100 м2</v>
      </c>
      <c r="F623" s="14">
        <f>Source!I207</f>
        <v>7.8E-2</v>
      </c>
      <c r="G623" s="25">
        <f>Source!AB207</f>
        <v>37.1</v>
      </c>
      <c r="H623" s="26">
        <f>Source!O207</f>
        <v>20.64</v>
      </c>
      <c r="T623">
        <f>Source!O207+Source!X207+Source!Y207</f>
        <v>41.910000000000004</v>
      </c>
      <c r="U623">
        <f>Source!P207</f>
        <v>4.28</v>
      </c>
      <c r="V623">
        <f>Source!S207</f>
        <v>16.36</v>
      </c>
      <c r="W623">
        <f>Source!Q207</f>
        <v>0</v>
      </c>
      <c r="X623">
        <f>Source!R207</f>
        <v>0</v>
      </c>
      <c r="Y623">
        <f>Source!U207</f>
        <v>0.29405999999999999</v>
      </c>
      <c r="Z623">
        <f>Source!V207</f>
        <v>0</v>
      </c>
      <c r="AA623">
        <f>Source!X207</f>
        <v>13.09</v>
      </c>
      <c r="AB623">
        <f>Source!Y207</f>
        <v>8.18</v>
      </c>
    </row>
    <row r="624" spans="1:28" ht="14.25" x14ac:dyDescent="0.2">
      <c r="C624" s="27" t="str">
        <f>"Объем: "&amp;Source!I207&amp;"=7,8/"&amp;"100"</f>
        <v>Объем: 0,078=7,8/100</v>
      </c>
      <c r="F624" s="14"/>
      <c r="G624" s="14"/>
      <c r="H624" s="14"/>
    </row>
    <row r="625" spans="1:28" x14ac:dyDescent="0.2">
      <c r="C625" s="27" t="s">
        <v>1655</v>
      </c>
      <c r="D625" s="27">
        <f>Source!BA207</f>
        <v>7.13</v>
      </c>
    </row>
    <row r="626" spans="1:28" x14ac:dyDescent="0.2">
      <c r="C626" s="27" t="s">
        <v>1656</v>
      </c>
      <c r="D626" s="27">
        <f>Source!BB207</f>
        <v>7.13</v>
      </c>
    </row>
    <row r="627" spans="1:28" x14ac:dyDescent="0.2">
      <c r="C627" s="27" t="s">
        <v>1657</v>
      </c>
      <c r="D627" s="27">
        <f>Source!BC207</f>
        <v>7.13</v>
      </c>
    </row>
    <row r="628" spans="1:28" x14ac:dyDescent="0.2">
      <c r="C628" s="27" t="s">
        <v>1658</v>
      </c>
      <c r="D628" s="27">
        <f>Source!BS207</f>
        <v>7.13</v>
      </c>
    </row>
    <row r="629" spans="1:28" x14ac:dyDescent="0.2">
      <c r="C629" s="11" t="s">
        <v>1659</v>
      </c>
      <c r="D629" s="38"/>
      <c r="E629" s="38"/>
      <c r="F629" s="38">
        <f>Source!BZ207</f>
        <v>80</v>
      </c>
      <c r="G629" s="62">
        <f>(Source!AF207+Source!AE207)*Source!FX207/100</f>
        <v>23.528000000000002</v>
      </c>
      <c r="H629" s="63">
        <f>Source!X207</f>
        <v>13.09</v>
      </c>
    </row>
    <row r="630" spans="1:28" x14ac:dyDescent="0.2">
      <c r="C630" s="11" t="s">
        <v>1661</v>
      </c>
      <c r="D630" s="38"/>
      <c r="E630" s="38"/>
      <c r="F630" s="38">
        <f>Source!CA207</f>
        <v>50</v>
      </c>
      <c r="G630" s="62">
        <f>(Source!AF207+Source!AE207)*Source!FY207/100</f>
        <v>14.705</v>
      </c>
      <c r="H630" s="63">
        <f>Source!Y207</f>
        <v>8.18</v>
      </c>
    </row>
    <row r="631" spans="1:28" x14ac:dyDescent="0.2">
      <c r="C631" s="11" t="s">
        <v>1663</v>
      </c>
      <c r="D631" s="38"/>
      <c r="E631" s="38"/>
      <c r="F631" s="38"/>
      <c r="G631" s="62">
        <f>((Source!AF207+Source!AE207)*Source!FX207/100)+((Source!AF207+Source!AE207)*Source!FY207/100)+Source!AB207</f>
        <v>75.332999999999998</v>
      </c>
      <c r="H631" s="63">
        <f>Source!O207+Source!X207+Source!Y207</f>
        <v>41.910000000000004</v>
      </c>
    </row>
    <row r="632" spans="1:28" ht="42.75" x14ac:dyDescent="0.2">
      <c r="A632" s="51">
        <v>91</v>
      </c>
      <c r="B632" s="51" t="str">
        <f>Source!E209</f>
        <v>37</v>
      </c>
      <c r="C632" s="51" t="str">
        <f>Source!G209</f>
        <v>Окраска поливинилацетатными водоэмульсионными составами улучшенная по штукатурке потолков</v>
      </c>
      <c r="D632" s="51" t="str">
        <f>Source!F209</f>
        <v>15-04-005-04</v>
      </c>
      <c r="E632" s="34" t="str">
        <f>Source!H209</f>
        <v>100 м2</v>
      </c>
      <c r="F632" s="14">
        <f>Source!I209</f>
        <v>0.86299999999999999</v>
      </c>
      <c r="G632" s="25">
        <f>Source!AB209</f>
        <v>867.40700000000004</v>
      </c>
      <c r="H632" s="26">
        <f>Source!O209</f>
        <v>5337.32</v>
      </c>
      <c r="T632">
        <f>Source!O209+Source!X209+Source!Y209</f>
        <v>10218.67</v>
      </c>
      <c r="U632">
        <f>Source!P209</f>
        <v>1830.45</v>
      </c>
      <c r="V632">
        <f>Source!S209</f>
        <v>3421.19</v>
      </c>
      <c r="W632">
        <f>Source!Q209</f>
        <v>85.68</v>
      </c>
      <c r="X632">
        <f>Source!R209</f>
        <v>16.38</v>
      </c>
      <c r="Y632">
        <f>Source!U209</f>
        <v>53.493054999999991</v>
      </c>
      <c r="Z632">
        <f>Source!V209</f>
        <v>0.19417499999999999</v>
      </c>
      <c r="AA632">
        <f>Source!X209</f>
        <v>3265.69</v>
      </c>
      <c r="AB632">
        <f>Source!Y209</f>
        <v>1615.66</v>
      </c>
    </row>
    <row r="633" spans="1:28" ht="14.25" x14ac:dyDescent="0.2">
      <c r="C633" s="27" t="str">
        <f>"Объем: "&amp;Source!I209&amp;"=86,3/"&amp;"100"</f>
        <v>Объем: 0,863=86,3/100</v>
      </c>
      <c r="F633" s="14"/>
      <c r="G633" s="14"/>
      <c r="H633" s="14"/>
    </row>
    <row r="634" spans="1:28" x14ac:dyDescent="0.2">
      <c r="C634" s="27" t="s">
        <v>1655</v>
      </c>
      <c r="D634" s="27">
        <f>Source!BA209</f>
        <v>7.13</v>
      </c>
    </row>
    <row r="635" spans="1:28" x14ac:dyDescent="0.2">
      <c r="C635" s="27" t="s">
        <v>1656</v>
      </c>
      <c r="D635" s="27">
        <f>Source!BB209</f>
        <v>7.13</v>
      </c>
    </row>
    <row r="636" spans="1:28" x14ac:dyDescent="0.2">
      <c r="C636" s="27" t="s">
        <v>1657</v>
      </c>
      <c r="D636" s="27">
        <f>Source!BC209</f>
        <v>7.13</v>
      </c>
    </row>
    <row r="637" spans="1:28" x14ac:dyDescent="0.2">
      <c r="C637" s="27" t="s">
        <v>1658</v>
      </c>
      <c r="D637" s="27">
        <f>Source!BS209</f>
        <v>7.13</v>
      </c>
    </row>
    <row r="638" spans="1:28" x14ac:dyDescent="0.2">
      <c r="C638" s="27" t="s">
        <v>1665</v>
      </c>
      <c r="D638" s="91" t="s">
        <v>96</v>
      </c>
      <c r="E638" s="91"/>
      <c r="F638" s="91"/>
      <c r="G638" s="91"/>
      <c r="H638" s="91"/>
    </row>
    <row r="639" spans="1:28" x14ac:dyDescent="0.2">
      <c r="C639" s="27" t="s">
        <v>1666</v>
      </c>
      <c r="D639" s="91" t="s">
        <v>96</v>
      </c>
      <c r="E639" s="91"/>
      <c r="F639" s="91"/>
      <c r="G639" s="91"/>
      <c r="H639" s="91"/>
    </row>
    <row r="640" spans="1:28" x14ac:dyDescent="0.2">
      <c r="C640" s="27" t="s">
        <v>1667</v>
      </c>
      <c r="D640" s="91" t="s">
        <v>97</v>
      </c>
      <c r="E640" s="91"/>
      <c r="F640" s="91"/>
      <c r="G640" s="91"/>
      <c r="H640" s="91"/>
    </row>
    <row r="641" spans="1:28" x14ac:dyDescent="0.2">
      <c r="C641" s="27" t="s">
        <v>1668</v>
      </c>
      <c r="D641" s="91" t="s">
        <v>97</v>
      </c>
      <c r="E641" s="91"/>
      <c r="F641" s="91"/>
      <c r="G641" s="91"/>
      <c r="H641" s="91"/>
    </row>
    <row r="642" spans="1:28" x14ac:dyDescent="0.2">
      <c r="C642" s="27" t="s">
        <v>1669</v>
      </c>
      <c r="D642" s="91" t="s">
        <v>96</v>
      </c>
      <c r="E642" s="91"/>
      <c r="F642" s="91"/>
      <c r="G642" s="91"/>
      <c r="H642" s="91"/>
    </row>
    <row r="643" spans="1:28" x14ac:dyDescent="0.2">
      <c r="C643" s="11" t="s">
        <v>1659</v>
      </c>
      <c r="D643" s="38"/>
      <c r="E643" s="38"/>
      <c r="F643" s="38">
        <f>Source!BZ209</f>
        <v>105</v>
      </c>
      <c r="G643" s="62">
        <f>(Source!AF209+Source!AE209)*Source!FX209/100</f>
        <v>527.93795249999994</v>
      </c>
      <c r="H643" s="63">
        <f>Source!X209</f>
        <v>3265.69</v>
      </c>
    </row>
    <row r="644" spans="1:28" x14ac:dyDescent="0.2">
      <c r="C644" s="11" t="s">
        <v>1660</v>
      </c>
      <c r="D644" s="38"/>
      <c r="E644" s="38"/>
      <c r="F644" s="38"/>
      <c r="G644" s="38" t="str">
        <f>CONCATENATE(Source!DL209,Source!FT209, "=", Source!FX209, "%")</f>
        <v>*0,9=94,5%</v>
      </c>
      <c r="H644" s="38" t="str">
        <f>CONCATENATE(Source!AT209)</f>
        <v>95</v>
      </c>
    </row>
    <row r="645" spans="1:28" x14ac:dyDescent="0.2">
      <c r="C645" s="11" t="s">
        <v>1661</v>
      </c>
      <c r="D645" s="38"/>
      <c r="E645" s="38"/>
      <c r="F645" s="38">
        <f>Source!CA209</f>
        <v>55</v>
      </c>
      <c r="G645" s="62">
        <f>(Source!AF209+Source!AE209)*Source!FY209/100</f>
        <v>261.17565374999998</v>
      </c>
      <c r="H645" s="63">
        <f>Source!Y209</f>
        <v>1615.66</v>
      </c>
    </row>
    <row r="646" spans="1:28" x14ac:dyDescent="0.2">
      <c r="C646" s="11" t="s">
        <v>1662</v>
      </c>
      <c r="D646" s="38"/>
      <c r="E646" s="38"/>
      <c r="F646" s="38"/>
      <c r="G646" s="38" t="str">
        <f>CONCATENATE(Source!DM209,Source!FU209, "=", Source!FY209, "%")</f>
        <v>*0,85=46,75%</v>
      </c>
      <c r="H646" s="38" t="str">
        <f>CONCATENATE(Source!AU209)</f>
        <v>47</v>
      </c>
    </row>
    <row r="647" spans="1:28" x14ac:dyDescent="0.2">
      <c r="C647" s="11" t="s">
        <v>1663</v>
      </c>
      <c r="D647" s="38"/>
      <c r="E647" s="38"/>
      <c r="F647" s="38"/>
      <c r="G647" s="62">
        <f>((Source!AF209+Source!AE209)*Source!FX209/100)+((Source!AF209+Source!AE209)*Source!FY209/100)+Source!AB209</f>
        <v>1656.5206062500001</v>
      </c>
      <c r="H647" s="63">
        <f>Source!O209+Source!X209+Source!Y209</f>
        <v>10218.67</v>
      </c>
    </row>
    <row r="648" spans="1:28" ht="14.25" x14ac:dyDescent="0.2">
      <c r="A648" s="51">
        <v>92</v>
      </c>
      <c r="B648" s="51" t="str">
        <f>Source!E211</f>
        <v>37,1</v>
      </c>
      <c r="C648" s="51" t="str">
        <f>Source!G211</f>
        <v>Краска водоэмульсионная</v>
      </c>
      <c r="D648" s="51" t="str">
        <f>Source!F211</f>
        <v>14.3.02.01</v>
      </c>
      <c r="E648" s="34" t="str">
        <f>Source!H211</f>
        <v>т</v>
      </c>
      <c r="F648" s="14">
        <f>Source!I211</f>
        <v>5.9547000000000003E-2</v>
      </c>
      <c r="G648" s="25">
        <f>Source!AB211</f>
        <v>0</v>
      </c>
      <c r="H648" s="26">
        <f>Source!O211</f>
        <v>0</v>
      </c>
      <c r="T648">
        <f>Source!O211+Source!X211+Source!Y211</f>
        <v>0</v>
      </c>
      <c r="U648">
        <f>Source!P211</f>
        <v>0</v>
      </c>
      <c r="V648">
        <f>Source!S211</f>
        <v>0</v>
      </c>
      <c r="W648">
        <f>Source!Q211</f>
        <v>0</v>
      </c>
      <c r="X648">
        <f>Source!R211</f>
        <v>0</v>
      </c>
      <c r="Y648">
        <f>Source!U211</f>
        <v>0</v>
      </c>
      <c r="Z648">
        <f>Source!V211</f>
        <v>0</v>
      </c>
      <c r="AA648">
        <f>Source!X211</f>
        <v>0</v>
      </c>
      <c r="AB648">
        <f>Source!Y211</f>
        <v>0</v>
      </c>
    </row>
    <row r="649" spans="1:28" ht="14.25" x14ac:dyDescent="0.2">
      <c r="C649" s="27" t="s">
        <v>1657</v>
      </c>
      <c r="D649" s="27">
        <f>Source!BC211</f>
        <v>7.13</v>
      </c>
      <c r="F649" s="14"/>
      <c r="G649" s="14"/>
      <c r="H649" s="14"/>
    </row>
    <row r="650" spans="1:28" ht="28.5" x14ac:dyDescent="0.2">
      <c r="A650" s="51">
        <v>93</v>
      </c>
      <c r="B650" s="51" t="str">
        <f>Source!E213</f>
        <v>37,2</v>
      </c>
      <c r="C650" s="51" t="str">
        <f>Source!G213</f>
        <v>Краска акриловая Alpina RENOVA, CAPAROL водно-дисперсионная</v>
      </c>
      <c r="D650" s="51" t="str">
        <f>Source!F213</f>
        <v>14.3.02.01-0014</v>
      </c>
      <c r="E650" s="34" t="str">
        <f>Source!H213</f>
        <v>т</v>
      </c>
      <c r="F650" s="14">
        <f>Source!I213</f>
        <v>5.9547000000000003E-2</v>
      </c>
      <c r="G650" s="25">
        <f>Source!AB213</f>
        <v>7627.37</v>
      </c>
      <c r="H650" s="26">
        <f>Source!O213</f>
        <v>3238.35</v>
      </c>
      <c r="T650">
        <f>Source!O213+Source!X213+Source!Y213</f>
        <v>3238.35</v>
      </c>
      <c r="U650">
        <f>Source!P213</f>
        <v>3238.35</v>
      </c>
      <c r="V650">
        <f>Source!S213</f>
        <v>0</v>
      </c>
      <c r="W650">
        <f>Source!Q213</f>
        <v>0</v>
      </c>
      <c r="X650">
        <f>Source!R213</f>
        <v>0</v>
      </c>
      <c r="Y650">
        <f>Source!U213</f>
        <v>0</v>
      </c>
      <c r="Z650">
        <f>Source!V213</f>
        <v>0</v>
      </c>
      <c r="AA650">
        <f>Source!X213</f>
        <v>0</v>
      </c>
      <c r="AB650">
        <f>Source!Y213</f>
        <v>0</v>
      </c>
    </row>
    <row r="651" spans="1:28" ht="14.25" x14ac:dyDescent="0.2">
      <c r="C651" s="27" t="s">
        <v>1657</v>
      </c>
      <c r="D651" s="27">
        <f>Source!BC213</f>
        <v>7.13</v>
      </c>
      <c r="F651" s="14"/>
      <c r="G651" s="14"/>
      <c r="H651" s="14"/>
    </row>
    <row r="652" spans="1:28" ht="85.5" x14ac:dyDescent="0.2">
      <c r="A652" s="51">
        <v>94</v>
      </c>
      <c r="B652" s="51" t="str">
        <f>Source!E215</f>
        <v>38</v>
      </c>
      <c r="C652" s="51" t="str">
        <f>Source!G215</f>
        <v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v>
      </c>
      <c r="D652" s="51" t="str">
        <f>Source!F215</f>
        <v>15-01-019-01</v>
      </c>
      <c r="E652" s="34" t="str">
        <f>Source!H215</f>
        <v>100 м2</v>
      </c>
      <c r="F652" s="14">
        <f>Source!I215</f>
        <v>0.32419999999999999</v>
      </c>
      <c r="G652" s="25">
        <f>Source!AB215</f>
        <v>3211.7809999999999</v>
      </c>
      <c r="H652" s="26">
        <f>Source!O215</f>
        <v>7424.17</v>
      </c>
      <c r="T652">
        <f>Source!O215+Source!X215+Source!Y215</f>
        <v>15371.82</v>
      </c>
      <c r="U652">
        <f>Source!P215</f>
        <v>1774.13</v>
      </c>
      <c r="V652">
        <f>Source!S215</f>
        <v>5563.88</v>
      </c>
      <c r="W652">
        <f>Source!Q215</f>
        <v>86.16</v>
      </c>
      <c r="X652">
        <f>Source!R215</f>
        <v>33.06</v>
      </c>
      <c r="Y652">
        <f>Source!U215</f>
        <v>85.005239999999986</v>
      </c>
      <c r="Z652">
        <f>Source!V215</f>
        <v>0.34851499999999996</v>
      </c>
      <c r="AA652">
        <f>Source!X215</f>
        <v>5317.09</v>
      </c>
      <c r="AB652">
        <f>Source!Y215</f>
        <v>2630.56</v>
      </c>
    </row>
    <row r="653" spans="1:28" ht="14.25" x14ac:dyDescent="0.2">
      <c r="C653" s="27" t="str">
        <f>"Объем: "&amp;Source!I215&amp;"=32,42/"&amp;"100"</f>
        <v>Объем: 0,3242=32,42/100</v>
      </c>
      <c r="F653" s="14"/>
      <c r="G653" s="14"/>
      <c r="H653" s="14"/>
    </row>
    <row r="654" spans="1:28" x14ac:dyDescent="0.2">
      <c r="C654" s="27" t="s">
        <v>1655</v>
      </c>
      <c r="D654" s="27">
        <f>Source!BA215</f>
        <v>7.13</v>
      </c>
    </row>
    <row r="655" spans="1:28" x14ac:dyDescent="0.2">
      <c r="C655" s="27" t="s">
        <v>1656</v>
      </c>
      <c r="D655" s="27">
        <f>Source!BB215</f>
        <v>7.13</v>
      </c>
    </row>
    <row r="656" spans="1:28" x14ac:dyDescent="0.2">
      <c r="C656" s="27" t="s">
        <v>1657</v>
      </c>
      <c r="D656" s="27">
        <f>Source!BC215</f>
        <v>7.13</v>
      </c>
    </row>
    <row r="657" spans="1:28" x14ac:dyDescent="0.2">
      <c r="C657" s="27" t="s">
        <v>1658</v>
      </c>
      <c r="D657" s="27">
        <f>Source!BS215</f>
        <v>7.13</v>
      </c>
    </row>
    <row r="658" spans="1:28" x14ac:dyDescent="0.2">
      <c r="C658" s="27" t="s">
        <v>1665</v>
      </c>
      <c r="D658" s="91" t="s">
        <v>96</v>
      </c>
      <c r="E658" s="91"/>
      <c r="F658" s="91"/>
      <c r="G658" s="91"/>
      <c r="H658" s="91"/>
    </row>
    <row r="659" spans="1:28" x14ac:dyDescent="0.2">
      <c r="C659" s="27" t="s">
        <v>1666</v>
      </c>
      <c r="D659" s="91" t="s">
        <v>96</v>
      </c>
      <c r="E659" s="91"/>
      <c r="F659" s="91"/>
      <c r="G659" s="91"/>
      <c r="H659" s="91"/>
    </row>
    <row r="660" spans="1:28" x14ac:dyDescent="0.2">
      <c r="C660" s="27" t="s">
        <v>1667</v>
      </c>
      <c r="D660" s="91" t="s">
        <v>97</v>
      </c>
      <c r="E660" s="91"/>
      <c r="F660" s="91"/>
      <c r="G660" s="91"/>
      <c r="H660" s="91"/>
    </row>
    <row r="661" spans="1:28" x14ac:dyDescent="0.2">
      <c r="C661" s="27" t="s">
        <v>1668</v>
      </c>
      <c r="D661" s="91" t="s">
        <v>97</v>
      </c>
      <c r="E661" s="91"/>
      <c r="F661" s="91"/>
      <c r="G661" s="91"/>
      <c r="H661" s="91"/>
    </row>
    <row r="662" spans="1:28" x14ac:dyDescent="0.2">
      <c r="C662" s="27" t="s">
        <v>1669</v>
      </c>
      <c r="D662" s="91" t="s">
        <v>96</v>
      </c>
      <c r="E662" s="91"/>
      <c r="F662" s="91"/>
      <c r="G662" s="91"/>
      <c r="H662" s="91"/>
    </row>
    <row r="663" spans="1:28" x14ac:dyDescent="0.2">
      <c r="C663" s="11" t="s">
        <v>1659</v>
      </c>
      <c r="D663" s="38"/>
      <c r="E663" s="38"/>
      <c r="F663" s="38">
        <f>Source!BZ215</f>
        <v>105</v>
      </c>
      <c r="G663" s="62">
        <f>(Source!AF215+Source!AE215)*Source!FX215/100</f>
        <v>2288.1247200000003</v>
      </c>
      <c r="H663" s="63">
        <f>Source!X215</f>
        <v>5317.09</v>
      </c>
    </row>
    <row r="664" spans="1:28" x14ac:dyDescent="0.2">
      <c r="C664" s="11" t="s">
        <v>1660</v>
      </c>
      <c r="D664" s="38"/>
      <c r="E664" s="38"/>
      <c r="F664" s="38"/>
      <c r="G664" s="38" t="str">
        <f>CONCATENATE(Source!DL215,Source!FT215, "=", Source!FX215, "%")</f>
        <v>*0,9=94,5%</v>
      </c>
      <c r="H664" s="38" t="str">
        <f>CONCATENATE(Source!AT215)</f>
        <v>95</v>
      </c>
    </row>
    <row r="665" spans="1:28" x14ac:dyDescent="0.2">
      <c r="C665" s="11" t="s">
        <v>1661</v>
      </c>
      <c r="D665" s="38"/>
      <c r="E665" s="38"/>
      <c r="F665" s="38">
        <f>Source!CA215</f>
        <v>55</v>
      </c>
      <c r="G665" s="62">
        <f>(Source!AF215+Source!AE215)*Source!FY215/100</f>
        <v>1131.9558800000002</v>
      </c>
      <c r="H665" s="63">
        <f>Source!Y215</f>
        <v>2630.56</v>
      </c>
    </row>
    <row r="666" spans="1:28" x14ac:dyDescent="0.2">
      <c r="C666" s="11" t="s">
        <v>1662</v>
      </c>
      <c r="D666" s="38"/>
      <c r="E666" s="38"/>
      <c r="F666" s="38"/>
      <c r="G666" s="38" t="str">
        <f>CONCATENATE(Source!DM215,Source!FU215, "=", Source!FY215, "%")</f>
        <v>*0,85=46,75%</v>
      </c>
      <c r="H666" s="38" t="str">
        <f>CONCATENATE(Source!AU215)</f>
        <v>47</v>
      </c>
    </row>
    <row r="667" spans="1:28" x14ac:dyDescent="0.2">
      <c r="C667" s="11" t="s">
        <v>1663</v>
      </c>
      <c r="D667" s="38"/>
      <c r="E667" s="38"/>
      <c r="F667" s="38"/>
      <c r="G667" s="62">
        <f>((Source!AF215+Source!AE215)*Source!FX215/100)+((Source!AF215+Source!AE215)*Source!FY215/100)+Source!AB215</f>
        <v>6631.8616000000002</v>
      </c>
      <c r="H667" s="63">
        <f>Source!O215+Source!X215+Source!Y215</f>
        <v>15371.82</v>
      </c>
    </row>
    <row r="668" spans="1:28" ht="14.25" x14ac:dyDescent="0.2">
      <c r="A668" s="51">
        <v>95</v>
      </c>
      <c r="B668" s="51" t="str">
        <f>Source!E217</f>
        <v>38,1</v>
      </c>
      <c r="C668" s="51" t="str">
        <f>Source!G217</f>
        <v>Плитки рядовые</v>
      </c>
      <c r="D668" s="51" t="str">
        <f>Source!F217</f>
        <v>06.2.05.04</v>
      </c>
      <c r="E668" s="34" t="str">
        <f>Source!H217</f>
        <v>м2</v>
      </c>
      <c r="F668" s="14">
        <f>Source!I217</f>
        <v>32.42</v>
      </c>
      <c r="G668" s="25">
        <f>Source!AB217</f>
        <v>0</v>
      </c>
      <c r="H668" s="26">
        <f>Source!O217</f>
        <v>0</v>
      </c>
      <c r="T668">
        <f>Source!O217+Source!X217+Source!Y217</f>
        <v>0</v>
      </c>
      <c r="U668">
        <f>Source!P217</f>
        <v>0</v>
      </c>
      <c r="V668">
        <f>Source!S217</f>
        <v>0</v>
      </c>
      <c r="W668">
        <f>Source!Q217</f>
        <v>0</v>
      </c>
      <c r="X668">
        <f>Source!R217</f>
        <v>0</v>
      </c>
      <c r="Y668">
        <f>Source!U217</f>
        <v>0</v>
      </c>
      <c r="Z668">
        <f>Source!V217</f>
        <v>0</v>
      </c>
      <c r="AA668">
        <f>Source!X217</f>
        <v>0</v>
      </c>
      <c r="AB668">
        <f>Source!Y217</f>
        <v>0</v>
      </c>
    </row>
    <row r="669" spans="1:28" ht="14.25" x14ac:dyDescent="0.2">
      <c r="C669" s="27" t="s">
        <v>1657</v>
      </c>
      <c r="D669" s="27">
        <f>Source!BC217</f>
        <v>7.13</v>
      </c>
      <c r="F669" s="14"/>
      <c r="G669" s="14"/>
      <c r="H669" s="14"/>
    </row>
    <row r="670" spans="1:28" ht="57" x14ac:dyDescent="0.2">
      <c r="A670" s="51">
        <v>96</v>
      </c>
      <c r="B670" s="51" t="str">
        <f>Source!E219</f>
        <v>38,2</v>
      </c>
      <c r="C670" s="51" t="str">
        <f>Source!G219</f>
        <v>Плитки керамические глазурованные для внутренней облицовки стен гладкие без завала цветные (однотонные)</v>
      </c>
      <c r="D670" s="51" t="str">
        <f>Source!F219</f>
        <v>06.2.01.02-0012</v>
      </c>
      <c r="E670" s="34" t="str">
        <f>Source!H219</f>
        <v>м2</v>
      </c>
      <c r="F670" s="14">
        <f>Source!I219</f>
        <v>32.42</v>
      </c>
      <c r="G670" s="25">
        <f>Source!AB219</f>
        <v>108.12</v>
      </c>
      <c r="H670" s="26">
        <f>Source!O219</f>
        <v>24992.44</v>
      </c>
      <c r="T670">
        <f>Source!O219+Source!X219+Source!Y219</f>
        <v>24992.44</v>
      </c>
      <c r="U670">
        <f>Source!P219</f>
        <v>24992.44</v>
      </c>
      <c r="V670">
        <f>Source!S219</f>
        <v>0</v>
      </c>
      <c r="W670">
        <f>Source!Q219</f>
        <v>0</v>
      </c>
      <c r="X670">
        <f>Source!R219</f>
        <v>0</v>
      </c>
      <c r="Y670">
        <f>Source!U219</f>
        <v>0</v>
      </c>
      <c r="Z670">
        <f>Source!V219</f>
        <v>0</v>
      </c>
      <c r="AA670">
        <f>Source!X219</f>
        <v>0</v>
      </c>
      <c r="AB670">
        <f>Source!Y219</f>
        <v>0</v>
      </c>
    </row>
    <row r="671" spans="1:28" ht="14.25" x14ac:dyDescent="0.2">
      <c r="C671" s="27" t="s">
        <v>1657</v>
      </c>
      <c r="D671" s="27">
        <f>Source!BC219</f>
        <v>7.13</v>
      </c>
      <c r="F671" s="14"/>
      <c r="G671" s="14"/>
      <c r="H671" s="14"/>
    </row>
    <row r="673" spans="1:28" ht="15" x14ac:dyDescent="0.25">
      <c r="A673" s="64"/>
      <c r="B673" s="64"/>
      <c r="C673" s="73" t="str">
        <f>CONCATENATE("Итого по разделу: ",IF(Source!G221&lt;&gt;"Новый раздел", Source!G221, ""))</f>
        <v>Итого по разделу: Раздел 1 Общестроительные работы</v>
      </c>
      <c r="D673" s="73"/>
      <c r="E673" s="73"/>
      <c r="F673" s="73"/>
      <c r="G673" s="64"/>
      <c r="H673" s="65">
        <f>IF(SUM(T39:T672)=0, "-", SUM(T39:T672))</f>
        <v>436497.37999999995</v>
      </c>
    </row>
    <row r="674" spans="1:28" ht="15" x14ac:dyDescent="0.25">
      <c r="A674" s="64"/>
      <c r="B674" s="64"/>
      <c r="C674" s="64"/>
      <c r="D674" s="64"/>
      <c r="E674" s="64"/>
      <c r="F674" s="64"/>
      <c r="G674" s="64"/>
      <c r="H674" s="64"/>
    </row>
    <row r="677" spans="1:28" ht="16.5" x14ac:dyDescent="0.25">
      <c r="A677" s="77" t="str">
        <f>CONCATENATE("Раздел: ",IF(Source!G250&lt;&gt;"Новый раздел", Source!G250, ""))</f>
        <v>Раздел: Раздел 2 Система электроснабжения</v>
      </c>
      <c r="B677" s="77"/>
      <c r="C677" s="77"/>
      <c r="D677" s="77"/>
      <c r="E677" s="77"/>
      <c r="F677" s="77"/>
      <c r="G677" s="77"/>
      <c r="H677" s="77"/>
    </row>
    <row r="678" spans="1:28" ht="14.25" x14ac:dyDescent="0.2">
      <c r="A678" s="51">
        <v>97</v>
      </c>
      <c r="B678" s="51" t="str">
        <f>Source!E255</f>
        <v>39</v>
      </c>
      <c r="C678" s="51" t="str">
        <f>Source!G255</f>
        <v>Демонтаж кабеля</v>
      </c>
      <c r="D678" s="51" t="str">
        <f>Source!F255</f>
        <v>67-3-1</v>
      </c>
      <c r="E678" s="34" t="str">
        <f>Source!H255</f>
        <v>100 м</v>
      </c>
      <c r="F678" s="14">
        <f>Source!I255</f>
        <v>0.14000000000000001</v>
      </c>
      <c r="G678" s="25">
        <f>Source!AB255</f>
        <v>75.5</v>
      </c>
      <c r="H678" s="26">
        <f>Source!O255</f>
        <v>75.36</v>
      </c>
      <c r="T678">
        <f>Source!O255+Source!X255+Source!Y255</f>
        <v>188.14</v>
      </c>
      <c r="U678">
        <f>Source!P255</f>
        <v>0</v>
      </c>
      <c r="V678">
        <f>Source!S255</f>
        <v>75.05</v>
      </c>
      <c r="W678">
        <f>Source!Q255</f>
        <v>0.31</v>
      </c>
      <c r="X678">
        <f>Source!R255</f>
        <v>0.14000000000000001</v>
      </c>
      <c r="Y678">
        <f>Source!U255</f>
        <v>1.3496000000000001</v>
      </c>
      <c r="Z678">
        <f>Source!V255</f>
        <v>1.4000000000000002E-3</v>
      </c>
      <c r="AA678">
        <f>Source!X255</f>
        <v>63.91</v>
      </c>
      <c r="AB678">
        <f>Source!Y255</f>
        <v>48.87</v>
      </c>
    </row>
    <row r="679" spans="1:28" ht="14.25" x14ac:dyDescent="0.2">
      <c r="C679" s="27" t="str">
        <f>"Объем: "&amp;Source!I255&amp;"=14/"&amp;"100"</f>
        <v>Объем: 0,14=14/100</v>
      </c>
      <c r="F679" s="14"/>
      <c r="G679" s="14"/>
      <c r="H679" s="14"/>
    </row>
    <row r="680" spans="1:28" x14ac:dyDescent="0.2">
      <c r="C680" s="27" t="s">
        <v>1655</v>
      </c>
      <c r="D680" s="27">
        <f>Source!BA255</f>
        <v>7.13</v>
      </c>
    </row>
    <row r="681" spans="1:28" x14ac:dyDescent="0.2">
      <c r="C681" s="27" t="s">
        <v>1656</v>
      </c>
      <c r="D681" s="27">
        <f>Source!BB255</f>
        <v>7.13</v>
      </c>
    </row>
    <row r="682" spans="1:28" x14ac:dyDescent="0.2">
      <c r="C682" s="27" t="s">
        <v>1657</v>
      </c>
      <c r="D682" s="27">
        <f>Source!BC255</f>
        <v>7.13</v>
      </c>
    </row>
    <row r="683" spans="1:28" x14ac:dyDescent="0.2">
      <c r="C683" s="27" t="s">
        <v>1658</v>
      </c>
      <c r="D683" s="27">
        <f>Source!BS255</f>
        <v>7.13</v>
      </c>
    </row>
    <row r="684" spans="1:28" x14ac:dyDescent="0.2">
      <c r="C684" s="11" t="s">
        <v>1659</v>
      </c>
      <c r="D684" s="38"/>
      <c r="E684" s="38"/>
      <c r="F684" s="38">
        <f>Source!BZ255</f>
        <v>85</v>
      </c>
      <c r="G684" s="62">
        <f>(Source!AF255+Source!AE255)*Source!FX255/100</f>
        <v>64.030500000000004</v>
      </c>
      <c r="H684" s="63">
        <f>Source!X255</f>
        <v>63.91</v>
      </c>
    </row>
    <row r="685" spans="1:28" x14ac:dyDescent="0.2">
      <c r="C685" s="11" t="s">
        <v>1661</v>
      </c>
      <c r="D685" s="38"/>
      <c r="E685" s="38"/>
      <c r="F685" s="38">
        <f>Source!CA255</f>
        <v>65</v>
      </c>
      <c r="G685" s="62">
        <f>(Source!AF255+Source!AE255)*Source!FY255/100</f>
        <v>48.964500000000001</v>
      </c>
      <c r="H685" s="63">
        <f>Source!Y255</f>
        <v>48.87</v>
      </c>
    </row>
    <row r="686" spans="1:28" x14ac:dyDescent="0.2">
      <c r="C686" s="11" t="s">
        <v>1663</v>
      </c>
      <c r="D686" s="38"/>
      <c r="E686" s="38"/>
      <c r="F686" s="38"/>
      <c r="G686" s="62">
        <f>((Source!AF255+Source!AE255)*Source!FX255/100)+((Source!AF255+Source!AE255)*Source!FY255/100)+Source!AB255</f>
        <v>188.495</v>
      </c>
      <c r="H686" s="63">
        <f>Source!O255+Source!X255+Source!Y255</f>
        <v>188.14</v>
      </c>
    </row>
    <row r="687" spans="1:28" ht="28.5" x14ac:dyDescent="0.2">
      <c r="A687" s="51">
        <v>98</v>
      </c>
      <c r="B687" s="51" t="str">
        <f>Source!E257</f>
        <v>40</v>
      </c>
      <c r="C687" s="51" t="str">
        <f>Source!G257</f>
        <v>Демонтаж светильников с лампами накаливания</v>
      </c>
      <c r="D687" s="51" t="str">
        <f>Source!F257</f>
        <v>67-4-3</v>
      </c>
      <c r="E687" s="34" t="str">
        <f>Source!H257</f>
        <v>100 ШТ</v>
      </c>
      <c r="F687" s="14">
        <f>Source!I257</f>
        <v>0.04</v>
      </c>
      <c r="G687" s="25">
        <f>Source!AB257</f>
        <v>50.24</v>
      </c>
      <c r="H687" s="26">
        <f>Source!O257</f>
        <v>14.33</v>
      </c>
      <c r="T687">
        <f>Source!O257+Source!X257+Source!Y257</f>
        <v>35.6</v>
      </c>
      <c r="U687">
        <f>Source!P257</f>
        <v>0</v>
      </c>
      <c r="V687">
        <f>Source!S257</f>
        <v>14.06</v>
      </c>
      <c r="W687">
        <f>Source!Q257</f>
        <v>0.27</v>
      </c>
      <c r="X687">
        <f>Source!R257</f>
        <v>0.12</v>
      </c>
      <c r="Y687">
        <f>Source!U257</f>
        <v>0.25280000000000002</v>
      </c>
      <c r="Z687">
        <f>Source!V257</f>
        <v>1.1999999999999999E-3</v>
      </c>
      <c r="AA687">
        <f>Source!X257</f>
        <v>12.05</v>
      </c>
      <c r="AB687">
        <f>Source!Y257</f>
        <v>9.2200000000000006</v>
      </c>
    </row>
    <row r="688" spans="1:28" ht="14.25" x14ac:dyDescent="0.2">
      <c r="C688" s="27" t="str">
        <f>"Объем: "&amp;Source!I257&amp;"=4/"&amp;"100"</f>
        <v>Объем: 0,04=4/100</v>
      </c>
      <c r="F688" s="14"/>
      <c r="G688" s="14"/>
      <c r="H688" s="14"/>
    </row>
    <row r="689" spans="1:28" x14ac:dyDescent="0.2">
      <c r="C689" s="27" t="s">
        <v>1655</v>
      </c>
      <c r="D689" s="27">
        <f>Source!BA257</f>
        <v>7.13</v>
      </c>
    </row>
    <row r="690" spans="1:28" x14ac:dyDescent="0.2">
      <c r="C690" s="27" t="s">
        <v>1656</v>
      </c>
      <c r="D690" s="27">
        <f>Source!BB257</f>
        <v>7.13</v>
      </c>
    </row>
    <row r="691" spans="1:28" x14ac:dyDescent="0.2">
      <c r="C691" s="27" t="s">
        <v>1657</v>
      </c>
      <c r="D691" s="27">
        <f>Source!BC257</f>
        <v>7.13</v>
      </c>
    </row>
    <row r="692" spans="1:28" x14ac:dyDescent="0.2">
      <c r="C692" s="27" t="s">
        <v>1658</v>
      </c>
      <c r="D692" s="27">
        <f>Source!BS257</f>
        <v>7.13</v>
      </c>
    </row>
    <row r="693" spans="1:28" x14ac:dyDescent="0.2">
      <c r="C693" s="11" t="s">
        <v>1659</v>
      </c>
      <c r="D693" s="38"/>
      <c r="E693" s="38"/>
      <c r="F693" s="38">
        <f>Source!BZ257</f>
        <v>85</v>
      </c>
      <c r="G693" s="62">
        <f>(Source!AF257+Source!AE257)*Source!FX257/100</f>
        <v>42.253499999999995</v>
      </c>
      <c r="H693" s="63">
        <f>Source!X257</f>
        <v>12.05</v>
      </c>
    </row>
    <row r="694" spans="1:28" x14ac:dyDescent="0.2">
      <c r="C694" s="11" t="s">
        <v>1661</v>
      </c>
      <c r="D694" s="38"/>
      <c r="E694" s="38"/>
      <c r="F694" s="38">
        <f>Source!CA257</f>
        <v>65</v>
      </c>
      <c r="G694" s="62">
        <f>(Source!AF257+Source!AE257)*Source!FY257/100</f>
        <v>32.311499999999995</v>
      </c>
      <c r="H694" s="63">
        <f>Source!Y257</f>
        <v>9.2200000000000006</v>
      </c>
    </row>
    <row r="695" spans="1:28" x14ac:dyDescent="0.2">
      <c r="C695" s="11" t="s">
        <v>1663</v>
      </c>
      <c r="D695" s="38"/>
      <c r="E695" s="38"/>
      <c r="F695" s="38"/>
      <c r="G695" s="62">
        <f>((Source!AF257+Source!AE257)*Source!FX257/100)+((Source!AF257+Source!AE257)*Source!FY257/100)+Source!AB257</f>
        <v>124.80500000000001</v>
      </c>
      <c r="H695" s="63">
        <f>Source!O257+Source!X257+Source!Y257</f>
        <v>35.6</v>
      </c>
    </row>
    <row r="696" spans="1:28" ht="28.5" x14ac:dyDescent="0.2">
      <c r="A696" s="51">
        <v>99</v>
      </c>
      <c r="B696" s="51" t="str">
        <f>Source!E259</f>
        <v>41</v>
      </c>
      <c r="C696" s="51" t="str">
        <f>Source!G259</f>
        <v>Демонтаж светильников для люминесцентных ламп</v>
      </c>
      <c r="D696" s="51" t="str">
        <f>Source!F259</f>
        <v>67-4-5</v>
      </c>
      <c r="E696" s="34" t="str">
        <f>Source!H259</f>
        <v>100 ШТ</v>
      </c>
      <c r="F696" s="14">
        <f>Source!I259</f>
        <v>0.11</v>
      </c>
      <c r="G696" s="25">
        <f>Source!AB259</f>
        <v>145.97999999999999</v>
      </c>
      <c r="H696" s="26">
        <f>Source!O259</f>
        <v>114.49</v>
      </c>
      <c r="T696">
        <f>Source!O259+Source!X259+Source!Y259</f>
        <v>284.56</v>
      </c>
      <c r="U696">
        <f>Source!P259</f>
        <v>0</v>
      </c>
      <c r="V696">
        <f>Source!S259</f>
        <v>112.53</v>
      </c>
      <c r="W696">
        <f>Source!Q259</f>
        <v>1.96</v>
      </c>
      <c r="X696">
        <f>Source!R259</f>
        <v>0.85</v>
      </c>
      <c r="Y696">
        <f>Source!U259</f>
        <v>1.9679</v>
      </c>
      <c r="Z696">
        <f>Source!V259</f>
        <v>8.8000000000000005E-3</v>
      </c>
      <c r="AA696">
        <f>Source!X259</f>
        <v>96.37</v>
      </c>
      <c r="AB696">
        <f>Source!Y259</f>
        <v>73.7</v>
      </c>
    </row>
    <row r="697" spans="1:28" ht="14.25" x14ac:dyDescent="0.2">
      <c r="C697" s="27" t="str">
        <f>"Объем: "&amp;Source!I259&amp;"=11/"&amp;"100"</f>
        <v>Объем: 0,11=11/100</v>
      </c>
      <c r="F697" s="14"/>
      <c r="G697" s="14"/>
      <c r="H697" s="14"/>
    </row>
    <row r="698" spans="1:28" x14ac:dyDescent="0.2">
      <c r="C698" s="27" t="s">
        <v>1655</v>
      </c>
      <c r="D698" s="27">
        <f>Source!BA259</f>
        <v>7.13</v>
      </c>
    </row>
    <row r="699" spans="1:28" x14ac:dyDescent="0.2">
      <c r="C699" s="27" t="s">
        <v>1656</v>
      </c>
      <c r="D699" s="27">
        <f>Source!BB259</f>
        <v>7.13</v>
      </c>
    </row>
    <row r="700" spans="1:28" x14ac:dyDescent="0.2">
      <c r="C700" s="27" t="s">
        <v>1657</v>
      </c>
      <c r="D700" s="27">
        <f>Source!BC259</f>
        <v>7.13</v>
      </c>
    </row>
    <row r="701" spans="1:28" x14ac:dyDescent="0.2">
      <c r="C701" s="27" t="s">
        <v>1658</v>
      </c>
      <c r="D701" s="27">
        <f>Source!BS259</f>
        <v>7.13</v>
      </c>
    </row>
    <row r="702" spans="1:28" x14ac:dyDescent="0.2">
      <c r="C702" s="11" t="s">
        <v>1659</v>
      </c>
      <c r="D702" s="38"/>
      <c r="E702" s="38"/>
      <c r="F702" s="38">
        <f>Source!BZ259</f>
        <v>85</v>
      </c>
      <c r="G702" s="62">
        <f>(Source!AF259+Source!AE259)*Source!FX259/100</f>
        <v>122.876</v>
      </c>
      <c r="H702" s="63">
        <f>Source!X259</f>
        <v>96.37</v>
      </c>
    </row>
    <row r="703" spans="1:28" x14ac:dyDescent="0.2">
      <c r="C703" s="11" t="s">
        <v>1661</v>
      </c>
      <c r="D703" s="38"/>
      <c r="E703" s="38"/>
      <c r="F703" s="38">
        <f>Source!CA259</f>
        <v>65</v>
      </c>
      <c r="G703" s="62">
        <f>(Source!AF259+Source!AE259)*Source!FY259/100</f>
        <v>93.963999999999999</v>
      </c>
      <c r="H703" s="63">
        <f>Source!Y259</f>
        <v>73.7</v>
      </c>
    </row>
    <row r="704" spans="1:28" x14ac:dyDescent="0.2">
      <c r="C704" s="11" t="s">
        <v>1663</v>
      </c>
      <c r="D704" s="38"/>
      <c r="E704" s="38"/>
      <c r="F704" s="38"/>
      <c r="G704" s="62">
        <f>((Source!AF259+Source!AE259)*Source!FX259/100)+((Source!AF259+Source!AE259)*Source!FY259/100)+Source!AB259</f>
        <v>362.82</v>
      </c>
      <c r="H704" s="63">
        <f>Source!O259+Source!X259+Source!Y259</f>
        <v>284.56</v>
      </c>
    </row>
    <row r="705" spans="1:28" ht="14.25" x14ac:dyDescent="0.2">
      <c r="A705" s="51">
        <v>100</v>
      </c>
      <c r="B705" s="51" t="str">
        <f>Source!E261</f>
        <v>42</v>
      </c>
      <c r="C705" s="51" t="str">
        <f>Source!G261</f>
        <v>Демонтаж выключателей, розеток</v>
      </c>
      <c r="D705" s="51" t="str">
        <f>Source!F261</f>
        <v>67-4-1</v>
      </c>
      <c r="E705" s="34" t="str">
        <f>Source!H261</f>
        <v>100 ШТ</v>
      </c>
      <c r="F705" s="14">
        <f>Source!I261</f>
        <v>0.24</v>
      </c>
      <c r="G705" s="25">
        <f>Source!AB261</f>
        <v>45.55</v>
      </c>
      <c r="H705" s="26">
        <f>Source!O261</f>
        <v>77.95</v>
      </c>
      <c r="T705">
        <f>Source!O261+Source!X261+Source!Y261</f>
        <v>194.88</v>
      </c>
      <c r="U705">
        <f>Source!P261</f>
        <v>0</v>
      </c>
      <c r="V705">
        <f>Source!S261</f>
        <v>77.95</v>
      </c>
      <c r="W705">
        <f>Source!Q261</f>
        <v>0</v>
      </c>
      <c r="X705">
        <f>Source!R261</f>
        <v>0</v>
      </c>
      <c r="Y705">
        <f>Source!U261</f>
        <v>1.4016</v>
      </c>
      <c r="Z705">
        <f>Source!V261</f>
        <v>0</v>
      </c>
      <c r="AA705">
        <f>Source!X261</f>
        <v>66.260000000000005</v>
      </c>
      <c r="AB705">
        <f>Source!Y261</f>
        <v>50.67</v>
      </c>
    </row>
    <row r="706" spans="1:28" ht="14.25" x14ac:dyDescent="0.2">
      <c r="C706" s="27" t="str">
        <f>"Объем: "&amp;Source!I261&amp;"=24/"&amp;"100"</f>
        <v>Объем: 0,24=24/100</v>
      </c>
      <c r="F706" s="14"/>
      <c r="G706" s="14"/>
      <c r="H706" s="14"/>
    </row>
    <row r="707" spans="1:28" x14ac:dyDescent="0.2">
      <c r="C707" s="27" t="s">
        <v>1655</v>
      </c>
      <c r="D707" s="27">
        <f>Source!BA261</f>
        <v>7.13</v>
      </c>
    </row>
    <row r="708" spans="1:28" x14ac:dyDescent="0.2">
      <c r="C708" s="27" t="s">
        <v>1656</v>
      </c>
      <c r="D708" s="27">
        <f>Source!BB261</f>
        <v>7.13</v>
      </c>
    </row>
    <row r="709" spans="1:28" x14ac:dyDescent="0.2">
      <c r="C709" s="27" t="s">
        <v>1657</v>
      </c>
      <c r="D709" s="27">
        <f>Source!BC261</f>
        <v>7.13</v>
      </c>
    </row>
    <row r="710" spans="1:28" x14ac:dyDescent="0.2">
      <c r="C710" s="27" t="s">
        <v>1658</v>
      </c>
      <c r="D710" s="27">
        <f>Source!BS261</f>
        <v>7.13</v>
      </c>
    </row>
    <row r="711" spans="1:28" x14ac:dyDescent="0.2">
      <c r="C711" s="11" t="s">
        <v>1659</v>
      </c>
      <c r="D711" s="38"/>
      <c r="E711" s="38"/>
      <c r="F711" s="38">
        <f>Source!BZ261</f>
        <v>85</v>
      </c>
      <c r="G711" s="62">
        <f>(Source!AF261+Source!AE261)*Source!FX261/100</f>
        <v>38.717499999999994</v>
      </c>
      <c r="H711" s="63">
        <f>Source!X261</f>
        <v>66.260000000000005</v>
      </c>
    </row>
    <row r="712" spans="1:28" x14ac:dyDescent="0.2">
      <c r="C712" s="11" t="s">
        <v>1661</v>
      </c>
      <c r="D712" s="38"/>
      <c r="E712" s="38"/>
      <c r="F712" s="38">
        <f>Source!CA261</f>
        <v>65</v>
      </c>
      <c r="G712" s="62">
        <f>(Source!AF261+Source!AE261)*Source!FY261/100</f>
        <v>29.607500000000002</v>
      </c>
      <c r="H712" s="63">
        <f>Source!Y261</f>
        <v>50.67</v>
      </c>
    </row>
    <row r="713" spans="1:28" x14ac:dyDescent="0.2">
      <c r="C713" s="11" t="s">
        <v>1663</v>
      </c>
      <c r="D713" s="38"/>
      <c r="E713" s="38"/>
      <c r="F713" s="38"/>
      <c r="G713" s="62">
        <f>((Source!AF261+Source!AE261)*Source!FX261/100)+((Source!AF261+Source!AE261)*Source!FY261/100)+Source!AB261</f>
        <v>113.87499999999999</v>
      </c>
      <c r="H713" s="63">
        <f>Source!O261+Source!X261+Source!Y261</f>
        <v>194.88</v>
      </c>
    </row>
    <row r="714" spans="1:28" ht="14.25" x14ac:dyDescent="0.2">
      <c r="A714" s="51">
        <v>101</v>
      </c>
      <c r="B714" s="51" t="str">
        <f>Source!E263</f>
        <v>43</v>
      </c>
      <c r="C714" s="51" t="str">
        <f>Source!G263</f>
        <v>Демонтаж электросчетчиков</v>
      </c>
      <c r="D714" s="51" t="str">
        <f>Source!F263</f>
        <v>67-4-6</v>
      </c>
      <c r="E714" s="34" t="str">
        <f>Source!H263</f>
        <v>100 ШТ</v>
      </c>
      <c r="F714" s="14">
        <f>Source!I263</f>
        <v>0.01</v>
      </c>
      <c r="G714" s="25">
        <f>Source!AB263</f>
        <v>221.58</v>
      </c>
      <c r="H714" s="26">
        <f>Source!O263</f>
        <v>15.8</v>
      </c>
      <c r="T714">
        <f>Source!O263+Source!X263+Source!Y263</f>
        <v>39.36</v>
      </c>
      <c r="U714">
        <f>Source!P263</f>
        <v>0</v>
      </c>
      <c r="V714">
        <f>Source!S263</f>
        <v>15.64</v>
      </c>
      <c r="W714">
        <f>Source!Q263</f>
        <v>0.16</v>
      </c>
      <c r="X714">
        <f>Source!R263</f>
        <v>7.0000000000000007E-2</v>
      </c>
      <c r="Y714">
        <f>Source!U263</f>
        <v>0.25719999999999998</v>
      </c>
      <c r="Z714">
        <f>Source!V263</f>
        <v>7.000000000000001E-4</v>
      </c>
      <c r="AA714">
        <f>Source!X263</f>
        <v>13.35</v>
      </c>
      <c r="AB714">
        <f>Source!Y263</f>
        <v>10.210000000000001</v>
      </c>
    </row>
    <row r="715" spans="1:28" ht="14.25" x14ac:dyDescent="0.2">
      <c r="C715" s="27" t="str">
        <f>"Объем: "&amp;Source!I263&amp;"=1/"&amp;"100"</f>
        <v>Объем: 0,01=1/100</v>
      </c>
      <c r="F715" s="14"/>
      <c r="G715" s="14"/>
      <c r="H715" s="14"/>
    </row>
    <row r="716" spans="1:28" x14ac:dyDescent="0.2">
      <c r="C716" s="27" t="s">
        <v>1655</v>
      </c>
      <c r="D716" s="27">
        <f>Source!BA263</f>
        <v>7.13</v>
      </c>
    </row>
    <row r="717" spans="1:28" x14ac:dyDescent="0.2">
      <c r="C717" s="27" t="s">
        <v>1656</v>
      </c>
      <c r="D717" s="27">
        <f>Source!BB263</f>
        <v>7.13</v>
      </c>
    </row>
    <row r="718" spans="1:28" x14ac:dyDescent="0.2">
      <c r="C718" s="27" t="s">
        <v>1657</v>
      </c>
      <c r="D718" s="27">
        <f>Source!BC263</f>
        <v>7.13</v>
      </c>
    </row>
    <row r="719" spans="1:28" x14ac:dyDescent="0.2">
      <c r="C719" s="27" t="s">
        <v>1658</v>
      </c>
      <c r="D719" s="27">
        <f>Source!BS263</f>
        <v>7.13</v>
      </c>
    </row>
    <row r="720" spans="1:28" x14ac:dyDescent="0.2">
      <c r="C720" s="11" t="s">
        <v>1659</v>
      </c>
      <c r="D720" s="38"/>
      <c r="E720" s="38"/>
      <c r="F720" s="38">
        <f>Source!BZ263</f>
        <v>85</v>
      </c>
      <c r="G720" s="62">
        <f>(Source!AF263+Source!AE263)*Source!FX263/100</f>
        <v>187.28899999999999</v>
      </c>
      <c r="H720" s="63">
        <f>Source!X263</f>
        <v>13.35</v>
      </c>
    </row>
    <row r="721" spans="1:28" x14ac:dyDescent="0.2">
      <c r="C721" s="11" t="s">
        <v>1661</v>
      </c>
      <c r="D721" s="38"/>
      <c r="E721" s="38"/>
      <c r="F721" s="38">
        <f>Source!CA263</f>
        <v>65</v>
      </c>
      <c r="G721" s="62">
        <f>(Source!AF263+Source!AE263)*Source!FY263/100</f>
        <v>143.22099999999998</v>
      </c>
      <c r="H721" s="63">
        <f>Source!Y263</f>
        <v>10.210000000000001</v>
      </c>
    </row>
    <row r="722" spans="1:28" x14ac:dyDescent="0.2">
      <c r="C722" s="11" t="s">
        <v>1663</v>
      </c>
      <c r="D722" s="38"/>
      <c r="E722" s="38"/>
      <c r="F722" s="38"/>
      <c r="G722" s="62">
        <f>((Source!AF263+Source!AE263)*Source!FX263/100)+((Source!AF263+Source!AE263)*Source!FY263/100)+Source!AB263</f>
        <v>552.09</v>
      </c>
      <c r="H722" s="63">
        <f>Source!O263+Source!X263+Source!Y263</f>
        <v>39.36</v>
      </c>
    </row>
    <row r="723" spans="1:28" ht="28.5" x14ac:dyDescent="0.2">
      <c r="A723" s="51">
        <v>102</v>
      </c>
      <c r="B723" s="51" t="str">
        <f>Source!E265</f>
        <v>44</v>
      </c>
      <c r="C723" s="51" t="str">
        <f>Source!G265</f>
        <v>Демонтаж: Щиток до трех групп, устанавливаемый в нише цоколя</v>
      </c>
      <c r="D723" s="51" t="str">
        <f>Source!F265</f>
        <v>м08-02-370-02</v>
      </c>
      <c r="E723" s="34" t="str">
        <f>Source!H265</f>
        <v>ШТ</v>
      </c>
      <c r="F723" s="14">
        <f>Source!I265</f>
        <v>1</v>
      </c>
      <c r="G723" s="25">
        <f>Source!AB265</f>
        <v>8.1660000000000004</v>
      </c>
      <c r="H723" s="26">
        <f>Source!O265</f>
        <v>58.22</v>
      </c>
      <c r="T723">
        <f>Source!O265+Source!X265+Source!Y265</f>
        <v>99.149999999999991</v>
      </c>
      <c r="U723">
        <f>Source!P265</f>
        <v>0</v>
      </c>
      <c r="V723">
        <f>Source!S265</f>
        <v>20.21</v>
      </c>
      <c r="W723">
        <f>Source!Q265</f>
        <v>38.01</v>
      </c>
      <c r="X723">
        <f>Source!R265</f>
        <v>5.37</v>
      </c>
      <c r="Y723">
        <f>Source!U265</f>
        <v>0.27</v>
      </c>
      <c r="Z723">
        <f>Source!V265</f>
        <v>0.06</v>
      </c>
      <c r="AA723">
        <f>Source!X265</f>
        <v>24.3</v>
      </c>
      <c r="AB723">
        <f>Source!Y265</f>
        <v>16.63</v>
      </c>
    </row>
    <row r="724" spans="1:28" ht="14.25" x14ac:dyDescent="0.2">
      <c r="C724" s="27" t="s">
        <v>1655</v>
      </c>
      <c r="D724" s="27">
        <f>Source!BA265</f>
        <v>7.13</v>
      </c>
      <c r="F724" s="14"/>
      <c r="G724" s="14"/>
      <c r="H724" s="14"/>
    </row>
    <row r="725" spans="1:28" x14ac:dyDescent="0.2">
      <c r="C725" s="27" t="s">
        <v>1656</v>
      </c>
      <c r="D725" s="27">
        <f>Source!BB265</f>
        <v>7.13</v>
      </c>
    </row>
    <row r="726" spans="1:28" x14ac:dyDescent="0.2">
      <c r="C726" s="27" t="s">
        <v>1657</v>
      </c>
      <c r="D726" s="27">
        <f>Source!BC265</f>
        <v>7.13</v>
      </c>
    </row>
    <row r="727" spans="1:28" x14ac:dyDescent="0.2">
      <c r="C727" s="27" t="s">
        <v>1658</v>
      </c>
      <c r="D727" s="27">
        <f>Source!BS265</f>
        <v>7.13</v>
      </c>
    </row>
    <row r="728" spans="1:28" x14ac:dyDescent="0.2">
      <c r="C728" s="27" t="s">
        <v>1664</v>
      </c>
      <c r="D728" s="91" t="s">
        <v>30</v>
      </c>
      <c r="E728" s="91"/>
      <c r="F728" s="91"/>
      <c r="G728" s="91"/>
      <c r="H728" s="91"/>
    </row>
    <row r="729" spans="1:28" x14ac:dyDescent="0.2">
      <c r="C729" s="27" t="s">
        <v>1665</v>
      </c>
      <c r="D729" s="91" t="s">
        <v>450</v>
      </c>
      <c r="E729" s="91"/>
      <c r="F729" s="91"/>
      <c r="G729" s="91"/>
      <c r="H729" s="91"/>
    </row>
    <row r="730" spans="1:28" x14ac:dyDescent="0.2">
      <c r="C730" s="27" t="s">
        <v>1666</v>
      </c>
      <c r="D730" s="91" t="s">
        <v>450</v>
      </c>
      <c r="E730" s="91"/>
      <c r="F730" s="91"/>
      <c r="G730" s="91"/>
      <c r="H730" s="91"/>
    </row>
    <row r="731" spans="1:28" x14ac:dyDescent="0.2">
      <c r="C731" s="27" t="s">
        <v>1667</v>
      </c>
      <c r="D731" s="91" t="s">
        <v>450</v>
      </c>
      <c r="E731" s="91"/>
      <c r="F731" s="91"/>
      <c r="G731" s="91"/>
      <c r="H731" s="91"/>
    </row>
    <row r="732" spans="1:28" x14ac:dyDescent="0.2">
      <c r="C732" s="27" t="s">
        <v>1668</v>
      </c>
      <c r="D732" s="91" t="s">
        <v>450</v>
      </c>
      <c r="E732" s="91"/>
      <c r="F732" s="91"/>
      <c r="G732" s="91"/>
      <c r="H732" s="91"/>
    </row>
    <row r="733" spans="1:28" x14ac:dyDescent="0.2">
      <c r="C733" s="27" t="s">
        <v>1669</v>
      </c>
      <c r="D733" s="91" t="s">
        <v>450</v>
      </c>
      <c r="E733" s="91"/>
      <c r="F733" s="91"/>
      <c r="G733" s="91"/>
      <c r="H733" s="91"/>
    </row>
    <row r="734" spans="1:28" x14ac:dyDescent="0.2">
      <c r="C734" s="11" t="s">
        <v>1659</v>
      </c>
      <c r="D734" s="38"/>
      <c r="E734" s="38"/>
      <c r="F734" s="38">
        <f>Source!BZ265</f>
        <v>95</v>
      </c>
      <c r="G734" s="62">
        <f>(Source!AF265+Source!AE265)*Source!FX265/100</f>
        <v>3.4086000000000003</v>
      </c>
      <c r="H734" s="63">
        <f>Source!X265</f>
        <v>24.3</v>
      </c>
    </row>
    <row r="735" spans="1:28" x14ac:dyDescent="0.2">
      <c r="C735" s="11" t="s">
        <v>1661</v>
      </c>
      <c r="D735" s="38"/>
      <c r="E735" s="38"/>
      <c r="F735" s="38">
        <f>Source!CA265</f>
        <v>65</v>
      </c>
      <c r="G735" s="62">
        <f>(Source!AF265+Source!AE265)*Source!FY265/100</f>
        <v>2.3321999999999998</v>
      </c>
      <c r="H735" s="63">
        <f>Source!Y265</f>
        <v>16.63</v>
      </c>
    </row>
    <row r="736" spans="1:28" x14ac:dyDescent="0.2">
      <c r="C736" s="11" t="s">
        <v>1663</v>
      </c>
      <c r="D736" s="38"/>
      <c r="E736" s="38"/>
      <c r="F736" s="38"/>
      <c r="G736" s="62">
        <f>((Source!AF265+Source!AE265)*Source!FX265/100)+((Source!AF265+Source!AE265)*Source!FY265/100)+Source!AB265</f>
        <v>13.9068</v>
      </c>
      <c r="H736" s="63">
        <f>Source!O265+Source!X265+Source!Y265</f>
        <v>99.149999999999991</v>
      </c>
    </row>
    <row r="737" spans="1:28" ht="57" x14ac:dyDescent="0.2">
      <c r="A737" s="51">
        <v>103</v>
      </c>
      <c r="B737" s="51" t="str">
        <f>Source!E267</f>
        <v>45</v>
      </c>
      <c r="C737" s="51" t="str">
        <f>Source!G267</f>
        <v>Демонтаж: Автомат одно-, двух-, трехполюсный, устанавливаемый на конструкции на стене или колонне, на ток до 25 А</v>
      </c>
      <c r="D737" s="51" t="str">
        <f>Source!F267</f>
        <v>м08-03-526-01</v>
      </c>
      <c r="E737" s="34" t="str">
        <f>Source!H267</f>
        <v>ШТ</v>
      </c>
      <c r="F737" s="14">
        <f>Source!I267</f>
        <v>1</v>
      </c>
      <c r="G737" s="25">
        <f>Source!AB267</f>
        <v>4.7670000000000003</v>
      </c>
      <c r="H737" s="26">
        <f>Source!O267</f>
        <v>33.99</v>
      </c>
      <c r="T737">
        <f>Source!O267+Source!X267+Source!Y267</f>
        <v>84.77</v>
      </c>
      <c r="U737">
        <f>Source!P267</f>
        <v>0</v>
      </c>
      <c r="V737">
        <f>Source!S267</f>
        <v>31.74</v>
      </c>
      <c r="W737">
        <f>Source!Q267</f>
        <v>2.25</v>
      </c>
      <c r="X737">
        <f>Source!R267</f>
        <v>0</v>
      </c>
      <c r="Y737">
        <f>Source!U267</f>
        <v>0.46799999999999997</v>
      </c>
      <c r="Z737">
        <f>Source!V267</f>
        <v>0</v>
      </c>
      <c r="AA737">
        <f>Source!X267</f>
        <v>30.15</v>
      </c>
      <c r="AB737">
        <f>Source!Y267</f>
        <v>20.63</v>
      </c>
    </row>
    <row r="738" spans="1:28" ht="14.25" x14ac:dyDescent="0.2">
      <c r="C738" s="27" t="s">
        <v>1655</v>
      </c>
      <c r="D738" s="27">
        <f>Source!BA267</f>
        <v>7.13</v>
      </c>
      <c r="F738" s="14"/>
      <c r="G738" s="14"/>
      <c r="H738" s="14"/>
    </row>
    <row r="739" spans="1:28" x14ac:dyDescent="0.2">
      <c r="C739" s="27" t="s">
        <v>1656</v>
      </c>
      <c r="D739" s="27">
        <f>Source!BB267</f>
        <v>7.13</v>
      </c>
    </row>
    <row r="740" spans="1:28" x14ac:dyDescent="0.2">
      <c r="C740" s="27" t="s">
        <v>1657</v>
      </c>
      <c r="D740" s="27">
        <f>Source!BC267</f>
        <v>7.13</v>
      </c>
    </row>
    <row r="741" spans="1:28" x14ac:dyDescent="0.2">
      <c r="C741" s="27" t="s">
        <v>1658</v>
      </c>
      <c r="D741" s="27">
        <f>Source!BS267</f>
        <v>7.13</v>
      </c>
    </row>
    <row r="742" spans="1:28" x14ac:dyDescent="0.2">
      <c r="C742" s="27" t="s">
        <v>1664</v>
      </c>
      <c r="D742" s="91" t="s">
        <v>30</v>
      </c>
      <c r="E742" s="91"/>
      <c r="F742" s="91"/>
      <c r="G742" s="91"/>
      <c r="H742" s="91"/>
    </row>
    <row r="743" spans="1:28" x14ac:dyDescent="0.2">
      <c r="C743" s="27" t="s">
        <v>1665</v>
      </c>
      <c r="D743" s="91" t="s">
        <v>450</v>
      </c>
      <c r="E743" s="91"/>
      <c r="F743" s="91"/>
      <c r="G743" s="91"/>
      <c r="H743" s="91"/>
    </row>
    <row r="744" spans="1:28" x14ac:dyDescent="0.2">
      <c r="C744" s="27" t="s">
        <v>1666</v>
      </c>
      <c r="D744" s="91" t="s">
        <v>450</v>
      </c>
      <c r="E744" s="91"/>
      <c r="F744" s="91"/>
      <c r="G744" s="91"/>
      <c r="H744" s="91"/>
    </row>
    <row r="745" spans="1:28" x14ac:dyDescent="0.2">
      <c r="C745" s="27" t="s">
        <v>1667</v>
      </c>
      <c r="D745" s="91" t="s">
        <v>450</v>
      </c>
      <c r="E745" s="91"/>
      <c r="F745" s="91"/>
      <c r="G745" s="91"/>
      <c r="H745" s="91"/>
    </row>
    <row r="746" spans="1:28" x14ac:dyDescent="0.2">
      <c r="C746" s="27" t="s">
        <v>1668</v>
      </c>
      <c r="D746" s="91" t="s">
        <v>450</v>
      </c>
      <c r="E746" s="91"/>
      <c r="F746" s="91"/>
      <c r="G746" s="91"/>
      <c r="H746" s="91"/>
    </row>
    <row r="747" spans="1:28" x14ac:dyDescent="0.2">
      <c r="C747" s="27" t="s">
        <v>1669</v>
      </c>
      <c r="D747" s="91" t="s">
        <v>450</v>
      </c>
      <c r="E747" s="91"/>
      <c r="F747" s="91"/>
      <c r="G747" s="91"/>
      <c r="H747" s="91"/>
    </row>
    <row r="748" spans="1:28" x14ac:dyDescent="0.2">
      <c r="C748" s="11" t="s">
        <v>1659</v>
      </c>
      <c r="D748" s="38"/>
      <c r="E748" s="38"/>
      <c r="F748" s="38">
        <f>Source!BZ267</f>
        <v>95</v>
      </c>
      <c r="G748" s="62">
        <f>(Source!AF267+Source!AE267)*Source!FX267/100</f>
        <v>4.2294</v>
      </c>
      <c r="H748" s="63">
        <f>Source!X267</f>
        <v>30.15</v>
      </c>
    </row>
    <row r="749" spans="1:28" x14ac:dyDescent="0.2">
      <c r="C749" s="11" t="s">
        <v>1661</v>
      </c>
      <c r="D749" s="38"/>
      <c r="E749" s="38"/>
      <c r="F749" s="38">
        <f>Source!CA267</f>
        <v>65</v>
      </c>
      <c r="G749" s="62">
        <f>(Source!AF267+Source!AE267)*Source!FY267/100</f>
        <v>2.8938000000000001</v>
      </c>
      <c r="H749" s="63">
        <f>Source!Y267</f>
        <v>20.63</v>
      </c>
    </row>
    <row r="750" spans="1:28" x14ac:dyDescent="0.2">
      <c r="C750" s="11" t="s">
        <v>1663</v>
      </c>
      <c r="D750" s="38"/>
      <c r="E750" s="38"/>
      <c r="F750" s="38"/>
      <c r="G750" s="62">
        <f>((Source!AF267+Source!AE267)*Source!FX267/100)+((Source!AF267+Source!AE267)*Source!FY267/100)+Source!AB267</f>
        <v>11.8902</v>
      </c>
      <c r="H750" s="63">
        <f>Source!O267+Source!X267+Source!Y267</f>
        <v>84.77</v>
      </c>
    </row>
    <row r="751" spans="1:28" ht="42.75" x14ac:dyDescent="0.2">
      <c r="A751" s="51">
        <v>104</v>
      </c>
      <c r="B751" s="51" t="str">
        <f>Source!E269</f>
        <v>46</v>
      </c>
      <c r="C751" s="51" t="str">
        <f>Source!G269</f>
        <v>Светильник в подвесных потолках, устанавливаемый на профиле, количество ламп в светильнике до 4</v>
      </c>
      <c r="D751" s="51" t="str">
        <f>Source!F269</f>
        <v>м08-03-594-14</v>
      </c>
      <c r="E751" s="34" t="str">
        <f>Source!H269</f>
        <v>100 ШТ</v>
      </c>
      <c r="F751" s="14">
        <f>Source!I269</f>
        <v>0.15</v>
      </c>
      <c r="G751" s="25">
        <f>Source!AB269</f>
        <v>3323.23</v>
      </c>
      <c r="H751" s="26">
        <f>Source!O269</f>
        <v>3554.19</v>
      </c>
      <c r="T751">
        <f>Source!O269+Source!X269+Source!Y269</f>
        <v>7222.59</v>
      </c>
      <c r="U751">
        <f>Source!P269</f>
        <v>1090</v>
      </c>
      <c r="V751">
        <f>Source!S269</f>
        <v>2266.17</v>
      </c>
      <c r="W751">
        <f>Source!Q269</f>
        <v>198.02</v>
      </c>
      <c r="X751">
        <f>Source!R269</f>
        <v>26.58</v>
      </c>
      <c r="Y751">
        <f>Source!U269</f>
        <v>32.04</v>
      </c>
      <c r="Z751">
        <f>Source!V269</f>
        <v>0.29699999999999999</v>
      </c>
      <c r="AA751">
        <f>Source!X269</f>
        <v>2178.11</v>
      </c>
      <c r="AB751">
        <f>Source!Y269</f>
        <v>1490.29</v>
      </c>
    </row>
    <row r="752" spans="1:28" ht="14.25" x14ac:dyDescent="0.2">
      <c r="C752" s="27" t="str">
        <f>"Объем: "&amp;Source!I269&amp;"=15/"&amp;"100"</f>
        <v>Объем: 0,15=15/100</v>
      </c>
      <c r="F752" s="14"/>
      <c r="G752" s="14"/>
      <c r="H752" s="14"/>
    </row>
    <row r="753" spans="1:28" x14ac:dyDescent="0.2">
      <c r="C753" s="27" t="s">
        <v>1655</v>
      </c>
      <c r="D753" s="27">
        <f>Source!BA269</f>
        <v>7.13</v>
      </c>
    </row>
    <row r="754" spans="1:28" x14ac:dyDescent="0.2">
      <c r="C754" s="27" t="s">
        <v>1656</v>
      </c>
      <c r="D754" s="27">
        <f>Source!BB269</f>
        <v>7.13</v>
      </c>
    </row>
    <row r="755" spans="1:28" x14ac:dyDescent="0.2">
      <c r="C755" s="27" t="s">
        <v>1657</v>
      </c>
      <c r="D755" s="27">
        <f>Source!BC269</f>
        <v>7.13</v>
      </c>
    </row>
    <row r="756" spans="1:28" x14ac:dyDescent="0.2">
      <c r="C756" s="27" t="s">
        <v>1658</v>
      </c>
      <c r="D756" s="27">
        <f>Source!BS269</f>
        <v>7.13</v>
      </c>
    </row>
    <row r="757" spans="1:28" x14ac:dyDescent="0.2">
      <c r="C757" s="11" t="s">
        <v>1659</v>
      </c>
      <c r="D757" s="38"/>
      <c r="E757" s="38"/>
      <c r="F757" s="38">
        <f>Source!BZ269</f>
        <v>95</v>
      </c>
      <c r="G757" s="62">
        <f>(Source!AF269+Source!AE269)*Source!FX269/100</f>
        <v>2036.5719999999999</v>
      </c>
      <c r="H757" s="63">
        <f>Source!X269</f>
        <v>2178.11</v>
      </c>
    </row>
    <row r="758" spans="1:28" x14ac:dyDescent="0.2">
      <c r="C758" s="11" t="s">
        <v>1661</v>
      </c>
      <c r="D758" s="38"/>
      <c r="E758" s="38"/>
      <c r="F758" s="38">
        <f>Source!CA269</f>
        <v>65</v>
      </c>
      <c r="G758" s="62">
        <f>(Source!AF269+Source!AE269)*Source!FY269/100</f>
        <v>1393.444</v>
      </c>
      <c r="H758" s="63">
        <f>Source!Y269</f>
        <v>1490.29</v>
      </c>
    </row>
    <row r="759" spans="1:28" x14ac:dyDescent="0.2">
      <c r="C759" s="11" t="s">
        <v>1663</v>
      </c>
      <c r="D759" s="38"/>
      <c r="E759" s="38"/>
      <c r="F759" s="38"/>
      <c r="G759" s="62">
        <f>((Source!AF269+Source!AE269)*Source!FX269/100)+((Source!AF269+Source!AE269)*Source!FY269/100)+Source!AB269</f>
        <v>6753.2459999999992</v>
      </c>
      <c r="H759" s="63">
        <f>Source!O269+Source!X269+Source!Y269</f>
        <v>7222.59</v>
      </c>
    </row>
    <row r="760" spans="1:28" ht="42.75" x14ac:dyDescent="0.2">
      <c r="A760" s="51">
        <v>105</v>
      </c>
      <c r="B760" s="51" t="str">
        <f>Source!E271</f>
        <v>46,1</v>
      </c>
      <c r="C760" s="51" t="str">
        <f>Source!G271</f>
        <v>Светильники светодиодные ДВО-36w 595[595[45 4000К 3535Лм колотый лед IP 20 (94499 NLP-IS2)</v>
      </c>
      <c r="D760" s="51" t="str">
        <f>Source!F271</f>
        <v>20.3.03.04-0221</v>
      </c>
      <c r="E760" s="34" t="str">
        <f>Source!H271</f>
        <v>шт.</v>
      </c>
      <c r="F760" s="14">
        <f>Source!I271</f>
        <v>11.000000000000002</v>
      </c>
      <c r="G760" s="25">
        <f>Source!AB271</f>
        <v>314.14</v>
      </c>
      <c r="H760" s="26">
        <f>Source!O271</f>
        <v>24638</v>
      </c>
      <c r="T760">
        <f>Source!O271+Source!X271+Source!Y271</f>
        <v>24638</v>
      </c>
      <c r="U760">
        <f>Source!P271</f>
        <v>24638</v>
      </c>
      <c r="V760">
        <f>Source!S271</f>
        <v>0</v>
      </c>
      <c r="W760">
        <f>Source!Q271</f>
        <v>0</v>
      </c>
      <c r="X760">
        <f>Source!R271</f>
        <v>0</v>
      </c>
      <c r="Y760">
        <f>Source!U271</f>
        <v>0</v>
      </c>
      <c r="Z760">
        <f>Source!V271</f>
        <v>0</v>
      </c>
      <c r="AA760">
        <f>Source!X271</f>
        <v>0</v>
      </c>
      <c r="AB760">
        <f>Source!Y271</f>
        <v>0</v>
      </c>
    </row>
    <row r="761" spans="1:28" ht="14.25" x14ac:dyDescent="0.2">
      <c r="C761" s="27" t="s">
        <v>1657</v>
      </c>
      <c r="D761" s="27">
        <f>Source!BC271</f>
        <v>7.13</v>
      </c>
      <c r="F761" s="14"/>
      <c r="G761" s="14"/>
      <c r="H761" s="14"/>
    </row>
    <row r="762" spans="1:28" ht="28.5" x14ac:dyDescent="0.2">
      <c r="A762" s="51">
        <v>106</v>
      </c>
      <c r="B762" s="51" t="str">
        <f>Source!E273</f>
        <v>46,2</v>
      </c>
      <c r="C762" s="51" t="str">
        <f>Source!G273</f>
        <v>Светильники светодиодные Colamba LEDIх2500 А489 Т840 (1022530)</v>
      </c>
      <c r="D762" s="51" t="str">
        <f>Source!F273</f>
        <v>20.3.03.04-0274</v>
      </c>
      <c r="E762" s="34" t="str">
        <f>Source!H273</f>
        <v>шт.</v>
      </c>
      <c r="F762" s="14">
        <f>Source!I273</f>
        <v>3</v>
      </c>
      <c r="G762" s="25">
        <f>Source!AB273</f>
        <v>569.66999999999996</v>
      </c>
      <c r="H762" s="26">
        <f>Source!O273</f>
        <v>12185.24</v>
      </c>
      <c r="T762">
        <f>Source!O273+Source!X273+Source!Y273</f>
        <v>12185.24</v>
      </c>
      <c r="U762">
        <f>Source!P273</f>
        <v>12185.24</v>
      </c>
      <c r="V762">
        <f>Source!S273</f>
        <v>0</v>
      </c>
      <c r="W762">
        <f>Source!Q273</f>
        <v>0</v>
      </c>
      <c r="X762">
        <f>Source!R273</f>
        <v>0</v>
      </c>
      <c r="Y762">
        <f>Source!U273</f>
        <v>0</v>
      </c>
      <c r="Z762">
        <f>Source!V273</f>
        <v>0</v>
      </c>
      <c r="AA762">
        <f>Source!X273</f>
        <v>0</v>
      </c>
      <c r="AB762">
        <f>Source!Y273</f>
        <v>0</v>
      </c>
    </row>
    <row r="763" spans="1:28" ht="14.25" x14ac:dyDescent="0.2">
      <c r="C763" s="27" t="s">
        <v>1657</v>
      </c>
      <c r="D763" s="27">
        <f>Source!BC273</f>
        <v>7.13</v>
      </c>
      <c r="F763" s="14"/>
      <c r="G763" s="14"/>
      <c r="H763" s="14"/>
    </row>
    <row r="764" spans="1:28" ht="42.75" x14ac:dyDescent="0.2">
      <c r="A764" s="51">
        <v>107</v>
      </c>
      <c r="B764" s="51" t="str">
        <f>Source!E275</f>
        <v>46,3</v>
      </c>
      <c r="C764" s="51" t="str">
        <f>Source!G275</f>
        <v>Светильник  потолочный  светодиодный 48Вт 6500К 3650Лм 1490*60*22мм IP20AL5064</v>
      </c>
      <c r="D764" s="51" t="str">
        <f>Source!F275</f>
        <v>20.3.03.04-0044</v>
      </c>
      <c r="E764" s="34" t="str">
        <f>Source!H275</f>
        <v>шт.</v>
      </c>
      <c r="F764" s="14">
        <f>Source!I275</f>
        <v>1</v>
      </c>
      <c r="G764" s="25">
        <f>Source!AB275</f>
        <v>340.37</v>
      </c>
      <c r="H764" s="26">
        <f>Source!O275</f>
        <v>2426.84</v>
      </c>
      <c r="T764">
        <f>Source!O275+Source!X275+Source!Y275</f>
        <v>2426.84</v>
      </c>
      <c r="U764">
        <f>Source!P275</f>
        <v>2426.84</v>
      </c>
      <c r="V764">
        <f>Source!S275</f>
        <v>0</v>
      </c>
      <c r="W764">
        <f>Source!Q275</f>
        <v>0</v>
      </c>
      <c r="X764">
        <f>Source!R275</f>
        <v>0</v>
      </c>
      <c r="Y764">
        <f>Source!U275</f>
        <v>0</v>
      </c>
      <c r="Z764">
        <f>Source!V275</f>
        <v>0</v>
      </c>
      <c r="AA764">
        <f>Source!X275</f>
        <v>0</v>
      </c>
      <c r="AB764">
        <f>Source!Y275</f>
        <v>0</v>
      </c>
    </row>
    <row r="765" spans="1:28" ht="14.25" x14ac:dyDescent="0.2">
      <c r="C765" s="27" t="s">
        <v>1657</v>
      </c>
      <c r="D765" s="27">
        <f>Source!BC275</f>
        <v>7.13</v>
      </c>
      <c r="F765" s="14"/>
      <c r="G765" s="14"/>
      <c r="H765" s="14"/>
    </row>
    <row r="766" spans="1:28" ht="28.5" x14ac:dyDescent="0.2">
      <c r="A766" s="51">
        <v>108</v>
      </c>
      <c r="B766" s="51" t="str">
        <f>Source!E277</f>
        <v>47</v>
      </c>
      <c r="C766" s="51" t="str">
        <f>Source!G277</f>
        <v>Световые настенные указатели</v>
      </c>
      <c r="D766" s="51" t="str">
        <f>Source!F277</f>
        <v>м08-03-593-10</v>
      </c>
      <c r="E766" s="34" t="str">
        <f>Source!H277</f>
        <v>100 ШТ</v>
      </c>
      <c r="F766" s="14">
        <f>Source!I277</f>
        <v>0.01</v>
      </c>
      <c r="G766" s="25">
        <f>Source!AB277</f>
        <v>1335.26</v>
      </c>
      <c r="H766" s="26">
        <f>Source!O277</f>
        <v>95.2</v>
      </c>
      <c r="T766">
        <f>Source!O277+Source!X277+Source!Y277</f>
        <v>184.68</v>
      </c>
      <c r="U766">
        <f>Source!P277</f>
        <v>37.1</v>
      </c>
      <c r="V766">
        <f>Source!S277</f>
        <v>55.57</v>
      </c>
      <c r="W766">
        <f>Source!Q277</f>
        <v>2.5299999999999998</v>
      </c>
      <c r="X766">
        <f>Source!R277</f>
        <v>0.36</v>
      </c>
      <c r="Y766">
        <f>Source!U277</f>
        <v>0.78560000000000008</v>
      </c>
      <c r="Z766">
        <f>Source!V277</f>
        <v>4.0000000000000001E-3</v>
      </c>
      <c r="AA766">
        <f>Source!X277</f>
        <v>53.13</v>
      </c>
      <c r="AB766">
        <f>Source!Y277</f>
        <v>36.35</v>
      </c>
    </row>
    <row r="767" spans="1:28" ht="14.25" x14ac:dyDescent="0.2">
      <c r="C767" s="27" t="str">
        <f>"Объем: "&amp;Source!I277&amp;"=1/"&amp;"100"</f>
        <v>Объем: 0,01=1/100</v>
      </c>
      <c r="F767" s="14"/>
      <c r="G767" s="14"/>
      <c r="H767" s="14"/>
    </row>
    <row r="768" spans="1:28" x14ac:dyDescent="0.2">
      <c r="C768" s="27" t="s">
        <v>1655</v>
      </c>
      <c r="D768" s="27">
        <f>Source!BA277</f>
        <v>7.13</v>
      </c>
    </row>
    <row r="769" spans="1:28" x14ac:dyDescent="0.2">
      <c r="C769" s="27" t="s">
        <v>1656</v>
      </c>
      <c r="D769" s="27">
        <f>Source!BB277</f>
        <v>7.13</v>
      </c>
    </row>
    <row r="770" spans="1:28" x14ac:dyDescent="0.2">
      <c r="C770" s="27" t="s">
        <v>1657</v>
      </c>
      <c r="D770" s="27">
        <f>Source!BC277</f>
        <v>7.13</v>
      </c>
    </row>
    <row r="771" spans="1:28" x14ac:dyDescent="0.2">
      <c r="C771" s="27" t="s">
        <v>1658</v>
      </c>
      <c r="D771" s="27">
        <f>Source!BS277</f>
        <v>7.13</v>
      </c>
    </row>
    <row r="772" spans="1:28" x14ac:dyDescent="0.2">
      <c r="C772" s="11" t="s">
        <v>1659</v>
      </c>
      <c r="D772" s="38"/>
      <c r="E772" s="38"/>
      <c r="F772" s="38">
        <f>Source!BZ277</f>
        <v>95</v>
      </c>
      <c r="G772" s="62">
        <f>(Source!AF277+Source!AE277)*Source!FX277/100</f>
        <v>745.12300000000005</v>
      </c>
      <c r="H772" s="63">
        <f>Source!X277</f>
        <v>53.13</v>
      </c>
    </row>
    <row r="773" spans="1:28" x14ac:dyDescent="0.2">
      <c r="C773" s="11" t="s">
        <v>1661</v>
      </c>
      <c r="D773" s="38"/>
      <c r="E773" s="38"/>
      <c r="F773" s="38">
        <f>Source!CA277</f>
        <v>65</v>
      </c>
      <c r="G773" s="62">
        <f>(Source!AF277+Source!AE277)*Source!FY277/100</f>
        <v>509.82099999999997</v>
      </c>
      <c r="H773" s="63">
        <f>Source!Y277</f>
        <v>36.35</v>
      </c>
    </row>
    <row r="774" spans="1:28" x14ac:dyDescent="0.2">
      <c r="C774" s="11" t="s">
        <v>1663</v>
      </c>
      <c r="D774" s="38"/>
      <c r="E774" s="38"/>
      <c r="F774" s="38"/>
      <c r="G774" s="62">
        <f>((Source!AF277+Source!AE277)*Source!FX277/100)+((Source!AF277+Source!AE277)*Source!FY277/100)+Source!AB277</f>
        <v>2590.2039999999997</v>
      </c>
      <c r="H774" s="63">
        <f>Source!O277+Source!X277+Source!Y277</f>
        <v>184.68</v>
      </c>
    </row>
    <row r="775" spans="1:28" ht="28.5" x14ac:dyDescent="0.2">
      <c r="A775" s="51">
        <v>109</v>
      </c>
      <c r="B775" s="51" t="str">
        <f>Source!E279</f>
        <v>47,1</v>
      </c>
      <c r="C775" s="51" t="str">
        <f>Source!G279</f>
        <v>Указатель световой со светодиодами и аккумулятором, тип ДБО 02-1-005</v>
      </c>
      <c r="D775" s="51" t="str">
        <f>Source!F279</f>
        <v>20.3.04.07-0006</v>
      </c>
      <c r="E775" s="34" t="str">
        <f>Source!H279</f>
        <v>шт.</v>
      </c>
      <c r="F775" s="14">
        <f>Source!I279</f>
        <v>1</v>
      </c>
      <c r="G775" s="25">
        <f>Source!AB279</f>
        <v>331.38</v>
      </c>
      <c r="H775" s="26">
        <f>Source!O279</f>
        <v>2362.7399999999998</v>
      </c>
      <c r="T775">
        <f>Source!O279+Source!X279+Source!Y279</f>
        <v>2362.7399999999998</v>
      </c>
      <c r="U775">
        <f>Source!P279</f>
        <v>2362.7399999999998</v>
      </c>
      <c r="V775">
        <f>Source!S279</f>
        <v>0</v>
      </c>
      <c r="W775">
        <f>Source!Q279</f>
        <v>0</v>
      </c>
      <c r="X775">
        <f>Source!R279</f>
        <v>0</v>
      </c>
      <c r="Y775">
        <f>Source!U279</f>
        <v>0</v>
      </c>
      <c r="Z775">
        <f>Source!V279</f>
        <v>0</v>
      </c>
      <c r="AA775">
        <f>Source!X279</f>
        <v>0</v>
      </c>
      <c r="AB775">
        <f>Source!Y279</f>
        <v>0</v>
      </c>
    </row>
    <row r="776" spans="1:28" ht="14.25" x14ac:dyDescent="0.2">
      <c r="C776" s="27" t="s">
        <v>1657</v>
      </c>
      <c r="D776" s="27">
        <f>Source!BC279</f>
        <v>7.13</v>
      </c>
      <c r="F776" s="14"/>
      <c r="G776" s="14"/>
      <c r="H776" s="14"/>
    </row>
    <row r="777" spans="1:28" ht="28.5" x14ac:dyDescent="0.2">
      <c r="A777" s="51">
        <v>110</v>
      </c>
      <c r="B777" s="51" t="str">
        <f>Source!E281</f>
        <v>48</v>
      </c>
      <c r="C777" s="51" t="str">
        <f>Source!G281</f>
        <v>Розетка штепсельная неутопленного типа при открытой проводке</v>
      </c>
      <c r="D777" s="51" t="str">
        <f>Source!F281</f>
        <v>м08-03-591-08</v>
      </c>
      <c r="E777" s="34" t="str">
        <f>Source!H281</f>
        <v>100 ШТ</v>
      </c>
      <c r="F777" s="14">
        <f>Source!I281</f>
        <v>0.12</v>
      </c>
      <c r="G777" s="25">
        <f>Source!AB281</f>
        <v>453.93</v>
      </c>
      <c r="H777" s="26">
        <f>Source!O281</f>
        <v>388.38</v>
      </c>
      <c r="T777">
        <f>Source!O281+Source!X281+Source!Y281</f>
        <v>858.58999999999992</v>
      </c>
      <c r="U777">
        <f>Source!P281</f>
        <v>91.05</v>
      </c>
      <c r="V777">
        <f>Source!S281</f>
        <v>293.33</v>
      </c>
      <c r="W777">
        <f>Source!Q281</f>
        <v>4</v>
      </c>
      <c r="X777">
        <f>Source!R281</f>
        <v>0.55000000000000004</v>
      </c>
      <c r="Y777">
        <f>Source!U281</f>
        <v>4.1471999999999998</v>
      </c>
      <c r="Z777">
        <f>Source!V281</f>
        <v>6.0000000000000001E-3</v>
      </c>
      <c r="AA777">
        <f>Source!X281</f>
        <v>279.19</v>
      </c>
      <c r="AB777">
        <f>Source!Y281</f>
        <v>191.02</v>
      </c>
    </row>
    <row r="778" spans="1:28" ht="14.25" x14ac:dyDescent="0.2">
      <c r="C778" s="27" t="str">
        <f>"Объем: "&amp;Source!I281&amp;"=12/"&amp;"100"</f>
        <v>Объем: 0,12=12/100</v>
      </c>
      <c r="F778" s="14"/>
      <c r="G778" s="14"/>
      <c r="H778" s="14"/>
    </row>
    <row r="779" spans="1:28" x14ac:dyDescent="0.2">
      <c r="C779" s="27" t="s">
        <v>1655</v>
      </c>
      <c r="D779" s="27">
        <f>Source!BA281</f>
        <v>7.13</v>
      </c>
    </row>
    <row r="780" spans="1:28" x14ac:dyDescent="0.2">
      <c r="C780" s="27" t="s">
        <v>1656</v>
      </c>
      <c r="D780" s="27">
        <f>Source!BB281</f>
        <v>7.13</v>
      </c>
    </row>
    <row r="781" spans="1:28" x14ac:dyDescent="0.2">
      <c r="C781" s="27" t="s">
        <v>1657</v>
      </c>
      <c r="D781" s="27">
        <f>Source!BC281</f>
        <v>7.13</v>
      </c>
    </row>
    <row r="782" spans="1:28" x14ac:dyDescent="0.2">
      <c r="C782" s="27" t="s">
        <v>1658</v>
      </c>
      <c r="D782" s="27">
        <f>Source!BS281</f>
        <v>7.13</v>
      </c>
    </row>
    <row r="783" spans="1:28" x14ac:dyDescent="0.2">
      <c r="C783" s="11" t="s">
        <v>1659</v>
      </c>
      <c r="D783" s="38"/>
      <c r="E783" s="38"/>
      <c r="F783" s="38">
        <f>Source!BZ281</f>
        <v>95</v>
      </c>
      <c r="G783" s="62">
        <f>(Source!AF281+Source!AE281)*Source!FX281/100</f>
        <v>326.30599999999993</v>
      </c>
      <c r="H783" s="63">
        <f>Source!X281</f>
        <v>279.19</v>
      </c>
    </row>
    <row r="784" spans="1:28" x14ac:dyDescent="0.2">
      <c r="C784" s="11" t="s">
        <v>1661</v>
      </c>
      <c r="D784" s="38"/>
      <c r="E784" s="38"/>
      <c r="F784" s="38">
        <f>Source!CA281</f>
        <v>65</v>
      </c>
      <c r="G784" s="62">
        <f>(Source!AF281+Source!AE281)*Source!FY281/100</f>
        <v>223.26199999999997</v>
      </c>
      <c r="H784" s="63">
        <f>Source!Y281</f>
        <v>191.02</v>
      </c>
    </row>
    <row r="785" spans="1:28" x14ac:dyDescent="0.2">
      <c r="C785" s="11" t="s">
        <v>1663</v>
      </c>
      <c r="D785" s="38"/>
      <c r="E785" s="38"/>
      <c r="F785" s="38"/>
      <c r="G785" s="62">
        <f>((Source!AF281+Source!AE281)*Source!FX281/100)+((Source!AF281+Source!AE281)*Source!FY281/100)+Source!AB281</f>
        <v>1003.4979999999998</v>
      </c>
      <c r="H785" s="63">
        <f>Source!O281+Source!X281+Source!Y281</f>
        <v>858.58999999999992</v>
      </c>
    </row>
    <row r="786" spans="1:28" ht="28.5" x14ac:dyDescent="0.2">
      <c r="A786" s="51">
        <v>111</v>
      </c>
      <c r="B786" s="51" t="str">
        <f>Source!E283</f>
        <v>48,1</v>
      </c>
      <c r="C786" s="51" t="str">
        <f>Source!G283</f>
        <v>Розетка  IP21 для открытой проводки с заземляющими контактами</v>
      </c>
      <c r="D786" s="51" t="str">
        <f>Source!F283</f>
        <v>20.4.03.05-0005 прим.</v>
      </c>
      <c r="E786" s="34" t="str">
        <f>Source!H283</f>
        <v>100 шт.</v>
      </c>
      <c r="F786" s="14">
        <f>Source!I283</f>
        <v>0.08</v>
      </c>
      <c r="G786" s="25">
        <f>Source!AB283</f>
        <v>734</v>
      </c>
      <c r="H786" s="26">
        <f>Source!O283</f>
        <v>418.67</v>
      </c>
      <c r="T786">
        <f>Source!O283+Source!X283+Source!Y283</f>
        <v>418.67</v>
      </c>
      <c r="U786">
        <f>Source!P283</f>
        <v>418.67</v>
      </c>
      <c r="V786">
        <f>Source!S283</f>
        <v>0</v>
      </c>
      <c r="W786">
        <f>Source!Q283</f>
        <v>0</v>
      </c>
      <c r="X786">
        <f>Source!R283</f>
        <v>0</v>
      </c>
      <c r="Y786">
        <f>Source!U283</f>
        <v>0</v>
      </c>
      <c r="Z786">
        <f>Source!V283</f>
        <v>0</v>
      </c>
      <c r="AA786">
        <f>Source!X283</f>
        <v>0</v>
      </c>
      <c r="AB786">
        <f>Source!Y283</f>
        <v>0</v>
      </c>
    </row>
    <row r="787" spans="1:28" ht="14.25" x14ac:dyDescent="0.2">
      <c r="C787" s="27" t="s">
        <v>1657</v>
      </c>
      <c r="D787" s="27">
        <f>Source!BC283</f>
        <v>7.13</v>
      </c>
      <c r="F787" s="14"/>
      <c r="G787" s="14"/>
      <c r="H787" s="14"/>
    </row>
    <row r="788" spans="1:28" ht="42.75" x14ac:dyDescent="0.2">
      <c r="A788" s="51">
        <v>112</v>
      </c>
      <c r="B788" s="51" t="str">
        <f>Source!E285</f>
        <v>48,2</v>
      </c>
      <c r="C788" s="51" t="str">
        <f>Source!G285</f>
        <v>Розетка штепсельная с заземляющим контактом  для открытой проводки , с брызгозащитными шторками, IP 44</v>
      </c>
      <c r="D788" s="51" t="str">
        <f>Source!F285</f>
        <v>20.4.03.07-0021прим.</v>
      </c>
      <c r="E788" s="34" t="str">
        <f>Source!H285</f>
        <v>100 шт.</v>
      </c>
      <c r="F788" s="14">
        <f>Source!I285</f>
        <v>0.04</v>
      </c>
      <c r="G788" s="25">
        <f>Source!AB285</f>
        <v>1983</v>
      </c>
      <c r="H788" s="26">
        <f>Source!O285</f>
        <v>565.54999999999995</v>
      </c>
      <c r="T788">
        <f>Source!O285+Source!X285+Source!Y285</f>
        <v>565.54999999999995</v>
      </c>
      <c r="U788">
        <f>Source!P285</f>
        <v>565.54999999999995</v>
      </c>
      <c r="V788">
        <f>Source!S285</f>
        <v>0</v>
      </c>
      <c r="W788">
        <f>Source!Q285</f>
        <v>0</v>
      </c>
      <c r="X788">
        <f>Source!R285</f>
        <v>0</v>
      </c>
      <c r="Y788">
        <f>Source!U285</f>
        <v>0</v>
      </c>
      <c r="Z788">
        <f>Source!V285</f>
        <v>0</v>
      </c>
      <c r="AA788">
        <f>Source!X285</f>
        <v>0</v>
      </c>
      <c r="AB788">
        <f>Source!Y285</f>
        <v>0</v>
      </c>
    </row>
    <row r="789" spans="1:28" ht="14.25" x14ac:dyDescent="0.2">
      <c r="C789" s="27" t="s">
        <v>1657</v>
      </c>
      <c r="D789" s="27">
        <f>Source!BC285</f>
        <v>7.13</v>
      </c>
      <c r="F789" s="14"/>
      <c r="G789" s="14"/>
      <c r="H789" s="14"/>
    </row>
    <row r="790" spans="1:28" ht="28.5" x14ac:dyDescent="0.2">
      <c r="A790" s="51">
        <v>113</v>
      </c>
      <c r="B790" s="51" t="str">
        <f>Source!E287</f>
        <v>49</v>
      </c>
      <c r="C790" s="51" t="str">
        <f>Source!G287</f>
        <v>Короба пластмассовые шириной до 40 мм</v>
      </c>
      <c r="D790" s="51" t="str">
        <f>Source!F287</f>
        <v>м08-02-390-01</v>
      </c>
      <c r="E790" s="34" t="str">
        <f>Source!H287</f>
        <v>100 м</v>
      </c>
      <c r="F790" s="14">
        <f>Source!I287</f>
        <v>1.65</v>
      </c>
      <c r="G790" s="25">
        <f>Source!AB287</f>
        <v>206.76</v>
      </c>
      <c r="H790" s="26">
        <f>Source!O287</f>
        <v>2432.4299999999998</v>
      </c>
      <c r="T790">
        <f>Source!O287+Source!X287+Source!Y287</f>
        <v>5351.17</v>
      </c>
      <c r="U790">
        <f>Source!P287</f>
        <v>606.22</v>
      </c>
      <c r="V790">
        <f>Source!S287</f>
        <v>1822.56</v>
      </c>
      <c r="W790">
        <f>Source!Q287</f>
        <v>3.65</v>
      </c>
      <c r="X790">
        <f>Source!R287</f>
        <v>1.65</v>
      </c>
      <c r="Y790">
        <f>Source!U287</f>
        <v>26.878499999999995</v>
      </c>
      <c r="Z790">
        <f>Source!V287</f>
        <v>1.6500000000000001E-2</v>
      </c>
      <c r="AA790">
        <f>Source!X287</f>
        <v>1733</v>
      </c>
      <c r="AB790">
        <f>Source!Y287</f>
        <v>1185.74</v>
      </c>
    </row>
    <row r="791" spans="1:28" ht="14.25" x14ac:dyDescent="0.2">
      <c r="C791" s="27" t="str">
        <f>"Объем: "&amp;Source!I287&amp;"=165/"&amp;"100"</f>
        <v>Объем: 1,65=165/100</v>
      </c>
      <c r="F791" s="14"/>
      <c r="G791" s="14"/>
      <c r="H791" s="14"/>
    </row>
    <row r="792" spans="1:28" x14ac:dyDescent="0.2">
      <c r="C792" s="27" t="s">
        <v>1655</v>
      </c>
      <c r="D792" s="27">
        <f>Source!BA287</f>
        <v>7.13</v>
      </c>
    </row>
    <row r="793" spans="1:28" x14ac:dyDescent="0.2">
      <c r="C793" s="27" t="s">
        <v>1656</v>
      </c>
      <c r="D793" s="27">
        <f>Source!BB287</f>
        <v>7.13</v>
      </c>
    </row>
    <row r="794" spans="1:28" x14ac:dyDescent="0.2">
      <c r="C794" s="27" t="s">
        <v>1657</v>
      </c>
      <c r="D794" s="27">
        <f>Source!BC287</f>
        <v>7.13</v>
      </c>
    </row>
    <row r="795" spans="1:28" x14ac:dyDescent="0.2">
      <c r="C795" s="27" t="s">
        <v>1658</v>
      </c>
      <c r="D795" s="27">
        <f>Source!BS287</f>
        <v>7.13</v>
      </c>
    </row>
    <row r="796" spans="1:28" x14ac:dyDescent="0.2">
      <c r="C796" s="11" t="s">
        <v>1659</v>
      </c>
      <c r="D796" s="38"/>
      <c r="E796" s="38"/>
      <c r="F796" s="38">
        <f>Source!BZ287</f>
        <v>95</v>
      </c>
      <c r="G796" s="62">
        <f>(Source!AF287+Source!AE287)*Source!FX287/100</f>
        <v>147.30699999999996</v>
      </c>
      <c r="H796" s="63">
        <f>Source!X287</f>
        <v>1733</v>
      </c>
    </row>
    <row r="797" spans="1:28" x14ac:dyDescent="0.2">
      <c r="C797" s="11" t="s">
        <v>1661</v>
      </c>
      <c r="D797" s="38"/>
      <c r="E797" s="38"/>
      <c r="F797" s="38">
        <f>Source!CA287</f>
        <v>65</v>
      </c>
      <c r="G797" s="62">
        <f>(Source!AF287+Source!AE287)*Source!FY287/100</f>
        <v>100.78899999999997</v>
      </c>
      <c r="H797" s="63">
        <f>Source!Y287</f>
        <v>1185.74</v>
      </c>
    </row>
    <row r="798" spans="1:28" x14ac:dyDescent="0.2">
      <c r="C798" s="11" t="s">
        <v>1663</v>
      </c>
      <c r="D798" s="38"/>
      <c r="E798" s="38"/>
      <c r="F798" s="38"/>
      <c r="G798" s="62">
        <f>((Source!AF287+Source!AE287)*Source!FX287/100)+((Source!AF287+Source!AE287)*Source!FY287/100)+Source!AB287</f>
        <v>454.85599999999994</v>
      </c>
      <c r="H798" s="63">
        <f>Source!O287+Source!X287+Source!Y287</f>
        <v>5351.17</v>
      </c>
    </row>
    <row r="799" spans="1:28" ht="28.5" x14ac:dyDescent="0.2">
      <c r="A799" s="51">
        <v>114</v>
      </c>
      <c r="B799" s="51" t="str">
        <f>Source!E289</f>
        <v>49,1</v>
      </c>
      <c r="C799" s="51" t="str">
        <f>Source!G289</f>
        <v>Кабель-канал (короб) "Электропласт" 40x25 мм</v>
      </c>
      <c r="D799" s="51" t="str">
        <f>Source!F289</f>
        <v>20.2.05.04-0028</v>
      </c>
      <c r="E799" s="34" t="str">
        <f>Source!H289</f>
        <v>100 м</v>
      </c>
      <c r="F799" s="14">
        <f>Source!I289</f>
        <v>0.45</v>
      </c>
      <c r="G799" s="25">
        <f>Source!AB289</f>
        <v>330</v>
      </c>
      <c r="H799" s="26">
        <f>Source!O289</f>
        <v>1058.81</v>
      </c>
      <c r="T799">
        <f>Source!O289+Source!X289+Source!Y289</f>
        <v>1058.81</v>
      </c>
      <c r="U799">
        <f>Source!P289</f>
        <v>1058.81</v>
      </c>
      <c r="V799">
        <f>Source!S289</f>
        <v>0</v>
      </c>
      <c r="W799">
        <f>Source!Q289</f>
        <v>0</v>
      </c>
      <c r="X799">
        <f>Source!R289</f>
        <v>0</v>
      </c>
      <c r="Y799">
        <f>Source!U289</f>
        <v>0</v>
      </c>
      <c r="Z799">
        <f>Source!V289</f>
        <v>0</v>
      </c>
      <c r="AA799">
        <f>Source!X289</f>
        <v>0</v>
      </c>
      <c r="AB799">
        <f>Source!Y289</f>
        <v>0</v>
      </c>
    </row>
    <row r="800" spans="1:28" ht="14.25" x14ac:dyDescent="0.2">
      <c r="C800" s="27" t="s">
        <v>1657</v>
      </c>
      <c r="D800" s="27">
        <f>Source!BC289</f>
        <v>7.13</v>
      </c>
      <c r="F800" s="14"/>
      <c r="G800" s="14"/>
      <c r="H800" s="14"/>
    </row>
    <row r="801" spans="1:28" ht="28.5" x14ac:dyDescent="0.2">
      <c r="A801" s="51">
        <v>115</v>
      </c>
      <c r="B801" s="51" t="str">
        <f>Source!E291</f>
        <v>49,2</v>
      </c>
      <c r="C801" s="51" t="str">
        <f>Source!G291</f>
        <v>Кабель-канал (короб) "Электропласт" 20x12,5 мм</v>
      </c>
      <c r="D801" s="51" t="str">
        <f>Source!F291</f>
        <v>20.2.05.04-0024</v>
      </c>
      <c r="E801" s="34" t="str">
        <f>Source!H291</f>
        <v>100 м</v>
      </c>
      <c r="F801" s="14">
        <f>Source!I291</f>
        <v>1.2</v>
      </c>
      <c r="G801" s="25">
        <f>Source!AB291</f>
        <v>119</v>
      </c>
      <c r="H801" s="26">
        <f>Source!O291</f>
        <v>1018.16</v>
      </c>
      <c r="T801">
        <f>Source!O291+Source!X291+Source!Y291</f>
        <v>1018.16</v>
      </c>
      <c r="U801">
        <f>Source!P291</f>
        <v>1018.16</v>
      </c>
      <c r="V801">
        <f>Source!S291</f>
        <v>0</v>
      </c>
      <c r="W801">
        <f>Source!Q291</f>
        <v>0</v>
      </c>
      <c r="X801">
        <f>Source!R291</f>
        <v>0</v>
      </c>
      <c r="Y801">
        <f>Source!U291</f>
        <v>0</v>
      </c>
      <c r="Z801">
        <f>Source!V291</f>
        <v>0</v>
      </c>
      <c r="AA801">
        <f>Source!X291</f>
        <v>0</v>
      </c>
      <c r="AB801">
        <f>Source!Y291</f>
        <v>0</v>
      </c>
    </row>
    <row r="802" spans="1:28" ht="14.25" x14ac:dyDescent="0.2">
      <c r="C802" s="27" t="s">
        <v>1657</v>
      </c>
      <c r="D802" s="27">
        <f>Source!BC291</f>
        <v>7.13</v>
      </c>
      <c r="F802" s="14"/>
      <c r="G802" s="14"/>
      <c r="H802" s="14"/>
    </row>
    <row r="803" spans="1:28" ht="57" x14ac:dyDescent="0.2">
      <c r="A803" s="51">
        <v>116</v>
      </c>
      <c r="B803" s="51" t="str">
        <f>Source!E293</f>
        <v>50</v>
      </c>
      <c r="C803" s="51" t="str">
        <f>Source!G293</f>
        <v>Сверление отверстий в кирпичных стенах электроперфоратором диаметром до 20 мм, толщина стен 0,5 кирпича</v>
      </c>
      <c r="D803" s="51" t="str">
        <f>Source!F293</f>
        <v>69-2-1</v>
      </c>
      <c r="E803" s="34" t="str">
        <f>Source!H293</f>
        <v>100 ШТ</v>
      </c>
      <c r="F803" s="14">
        <f>Source!I293</f>
        <v>7.0000000000000007E-2</v>
      </c>
      <c r="G803" s="25">
        <f>Source!AB293</f>
        <v>46.83</v>
      </c>
      <c r="H803" s="26">
        <f>Source!O293</f>
        <v>23.37</v>
      </c>
      <c r="T803">
        <f>Source!O293+Source!X293+Source!Y293</f>
        <v>53.29</v>
      </c>
      <c r="U803">
        <f>Source!P293</f>
        <v>0</v>
      </c>
      <c r="V803">
        <f>Source!S293</f>
        <v>23.37</v>
      </c>
      <c r="W803">
        <f>Source!Q293</f>
        <v>0</v>
      </c>
      <c r="X803">
        <f>Source!R293</f>
        <v>0</v>
      </c>
      <c r="Y803">
        <f>Source!U293</f>
        <v>0.38430000000000003</v>
      </c>
      <c r="Z803">
        <f>Source!V293</f>
        <v>0</v>
      </c>
      <c r="AA803">
        <f>Source!X293</f>
        <v>18.23</v>
      </c>
      <c r="AB803">
        <f>Source!Y293</f>
        <v>11.69</v>
      </c>
    </row>
    <row r="804" spans="1:28" ht="14.25" x14ac:dyDescent="0.2">
      <c r="C804" s="27" t="str">
        <f>"Объем: "&amp;Source!I293&amp;"=7/"&amp;"100"</f>
        <v>Объем: 0,07=7/100</v>
      </c>
      <c r="F804" s="14"/>
      <c r="G804" s="14"/>
      <c r="H804" s="14"/>
    </row>
    <row r="805" spans="1:28" x14ac:dyDescent="0.2">
      <c r="C805" s="27" t="s">
        <v>1655</v>
      </c>
      <c r="D805" s="27">
        <f>Source!BA293</f>
        <v>7.13</v>
      </c>
    </row>
    <row r="806" spans="1:28" x14ac:dyDescent="0.2">
      <c r="C806" s="27" t="s">
        <v>1656</v>
      </c>
      <c r="D806" s="27">
        <f>Source!BB293</f>
        <v>7.13</v>
      </c>
    </row>
    <row r="807" spans="1:28" x14ac:dyDescent="0.2">
      <c r="C807" s="27" t="s">
        <v>1657</v>
      </c>
      <c r="D807" s="27">
        <f>Source!BC293</f>
        <v>7.13</v>
      </c>
    </row>
    <row r="808" spans="1:28" x14ac:dyDescent="0.2">
      <c r="C808" s="27" t="s">
        <v>1658</v>
      </c>
      <c r="D808" s="27">
        <f>Source!BS293</f>
        <v>7.13</v>
      </c>
    </row>
    <row r="809" spans="1:28" x14ac:dyDescent="0.2">
      <c r="C809" s="11" t="s">
        <v>1659</v>
      </c>
      <c r="D809" s="38"/>
      <c r="E809" s="38"/>
      <c r="F809" s="38">
        <f>Source!BZ293</f>
        <v>78</v>
      </c>
      <c r="G809" s="62">
        <f>(Source!AF293+Source!AE293)*Source!FX293/100</f>
        <v>36.5274</v>
      </c>
      <c r="H809" s="63">
        <f>Source!X293</f>
        <v>18.23</v>
      </c>
    </row>
    <row r="810" spans="1:28" x14ac:dyDescent="0.2">
      <c r="C810" s="11" t="s">
        <v>1661</v>
      </c>
      <c r="D810" s="38"/>
      <c r="E810" s="38"/>
      <c r="F810" s="38">
        <f>Source!CA293</f>
        <v>50</v>
      </c>
      <c r="G810" s="62">
        <f>(Source!AF293+Source!AE293)*Source!FY293/100</f>
        <v>23.414999999999999</v>
      </c>
      <c r="H810" s="63">
        <f>Source!Y293</f>
        <v>11.69</v>
      </c>
    </row>
    <row r="811" spans="1:28" x14ac:dyDescent="0.2">
      <c r="C811" s="11" t="s">
        <v>1663</v>
      </c>
      <c r="D811" s="38"/>
      <c r="E811" s="38"/>
      <c r="F811" s="38"/>
      <c r="G811" s="62">
        <f>((Source!AF293+Source!AE293)*Source!FX293/100)+((Source!AF293+Source!AE293)*Source!FY293/100)+Source!AB293</f>
        <v>106.7724</v>
      </c>
      <c r="H811" s="63">
        <f>Source!O293+Source!X293+Source!Y293</f>
        <v>53.29</v>
      </c>
    </row>
    <row r="812" spans="1:28" ht="28.5" x14ac:dyDescent="0.2">
      <c r="A812" s="51">
        <v>117</v>
      </c>
      <c r="B812" s="51" t="str">
        <f>Source!E295</f>
        <v>51</v>
      </c>
      <c r="C812" s="51" t="str">
        <f>Source!G295</f>
        <v>Труба полиэтиленовая по основанию пола, диаметр до 25 мм</v>
      </c>
      <c r="D812" s="51" t="str">
        <f>Source!F295</f>
        <v>м08-02-410-01</v>
      </c>
      <c r="E812" s="34" t="str">
        <f>Source!H295</f>
        <v>100 м</v>
      </c>
      <c r="F812" s="14">
        <f>Source!I295</f>
        <v>1.6E-2</v>
      </c>
      <c r="G812" s="25">
        <f>Source!AB295</f>
        <v>223.79</v>
      </c>
      <c r="H812" s="26">
        <f>Source!O295</f>
        <v>25.53</v>
      </c>
      <c r="T812">
        <f>Source!O295+Source!X295+Source!Y295</f>
        <v>48.870000000000005</v>
      </c>
      <c r="U812">
        <f>Source!P295</f>
        <v>9.3800000000000008</v>
      </c>
      <c r="V812">
        <f>Source!S295</f>
        <v>14.33</v>
      </c>
      <c r="W812">
        <f>Source!Q295</f>
        <v>1.82</v>
      </c>
      <c r="X812">
        <f>Source!R295</f>
        <v>0.26</v>
      </c>
      <c r="Y812">
        <f>Source!U295</f>
        <v>0.21376000000000001</v>
      </c>
      <c r="Z812">
        <f>Source!V295</f>
        <v>2.8799999999999997E-3</v>
      </c>
      <c r="AA812">
        <f>Source!X295</f>
        <v>13.86</v>
      </c>
      <c r="AB812">
        <f>Source!Y295</f>
        <v>9.48</v>
      </c>
    </row>
    <row r="813" spans="1:28" ht="14.25" x14ac:dyDescent="0.2">
      <c r="C813" s="27" t="str">
        <f>"Объем: "&amp;Source!I295&amp;"=1,6/"&amp;"100"</f>
        <v>Объем: 0,016=1,6/100</v>
      </c>
      <c r="F813" s="14"/>
      <c r="G813" s="14"/>
      <c r="H813" s="14"/>
    </row>
    <row r="814" spans="1:28" x14ac:dyDescent="0.2">
      <c r="C814" s="27" t="s">
        <v>1655</v>
      </c>
      <c r="D814" s="27">
        <f>Source!BA295</f>
        <v>7.13</v>
      </c>
    </row>
    <row r="815" spans="1:28" x14ac:dyDescent="0.2">
      <c r="C815" s="27" t="s">
        <v>1656</v>
      </c>
      <c r="D815" s="27">
        <f>Source!BB295</f>
        <v>7.13</v>
      </c>
    </row>
    <row r="816" spans="1:28" x14ac:dyDescent="0.2">
      <c r="C816" s="27" t="s">
        <v>1657</v>
      </c>
      <c r="D816" s="27">
        <f>Source!BC295</f>
        <v>7.13</v>
      </c>
    </row>
    <row r="817" spans="1:28" x14ac:dyDescent="0.2">
      <c r="C817" s="27" t="s">
        <v>1658</v>
      </c>
      <c r="D817" s="27">
        <f>Source!BS295</f>
        <v>7.13</v>
      </c>
    </row>
    <row r="818" spans="1:28" x14ac:dyDescent="0.2">
      <c r="C818" s="11" t="s">
        <v>1659</v>
      </c>
      <c r="D818" s="38"/>
      <c r="E818" s="38"/>
      <c r="F818" s="38">
        <f>Source!BZ295</f>
        <v>95</v>
      </c>
      <c r="G818" s="62">
        <f>(Source!AF295+Source!AE295)*Source!FX295/100</f>
        <v>121.44800000000001</v>
      </c>
      <c r="H818" s="63">
        <f>Source!X295</f>
        <v>13.86</v>
      </c>
    </row>
    <row r="819" spans="1:28" x14ac:dyDescent="0.2">
      <c r="C819" s="11" t="s">
        <v>1661</v>
      </c>
      <c r="D819" s="38"/>
      <c r="E819" s="38"/>
      <c r="F819" s="38">
        <f>Source!CA295</f>
        <v>65</v>
      </c>
      <c r="G819" s="62">
        <f>(Source!AF295+Source!AE295)*Source!FY295/100</f>
        <v>83.096000000000004</v>
      </c>
      <c r="H819" s="63">
        <f>Source!Y295</f>
        <v>9.48</v>
      </c>
    </row>
    <row r="820" spans="1:28" x14ac:dyDescent="0.2">
      <c r="C820" s="11" t="s">
        <v>1663</v>
      </c>
      <c r="D820" s="38"/>
      <c r="E820" s="38"/>
      <c r="F820" s="38"/>
      <c r="G820" s="62">
        <f>((Source!AF295+Source!AE295)*Source!FX295/100)+((Source!AF295+Source!AE295)*Source!FY295/100)+Source!AB295</f>
        <v>428.334</v>
      </c>
      <c r="H820" s="63">
        <f>Source!O295+Source!X295+Source!Y295</f>
        <v>48.870000000000005</v>
      </c>
    </row>
    <row r="821" spans="1:28" ht="28.5" x14ac:dyDescent="0.2">
      <c r="A821" s="51">
        <v>118</v>
      </c>
      <c r="B821" s="51" t="str">
        <f>Source!E297</f>
        <v>51,1</v>
      </c>
      <c r="C821" s="51" t="str">
        <f>Source!G297</f>
        <v>Гильзы для прокладки кабеля  диаметром 20 мм, прим.</v>
      </c>
      <c r="D821" s="51" t="str">
        <f>Source!F297</f>
        <v>20.5.01.01-0001</v>
      </c>
      <c r="E821" s="34" t="str">
        <f>Source!H297</f>
        <v>шт.</v>
      </c>
      <c r="F821" s="14">
        <f>Source!I297</f>
        <v>1</v>
      </c>
      <c r="G821" s="25">
        <f>Source!AB297</f>
        <v>38.21</v>
      </c>
      <c r="H821" s="26">
        <f>Source!O297</f>
        <v>272.44</v>
      </c>
      <c r="T821">
        <f>Source!O297+Source!X297+Source!Y297</f>
        <v>272.44</v>
      </c>
      <c r="U821">
        <f>Source!P297</f>
        <v>272.44</v>
      </c>
      <c r="V821">
        <f>Source!S297</f>
        <v>0</v>
      </c>
      <c r="W821">
        <f>Source!Q297</f>
        <v>0</v>
      </c>
      <c r="X821">
        <f>Source!R297</f>
        <v>0</v>
      </c>
      <c r="Y821">
        <f>Source!U297</f>
        <v>0</v>
      </c>
      <c r="Z821">
        <f>Source!V297</f>
        <v>0</v>
      </c>
      <c r="AA821">
        <f>Source!X297</f>
        <v>0</v>
      </c>
      <c r="AB821">
        <f>Source!Y297</f>
        <v>0</v>
      </c>
    </row>
    <row r="822" spans="1:28" ht="14.25" x14ac:dyDescent="0.2">
      <c r="C822" s="27" t="s">
        <v>1657</v>
      </c>
      <c r="D822" s="27">
        <f>Source!BC297</f>
        <v>7.13</v>
      </c>
      <c r="F822" s="14"/>
      <c r="G822" s="14"/>
      <c r="H822" s="14"/>
    </row>
    <row r="823" spans="1:28" ht="28.5" x14ac:dyDescent="0.2">
      <c r="A823" s="51">
        <v>119</v>
      </c>
      <c r="B823" s="51" t="str">
        <f>Source!E299</f>
        <v>52</v>
      </c>
      <c r="C823" s="51" t="str">
        <f>Source!G299</f>
        <v>Труба полиэтиленовая по основанию пола, диаметр до 50 мм</v>
      </c>
      <c r="D823" s="51" t="str">
        <f>Source!F299</f>
        <v>м08-02-410-02</v>
      </c>
      <c r="E823" s="34" t="str">
        <f>Source!H299</f>
        <v>100 м</v>
      </c>
      <c r="F823" s="14">
        <f>Source!I299</f>
        <v>6.0000000000000001E-3</v>
      </c>
      <c r="G823" s="25">
        <f>Source!AB299</f>
        <v>250.92</v>
      </c>
      <c r="H823" s="26">
        <f>Source!O299</f>
        <v>10.73</v>
      </c>
      <c r="T823">
        <f>Source!O299+Source!X299+Source!Y299</f>
        <v>20.75</v>
      </c>
      <c r="U823">
        <f>Source!P299</f>
        <v>3.75</v>
      </c>
      <c r="V823">
        <f>Source!S299</f>
        <v>6.14</v>
      </c>
      <c r="W823">
        <f>Source!Q299</f>
        <v>0.84</v>
      </c>
      <c r="X823">
        <f>Source!R299</f>
        <v>0.12</v>
      </c>
      <c r="Y823">
        <f>Source!U299</f>
        <v>9.1679999999999998E-2</v>
      </c>
      <c r="Z823">
        <f>Source!V299</f>
        <v>1.32E-3</v>
      </c>
      <c r="AA823">
        <f>Source!X299</f>
        <v>5.95</v>
      </c>
      <c r="AB823">
        <f>Source!Y299</f>
        <v>4.07</v>
      </c>
    </row>
    <row r="824" spans="1:28" ht="14.25" x14ac:dyDescent="0.2">
      <c r="C824" s="27" t="str">
        <f>"Объем: "&amp;Source!I299&amp;"=0,6/"&amp;"100"</f>
        <v>Объем: 0,006=0,6/100</v>
      </c>
      <c r="F824" s="14"/>
      <c r="G824" s="14"/>
      <c r="H824" s="14"/>
    </row>
    <row r="825" spans="1:28" x14ac:dyDescent="0.2">
      <c r="C825" s="27" t="s">
        <v>1655</v>
      </c>
      <c r="D825" s="27">
        <f>Source!BA299</f>
        <v>7.13</v>
      </c>
    </row>
    <row r="826" spans="1:28" x14ac:dyDescent="0.2">
      <c r="C826" s="27" t="s">
        <v>1656</v>
      </c>
      <c r="D826" s="27">
        <f>Source!BB299</f>
        <v>7.13</v>
      </c>
    </row>
    <row r="827" spans="1:28" x14ac:dyDescent="0.2">
      <c r="C827" s="27" t="s">
        <v>1657</v>
      </c>
      <c r="D827" s="27">
        <f>Source!BC299</f>
        <v>7.13</v>
      </c>
    </row>
    <row r="828" spans="1:28" x14ac:dyDescent="0.2">
      <c r="C828" s="27" t="s">
        <v>1658</v>
      </c>
      <c r="D828" s="27">
        <f>Source!BS299</f>
        <v>7.13</v>
      </c>
    </row>
    <row r="829" spans="1:28" x14ac:dyDescent="0.2">
      <c r="C829" s="11" t="s">
        <v>1659</v>
      </c>
      <c r="D829" s="38"/>
      <c r="E829" s="38"/>
      <c r="F829" s="38">
        <f>Source!BZ299</f>
        <v>95</v>
      </c>
      <c r="G829" s="62">
        <f>(Source!AF299+Source!AE299)*Source!FX299/100</f>
        <v>139.08000000000001</v>
      </c>
      <c r="H829" s="63">
        <f>Source!X299</f>
        <v>5.95</v>
      </c>
    </row>
    <row r="830" spans="1:28" x14ac:dyDescent="0.2">
      <c r="C830" s="11" t="s">
        <v>1661</v>
      </c>
      <c r="D830" s="38"/>
      <c r="E830" s="38"/>
      <c r="F830" s="38">
        <f>Source!CA299</f>
        <v>65</v>
      </c>
      <c r="G830" s="62">
        <f>(Source!AF299+Source!AE299)*Source!FY299/100</f>
        <v>95.16</v>
      </c>
      <c r="H830" s="63">
        <f>Source!Y299</f>
        <v>4.07</v>
      </c>
    </row>
    <row r="831" spans="1:28" x14ac:dyDescent="0.2">
      <c r="C831" s="11" t="s">
        <v>1663</v>
      </c>
      <c r="D831" s="38"/>
      <c r="E831" s="38"/>
      <c r="F831" s="38"/>
      <c r="G831" s="62">
        <f>((Source!AF299+Source!AE299)*Source!FX299/100)+((Source!AF299+Source!AE299)*Source!FY299/100)+Source!AB299</f>
        <v>485.15999999999997</v>
      </c>
      <c r="H831" s="63">
        <f>Source!O299+Source!X299+Source!Y299</f>
        <v>20.75</v>
      </c>
    </row>
    <row r="832" spans="1:28" ht="28.5" x14ac:dyDescent="0.2">
      <c r="A832" s="51">
        <v>120</v>
      </c>
      <c r="B832" s="51" t="str">
        <f>Source!E301</f>
        <v>52,1</v>
      </c>
      <c r="C832" s="51" t="str">
        <f>Source!G301</f>
        <v>Гильзы для прокладки кабеля  диаметром 40 мм (прим.)</v>
      </c>
      <c r="D832" s="51" t="str">
        <f>Source!F301</f>
        <v>20.5.01.01-0004</v>
      </c>
      <c r="E832" s="34" t="str">
        <f>Source!H301</f>
        <v>шт.</v>
      </c>
      <c r="F832" s="14">
        <f>Source!I301</f>
        <v>1</v>
      </c>
      <c r="G832" s="25">
        <f>Source!AB301</f>
        <v>51.06</v>
      </c>
      <c r="H832" s="26">
        <f>Source!O301</f>
        <v>364.06</v>
      </c>
      <c r="T832">
        <f>Source!O301+Source!X301+Source!Y301</f>
        <v>364.06</v>
      </c>
      <c r="U832">
        <f>Source!P301</f>
        <v>364.06</v>
      </c>
      <c r="V832">
        <f>Source!S301</f>
        <v>0</v>
      </c>
      <c r="W832">
        <f>Source!Q301</f>
        <v>0</v>
      </c>
      <c r="X832">
        <f>Source!R301</f>
        <v>0</v>
      </c>
      <c r="Y832">
        <f>Source!U301</f>
        <v>0</v>
      </c>
      <c r="Z832">
        <f>Source!V301</f>
        <v>0</v>
      </c>
      <c r="AA832">
        <f>Source!X301</f>
        <v>0</v>
      </c>
      <c r="AB832">
        <f>Source!Y301</f>
        <v>0</v>
      </c>
    </row>
    <row r="833" spans="1:28" ht="14.25" x14ac:dyDescent="0.2">
      <c r="C833" s="27" t="s">
        <v>1657</v>
      </c>
      <c r="D833" s="27">
        <f>Source!BC301</f>
        <v>7.13</v>
      </c>
      <c r="F833" s="14"/>
      <c r="G833" s="14"/>
      <c r="H833" s="14"/>
    </row>
    <row r="834" spans="1:28" ht="28.5" x14ac:dyDescent="0.2">
      <c r="A834" s="51">
        <v>121</v>
      </c>
      <c r="B834" s="51" t="str">
        <f>Source!E303</f>
        <v>53</v>
      </c>
      <c r="C834" s="51" t="str">
        <f>Source!G303</f>
        <v>Коробка ответвительная на стене</v>
      </c>
      <c r="D834" s="51" t="str">
        <f>Source!F303</f>
        <v>м10-08-019-01</v>
      </c>
      <c r="E834" s="34" t="str">
        <f>Source!H303</f>
        <v>ШТ</v>
      </c>
      <c r="F834" s="14">
        <f>Source!I303</f>
        <v>9</v>
      </c>
      <c r="G834" s="25">
        <f>Source!AB303</f>
        <v>5.29</v>
      </c>
      <c r="H834" s="26">
        <f>Source!O303</f>
        <v>339.46</v>
      </c>
      <c r="T834">
        <f>Source!O303+Source!X303+Source!Y303</f>
        <v>777.87</v>
      </c>
      <c r="U834">
        <f>Source!P303</f>
        <v>26.31</v>
      </c>
      <c r="V834">
        <f>Source!S303</f>
        <v>313.14999999999998</v>
      </c>
      <c r="W834">
        <f>Source!Q303</f>
        <v>0</v>
      </c>
      <c r="X834">
        <f>Source!R303</f>
        <v>0</v>
      </c>
      <c r="Y834">
        <f>Source!U303</f>
        <v>4.5</v>
      </c>
      <c r="Z834">
        <f>Source!V303</f>
        <v>0</v>
      </c>
      <c r="AA834">
        <f>Source!X303</f>
        <v>250.52</v>
      </c>
      <c r="AB834">
        <f>Source!Y303</f>
        <v>187.89</v>
      </c>
    </row>
    <row r="835" spans="1:28" ht="14.25" x14ac:dyDescent="0.2">
      <c r="C835" s="27" t="s">
        <v>1655</v>
      </c>
      <c r="D835" s="27">
        <f>Source!BA303</f>
        <v>7.13</v>
      </c>
      <c r="F835" s="14"/>
      <c r="G835" s="14"/>
      <c r="H835" s="14"/>
    </row>
    <row r="836" spans="1:28" x14ac:dyDescent="0.2">
      <c r="C836" s="27" t="s">
        <v>1656</v>
      </c>
      <c r="D836" s="27">
        <f>Source!BB303</f>
        <v>7.13</v>
      </c>
    </row>
    <row r="837" spans="1:28" x14ac:dyDescent="0.2">
      <c r="C837" s="27" t="s">
        <v>1657</v>
      </c>
      <c r="D837" s="27">
        <f>Source!BC303</f>
        <v>7.13</v>
      </c>
    </row>
    <row r="838" spans="1:28" x14ac:dyDescent="0.2">
      <c r="C838" s="27" t="s">
        <v>1658</v>
      </c>
      <c r="D838" s="27">
        <f>Source!BS303</f>
        <v>7.13</v>
      </c>
    </row>
    <row r="839" spans="1:28" x14ac:dyDescent="0.2">
      <c r="C839" s="11" t="s">
        <v>1659</v>
      </c>
      <c r="D839" s="38"/>
      <c r="E839" s="38"/>
      <c r="F839" s="38">
        <f>Source!BZ303</f>
        <v>80</v>
      </c>
      <c r="G839" s="62">
        <f>(Source!AF303+Source!AE303)*Source!FX303/100</f>
        <v>3.9039999999999999</v>
      </c>
      <c r="H839" s="63">
        <f>Source!X303</f>
        <v>250.52</v>
      </c>
    </row>
    <row r="840" spans="1:28" x14ac:dyDescent="0.2">
      <c r="C840" s="11" t="s">
        <v>1661</v>
      </c>
      <c r="D840" s="38"/>
      <c r="E840" s="38"/>
      <c r="F840" s="38">
        <f>Source!CA303</f>
        <v>60</v>
      </c>
      <c r="G840" s="62">
        <f>(Source!AF303+Source!AE303)*Source!FY303/100</f>
        <v>2.9279999999999999</v>
      </c>
      <c r="H840" s="63">
        <f>Source!Y303</f>
        <v>187.89</v>
      </c>
    </row>
    <row r="841" spans="1:28" x14ac:dyDescent="0.2">
      <c r="C841" s="11" t="s">
        <v>1663</v>
      </c>
      <c r="D841" s="38"/>
      <c r="E841" s="38"/>
      <c r="F841" s="38"/>
      <c r="G841" s="62">
        <f>((Source!AF303+Source!AE303)*Source!FX303/100)+((Source!AF303+Source!AE303)*Source!FY303/100)+Source!AB303</f>
        <v>12.122</v>
      </c>
      <c r="H841" s="63">
        <f>Source!O303+Source!X303+Source!Y303</f>
        <v>777.87</v>
      </c>
    </row>
    <row r="842" spans="1:28" ht="57" x14ac:dyDescent="0.2">
      <c r="A842" s="51">
        <v>122</v>
      </c>
      <c r="B842" s="51" t="str">
        <f>Source!E305</f>
        <v>53,1</v>
      </c>
      <c r="C842" s="51" t="str">
        <f>Source!G305</f>
        <v>Коробка ответвительная с кабельными вводами (6 выводов диаметром 20 мм), размером 80х80х40 мм, цвет серый</v>
      </c>
      <c r="D842" s="51" t="str">
        <f>Source!F305</f>
        <v>20.5.02.04-0008</v>
      </c>
      <c r="E842" s="34" t="str">
        <f>Source!H305</f>
        <v>10 шт.</v>
      </c>
      <c r="F842" s="14">
        <f>Source!I305</f>
        <v>0.9</v>
      </c>
      <c r="G842" s="25">
        <f>Source!AB305</f>
        <v>132.24</v>
      </c>
      <c r="H842" s="26">
        <f>Source!O305</f>
        <v>848.58</v>
      </c>
      <c r="T842">
        <f>Source!O305+Source!X305+Source!Y305</f>
        <v>848.58</v>
      </c>
      <c r="U842">
        <f>Source!P305</f>
        <v>848.58</v>
      </c>
      <c r="V842">
        <f>Source!S305</f>
        <v>0</v>
      </c>
      <c r="W842">
        <f>Source!Q305</f>
        <v>0</v>
      </c>
      <c r="X842">
        <f>Source!R305</f>
        <v>0</v>
      </c>
      <c r="Y842">
        <f>Source!U305</f>
        <v>0</v>
      </c>
      <c r="Z842">
        <f>Source!V305</f>
        <v>0</v>
      </c>
      <c r="AA842">
        <f>Source!X305</f>
        <v>0</v>
      </c>
      <c r="AB842">
        <f>Source!Y305</f>
        <v>0</v>
      </c>
    </row>
    <row r="843" spans="1:28" ht="14.25" x14ac:dyDescent="0.2">
      <c r="C843" s="27" t="s">
        <v>1657</v>
      </c>
      <c r="D843" s="27">
        <f>Source!BC305</f>
        <v>7.13</v>
      </c>
      <c r="F843" s="14"/>
      <c r="G843" s="14"/>
      <c r="H843" s="14"/>
    </row>
    <row r="844" spans="1:28" ht="28.5" x14ac:dyDescent="0.2">
      <c r="A844" s="51">
        <v>123</v>
      </c>
      <c r="B844" s="51" t="str">
        <f>Source!E307</f>
        <v>54</v>
      </c>
      <c r="C844" s="51" t="str">
        <f>Source!G307</f>
        <v>Провод в коробах, сечением до 6 мм2</v>
      </c>
      <c r="D844" s="51" t="str">
        <f>Source!F307</f>
        <v>м08-02-399-01</v>
      </c>
      <c r="E844" s="34" t="str">
        <f>Source!H307</f>
        <v>100 м</v>
      </c>
      <c r="F844" s="14">
        <f>Source!I307</f>
        <v>0.6</v>
      </c>
      <c r="G844" s="25">
        <f>Source!AB307</f>
        <v>41.11</v>
      </c>
      <c r="H844" s="26">
        <f>Source!O307</f>
        <v>175.86</v>
      </c>
      <c r="T844">
        <f>Source!O307+Source!X307+Source!Y307</f>
        <v>359.09000000000003</v>
      </c>
      <c r="U844">
        <f>Source!P307</f>
        <v>54.84</v>
      </c>
      <c r="V844">
        <f>Source!S307</f>
        <v>113.41</v>
      </c>
      <c r="W844">
        <f>Source!Q307</f>
        <v>7.61</v>
      </c>
      <c r="X844">
        <f>Source!R307</f>
        <v>1.1100000000000001</v>
      </c>
      <c r="Y844">
        <f>Source!U307</f>
        <v>1.6919999999999999</v>
      </c>
      <c r="Z844">
        <f>Source!V307</f>
        <v>1.2E-2</v>
      </c>
      <c r="AA844">
        <f>Source!X307</f>
        <v>108.79</v>
      </c>
      <c r="AB844">
        <f>Source!Y307</f>
        <v>74.44</v>
      </c>
    </row>
    <row r="845" spans="1:28" ht="14.25" x14ac:dyDescent="0.2">
      <c r="C845" s="27" t="str">
        <f>"Объем: "&amp;Source!I307&amp;"=60/"&amp;"100"</f>
        <v>Объем: 0,6=60/100</v>
      </c>
      <c r="F845" s="14"/>
      <c r="G845" s="14"/>
      <c r="H845" s="14"/>
    </row>
    <row r="846" spans="1:28" x14ac:dyDescent="0.2">
      <c r="C846" s="27" t="s">
        <v>1655</v>
      </c>
      <c r="D846" s="27">
        <f>Source!BA307</f>
        <v>7.13</v>
      </c>
    </row>
    <row r="847" spans="1:28" x14ac:dyDescent="0.2">
      <c r="C847" s="27" t="s">
        <v>1656</v>
      </c>
      <c r="D847" s="27">
        <f>Source!BB307</f>
        <v>7.13</v>
      </c>
    </row>
    <row r="848" spans="1:28" x14ac:dyDescent="0.2">
      <c r="C848" s="27" t="s">
        <v>1657</v>
      </c>
      <c r="D848" s="27">
        <f>Source!BC307</f>
        <v>7.13</v>
      </c>
    </row>
    <row r="849" spans="1:28" x14ac:dyDescent="0.2">
      <c r="C849" s="27" t="s">
        <v>1658</v>
      </c>
      <c r="D849" s="27">
        <f>Source!BS307</f>
        <v>7.13</v>
      </c>
    </row>
    <row r="850" spans="1:28" x14ac:dyDescent="0.2">
      <c r="C850" s="11" t="s">
        <v>1659</v>
      </c>
      <c r="D850" s="38"/>
      <c r="E850" s="38"/>
      <c r="F850" s="38">
        <f>Source!BZ307</f>
        <v>95</v>
      </c>
      <c r="G850" s="62">
        <f>(Source!AF307+Source!AE307)*Source!FX307/100</f>
        <v>25.4315</v>
      </c>
      <c r="H850" s="63">
        <f>Source!X307</f>
        <v>108.79</v>
      </c>
    </row>
    <row r="851" spans="1:28" x14ac:dyDescent="0.2">
      <c r="C851" s="11" t="s">
        <v>1661</v>
      </c>
      <c r="D851" s="38"/>
      <c r="E851" s="38"/>
      <c r="F851" s="38">
        <f>Source!CA307</f>
        <v>65</v>
      </c>
      <c r="G851" s="62">
        <f>(Source!AF307+Source!AE307)*Source!FY307/100</f>
        <v>17.400500000000001</v>
      </c>
      <c r="H851" s="63">
        <f>Source!Y307</f>
        <v>74.44</v>
      </c>
    </row>
    <row r="852" spans="1:28" x14ac:dyDescent="0.2">
      <c r="C852" s="11" t="s">
        <v>1663</v>
      </c>
      <c r="D852" s="38"/>
      <c r="E852" s="38"/>
      <c r="F852" s="38"/>
      <c r="G852" s="62">
        <f>((Source!AF307+Source!AE307)*Source!FX307/100)+((Source!AF307+Source!AE307)*Source!FY307/100)+Source!AB307</f>
        <v>83.942000000000007</v>
      </c>
      <c r="H852" s="63">
        <f>Source!O307+Source!X307+Source!Y307</f>
        <v>359.09000000000003</v>
      </c>
    </row>
    <row r="853" spans="1:28" ht="85.5" x14ac:dyDescent="0.2">
      <c r="A853" s="51">
        <v>124</v>
      </c>
      <c r="B853" s="51" t="str">
        <f>Source!E309</f>
        <v>54,1</v>
      </c>
      <c r="C853" s="51" t="str">
        <f>Source!G309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</v>
      </c>
      <c r="D853" s="51" t="str">
        <f>Source!F309</f>
        <v>21.1.06.10-0374</v>
      </c>
      <c r="E853" s="34" t="str">
        <f>Source!H309</f>
        <v>1000 м</v>
      </c>
      <c r="F853" s="14">
        <f>Source!I309</f>
        <v>0.06</v>
      </c>
      <c r="G853" s="25">
        <f>Source!AB309</f>
        <v>10960.87</v>
      </c>
      <c r="H853" s="26">
        <f>Source!O309</f>
        <v>4689.0600000000004</v>
      </c>
      <c r="T853">
        <f>Source!O309+Source!X309+Source!Y309</f>
        <v>4689.0600000000004</v>
      </c>
      <c r="U853">
        <f>Source!P309</f>
        <v>4689.0600000000004</v>
      </c>
      <c r="V853">
        <f>Source!S309</f>
        <v>0</v>
      </c>
      <c r="W853">
        <f>Source!Q309</f>
        <v>0</v>
      </c>
      <c r="X853">
        <f>Source!R309</f>
        <v>0</v>
      </c>
      <c r="Y853">
        <f>Source!U309</f>
        <v>0</v>
      </c>
      <c r="Z853">
        <f>Source!V309</f>
        <v>0</v>
      </c>
      <c r="AA853">
        <f>Source!X309</f>
        <v>0</v>
      </c>
      <c r="AB853">
        <f>Source!Y309</f>
        <v>0</v>
      </c>
    </row>
    <row r="854" spans="1:28" ht="14.25" x14ac:dyDescent="0.2">
      <c r="C854" s="27" t="s">
        <v>1657</v>
      </c>
      <c r="D854" s="27">
        <f>Source!BC309</f>
        <v>7.13</v>
      </c>
      <c r="F854" s="14"/>
      <c r="G854" s="14"/>
      <c r="H854" s="14"/>
    </row>
    <row r="855" spans="1:28" ht="28.5" x14ac:dyDescent="0.2">
      <c r="A855" s="51">
        <v>125</v>
      </c>
      <c r="B855" s="51" t="str">
        <f>Source!E311</f>
        <v>55</v>
      </c>
      <c r="C855" s="51" t="str">
        <f>Source!G311</f>
        <v>Провод в коробах, сечением до 35 мм2</v>
      </c>
      <c r="D855" s="51" t="str">
        <f>Source!F311</f>
        <v>м08-02-399-02</v>
      </c>
      <c r="E855" s="34" t="str">
        <f>Source!H311</f>
        <v>100 м</v>
      </c>
      <c r="F855" s="14">
        <f>Source!I311</f>
        <v>1.05</v>
      </c>
      <c r="G855" s="25">
        <f>Source!AB311</f>
        <v>50.72</v>
      </c>
      <c r="H855" s="26">
        <f>Source!O311</f>
        <v>379.72</v>
      </c>
      <c r="T855">
        <f>Source!O311+Source!X311+Source!Y311</f>
        <v>806.15000000000009</v>
      </c>
      <c r="U855">
        <f>Source!P311</f>
        <v>101.82</v>
      </c>
      <c r="V855">
        <f>Source!S311</f>
        <v>264.57</v>
      </c>
      <c r="W855">
        <f>Source!Q311</f>
        <v>13.33</v>
      </c>
      <c r="X855">
        <f>Source!R311</f>
        <v>1.95</v>
      </c>
      <c r="Y855">
        <f>Source!U311</f>
        <v>3.948</v>
      </c>
      <c r="Z855">
        <f>Source!V311</f>
        <v>2.1000000000000001E-2</v>
      </c>
      <c r="AA855">
        <f>Source!X311</f>
        <v>253.19</v>
      </c>
      <c r="AB855">
        <f>Source!Y311</f>
        <v>173.24</v>
      </c>
    </row>
    <row r="856" spans="1:28" ht="14.25" x14ac:dyDescent="0.2">
      <c r="C856" s="27" t="str">
        <f>"Объем: "&amp;Source!I311&amp;"=105/"&amp;"100"</f>
        <v>Объем: 1,05=105/100</v>
      </c>
      <c r="F856" s="14"/>
      <c r="G856" s="14"/>
      <c r="H856" s="14"/>
    </row>
    <row r="857" spans="1:28" x14ac:dyDescent="0.2">
      <c r="C857" s="27" t="s">
        <v>1655</v>
      </c>
      <c r="D857" s="27">
        <f>Source!BA311</f>
        <v>7.13</v>
      </c>
    </row>
    <row r="858" spans="1:28" x14ac:dyDescent="0.2">
      <c r="C858" s="27" t="s">
        <v>1656</v>
      </c>
      <c r="D858" s="27">
        <f>Source!BB311</f>
        <v>7.13</v>
      </c>
    </row>
    <row r="859" spans="1:28" x14ac:dyDescent="0.2">
      <c r="C859" s="27" t="s">
        <v>1657</v>
      </c>
      <c r="D859" s="27">
        <f>Source!BC311</f>
        <v>7.13</v>
      </c>
    </row>
    <row r="860" spans="1:28" x14ac:dyDescent="0.2">
      <c r="C860" s="27" t="s">
        <v>1658</v>
      </c>
      <c r="D860" s="27">
        <f>Source!BS311</f>
        <v>7.13</v>
      </c>
    </row>
    <row r="861" spans="1:28" x14ac:dyDescent="0.2">
      <c r="C861" s="11" t="s">
        <v>1659</v>
      </c>
      <c r="D861" s="38"/>
      <c r="E861" s="38"/>
      <c r="F861" s="38">
        <f>Source!BZ311</f>
        <v>95</v>
      </c>
      <c r="G861" s="62">
        <f>(Source!AF311+Source!AE311)*Source!FX311/100</f>
        <v>33.82</v>
      </c>
      <c r="H861" s="63">
        <f>Source!X311</f>
        <v>253.19</v>
      </c>
    </row>
    <row r="862" spans="1:28" x14ac:dyDescent="0.2">
      <c r="C862" s="11" t="s">
        <v>1661</v>
      </c>
      <c r="D862" s="38"/>
      <c r="E862" s="38"/>
      <c r="F862" s="38">
        <f>Source!CA311</f>
        <v>65</v>
      </c>
      <c r="G862" s="62">
        <f>(Source!AF311+Source!AE311)*Source!FY311/100</f>
        <v>23.14</v>
      </c>
      <c r="H862" s="63">
        <f>Source!Y311</f>
        <v>173.24</v>
      </c>
    </row>
    <row r="863" spans="1:28" x14ac:dyDescent="0.2">
      <c r="C863" s="11" t="s">
        <v>1663</v>
      </c>
      <c r="D863" s="38"/>
      <c r="E863" s="38"/>
      <c r="F863" s="38"/>
      <c r="G863" s="62">
        <f>((Source!AF311+Source!AE311)*Source!FX311/100)+((Source!AF311+Source!AE311)*Source!FY311/100)+Source!AB311</f>
        <v>107.68</v>
      </c>
      <c r="H863" s="63">
        <f>Source!O311+Source!X311+Source!Y311</f>
        <v>806.15000000000009</v>
      </c>
    </row>
    <row r="864" spans="1:28" ht="85.5" x14ac:dyDescent="0.2">
      <c r="A864" s="51">
        <v>126</v>
      </c>
      <c r="B864" s="51" t="str">
        <f>Source!E313</f>
        <v>55,1</v>
      </c>
      <c r="C864" s="51" t="str">
        <f>Source!G313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3х2,5ок</v>
      </c>
      <c r="D864" s="51" t="str">
        <f>Source!F313</f>
        <v>21.1.06.10-0376</v>
      </c>
      <c r="E864" s="34" t="str">
        <f>Source!H313</f>
        <v>1000 м</v>
      </c>
      <c r="F864" s="14">
        <f>Source!I313</f>
        <v>8.5000000000000006E-2</v>
      </c>
      <c r="G864" s="25">
        <f>Source!AB313</f>
        <v>14498.24</v>
      </c>
      <c r="H864" s="26">
        <f>Source!O313</f>
        <v>8786.66</v>
      </c>
      <c r="T864">
        <f>Source!O313+Source!X313+Source!Y313</f>
        <v>8786.66</v>
      </c>
      <c r="U864">
        <f>Source!P313</f>
        <v>8786.66</v>
      </c>
      <c r="V864">
        <f>Source!S313</f>
        <v>0</v>
      </c>
      <c r="W864">
        <f>Source!Q313</f>
        <v>0</v>
      </c>
      <c r="X864">
        <f>Source!R313</f>
        <v>0</v>
      </c>
      <c r="Y864">
        <f>Source!U313</f>
        <v>0</v>
      </c>
      <c r="Z864">
        <f>Source!V313</f>
        <v>0</v>
      </c>
      <c r="AA864">
        <f>Source!X313</f>
        <v>0</v>
      </c>
      <c r="AB864">
        <f>Source!Y313</f>
        <v>0</v>
      </c>
    </row>
    <row r="865" spans="1:28" ht="14.25" x14ac:dyDescent="0.2">
      <c r="C865" s="27" t="s">
        <v>1657</v>
      </c>
      <c r="D865" s="27">
        <f>Source!BC313</f>
        <v>7.13</v>
      </c>
      <c r="F865" s="14"/>
      <c r="G865" s="14"/>
      <c r="H865" s="14"/>
    </row>
    <row r="866" spans="1:28" ht="85.5" x14ac:dyDescent="0.2">
      <c r="A866" s="51">
        <v>127</v>
      </c>
      <c r="B866" s="51" t="str">
        <f>Source!E315</f>
        <v>55,2</v>
      </c>
      <c r="C866" s="51" t="str">
        <f>Source!G315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3х6ок</v>
      </c>
      <c r="D866" s="51" t="str">
        <f>Source!F315</f>
        <v>21.1.06.10-0379</v>
      </c>
      <c r="E866" s="34" t="str">
        <f>Source!H315</f>
        <v>1000 м</v>
      </c>
      <c r="F866" s="14">
        <f>Source!I315</f>
        <v>0.01</v>
      </c>
      <c r="G866" s="25">
        <f>Source!AB315</f>
        <v>26228.95</v>
      </c>
      <c r="H866" s="26">
        <f>Source!O315</f>
        <v>1870.12</v>
      </c>
      <c r="T866">
        <f>Source!O315+Source!X315+Source!Y315</f>
        <v>1870.12</v>
      </c>
      <c r="U866">
        <f>Source!P315</f>
        <v>1870.12</v>
      </c>
      <c r="V866">
        <f>Source!S315</f>
        <v>0</v>
      </c>
      <c r="W866">
        <f>Source!Q315</f>
        <v>0</v>
      </c>
      <c r="X866">
        <f>Source!R315</f>
        <v>0</v>
      </c>
      <c r="Y866">
        <f>Source!U315</f>
        <v>0</v>
      </c>
      <c r="Z866">
        <f>Source!V315</f>
        <v>0</v>
      </c>
      <c r="AA866">
        <f>Source!X315</f>
        <v>0</v>
      </c>
      <c r="AB866">
        <f>Source!Y315</f>
        <v>0</v>
      </c>
    </row>
    <row r="867" spans="1:28" ht="14.25" x14ac:dyDescent="0.2">
      <c r="C867" s="27" t="s">
        <v>1657</v>
      </c>
      <c r="D867" s="27">
        <f>Source!BC315</f>
        <v>7.13</v>
      </c>
      <c r="F867" s="14"/>
      <c r="G867" s="14"/>
      <c r="H867" s="14"/>
    </row>
    <row r="868" spans="1:28" ht="85.5" x14ac:dyDescent="0.2">
      <c r="A868" s="51">
        <v>128</v>
      </c>
      <c r="B868" s="51" t="str">
        <f>Source!E317</f>
        <v>55,3</v>
      </c>
      <c r="C868" s="51" t="str">
        <f>Source!G317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3х10ок</v>
      </c>
      <c r="D868" s="51" t="str">
        <f>Source!F317</f>
        <v>21.1.06.10-0380</v>
      </c>
      <c r="E868" s="34" t="str">
        <f>Source!H317</f>
        <v>1000 м</v>
      </c>
      <c r="F868" s="14">
        <f>Source!I317</f>
        <v>0.01</v>
      </c>
      <c r="G868" s="25">
        <f>Source!AB317</f>
        <v>40466.559999999998</v>
      </c>
      <c r="H868" s="26">
        <f>Source!O317</f>
        <v>2885.27</v>
      </c>
      <c r="T868">
        <f>Source!O317+Source!X317+Source!Y317</f>
        <v>2885.27</v>
      </c>
      <c r="U868">
        <f>Source!P317</f>
        <v>2885.27</v>
      </c>
      <c r="V868">
        <f>Source!S317</f>
        <v>0</v>
      </c>
      <c r="W868">
        <f>Source!Q317</f>
        <v>0</v>
      </c>
      <c r="X868">
        <f>Source!R317</f>
        <v>0</v>
      </c>
      <c r="Y868">
        <f>Source!U317</f>
        <v>0</v>
      </c>
      <c r="Z868">
        <f>Source!V317</f>
        <v>0</v>
      </c>
      <c r="AA868">
        <f>Source!X317</f>
        <v>0</v>
      </c>
      <c r="AB868">
        <f>Source!Y317</f>
        <v>0</v>
      </c>
    </row>
    <row r="869" spans="1:28" ht="14.25" x14ac:dyDescent="0.2">
      <c r="C869" s="27" t="s">
        <v>1657</v>
      </c>
      <c r="D869" s="27">
        <f>Source!BC317</f>
        <v>7.13</v>
      </c>
      <c r="F869" s="14"/>
      <c r="G869" s="14"/>
      <c r="H869" s="14"/>
    </row>
    <row r="870" spans="1:28" ht="42.75" x14ac:dyDescent="0.2">
      <c r="A870" s="51">
        <v>129</v>
      </c>
      <c r="B870" s="51" t="str">
        <f>Source!E319</f>
        <v>56</v>
      </c>
      <c r="C870" s="51" t="str">
        <f>Source!G319</f>
        <v>Выключатель двухклавишный неутопленного типа при открытой проводке</v>
      </c>
      <c r="D870" s="51" t="str">
        <f>Source!F319</f>
        <v>м08-03-591-04</v>
      </c>
      <c r="E870" s="34" t="str">
        <f>Source!H319</f>
        <v>100 ШТ</v>
      </c>
      <c r="F870" s="14">
        <f>Source!I319</f>
        <v>0.1</v>
      </c>
      <c r="G870" s="25">
        <f>Source!AB319</f>
        <v>456.35</v>
      </c>
      <c r="H870" s="26">
        <f>Source!O319</f>
        <v>325.37</v>
      </c>
      <c r="T870">
        <f>Source!O319+Source!X319+Source!Y319</f>
        <v>723.65000000000009</v>
      </c>
      <c r="U870">
        <f>Source!P319</f>
        <v>73.569999999999993</v>
      </c>
      <c r="V870">
        <f>Source!S319</f>
        <v>248.47</v>
      </c>
      <c r="W870">
        <f>Source!Q319</f>
        <v>3.33</v>
      </c>
      <c r="X870">
        <f>Source!R319</f>
        <v>0.46</v>
      </c>
      <c r="Y870">
        <f>Source!U319</f>
        <v>3.5130000000000003</v>
      </c>
      <c r="Z870">
        <f>Source!V319</f>
        <v>5.000000000000001E-3</v>
      </c>
      <c r="AA870">
        <f>Source!X319</f>
        <v>236.48</v>
      </c>
      <c r="AB870">
        <f>Source!Y319</f>
        <v>161.80000000000001</v>
      </c>
    </row>
    <row r="871" spans="1:28" ht="14.25" x14ac:dyDescent="0.2">
      <c r="C871" s="27" t="str">
        <f>"Объем: "&amp;Source!I319&amp;"=10/"&amp;"100"</f>
        <v>Объем: 0,1=10/100</v>
      </c>
      <c r="F871" s="14"/>
      <c r="G871" s="14"/>
      <c r="H871" s="14"/>
    </row>
    <row r="872" spans="1:28" x14ac:dyDescent="0.2">
      <c r="C872" s="27" t="s">
        <v>1655</v>
      </c>
      <c r="D872" s="27">
        <f>Source!BA319</f>
        <v>7.13</v>
      </c>
    </row>
    <row r="873" spans="1:28" x14ac:dyDescent="0.2">
      <c r="C873" s="27" t="s">
        <v>1656</v>
      </c>
      <c r="D873" s="27">
        <f>Source!BB319</f>
        <v>7.13</v>
      </c>
    </row>
    <row r="874" spans="1:28" x14ac:dyDescent="0.2">
      <c r="C874" s="27" t="s">
        <v>1657</v>
      </c>
      <c r="D874" s="27">
        <f>Source!BC319</f>
        <v>7.13</v>
      </c>
    </row>
    <row r="875" spans="1:28" x14ac:dyDescent="0.2">
      <c r="C875" s="27" t="s">
        <v>1658</v>
      </c>
      <c r="D875" s="27">
        <f>Source!BS319</f>
        <v>7.13</v>
      </c>
    </row>
    <row r="876" spans="1:28" x14ac:dyDescent="0.2">
      <c r="C876" s="11" t="s">
        <v>1659</v>
      </c>
      <c r="D876" s="38"/>
      <c r="E876" s="38"/>
      <c r="F876" s="38">
        <f>Source!BZ319</f>
        <v>95</v>
      </c>
      <c r="G876" s="62">
        <f>(Source!AF319+Source!AE319)*Source!FX319/100</f>
        <v>331.67349999999999</v>
      </c>
      <c r="H876" s="63">
        <f>Source!X319</f>
        <v>236.48</v>
      </c>
    </row>
    <row r="877" spans="1:28" x14ac:dyDescent="0.2">
      <c r="C877" s="11" t="s">
        <v>1661</v>
      </c>
      <c r="D877" s="38"/>
      <c r="E877" s="38"/>
      <c r="F877" s="38">
        <f>Source!CA319</f>
        <v>65</v>
      </c>
      <c r="G877" s="62">
        <f>(Source!AF319+Source!AE319)*Source!FY319/100</f>
        <v>226.93450000000001</v>
      </c>
      <c r="H877" s="63">
        <f>Source!Y319</f>
        <v>161.80000000000001</v>
      </c>
    </row>
    <row r="878" spans="1:28" x14ac:dyDescent="0.2">
      <c r="C878" s="11" t="s">
        <v>1663</v>
      </c>
      <c r="D878" s="38"/>
      <c r="E878" s="38"/>
      <c r="F878" s="38"/>
      <c r="G878" s="62">
        <f>((Source!AF319+Source!AE319)*Source!FX319/100)+((Source!AF319+Source!AE319)*Source!FY319/100)+Source!AB319</f>
        <v>1014.958</v>
      </c>
      <c r="H878" s="63">
        <f>Source!O319+Source!X319+Source!Y319</f>
        <v>723.65000000000009</v>
      </c>
    </row>
    <row r="879" spans="1:28" ht="57" x14ac:dyDescent="0.2">
      <c r="A879" s="51">
        <v>130</v>
      </c>
      <c r="B879" s="51" t="str">
        <f>Source!E321</f>
        <v>56,1</v>
      </c>
      <c r="C879" s="51" t="str">
        <f>Source!G321</f>
        <v>Выключатель одноклавишный для открытой проводки серии "Прима", марка А16-046 с подсветкой, цвет белый</v>
      </c>
      <c r="D879" s="51" t="str">
        <f>Source!F321</f>
        <v>20.4.01.01-0042</v>
      </c>
      <c r="E879" s="34" t="str">
        <f>Source!H321</f>
        <v>10 шт.</v>
      </c>
      <c r="F879" s="14">
        <f>Source!I321</f>
        <v>1</v>
      </c>
      <c r="G879" s="25">
        <f>Source!AB321</f>
        <v>96.2</v>
      </c>
      <c r="H879" s="26">
        <f>Source!O321</f>
        <v>685.91</v>
      </c>
      <c r="T879">
        <f>Source!O321+Source!X321+Source!Y321</f>
        <v>685.91</v>
      </c>
      <c r="U879">
        <f>Source!P321</f>
        <v>685.91</v>
      </c>
      <c r="V879">
        <f>Source!S321</f>
        <v>0</v>
      </c>
      <c r="W879">
        <f>Source!Q321</f>
        <v>0</v>
      </c>
      <c r="X879">
        <f>Source!R321</f>
        <v>0</v>
      </c>
      <c r="Y879">
        <f>Source!U321</f>
        <v>0</v>
      </c>
      <c r="Z879">
        <f>Source!V321</f>
        <v>0</v>
      </c>
      <c r="AA879">
        <f>Source!X321</f>
        <v>0</v>
      </c>
      <c r="AB879">
        <f>Source!Y321</f>
        <v>0</v>
      </c>
    </row>
    <row r="880" spans="1:28" ht="14.25" x14ac:dyDescent="0.2">
      <c r="C880" s="27" t="s">
        <v>1657</v>
      </c>
      <c r="D880" s="27">
        <f>Source!BC321</f>
        <v>7.13</v>
      </c>
      <c r="F880" s="14"/>
      <c r="G880" s="14"/>
      <c r="H880" s="14"/>
    </row>
    <row r="881" spans="1:28" ht="28.5" x14ac:dyDescent="0.2">
      <c r="A881" s="51">
        <v>131</v>
      </c>
      <c r="B881" s="51" t="str">
        <f>Source!E323</f>
        <v>57</v>
      </c>
      <c r="C881" s="51" t="str">
        <f>Source!G323</f>
        <v>Щиток до трех групп, устанавливаемый в нише цоколя</v>
      </c>
      <c r="D881" s="51" t="str">
        <f>Source!F323</f>
        <v>м08-02-370-02</v>
      </c>
      <c r="E881" s="34" t="str">
        <f>Source!H323</f>
        <v>ШТ</v>
      </c>
      <c r="F881" s="14">
        <f>Source!I323</f>
        <v>1</v>
      </c>
      <c r="G881" s="25">
        <f>Source!AB323</f>
        <v>33.42</v>
      </c>
      <c r="H881" s="26">
        <f>Source!O323</f>
        <v>238.29</v>
      </c>
      <c r="T881">
        <f>Source!O323+Source!X323+Source!Y323</f>
        <v>374.74</v>
      </c>
      <c r="U881">
        <f>Source!P323</f>
        <v>44.21</v>
      </c>
      <c r="V881">
        <f>Source!S323</f>
        <v>67.38</v>
      </c>
      <c r="W881">
        <f>Source!Q323</f>
        <v>126.7</v>
      </c>
      <c r="X881">
        <f>Source!R323</f>
        <v>17.899999999999999</v>
      </c>
      <c r="Y881">
        <f>Source!U323</f>
        <v>0.9</v>
      </c>
      <c r="Z881">
        <f>Source!V323</f>
        <v>0.2</v>
      </c>
      <c r="AA881">
        <f>Source!X323</f>
        <v>81.02</v>
      </c>
      <c r="AB881">
        <f>Source!Y323</f>
        <v>55.43</v>
      </c>
    </row>
    <row r="882" spans="1:28" ht="14.25" x14ac:dyDescent="0.2">
      <c r="C882" s="27" t="s">
        <v>1655</v>
      </c>
      <c r="D882" s="27">
        <f>Source!BA323</f>
        <v>7.13</v>
      </c>
      <c r="F882" s="14"/>
      <c r="G882" s="14"/>
      <c r="H882" s="14"/>
    </row>
    <row r="883" spans="1:28" x14ac:dyDescent="0.2">
      <c r="C883" s="27" t="s">
        <v>1656</v>
      </c>
      <c r="D883" s="27">
        <f>Source!BB323</f>
        <v>7.13</v>
      </c>
    </row>
    <row r="884" spans="1:28" x14ac:dyDescent="0.2">
      <c r="C884" s="27" t="s">
        <v>1657</v>
      </c>
      <c r="D884" s="27">
        <f>Source!BC323</f>
        <v>7.13</v>
      </c>
    </row>
    <row r="885" spans="1:28" x14ac:dyDescent="0.2">
      <c r="C885" s="27" t="s">
        <v>1658</v>
      </c>
      <c r="D885" s="27">
        <f>Source!BS323</f>
        <v>7.13</v>
      </c>
    </row>
    <row r="886" spans="1:28" x14ac:dyDescent="0.2">
      <c r="C886" s="11" t="s">
        <v>1659</v>
      </c>
      <c r="D886" s="38"/>
      <c r="E886" s="38"/>
      <c r="F886" s="38">
        <f>Source!BZ323</f>
        <v>95</v>
      </c>
      <c r="G886" s="62">
        <f>(Source!AF323+Source!AE323)*Source!FX323/100</f>
        <v>11.361999999999998</v>
      </c>
      <c r="H886" s="63">
        <f>Source!X323</f>
        <v>81.02</v>
      </c>
    </row>
    <row r="887" spans="1:28" x14ac:dyDescent="0.2">
      <c r="C887" s="11" t="s">
        <v>1661</v>
      </c>
      <c r="D887" s="38"/>
      <c r="E887" s="38"/>
      <c r="F887" s="38">
        <f>Source!CA323</f>
        <v>65</v>
      </c>
      <c r="G887" s="62">
        <f>(Source!AF323+Source!AE323)*Source!FY323/100</f>
        <v>7.774</v>
      </c>
      <c r="H887" s="63">
        <f>Source!Y323</f>
        <v>55.43</v>
      </c>
    </row>
    <row r="888" spans="1:28" x14ac:dyDescent="0.2">
      <c r="C888" s="11" t="s">
        <v>1663</v>
      </c>
      <c r="D888" s="38"/>
      <c r="E888" s="38"/>
      <c r="F888" s="38"/>
      <c r="G888" s="62">
        <f>((Source!AF323+Source!AE323)*Source!FX323/100)+((Source!AF323+Source!AE323)*Source!FY323/100)+Source!AB323</f>
        <v>52.555999999999997</v>
      </c>
      <c r="H888" s="63">
        <f>Source!O323+Source!X323+Source!Y323</f>
        <v>374.74</v>
      </c>
    </row>
    <row r="889" spans="1:28" ht="57" x14ac:dyDescent="0.2">
      <c r="A889" s="51">
        <v>132</v>
      </c>
      <c r="B889" s="51" t="str">
        <f>Source!E325</f>
        <v>57,1</v>
      </c>
      <c r="C889" s="51" t="str">
        <f>Source!G325</f>
        <v>Бокс встраиваемый пластиковый с прозрачной дверцей на 24 модуля, размером 300х395х90 мм с прозрачной дверцей</v>
      </c>
      <c r="D889" s="51" t="str">
        <f>Source!F325</f>
        <v>22.1.01.01-0013 прим.</v>
      </c>
      <c r="E889" s="34" t="str">
        <f>Source!H325</f>
        <v>шт.</v>
      </c>
      <c r="F889" s="14">
        <f>Source!I325</f>
        <v>1</v>
      </c>
      <c r="G889" s="25">
        <f>Source!AB325</f>
        <v>163.69999999999999</v>
      </c>
      <c r="H889" s="26">
        <f>Source!O325</f>
        <v>1167.18</v>
      </c>
      <c r="T889">
        <f>Source!O325+Source!X325+Source!Y325</f>
        <v>1167.18</v>
      </c>
      <c r="U889">
        <f>Source!P325</f>
        <v>1167.18</v>
      </c>
      <c r="V889">
        <f>Source!S325</f>
        <v>0</v>
      </c>
      <c r="W889">
        <f>Source!Q325</f>
        <v>0</v>
      </c>
      <c r="X889">
        <f>Source!R325</f>
        <v>0</v>
      </c>
      <c r="Y889">
        <f>Source!U325</f>
        <v>0</v>
      </c>
      <c r="Z889">
        <f>Source!V325</f>
        <v>0</v>
      </c>
      <c r="AA889">
        <f>Source!X325</f>
        <v>0</v>
      </c>
      <c r="AB889">
        <f>Source!Y325</f>
        <v>0</v>
      </c>
    </row>
    <row r="890" spans="1:28" ht="14.25" x14ac:dyDescent="0.2">
      <c r="C890" s="27" t="s">
        <v>1657</v>
      </c>
      <c r="D890" s="27">
        <f>Source!BC325</f>
        <v>7.13</v>
      </c>
      <c r="F890" s="14"/>
      <c r="G890" s="14"/>
      <c r="H890" s="14"/>
    </row>
    <row r="891" spans="1:28" ht="42.75" x14ac:dyDescent="0.2">
      <c r="A891" s="51">
        <v>133</v>
      </c>
      <c r="B891" s="51" t="str">
        <f>Source!E327</f>
        <v>58</v>
      </c>
      <c r="C891" s="51" t="str">
        <f>Source!G327</f>
        <v>Автомат одно-, двух-, трехполюсный, устанавливаемый на конструкции на стене или колонне, на ток до 25 А</v>
      </c>
      <c r="D891" s="51" t="str">
        <f>Source!F327</f>
        <v>м08-03-526-01</v>
      </c>
      <c r="E891" s="34" t="str">
        <f>Source!H327</f>
        <v>ШТ</v>
      </c>
      <c r="F891" s="14">
        <f>Source!I327</f>
        <v>9</v>
      </c>
      <c r="G891" s="25">
        <f>Source!AB327</f>
        <v>35.979999999999997</v>
      </c>
      <c r="H891" s="26">
        <f>Source!O327</f>
        <v>2308.84</v>
      </c>
      <c r="T891">
        <f>Source!O327+Source!X327+Source!Y327</f>
        <v>3832.4900000000002</v>
      </c>
      <c r="U891">
        <f>Source!P327</f>
        <v>1289.18</v>
      </c>
      <c r="V891">
        <f>Source!S327</f>
        <v>952.28</v>
      </c>
      <c r="W891">
        <f>Source!Q327</f>
        <v>67.38</v>
      </c>
      <c r="X891">
        <f>Source!R327</f>
        <v>0</v>
      </c>
      <c r="Y891">
        <f>Source!U327</f>
        <v>14.040000000000001</v>
      </c>
      <c r="Z891">
        <f>Source!V327</f>
        <v>0</v>
      </c>
      <c r="AA891">
        <f>Source!X327</f>
        <v>904.67</v>
      </c>
      <c r="AB891">
        <f>Source!Y327</f>
        <v>618.98</v>
      </c>
    </row>
    <row r="892" spans="1:28" ht="14.25" x14ac:dyDescent="0.2">
      <c r="C892" s="27" t="s">
        <v>1655</v>
      </c>
      <c r="D892" s="27">
        <f>Source!BA327</f>
        <v>7.13</v>
      </c>
      <c r="F892" s="14"/>
      <c r="G892" s="14"/>
      <c r="H892" s="14"/>
    </row>
    <row r="893" spans="1:28" x14ac:dyDescent="0.2">
      <c r="C893" s="27" t="s">
        <v>1656</v>
      </c>
      <c r="D893" s="27">
        <f>Source!BB327</f>
        <v>7.13</v>
      </c>
    </row>
    <row r="894" spans="1:28" x14ac:dyDescent="0.2">
      <c r="C894" s="27" t="s">
        <v>1657</v>
      </c>
      <c r="D894" s="27">
        <f>Source!BC327</f>
        <v>7.13</v>
      </c>
    </row>
    <row r="895" spans="1:28" x14ac:dyDescent="0.2">
      <c r="C895" s="27" t="s">
        <v>1658</v>
      </c>
      <c r="D895" s="27">
        <f>Source!BS327</f>
        <v>7.13</v>
      </c>
    </row>
    <row r="896" spans="1:28" x14ac:dyDescent="0.2">
      <c r="C896" s="11" t="s">
        <v>1659</v>
      </c>
      <c r="D896" s="38"/>
      <c r="E896" s="38"/>
      <c r="F896" s="38">
        <f>Source!BZ327</f>
        <v>95</v>
      </c>
      <c r="G896" s="62">
        <f>(Source!AF327+Source!AE327)*Source!FX327/100</f>
        <v>14.097999999999999</v>
      </c>
      <c r="H896" s="63">
        <f>Source!X327</f>
        <v>904.67</v>
      </c>
    </row>
    <row r="897" spans="1:28" x14ac:dyDescent="0.2">
      <c r="C897" s="11" t="s">
        <v>1661</v>
      </c>
      <c r="D897" s="38"/>
      <c r="E897" s="38"/>
      <c r="F897" s="38">
        <f>Source!CA327</f>
        <v>65</v>
      </c>
      <c r="G897" s="62">
        <f>(Source!AF327+Source!AE327)*Source!FY327/100</f>
        <v>9.6460000000000008</v>
      </c>
      <c r="H897" s="63">
        <f>Source!Y327</f>
        <v>618.98</v>
      </c>
    </row>
    <row r="898" spans="1:28" x14ac:dyDescent="0.2">
      <c r="C898" s="11" t="s">
        <v>1663</v>
      </c>
      <c r="D898" s="38"/>
      <c r="E898" s="38"/>
      <c r="F898" s="38"/>
      <c r="G898" s="62">
        <f>((Source!AF327+Source!AE327)*Source!FX327/100)+((Source!AF327+Source!AE327)*Source!FY327/100)+Source!AB327</f>
        <v>59.723999999999997</v>
      </c>
      <c r="H898" s="63">
        <f>Source!O327+Source!X327+Source!Y327</f>
        <v>3832.4900000000002</v>
      </c>
    </row>
    <row r="899" spans="1:28" ht="28.5" x14ac:dyDescent="0.2">
      <c r="A899" s="51">
        <v>134</v>
      </c>
      <c r="B899" s="51" t="str">
        <f>Source!E329</f>
        <v>58,1</v>
      </c>
      <c r="C899" s="51" t="str">
        <f>Source!G329</f>
        <v>Выключатели автоматические «АВВ»  1Р 16А (прим.)</v>
      </c>
      <c r="D899" s="51" t="str">
        <f>Source!F329</f>
        <v>62.1.01.09-0050</v>
      </c>
      <c r="E899" s="34" t="str">
        <f>Source!H329</f>
        <v>шт.</v>
      </c>
      <c r="F899" s="14">
        <f>Source!I329</f>
        <v>7</v>
      </c>
      <c r="G899" s="25">
        <f>Source!AB329</f>
        <v>66.48</v>
      </c>
      <c r="H899" s="26">
        <f>Source!O329</f>
        <v>3318.02</v>
      </c>
      <c r="T899">
        <f>Source!O329+Source!X329+Source!Y329</f>
        <v>3318.02</v>
      </c>
      <c r="U899">
        <f>Source!P329</f>
        <v>3318.02</v>
      </c>
      <c r="V899">
        <f>Source!S329</f>
        <v>0</v>
      </c>
      <c r="W899">
        <f>Source!Q329</f>
        <v>0</v>
      </c>
      <c r="X899">
        <f>Source!R329</f>
        <v>0</v>
      </c>
      <c r="Y899">
        <f>Source!U329</f>
        <v>0</v>
      </c>
      <c r="Z899">
        <f>Source!V329</f>
        <v>0</v>
      </c>
      <c r="AA899">
        <f>Source!X329</f>
        <v>0</v>
      </c>
      <c r="AB899">
        <f>Source!Y329</f>
        <v>0</v>
      </c>
    </row>
    <row r="900" spans="1:28" ht="14.25" x14ac:dyDescent="0.2">
      <c r="C900" s="27" t="s">
        <v>1657</v>
      </c>
      <c r="D900" s="27">
        <f>Source!BC329</f>
        <v>7.13</v>
      </c>
      <c r="F900" s="14"/>
      <c r="G900" s="14"/>
      <c r="H900" s="14"/>
    </row>
    <row r="901" spans="1:28" ht="28.5" x14ac:dyDescent="0.2">
      <c r="A901" s="51">
        <v>135</v>
      </c>
      <c r="B901" s="51" t="str">
        <f>Source!E331</f>
        <v>58,2</v>
      </c>
      <c r="C901" s="51" t="str">
        <f>Source!G331</f>
        <v>Выключатели автоматические «АВВ»  1Р 10А (прим.)</v>
      </c>
      <c r="D901" s="51" t="str">
        <f>Source!F331</f>
        <v>62.1.01.09-0049</v>
      </c>
      <c r="E901" s="34" t="str">
        <f>Source!H331</f>
        <v>шт.</v>
      </c>
      <c r="F901" s="14">
        <f>Source!I331</f>
        <v>1</v>
      </c>
      <c r="G901" s="25">
        <f>Source!AB331</f>
        <v>73.63</v>
      </c>
      <c r="H901" s="26">
        <f>Source!O331</f>
        <v>524.98</v>
      </c>
      <c r="T901">
        <f>Source!O331+Source!X331+Source!Y331</f>
        <v>524.98</v>
      </c>
      <c r="U901">
        <f>Source!P331</f>
        <v>524.98</v>
      </c>
      <c r="V901">
        <f>Source!S331</f>
        <v>0</v>
      </c>
      <c r="W901">
        <f>Source!Q331</f>
        <v>0</v>
      </c>
      <c r="X901">
        <f>Source!R331</f>
        <v>0</v>
      </c>
      <c r="Y901">
        <f>Source!U331</f>
        <v>0</v>
      </c>
      <c r="Z901">
        <f>Source!V331</f>
        <v>0</v>
      </c>
      <c r="AA901">
        <f>Source!X331</f>
        <v>0</v>
      </c>
      <c r="AB901">
        <f>Source!Y331</f>
        <v>0</v>
      </c>
    </row>
    <row r="902" spans="1:28" ht="14.25" x14ac:dyDescent="0.2">
      <c r="C902" s="27" t="s">
        <v>1657</v>
      </c>
      <c r="D902" s="27">
        <f>Source!BC331</f>
        <v>7.13</v>
      </c>
      <c r="F902" s="14"/>
      <c r="G902" s="14"/>
      <c r="H902" s="14"/>
    </row>
    <row r="903" spans="1:28" ht="42.75" x14ac:dyDescent="0.2">
      <c r="A903" s="51">
        <v>136</v>
      </c>
      <c r="B903" s="51" t="str">
        <f>Source!E333</f>
        <v>58,3</v>
      </c>
      <c r="C903" s="51" t="str">
        <f>Source!G333</f>
        <v>Выключатели автоматические дифференциального тока АВВ DS941 1P+N  16А 30мА (прим.)</v>
      </c>
      <c r="D903" s="51" t="str">
        <f>Source!F333</f>
        <v>62.1.01.02-0017</v>
      </c>
      <c r="E903" s="34" t="str">
        <f>Source!H333</f>
        <v>шт.</v>
      </c>
      <c r="F903" s="14">
        <f>Source!I333</f>
        <v>1</v>
      </c>
      <c r="G903" s="25">
        <f>Source!AB333</f>
        <v>142.63999999999999</v>
      </c>
      <c r="H903" s="26">
        <f>Source!O333</f>
        <v>1017.02</v>
      </c>
      <c r="T903">
        <f>Source!O333+Source!X333+Source!Y333</f>
        <v>1017.02</v>
      </c>
      <c r="U903">
        <f>Source!P333</f>
        <v>1017.02</v>
      </c>
      <c r="V903">
        <f>Source!S333</f>
        <v>0</v>
      </c>
      <c r="W903">
        <f>Source!Q333</f>
        <v>0</v>
      </c>
      <c r="X903">
        <f>Source!R333</f>
        <v>0</v>
      </c>
      <c r="Y903">
        <f>Source!U333</f>
        <v>0</v>
      </c>
      <c r="Z903">
        <f>Source!V333</f>
        <v>0</v>
      </c>
      <c r="AA903">
        <f>Source!X333</f>
        <v>0</v>
      </c>
      <c r="AB903">
        <f>Source!Y333</f>
        <v>0</v>
      </c>
    </row>
    <row r="904" spans="1:28" ht="14.25" x14ac:dyDescent="0.2">
      <c r="C904" s="27" t="s">
        <v>1657</v>
      </c>
      <c r="D904" s="27">
        <f>Source!BC333</f>
        <v>7.13</v>
      </c>
      <c r="F904" s="14"/>
      <c r="G904" s="14"/>
      <c r="H904" s="14"/>
    </row>
    <row r="905" spans="1:28" ht="28.5" x14ac:dyDescent="0.2">
      <c r="A905" s="51">
        <v>137</v>
      </c>
      <c r="B905" s="51" t="str">
        <f>Source!E335</f>
        <v>59</v>
      </c>
      <c r="C905" s="51" t="str">
        <f>Source!G335</f>
        <v>Прибор или аппарат</v>
      </c>
      <c r="D905" s="51" t="str">
        <f>Source!F335</f>
        <v>м08-03-575-01</v>
      </c>
      <c r="E905" s="34" t="str">
        <f>Source!H335</f>
        <v>ШТ</v>
      </c>
      <c r="F905" s="14">
        <f>Source!I335</f>
        <v>2</v>
      </c>
      <c r="G905" s="25">
        <f>Source!AB335</f>
        <v>11.51</v>
      </c>
      <c r="H905" s="26">
        <f>Source!O335</f>
        <v>164.13</v>
      </c>
      <c r="T905">
        <f>Source!O335+Source!X335+Source!Y335</f>
        <v>417.62</v>
      </c>
      <c r="U905">
        <f>Source!P335</f>
        <v>5.7</v>
      </c>
      <c r="V905">
        <f>Source!S335</f>
        <v>158.43</v>
      </c>
      <c r="W905">
        <f>Source!Q335</f>
        <v>0</v>
      </c>
      <c r="X905">
        <f>Source!R335</f>
        <v>0</v>
      </c>
      <c r="Y905">
        <f>Source!U335</f>
        <v>2.2400000000000002</v>
      </c>
      <c r="Z905">
        <f>Source!V335</f>
        <v>0</v>
      </c>
      <c r="AA905">
        <f>Source!X335</f>
        <v>150.51</v>
      </c>
      <c r="AB905">
        <f>Source!Y335</f>
        <v>102.98</v>
      </c>
    </row>
    <row r="906" spans="1:28" ht="14.25" x14ac:dyDescent="0.2">
      <c r="C906" s="27" t="s">
        <v>1655</v>
      </c>
      <c r="D906" s="27">
        <f>Source!BA335</f>
        <v>7.13</v>
      </c>
      <c r="F906" s="14"/>
      <c r="G906" s="14"/>
      <c r="H906" s="14"/>
    </row>
    <row r="907" spans="1:28" x14ac:dyDescent="0.2">
      <c r="C907" s="27" t="s">
        <v>1656</v>
      </c>
      <c r="D907" s="27">
        <f>Source!BB335</f>
        <v>7.13</v>
      </c>
    </row>
    <row r="908" spans="1:28" x14ac:dyDescent="0.2">
      <c r="C908" s="27" t="s">
        <v>1657</v>
      </c>
      <c r="D908" s="27">
        <f>Source!BC335</f>
        <v>7.13</v>
      </c>
    </row>
    <row r="909" spans="1:28" x14ac:dyDescent="0.2">
      <c r="C909" s="27" t="s">
        <v>1658</v>
      </c>
      <c r="D909" s="27">
        <f>Source!BS335</f>
        <v>7.13</v>
      </c>
    </row>
    <row r="910" spans="1:28" x14ac:dyDescent="0.2">
      <c r="C910" s="11" t="s">
        <v>1659</v>
      </c>
      <c r="D910" s="38"/>
      <c r="E910" s="38"/>
      <c r="F910" s="38">
        <f>Source!BZ335</f>
        <v>95</v>
      </c>
      <c r="G910" s="62">
        <f>(Source!AF335+Source!AE335)*Source!FX335/100</f>
        <v>10.554500000000001</v>
      </c>
      <c r="H910" s="63">
        <f>Source!X335</f>
        <v>150.51</v>
      </c>
    </row>
    <row r="911" spans="1:28" x14ac:dyDescent="0.2">
      <c r="C911" s="11" t="s">
        <v>1661</v>
      </c>
      <c r="D911" s="38"/>
      <c r="E911" s="38"/>
      <c r="F911" s="38">
        <f>Source!CA335</f>
        <v>65</v>
      </c>
      <c r="G911" s="62">
        <f>(Source!AF335+Source!AE335)*Source!FY335/100</f>
        <v>7.2214999999999998</v>
      </c>
      <c r="H911" s="63">
        <f>Source!Y335</f>
        <v>102.98</v>
      </c>
    </row>
    <row r="912" spans="1:28" x14ac:dyDescent="0.2">
      <c r="C912" s="11" t="s">
        <v>1663</v>
      </c>
      <c r="D912" s="38"/>
      <c r="E912" s="38"/>
      <c r="F912" s="38"/>
      <c r="G912" s="62">
        <f>((Source!AF335+Source!AE335)*Source!FX335/100)+((Source!AF335+Source!AE335)*Source!FY335/100)+Source!AB335</f>
        <v>29.286000000000001</v>
      </c>
      <c r="H912" s="63">
        <f>Source!O335+Source!X335+Source!Y335</f>
        <v>417.62</v>
      </c>
    </row>
    <row r="913" spans="1:33" ht="28.5" x14ac:dyDescent="0.2">
      <c r="A913" s="51">
        <v>138</v>
      </c>
      <c r="B913" s="51" t="str">
        <f>Source!E337</f>
        <v>59,1</v>
      </c>
      <c r="C913" s="51" t="str">
        <f>Source!G337</f>
        <v>Выключатели автоматические «АВВ»  1Р 32А</v>
      </c>
      <c r="D913" s="51" t="str">
        <f>Source!F337</f>
        <v>62.1.01.09-0052</v>
      </c>
      <c r="E913" s="34" t="str">
        <f>Source!H337</f>
        <v>шт.</v>
      </c>
      <c r="F913" s="14">
        <f>Source!I337</f>
        <v>2</v>
      </c>
      <c r="G913" s="25">
        <f>Source!AB337</f>
        <v>76.89</v>
      </c>
      <c r="H913" s="26">
        <f>Source!O337</f>
        <v>1096.45</v>
      </c>
      <c r="T913">
        <f>Source!O337+Source!X337+Source!Y337</f>
        <v>1096.45</v>
      </c>
      <c r="U913">
        <f>Source!P337</f>
        <v>1096.45</v>
      </c>
      <c r="V913">
        <f>Source!S337</f>
        <v>0</v>
      </c>
      <c r="W913">
        <f>Source!Q337</f>
        <v>0</v>
      </c>
      <c r="X913">
        <f>Source!R337</f>
        <v>0</v>
      </c>
      <c r="Y913">
        <f>Source!U337</f>
        <v>0</v>
      </c>
      <c r="Z913">
        <f>Source!V337</f>
        <v>0</v>
      </c>
      <c r="AA913">
        <f>Source!X337</f>
        <v>0</v>
      </c>
      <c r="AB913">
        <f>Source!Y337</f>
        <v>0</v>
      </c>
    </row>
    <row r="914" spans="1:33" ht="14.25" x14ac:dyDescent="0.2">
      <c r="C914" s="27" t="s">
        <v>1657</v>
      </c>
      <c r="D914" s="27">
        <f>Source!BC337</f>
        <v>7.13</v>
      </c>
      <c r="F914" s="14"/>
      <c r="G914" s="14"/>
      <c r="H914" s="14"/>
    </row>
    <row r="916" spans="1:33" ht="15" x14ac:dyDescent="0.25">
      <c r="A916" s="64"/>
      <c r="B916" s="64"/>
      <c r="C916" s="73" t="str">
        <f>CONCATENATE("Итого по разделу: ",IF(Source!G339&lt;&gt;"Новый раздел", Source!G339, ""))</f>
        <v>Итого по разделу: Раздел 2 Система электроснабжения</v>
      </c>
      <c r="D916" s="73"/>
      <c r="E916" s="73"/>
      <c r="F916" s="73"/>
      <c r="G916" s="64"/>
      <c r="H916" s="65">
        <f>IF(SUM(T677:T915)=0, "-", SUM(T677:T915))</f>
        <v>94157.77</v>
      </c>
      <c r="AG916" s="55" t="str">
        <f>CONCATENATE("Итого по разделу: ",IF(Source!G339&lt;&gt;"Новый раздел", Source!G339, ""))</f>
        <v>Итого по разделу: Раздел 2 Система электроснабжения</v>
      </c>
    </row>
    <row r="917" spans="1:33" ht="15" x14ac:dyDescent="0.25">
      <c r="A917" s="64"/>
      <c r="B917" s="64"/>
      <c r="C917" s="64"/>
      <c r="D917" s="64"/>
      <c r="E917" s="64"/>
      <c r="F917" s="64"/>
      <c r="G917" s="64"/>
      <c r="H917" s="64"/>
    </row>
    <row r="920" spans="1:33" ht="16.5" x14ac:dyDescent="0.25">
      <c r="A920" s="77" t="str">
        <f>CONCATENATE("Раздел: ",IF(Source!G368&lt;&gt;"Новый раздел", Source!G368, ""))</f>
        <v>Раздел: Раздел: Пусконаладочные работы</v>
      </c>
      <c r="B920" s="77"/>
      <c r="C920" s="77"/>
      <c r="D920" s="77"/>
      <c r="E920" s="77"/>
      <c r="F920" s="77"/>
      <c r="G920" s="77"/>
      <c r="H920" s="77"/>
    </row>
    <row r="921" spans="1:33" ht="114" x14ac:dyDescent="0.2">
      <c r="A921" s="51">
        <v>139</v>
      </c>
      <c r="B921" s="51" t="str">
        <f>Source!E373</f>
        <v>60</v>
      </c>
      <c r="C921" s="51" t="str">
        <f>Source!G373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921" s="51" t="str">
        <f>Source!F373</f>
        <v>п01-11-028-01</v>
      </c>
      <c r="E921" s="34" t="str">
        <f>Source!H373</f>
        <v>ШТ</v>
      </c>
      <c r="F921" s="14">
        <f>Source!I373</f>
        <v>11</v>
      </c>
      <c r="G921" s="25">
        <f>Source!AB373</f>
        <v>3.28</v>
      </c>
      <c r="H921" s="26">
        <f>Source!O373</f>
        <v>451</v>
      </c>
      <c r="T921">
        <f>Source!O373+Source!X373+Source!Y373</f>
        <v>924.55</v>
      </c>
      <c r="U921">
        <f>Source!P373</f>
        <v>0</v>
      </c>
      <c r="V921">
        <f>Source!S373</f>
        <v>451</v>
      </c>
      <c r="W921">
        <f>Source!Q373</f>
        <v>0</v>
      </c>
      <c r="X921">
        <f>Source!R373</f>
        <v>0</v>
      </c>
      <c r="Y921">
        <f>Source!U373</f>
        <v>2.8159999999999998</v>
      </c>
      <c r="Z921">
        <f>Source!V373</f>
        <v>0</v>
      </c>
      <c r="AA921">
        <f>Source!X373</f>
        <v>293.14999999999998</v>
      </c>
      <c r="AB921">
        <f>Source!Y373</f>
        <v>180.4</v>
      </c>
    </row>
    <row r="922" spans="1:33" ht="14.25" x14ac:dyDescent="0.2">
      <c r="C922" s="27" t="s">
        <v>1655</v>
      </c>
      <c r="D922" s="27">
        <f>Source!BA373</f>
        <v>12.5</v>
      </c>
      <c r="F922" s="14"/>
      <c r="G922" s="14"/>
      <c r="H922" s="14"/>
    </row>
    <row r="923" spans="1:33" x14ac:dyDescent="0.2">
      <c r="C923" s="27" t="s">
        <v>1667</v>
      </c>
      <c r="D923" s="91" t="s">
        <v>31</v>
      </c>
      <c r="E923" s="91"/>
      <c r="F923" s="91"/>
      <c r="G923" s="91"/>
      <c r="H923" s="91"/>
    </row>
    <row r="924" spans="1:33" x14ac:dyDescent="0.2">
      <c r="C924" s="27" t="s">
        <v>1668</v>
      </c>
      <c r="D924" s="91" t="s">
        <v>31</v>
      </c>
      <c r="E924" s="91"/>
      <c r="F924" s="91"/>
      <c r="G924" s="91"/>
      <c r="H924" s="91"/>
    </row>
    <row r="925" spans="1:33" x14ac:dyDescent="0.2">
      <c r="C925" s="11" t="s">
        <v>1659</v>
      </c>
      <c r="D925" s="38"/>
      <c r="E925" s="38"/>
      <c r="F925" s="38">
        <f>Source!BZ373</f>
        <v>65</v>
      </c>
      <c r="G925" s="62">
        <f>(Source!AF373+Source!AE373)*Source!FX373/100</f>
        <v>2.1319999999999997</v>
      </c>
      <c r="H925" s="63">
        <f>Source!X373</f>
        <v>293.14999999999998</v>
      </c>
    </row>
    <row r="926" spans="1:33" x14ac:dyDescent="0.2">
      <c r="C926" s="11" t="s">
        <v>1661</v>
      </c>
      <c r="D926" s="38"/>
      <c r="E926" s="38"/>
      <c r="F926" s="38">
        <f>Source!CA373</f>
        <v>40</v>
      </c>
      <c r="G926" s="62">
        <f>(Source!AF373+Source!AE373)*Source!FY373/100</f>
        <v>1.3119999999999998</v>
      </c>
      <c r="H926" s="63">
        <f>Source!Y373</f>
        <v>180.4</v>
      </c>
    </row>
    <row r="927" spans="1:33" x14ac:dyDescent="0.2">
      <c r="C927" s="11" t="s">
        <v>1663</v>
      </c>
      <c r="D927" s="38"/>
      <c r="E927" s="38"/>
      <c r="F927" s="38"/>
      <c r="G927" s="62">
        <f>((Source!AF373+Source!AE373)*Source!FX373/100)+((Source!AF373+Source!AE373)*Source!FY373/100)+Source!AB373</f>
        <v>6.7239999999999993</v>
      </c>
      <c r="H927" s="63">
        <f>Source!O373+Source!X373+Source!Y373</f>
        <v>924.55</v>
      </c>
    </row>
    <row r="928" spans="1:33" ht="42.75" x14ac:dyDescent="0.2">
      <c r="A928" s="51">
        <v>140</v>
      </c>
      <c r="B928" s="51" t="str">
        <f>Source!E375</f>
        <v>61</v>
      </c>
      <c r="C928" s="51" t="str">
        <f>Source!G375</f>
        <v>Проверка наличия цепи между заземлителями и заземленными элементами</v>
      </c>
      <c r="D928" s="51" t="str">
        <f>Source!F375</f>
        <v>п01-11-011-01</v>
      </c>
      <c r="E928" s="34" t="str">
        <f>Source!H375</f>
        <v>100 измерений</v>
      </c>
      <c r="F928" s="14">
        <f>Source!I375</f>
        <v>0.11</v>
      </c>
      <c r="G928" s="25">
        <f>Source!AB375</f>
        <v>132.76</v>
      </c>
      <c r="H928" s="26">
        <f>Source!O375</f>
        <v>182.55</v>
      </c>
      <c r="T928">
        <f>Source!O375+Source!X375+Source!Y375</f>
        <v>374.23</v>
      </c>
      <c r="U928">
        <f>Source!P375</f>
        <v>0</v>
      </c>
      <c r="V928">
        <f>Source!S375</f>
        <v>182.55</v>
      </c>
      <c r="W928">
        <f>Source!Q375</f>
        <v>0</v>
      </c>
      <c r="X928">
        <f>Source!R375</f>
        <v>0</v>
      </c>
      <c r="Y928">
        <f>Source!U375</f>
        <v>1.1404800000000002</v>
      </c>
      <c r="Z928">
        <f>Source!V375</f>
        <v>0</v>
      </c>
      <c r="AA928">
        <f>Source!X375</f>
        <v>118.66</v>
      </c>
      <c r="AB928">
        <f>Source!Y375</f>
        <v>73.02</v>
      </c>
    </row>
    <row r="929" spans="1:28" ht="14.25" x14ac:dyDescent="0.2">
      <c r="C929" s="27" t="str">
        <f>"Объем: "&amp;Source!I375&amp;"=11/"&amp;"100"</f>
        <v>Объем: 0,11=11/100</v>
      </c>
      <c r="F929" s="14"/>
      <c r="G929" s="14"/>
      <c r="H929" s="14"/>
    </row>
    <row r="930" spans="1:28" x14ac:dyDescent="0.2">
      <c r="C930" s="27" t="s">
        <v>1655</v>
      </c>
      <c r="D930" s="27">
        <f>Source!BA375</f>
        <v>12.5</v>
      </c>
    </row>
    <row r="931" spans="1:28" x14ac:dyDescent="0.2">
      <c r="C931" s="27" t="s">
        <v>1667</v>
      </c>
      <c r="D931" s="91" t="s">
        <v>31</v>
      </c>
      <c r="E931" s="91"/>
      <c r="F931" s="91"/>
      <c r="G931" s="91"/>
      <c r="H931" s="91"/>
    </row>
    <row r="932" spans="1:28" x14ac:dyDescent="0.2">
      <c r="C932" s="27" t="s">
        <v>1668</v>
      </c>
      <c r="D932" s="91" t="s">
        <v>31</v>
      </c>
      <c r="E932" s="91"/>
      <c r="F932" s="91"/>
      <c r="G932" s="91"/>
      <c r="H932" s="91"/>
    </row>
    <row r="933" spans="1:28" x14ac:dyDescent="0.2">
      <c r="C933" s="11" t="s">
        <v>1659</v>
      </c>
      <c r="D933" s="38"/>
      <c r="E933" s="38"/>
      <c r="F933" s="38">
        <f>Source!BZ375</f>
        <v>65</v>
      </c>
      <c r="G933" s="62">
        <f>(Source!AF375+Source!AE375)*Source!FX375/100</f>
        <v>86.293999999999997</v>
      </c>
      <c r="H933" s="63">
        <f>Source!X375</f>
        <v>118.66</v>
      </c>
    </row>
    <row r="934" spans="1:28" x14ac:dyDescent="0.2">
      <c r="C934" s="11" t="s">
        <v>1661</v>
      </c>
      <c r="D934" s="38"/>
      <c r="E934" s="38"/>
      <c r="F934" s="38">
        <f>Source!CA375</f>
        <v>40</v>
      </c>
      <c r="G934" s="62">
        <f>(Source!AF375+Source!AE375)*Source!FY375/100</f>
        <v>53.103999999999999</v>
      </c>
      <c r="H934" s="63">
        <f>Source!Y375</f>
        <v>73.02</v>
      </c>
    </row>
    <row r="935" spans="1:28" x14ac:dyDescent="0.2">
      <c r="C935" s="11" t="s">
        <v>1663</v>
      </c>
      <c r="D935" s="38"/>
      <c r="E935" s="38"/>
      <c r="F935" s="38"/>
      <c r="G935" s="62">
        <f>((Source!AF375+Source!AE375)*Source!FX375/100)+((Source!AF375+Source!AE375)*Source!FY375/100)+Source!AB375</f>
        <v>272.15800000000002</v>
      </c>
      <c r="H935" s="63">
        <f>Source!O375+Source!X375+Source!Y375</f>
        <v>374.23</v>
      </c>
    </row>
    <row r="936" spans="1:28" ht="28.5" x14ac:dyDescent="0.2">
      <c r="A936" s="51">
        <v>141</v>
      </c>
      <c r="B936" s="51" t="str">
        <f>Source!E377</f>
        <v>62</v>
      </c>
      <c r="C936" s="51" t="str">
        <f>Source!G377</f>
        <v>Замер полного сопротивления цепи "фаза-нуль"</v>
      </c>
      <c r="D936" s="51" t="str">
        <f>Source!F377</f>
        <v>п01-11-013-01</v>
      </c>
      <c r="E936" s="34" t="str">
        <f>Source!H377</f>
        <v>ШТ</v>
      </c>
      <c r="F936" s="14">
        <f>Source!I377</f>
        <v>1</v>
      </c>
      <c r="G936" s="25">
        <f>Source!AB377</f>
        <v>12.496</v>
      </c>
      <c r="H936" s="26">
        <f>Source!O377</f>
        <v>156.19999999999999</v>
      </c>
      <c r="T936">
        <f>Source!O377+Source!X377+Source!Y377</f>
        <v>320.21000000000004</v>
      </c>
      <c r="U936">
        <f>Source!P377</f>
        <v>0</v>
      </c>
      <c r="V936">
        <f>Source!S377</f>
        <v>156.19999999999999</v>
      </c>
      <c r="W936">
        <f>Source!Q377</f>
        <v>0</v>
      </c>
      <c r="X936">
        <f>Source!R377</f>
        <v>0</v>
      </c>
      <c r="Y936">
        <f>Source!U377</f>
        <v>0.97599999999999998</v>
      </c>
      <c r="Z936">
        <f>Source!V377</f>
        <v>0</v>
      </c>
      <c r="AA936">
        <f>Source!X377</f>
        <v>101.53</v>
      </c>
      <c r="AB936">
        <f>Source!Y377</f>
        <v>62.48</v>
      </c>
    </row>
    <row r="937" spans="1:28" ht="14.25" x14ac:dyDescent="0.2">
      <c r="C937" s="27" t="s">
        <v>1655</v>
      </c>
      <c r="D937" s="27">
        <f>Source!BA377</f>
        <v>12.5</v>
      </c>
      <c r="F937" s="14"/>
      <c r="G937" s="14"/>
      <c r="H937" s="14"/>
    </row>
    <row r="938" spans="1:28" x14ac:dyDescent="0.2">
      <c r="C938" s="27" t="s">
        <v>1667</v>
      </c>
      <c r="D938" s="91" t="s">
        <v>31</v>
      </c>
      <c r="E938" s="91"/>
      <c r="F938" s="91"/>
      <c r="G938" s="91"/>
      <c r="H938" s="91"/>
    </row>
    <row r="939" spans="1:28" x14ac:dyDescent="0.2">
      <c r="C939" s="27" t="s">
        <v>1668</v>
      </c>
      <c r="D939" s="91" t="s">
        <v>31</v>
      </c>
      <c r="E939" s="91"/>
      <c r="F939" s="91"/>
      <c r="G939" s="91"/>
      <c r="H939" s="91"/>
    </row>
    <row r="940" spans="1:28" x14ac:dyDescent="0.2">
      <c r="C940" s="11" t="s">
        <v>1659</v>
      </c>
      <c r="D940" s="38"/>
      <c r="E940" s="38"/>
      <c r="F940" s="38">
        <f>Source!BZ377</f>
        <v>65</v>
      </c>
      <c r="G940" s="62">
        <f>(Source!AF377+Source!AE377)*Source!FX377/100</f>
        <v>8.1224000000000007</v>
      </c>
      <c r="H940" s="63">
        <f>Source!X377</f>
        <v>101.53</v>
      </c>
    </row>
    <row r="941" spans="1:28" x14ac:dyDescent="0.2">
      <c r="C941" s="11" t="s">
        <v>1661</v>
      </c>
      <c r="D941" s="38"/>
      <c r="E941" s="38"/>
      <c r="F941" s="38">
        <f>Source!CA377</f>
        <v>40</v>
      </c>
      <c r="G941" s="62">
        <f>(Source!AF377+Source!AE377)*Source!FY377/100</f>
        <v>4.9984000000000002</v>
      </c>
      <c r="H941" s="63">
        <f>Source!Y377</f>
        <v>62.48</v>
      </c>
    </row>
    <row r="942" spans="1:28" x14ac:dyDescent="0.2">
      <c r="C942" s="11" t="s">
        <v>1663</v>
      </c>
      <c r="D942" s="38"/>
      <c r="E942" s="38"/>
      <c r="F942" s="38"/>
      <c r="G942" s="62">
        <f>((Source!AF377+Source!AE377)*Source!FX377/100)+((Source!AF377+Source!AE377)*Source!FY377/100)+Source!AB377</f>
        <v>25.616800000000001</v>
      </c>
      <c r="H942" s="63">
        <f>Source!O377+Source!X377+Source!Y377</f>
        <v>320.21000000000004</v>
      </c>
    </row>
    <row r="943" spans="1:28" ht="57" x14ac:dyDescent="0.2">
      <c r="A943" s="51">
        <v>142</v>
      </c>
      <c r="B943" s="51" t="str">
        <f>Source!E379</f>
        <v>63</v>
      </c>
      <c r="C943" s="51" t="str">
        <f>Source!G379</f>
        <v>Выключатель однополюсный напряжением до 1 кВ с электромагнитным, тепловым или комбинированным расцепителем</v>
      </c>
      <c r="D943" s="51" t="str">
        <f>Source!F379</f>
        <v>п01-03-001-01</v>
      </c>
      <c r="E943" s="34" t="str">
        <f>Source!H379</f>
        <v>ШТ</v>
      </c>
      <c r="F943" s="14">
        <f>Source!I379</f>
        <v>11</v>
      </c>
      <c r="G943" s="25">
        <f>Source!AB379</f>
        <v>10.224</v>
      </c>
      <c r="H943" s="26">
        <f>Source!O379</f>
        <v>1405.8</v>
      </c>
      <c r="T943">
        <f>Source!O379+Source!X379+Source!Y379</f>
        <v>2881.89</v>
      </c>
      <c r="U943">
        <f>Source!P379</f>
        <v>0</v>
      </c>
      <c r="V943">
        <f>Source!S379</f>
        <v>1405.8</v>
      </c>
      <c r="W943">
        <f>Source!Q379</f>
        <v>0</v>
      </c>
      <c r="X943">
        <f>Source!R379</f>
        <v>0</v>
      </c>
      <c r="Y943">
        <f>Source!U379</f>
        <v>11.968</v>
      </c>
      <c r="Z943">
        <f>Source!V379</f>
        <v>0</v>
      </c>
      <c r="AA943">
        <f>Source!X379</f>
        <v>913.77</v>
      </c>
      <c r="AB943">
        <f>Source!Y379</f>
        <v>562.32000000000005</v>
      </c>
    </row>
    <row r="944" spans="1:28" ht="14.25" x14ac:dyDescent="0.2">
      <c r="C944" s="27" t="s">
        <v>1655</v>
      </c>
      <c r="D944" s="27">
        <f>Source!BA379</f>
        <v>12.5</v>
      </c>
      <c r="F944" s="14"/>
      <c r="G944" s="14"/>
      <c r="H944" s="14"/>
    </row>
    <row r="945" spans="1:28" x14ac:dyDescent="0.2">
      <c r="C945" s="27" t="s">
        <v>1667</v>
      </c>
      <c r="D945" s="91" t="s">
        <v>31</v>
      </c>
      <c r="E945" s="91"/>
      <c r="F945" s="91"/>
      <c r="G945" s="91"/>
      <c r="H945" s="91"/>
    </row>
    <row r="946" spans="1:28" x14ac:dyDescent="0.2">
      <c r="C946" s="27" t="s">
        <v>1668</v>
      </c>
      <c r="D946" s="91" t="s">
        <v>31</v>
      </c>
      <c r="E946" s="91"/>
      <c r="F946" s="91"/>
      <c r="G946" s="91"/>
      <c r="H946" s="91"/>
    </row>
    <row r="947" spans="1:28" x14ac:dyDescent="0.2">
      <c r="C947" s="11" t="s">
        <v>1659</v>
      </c>
      <c r="D947" s="38"/>
      <c r="E947" s="38"/>
      <c r="F947" s="38">
        <f>Source!BZ379</f>
        <v>65</v>
      </c>
      <c r="G947" s="62">
        <f>(Source!AF379+Source!AE379)*Source!FX379/100</f>
        <v>6.6456000000000008</v>
      </c>
      <c r="H947" s="63">
        <f>Source!X379</f>
        <v>913.77</v>
      </c>
    </row>
    <row r="948" spans="1:28" x14ac:dyDescent="0.2">
      <c r="C948" s="11" t="s">
        <v>1661</v>
      </c>
      <c r="D948" s="38"/>
      <c r="E948" s="38"/>
      <c r="F948" s="38">
        <f>Source!CA379</f>
        <v>40</v>
      </c>
      <c r="G948" s="62">
        <f>(Source!AF379+Source!AE379)*Source!FY379/100</f>
        <v>4.0896000000000008</v>
      </c>
      <c r="H948" s="63">
        <f>Source!Y379</f>
        <v>562.32000000000005</v>
      </c>
    </row>
    <row r="949" spans="1:28" x14ac:dyDescent="0.2">
      <c r="C949" s="11" t="s">
        <v>1663</v>
      </c>
      <c r="D949" s="38"/>
      <c r="E949" s="38"/>
      <c r="F949" s="38"/>
      <c r="G949" s="62">
        <f>((Source!AF379+Source!AE379)*Source!FX379/100)+((Source!AF379+Source!AE379)*Source!FY379/100)+Source!AB379</f>
        <v>20.959200000000003</v>
      </c>
      <c r="H949" s="63">
        <f>Source!O379+Source!X379+Source!Y379</f>
        <v>2881.89</v>
      </c>
    </row>
    <row r="951" spans="1:28" ht="15" x14ac:dyDescent="0.25">
      <c r="A951" s="64"/>
      <c r="B951" s="64"/>
      <c r="C951" s="73" t="str">
        <f>CONCATENATE("Итого по разделу: ",IF(Source!G381&lt;&gt;"Новый раздел", Source!G381, ""))</f>
        <v>Итого по разделу: Раздел: Пусконаладочные работы</v>
      </c>
      <c r="D951" s="73"/>
      <c r="E951" s="73"/>
      <c r="F951" s="73"/>
      <c r="G951" s="64"/>
      <c r="H951" s="65">
        <f>IF(SUM(T920:T950)=0, "-", SUM(T920:T950))</f>
        <v>4500.88</v>
      </c>
    </row>
    <row r="952" spans="1:28" ht="15" x14ac:dyDescent="0.25">
      <c r="A952" s="64"/>
      <c r="B952" s="64"/>
      <c r="C952" s="64"/>
      <c r="D952" s="64"/>
      <c r="E952" s="64"/>
      <c r="F952" s="64"/>
      <c r="G952" s="64"/>
      <c r="H952" s="64"/>
    </row>
    <row r="955" spans="1:28" ht="16.5" x14ac:dyDescent="0.25">
      <c r="A955" s="77" t="str">
        <f>CONCATENATE("Раздел: ",IF(Source!G410&lt;&gt;"Новый раздел", Source!G410, ""))</f>
        <v>Раздел: Раздел : Система отопления и вентиляции</v>
      </c>
      <c r="B955" s="77"/>
      <c r="C955" s="77"/>
      <c r="D955" s="77"/>
      <c r="E955" s="77"/>
      <c r="F955" s="77"/>
      <c r="G955" s="77"/>
      <c r="H955" s="77"/>
    </row>
    <row r="956" spans="1:28" ht="42.75" x14ac:dyDescent="0.2">
      <c r="A956" s="51">
        <v>143</v>
      </c>
      <c r="B956" s="51" t="str">
        <f>Source!E415</f>
        <v>64</v>
      </c>
      <c r="C956" s="51" t="str">
        <f>Source!G415</f>
        <v>Разборка трубопроводов из водогазопроводных труб диаметром до 32 мм</v>
      </c>
      <c r="D956" s="51" t="str">
        <f>Source!F415</f>
        <v>65-1-1</v>
      </c>
      <c r="E956" s="34" t="str">
        <f>Source!H415</f>
        <v>100 м</v>
      </c>
      <c r="F956" s="14">
        <f>Source!I415</f>
        <v>0.34</v>
      </c>
      <c r="G956" s="25">
        <f>Source!AB415</f>
        <v>328.71</v>
      </c>
      <c r="H956" s="26">
        <f>Source!O415</f>
        <v>796.86</v>
      </c>
      <c r="T956">
        <f>Source!O415+Source!X415+Source!Y415</f>
        <v>1666.71</v>
      </c>
      <c r="U956">
        <f>Source!P415</f>
        <v>81.45</v>
      </c>
      <c r="V956">
        <f>Source!S415</f>
        <v>698.22</v>
      </c>
      <c r="W956">
        <f>Source!Q415</f>
        <v>17.190000000000001</v>
      </c>
      <c r="X956">
        <f>Source!R415</f>
        <v>3.27</v>
      </c>
      <c r="Y956">
        <f>Source!U415</f>
        <v>11.7844</v>
      </c>
      <c r="Z956">
        <f>Source!V415</f>
        <v>3.4000000000000002E-2</v>
      </c>
      <c r="AA956">
        <f>Source!X415</f>
        <v>519.1</v>
      </c>
      <c r="AB956">
        <f>Source!Y415</f>
        <v>350.75</v>
      </c>
    </row>
    <row r="957" spans="1:28" ht="14.25" x14ac:dyDescent="0.2">
      <c r="C957" s="27" t="str">
        <f>"Объем: "&amp;Source!I415&amp;"=34/"&amp;"100"</f>
        <v>Объем: 0,34=34/100</v>
      </c>
      <c r="F957" s="14"/>
      <c r="G957" s="14"/>
      <c r="H957" s="14"/>
    </row>
    <row r="958" spans="1:28" x14ac:dyDescent="0.2">
      <c r="C958" s="27" t="s">
        <v>1655</v>
      </c>
      <c r="D958" s="27">
        <f>Source!BA415</f>
        <v>7.13</v>
      </c>
    </row>
    <row r="959" spans="1:28" x14ac:dyDescent="0.2">
      <c r="C959" s="27" t="s">
        <v>1656</v>
      </c>
      <c r="D959" s="27">
        <f>Source!BB415</f>
        <v>7.13</v>
      </c>
    </row>
    <row r="960" spans="1:28" x14ac:dyDescent="0.2">
      <c r="C960" s="27" t="s">
        <v>1657</v>
      </c>
      <c r="D960" s="27">
        <f>Source!BC415</f>
        <v>7.13</v>
      </c>
    </row>
    <row r="961" spans="1:28" x14ac:dyDescent="0.2">
      <c r="C961" s="27" t="s">
        <v>1658</v>
      </c>
      <c r="D961" s="27">
        <f>Source!BS415</f>
        <v>7.13</v>
      </c>
    </row>
    <row r="962" spans="1:28" x14ac:dyDescent="0.2">
      <c r="C962" s="11" t="s">
        <v>1659</v>
      </c>
      <c r="D962" s="38"/>
      <c r="E962" s="38"/>
      <c r="F962" s="38">
        <f>Source!BZ415</f>
        <v>74</v>
      </c>
      <c r="G962" s="62">
        <f>(Source!AF415+Source!AE415)*Source!FX415/100</f>
        <v>214.13380000000001</v>
      </c>
      <c r="H962" s="63">
        <f>Source!X415</f>
        <v>519.1</v>
      </c>
    </row>
    <row r="963" spans="1:28" x14ac:dyDescent="0.2">
      <c r="C963" s="11" t="s">
        <v>1661</v>
      </c>
      <c r="D963" s="38"/>
      <c r="E963" s="38"/>
      <c r="F963" s="38">
        <f>Source!CA415</f>
        <v>50</v>
      </c>
      <c r="G963" s="62">
        <f>(Source!AF415+Source!AE415)*Source!FY415/100</f>
        <v>144.685</v>
      </c>
      <c r="H963" s="63">
        <f>Source!Y415</f>
        <v>350.75</v>
      </c>
    </row>
    <row r="964" spans="1:28" x14ac:dyDescent="0.2">
      <c r="C964" s="11" t="s">
        <v>1663</v>
      </c>
      <c r="D964" s="38"/>
      <c r="E964" s="38"/>
      <c r="F964" s="38"/>
      <c r="G964" s="62">
        <f>((Source!AF415+Source!AE415)*Source!FX415/100)+((Source!AF415+Source!AE415)*Source!FY415/100)+Source!AB415</f>
        <v>687.52880000000005</v>
      </c>
      <c r="H964" s="63">
        <f>Source!O415+Source!X415+Source!Y415</f>
        <v>1666.71</v>
      </c>
    </row>
    <row r="965" spans="1:28" ht="28.5" x14ac:dyDescent="0.2">
      <c r="A965" s="51">
        <v>144</v>
      </c>
      <c r="B965" s="51" t="str">
        <f>Source!E417</f>
        <v>65</v>
      </c>
      <c r="C965" s="51" t="str">
        <f>Source!G417</f>
        <v>Труба полиэтиленовая по основанию пола, диаметр до 50 мм</v>
      </c>
      <c r="D965" s="51" t="str">
        <f>Source!F417</f>
        <v>м08-02-410-02</v>
      </c>
      <c r="E965" s="34" t="str">
        <f>Source!H417</f>
        <v>100 м</v>
      </c>
      <c r="F965" s="14">
        <f>Source!I417</f>
        <v>0.1</v>
      </c>
      <c r="G965" s="25">
        <f>Source!AB417</f>
        <v>250.92</v>
      </c>
      <c r="H965" s="26">
        <f>Source!O417</f>
        <v>178.91</v>
      </c>
      <c r="T965">
        <f>Source!O417+Source!X417+Source!Y417</f>
        <v>345.92999999999995</v>
      </c>
      <c r="U965">
        <f>Source!P417</f>
        <v>62.56</v>
      </c>
      <c r="V965">
        <f>Source!S417</f>
        <v>102.41</v>
      </c>
      <c r="W965">
        <f>Source!Q417</f>
        <v>13.94</v>
      </c>
      <c r="X965">
        <f>Source!R417</f>
        <v>1.98</v>
      </c>
      <c r="Y965">
        <f>Source!U417</f>
        <v>1.528</v>
      </c>
      <c r="Z965">
        <f>Source!V417</f>
        <v>2.2000000000000002E-2</v>
      </c>
      <c r="AA965">
        <f>Source!X417</f>
        <v>99.17</v>
      </c>
      <c r="AB965">
        <f>Source!Y417</f>
        <v>67.849999999999994</v>
      </c>
    </row>
    <row r="966" spans="1:28" ht="14.25" x14ac:dyDescent="0.2">
      <c r="C966" s="27" t="str">
        <f>"Объем: "&amp;Source!I417&amp;"=10/"&amp;"100"</f>
        <v>Объем: 0,1=10/100</v>
      </c>
      <c r="F966" s="14"/>
      <c r="G966" s="14"/>
      <c r="H966" s="14"/>
    </row>
    <row r="967" spans="1:28" x14ac:dyDescent="0.2">
      <c r="C967" s="27" t="s">
        <v>1655</v>
      </c>
      <c r="D967" s="27">
        <f>Source!BA417</f>
        <v>7.13</v>
      </c>
    </row>
    <row r="968" spans="1:28" x14ac:dyDescent="0.2">
      <c r="C968" s="27" t="s">
        <v>1656</v>
      </c>
      <c r="D968" s="27">
        <f>Source!BB417</f>
        <v>7.13</v>
      </c>
    </row>
    <row r="969" spans="1:28" x14ac:dyDescent="0.2">
      <c r="C969" s="27" t="s">
        <v>1657</v>
      </c>
      <c r="D969" s="27">
        <f>Source!BC417</f>
        <v>7.13</v>
      </c>
    </row>
    <row r="970" spans="1:28" x14ac:dyDescent="0.2">
      <c r="C970" s="27" t="s">
        <v>1658</v>
      </c>
      <c r="D970" s="27">
        <f>Source!BS417</f>
        <v>7.13</v>
      </c>
    </row>
    <row r="971" spans="1:28" x14ac:dyDescent="0.2">
      <c r="C971" s="11" t="s">
        <v>1659</v>
      </c>
      <c r="D971" s="38"/>
      <c r="E971" s="38"/>
      <c r="F971" s="38">
        <f>Source!BZ417</f>
        <v>95</v>
      </c>
      <c r="G971" s="62">
        <f>(Source!AF417+Source!AE417)*Source!FX417/100</f>
        <v>139.08000000000001</v>
      </c>
      <c r="H971" s="63">
        <f>Source!X417</f>
        <v>99.17</v>
      </c>
    </row>
    <row r="972" spans="1:28" x14ac:dyDescent="0.2">
      <c r="C972" s="11" t="s">
        <v>1661</v>
      </c>
      <c r="D972" s="38"/>
      <c r="E972" s="38"/>
      <c r="F972" s="38">
        <f>Source!CA417</f>
        <v>65</v>
      </c>
      <c r="G972" s="62">
        <f>(Source!AF417+Source!AE417)*Source!FY417/100</f>
        <v>95.16</v>
      </c>
      <c r="H972" s="63">
        <f>Source!Y417</f>
        <v>67.849999999999994</v>
      </c>
    </row>
    <row r="973" spans="1:28" x14ac:dyDescent="0.2">
      <c r="C973" s="11" t="s">
        <v>1663</v>
      </c>
      <c r="D973" s="38"/>
      <c r="E973" s="38"/>
      <c r="F973" s="38"/>
      <c r="G973" s="62">
        <f>((Source!AF417+Source!AE417)*Source!FX417/100)+((Source!AF417+Source!AE417)*Source!FY417/100)+Source!AB417</f>
        <v>485.15999999999997</v>
      </c>
      <c r="H973" s="63">
        <f>Source!O417+Source!X417+Source!Y417</f>
        <v>345.92999999999995</v>
      </c>
    </row>
    <row r="974" spans="1:28" ht="28.5" x14ac:dyDescent="0.2">
      <c r="A974" s="51">
        <v>145</v>
      </c>
      <c r="B974" s="51" t="str">
        <f>Source!E419</f>
        <v>65,1</v>
      </c>
      <c r="C974" s="51" t="str">
        <f>Source!G419</f>
        <v>Трубы гладкие одностенные легкие из ПНД, диаметром 40 мм</v>
      </c>
      <c r="D974" s="51" t="str">
        <f>Source!F419</f>
        <v>24.3.03.13-0305</v>
      </c>
      <c r="E974" s="34" t="str">
        <f>Source!H419</f>
        <v>10 м</v>
      </c>
      <c r="F974" s="14">
        <f>Source!I419</f>
        <v>1</v>
      </c>
      <c r="G974" s="25">
        <f>Source!AB419</f>
        <v>149.84</v>
      </c>
      <c r="H974" s="26">
        <f>Source!O419</f>
        <v>1068.3599999999999</v>
      </c>
      <c r="T974">
        <f>Source!O419+Source!X419+Source!Y419</f>
        <v>1068.3599999999999</v>
      </c>
      <c r="U974">
        <f>Source!P419</f>
        <v>1068.3599999999999</v>
      </c>
      <c r="V974">
        <f>Source!S419</f>
        <v>0</v>
      </c>
      <c r="W974">
        <f>Source!Q419</f>
        <v>0</v>
      </c>
      <c r="X974">
        <f>Source!R419</f>
        <v>0</v>
      </c>
      <c r="Y974">
        <f>Source!U419</f>
        <v>0</v>
      </c>
      <c r="Z974">
        <f>Source!V419</f>
        <v>0</v>
      </c>
      <c r="AA974">
        <f>Source!X419</f>
        <v>0</v>
      </c>
      <c r="AB974">
        <f>Source!Y419</f>
        <v>0</v>
      </c>
    </row>
    <row r="975" spans="1:28" ht="14.25" x14ac:dyDescent="0.2">
      <c r="C975" s="27" t="s">
        <v>1657</v>
      </c>
      <c r="D975" s="27">
        <f>Source!BC419</f>
        <v>7.13</v>
      </c>
      <c r="F975" s="14"/>
      <c r="G975" s="14"/>
      <c r="H975" s="14"/>
    </row>
    <row r="976" spans="1:28" ht="14.25" x14ac:dyDescent="0.2">
      <c r="A976" s="51">
        <v>146</v>
      </c>
      <c r="B976" s="51" t="str">
        <f>Source!E421</f>
        <v>66</v>
      </c>
      <c r="C976" s="51" t="str">
        <f>Source!G421</f>
        <v>Демонтаж конвекторов</v>
      </c>
      <c r="D976" s="51" t="str">
        <f>Source!F421</f>
        <v>65-19-5</v>
      </c>
      <c r="E976" s="34" t="str">
        <f>Source!H421</f>
        <v>100 экм</v>
      </c>
      <c r="F976" s="14">
        <f>Source!I421</f>
        <v>0.126</v>
      </c>
      <c r="G976" s="25">
        <f>Source!AB421</f>
        <v>150.27000000000001</v>
      </c>
      <c r="H976" s="26">
        <f>Source!O421</f>
        <v>134.99</v>
      </c>
      <c r="T976">
        <f>Source!O421+Source!X421+Source!Y421</f>
        <v>298.44000000000005</v>
      </c>
      <c r="U976">
        <f>Source!P421</f>
        <v>0</v>
      </c>
      <c r="V976">
        <f>Source!S421</f>
        <v>129.38</v>
      </c>
      <c r="W976">
        <f>Source!Q421</f>
        <v>5.61</v>
      </c>
      <c r="X976">
        <f>Source!R421</f>
        <v>2.4300000000000002</v>
      </c>
      <c r="Y976">
        <f>Source!U421</f>
        <v>2.3058000000000001</v>
      </c>
      <c r="Z976">
        <f>Source!V421</f>
        <v>2.52E-2</v>
      </c>
      <c r="AA976">
        <f>Source!X421</f>
        <v>97.54</v>
      </c>
      <c r="AB976">
        <f>Source!Y421</f>
        <v>65.91</v>
      </c>
    </row>
    <row r="977" spans="1:28" ht="14.25" x14ac:dyDescent="0.2">
      <c r="C977" s="27" t="str">
        <f>"Объем: "&amp;Source!I421&amp;"=12,6/"&amp;"100"</f>
        <v>Объем: 0,126=12,6/100</v>
      </c>
      <c r="F977" s="14"/>
      <c r="G977" s="14"/>
      <c r="H977" s="14"/>
    </row>
    <row r="978" spans="1:28" x14ac:dyDescent="0.2">
      <c r="C978" s="27" t="s">
        <v>1655</v>
      </c>
      <c r="D978" s="27">
        <f>Source!BA421</f>
        <v>7.13</v>
      </c>
    </row>
    <row r="979" spans="1:28" x14ac:dyDescent="0.2">
      <c r="C979" s="27" t="s">
        <v>1656</v>
      </c>
      <c r="D979" s="27">
        <f>Source!BB421</f>
        <v>7.13</v>
      </c>
    </row>
    <row r="980" spans="1:28" x14ac:dyDescent="0.2">
      <c r="C980" s="27" t="s">
        <v>1657</v>
      </c>
      <c r="D980" s="27">
        <f>Source!BC421</f>
        <v>7.13</v>
      </c>
    </row>
    <row r="981" spans="1:28" x14ac:dyDescent="0.2">
      <c r="C981" s="27" t="s">
        <v>1658</v>
      </c>
      <c r="D981" s="27">
        <f>Source!BS421</f>
        <v>7.13</v>
      </c>
    </row>
    <row r="982" spans="1:28" x14ac:dyDescent="0.2">
      <c r="C982" s="11" t="s">
        <v>1659</v>
      </c>
      <c r="D982" s="38"/>
      <c r="E982" s="38"/>
      <c r="F982" s="38">
        <f>Source!BZ421</f>
        <v>74</v>
      </c>
      <c r="G982" s="62">
        <f>(Source!AF421+Source!AE421)*Source!FX421/100</f>
        <v>108.5728</v>
      </c>
      <c r="H982" s="63">
        <f>Source!X421</f>
        <v>97.54</v>
      </c>
    </row>
    <row r="983" spans="1:28" x14ac:dyDescent="0.2">
      <c r="C983" s="11" t="s">
        <v>1661</v>
      </c>
      <c r="D983" s="38"/>
      <c r="E983" s="38"/>
      <c r="F983" s="38">
        <f>Source!CA421</f>
        <v>50</v>
      </c>
      <c r="G983" s="62">
        <f>(Source!AF421+Source!AE421)*Source!FY421/100</f>
        <v>73.36</v>
      </c>
      <c r="H983" s="63">
        <f>Source!Y421</f>
        <v>65.91</v>
      </c>
    </row>
    <row r="984" spans="1:28" x14ac:dyDescent="0.2">
      <c r="C984" s="11" t="s">
        <v>1663</v>
      </c>
      <c r="D984" s="38"/>
      <c r="E984" s="38"/>
      <c r="F984" s="38"/>
      <c r="G984" s="62">
        <f>((Source!AF421+Source!AE421)*Source!FX421/100)+((Source!AF421+Source!AE421)*Source!FY421/100)+Source!AB421</f>
        <v>332.20280000000002</v>
      </c>
      <c r="H984" s="63">
        <f>Source!O421+Source!X421+Source!Y421</f>
        <v>298.44000000000005</v>
      </c>
    </row>
    <row r="985" spans="1:28" ht="57" x14ac:dyDescent="0.2">
      <c r="A985" s="51">
        <v>147</v>
      </c>
      <c r="B985" s="51" t="str">
        <f>Source!E423</f>
        <v>67</v>
      </c>
      <c r="C985" s="51" t="str">
        <f>Source!G423</f>
        <v>Прокладка трубопроводов отопления из стальных водогазопроводных неоцинкованных труб диаметром 25 мм</v>
      </c>
      <c r="D985" s="51" t="str">
        <f>Source!F423</f>
        <v>16-02-001-03</v>
      </c>
      <c r="E985" s="34" t="str">
        <f>Source!H423</f>
        <v>100 м</v>
      </c>
      <c r="F985" s="14">
        <f>Source!I423</f>
        <v>0.28000000000000003</v>
      </c>
      <c r="G985" s="25">
        <f>Source!AB423</f>
        <v>441.548</v>
      </c>
      <c r="H985" s="26">
        <f>Source!O423</f>
        <v>881.51</v>
      </c>
      <c r="T985">
        <f>Source!O423+Source!X423+Source!Y423</f>
        <v>2264.1999999999998</v>
      </c>
      <c r="U985">
        <f>Source!P423</f>
        <v>55.68</v>
      </c>
      <c r="V985">
        <f>Source!S423</f>
        <v>728.18</v>
      </c>
      <c r="W985">
        <f>Source!Q423</f>
        <v>97.65</v>
      </c>
      <c r="X985">
        <f>Source!R423</f>
        <v>15.2</v>
      </c>
      <c r="Y985">
        <f>Source!U423</f>
        <v>10.616339999999999</v>
      </c>
      <c r="Z985">
        <f>Source!V423</f>
        <v>0.17500000000000002</v>
      </c>
      <c r="AA985">
        <f>Source!X423</f>
        <v>854.89</v>
      </c>
      <c r="AB985">
        <f>Source!Y423</f>
        <v>527.79999999999995</v>
      </c>
    </row>
    <row r="986" spans="1:28" ht="14.25" x14ac:dyDescent="0.2">
      <c r="C986" s="27" t="str">
        <f>"Объем: "&amp;Source!I423&amp;"=28/"&amp;"100"</f>
        <v>Объем: 0,28=28/100</v>
      </c>
      <c r="F986" s="14"/>
      <c r="G986" s="14"/>
      <c r="H986" s="14"/>
    </row>
    <row r="987" spans="1:28" x14ac:dyDescent="0.2">
      <c r="C987" s="27" t="s">
        <v>1655</v>
      </c>
      <c r="D987" s="27">
        <f>Source!BA423</f>
        <v>7.13</v>
      </c>
    </row>
    <row r="988" spans="1:28" x14ac:dyDescent="0.2">
      <c r="C988" s="27" t="s">
        <v>1656</v>
      </c>
      <c r="D988" s="27">
        <f>Source!BB423</f>
        <v>7.13</v>
      </c>
    </row>
    <row r="989" spans="1:28" x14ac:dyDescent="0.2">
      <c r="C989" s="27" t="s">
        <v>1657</v>
      </c>
      <c r="D989" s="27">
        <f>Source!BC423</f>
        <v>7.13</v>
      </c>
    </row>
    <row r="990" spans="1:28" x14ac:dyDescent="0.2">
      <c r="C990" s="27" t="s">
        <v>1658</v>
      </c>
      <c r="D990" s="27">
        <f>Source!BS423</f>
        <v>7.13</v>
      </c>
    </row>
    <row r="991" spans="1:28" x14ac:dyDescent="0.2">
      <c r="C991" s="27" t="s">
        <v>1665</v>
      </c>
      <c r="D991" s="91" t="s">
        <v>96</v>
      </c>
      <c r="E991" s="91"/>
      <c r="F991" s="91"/>
      <c r="G991" s="91"/>
      <c r="H991" s="91"/>
    </row>
    <row r="992" spans="1:28" x14ac:dyDescent="0.2">
      <c r="C992" s="27" t="s">
        <v>1666</v>
      </c>
      <c r="D992" s="91" t="s">
        <v>96</v>
      </c>
      <c r="E992" s="91"/>
      <c r="F992" s="91"/>
      <c r="G992" s="91"/>
      <c r="H992" s="91"/>
    </row>
    <row r="993" spans="1:28" x14ac:dyDescent="0.2">
      <c r="C993" s="27" t="s">
        <v>1667</v>
      </c>
      <c r="D993" s="91" t="s">
        <v>97</v>
      </c>
      <c r="E993" s="91"/>
      <c r="F993" s="91"/>
      <c r="G993" s="91"/>
      <c r="H993" s="91"/>
    </row>
    <row r="994" spans="1:28" x14ac:dyDescent="0.2">
      <c r="C994" s="27" t="s">
        <v>1668</v>
      </c>
      <c r="D994" s="91" t="s">
        <v>97</v>
      </c>
      <c r="E994" s="91"/>
      <c r="F994" s="91"/>
      <c r="G994" s="91"/>
      <c r="H994" s="91"/>
    </row>
    <row r="995" spans="1:28" x14ac:dyDescent="0.2">
      <c r="C995" s="27" t="s">
        <v>1669</v>
      </c>
      <c r="D995" s="91" t="s">
        <v>96</v>
      </c>
      <c r="E995" s="91"/>
      <c r="F995" s="91"/>
      <c r="G995" s="91"/>
      <c r="H995" s="91"/>
    </row>
    <row r="996" spans="1:28" x14ac:dyDescent="0.2">
      <c r="C996" s="11" t="s">
        <v>1659</v>
      </c>
      <c r="D996" s="38"/>
      <c r="E996" s="38"/>
      <c r="F996" s="38">
        <f>Source!BZ423</f>
        <v>128</v>
      </c>
      <c r="G996" s="62">
        <f>(Source!AF423+Source!AE423)*Source!FX423/100</f>
        <v>428.95641600000005</v>
      </c>
      <c r="H996" s="63">
        <f>Source!X423</f>
        <v>854.89</v>
      </c>
    </row>
    <row r="997" spans="1:28" x14ac:dyDescent="0.2">
      <c r="C997" s="11" t="s">
        <v>1660</v>
      </c>
      <c r="D997" s="38"/>
      <c r="E997" s="38"/>
      <c r="F997" s="38"/>
      <c r="G997" s="38" t="str">
        <f>CONCATENATE(Source!DL423,Source!FT423, "=", Source!FX423, "%")</f>
        <v>*0,9=115,2%</v>
      </c>
      <c r="H997" s="38" t="str">
        <f>CONCATENATE(Source!AT423)</f>
        <v>115</v>
      </c>
    </row>
    <row r="998" spans="1:28" x14ac:dyDescent="0.2">
      <c r="C998" s="11" t="s">
        <v>1661</v>
      </c>
      <c r="D998" s="38"/>
      <c r="E998" s="38"/>
      <c r="F998" s="38">
        <f>Source!CA423</f>
        <v>83</v>
      </c>
      <c r="G998" s="62">
        <f>(Source!AF423+Source!AE423)*Source!FY423/100</f>
        <v>262.69856899999996</v>
      </c>
      <c r="H998" s="63">
        <f>Source!Y423</f>
        <v>527.79999999999995</v>
      </c>
    </row>
    <row r="999" spans="1:28" x14ac:dyDescent="0.2">
      <c r="C999" s="11" t="s">
        <v>1662</v>
      </c>
      <c r="D999" s="38"/>
      <c r="E999" s="38"/>
      <c r="F999" s="38"/>
      <c r="G999" s="38" t="str">
        <f>CONCATENATE(Source!DM423,Source!FU423, "=", Source!FY423, "%")</f>
        <v>*0,85=70,55%</v>
      </c>
      <c r="H999" s="38" t="str">
        <f>CONCATENATE(Source!AU423)</f>
        <v>71</v>
      </c>
    </row>
    <row r="1000" spans="1:28" x14ac:dyDescent="0.2">
      <c r="C1000" s="11" t="s">
        <v>1663</v>
      </c>
      <c r="D1000" s="38"/>
      <c r="E1000" s="38"/>
      <c r="F1000" s="38"/>
      <c r="G1000" s="62">
        <f>((Source!AF423+Source!AE423)*Source!FX423/100)+((Source!AF423+Source!AE423)*Source!FY423/100)+Source!AB423</f>
        <v>1133.2029849999999</v>
      </c>
      <c r="H1000" s="63">
        <f>Source!O423+Source!X423+Source!Y423</f>
        <v>2264.1999999999998</v>
      </c>
    </row>
    <row r="1001" spans="1:28" ht="57" x14ac:dyDescent="0.2">
      <c r="A1001" s="51">
        <v>148</v>
      </c>
      <c r="B1001" s="51" t="str">
        <f>Source!E425</f>
        <v>67,1</v>
      </c>
      <c r="C1001" s="51" t="str">
        <f>Source!G425</f>
        <v>Хомут металлический с одним стопорным винтом и резиновым профилем для крепления трубопроводов диаметром 25-28 мм</v>
      </c>
      <c r="D1001" s="51" t="str">
        <f>Source!F425</f>
        <v>23.1.02.06-0004</v>
      </c>
      <c r="E1001" s="34" t="str">
        <f>Source!H425</f>
        <v>10 шт.</v>
      </c>
      <c r="F1001" s="14">
        <f>Source!I425</f>
        <v>2.1</v>
      </c>
      <c r="G1001" s="25">
        <f>Source!AB425</f>
        <v>33</v>
      </c>
      <c r="H1001" s="26">
        <f>Source!O425</f>
        <v>494.11</v>
      </c>
      <c r="T1001">
        <f>Source!O425+Source!X425+Source!Y425</f>
        <v>494.11</v>
      </c>
      <c r="U1001">
        <f>Source!P425</f>
        <v>494.11</v>
      </c>
      <c r="V1001">
        <f>Source!S425</f>
        <v>0</v>
      </c>
      <c r="W1001">
        <f>Source!Q425</f>
        <v>0</v>
      </c>
      <c r="X1001">
        <f>Source!R425</f>
        <v>0</v>
      </c>
      <c r="Y1001">
        <f>Source!U425</f>
        <v>0</v>
      </c>
      <c r="Z1001">
        <f>Source!V425</f>
        <v>0</v>
      </c>
      <c r="AA1001">
        <f>Source!X425</f>
        <v>0</v>
      </c>
      <c r="AB1001">
        <f>Source!Y425</f>
        <v>0</v>
      </c>
    </row>
    <row r="1002" spans="1:28" ht="14.25" x14ac:dyDescent="0.2">
      <c r="C1002" s="27" t="s">
        <v>1657</v>
      </c>
      <c r="D1002" s="27">
        <f>Source!BC425</f>
        <v>7.13</v>
      </c>
      <c r="F1002" s="14"/>
      <c r="G1002" s="14"/>
      <c r="H1002" s="14"/>
    </row>
    <row r="1003" spans="1:28" ht="57" x14ac:dyDescent="0.2">
      <c r="A1003" s="51">
        <v>149</v>
      </c>
      <c r="B1003" s="51" t="str">
        <f>Source!E427</f>
        <v>67,2</v>
      </c>
      <c r="C1003" s="51" t="str">
        <f>Source!G427</f>
        <v>Трубопроводы из стальных водогазопроводных неоцинкованных труб с гильзами и креплениями для газоснабжения диаметром 25 мм</v>
      </c>
      <c r="D1003" s="51" t="str">
        <f>Source!F427</f>
        <v>23.7.01.03-0003</v>
      </c>
      <c r="E1003" s="34" t="str">
        <f>Source!H427</f>
        <v>м</v>
      </c>
      <c r="F1003" s="14">
        <f>Source!I427</f>
        <v>28</v>
      </c>
      <c r="G1003" s="25">
        <f>Source!AB427</f>
        <v>27.2</v>
      </c>
      <c r="H1003" s="26">
        <f>Source!O427</f>
        <v>5430.21</v>
      </c>
      <c r="T1003">
        <f>Source!O427+Source!X427+Source!Y427</f>
        <v>5430.21</v>
      </c>
      <c r="U1003">
        <f>Source!P427</f>
        <v>5430.21</v>
      </c>
      <c r="V1003">
        <f>Source!S427</f>
        <v>0</v>
      </c>
      <c r="W1003">
        <f>Source!Q427</f>
        <v>0</v>
      </c>
      <c r="X1003">
        <f>Source!R427</f>
        <v>0</v>
      </c>
      <c r="Y1003">
        <f>Source!U427</f>
        <v>0</v>
      </c>
      <c r="Z1003">
        <f>Source!V427</f>
        <v>0</v>
      </c>
      <c r="AA1003">
        <f>Source!X427</f>
        <v>0</v>
      </c>
      <c r="AB1003">
        <f>Source!Y427</f>
        <v>0</v>
      </c>
    </row>
    <row r="1004" spans="1:28" ht="14.25" x14ac:dyDescent="0.2">
      <c r="C1004" s="27" t="s">
        <v>1657</v>
      </c>
      <c r="D1004" s="27">
        <f>Source!BC427</f>
        <v>7.13</v>
      </c>
      <c r="F1004" s="14"/>
      <c r="G1004" s="14"/>
      <c r="H1004" s="14"/>
    </row>
    <row r="1005" spans="1:28" ht="14.25" x14ac:dyDescent="0.2">
      <c r="A1005" s="51">
        <v>150</v>
      </c>
      <c r="B1005" s="51" t="str">
        <f>Source!E429</f>
        <v>67,3</v>
      </c>
      <c r="C1005" s="51" t="str">
        <f>Source!G429</f>
        <v>Трубопроводы с гильзами</v>
      </c>
      <c r="D1005" s="51" t="str">
        <f>Source!F429</f>
        <v>23.7.01.07</v>
      </c>
      <c r="E1005" s="34" t="str">
        <f>Source!H429</f>
        <v>м</v>
      </c>
      <c r="F1005" s="14">
        <f>Source!I429</f>
        <v>28</v>
      </c>
      <c r="G1005" s="25">
        <f>Source!AB429</f>
        <v>0</v>
      </c>
      <c r="H1005" s="26">
        <f>Source!O429</f>
        <v>0</v>
      </c>
      <c r="T1005">
        <f>Source!O429+Source!X429+Source!Y429</f>
        <v>0</v>
      </c>
      <c r="U1005">
        <f>Source!P429</f>
        <v>0</v>
      </c>
      <c r="V1005">
        <f>Source!S429</f>
        <v>0</v>
      </c>
      <c r="W1005">
        <f>Source!Q429</f>
        <v>0</v>
      </c>
      <c r="X1005">
        <f>Source!R429</f>
        <v>0</v>
      </c>
      <c r="Y1005">
        <f>Source!U429</f>
        <v>0</v>
      </c>
      <c r="Z1005">
        <f>Source!V429</f>
        <v>0</v>
      </c>
      <c r="AA1005">
        <f>Source!X429</f>
        <v>0</v>
      </c>
      <c r="AB1005">
        <f>Source!Y429</f>
        <v>0</v>
      </c>
    </row>
    <row r="1006" spans="1:28" ht="14.25" x14ac:dyDescent="0.2">
      <c r="C1006" s="27" t="s">
        <v>1657</v>
      </c>
      <c r="D1006" s="27">
        <f>Source!BC429</f>
        <v>7.13</v>
      </c>
      <c r="F1006" s="14"/>
      <c r="G1006" s="14"/>
      <c r="H1006" s="14"/>
    </row>
    <row r="1007" spans="1:28" ht="57" x14ac:dyDescent="0.2">
      <c r="A1007" s="51">
        <v>151</v>
      </c>
      <c r="B1007" s="51" t="str">
        <f>Source!E431</f>
        <v>68</v>
      </c>
      <c r="C1007" s="51" t="str">
        <f>Source!G431</f>
        <v>Прокладка трубопроводов отопления из стальных водогазопроводных неоцинкованных труб диаметром 20 мм</v>
      </c>
      <c r="D1007" s="51" t="str">
        <f>Source!F431</f>
        <v>16-02-001-02</v>
      </c>
      <c r="E1007" s="34" t="str">
        <f>Source!H431</f>
        <v>100 м</v>
      </c>
      <c r="F1007" s="14">
        <f>Source!I431</f>
        <v>0.12</v>
      </c>
      <c r="G1007" s="25">
        <f>Source!AB431</f>
        <v>440.928</v>
      </c>
      <c r="H1007" s="26">
        <f>Source!O431</f>
        <v>377.26</v>
      </c>
      <c r="T1007">
        <f>Source!O431+Source!X431+Source!Y431</f>
        <v>969.83999999999992</v>
      </c>
      <c r="U1007">
        <f>Source!P431</f>
        <v>23.33</v>
      </c>
      <c r="V1007">
        <f>Source!S431</f>
        <v>312.08</v>
      </c>
      <c r="W1007">
        <f>Source!Q431</f>
        <v>41.85</v>
      </c>
      <c r="X1007">
        <f>Source!R431</f>
        <v>6.51</v>
      </c>
      <c r="Y1007">
        <f>Source!U431</f>
        <v>4.5498599999999989</v>
      </c>
      <c r="Z1007">
        <f>Source!V431</f>
        <v>7.4999999999999997E-2</v>
      </c>
      <c r="AA1007">
        <f>Source!X431</f>
        <v>366.38</v>
      </c>
      <c r="AB1007">
        <f>Source!Y431</f>
        <v>226.2</v>
      </c>
    </row>
    <row r="1008" spans="1:28" ht="14.25" x14ac:dyDescent="0.2">
      <c r="C1008" s="27" t="str">
        <f>"Объем: "&amp;Source!I431&amp;"=12/"&amp;"100"</f>
        <v>Объем: 0,12=12/100</v>
      </c>
      <c r="F1008" s="14"/>
      <c r="G1008" s="14"/>
      <c r="H1008" s="14"/>
    </row>
    <row r="1009" spans="1:28" x14ac:dyDescent="0.2">
      <c r="C1009" s="27" t="s">
        <v>1655</v>
      </c>
      <c r="D1009" s="27">
        <f>Source!BA431</f>
        <v>7.13</v>
      </c>
    </row>
    <row r="1010" spans="1:28" x14ac:dyDescent="0.2">
      <c r="C1010" s="27" t="s">
        <v>1656</v>
      </c>
      <c r="D1010" s="27">
        <f>Source!BB431</f>
        <v>7.13</v>
      </c>
    </row>
    <row r="1011" spans="1:28" x14ac:dyDescent="0.2">
      <c r="C1011" s="27" t="s">
        <v>1657</v>
      </c>
      <c r="D1011" s="27">
        <f>Source!BC431</f>
        <v>7.13</v>
      </c>
    </row>
    <row r="1012" spans="1:28" x14ac:dyDescent="0.2">
      <c r="C1012" s="27" t="s">
        <v>1658</v>
      </c>
      <c r="D1012" s="27">
        <f>Source!BS431</f>
        <v>7.13</v>
      </c>
    </row>
    <row r="1013" spans="1:28" x14ac:dyDescent="0.2">
      <c r="C1013" s="27" t="s">
        <v>1665</v>
      </c>
      <c r="D1013" s="91" t="s">
        <v>96</v>
      </c>
      <c r="E1013" s="91"/>
      <c r="F1013" s="91"/>
      <c r="G1013" s="91"/>
      <c r="H1013" s="91"/>
    </row>
    <row r="1014" spans="1:28" x14ac:dyDescent="0.2">
      <c r="C1014" s="27" t="s">
        <v>1666</v>
      </c>
      <c r="D1014" s="91" t="s">
        <v>96</v>
      </c>
      <c r="E1014" s="91"/>
      <c r="F1014" s="91"/>
      <c r="G1014" s="91"/>
      <c r="H1014" s="91"/>
    </row>
    <row r="1015" spans="1:28" x14ac:dyDescent="0.2">
      <c r="C1015" s="27" t="s">
        <v>1667</v>
      </c>
      <c r="D1015" s="91" t="s">
        <v>97</v>
      </c>
      <c r="E1015" s="91"/>
      <c r="F1015" s="91"/>
      <c r="G1015" s="91"/>
      <c r="H1015" s="91"/>
    </row>
    <row r="1016" spans="1:28" x14ac:dyDescent="0.2">
      <c r="C1016" s="27" t="s">
        <v>1668</v>
      </c>
      <c r="D1016" s="91" t="s">
        <v>97</v>
      </c>
      <c r="E1016" s="91"/>
      <c r="F1016" s="91"/>
      <c r="G1016" s="91"/>
      <c r="H1016" s="91"/>
    </row>
    <row r="1017" spans="1:28" x14ac:dyDescent="0.2">
      <c r="C1017" s="27" t="s">
        <v>1669</v>
      </c>
      <c r="D1017" s="91" t="s">
        <v>96</v>
      </c>
      <c r="E1017" s="91"/>
      <c r="F1017" s="91"/>
      <c r="G1017" s="91"/>
      <c r="H1017" s="91"/>
    </row>
    <row r="1018" spans="1:28" x14ac:dyDescent="0.2">
      <c r="C1018" s="11" t="s">
        <v>1659</v>
      </c>
      <c r="D1018" s="38"/>
      <c r="E1018" s="38"/>
      <c r="F1018" s="38">
        <f>Source!BZ431</f>
        <v>128</v>
      </c>
      <c r="G1018" s="62">
        <f>(Source!AF431+Source!AE431)*Source!FX431/100</f>
        <v>428.95641600000005</v>
      </c>
      <c r="H1018" s="63">
        <f>Source!X431</f>
        <v>366.38</v>
      </c>
    </row>
    <row r="1019" spans="1:28" x14ac:dyDescent="0.2">
      <c r="C1019" s="11" t="s">
        <v>1660</v>
      </c>
      <c r="D1019" s="38"/>
      <c r="E1019" s="38"/>
      <c r="F1019" s="38"/>
      <c r="G1019" s="38" t="str">
        <f>CONCATENATE(Source!DL431,Source!FT431, "=", Source!FX431, "%")</f>
        <v>*0,9=115,2%</v>
      </c>
      <c r="H1019" s="38" t="str">
        <f>CONCATENATE(Source!AT431)</f>
        <v>115</v>
      </c>
    </row>
    <row r="1020" spans="1:28" x14ac:dyDescent="0.2">
      <c r="C1020" s="11" t="s">
        <v>1661</v>
      </c>
      <c r="D1020" s="38"/>
      <c r="E1020" s="38"/>
      <c r="F1020" s="38">
        <f>Source!CA431</f>
        <v>83</v>
      </c>
      <c r="G1020" s="62">
        <f>(Source!AF431+Source!AE431)*Source!FY431/100</f>
        <v>262.69856899999996</v>
      </c>
      <c r="H1020" s="63">
        <f>Source!Y431</f>
        <v>226.2</v>
      </c>
    </row>
    <row r="1021" spans="1:28" x14ac:dyDescent="0.2">
      <c r="C1021" s="11" t="s">
        <v>1662</v>
      </c>
      <c r="D1021" s="38"/>
      <c r="E1021" s="38"/>
      <c r="F1021" s="38"/>
      <c r="G1021" s="38" t="str">
        <f>CONCATENATE(Source!DM431,Source!FU431, "=", Source!FY431, "%")</f>
        <v>*0,85=70,55%</v>
      </c>
      <c r="H1021" s="38" t="str">
        <f>CONCATENATE(Source!AU431)</f>
        <v>71</v>
      </c>
    </row>
    <row r="1022" spans="1:28" x14ac:dyDescent="0.2">
      <c r="C1022" s="11" t="s">
        <v>1663</v>
      </c>
      <c r="D1022" s="38"/>
      <c r="E1022" s="38"/>
      <c r="F1022" s="38"/>
      <c r="G1022" s="62">
        <f>((Source!AF431+Source!AE431)*Source!FX431/100)+((Source!AF431+Source!AE431)*Source!FY431/100)+Source!AB431</f>
        <v>1132.582985</v>
      </c>
      <c r="H1022" s="63">
        <f>Source!O431+Source!X431+Source!Y431</f>
        <v>969.83999999999992</v>
      </c>
    </row>
    <row r="1023" spans="1:28" ht="57" x14ac:dyDescent="0.2">
      <c r="A1023" s="51">
        <v>152</v>
      </c>
      <c r="B1023" s="51" t="str">
        <f>Source!E433</f>
        <v>68,1</v>
      </c>
      <c r="C1023" s="51" t="str">
        <f>Source!G433</f>
        <v>Хомут металлический с одним стопорным винтом и резиновым профилем для крепления трубопроводов диаметром 25-28 мм</v>
      </c>
      <c r="D1023" s="51" t="str">
        <f>Source!F433</f>
        <v>23.1.02.06-0004</v>
      </c>
      <c r="E1023" s="34" t="str">
        <f>Source!H433</f>
        <v>10 шт.</v>
      </c>
      <c r="F1023" s="14">
        <f>Source!I433</f>
        <v>0.9</v>
      </c>
      <c r="G1023" s="25">
        <f>Source!AB433</f>
        <v>33</v>
      </c>
      <c r="H1023" s="26">
        <f>Source!O433</f>
        <v>211.76</v>
      </c>
      <c r="T1023">
        <f>Source!O433+Source!X433+Source!Y433</f>
        <v>211.76</v>
      </c>
      <c r="U1023">
        <f>Source!P433</f>
        <v>211.76</v>
      </c>
      <c r="V1023">
        <f>Source!S433</f>
        <v>0</v>
      </c>
      <c r="W1023">
        <f>Source!Q433</f>
        <v>0</v>
      </c>
      <c r="X1023">
        <f>Source!R433</f>
        <v>0</v>
      </c>
      <c r="Y1023">
        <f>Source!U433</f>
        <v>0</v>
      </c>
      <c r="Z1023">
        <f>Source!V433</f>
        <v>0</v>
      </c>
      <c r="AA1023">
        <f>Source!X433</f>
        <v>0</v>
      </c>
      <c r="AB1023">
        <f>Source!Y433</f>
        <v>0</v>
      </c>
    </row>
    <row r="1024" spans="1:28" ht="14.25" x14ac:dyDescent="0.2">
      <c r="C1024" s="27" t="s">
        <v>1657</v>
      </c>
      <c r="D1024" s="27">
        <f>Source!BC433</f>
        <v>7.13</v>
      </c>
      <c r="F1024" s="14"/>
      <c r="G1024" s="14"/>
      <c r="H1024" s="14"/>
    </row>
    <row r="1025" spans="1:28" ht="57" x14ac:dyDescent="0.2">
      <c r="A1025" s="51">
        <v>153</v>
      </c>
      <c r="B1025" s="51" t="str">
        <f>Source!E435</f>
        <v>68,2</v>
      </c>
      <c r="C1025" s="51" t="str">
        <f>Source!G435</f>
        <v>Трубопроводы из стальных водогазопроводных неоцинкованных труб с гильзами и креплениями для газоснабжения диаметром 20 мм</v>
      </c>
      <c r="D1025" s="51" t="str">
        <f>Source!F435</f>
        <v>23.7.01.03-0002</v>
      </c>
      <c r="E1025" s="34" t="str">
        <f>Source!H435</f>
        <v>м</v>
      </c>
      <c r="F1025" s="14">
        <f>Source!I435</f>
        <v>12</v>
      </c>
      <c r="G1025" s="25">
        <f>Source!AB435</f>
        <v>25.28</v>
      </c>
      <c r="H1025" s="26">
        <f>Source!O435</f>
        <v>2162.96</v>
      </c>
      <c r="T1025">
        <f>Source!O435+Source!X435+Source!Y435</f>
        <v>2162.96</v>
      </c>
      <c r="U1025">
        <f>Source!P435</f>
        <v>2162.96</v>
      </c>
      <c r="V1025">
        <f>Source!S435</f>
        <v>0</v>
      </c>
      <c r="W1025">
        <f>Source!Q435</f>
        <v>0</v>
      </c>
      <c r="X1025">
        <f>Source!R435</f>
        <v>0</v>
      </c>
      <c r="Y1025">
        <f>Source!U435</f>
        <v>0</v>
      </c>
      <c r="Z1025">
        <f>Source!V435</f>
        <v>0</v>
      </c>
      <c r="AA1025">
        <f>Source!X435</f>
        <v>0</v>
      </c>
      <c r="AB1025">
        <f>Source!Y435</f>
        <v>0</v>
      </c>
    </row>
    <row r="1026" spans="1:28" ht="14.25" x14ac:dyDescent="0.2">
      <c r="C1026" s="27" t="s">
        <v>1657</v>
      </c>
      <c r="D1026" s="27">
        <f>Source!BC435</f>
        <v>7.13</v>
      </c>
      <c r="F1026" s="14"/>
      <c r="G1026" s="14"/>
      <c r="H1026" s="14"/>
    </row>
    <row r="1027" spans="1:28" ht="14.25" x14ac:dyDescent="0.2">
      <c r="A1027" s="51">
        <v>154</v>
      </c>
      <c r="B1027" s="51" t="str">
        <f>Source!E437</f>
        <v>69</v>
      </c>
      <c r="C1027" s="51" t="str">
        <f>Source!G437</f>
        <v>Смена жалюзийных решеток</v>
      </c>
      <c r="D1027" s="51" t="str">
        <f>Source!F437</f>
        <v>65-33-1</v>
      </c>
      <c r="E1027" s="34" t="str">
        <f>Source!H437</f>
        <v>100 ШТ</v>
      </c>
      <c r="F1027" s="14">
        <f>Source!I437</f>
        <v>0.06</v>
      </c>
      <c r="G1027" s="25">
        <f>Source!AB437</f>
        <v>430.86</v>
      </c>
      <c r="H1027" s="26">
        <f>Source!O437</f>
        <v>184.32</v>
      </c>
      <c r="T1027">
        <f>Source!O437+Source!X437+Source!Y437</f>
        <v>459.16</v>
      </c>
      <c r="U1027">
        <f>Source!P437</f>
        <v>15.64</v>
      </c>
      <c r="V1027">
        <f>Source!S437</f>
        <v>168.55</v>
      </c>
      <c r="W1027">
        <f>Source!Q437</f>
        <v>0.13</v>
      </c>
      <c r="X1027">
        <f>Source!R437</f>
        <v>0.06</v>
      </c>
      <c r="Y1027">
        <f>Source!U437</f>
        <v>2.7713999999999999</v>
      </c>
      <c r="Z1027">
        <f>Source!V437</f>
        <v>5.9999999999999995E-4</v>
      </c>
      <c r="AA1027">
        <f>Source!X437</f>
        <v>173.67</v>
      </c>
      <c r="AB1027">
        <f>Source!Y437</f>
        <v>101.17</v>
      </c>
    </row>
    <row r="1028" spans="1:28" ht="14.25" x14ac:dyDescent="0.2">
      <c r="C1028" s="27" t="str">
        <f>"Объем: "&amp;Source!I437&amp;"=6/"&amp;"100"</f>
        <v>Объем: 0,06=6/100</v>
      </c>
      <c r="F1028" s="14"/>
      <c r="G1028" s="14"/>
      <c r="H1028" s="14"/>
    </row>
    <row r="1029" spans="1:28" x14ac:dyDescent="0.2">
      <c r="C1029" s="27" t="s">
        <v>1655</v>
      </c>
      <c r="D1029" s="27">
        <f>Source!BA437</f>
        <v>7.13</v>
      </c>
    </row>
    <row r="1030" spans="1:28" x14ac:dyDescent="0.2">
      <c r="C1030" s="27" t="s">
        <v>1656</v>
      </c>
      <c r="D1030" s="27">
        <f>Source!BB437</f>
        <v>7.13</v>
      </c>
    </row>
    <row r="1031" spans="1:28" x14ac:dyDescent="0.2">
      <c r="C1031" s="27" t="s">
        <v>1657</v>
      </c>
      <c r="D1031" s="27">
        <f>Source!BC437</f>
        <v>7.13</v>
      </c>
    </row>
    <row r="1032" spans="1:28" x14ac:dyDescent="0.2">
      <c r="C1032" s="27" t="s">
        <v>1658</v>
      </c>
      <c r="D1032" s="27">
        <f>Source!BS437</f>
        <v>7.13</v>
      </c>
    </row>
    <row r="1033" spans="1:28" x14ac:dyDescent="0.2">
      <c r="C1033" s="11" t="s">
        <v>1659</v>
      </c>
      <c r="D1033" s="38"/>
      <c r="E1033" s="38"/>
      <c r="F1033" s="38">
        <f>Source!BZ437</f>
        <v>103</v>
      </c>
      <c r="G1033" s="62">
        <f>(Source!AF437+Source!AE437)*Source!FX437/100</f>
        <v>405.96420000000001</v>
      </c>
      <c r="H1033" s="63">
        <f>Source!X437</f>
        <v>173.67</v>
      </c>
    </row>
    <row r="1034" spans="1:28" x14ac:dyDescent="0.2">
      <c r="C1034" s="11" t="s">
        <v>1661</v>
      </c>
      <c r="D1034" s="38"/>
      <c r="E1034" s="38"/>
      <c r="F1034" s="38">
        <f>Source!CA437</f>
        <v>60</v>
      </c>
      <c r="G1034" s="62">
        <f>(Source!AF437+Source!AE437)*Source!FY437/100</f>
        <v>236.48399999999998</v>
      </c>
      <c r="H1034" s="63">
        <f>Source!Y437</f>
        <v>101.17</v>
      </c>
    </row>
    <row r="1035" spans="1:28" x14ac:dyDescent="0.2">
      <c r="C1035" s="11" t="s">
        <v>1663</v>
      </c>
      <c r="D1035" s="38"/>
      <c r="E1035" s="38"/>
      <c r="F1035" s="38"/>
      <c r="G1035" s="62">
        <f>((Source!AF437+Source!AE437)*Source!FX437/100)+((Source!AF437+Source!AE437)*Source!FY437/100)+Source!AB437</f>
        <v>1073.3081999999999</v>
      </c>
      <c r="H1035" s="63">
        <f>Source!O437+Source!X437+Source!Y437</f>
        <v>459.16</v>
      </c>
    </row>
    <row r="1036" spans="1:28" ht="57" x14ac:dyDescent="0.2">
      <c r="A1036" s="51">
        <v>155</v>
      </c>
      <c r="B1036" s="51" t="str">
        <f>Source!E439</f>
        <v>69,1</v>
      </c>
      <c r="C1036" s="51" t="str">
        <f>Source!G439</f>
        <v>Решетки жалюзийные регулируемые из алюминиевого профиля с порошковым покрытием марки Р-200, размером 200х200 мм</v>
      </c>
      <c r="D1036" s="51" t="str">
        <f>Source!F439</f>
        <v>19.2.03.02-0177 прим.</v>
      </c>
      <c r="E1036" s="34" t="str">
        <f>Source!H439</f>
        <v>шт.</v>
      </c>
      <c r="F1036" s="14">
        <f>Source!I439</f>
        <v>6</v>
      </c>
      <c r="G1036" s="25">
        <f>Source!AB439</f>
        <v>60.35</v>
      </c>
      <c r="H1036" s="26">
        <f>Source!O439</f>
        <v>2581.77</v>
      </c>
      <c r="T1036">
        <f>Source!O439+Source!X439+Source!Y439</f>
        <v>2581.77</v>
      </c>
      <c r="U1036">
        <f>Source!P439</f>
        <v>2581.77</v>
      </c>
      <c r="V1036">
        <f>Source!S439</f>
        <v>0</v>
      </c>
      <c r="W1036">
        <f>Source!Q439</f>
        <v>0</v>
      </c>
      <c r="X1036">
        <f>Source!R439</f>
        <v>0</v>
      </c>
      <c r="Y1036">
        <f>Source!U439</f>
        <v>0</v>
      </c>
      <c r="Z1036">
        <f>Source!V439</f>
        <v>0</v>
      </c>
      <c r="AA1036">
        <f>Source!X439</f>
        <v>0</v>
      </c>
      <c r="AB1036">
        <f>Source!Y439</f>
        <v>0</v>
      </c>
    </row>
    <row r="1037" spans="1:28" ht="14.25" x14ac:dyDescent="0.2">
      <c r="C1037" s="27" t="s">
        <v>1657</v>
      </c>
      <c r="D1037" s="27">
        <f>Source!BC439</f>
        <v>7.13</v>
      </c>
      <c r="F1037" s="14"/>
      <c r="G1037" s="14"/>
      <c r="H1037" s="14"/>
    </row>
    <row r="1038" spans="1:28" ht="42.75" x14ac:dyDescent="0.2">
      <c r="A1038" s="51">
        <v>156</v>
      </c>
      <c r="B1038" s="51" t="str">
        <f>Source!E441</f>
        <v>70</v>
      </c>
      <c r="C1038" s="51" t="str">
        <f>Source!G441</f>
        <v>Окраска масляными составами ранее окрашенных поверхностей труб стальных за 2 раза</v>
      </c>
      <c r="D1038" s="51" t="str">
        <f>Source!F441</f>
        <v>62-32-2</v>
      </c>
      <c r="E1038" s="34" t="str">
        <f>Source!H441</f>
        <v>100 м2</v>
      </c>
      <c r="F1038" s="14">
        <f>Source!I441</f>
        <v>0.29520000000000002</v>
      </c>
      <c r="G1038" s="25">
        <f>Source!AB441</f>
        <v>805.44</v>
      </c>
      <c r="H1038" s="26">
        <f>Source!O441</f>
        <v>1695.27</v>
      </c>
      <c r="T1038">
        <f>Source!O441+Source!X441+Source!Y441</f>
        <v>3479.75</v>
      </c>
      <c r="U1038">
        <f>Source!P441</f>
        <v>321.45999999999998</v>
      </c>
      <c r="V1038">
        <f>Source!S441</f>
        <v>1372.42</v>
      </c>
      <c r="W1038">
        <f>Source!Q441</f>
        <v>1.39</v>
      </c>
      <c r="X1038">
        <f>Source!R441</f>
        <v>0.25</v>
      </c>
      <c r="Y1038">
        <f>Source!U441</f>
        <v>23.793119999999998</v>
      </c>
      <c r="Z1038">
        <f>Source!V441</f>
        <v>2.9520000000000002E-3</v>
      </c>
      <c r="AA1038">
        <f>Source!X441</f>
        <v>1098.1400000000001</v>
      </c>
      <c r="AB1038">
        <f>Source!Y441</f>
        <v>686.34</v>
      </c>
    </row>
    <row r="1039" spans="1:28" ht="14.25" x14ac:dyDescent="0.2">
      <c r="C1039" s="27" t="str">
        <f>"Объем: "&amp;Source!I441&amp;"=29,52/"&amp;"100"</f>
        <v>Объем: 0,2952=29,52/100</v>
      </c>
      <c r="F1039" s="14"/>
      <c r="G1039" s="14"/>
      <c r="H1039" s="14"/>
    </row>
    <row r="1040" spans="1:28" x14ac:dyDescent="0.2">
      <c r="C1040" s="27" t="s">
        <v>1655</v>
      </c>
      <c r="D1040" s="27">
        <f>Source!BA441</f>
        <v>7.13</v>
      </c>
    </row>
    <row r="1041" spans="1:28" x14ac:dyDescent="0.2">
      <c r="C1041" s="27" t="s">
        <v>1656</v>
      </c>
      <c r="D1041" s="27">
        <f>Source!BB441</f>
        <v>7.13</v>
      </c>
    </row>
    <row r="1042" spans="1:28" x14ac:dyDescent="0.2">
      <c r="C1042" s="27" t="s">
        <v>1657</v>
      </c>
      <c r="D1042" s="27">
        <f>Source!BC441</f>
        <v>7.13</v>
      </c>
    </row>
    <row r="1043" spans="1:28" x14ac:dyDescent="0.2">
      <c r="C1043" s="27" t="s">
        <v>1658</v>
      </c>
      <c r="D1043" s="27">
        <f>Source!BS441</f>
        <v>7.13</v>
      </c>
    </row>
    <row r="1044" spans="1:28" x14ac:dyDescent="0.2">
      <c r="C1044" s="11" t="s">
        <v>1659</v>
      </c>
      <c r="D1044" s="38"/>
      <c r="E1044" s="38"/>
      <c r="F1044" s="38">
        <f>Source!BZ441</f>
        <v>80</v>
      </c>
      <c r="G1044" s="62">
        <f>(Source!AF441+Source!AE441)*Source!FX441/100</f>
        <v>521.73599999999999</v>
      </c>
      <c r="H1044" s="63">
        <f>Source!X441</f>
        <v>1098.1400000000001</v>
      </c>
    </row>
    <row r="1045" spans="1:28" x14ac:dyDescent="0.2">
      <c r="C1045" s="11" t="s">
        <v>1661</v>
      </c>
      <c r="D1045" s="38"/>
      <c r="E1045" s="38"/>
      <c r="F1045" s="38">
        <f>Source!CA441</f>
        <v>50</v>
      </c>
      <c r="G1045" s="62">
        <f>(Source!AF441+Source!AE441)*Source!FY441/100</f>
        <v>326.08499999999998</v>
      </c>
      <c r="H1045" s="63">
        <f>Source!Y441</f>
        <v>686.34</v>
      </c>
    </row>
    <row r="1046" spans="1:28" x14ac:dyDescent="0.2">
      <c r="C1046" s="11" t="s">
        <v>1663</v>
      </c>
      <c r="D1046" s="38"/>
      <c r="E1046" s="38"/>
      <c r="F1046" s="38"/>
      <c r="G1046" s="62">
        <f>((Source!AF441+Source!AE441)*Source!FX441/100)+((Source!AF441+Source!AE441)*Source!FY441/100)+Source!AB441</f>
        <v>1653.261</v>
      </c>
      <c r="H1046" s="63">
        <f>Source!O441+Source!X441+Source!Y441</f>
        <v>3479.75</v>
      </c>
    </row>
    <row r="1047" spans="1:28" ht="28.5" x14ac:dyDescent="0.2">
      <c r="A1047" s="51">
        <v>157</v>
      </c>
      <c r="B1047" s="51" t="str">
        <f>Source!E443</f>
        <v>70,1</v>
      </c>
      <c r="C1047" s="51" t="str">
        <f>Source!G443</f>
        <v>Краски для внутренних работ масляные готовые к применению</v>
      </c>
      <c r="D1047" s="51" t="str">
        <f>Source!F443</f>
        <v>14.4.02.04</v>
      </c>
      <c r="E1047" s="34" t="str">
        <f>Source!H443</f>
        <v>т</v>
      </c>
      <c r="F1047" s="14">
        <f>Source!I443</f>
        <v>4.7529999999999994E-3</v>
      </c>
      <c r="G1047" s="25">
        <f>Source!AB443</f>
        <v>0</v>
      </c>
      <c r="H1047" s="26">
        <f>Source!O443</f>
        <v>0</v>
      </c>
      <c r="T1047">
        <f>Source!O443+Source!X443+Source!Y443</f>
        <v>0</v>
      </c>
      <c r="U1047">
        <f>Source!P443</f>
        <v>0</v>
      </c>
      <c r="V1047">
        <f>Source!S443</f>
        <v>0</v>
      </c>
      <c r="W1047">
        <f>Source!Q443</f>
        <v>0</v>
      </c>
      <c r="X1047">
        <f>Source!R443</f>
        <v>0</v>
      </c>
      <c r="Y1047">
        <f>Source!U443</f>
        <v>0</v>
      </c>
      <c r="Z1047">
        <f>Source!V443</f>
        <v>0</v>
      </c>
      <c r="AA1047">
        <f>Source!X443</f>
        <v>0</v>
      </c>
      <c r="AB1047">
        <f>Source!Y443</f>
        <v>0</v>
      </c>
    </row>
    <row r="1048" spans="1:28" ht="14.25" x14ac:dyDescent="0.2">
      <c r="C1048" s="27" t="s">
        <v>1657</v>
      </c>
      <c r="D1048" s="27">
        <f>Source!BC443</f>
        <v>7.13</v>
      </c>
      <c r="F1048" s="14"/>
      <c r="G1048" s="14"/>
      <c r="H1048" s="14"/>
    </row>
    <row r="1049" spans="1:28" ht="28.5" x14ac:dyDescent="0.2">
      <c r="A1049" s="51">
        <v>158</v>
      </c>
      <c r="B1049" s="51" t="str">
        <f>Source!E445</f>
        <v>70,2</v>
      </c>
      <c r="C1049" s="51" t="str">
        <f>Source!G445</f>
        <v>Эмаль ПФ-115 БИО различных цветов</v>
      </c>
      <c r="D1049" s="51" t="str">
        <f>Source!F445</f>
        <v>14.4.04.08-0002</v>
      </c>
      <c r="E1049" s="34" t="str">
        <f>Source!H445</f>
        <v>т</v>
      </c>
      <c r="F1049" s="14">
        <f>Source!I445</f>
        <v>4.7529999999999994E-3</v>
      </c>
      <c r="G1049" s="25">
        <f>Source!AB445</f>
        <v>34375.18</v>
      </c>
      <c r="H1049" s="26">
        <f>Source!O445</f>
        <v>1164.94</v>
      </c>
      <c r="T1049">
        <f>Source!O445+Source!X445+Source!Y445</f>
        <v>1164.94</v>
      </c>
      <c r="U1049">
        <f>Source!P445</f>
        <v>1164.94</v>
      </c>
      <c r="V1049">
        <f>Source!S445</f>
        <v>0</v>
      </c>
      <c r="W1049">
        <f>Source!Q445</f>
        <v>0</v>
      </c>
      <c r="X1049">
        <f>Source!R445</f>
        <v>0</v>
      </c>
      <c r="Y1049">
        <f>Source!U445</f>
        <v>0</v>
      </c>
      <c r="Z1049">
        <f>Source!V445</f>
        <v>0</v>
      </c>
      <c r="AA1049">
        <f>Source!X445</f>
        <v>0</v>
      </c>
      <c r="AB1049">
        <f>Source!Y445</f>
        <v>0</v>
      </c>
    </row>
    <row r="1050" spans="1:28" ht="14.25" x14ac:dyDescent="0.2">
      <c r="C1050" s="27" t="s">
        <v>1657</v>
      </c>
      <c r="D1050" s="27">
        <f>Source!BC445</f>
        <v>7.13</v>
      </c>
      <c r="F1050" s="14"/>
      <c r="G1050" s="14"/>
      <c r="H1050" s="14"/>
    </row>
    <row r="1051" spans="1:28" ht="28.5" x14ac:dyDescent="0.2">
      <c r="A1051" s="51">
        <v>159</v>
      </c>
      <c r="B1051" s="51" t="str">
        <f>Source!E447</f>
        <v>71</v>
      </c>
      <c r="C1051" s="51" t="str">
        <f>Source!G447</f>
        <v>Установка радиаторов стальных</v>
      </c>
      <c r="D1051" s="51" t="str">
        <f>Source!F447</f>
        <v>18-03-001-02</v>
      </c>
      <c r="E1051" s="34" t="str">
        <f>Source!H447</f>
        <v>100 квт</v>
      </c>
      <c r="F1051" s="14">
        <f>Source!I447</f>
        <v>0.10539999999999999</v>
      </c>
      <c r="G1051" s="25">
        <f>Source!AB447</f>
        <v>2078.6795000000002</v>
      </c>
      <c r="H1051" s="26">
        <f>Source!O447</f>
        <v>1562.14</v>
      </c>
      <c r="T1051">
        <f>Source!O447+Source!X447+Source!Y447</f>
        <v>2575.73</v>
      </c>
      <c r="U1051">
        <f>Source!P447</f>
        <v>872.69</v>
      </c>
      <c r="V1051">
        <f>Source!S447</f>
        <v>508.54</v>
      </c>
      <c r="W1051">
        <f>Source!Q447</f>
        <v>180.91</v>
      </c>
      <c r="X1051">
        <f>Source!R447</f>
        <v>36.4</v>
      </c>
      <c r="Y1051">
        <f>Source!U447</f>
        <v>7.951375999999998</v>
      </c>
      <c r="Z1051">
        <f>Source!V447</f>
        <v>0.41237749999999995</v>
      </c>
      <c r="AA1051">
        <f>Source!X447</f>
        <v>626.67999999999995</v>
      </c>
      <c r="AB1051">
        <f>Source!Y447</f>
        <v>386.91</v>
      </c>
    </row>
    <row r="1052" spans="1:28" ht="14.25" x14ac:dyDescent="0.2">
      <c r="C1052" s="27" t="str">
        <f>"Объем: "&amp;Source!I447&amp;"=10,54/"&amp;"100"</f>
        <v>Объем: 0,1054=10,54/100</v>
      </c>
      <c r="F1052" s="14"/>
      <c r="G1052" s="14"/>
      <c r="H1052" s="14"/>
    </row>
    <row r="1053" spans="1:28" x14ac:dyDescent="0.2">
      <c r="C1053" s="27" t="s">
        <v>1655</v>
      </c>
      <c r="D1053" s="27">
        <f>Source!BA447</f>
        <v>7.13</v>
      </c>
    </row>
    <row r="1054" spans="1:28" x14ac:dyDescent="0.2">
      <c r="C1054" s="27" t="s">
        <v>1656</v>
      </c>
      <c r="D1054" s="27">
        <f>Source!BB447</f>
        <v>7.13</v>
      </c>
    </row>
    <row r="1055" spans="1:28" x14ac:dyDescent="0.2">
      <c r="C1055" s="27" t="s">
        <v>1657</v>
      </c>
      <c r="D1055" s="27">
        <f>Source!BC447</f>
        <v>7.13</v>
      </c>
    </row>
    <row r="1056" spans="1:28" x14ac:dyDescent="0.2">
      <c r="C1056" s="27" t="s">
        <v>1658</v>
      </c>
      <c r="D1056" s="27">
        <f>Source!BS447</f>
        <v>7.13</v>
      </c>
    </row>
    <row r="1057" spans="1:28" x14ac:dyDescent="0.2">
      <c r="C1057" s="27" t="s">
        <v>1665</v>
      </c>
      <c r="D1057" s="91" t="s">
        <v>96</v>
      </c>
      <c r="E1057" s="91"/>
      <c r="F1057" s="91"/>
      <c r="G1057" s="91"/>
      <c r="H1057" s="91"/>
    </row>
    <row r="1058" spans="1:28" x14ac:dyDescent="0.2">
      <c r="C1058" s="27" t="s">
        <v>1666</v>
      </c>
      <c r="D1058" s="91" t="s">
        <v>96</v>
      </c>
      <c r="E1058" s="91"/>
      <c r="F1058" s="91"/>
      <c r="G1058" s="91"/>
      <c r="H1058" s="91"/>
    </row>
    <row r="1059" spans="1:28" x14ac:dyDescent="0.2">
      <c r="C1059" s="27" t="s">
        <v>1667</v>
      </c>
      <c r="D1059" s="91" t="s">
        <v>97</v>
      </c>
      <c r="E1059" s="91"/>
      <c r="F1059" s="91"/>
      <c r="G1059" s="91"/>
      <c r="H1059" s="91"/>
    </row>
    <row r="1060" spans="1:28" x14ac:dyDescent="0.2">
      <c r="C1060" s="27" t="s">
        <v>1668</v>
      </c>
      <c r="D1060" s="91" t="s">
        <v>97</v>
      </c>
      <c r="E1060" s="91"/>
      <c r="F1060" s="91"/>
      <c r="G1060" s="91"/>
      <c r="H1060" s="91"/>
    </row>
    <row r="1061" spans="1:28" x14ac:dyDescent="0.2">
      <c r="C1061" s="27" t="s">
        <v>1669</v>
      </c>
      <c r="D1061" s="91" t="s">
        <v>96</v>
      </c>
      <c r="E1061" s="91"/>
      <c r="F1061" s="91"/>
      <c r="G1061" s="91"/>
      <c r="H1061" s="91"/>
    </row>
    <row r="1062" spans="1:28" x14ac:dyDescent="0.2">
      <c r="C1062" s="11" t="s">
        <v>1659</v>
      </c>
      <c r="D1062" s="38"/>
      <c r="E1062" s="38"/>
      <c r="F1062" s="38">
        <f>Source!BZ447</f>
        <v>128</v>
      </c>
      <c r="G1062" s="62">
        <f>(Source!AF447+Source!AE447)*Source!FX447/100</f>
        <v>835.35206399999993</v>
      </c>
      <c r="H1062" s="63">
        <f>Source!X447</f>
        <v>626.67999999999995</v>
      </c>
    </row>
    <row r="1063" spans="1:28" x14ac:dyDescent="0.2">
      <c r="C1063" s="11" t="s">
        <v>1660</v>
      </c>
      <c r="D1063" s="38"/>
      <c r="E1063" s="38"/>
      <c r="F1063" s="38"/>
      <c r="G1063" s="38" t="str">
        <f>CONCATENATE(Source!DL447,Source!FT447, "=", Source!FX447, "%")</f>
        <v>*0,9=115,2%</v>
      </c>
      <c r="H1063" s="38" t="str">
        <f>CONCATENATE(Source!AT447)</f>
        <v>115</v>
      </c>
    </row>
    <row r="1064" spans="1:28" x14ac:dyDescent="0.2">
      <c r="C1064" s="11" t="s">
        <v>1661</v>
      </c>
      <c r="D1064" s="38"/>
      <c r="E1064" s="38"/>
      <c r="F1064" s="38">
        <f>Source!CA447</f>
        <v>83</v>
      </c>
      <c r="G1064" s="62">
        <f>(Source!AF447+Source!AE447)*Source!FY447/100</f>
        <v>511.580626</v>
      </c>
      <c r="H1064" s="63">
        <f>Source!Y447</f>
        <v>386.91</v>
      </c>
    </row>
    <row r="1065" spans="1:28" x14ac:dyDescent="0.2">
      <c r="C1065" s="11" t="s">
        <v>1662</v>
      </c>
      <c r="D1065" s="38"/>
      <c r="E1065" s="38"/>
      <c r="F1065" s="38"/>
      <c r="G1065" s="38" t="str">
        <f>CONCATENATE(Source!DM447,Source!FU447, "=", Source!FY447, "%")</f>
        <v>*0,85=70,55%</v>
      </c>
      <c r="H1065" s="38" t="str">
        <f>CONCATENATE(Source!AU447)</f>
        <v>71</v>
      </c>
    </row>
    <row r="1066" spans="1:28" x14ac:dyDescent="0.2">
      <c r="C1066" s="11" t="s">
        <v>1663</v>
      </c>
      <c r="D1066" s="38"/>
      <c r="E1066" s="38"/>
      <c r="F1066" s="38"/>
      <c r="G1066" s="62">
        <f>((Source!AF447+Source!AE447)*Source!FX447/100)+((Source!AF447+Source!AE447)*Source!FY447/100)+Source!AB447</f>
        <v>3425.6121899999998</v>
      </c>
      <c r="H1066" s="63">
        <f>Source!O447+Source!X447+Source!Y447</f>
        <v>2575.73</v>
      </c>
    </row>
    <row r="1067" spans="1:28" ht="42.75" x14ac:dyDescent="0.2">
      <c r="A1067" s="51">
        <v>160</v>
      </c>
      <c r="B1067" s="51" t="str">
        <f>Source!E449</f>
        <v>71,1</v>
      </c>
      <c r="C1067" s="51" t="str">
        <f>Source!G449</f>
        <v>Радиаторы биметаллические, марка «Rifar-A 500», количество секций 10, мощность 1650 Вт</v>
      </c>
      <c r="D1067" s="51" t="str">
        <f>Source!F449</f>
        <v>18.5.10.05-0008</v>
      </c>
      <c r="E1067" s="34" t="str">
        <f>Source!H449</f>
        <v>шт.</v>
      </c>
      <c r="F1067" s="14">
        <f>Source!I449</f>
        <v>2</v>
      </c>
      <c r="G1067" s="25">
        <f>Source!AB449</f>
        <v>1367</v>
      </c>
      <c r="H1067" s="26">
        <f>Source!O449</f>
        <v>19493.419999999998</v>
      </c>
      <c r="T1067">
        <f>Source!O449+Source!X449+Source!Y449</f>
        <v>19493.419999999998</v>
      </c>
      <c r="U1067">
        <f>Source!P449</f>
        <v>19493.419999999998</v>
      </c>
      <c r="V1067">
        <f>Source!S449</f>
        <v>0</v>
      </c>
      <c r="W1067">
        <f>Source!Q449</f>
        <v>0</v>
      </c>
      <c r="X1067">
        <f>Source!R449</f>
        <v>0</v>
      </c>
      <c r="Y1067">
        <f>Source!U449</f>
        <v>0</v>
      </c>
      <c r="Z1067">
        <f>Source!V449</f>
        <v>0</v>
      </c>
      <c r="AA1067">
        <f>Source!X449</f>
        <v>0</v>
      </c>
      <c r="AB1067">
        <f>Source!Y449</f>
        <v>0</v>
      </c>
    </row>
    <row r="1068" spans="1:28" ht="14.25" x14ac:dyDescent="0.2">
      <c r="C1068" s="27" t="s">
        <v>1657</v>
      </c>
      <c r="D1068" s="27">
        <f>Source!BC449</f>
        <v>7.13</v>
      </c>
      <c r="F1068" s="14"/>
      <c r="G1068" s="14"/>
      <c r="H1068" s="14"/>
    </row>
    <row r="1069" spans="1:28" ht="42.75" x14ac:dyDescent="0.2">
      <c r="A1069" s="51">
        <v>161</v>
      </c>
      <c r="B1069" s="51" t="str">
        <f>Source!E451</f>
        <v>71,2</v>
      </c>
      <c r="C1069" s="51" t="str">
        <f>Source!G451</f>
        <v>Радиаторы биметаллические, марка «Rifar-A 500», количество секций 8, мощность 1320 Вт</v>
      </c>
      <c r="D1069" s="51" t="str">
        <f>Source!F451</f>
        <v>18.5.10.05-0006</v>
      </c>
      <c r="E1069" s="34" t="str">
        <f>Source!H451</f>
        <v>шт.</v>
      </c>
      <c r="F1069" s="14">
        <f>Source!I451</f>
        <v>4</v>
      </c>
      <c r="G1069" s="25">
        <f>Source!AB451</f>
        <v>1093.5999999999999</v>
      </c>
      <c r="H1069" s="26">
        <f>Source!O451</f>
        <v>31189.47</v>
      </c>
      <c r="T1069">
        <f>Source!O451+Source!X451+Source!Y451</f>
        <v>31189.47</v>
      </c>
      <c r="U1069">
        <f>Source!P451</f>
        <v>31189.47</v>
      </c>
      <c r="V1069">
        <f>Source!S451</f>
        <v>0</v>
      </c>
      <c r="W1069">
        <f>Source!Q451</f>
        <v>0</v>
      </c>
      <c r="X1069">
        <f>Source!R451</f>
        <v>0</v>
      </c>
      <c r="Y1069">
        <f>Source!U451</f>
        <v>0</v>
      </c>
      <c r="Z1069">
        <f>Source!V451</f>
        <v>0</v>
      </c>
      <c r="AA1069">
        <f>Source!X451</f>
        <v>0</v>
      </c>
      <c r="AB1069">
        <f>Source!Y451</f>
        <v>0</v>
      </c>
    </row>
    <row r="1070" spans="1:28" ht="14.25" x14ac:dyDescent="0.2">
      <c r="C1070" s="27" t="s">
        <v>1657</v>
      </c>
      <c r="D1070" s="27">
        <f>Source!BC451</f>
        <v>7.13</v>
      </c>
      <c r="F1070" s="14"/>
      <c r="G1070" s="14"/>
      <c r="H1070" s="14"/>
    </row>
    <row r="1071" spans="1:28" ht="14.25" x14ac:dyDescent="0.2">
      <c r="A1071" s="51">
        <v>162</v>
      </c>
      <c r="B1071" s="51" t="str">
        <f>Source!E453</f>
        <v>71,3</v>
      </c>
      <c r="C1071" s="51" t="str">
        <f>Source!G453</f>
        <v>Радиаторы</v>
      </c>
      <c r="D1071" s="51" t="str">
        <f>Source!F453</f>
        <v>18.5.10.06</v>
      </c>
      <c r="E1071" s="34" t="str">
        <f>Source!H453</f>
        <v>квт</v>
      </c>
      <c r="F1071" s="14">
        <f>Source!I453</f>
        <v>10.54</v>
      </c>
      <c r="G1071" s="25">
        <f>Source!AB453</f>
        <v>0</v>
      </c>
      <c r="H1071" s="26">
        <f>Source!O453</f>
        <v>0</v>
      </c>
      <c r="T1071">
        <f>Source!O453+Source!X453+Source!Y453</f>
        <v>0</v>
      </c>
      <c r="U1071">
        <f>Source!P453</f>
        <v>0</v>
      </c>
      <c r="V1071">
        <f>Source!S453</f>
        <v>0</v>
      </c>
      <c r="W1071">
        <f>Source!Q453</f>
        <v>0</v>
      </c>
      <c r="X1071">
        <f>Source!R453</f>
        <v>0</v>
      </c>
      <c r="Y1071">
        <f>Source!U453</f>
        <v>0</v>
      </c>
      <c r="Z1071">
        <f>Source!V453</f>
        <v>0</v>
      </c>
      <c r="AA1071">
        <f>Source!X453</f>
        <v>0</v>
      </c>
      <c r="AB1071">
        <f>Source!Y453</f>
        <v>0</v>
      </c>
    </row>
    <row r="1072" spans="1:28" ht="14.25" x14ac:dyDescent="0.2">
      <c r="C1072" s="27" t="s">
        <v>1657</v>
      </c>
      <c r="D1072" s="27">
        <f>Source!BC453</f>
        <v>7.13</v>
      </c>
      <c r="F1072" s="14"/>
      <c r="G1072" s="14"/>
      <c r="H1072" s="14"/>
    </row>
    <row r="1073" spans="1:28" ht="14.25" x14ac:dyDescent="0.2">
      <c r="A1073" s="51">
        <v>163</v>
      </c>
      <c r="B1073" s="51" t="str">
        <f>Source!E455</f>
        <v>71,4</v>
      </c>
      <c r="C1073" s="51" t="str">
        <f>Source!G455</f>
        <v>Дюбели распорные полиэтиленовые</v>
      </c>
      <c r="D1073" s="51" t="str">
        <f>Source!F455</f>
        <v>01.7.15.07</v>
      </c>
      <c r="E1073" s="34" t="str">
        <f>Source!H455</f>
        <v>10 шт.</v>
      </c>
      <c r="F1073" s="14">
        <f>Source!I455</f>
        <v>0.93806</v>
      </c>
      <c r="G1073" s="25">
        <f>Source!AB455</f>
        <v>0</v>
      </c>
      <c r="H1073" s="26">
        <f>Source!O455</f>
        <v>0</v>
      </c>
      <c r="T1073">
        <f>Source!O455+Source!X455+Source!Y455</f>
        <v>0</v>
      </c>
      <c r="U1073">
        <f>Source!P455</f>
        <v>0</v>
      </c>
      <c r="V1073">
        <f>Source!S455</f>
        <v>0</v>
      </c>
      <c r="W1073">
        <f>Source!Q455</f>
        <v>0</v>
      </c>
      <c r="X1073">
        <f>Source!R455</f>
        <v>0</v>
      </c>
      <c r="Y1073">
        <f>Source!U455</f>
        <v>0</v>
      </c>
      <c r="Z1073">
        <f>Source!V455</f>
        <v>0</v>
      </c>
      <c r="AA1073">
        <f>Source!X455</f>
        <v>0</v>
      </c>
      <c r="AB1073">
        <f>Source!Y455</f>
        <v>0</v>
      </c>
    </row>
    <row r="1074" spans="1:28" ht="14.25" x14ac:dyDescent="0.2">
      <c r="C1074" s="27" t="s">
        <v>1657</v>
      </c>
      <c r="D1074" s="27">
        <f>Source!BC455</f>
        <v>7.13</v>
      </c>
      <c r="F1074" s="14"/>
      <c r="G1074" s="14"/>
      <c r="H1074" s="14"/>
    </row>
    <row r="1075" spans="1:28" ht="28.5" x14ac:dyDescent="0.2">
      <c r="A1075" s="51">
        <v>164</v>
      </c>
      <c r="B1075" s="51" t="str">
        <f>Source!E457</f>
        <v>71,5</v>
      </c>
      <c r="C1075" s="51" t="str">
        <f>Source!G457</f>
        <v>Дюбели пластмассовые с шурупами 8х40 мм</v>
      </c>
      <c r="D1075" s="51" t="str">
        <f>Source!F457</f>
        <v>01.7.15.07-0008</v>
      </c>
      <c r="E1075" s="34" t="str">
        <f>Source!H457</f>
        <v>100 шт.</v>
      </c>
      <c r="F1075" s="14">
        <f>Source!I457</f>
        <v>9.3806E-2</v>
      </c>
      <c r="G1075" s="25">
        <f>Source!AB457</f>
        <v>26.2</v>
      </c>
      <c r="H1075" s="26">
        <f>Source!O457</f>
        <v>17.52</v>
      </c>
      <c r="T1075">
        <f>Source!O457+Source!X457+Source!Y457</f>
        <v>17.52</v>
      </c>
      <c r="U1075">
        <f>Source!P457</f>
        <v>17.52</v>
      </c>
      <c r="V1075">
        <f>Source!S457</f>
        <v>0</v>
      </c>
      <c r="W1075">
        <f>Source!Q457</f>
        <v>0</v>
      </c>
      <c r="X1075">
        <f>Source!R457</f>
        <v>0</v>
      </c>
      <c r="Y1075">
        <f>Source!U457</f>
        <v>0</v>
      </c>
      <c r="Z1075">
        <f>Source!V457</f>
        <v>0</v>
      </c>
      <c r="AA1075">
        <f>Source!X457</f>
        <v>0</v>
      </c>
      <c r="AB1075">
        <f>Source!Y457</f>
        <v>0</v>
      </c>
    </row>
    <row r="1076" spans="1:28" ht="14.25" x14ac:dyDescent="0.2">
      <c r="C1076" s="27" t="s">
        <v>1657</v>
      </c>
      <c r="D1076" s="27">
        <f>Source!BC457</f>
        <v>7.13</v>
      </c>
      <c r="F1076" s="14"/>
      <c r="G1076" s="14"/>
      <c r="H1076" s="14"/>
    </row>
    <row r="1077" spans="1:28" ht="57" x14ac:dyDescent="0.2">
      <c r="A1077" s="51">
        <v>165</v>
      </c>
      <c r="B1077" s="51" t="str">
        <f>Source!E459</f>
        <v>72</v>
      </c>
      <c r="C1077" s="51" t="str">
        <f>Source!G459</f>
        <v>Установка вентилей, задвижек, затворов, клапанов обратных, кранов проходных на трубопроводах из стальных труб диаметром до 25 мм</v>
      </c>
      <c r="D1077" s="51" t="str">
        <f>Source!F459</f>
        <v>16-05-001-01</v>
      </c>
      <c r="E1077" s="34" t="str">
        <f>Source!H459</f>
        <v>ШТ</v>
      </c>
      <c r="F1077" s="14">
        <f>Source!I459</f>
        <v>12</v>
      </c>
      <c r="G1077" s="25">
        <f>Source!AB459</f>
        <v>44.914499999999997</v>
      </c>
      <c r="H1077" s="26">
        <f>Source!O459</f>
        <v>3842.89</v>
      </c>
      <c r="T1077">
        <f>Source!O459+Source!X459+Source!Y459</f>
        <v>6306.3099999999995</v>
      </c>
      <c r="U1077">
        <f>Source!P459</f>
        <v>2156.9699999999998</v>
      </c>
      <c r="V1077">
        <f>Source!S459</f>
        <v>1311.59</v>
      </c>
      <c r="W1077">
        <f>Source!Q459</f>
        <v>374.33</v>
      </c>
      <c r="X1077">
        <f>Source!R459</f>
        <v>12.83</v>
      </c>
      <c r="Y1077">
        <f>Source!U459</f>
        <v>20.285999999999998</v>
      </c>
      <c r="Z1077">
        <f>Source!V459</f>
        <v>0.15000000000000002</v>
      </c>
      <c r="AA1077">
        <f>Source!X459</f>
        <v>1523.08</v>
      </c>
      <c r="AB1077">
        <f>Source!Y459</f>
        <v>940.34</v>
      </c>
    </row>
    <row r="1078" spans="1:28" ht="14.25" x14ac:dyDescent="0.2">
      <c r="C1078" s="27" t="s">
        <v>1655</v>
      </c>
      <c r="D1078" s="27">
        <f>Source!BA459</f>
        <v>7.13</v>
      </c>
      <c r="F1078" s="14"/>
      <c r="G1078" s="14"/>
      <c r="H1078" s="14"/>
    </row>
    <row r="1079" spans="1:28" x14ac:dyDescent="0.2">
      <c r="C1079" s="27" t="s">
        <v>1656</v>
      </c>
      <c r="D1079" s="27">
        <f>Source!BB459</f>
        <v>7.13</v>
      </c>
    </row>
    <row r="1080" spans="1:28" x14ac:dyDescent="0.2">
      <c r="C1080" s="27" t="s">
        <v>1657</v>
      </c>
      <c r="D1080" s="27">
        <f>Source!BC459</f>
        <v>7.13</v>
      </c>
    </row>
    <row r="1081" spans="1:28" x14ac:dyDescent="0.2">
      <c r="C1081" s="27" t="s">
        <v>1658</v>
      </c>
      <c r="D1081" s="27">
        <f>Source!BS459</f>
        <v>7.13</v>
      </c>
    </row>
    <row r="1082" spans="1:28" x14ac:dyDescent="0.2">
      <c r="C1082" s="27" t="s">
        <v>1665</v>
      </c>
      <c r="D1082" s="91" t="s">
        <v>96</v>
      </c>
      <c r="E1082" s="91"/>
      <c r="F1082" s="91"/>
      <c r="G1082" s="91"/>
      <c r="H1082" s="91"/>
    </row>
    <row r="1083" spans="1:28" x14ac:dyDescent="0.2">
      <c r="C1083" s="27" t="s">
        <v>1666</v>
      </c>
      <c r="D1083" s="91" t="s">
        <v>96</v>
      </c>
      <c r="E1083" s="91"/>
      <c r="F1083" s="91"/>
      <c r="G1083" s="91"/>
      <c r="H1083" s="91"/>
    </row>
    <row r="1084" spans="1:28" x14ac:dyDescent="0.2">
      <c r="C1084" s="27" t="s">
        <v>1667</v>
      </c>
      <c r="D1084" s="91" t="s">
        <v>97</v>
      </c>
      <c r="E1084" s="91"/>
      <c r="F1084" s="91"/>
      <c r="G1084" s="91"/>
      <c r="H1084" s="91"/>
    </row>
    <row r="1085" spans="1:28" x14ac:dyDescent="0.2">
      <c r="C1085" s="27" t="s">
        <v>1668</v>
      </c>
      <c r="D1085" s="91" t="s">
        <v>97</v>
      </c>
      <c r="E1085" s="91"/>
      <c r="F1085" s="91"/>
      <c r="G1085" s="91"/>
      <c r="H1085" s="91"/>
    </row>
    <row r="1086" spans="1:28" x14ac:dyDescent="0.2">
      <c r="C1086" s="27" t="s">
        <v>1669</v>
      </c>
      <c r="D1086" s="91" t="s">
        <v>96</v>
      </c>
      <c r="E1086" s="91"/>
      <c r="F1086" s="91"/>
      <c r="G1086" s="91"/>
      <c r="H1086" s="91"/>
    </row>
    <row r="1087" spans="1:28" x14ac:dyDescent="0.2">
      <c r="C1087" s="11" t="s">
        <v>1659</v>
      </c>
      <c r="D1087" s="38"/>
      <c r="E1087" s="38"/>
      <c r="F1087" s="38">
        <f>Source!BZ459</f>
        <v>128</v>
      </c>
      <c r="G1087" s="62">
        <f>(Source!AF459+Source!AE459)*Source!FX459/100</f>
        <v>17.832384000000001</v>
      </c>
      <c r="H1087" s="63">
        <f>Source!X459</f>
        <v>1523.08</v>
      </c>
    </row>
    <row r="1088" spans="1:28" x14ac:dyDescent="0.2">
      <c r="C1088" s="11" t="s">
        <v>1660</v>
      </c>
      <c r="D1088" s="38"/>
      <c r="E1088" s="38"/>
      <c r="F1088" s="38"/>
      <c r="G1088" s="38" t="str">
        <f>CONCATENATE(Source!DL459,Source!FT459, "=", Source!FX459, "%")</f>
        <v>*0,9=115,2%</v>
      </c>
      <c r="H1088" s="38" t="str">
        <f>CONCATENATE(Source!AT459)</f>
        <v>115</v>
      </c>
    </row>
    <row r="1089" spans="1:28" x14ac:dyDescent="0.2">
      <c r="C1089" s="11" t="s">
        <v>1661</v>
      </c>
      <c r="D1089" s="38"/>
      <c r="E1089" s="38"/>
      <c r="F1089" s="38">
        <f>Source!CA459</f>
        <v>83</v>
      </c>
      <c r="G1089" s="62">
        <f>(Source!AF459+Source!AE459)*Source!FY459/100</f>
        <v>10.920787249999998</v>
      </c>
      <c r="H1089" s="63">
        <f>Source!Y459</f>
        <v>940.34</v>
      </c>
    </row>
    <row r="1090" spans="1:28" x14ac:dyDescent="0.2">
      <c r="C1090" s="11" t="s">
        <v>1662</v>
      </c>
      <c r="D1090" s="38"/>
      <c r="E1090" s="38"/>
      <c r="F1090" s="38"/>
      <c r="G1090" s="38" t="str">
        <f>CONCATENATE(Source!DM459,Source!FU459, "=", Source!FY459, "%")</f>
        <v>*0,85=70,55%</v>
      </c>
      <c r="H1090" s="38" t="str">
        <f>CONCATENATE(Source!AU459)</f>
        <v>71</v>
      </c>
    </row>
    <row r="1091" spans="1:28" x14ac:dyDescent="0.2">
      <c r="C1091" s="11" t="s">
        <v>1663</v>
      </c>
      <c r="D1091" s="38"/>
      <c r="E1091" s="38"/>
      <c r="F1091" s="38"/>
      <c r="G1091" s="62">
        <f>((Source!AF459+Source!AE459)*Source!FX459/100)+((Source!AF459+Source!AE459)*Source!FY459/100)+Source!AB459</f>
        <v>73.667671249999998</v>
      </c>
      <c r="H1091" s="63">
        <f>Source!O459+Source!X459+Source!Y459</f>
        <v>6306.3099999999995</v>
      </c>
    </row>
    <row r="1092" spans="1:28" ht="57" x14ac:dyDescent="0.2">
      <c r="A1092" s="51">
        <v>166</v>
      </c>
      <c r="B1092" s="51" t="str">
        <f>Source!E461</f>
        <v>72,1</v>
      </c>
      <c r="C1092" s="51" t="str">
        <f>Source!G461</f>
        <v>Краны шаровые под приварку "Danfoss" JiP-WW с рукояткой, давлением 4,0 МПа (40 кгс/см2), диаметром 20 мм</v>
      </c>
      <c r="D1092" s="51" t="str">
        <f>Source!F461</f>
        <v>18.1.09.07-0207</v>
      </c>
      <c r="E1092" s="34" t="str">
        <f>Source!H461</f>
        <v>шт.</v>
      </c>
      <c r="F1092" s="14">
        <f>Source!I461</f>
        <v>12</v>
      </c>
      <c r="G1092" s="25">
        <f>Source!AB461</f>
        <v>350.88</v>
      </c>
      <c r="H1092" s="26">
        <f>Source!O461</f>
        <v>30021.29</v>
      </c>
      <c r="T1092">
        <f>Source!O461+Source!X461+Source!Y461</f>
        <v>30021.29</v>
      </c>
      <c r="U1092">
        <f>Source!P461</f>
        <v>30021.29</v>
      </c>
      <c r="V1092">
        <f>Source!S461</f>
        <v>0</v>
      </c>
      <c r="W1092">
        <f>Source!Q461</f>
        <v>0</v>
      </c>
      <c r="X1092">
        <f>Source!R461</f>
        <v>0</v>
      </c>
      <c r="Y1092">
        <f>Source!U461</f>
        <v>0</v>
      </c>
      <c r="Z1092">
        <f>Source!V461</f>
        <v>0</v>
      </c>
      <c r="AA1092">
        <f>Source!X461</f>
        <v>0</v>
      </c>
      <c r="AB1092">
        <f>Source!Y461</f>
        <v>0</v>
      </c>
    </row>
    <row r="1093" spans="1:28" ht="14.25" x14ac:dyDescent="0.2">
      <c r="C1093" s="27" t="s">
        <v>1657</v>
      </c>
      <c r="D1093" s="27">
        <f>Source!BC461</f>
        <v>7.13</v>
      </c>
      <c r="F1093" s="14"/>
      <c r="G1093" s="14"/>
      <c r="H1093" s="14"/>
    </row>
    <row r="1094" spans="1:28" ht="57" x14ac:dyDescent="0.2">
      <c r="A1094" s="51">
        <v>167</v>
      </c>
      <c r="B1094" s="51" t="str">
        <f>Source!E463</f>
        <v>72,2</v>
      </c>
      <c r="C1094" s="51" t="str">
        <f>Source!G463</f>
        <v>Клапан термостатический из цветных металлов (без головки) для установки на радиатор, давлением 1,0 МПа (10 кгс/см2), диаметром 20 мм</v>
      </c>
      <c r="D1094" s="51" t="str">
        <f>Source!F463</f>
        <v>18.1.10.06-0013</v>
      </c>
      <c r="E1094" s="34" t="str">
        <f>Source!H463</f>
        <v>шт.</v>
      </c>
      <c r="F1094" s="14">
        <f>Source!I463</f>
        <v>6</v>
      </c>
      <c r="G1094" s="25">
        <f>Source!AB463</f>
        <v>143.43</v>
      </c>
      <c r="H1094" s="26">
        <f>Source!O463</f>
        <v>6135.94</v>
      </c>
      <c r="T1094">
        <f>Source!O463+Source!X463+Source!Y463</f>
        <v>6135.94</v>
      </c>
      <c r="U1094">
        <f>Source!P463</f>
        <v>6135.94</v>
      </c>
      <c r="V1094">
        <f>Source!S463</f>
        <v>0</v>
      </c>
      <c r="W1094">
        <f>Source!Q463</f>
        <v>0</v>
      </c>
      <c r="X1094">
        <f>Source!R463</f>
        <v>0</v>
      </c>
      <c r="Y1094">
        <f>Source!U463</f>
        <v>0</v>
      </c>
      <c r="Z1094">
        <f>Source!V463</f>
        <v>0</v>
      </c>
      <c r="AA1094">
        <f>Source!X463</f>
        <v>0</v>
      </c>
      <c r="AB1094">
        <f>Source!Y463</f>
        <v>0</v>
      </c>
    </row>
    <row r="1095" spans="1:28" ht="14.25" x14ac:dyDescent="0.2">
      <c r="C1095" s="27" t="s">
        <v>1657</v>
      </c>
      <c r="D1095" s="27">
        <f>Source!BC463</f>
        <v>7.13</v>
      </c>
      <c r="F1095" s="14"/>
      <c r="G1095" s="14"/>
      <c r="H1095" s="14"/>
    </row>
    <row r="1096" spans="1:28" ht="71.25" x14ac:dyDescent="0.2">
      <c r="A1096" s="51">
        <v>168</v>
      </c>
      <c r="B1096" s="51" t="str">
        <f>Source!E465</f>
        <v>72,3</v>
      </c>
      <c r="C1096" s="51" t="str">
        <f>Source!G465</f>
        <v>Головка термостатическая со встроенным датчиком для автоматического регулирования расхода теплоносителя через отопительный прибор</v>
      </c>
      <c r="D1096" s="51" t="str">
        <f>Source!F465</f>
        <v>18.5.10.08-0002</v>
      </c>
      <c r="E1096" s="34" t="str">
        <f>Source!H465</f>
        <v>шт.</v>
      </c>
      <c r="F1096" s="14">
        <f>Source!I465</f>
        <v>6</v>
      </c>
      <c r="G1096" s="25">
        <f>Source!AB465</f>
        <v>128.94</v>
      </c>
      <c r="H1096" s="26">
        <f>Source!O465</f>
        <v>5516.05</v>
      </c>
      <c r="T1096">
        <f>Source!O465+Source!X465+Source!Y465</f>
        <v>5516.05</v>
      </c>
      <c r="U1096">
        <f>Source!P465</f>
        <v>5516.05</v>
      </c>
      <c r="V1096">
        <f>Source!S465</f>
        <v>0</v>
      </c>
      <c r="W1096">
        <f>Source!Q465</f>
        <v>0</v>
      </c>
      <c r="X1096">
        <f>Source!R465</f>
        <v>0</v>
      </c>
      <c r="Y1096">
        <f>Source!U465</f>
        <v>0</v>
      </c>
      <c r="Z1096">
        <f>Source!V465</f>
        <v>0</v>
      </c>
      <c r="AA1096">
        <f>Source!X465</f>
        <v>0</v>
      </c>
      <c r="AB1096">
        <f>Source!Y465</f>
        <v>0</v>
      </c>
    </row>
    <row r="1097" spans="1:28" ht="14.25" x14ac:dyDescent="0.2">
      <c r="C1097" s="27" t="s">
        <v>1657</v>
      </c>
      <c r="D1097" s="27">
        <f>Source!BC465</f>
        <v>7.13</v>
      </c>
      <c r="F1097" s="14"/>
      <c r="G1097" s="14"/>
      <c r="H1097" s="14"/>
    </row>
    <row r="1098" spans="1:28" ht="28.5" x14ac:dyDescent="0.2">
      <c r="A1098" s="51">
        <v>169</v>
      </c>
      <c r="B1098" s="51" t="str">
        <f>Source!E467</f>
        <v>73</v>
      </c>
      <c r="C1098" s="51" t="str">
        <f>Source!G467</f>
        <v>Установка воздухоотводчиков</v>
      </c>
      <c r="D1098" s="51" t="str">
        <f>Source!F467</f>
        <v>18-06-003-10</v>
      </c>
      <c r="E1098" s="34" t="str">
        <f>Source!H467</f>
        <v>ШТ</v>
      </c>
      <c r="F1098" s="14">
        <f>Source!I467</f>
        <v>6</v>
      </c>
      <c r="G1098" s="25">
        <f>Source!AB467</f>
        <v>35.588500000000003</v>
      </c>
      <c r="H1098" s="26">
        <f>Source!O467</f>
        <v>1522.48</v>
      </c>
      <c r="T1098">
        <f>Source!O467+Source!X467+Source!Y467</f>
        <v>3074.7799999999997</v>
      </c>
      <c r="U1098">
        <f>Source!P467</f>
        <v>379.89</v>
      </c>
      <c r="V1098">
        <f>Source!S467</f>
        <v>776.82</v>
      </c>
      <c r="W1098">
        <f>Source!Q467</f>
        <v>365.77</v>
      </c>
      <c r="X1098">
        <f>Source!R467</f>
        <v>57.75</v>
      </c>
      <c r="Y1098">
        <f>Source!U467</f>
        <v>11.453999999999999</v>
      </c>
      <c r="Z1098">
        <f>Source!V467</f>
        <v>0.67499999999999993</v>
      </c>
      <c r="AA1098">
        <f>Source!X467</f>
        <v>959.76</v>
      </c>
      <c r="AB1098">
        <f>Source!Y467</f>
        <v>592.54</v>
      </c>
    </row>
    <row r="1099" spans="1:28" ht="14.25" x14ac:dyDescent="0.2">
      <c r="C1099" s="27" t="s">
        <v>1655</v>
      </c>
      <c r="D1099" s="27">
        <f>Source!BA467</f>
        <v>7.13</v>
      </c>
      <c r="F1099" s="14"/>
      <c r="G1099" s="14"/>
      <c r="H1099" s="14"/>
    </row>
    <row r="1100" spans="1:28" x14ac:dyDescent="0.2">
      <c r="C1100" s="27" t="s">
        <v>1656</v>
      </c>
      <c r="D1100" s="27">
        <f>Source!BB467</f>
        <v>7.13</v>
      </c>
    </row>
    <row r="1101" spans="1:28" x14ac:dyDescent="0.2">
      <c r="C1101" s="27" t="s">
        <v>1657</v>
      </c>
      <c r="D1101" s="27">
        <f>Source!BC467</f>
        <v>7.13</v>
      </c>
    </row>
    <row r="1102" spans="1:28" x14ac:dyDescent="0.2">
      <c r="C1102" s="27" t="s">
        <v>1658</v>
      </c>
      <c r="D1102" s="27">
        <f>Source!BS467</f>
        <v>7.13</v>
      </c>
    </row>
    <row r="1103" spans="1:28" x14ac:dyDescent="0.2">
      <c r="C1103" s="27" t="s">
        <v>1665</v>
      </c>
      <c r="D1103" s="91" t="s">
        <v>96</v>
      </c>
      <c r="E1103" s="91"/>
      <c r="F1103" s="91"/>
      <c r="G1103" s="91"/>
      <c r="H1103" s="91"/>
    </row>
    <row r="1104" spans="1:28" x14ac:dyDescent="0.2">
      <c r="C1104" s="27" t="s">
        <v>1666</v>
      </c>
      <c r="D1104" s="91" t="s">
        <v>96</v>
      </c>
      <c r="E1104" s="91"/>
      <c r="F1104" s="91"/>
      <c r="G1104" s="91"/>
      <c r="H1104" s="91"/>
    </row>
    <row r="1105" spans="1:28" x14ac:dyDescent="0.2">
      <c r="C1105" s="27" t="s">
        <v>1667</v>
      </c>
      <c r="D1105" s="91" t="s">
        <v>97</v>
      </c>
      <c r="E1105" s="91"/>
      <c r="F1105" s="91"/>
      <c r="G1105" s="91"/>
      <c r="H1105" s="91"/>
    </row>
    <row r="1106" spans="1:28" x14ac:dyDescent="0.2">
      <c r="C1106" s="27" t="s">
        <v>1668</v>
      </c>
      <c r="D1106" s="91" t="s">
        <v>97</v>
      </c>
      <c r="E1106" s="91"/>
      <c r="F1106" s="91"/>
      <c r="G1106" s="91"/>
      <c r="H1106" s="91"/>
    </row>
    <row r="1107" spans="1:28" x14ac:dyDescent="0.2">
      <c r="C1107" s="27" t="s">
        <v>1669</v>
      </c>
      <c r="D1107" s="91" t="s">
        <v>96</v>
      </c>
      <c r="E1107" s="91"/>
      <c r="F1107" s="91"/>
      <c r="G1107" s="91"/>
      <c r="H1107" s="91"/>
    </row>
    <row r="1108" spans="1:28" x14ac:dyDescent="0.2">
      <c r="C1108" s="11" t="s">
        <v>1659</v>
      </c>
      <c r="D1108" s="38"/>
      <c r="E1108" s="38"/>
      <c r="F1108" s="38">
        <f>Source!BZ467</f>
        <v>128</v>
      </c>
      <c r="G1108" s="62">
        <f>(Source!AF467+Source!AE467)*Source!FX467/100</f>
        <v>22.473792000000003</v>
      </c>
      <c r="H1108" s="63">
        <f>Source!X467</f>
        <v>959.76</v>
      </c>
    </row>
    <row r="1109" spans="1:28" x14ac:dyDescent="0.2">
      <c r="C1109" s="11" t="s">
        <v>1660</v>
      </c>
      <c r="D1109" s="38"/>
      <c r="E1109" s="38"/>
      <c r="F1109" s="38"/>
      <c r="G1109" s="38" t="str">
        <f>CONCATENATE(Source!DL467,Source!FT467, "=", Source!FX467, "%")</f>
        <v>*0,9=115,2%</v>
      </c>
      <c r="H1109" s="38" t="str">
        <f>CONCATENATE(Source!AT467)</f>
        <v>115</v>
      </c>
    </row>
    <row r="1110" spans="1:28" x14ac:dyDescent="0.2">
      <c r="C1110" s="11" t="s">
        <v>1661</v>
      </c>
      <c r="D1110" s="38"/>
      <c r="E1110" s="38"/>
      <c r="F1110" s="38">
        <f>Source!CA467</f>
        <v>83</v>
      </c>
      <c r="G1110" s="62">
        <f>(Source!AF467+Source!AE467)*Source!FY467/100</f>
        <v>13.76324675</v>
      </c>
      <c r="H1110" s="63">
        <f>Source!Y467</f>
        <v>592.54</v>
      </c>
    </row>
    <row r="1111" spans="1:28" x14ac:dyDescent="0.2">
      <c r="C1111" s="11" t="s">
        <v>1662</v>
      </c>
      <c r="D1111" s="38"/>
      <c r="E1111" s="38"/>
      <c r="F1111" s="38"/>
      <c r="G1111" s="38" t="str">
        <f>CONCATENATE(Source!DM467,Source!FU467, "=", Source!FY467, "%")</f>
        <v>*0,85=70,55%</v>
      </c>
      <c r="H1111" s="38" t="str">
        <f>CONCATENATE(Source!AU467)</f>
        <v>71</v>
      </c>
    </row>
    <row r="1112" spans="1:28" x14ac:dyDescent="0.2">
      <c r="C1112" s="11" t="s">
        <v>1663</v>
      </c>
      <c r="D1112" s="38"/>
      <c r="E1112" s="38"/>
      <c r="F1112" s="38"/>
      <c r="G1112" s="62">
        <f>((Source!AF467+Source!AE467)*Source!FX467/100)+((Source!AF467+Source!AE467)*Source!FY467/100)+Source!AB467</f>
        <v>71.825538750000007</v>
      </c>
      <c r="H1112" s="63">
        <f>Source!O467+Source!X467+Source!Y467</f>
        <v>3074.7799999999997</v>
      </c>
    </row>
    <row r="1113" spans="1:28" ht="57" x14ac:dyDescent="0.2">
      <c r="A1113" s="51">
        <v>170</v>
      </c>
      <c r="B1113" s="51" t="str">
        <f>Source!E469</f>
        <v>73,1</v>
      </c>
      <c r="C1113" s="51" t="str">
        <f>Source!G469</f>
        <v>Воздухоотводчик автоматический с наружным резьбовым присоединением Рр=1,0 МПа, Т max = 120 град С, D = 15 мм</v>
      </c>
      <c r="D1113" s="51" t="str">
        <f>Source!F469</f>
        <v>19.1.02.01-0011</v>
      </c>
      <c r="E1113" s="34" t="str">
        <f>Source!H469</f>
        <v>шт.</v>
      </c>
      <c r="F1113" s="14">
        <f>Source!I469</f>
        <v>6</v>
      </c>
      <c r="G1113" s="25">
        <f>Source!AB469</f>
        <v>60.7</v>
      </c>
      <c r="H1113" s="26">
        <f>Source!O469</f>
        <v>2596.75</v>
      </c>
      <c r="T1113">
        <f>Source!O469+Source!X469+Source!Y469</f>
        <v>2596.75</v>
      </c>
      <c r="U1113">
        <f>Source!P469</f>
        <v>2596.75</v>
      </c>
      <c r="V1113">
        <f>Source!S469</f>
        <v>0</v>
      </c>
      <c r="W1113">
        <f>Source!Q469</f>
        <v>0</v>
      </c>
      <c r="X1113">
        <f>Source!R469</f>
        <v>0</v>
      </c>
      <c r="Y1113">
        <f>Source!U469</f>
        <v>0</v>
      </c>
      <c r="Z1113">
        <f>Source!V469</f>
        <v>0</v>
      </c>
      <c r="AA1113">
        <f>Source!X469</f>
        <v>0</v>
      </c>
      <c r="AB1113">
        <f>Source!Y469</f>
        <v>0</v>
      </c>
    </row>
    <row r="1114" spans="1:28" ht="14.25" x14ac:dyDescent="0.2">
      <c r="C1114" s="27" t="s">
        <v>1657</v>
      </c>
      <c r="D1114" s="27">
        <f>Source!BC469</f>
        <v>7.13</v>
      </c>
      <c r="F1114" s="14"/>
      <c r="G1114" s="14"/>
      <c r="H1114" s="14"/>
    </row>
    <row r="1115" spans="1:28" ht="57" x14ac:dyDescent="0.2">
      <c r="A1115" s="51">
        <v>171</v>
      </c>
      <c r="B1115" s="51" t="str">
        <f>Source!E471</f>
        <v>74</v>
      </c>
      <c r="C1115" s="51" t="str">
        <f>Source!G471</f>
        <v>Прокладка воздуховодов из листовой, оцинкованной стали и алюминия класса Н (нормальные) толщиной 0,5 мм, диаметром до 200 мм</v>
      </c>
      <c r="D1115" s="51" t="str">
        <f>Source!F471</f>
        <v>20-01-001-01</v>
      </c>
      <c r="E1115" s="34" t="str">
        <f>Source!H471</f>
        <v>100 м2</v>
      </c>
      <c r="F1115" s="14">
        <f>Source!I471</f>
        <v>1.06E-2</v>
      </c>
      <c r="G1115" s="25">
        <f>Source!AB471</f>
        <v>2280.04</v>
      </c>
      <c r="H1115" s="26">
        <f>Source!O471</f>
        <v>172.32</v>
      </c>
      <c r="T1115">
        <f>Source!O471+Source!X471+Source!Y471</f>
        <v>412.31</v>
      </c>
      <c r="U1115">
        <f>Source!P471</f>
        <v>32.85</v>
      </c>
      <c r="V1115">
        <f>Source!S471</f>
        <v>127.51</v>
      </c>
      <c r="W1115">
        <f>Source!Q471</f>
        <v>11.96</v>
      </c>
      <c r="X1115">
        <f>Source!R471</f>
        <v>1.52</v>
      </c>
      <c r="Y1115">
        <f>Source!U471</f>
        <v>2.0462134000000001</v>
      </c>
      <c r="Z1115">
        <f>Source!V471</f>
        <v>1.7225000000000001E-2</v>
      </c>
      <c r="AA1115">
        <f>Source!X471</f>
        <v>148.38</v>
      </c>
      <c r="AB1115">
        <f>Source!Y471</f>
        <v>91.61</v>
      </c>
    </row>
    <row r="1116" spans="1:28" ht="14.25" x14ac:dyDescent="0.2">
      <c r="C1116" s="27" t="str">
        <f>"Объем: "&amp;Source!I471&amp;"=1,06/"&amp;"100"</f>
        <v>Объем: 0,0106=1,06/100</v>
      </c>
      <c r="F1116" s="14"/>
      <c r="G1116" s="14"/>
      <c r="H1116" s="14"/>
    </row>
    <row r="1117" spans="1:28" x14ac:dyDescent="0.2">
      <c r="C1117" s="27" t="s">
        <v>1655</v>
      </c>
      <c r="D1117" s="27">
        <f>Source!BA471</f>
        <v>7.13</v>
      </c>
    </row>
    <row r="1118" spans="1:28" x14ac:dyDescent="0.2">
      <c r="C1118" s="27" t="s">
        <v>1656</v>
      </c>
      <c r="D1118" s="27">
        <f>Source!BB471</f>
        <v>7.13</v>
      </c>
    </row>
    <row r="1119" spans="1:28" x14ac:dyDescent="0.2">
      <c r="C1119" s="27" t="s">
        <v>1657</v>
      </c>
      <c r="D1119" s="27">
        <f>Source!BC471</f>
        <v>7.13</v>
      </c>
    </row>
    <row r="1120" spans="1:28" x14ac:dyDescent="0.2">
      <c r="C1120" s="27" t="s">
        <v>1658</v>
      </c>
      <c r="D1120" s="27">
        <f>Source!BS471</f>
        <v>7.13</v>
      </c>
    </row>
    <row r="1121" spans="1:28" x14ac:dyDescent="0.2">
      <c r="C1121" s="27" t="s">
        <v>1665</v>
      </c>
      <c r="D1121" s="91" t="s">
        <v>96</v>
      </c>
      <c r="E1121" s="91"/>
      <c r="F1121" s="91"/>
      <c r="G1121" s="91"/>
      <c r="H1121" s="91"/>
    </row>
    <row r="1122" spans="1:28" x14ac:dyDescent="0.2">
      <c r="C1122" s="27" t="s">
        <v>1666</v>
      </c>
      <c r="D1122" s="91" t="s">
        <v>96</v>
      </c>
      <c r="E1122" s="91"/>
      <c r="F1122" s="91"/>
      <c r="G1122" s="91"/>
      <c r="H1122" s="91"/>
    </row>
    <row r="1123" spans="1:28" x14ac:dyDescent="0.2">
      <c r="C1123" s="27" t="s">
        <v>1667</v>
      </c>
      <c r="D1123" s="91" t="s">
        <v>97</v>
      </c>
      <c r="E1123" s="91"/>
      <c r="F1123" s="91"/>
      <c r="G1123" s="91"/>
      <c r="H1123" s="91"/>
    </row>
    <row r="1124" spans="1:28" x14ac:dyDescent="0.2">
      <c r="C1124" s="27" t="s">
        <v>1668</v>
      </c>
      <c r="D1124" s="91" t="s">
        <v>97</v>
      </c>
      <c r="E1124" s="91"/>
      <c r="F1124" s="91"/>
      <c r="G1124" s="91"/>
      <c r="H1124" s="91"/>
    </row>
    <row r="1125" spans="1:28" x14ac:dyDescent="0.2">
      <c r="C1125" s="27" t="s">
        <v>1669</v>
      </c>
      <c r="D1125" s="91" t="s">
        <v>96</v>
      </c>
      <c r="E1125" s="91"/>
      <c r="F1125" s="91"/>
      <c r="G1125" s="91"/>
      <c r="H1125" s="91"/>
    </row>
    <row r="1126" spans="1:28" x14ac:dyDescent="0.2">
      <c r="C1126" s="11" t="s">
        <v>1659</v>
      </c>
      <c r="D1126" s="38"/>
      <c r="E1126" s="38"/>
      <c r="F1126" s="38">
        <f>Source!BZ471</f>
        <v>128</v>
      </c>
      <c r="G1126" s="62">
        <f>(Source!AF471+Source!AE471)*Source!FX471/100</f>
        <v>1966.7548800000002</v>
      </c>
      <c r="H1126" s="63">
        <f>Source!X471</f>
        <v>148.38</v>
      </c>
    </row>
    <row r="1127" spans="1:28" x14ac:dyDescent="0.2">
      <c r="C1127" s="11" t="s">
        <v>1660</v>
      </c>
      <c r="D1127" s="38"/>
      <c r="E1127" s="38"/>
      <c r="F1127" s="38"/>
      <c r="G1127" s="38" t="str">
        <f>CONCATENATE(Source!DL471,Source!FT471, "=", Source!FX471, "%")</f>
        <v>*0,9=115,2%</v>
      </c>
      <c r="H1127" s="38" t="str">
        <f>CONCATENATE(Source!AT471)</f>
        <v>115</v>
      </c>
    </row>
    <row r="1128" spans="1:28" x14ac:dyDescent="0.2">
      <c r="C1128" s="11" t="s">
        <v>1661</v>
      </c>
      <c r="D1128" s="38"/>
      <c r="E1128" s="38"/>
      <c r="F1128" s="38">
        <f>Source!CA471</f>
        <v>83</v>
      </c>
      <c r="G1128" s="62">
        <f>(Source!AF471+Source!AE471)*Source!FY471/100</f>
        <v>1204.4666387499999</v>
      </c>
      <c r="H1128" s="63">
        <f>Source!Y471</f>
        <v>91.61</v>
      </c>
    </row>
    <row r="1129" spans="1:28" x14ac:dyDescent="0.2">
      <c r="C1129" s="11" t="s">
        <v>1662</v>
      </c>
      <c r="D1129" s="38"/>
      <c r="E1129" s="38"/>
      <c r="F1129" s="38"/>
      <c r="G1129" s="38" t="str">
        <f>CONCATENATE(Source!DM471,Source!FU471, "=", Source!FY471, "%")</f>
        <v>*0,85=70,55%</v>
      </c>
      <c r="H1129" s="38" t="str">
        <f>CONCATENATE(Source!AU471)</f>
        <v>71</v>
      </c>
    </row>
    <row r="1130" spans="1:28" x14ac:dyDescent="0.2">
      <c r="C1130" s="11" t="s">
        <v>1663</v>
      </c>
      <c r="D1130" s="38"/>
      <c r="E1130" s="38"/>
      <c r="F1130" s="38"/>
      <c r="G1130" s="62">
        <f>((Source!AF471+Source!AE471)*Source!FX471/100)+((Source!AF471+Source!AE471)*Source!FY471/100)+Source!AB471</f>
        <v>5451.2615187499996</v>
      </c>
      <c r="H1130" s="63">
        <f>Source!O471+Source!X471+Source!Y471</f>
        <v>412.31</v>
      </c>
    </row>
    <row r="1131" spans="1:28" ht="42.75" x14ac:dyDescent="0.2">
      <c r="A1131" s="51">
        <v>172</v>
      </c>
      <c r="B1131" s="51" t="str">
        <f>Source!E473</f>
        <v>74,1</v>
      </c>
      <c r="C1131" s="51" t="str">
        <f>Source!G473</f>
        <v>Воздуховоды типа ALUDUCT (POLAR BEAR) неизолированные гибкие диаметром 125 мм</v>
      </c>
      <c r="D1131" s="51" t="str">
        <f>Source!F473</f>
        <v>19.1.01.01-0021</v>
      </c>
      <c r="E1131" s="34" t="str">
        <f>Source!H473</f>
        <v>м2</v>
      </c>
      <c r="F1131" s="14">
        <f>Source!I473</f>
        <v>1.06</v>
      </c>
      <c r="G1131" s="25">
        <f>Source!AB473</f>
        <v>66.31</v>
      </c>
      <c r="H1131" s="26">
        <f>Source!O473</f>
        <v>501.16</v>
      </c>
      <c r="T1131">
        <f>Source!O473+Source!X473+Source!Y473</f>
        <v>501.16</v>
      </c>
      <c r="U1131">
        <f>Source!P473</f>
        <v>501.16</v>
      </c>
      <c r="V1131">
        <f>Source!S473</f>
        <v>0</v>
      </c>
      <c r="W1131">
        <f>Source!Q473</f>
        <v>0</v>
      </c>
      <c r="X1131">
        <f>Source!R473</f>
        <v>0</v>
      </c>
      <c r="Y1131">
        <f>Source!U473</f>
        <v>0</v>
      </c>
      <c r="Z1131">
        <f>Source!V473</f>
        <v>0</v>
      </c>
      <c r="AA1131">
        <f>Source!X473</f>
        <v>0</v>
      </c>
      <c r="AB1131">
        <f>Source!Y473</f>
        <v>0</v>
      </c>
    </row>
    <row r="1132" spans="1:28" ht="14.25" x14ac:dyDescent="0.2">
      <c r="C1132" s="27" t="s">
        <v>1657</v>
      </c>
      <c r="D1132" s="27">
        <f>Source!BC473</f>
        <v>7.13</v>
      </c>
      <c r="F1132" s="14"/>
      <c r="G1132" s="14"/>
      <c r="H1132" s="14"/>
    </row>
    <row r="1133" spans="1:28" ht="28.5" x14ac:dyDescent="0.2">
      <c r="A1133" s="51">
        <v>173</v>
      </c>
      <c r="B1133" s="51" t="str">
        <f>Source!E475</f>
        <v>75</v>
      </c>
      <c r="C1133" s="51" t="str">
        <f>Source!G475</f>
        <v>Установка дефлекторов диаметром патрубка 280 мм</v>
      </c>
      <c r="D1133" s="51" t="str">
        <f>Source!F475</f>
        <v>20-02-012-01</v>
      </c>
      <c r="E1133" s="34" t="str">
        <f>Source!H475</f>
        <v>ШТ</v>
      </c>
      <c r="F1133" s="14">
        <f>Source!I475</f>
        <v>3</v>
      </c>
      <c r="G1133" s="25">
        <f>Source!AB475</f>
        <v>36.296500000000002</v>
      </c>
      <c r="H1133" s="26">
        <f>Source!O475</f>
        <v>776.39</v>
      </c>
      <c r="T1133">
        <f>Source!O475+Source!X475+Source!Y475</f>
        <v>1922.07</v>
      </c>
      <c r="U1133">
        <f>Source!P475</f>
        <v>90.91</v>
      </c>
      <c r="V1133">
        <f>Source!S475</f>
        <v>612.75</v>
      </c>
      <c r="W1133">
        <f>Source!Q475</f>
        <v>72.73</v>
      </c>
      <c r="X1133">
        <f>Source!R475</f>
        <v>3.21</v>
      </c>
      <c r="Y1133">
        <f>Source!U475</f>
        <v>10.073999999999998</v>
      </c>
      <c r="Z1133">
        <f>Source!V475</f>
        <v>3.7500000000000006E-2</v>
      </c>
      <c r="AA1133">
        <f>Source!X475</f>
        <v>708.35</v>
      </c>
      <c r="AB1133">
        <f>Source!Y475</f>
        <v>437.33</v>
      </c>
    </row>
    <row r="1134" spans="1:28" ht="14.25" x14ac:dyDescent="0.2">
      <c r="C1134" s="27" t="s">
        <v>1655</v>
      </c>
      <c r="D1134" s="27">
        <f>Source!BA475</f>
        <v>7.13</v>
      </c>
      <c r="F1134" s="14"/>
      <c r="G1134" s="14"/>
      <c r="H1134" s="14"/>
    </row>
    <row r="1135" spans="1:28" x14ac:dyDescent="0.2">
      <c r="C1135" s="27" t="s">
        <v>1656</v>
      </c>
      <c r="D1135" s="27">
        <f>Source!BB475</f>
        <v>7.13</v>
      </c>
    </row>
    <row r="1136" spans="1:28" x14ac:dyDescent="0.2">
      <c r="C1136" s="27" t="s">
        <v>1657</v>
      </c>
      <c r="D1136" s="27">
        <f>Source!BC475</f>
        <v>7.13</v>
      </c>
    </row>
    <row r="1137" spans="1:28" x14ac:dyDescent="0.2">
      <c r="C1137" s="27" t="s">
        <v>1658</v>
      </c>
      <c r="D1137" s="27">
        <f>Source!BS475</f>
        <v>7.13</v>
      </c>
    </row>
    <row r="1138" spans="1:28" x14ac:dyDescent="0.2">
      <c r="C1138" s="27" t="s">
        <v>1665</v>
      </c>
      <c r="D1138" s="91" t="s">
        <v>96</v>
      </c>
      <c r="E1138" s="91"/>
      <c r="F1138" s="91"/>
      <c r="G1138" s="91"/>
      <c r="H1138" s="91"/>
    </row>
    <row r="1139" spans="1:28" x14ac:dyDescent="0.2">
      <c r="C1139" s="27" t="s">
        <v>1666</v>
      </c>
      <c r="D1139" s="91" t="s">
        <v>96</v>
      </c>
      <c r="E1139" s="91"/>
      <c r="F1139" s="91"/>
      <c r="G1139" s="91"/>
      <c r="H1139" s="91"/>
    </row>
    <row r="1140" spans="1:28" x14ac:dyDescent="0.2">
      <c r="C1140" s="27" t="s">
        <v>1667</v>
      </c>
      <c r="D1140" s="91" t="s">
        <v>97</v>
      </c>
      <c r="E1140" s="91"/>
      <c r="F1140" s="91"/>
      <c r="G1140" s="91"/>
      <c r="H1140" s="91"/>
    </row>
    <row r="1141" spans="1:28" x14ac:dyDescent="0.2">
      <c r="C1141" s="27" t="s">
        <v>1668</v>
      </c>
      <c r="D1141" s="91" t="s">
        <v>97</v>
      </c>
      <c r="E1141" s="91"/>
      <c r="F1141" s="91"/>
      <c r="G1141" s="91"/>
      <c r="H1141" s="91"/>
    </row>
    <row r="1142" spans="1:28" x14ac:dyDescent="0.2">
      <c r="C1142" s="27" t="s">
        <v>1669</v>
      </c>
      <c r="D1142" s="91" t="s">
        <v>96</v>
      </c>
      <c r="E1142" s="91"/>
      <c r="F1142" s="91"/>
      <c r="G1142" s="91"/>
      <c r="H1142" s="91"/>
    </row>
    <row r="1143" spans="1:28" x14ac:dyDescent="0.2">
      <c r="C1143" s="11" t="s">
        <v>1659</v>
      </c>
      <c r="D1143" s="38"/>
      <c r="E1143" s="38"/>
      <c r="F1143" s="38">
        <f>Source!BZ475</f>
        <v>128</v>
      </c>
      <c r="G1143" s="62">
        <f>(Source!AF475+Source!AE475)*Source!FX475/100</f>
        <v>33.173568000000003</v>
      </c>
      <c r="H1143" s="63">
        <f>Source!X475</f>
        <v>708.35</v>
      </c>
    </row>
    <row r="1144" spans="1:28" x14ac:dyDescent="0.2">
      <c r="C1144" s="11" t="s">
        <v>1660</v>
      </c>
      <c r="D1144" s="38"/>
      <c r="E1144" s="38"/>
      <c r="F1144" s="38"/>
      <c r="G1144" s="38" t="str">
        <f>CONCATENATE(Source!DL475,Source!FT475, "=", Source!FX475, "%")</f>
        <v>*0,9=115,2%</v>
      </c>
      <c r="H1144" s="38" t="str">
        <f>CONCATENATE(Source!AT475)</f>
        <v>115</v>
      </c>
    </row>
    <row r="1145" spans="1:28" x14ac:dyDescent="0.2">
      <c r="C1145" s="11" t="s">
        <v>1661</v>
      </c>
      <c r="D1145" s="38"/>
      <c r="E1145" s="38"/>
      <c r="F1145" s="38">
        <f>Source!CA475</f>
        <v>83</v>
      </c>
      <c r="G1145" s="62">
        <f>(Source!AF475+Source!AE475)*Source!FY475/100</f>
        <v>20.315930749999996</v>
      </c>
      <c r="H1145" s="63">
        <f>Source!Y475</f>
        <v>437.33</v>
      </c>
    </row>
    <row r="1146" spans="1:28" x14ac:dyDescent="0.2">
      <c r="C1146" s="11" t="s">
        <v>1662</v>
      </c>
      <c r="D1146" s="38"/>
      <c r="E1146" s="38"/>
      <c r="F1146" s="38"/>
      <c r="G1146" s="38" t="str">
        <f>CONCATENATE(Source!DM475,Source!FU475, "=", Source!FY475, "%")</f>
        <v>*0,85=70,55%</v>
      </c>
      <c r="H1146" s="38" t="str">
        <f>CONCATENATE(Source!AU475)</f>
        <v>71</v>
      </c>
    </row>
    <row r="1147" spans="1:28" x14ac:dyDescent="0.2">
      <c r="C1147" s="11" t="s">
        <v>1663</v>
      </c>
      <c r="D1147" s="38"/>
      <c r="E1147" s="38"/>
      <c r="F1147" s="38"/>
      <c r="G1147" s="62">
        <f>((Source!AF475+Source!AE475)*Source!FX475/100)+((Source!AF475+Source!AE475)*Source!FY475/100)+Source!AB475</f>
        <v>89.785998750000005</v>
      </c>
      <c r="H1147" s="63">
        <f>Source!O475+Source!X475+Source!Y475</f>
        <v>1922.07</v>
      </c>
    </row>
    <row r="1148" spans="1:28" ht="71.25" x14ac:dyDescent="0.2">
      <c r="A1148" s="51">
        <v>174</v>
      </c>
      <c r="B1148" s="51" t="str">
        <f>Source!E477</f>
        <v>75,1</v>
      </c>
      <c r="C1148" s="51" t="str">
        <f>Source!G477</f>
        <v>Дефлекторы вытяжные цилиндрические из листовой грунтованной или оцинкованной стали, серия 5.904-51, диаметр патрубка 125 мм</v>
      </c>
      <c r="D1148" s="51" t="str">
        <f>Source!F477</f>
        <v>19.1.04.01-0002</v>
      </c>
      <c r="E1148" s="34" t="str">
        <f>Source!H477</f>
        <v>шт.</v>
      </c>
      <c r="F1148" s="14">
        <f>Source!I477</f>
        <v>3</v>
      </c>
      <c r="G1148" s="25">
        <f>Source!AB477</f>
        <v>418.3</v>
      </c>
      <c r="H1148" s="26">
        <f>Source!O477</f>
        <v>8947.44</v>
      </c>
      <c r="T1148">
        <f>Source!O477+Source!X477+Source!Y477</f>
        <v>8947.44</v>
      </c>
      <c r="U1148">
        <f>Source!P477</f>
        <v>8947.44</v>
      </c>
      <c r="V1148">
        <f>Source!S477</f>
        <v>0</v>
      </c>
      <c r="W1148">
        <f>Source!Q477</f>
        <v>0</v>
      </c>
      <c r="X1148">
        <f>Source!R477</f>
        <v>0</v>
      </c>
      <c r="Y1148">
        <f>Source!U477</f>
        <v>0</v>
      </c>
      <c r="Z1148">
        <f>Source!V477</f>
        <v>0</v>
      </c>
      <c r="AA1148">
        <f>Source!X477</f>
        <v>0</v>
      </c>
      <c r="AB1148">
        <f>Source!Y477</f>
        <v>0</v>
      </c>
    </row>
    <row r="1149" spans="1:28" ht="14.25" x14ac:dyDescent="0.2">
      <c r="C1149" s="27" t="s">
        <v>1657</v>
      </c>
      <c r="D1149" s="27">
        <f>Source!BC477</f>
        <v>7.13</v>
      </c>
      <c r="F1149" s="14"/>
      <c r="G1149" s="14"/>
      <c r="H1149" s="14"/>
    </row>
    <row r="1150" spans="1:28" ht="28.5" x14ac:dyDescent="0.2">
      <c r="A1150" s="51">
        <v>175</v>
      </c>
      <c r="B1150" s="51" t="str">
        <f>Source!E479</f>
        <v>76</v>
      </c>
      <c r="C1150" s="51" t="str">
        <f>Source!G479</f>
        <v>Установка вентиляторов осевых массой до 0,1 т</v>
      </c>
      <c r="D1150" s="51" t="str">
        <f>Source!F479</f>
        <v>20-03-002-03</v>
      </c>
      <c r="E1150" s="34" t="str">
        <f>Source!H479</f>
        <v>ШТ</v>
      </c>
      <c r="F1150" s="14">
        <f>Source!I479</f>
        <v>1</v>
      </c>
      <c r="G1150" s="25">
        <f>Source!AB479</f>
        <v>143.76400000000001</v>
      </c>
      <c r="H1150" s="26">
        <f>Source!O479</f>
        <v>1025.04</v>
      </c>
      <c r="T1150">
        <f>Source!O479+Source!X479+Source!Y479</f>
        <v>2583.61</v>
      </c>
      <c r="U1150">
        <f>Source!P479</f>
        <v>21.68</v>
      </c>
      <c r="V1150">
        <f>Source!S479</f>
        <v>817.98</v>
      </c>
      <c r="W1150">
        <f>Source!Q479</f>
        <v>185.38</v>
      </c>
      <c r="X1150">
        <f>Source!R479</f>
        <v>19.96</v>
      </c>
      <c r="Y1150">
        <f>Source!U479</f>
        <v>11.925499999999998</v>
      </c>
      <c r="Z1150">
        <f>Source!V479</f>
        <v>0.23749999999999999</v>
      </c>
      <c r="AA1150">
        <f>Source!X479</f>
        <v>963.63</v>
      </c>
      <c r="AB1150">
        <f>Source!Y479</f>
        <v>594.94000000000005</v>
      </c>
    </row>
    <row r="1151" spans="1:28" ht="14.25" x14ac:dyDescent="0.2">
      <c r="C1151" s="27" t="s">
        <v>1655</v>
      </c>
      <c r="D1151" s="27">
        <f>Source!BA479</f>
        <v>7.13</v>
      </c>
      <c r="F1151" s="14"/>
      <c r="G1151" s="14"/>
      <c r="H1151" s="14"/>
    </row>
    <row r="1152" spans="1:28" x14ac:dyDescent="0.2">
      <c r="C1152" s="27" t="s">
        <v>1656</v>
      </c>
      <c r="D1152" s="27">
        <f>Source!BB479</f>
        <v>7.13</v>
      </c>
    </row>
    <row r="1153" spans="1:28" x14ac:dyDescent="0.2">
      <c r="C1153" s="27" t="s">
        <v>1657</v>
      </c>
      <c r="D1153" s="27">
        <f>Source!BC479</f>
        <v>7.13</v>
      </c>
    </row>
    <row r="1154" spans="1:28" x14ac:dyDescent="0.2">
      <c r="C1154" s="27" t="s">
        <v>1658</v>
      </c>
      <c r="D1154" s="27">
        <f>Source!BS479</f>
        <v>7.13</v>
      </c>
    </row>
    <row r="1155" spans="1:28" x14ac:dyDescent="0.2">
      <c r="C1155" s="27" t="s">
        <v>1665</v>
      </c>
      <c r="D1155" s="91" t="s">
        <v>96</v>
      </c>
      <c r="E1155" s="91"/>
      <c r="F1155" s="91"/>
      <c r="G1155" s="91"/>
      <c r="H1155" s="91"/>
    </row>
    <row r="1156" spans="1:28" x14ac:dyDescent="0.2">
      <c r="C1156" s="27" t="s">
        <v>1666</v>
      </c>
      <c r="D1156" s="91" t="s">
        <v>96</v>
      </c>
      <c r="E1156" s="91"/>
      <c r="F1156" s="91"/>
      <c r="G1156" s="91"/>
      <c r="H1156" s="91"/>
    </row>
    <row r="1157" spans="1:28" x14ac:dyDescent="0.2">
      <c r="C1157" s="27" t="s">
        <v>1667</v>
      </c>
      <c r="D1157" s="91" t="s">
        <v>97</v>
      </c>
      <c r="E1157" s="91"/>
      <c r="F1157" s="91"/>
      <c r="G1157" s="91"/>
      <c r="H1157" s="91"/>
    </row>
    <row r="1158" spans="1:28" x14ac:dyDescent="0.2">
      <c r="C1158" s="27" t="s">
        <v>1668</v>
      </c>
      <c r="D1158" s="91" t="s">
        <v>97</v>
      </c>
      <c r="E1158" s="91"/>
      <c r="F1158" s="91"/>
      <c r="G1158" s="91"/>
      <c r="H1158" s="91"/>
    </row>
    <row r="1159" spans="1:28" x14ac:dyDescent="0.2">
      <c r="C1159" s="27" t="s">
        <v>1669</v>
      </c>
      <c r="D1159" s="91" t="s">
        <v>96</v>
      </c>
      <c r="E1159" s="91"/>
      <c r="F1159" s="91"/>
      <c r="G1159" s="91"/>
      <c r="H1159" s="91"/>
    </row>
    <row r="1160" spans="1:28" x14ac:dyDescent="0.2">
      <c r="C1160" s="11" t="s">
        <v>1659</v>
      </c>
      <c r="D1160" s="38"/>
      <c r="E1160" s="38"/>
      <c r="F1160" s="38">
        <f>Source!BZ479</f>
        <v>128</v>
      </c>
      <c r="G1160" s="62">
        <f>(Source!AF479+Source!AE479)*Source!FX479/100</f>
        <v>135.38764800000001</v>
      </c>
      <c r="H1160" s="63">
        <f>Source!X479</f>
        <v>963.63</v>
      </c>
    </row>
    <row r="1161" spans="1:28" x14ac:dyDescent="0.2">
      <c r="C1161" s="11" t="s">
        <v>1660</v>
      </c>
      <c r="D1161" s="38"/>
      <c r="E1161" s="38"/>
      <c r="F1161" s="38"/>
      <c r="G1161" s="38" t="str">
        <f>CONCATENATE(Source!DL479,Source!FT479, "=", Source!FX479, "%")</f>
        <v>*0,9=115,2%</v>
      </c>
      <c r="H1161" s="38" t="str">
        <f>CONCATENATE(Source!AT479)</f>
        <v>115</v>
      </c>
    </row>
    <row r="1162" spans="1:28" x14ac:dyDescent="0.2">
      <c r="C1162" s="11" t="s">
        <v>1661</v>
      </c>
      <c r="D1162" s="38"/>
      <c r="E1162" s="38"/>
      <c r="F1162" s="38">
        <f>Source!CA479</f>
        <v>83</v>
      </c>
      <c r="G1162" s="62">
        <f>(Source!AF479+Source!AE479)*Source!FY479/100</f>
        <v>82.913181999999992</v>
      </c>
      <c r="H1162" s="63">
        <f>Source!Y479</f>
        <v>594.94000000000005</v>
      </c>
    </row>
    <row r="1163" spans="1:28" x14ac:dyDescent="0.2">
      <c r="C1163" s="11" t="s">
        <v>1662</v>
      </c>
      <c r="D1163" s="38"/>
      <c r="E1163" s="38"/>
      <c r="F1163" s="38"/>
      <c r="G1163" s="38" t="str">
        <f>CONCATENATE(Source!DM479,Source!FU479, "=", Source!FY479, "%")</f>
        <v>*0,85=70,55%</v>
      </c>
      <c r="H1163" s="38" t="str">
        <f>CONCATENATE(Source!AU479)</f>
        <v>71</v>
      </c>
    </row>
    <row r="1164" spans="1:28" x14ac:dyDescent="0.2">
      <c r="C1164" s="11" t="s">
        <v>1663</v>
      </c>
      <c r="D1164" s="38"/>
      <c r="E1164" s="38"/>
      <c r="F1164" s="38"/>
      <c r="G1164" s="62">
        <f>((Source!AF479+Source!AE479)*Source!FX479/100)+((Source!AF479+Source!AE479)*Source!FY479/100)+Source!AB479</f>
        <v>362.06483000000003</v>
      </c>
      <c r="H1164" s="63">
        <f>Source!O479+Source!X479+Source!Y479</f>
        <v>2583.61</v>
      </c>
    </row>
    <row r="1165" spans="1:28" ht="57" x14ac:dyDescent="0.2">
      <c r="A1165" s="51">
        <v>176</v>
      </c>
      <c r="B1165" s="51" t="str">
        <f>Source!E481</f>
        <v>76,1</v>
      </c>
      <c r="C1165" s="51" t="str">
        <f>Source!G481</f>
        <v>Вентиляторы канальные "Systemair" для круглых воздуховодов KV 125 XL, с консолью М125 и двумя муфтами F125, производительность 352 м3/час</v>
      </c>
      <c r="D1165" s="51" t="str">
        <f>Source!F481</f>
        <v>64.1.02.01-0011</v>
      </c>
      <c r="E1165" s="34" t="str">
        <f>Source!H481</f>
        <v>компл.</v>
      </c>
      <c r="F1165" s="14">
        <f>Source!I481</f>
        <v>1</v>
      </c>
      <c r="G1165" s="25">
        <f>Source!AB481</f>
        <v>1514.57</v>
      </c>
      <c r="H1165" s="26">
        <f>Source!O481</f>
        <v>10798.88</v>
      </c>
      <c r="T1165">
        <f>Source!O481+Source!X481+Source!Y481</f>
        <v>10798.88</v>
      </c>
      <c r="U1165">
        <f>Source!P481</f>
        <v>10798.88</v>
      </c>
      <c r="V1165">
        <f>Source!S481</f>
        <v>0</v>
      </c>
      <c r="W1165">
        <f>Source!Q481</f>
        <v>0</v>
      </c>
      <c r="X1165">
        <f>Source!R481</f>
        <v>0</v>
      </c>
      <c r="Y1165">
        <f>Source!U481</f>
        <v>0</v>
      </c>
      <c r="Z1165">
        <f>Source!V481</f>
        <v>0</v>
      </c>
      <c r="AA1165">
        <f>Source!X481</f>
        <v>0</v>
      </c>
      <c r="AB1165">
        <f>Source!Y481</f>
        <v>0</v>
      </c>
    </row>
    <row r="1166" spans="1:28" ht="14.25" x14ac:dyDescent="0.2">
      <c r="C1166" s="27" t="s">
        <v>1657</v>
      </c>
      <c r="D1166" s="27">
        <f>Source!BC481</f>
        <v>7.13</v>
      </c>
      <c r="F1166" s="14"/>
      <c r="G1166" s="14"/>
      <c r="H1166" s="14"/>
    </row>
    <row r="1167" spans="1:28" ht="28.5" x14ac:dyDescent="0.2">
      <c r="A1167" s="51">
        <v>177</v>
      </c>
      <c r="B1167" s="51" t="str">
        <f>Source!E483</f>
        <v>77</v>
      </c>
      <c r="C1167" s="51" t="str">
        <f>Source!G483</f>
        <v>Реле времени программное, тип 2РВМ</v>
      </c>
      <c r="D1167" s="51" t="str">
        <f>Source!F483</f>
        <v>м10-08-019-04</v>
      </c>
      <c r="E1167" s="34" t="str">
        <f>Source!H483</f>
        <v>ШТ</v>
      </c>
      <c r="F1167" s="14">
        <f>Source!I483</f>
        <v>1</v>
      </c>
      <c r="G1167" s="25">
        <f>Source!AB483</f>
        <v>6.65</v>
      </c>
      <c r="H1167" s="26">
        <f>Source!O483</f>
        <v>47.41</v>
      </c>
      <c r="T1167">
        <f>Source!O483+Source!X483+Source!Y483</f>
        <v>103.71</v>
      </c>
      <c r="U1167">
        <f>Source!P483</f>
        <v>7.2</v>
      </c>
      <c r="V1167">
        <f>Source!S483</f>
        <v>40.21</v>
      </c>
      <c r="W1167">
        <f>Source!Q483</f>
        <v>0</v>
      </c>
      <c r="X1167">
        <f>Source!R483</f>
        <v>0</v>
      </c>
      <c r="Y1167">
        <f>Source!U483</f>
        <v>0.6</v>
      </c>
      <c r="Z1167">
        <f>Source!V483</f>
        <v>0</v>
      </c>
      <c r="AA1167">
        <f>Source!X483</f>
        <v>32.17</v>
      </c>
      <c r="AB1167">
        <f>Source!Y483</f>
        <v>24.13</v>
      </c>
    </row>
    <row r="1168" spans="1:28" ht="14.25" x14ac:dyDescent="0.2">
      <c r="C1168" s="27" t="s">
        <v>1655</v>
      </c>
      <c r="D1168" s="27">
        <f>Source!BA483</f>
        <v>7.13</v>
      </c>
      <c r="F1168" s="14"/>
      <c r="G1168" s="14"/>
      <c r="H1168" s="14"/>
    </row>
    <row r="1169" spans="1:28" x14ac:dyDescent="0.2">
      <c r="C1169" s="27" t="s">
        <v>1656</v>
      </c>
      <c r="D1169" s="27">
        <f>Source!BB483</f>
        <v>7.13</v>
      </c>
    </row>
    <row r="1170" spans="1:28" x14ac:dyDescent="0.2">
      <c r="C1170" s="27" t="s">
        <v>1657</v>
      </c>
      <c r="D1170" s="27">
        <f>Source!BC483</f>
        <v>7.13</v>
      </c>
    </row>
    <row r="1171" spans="1:28" x14ac:dyDescent="0.2">
      <c r="C1171" s="27" t="s">
        <v>1658</v>
      </c>
      <c r="D1171" s="27">
        <f>Source!BS483</f>
        <v>7.13</v>
      </c>
    </row>
    <row r="1172" spans="1:28" x14ac:dyDescent="0.2">
      <c r="C1172" s="11" t="s">
        <v>1659</v>
      </c>
      <c r="D1172" s="38"/>
      <c r="E1172" s="38"/>
      <c r="F1172" s="38">
        <f>Source!BZ483</f>
        <v>80</v>
      </c>
      <c r="G1172" s="62">
        <f>(Source!AF483+Source!AE483)*Source!FX483/100</f>
        <v>4.5119999999999996</v>
      </c>
      <c r="H1172" s="63">
        <f>Source!X483</f>
        <v>32.17</v>
      </c>
    </row>
    <row r="1173" spans="1:28" x14ac:dyDescent="0.2">
      <c r="C1173" s="11" t="s">
        <v>1661</v>
      </c>
      <c r="D1173" s="38"/>
      <c r="E1173" s="38"/>
      <c r="F1173" s="38">
        <f>Source!CA483</f>
        <v>60</v>
      </c>
      <c r="G1173" s="62">
        <f>(Source!AF483+Source!AE483)*Source!FY483/100</f>
        <v>3.3839999999999999</v>
      </c>
      <c r="H1173" s="63">
        <f>Source!Y483</f>
        <v>24.13</v>
      </c>
    </row>
    <row r="1174" spans="1:28" x14ac:dyDescent="0.2">
      <c r="C1174" s="11" t="s">
        <v>1663</v>
      </c>
      <c r="D1174" s="38"/>
      <c r="E1174" s="38"/>
      <c r="F1174" s="38"/>
      <c r="G1174" s="62">
        <f>((Source!AF483+Source!AE483)*Source!FX483/100)+((Source!AF483+Source!AE483)*Source!FY483/100)+Source!AB483</f>
        <v>14.545999999999999</v>
      </c>
      <c r="H1174" s="63">
        <f>Source!O483+Source!X483+Source!Y483</f>
        <v>103.71</v>
      </c>
    </row>
    <row r="1175" spans="1:28" ht="28.5" x14ac:dyDescent="0.2">
      <c r="A1175" s="51">
        <v>178</v>
      </c>
      <c r="B1175" s="51" t="str">
        <f>Source!E485</f>
        <v>77,1</v>
      </c>
      <c r="C1175" s="51" t="str">
        <f>Source!G485</f>
        <v>Реле времени ТЭ-15 (прим.)</v>
      </c>
      <c r="D1175" s="51" t="str">
        <f>Source!F485</f>
        <v>62.1.04.02-0003</v>
      </c>
      <c r="E1175" s="34" t="str">
        <f>Source!H485</f>
        <v>шт.</v>
      </c>
      <c r="F1175" s="14">
        <f>Source!I485</f>
        <v>1</v>
      </c>
      <c r="G1175" s="25">
        <f>Source!AB485</f>
        <v>362.89</v>
      </c>
      <c r="H1175" s="26">
        <f>Source!O485</f>
        <v>2587.41</v>
      </c>
      <c r="T1175">
        <f>Source!O485+Source!X485+Source!Y485</f>
        <v>2587.41</v>
      </c>
      <c r="U1175">
        <f>Source!P485</f>
        <v>2587.41</v>
      </c>
      <c r="V1175">
        <f>Source!S485</f>
        <v>0</v>
      </c>
      <c r="W1175">
        <f>Source!Q485</f>
        <v>0</v>
      </c>
      <c r="X1175">
        <f>Source!R485</f>
        <v>0</v>
      </c>
      <c r="Y1175">
        <f>Source!U485</f>
        <v>0</v>
      </c>
      <c r="Z1175">
        <f>Source!V485</f>
        <v>0</v>
      </c>
      <c r="AA1175">
        <f>Source!X485</f>
        <v>0</v>
      </c>
      <c r="AB1175">
        <f>Source!Y485</f>
        <v>0</v>
      </c>
    </row>
    <row r="1176" spans="1:28" ht="14.25" x14ac:dyDescent="0.2">
      <c r="C1176" s="27" t="s">
        <v>1657</v>
      </c>
      <c r="D1176" s="27">
        <f>Source!BC485</f>
        <v>7.13</v>
      </c>
      <c r="F1176" s="14"/>
      <c r="G1176" s="14"/>
      <c r="H1176" s="14"/>
    </row>
    <row r="1177" spans="1:28" ht="57" x14ac:dyDescent="0.2">
      <c r="A1177" s="51">
        <v>179</v>
      </c>
      <c r="B1177" s="51" t="str">
        <f>Source!E487</f>
        <v>78</v>
      </c>
      <c r="C1177" s="51" t="str">
        <f>Source!G487</f>
        <v>Гидравлическое испытание трубопроводов систем отопления, водопровода и горячего водоснабжения диаметром до 50 мм</v>
      </c>
      <c r="D1177" s="51" t="str">
        <f>Source!F487</f>
        <v>16-07-005-01</v>
      </c>
      <c r="E1177" s="34" t="str">
        <f>Source!H487</f>
        <v>100 м</v>
      </c>
      <c r="F1177" s="14">
        <f>Source!I487</f>
        <v>0.4</v>
      </c>
      <c r="G1177" s="25">
        <f>Source!AB487</f>
        <v>126.99550000000001</v>
      </c>
      <c r="H1177" s="26">
        <f>Source!O487</f>
        <v>362.2</v>
      </c>
      <c r="T1177">
        <f>Source!O487+Source!X487+Source!Y487</f>
        <v>717.98</v>
      </c>
      <c r="U1177">
        <f>Source!P487</f>
        <v>12.24</v>
      </c>
      <c r="V1177">
        <f>Source!S487</f>
        <v>191.28</v>
      </c>
      <c r="W1177">
        <f>Source!Q487</f>
        <v>158.68</v>
      </c>
      <c r="X1177">
        <f>Source!R487</f>
        <v>0</v>
      </c>
      <c r="Y1177">
        <f>Source!U487</f>
        <v>2.3045999999999998</v>
      </c>
      <c r="Z1177">
        <f>Source!V487</f>
        <v>0</v>
      </c>
      <c r="AA1177">
        <f>Source!X487</f>
        <v>219.97</v>
      </c>
      <c r="AB1177">
        <f>Source!Y487</f>
        <v>135.81</v>
      </c>
    </row>
    <row r="1178" spans="1:28" ht="14.25" x14ac:dyDescent="0.2">
      <c r="C1178" s="27" t="str">
        <f>"Объем: "&amp;Source!I487&amp;"=40/"&amp;"100"</f>
        <v>Объем: 0,4=40/100</v>
      </c>
      <c r="F1178" s="14"/>
      <c r="G1178" s="14"/>
      <c r="H1178" s="14"/>
    </row>
    <row r="1179" spans="1:28" x14ac:dyDescent="0.2">
      <c r="C1179" s="27" t="s">
        <v>1655</v>
      </c>
      <c r="D1179" s="27">
        <f>Source!BA487</f>
        <v>7.13</v>
      </c>
    </row>
    <row r="1180" spans="1:28" x14ac:dyDescent="0.2">
      <c r="C1180" s="27" t="s">
        <v>1656</v>
      </c>
      <c r="D1180" s="27">
        <f>Source!BB487</f>
        <v>7.13</v>
      </c>
    </row>
    <row r="1181" spans="1:28" x14ac:dyDescent="0.2">
      <c r="C1181" s="27" t="s">
        <v>1657</v>
      </c>
      <c r="D1181" s="27">
        <f>Source!BC487</f>
        <v>7.13</v>
      </c>
    </row>
    <row r="1182" spans="1:28" x14ac:dyDescent="0.2">
      <c r="C1182" s="27" t="s">
        <v>1658</v>
      </c>
      <c r="D1182" s="27">
        <f>Source!BS487</f>
        <v>7.13</v>
      </c>
    </row>
    <row r="1183" spans="1:28" x14ac:dyDescent="0.2">
      <c r="C1183" s="27" t="s">
        <v>1665</v>
      </c>
      <c r="D1183" s="91" t="s">
        <v>96</v>
      </c>
      <c r="E1183" s="91"/>
      <c r="F1183" s="91"/>
      <c r="G1183" s="91"/>
      <c r="H1183" s="91"/>
    </row>
    <row r="1184" spans="1:28" x14ac:dyDescent="0.2">
      <c r="C1184" s="27" t="s">
        <v>1666</v>
      </c>
      <c r="D1184" s="91" t="s">
        <v>96</v>
      </c>
      <c r="E1184" s="91"/>
      <c r="F1184" s="91"/>
      <c r="G1184" s="91"/>
      <c r="H1184" s="91"/>
    </row>
    <row r="1185" spans="1:28" x14ac:dyDescent="0.2">
      <c r="C1185" s="27" t="s">
        <v>1667</v>
      </c>
      <c r="D1185" s="91" t="s">
        <v>97</v>
      </c>
      <c r="E1185" s="91"/>
      <c r="F1185" s="91"/>
      <c r="G1185" s="91"/>
      <c r="H1185" s="91"/>
    </row>
    <row r="1186" spans="1:28" x14ac:dyDescent="0.2">
      <c r="C1186" s="27" t="s">
        <v>1668</v>
      </c>
      <c r="D1186" s="91" t="s">
        <v>97</v>
      </c>
      <c r="E1186" s="91"/>
      <c r="F1186" s="91"/>
      <c r="G1186" s="91"/>
      <c r="H1186" s="91"/>
    </row>
    <row r="1187" spans="1:28" x14ac:dyDescent="0.2">
      <c r="C1187" s="27" t="s">
        <v>1669</v>
      </c>
      <c r="D1187" s="91" t="s">
        <v>96</v>
      </c>
      <c r="E1187" s="91"/>
      <c r="F1187" s="91"/>
      <c r="G1187" s="91"/>
      <c r="H1187" s="91"/>
    </row>
    <row r="1188" spans="1:28" x14ac:dyDescent="0.2">
      <c r="C1188" s="11" t="s">
        <v>1659</v>
      </c>
      <c r="D1188" s="38"/>
      <c r="E1188" s="38"/>
      <c r="F1188" s="38">
        <f>Source!BZ487</f>
        <v>128</v>
      </c>
      <c r="G1188" s="62">
        <f>(Source!AF487+Source!AE487)*Source!FX487/100</f>
        <v>77.262335999999991</v>
      </c>
      <c r="H1188" s="63">
        <f>Source!X487</f>
        <v>219.97</v>
      </c>
    </row>
    <row r="1189" spans="1:28" x14ac:dyDescent="0.2">
      <c r="C1189" s="11" t="s">
        <v>1660</v>
      </c>
      <c r="D1189" s="38"/>
      <c r="E1189" s="38"/>
      <c r="F1189" s="38"/>
      <c r="G1189" s="38" t="str">
        <f>CONCATENATE(Source!DL487,Source!FT487, "=", Source!FX487, "%")</f>
        <v>*0,9=115,2%</v>
      </c>
      <c r="H1189" s="38" t="str">
        <f>CONCATENATE(Source!AT487)</f>
        <v>115</v>
      </c>
    </row>
    <row r="1190" spans="1:28" x14ac:dyDescent="0.2">
      <c r="C1190" s="11" t="s">
        <v>1661</v>
      </c>
      <c r="D1190" s="38"/>
      <c r="E1190" s="38"/>
      <c r="F1190" s="38">
        <f>Source!CA487</f>
        <v>83</v>
      </c>
      <c r="G1190" s="62">
        <f>(Source!AF487+Source!AE487)*Source!FY487/100</f>
        <v>47.316473999999999</v>
      </c>
      <c r="H1190" s="63">
        <f>Source!Y487</f>
        <v>135.81</v>
      </c>
    </row>
    <row r="1191" spans="1:28" x14ac:dyDescent="0.2">
      <c r="C1191" s="11" t="s">
        <v>1662</v>
      </c>
      <c r="D1191" s="38"/>
      <c r="E1191" s="38"/>
      <c r="F1191" s="38"/>
      <c r="G1191" s="38" t="str">
        <f>CONCATENATE(Source!DM487,Source!FU487, "=", Source!FY487, "%")</f>
        <v>*0,85=70,55%</v>
      </c>
      <c r="H1191" s="38" t="str">
        <f>CONCATENATE(Source!AU487)</f>
        <v>71</v>
      </c>
    </row>
    <row r="1192" spans="1:28" x14ac:dyDescent="0.2">
      <c r="C1192" s="11" t="s">
        <v>1663</v>
      </c>
      <c r="D1192" s="38"/>
      <c r="E1192" s="38"/>
      <c r="F1192" s="38"/>
      <c r="G1192" s="62">
        <f>((Source!AF487+Source!AE487)*Source!FX487/100)+((Source!AF487+Source!AE487)*Source!FY487/100)+Source!AB487</f>
        <v>251.57431</v>
      </c>
      <c r="H1192" s="63">
        <f>Source!O487+Source!X487+Source!Y487</f>
        <v>717.98</v>
      </c>
    </row>
    <row r="1193" spans="1:28" ht="42.75" x14ac:dyDescent="0.2">
      <c r="A1193" s="51">
        <v>180</v>
      </c>
      <c r="B1193" s="51" t="str">
        <f>Source!E489</f>
        <v>79</v>
      </c>
      <c r="C1193" s="51" t="str">
        <f>Source!G489</f>
        <v>Врезка в действующие внутренние сети трубопроводов отопления и водоснабжения диаметром 25 мм</v>
      </c>
      <c r="D1193" s="51" t="str">
        <f>Source!F489</f>
        <v>16-07-003-03</v>
      </c>
      <c r="E1193" s="34" t="str">
        <f>Source!H489</f>
        <v>ШТ</v>
      </c>
      <c r="F1193" s="14">
        <f>Source!I489</f>
        <v>6</v>
      </c>
      <c r="G1193" s="25">
        <f>Source!AB489</f>
        <v>71.368499999999997</v>
      </c>
      <c r="H1193" s="26">
        <f>Source!O489</f>
        <v>3053.15</v>
      </c>
      <c r="T1193">
        <f>Source!O489+Source!X489+Source!Y489</f>
        <v>7113.3499999999995</v>
      </c>
      <c r="U1193">
        <f>Source!P489</f>
        <v>623.73</v>
      </c>
      <c r="V1193">
        <f>Source!S489</f>
        <v>2176.48</v>
      </c>
      <c r="W1193">
        <f>Source!Q489</f>
        <v>252.94</v>
      </c>
      <c r="X1193">
        <f>Source!R489</f>
        <v>6.42</v>
      </c>
      <c r="Y1193">
        <f>Source!U489</f>
        <v>30.773999999999997</v>
      </c>
      <c r="Z1193">
        <f>Source!V489</f>
        <v>7.5000000000000011E-2</v>
      </c>
      <c r="AA1193">
        <f>Source!X489</f>
        <v>2510.34</v>
      </c>
      <c r="AB1193">
        <f>Source!Y489</f>
        <v>1549.86</v>
      </c>
    </row>
    <row r="1194" spans="1:28" ht="14.25" x14ac:dyDescent="0.2">
      <c r="C1194" s="27" t="s">
        <v>1655</v>
      </c>
      <c r="D1194" s="27">
        <f>Source!BA489</f>
        <v>7.13</v>
      </c>
      <c r="F1194" s="14"/>
      <c r="G1194" s="14"/>
      <c r="H1194" s="14"/>
    </row>
    <row r="1195" spans="1:28" x14ac:dyDescent="0.2">
      <c r="C1195" s="27" t="s">
        <v>1656</v>
      </c>
      <c r="D1195" s="27">
        <f>Source!BB489</f>
        <v>7.13</v>
      </c>
    </row>
    <row r="1196" spans="1:28" x14ac:dyDescent="0.2">
      <c r="C1196" s="27" t="s">
        <v>1657</v>
      </c>
      <c r="D1196" s="27">
        <f>Source!BC489</f>
        <v>7.13</v>
      </c>
    </row>
    <row r="1197" spans="1:28" x14ac:dyDescent="0.2">
      <c r="C1197" s="27" t="s">
        <v>1658</v>
      </c>
      <c r="D1197" s="27">
        <f>Source!BS489</f>
        <v>7.13</v>
      </c>
    </row>
    <row r="1198" spans="1:28" x14ac:dyDescent="0.2">
      <c r="C1198" s="27" t="s">
        <v>1665</v>
      </c>
      <c r="D1198" s="91" t="s">
        <v>96</v>
      </c>
      <c r="E1198" s="91"/>
      <c r="F1198" s="91"/>
      <c r="G1198" s="91"/>
      <c r="H1198" s="91"/>
    </row>
    <row r="1199" spans="1:28" x14ac:dyDescent="0.2">
      <c r="C1199" s="27" t="s">
        <v>1666</v>
      </c>
      <c r="D1199" s="91" t="s">
        <v>96</v>
      </c>
      <c r="E1199" s="91"/>
      <c r="F1199" s="91"/>
      <c r="G1199" s="91"/>
      <c r="H1199" s="91"/>
    </row>
    <row r="1200" spans="1:28" x14ac:dyDescent="0.2">
      <c r="C1200" s="27" t="s">
        <v>1667</v>
      </c>
      <c r="D1200" s="91" t="s">
        <v>97</v>
      </c>
      <c r="E1200" s="91"/>
      <c r="F1200" s="91"/>
      <c r="G1200" s="91"/>
      <c r="H1200" s="91"/>
    </row>
    <row r="1201" spans="1:33" x14ac:dyDescent="0.2">
      <c r="C1201" s="27" t="s">
        <v>1668</v>
      </c>
      <c r="D1201" s="91" t="s">
        <v>97</v>
      </c>
      <c r="E1201" s="91"/>
      <c r="F1201" s="91"/>
      <c r="G1201" s="91"/>
      <c r="H1201" s="91"/>
    </row>
    <row r="1202" spans="1:33" x14ac:dyDescent="0.2">
      <c r="C1202" s="27" t="s">
        <v>1669</v>
      </c>
      <c r="D1202" s="91" t="s">
        <v>96</v>
      </c>
      <c r="E1202" s="91"/>
      <c r="F1202" s="91"/>
      <c r="G1202" s="91"/>
      <c r="H1202" s="91"/>
    </row>
    <row r="1203" spans="1:33" x14ac:dyDescent="0.2">
      <c r="C1203" s="11" t="s">
        <v>1659</v>
      </c>
      <c r="D1203" s="38"/>
      <c r="E1203" s="38"/>
      <c r="F1203" s="38">
        <f>Source!BZ489</f>
        <v>128</v>
      </c>
      <c r="G1203" s="62">
        <f>(Source!AF489+Source!AE489)*Source!FX489/100</f>
        <v>58.781952000000004</v>
      </c>
      <c r="H1203" s="63">
        <f>Source!X489</f>
        <v>2510.34</v>
      </c>
    </row>
    <row r="1204" spans="1:33" x14ac:dyDescent="0.2">
      <c r="C1204" s="11" t="s">
        <v>1660</v>
      </c>
      <c r="D1204" s="38"/>
      <c r="E1204" s="38"/>
      <c r="F1204" s="38"/>
      <c r="G1204" s="38" t="str">
        <f>CONCATENATE(Source!DL489,Source!FT489, "=", Source!FX489, "%")</f>
        <v>*0,9=115,2%</v>
      </c>
      <c r="H1204" s="38" t="str">
        <f>CONCATENATE(Source!AT489)</f>
        <v>115</v>
      </c>
    </row>
    <row r="1205" spans="1:33" x14ac:dyDescent="0.2">
      <c r="C1205" s="11" t="s">
        <v>1661</v>
      </c>
      <c r="D1205" s="38"/>
      <c r="E1205" s="38"/>
      <c r="F1205" s="38">
        <f>Source!CA489</f>
        <v>83</v>
      </c>
      <c r="G1205" s="62">
        <f>(Source!AF489+Source!AE489)*Source!FY489/100</f>
        <v>35.998842999999994</v>
      </c>
      <c r="H1205" s="63">
        <f>Source!Y489</f>
        <v>1549.86</v>
      </c>
    </row>
    <row r="1206" spans="1:33" x14ac:dyDescent="0.2">
      <c r="C1206" s="11" t="s">
        <v>1662</v>
      </c>
      <c r="D1206" s="38"/>
      <c r="E1206" s="38"/>
      <c r="F1206" s="38"/>
      <c r="G1206" s="38" t="str">
        <f>CONCATENATE(Source!DM489,Source!FU489, "=", Source!FY489, "%")</f>
        <v>*0,85=70,55%</v>
      </c>
      <c r="H1206" s="38" t="str">
        <f>CONCATENATE(Source!AU489)</f>
        <v>71</v>
      </c>
    </row>
    <row r="1207" spans="1:33" x14ac:dyDescent="0.2">
      <c r="C1207" s="11" t="s">
        <v>1663</v>
      </c>
      <c r="D1207" s="38"/>
      <c r="E1207" s="38"/>
      <c r="F1207" s="38"/>
      <c r="G1207" s="62">
        <f>((Source!AF489+Source!AE489)*Source!FX489/100)+((Source!AF489+Source!AE489)*Source!FY489/100)+Source!AB489</f>
        <v>166.149295</v>
      </c>
      <c r="H1207" s="63">
        <f>Source!O489+Source!X489+Source!Y489</f>
        <v>7113.3499999999995</v>
      </c>
    </row>
    <row r="1209" spans="1:33" ht="15" x14ac:dyDescent="0.25">
      <c r="A1209" s="64"/>
      <c r="B1209" s="64"/>
      <c r="C1209" s="73" t="str">
        <f>CONCATENATE("Итого по разделу: ",IF(Source!G491&lt;&gt;"Новый раздел", Source!G491, ""))</f>
        <v>Итого по разделу: Раздел : Система отопления и вентиляции</v>
      </c>
      <c r="D1209" s="73"/>
      <c r="E1209" s="73"/>
      <c r="F1209" s="73"/>
      <c r="G1209" s="64"/>
      <c r="H1209" s="65">
        <f>IF(SUM(T955:T1208)=0, "-", SUM(T955:T1208))</f>
        <v>165213.32</v>
      </c>
      <c r="AG1209" s="55" t="str">
        <f>CONCATENATE("Итого по разделу: ",IF(Source!G491&lt;&gt;"Новый раздел", Source!G491, ""))</f>
        <v>Итого по разделу: Раздел : Система отопления и вентиляции</v>
      </c>
    </row>
    <row r="1210" spans="1:33" ht="15" x14ac:dyDescent="0.25">
      <c r="A1210" s="64"/>
      <c r="B1210" s="64"/>
      <c r="C1210" s="64"/>
      <c r="D1210" s="64"/>
      <c r="E1210" s="64"/>
      <c r="F1210" s="64"/>
      <c r="G1210" s="64"/>
      <c r="H1210" s="64"/>
    </row>
    <row r="1213" spans="1:33" ht="16.5" x14ac:dyDescent="0.25">
      <c r="A1213" s="77" t="str">
        <f>CONCATENATE("Раздел: ",IF(Source!G520&lt;&gt;"Новый раздел", Source!G520, ""))</f>
        <v>Раздел: Раздел: Внутренняя система канализации</v>
      </c>
      <c r="B1213" s="77"/>
      <c r="C1213" s="77"/>
      <c r="D1213" s="77"/>
      <c r="E1213" s="77"/>
      <c r="F1213" s="77"/>
      <c r="G1213" s="77"/>
      <c r="H1213" s="77"/>
    </row>
    <row r="1214" spans="1:33" ht="42.75" x14ac:dyDescent="0.2">
      <c r="A1214" s="51">
        <v>181</v>
      </c>
      <c r="B1214" s="51" t="str">
        <f>Source!E525</f>
        <v>80</v>
      </c>
      <c r="C1214" s="51" t="str">
        <f>Source!G525</f>
        <v>Разборка трубопроводов из чугунных канализационных труб диаметром 50 мм</v>
      </c>
      <c r="D1214" s="51" t="str">
        <f>Source!F525</f>
        <v>65-2-1</v>
      </c>
      <c r="E1214" s="34" t="str">
        <f>Source!H525</f>
        <v>100 м</v>
      </c>
      <c r="F1214" s="14">
        <f>Source!I525</f>
        <v>8.7499999999999994E-2</v>
      </c>
      <c r="G1214" s="25">
        <f>Source!AB525</f>
        <v>587.04999999999995</v>
      </c>
      <c r="H1214" s="26">
        <f>Source!O525</f>
        <v>366.25</v>
      </c>
      <c r="T1214">
        <f>Source!O525+Source!X525+Source!Y525</f>
        <v>818.21</v>
      </c>
      <c r="U1214">
        <f>Source!P525</f>
        <v>0</v>
      </c>
      <c r="V1214">
        <f>Source!S525</f>
        <v>363.13</v>
      </c>
      <c r="W1214">
        <f>Source!Q525</f>
        <v>3.12</v>
      </c>
      <c r="X1214">
        <f>Source!R525</f>
        <v>1.35</v>
      </c>
      <c r="Y1214">
        <f>Source!U525</f>
        <v>6.02</v>
      </c>
      <c r="Z1214">
        <f>Source!V525</f>
        <v>1.3999999999999999E-2</v>
      </c>
      <c r="AA1214">
        <f>Source!X525</f>
        <v>269.72000000000003</v>
      </c>
      <c r="AB1214">
        <f>Source!Y525</f>
        <v>182.24</v>
      </c>
    </row>
    <row r="1215" spans="1:33" ht="14.25" x14ac:dyDescent="0.2">
      <c r="C1215" s="27" t="str">
        <f>"Объем: "&amp;Source!I525&amp;"=8,75/"&amp;"100"</f>
        <v>Объем: 0,0875=8,75/100</v>
      </c>
      <c r="F1215" s="14"/>
      <c r="G1215" s="14"/>
      <c r="H1215" s="14"/>
    </row>
    <row r="1216" spans="1:33" x14ac:dyDescent="0.2">
      <c r="C1216" s="27" t="s">
        <v>1655</v>
      </c>
      <c r="D1216" s="27">
        <f>Source!BA525</f>
        <v>7.13</v>
      </c>
    </row>
    <row r="1217" spans="1:28" x14ac:dyDescent="0.2">
      <c r="C1217" s="27" t="s">
        <v>1656</v>
      </c>
      <c r="D1217" s="27">
        <f>Source!BB525</f>
        <v>7.13</v>
      </c>
    </row>
    <row r="1218" spans="1:28" x14ac:dyDescent="0.2">
      <c r="C1218" s="27" t="s">
        <v>1657</v>
      </c>
      <c r="D1218" s="27">
        <f>Source!BC525</f>
        <v>7.13</v>
      </c>
    </row>
    <row r="1219" spans="1:28" x14ac:dyDescent="0.2">
      <c r="C1219" s="27" t="s">
        <v>1658</v>
      </c>
      <c r="D1219" s="27">
        <f>Source!BS525</f>
        <v>7.13</v>
      </c>
    </row>
    <row r="1220" spans="1:28" x14ac:dyDescent="0.2">
      <c r="C1220" s="11" t="s">
        <v>1659</v>
      </c>
      <c r="D1220" s="38"/>
      <c r="E1220" s="38"/>
      <c r="F1220" s="38">
        <f>Source!BZ525</f>
        <v>74</v>
      </c>
      <c r="G1220" s="62">
        <f>(Source!AF525+Source!AE525)*Source!FX525/100</f>
        <v>432.31539999999995</v>
      </c>
      <c r="H1220" s="63">
        <f>Source!X525</f>
        <v>269.72000000000003</v>
      </c>
    </row>
    <row r="1221" spans="1:28" x14ac:dyDescent="0.2">
      <c r="C1221" s="11" t="s">
        <v>1661</v>
      </c>
      <c r="D1221" s="38"/>
      <c r="E1221" s="38"/>
      <c r="F1221" s="38">
        <f>Source!CA525</f>
        <v>50</v>
      </c>
      <c r="G1221" s="62">
        <f>(Source!AF525+Source!AE525)*Source!FY525/100</f>
        <v>292.10499999999996</v>
      </c>
      <c r="H1221" s="63">
        <f>Source!Y525</f>
        <v>182.24</v>
      </c>
    </row>
    <row r="1222" spans="1:28" x14ac:dyDescent="0.2">
      <c r="C1222" s="11" t="s">
        <v>1663</v>
      </c>
      <c r="D1222" s="38"/>
      <c r="E1222" s="38"/>
      <c r="F1222" s="38"/>
      <c r="G1222" s="62">
        <f>((Source!AF525+Source!AE525)*Source!FX525/100)+((Source!AF525+Source!AE525)*Source!FY525/100)+Source!AB525</f>
        <v>1311.4703999999999</v>
      </c>
      <c r="H1222" s="63">
        <f>Source!O525+Source!X525+Source!Y525</f>
        <v>818.21</v>
      </c>
    </row>
    <row r="1223" spans="1:28" ht="42.75" x14ac:dyDescent="0.2">
      <c r="A1223" s="51">
        <v>182</v>
      </c>
      <c r="B1223" s="51" t="str">
        <f>Source!E527</f>
        <v>81</v>
      </c>
      <c r="C1223" s="51" t="str">
        <f>Source!G527</f>
        <v>Разборка трубопроводов из чугунных канализационных труб диаметром 100 мм</v>
      </c>
      <c r="D1223" s="51" t="str">
        <f>Source!F527</f>
        <v>65-2-2</v>
      </c>
      <c r="E1223" s="34" t="str">
        <f>Source!H527</f>
        <v>100 м</v>
      </c>
      <c r="F1223" s="14">
        <f>Source!I527</f>
        <v>4.4999999999999998E-2</v>
      </c>
      <c r="G1223" s="25">
        <f>Source!AB527</f>
        <v>731.64</v>
      </c>
      <c r="H1223" s="26">
        <f>Source!O527</f>
        <v>234.75</v>
      </c>
      <c r="T1223">
        <f>Source!O527+Source!X527+Source!Y527</f>
        <v>523.59</v>
      </c>
      <c r="U1223">
        <f>Source!P527</f>
        <v>0</v>
      </c>
      <c r="V1223">
        <f>Source!S527</f>
        <v>231.54</v>
      </c>
      <c r="W1223">
        <f>Source!Q527</f>
        <v>3.21</v>
      </c>
      <c r="X1223">
        <f>Source!R527</f>
        <v>1.39</v>
      </c>
      <c r="Y1223">
        <f>Source!U527</f>
        <v>3.8384999999999998</v>
      </c>
      <c r="Z1223">
        <f>Source!V527</f>
        <v>1.44E-2</v>
      </c>
      <c r="AA1223">
        <f>Source!X527</f>
        <v>172.37</v>
      </c>
      <c r="AB1223">
        <f>Source!Y527</f>
        <v>116.47</v>
      </c>
    </row>
    <row r="1224" spans="1:28" ht="14.25" x14ac:dyDescent="0.2">
      <c r="C1224" s="27" t="str">
        <f>"Объем: "&amp;Source!I527&amp;"=4,5/"&amp;"100"</f>
        <v>Объем: 0,045=4,5/100</v>
      </c>
      <c r="F1224" s="14"/>
      <c r="G1224" s="14"/>
      <c r="H1224" s="14"/>
    </row>
    <row r="1225" spans="1:28" x14ac:dyDescent="0.2">
      <c r="C1225" s="27" t="s">
        <v>1655</v>
      </c>
      <c r="D1225" s="27">
        <f>Source!BA527</f>
        <v>7.13</v>
      </c>
    </row>
    <row r="1226" spans="1:28" x14ac:dyDescent="0.2">
      <c r="C1226" s="27" t="s">
        <v>1656</v>
      </c>
      <c r="D1226" s="27">
        <f>Source!BB527</f>
        <v>7.13</v>
      </c>
    </row>
    <row r="1227" spans="1:28" x14ac:dyDescent="0.2">
      <c r="C1227" s="27" t="s">
        <v>1657</v>
      </c>
      <c r="D1227" s="27">
        <f>Source!BC527</f>
        <v>7.13</v>
      </c>
    </row>
    <row r="1228" spans="1:28" x14ac:dyDescent="0.2">
      <c r="C1228" s="27" t="s">
        <v>1658</v>
      </c>
      <c r="D1228" s="27">
        <f>Source!BS527</f>
        <v>7.13</v>
      </c>
    </row>
    <row r="1229" spans="1:28" x14ac:dyDescent="0.2">
      <c r="C1229" s="11" t="s">
        <v>1659</v>
      </c>
      <c r="D1229" s="38"/>
      <c r="E1229" s="38"/>
      <c r="F1229" s="38">
        <f>Source!BZ527</f>
        <v>74</v>
      </c>
      <c r="G1229" s="62">
        <f>(Source!AF527+Source!AE527)*Source!FX527/100</f>
        <v>537.21040000000005</v>
      </c>
      <c r="H1229" s="63">
        <f>Source!X527</f>
        <v>172.37</v>
      </c>
    </row>
    <row r="1230" spans="1:28" x14ac:dyDescent="0.2">
      <c r="C1230" s="11" t="s">
        <v>1661</v>
      </c>
      <c r="D1230" s="38"/>
      <c r="E1230" s="38"/>
      <c r="F1230" s="38">
        <f>Source!CA527</f>
        <v>50</v>
      </c>
      <c r="G1230" s="62">
        <f>(Source!AF527+Source!AE527)*Source!FY527/100</f>
        <v>362.98</v>
      </c>
      <c r="H1230" s="63">
        <f>Source!Y527</f>
        <v>116.47</v>
      </c>
    </row>
    <row r="1231" spans="1:28" x14ac:dyDescent="0.2">
      <c r="C1231" s="11" t="s">
        <v>1663</v>
      </c>
      <c r="D1231" s="38"/>
      <c r="E1231" s="38"/>
      <c r="F1231" s="38"/>
      <c r="G1231" s="62">
        <f>((Source!AF527+Source!AE527)*Source!FX527/100)+((Source!AF527+Source!AE527)*Source!FY527/100)+Source!AB527</f>
        <v>1631.8304000000001</v>
      </c>
      <c r="H1231" s="63">
        <f>Source!O527+Source!X527+Source!Y527</f>
        <v>523.59</v>
      </c>
    </row>
    <row r="1232" spans="1:28" ht="42.75" x14ac:dyDescent="0.2">
      <c r="A1232" s="51">
        <v>183</v>
      </c>
      <c r="B1232" s="51" t="str">
        <f>Source!E529</f>
        <v>82</v>
      </c>
      <c r="C1232" s="51" t="str">
        <f>Source!G529</f>
        <v>Прокладка трубопроводов канализации из полиэтиленовых труб высокой плотности диаметром 50 мм</v>
      </c>
      <c r="D1232" s="51" t="str">
        <f>Source!F529</f>
        <v>16-04-001-01</v>
      </c>
      <c r="E1232" s="34" t="str">
        <f>Source!H529</f>
        <v>100 м</v>
      </c>
      <c r="F1232" s="14">
        <f>Source!I529</f>
        <v>8.7499999999999994E-2</v>
      </c>
      <c r="G1232" s="25">
        <f>Source!AB529</f>
        <v>791.51900000000001</v>
      </c>
      <c r="H1232" s="26">
        <f>Source!O529</f>
        <v>493.81</v>
      </c>
      <c r="T1232">
        <f>Source!O529+Source!X529+Source!Y529</f>
        <v>1344.8</v>
      </c>
      <c r="U1232">
        <f>Source!P529</f>
        <v>34.54</v>
      </c>
      <c r="V1232">
        <f>Source!S529</f>
        <v>457.21</v>
      </c>
      <c r="W1232">
        <f>Source!Q529</f>
        <v>2.06</v>
      </c>
      <c r="X1232">
        <f>Source!R529</f>
        <v>0.31</v>
      </c>
      <c r="Y1232">
        <f>Source!U529</f>
        <v>6.4641499999999992</v>
      </c>
      <c r="Z1232">
        <f>Source!V529</f>
        <v>3.2812499999999999E-3</v>
      </c>
      <c r="AA1232">
        <f>Source!X529</f>
        <v>526.15</v>
      </c>
      <c r="AB1232">
        <f>Source!Y529</f>
        <v>324.83999999999997</v>
      </c>
    </row>
    <row r="1233" spans="1:28" ht="14.25" x14ac:dyDescent="0.2">
      <c r="C1233" s="27" t="str">
        <f>"Объем: "&amp;Source!I529&amp;"=8,75/"&amp;"100"</f>
        <v>Объем: 0,0875=8,75/100</v>
      </c>
      <c r="F1233" s="14"/>
      <c r="G1233" s="14"/>
      <c r="H1233" s="14"/>
    </row>
    <row r="1234" spans="1:28" x14ac:dyDescent="0.2">
      <c r="C1234" s="27" t="s">
        <v>1655</v>
      </c>
      <c r="D1234" s="27">
        <f>Source!BA529</f>
        <v>7.13</v>
      </c>
    </row>
    <row r="1235" spans="1:28" x14ac:dyDescent="0.2">
      <c r="C1235" s="27" t="s">
        <v>1656</v>
      </c>
      <c r="D1235" s="27">
        <f>Source!BB529</f>
        <v>7.13</v>
      </c>
    </row>
    <row r="1236" spans="1:28" x14ac:dyDescent="0.2">
      <c r="C1236" s="27" t="s">
        <v>1657</v>
      </c>
      <c r="D1236" s="27">
        <f>Source!BC529</f>
        <v>7.13</v>
      </c>
    </row>
    <row r="1237" spans="1:28" x14ac:dyDescent="0.2">
      <c r="C1237" s="27" t="s">
        <v>1658</v>
      </c>
      <c r="D1237" s="27">
        <f>Source!BS529</f>
        <v>7.13</v>
      </c>
    </row>
    <row r="1238" spans="1:28" x14ac:dyDescent="0.2">
      <c r="C1238" s="27" t="s">
        <v>1665</v>
      </c>
      <c r="D1238" s="91" t="s">
        <v>96</v>
      </c>
      <c r="E1238" s="91"/>
      <c r="F1238" s="91"/>
      <c r="G1238" s="91"/>
      <c r="H1238" s="91"/>
    </row>
    <row r="1239" spans="1:28" x14ac:dyDescent="0.2">
      <c r="C1239" s="27" t="s">
        <v>1666</v>
      </c>
      <c r="D1239" s="91" t="s">
        <v>96</v>
      </c>
      <c r="E1239" s="91"/>
      <c r="F1239" s="91"/>
      <c r="G1239" s="91"/>
      <c r="H1239" s="91"/>
    </row>
    <row r="1240" spans="1:28" x14ac:dyDescent="0.2">
      <c r="C1240" s="27" t="s">
        <v>1667</v>
      </c>
      <c r="D1240" s="91" t="s">
        <v>97</v>
      </c>
      <c r="E1240" s="91"/>
      <c r="F1240" s="91"/>
      <c r="G1240" s="91"/>
      <c r="H1240" s="91"/>
    </row>
    <row r="1241" spans="1:28" x14ac:dyDescent="0.2">
      <c r="C1241" s="27" t="s">
        <v>1668</v>
      </c>
      <c r="D1241" s="91" t="s">
        <v>97</v>
      </c>
      <c r="E1241" s="91"/>
      <c r="F1241" s="91"/>
      <c r="G1241" s="91"/>
      <c r="H1241" s="91"/>
    </row>
    <row r="1242" spans="1:28" x14ac:dyDescent="0.2">
      <c r="C1242" s="27" t="s">
        <v>1669</v>
      </c>
      <c r="D1242" s="91" t="s">
        <v>96</v>
      </c>
      <c r="E1242" s="91"/>
      <c r="F1242" s="91"/>
      <c r="G1242" s="91"/>
      <c r="H1242" s="91"/>
    </row>
    <row r="1243" spans="1:28" x14ac:dyDescent="0.2">
      <c r="C1243" s="11" t="s">
        <v>1659</v>
      </c>
      <c r="D1243" s="38"/>
      <c r="E1243" s="38"/>
      <c r="F1243" s="38">
        <f>Source!BZ529</f>
        <v>128</v>
      </c>
      <c r="G1243" s="62">
        <f>(Source!AF529+Source!AE529)*Source!FX529/100</f>
        <v>844.81804800000009</v>
      </c>
      <c r="H1243" s="63">
        <f>Source!X529</f>
        <v>526.15</v>
      </c>
    </row>
    <row r="1244" spans="1:28" x14ac:dyDescent="0.2">
      <c r="C1244" s="11" t="s">
        <v>1660</v>
      </c>
      <c r="D1244" s="38"/>
      <c r="E1244" s="38"/>
      <c r="F1244" s="38"/>
      <c r="G1244" s="38" t="str">
        <f>CONCATENATE(Source!DL529,Source!FT529, "=", Source!FX529, "%")</f>
        <v>*0,9=115,2%</v>
      </c>
      <c r="H1244" s="38" t="str">
        <f>CONCATENATE(Source!AT529)</f>
        <v>115</v>
      </c>
    </row>
    <row r="1245" spans="1:28" x14ac:dyDescent="0.2">
      <c r="C1245" s="11" t="s">
        <v>1661</v>
      </c>
      <c r="D1245" s="38"/>
      <c r="E1245" s="38"/>
      <c r="F1245" s="38">
        <f>Source!CA529</f>
        <v>83</v>
      </c>
      <c r="G1245" s="62">
        <f>(Source!AF529+Source!AE529)*Source!FY529/100</f>
        <v>517.37771950000001</v>
      </c>
      <c r="H1245" s="63">
        <f>Source!Y529</f>
        <v>324.83999999999997</v>
      </c>
    </row>
    <row r="1246" spans="1:28" x14ac:dyDescent="0.2">
      <c r="C1246" s="11" t="s">
        <v>1662</v>
      </c>
      <c r="D1246" s="38"/>
      <c r="E1246" s="38"/>
      <c r="F1246" s="38"/>
      <c r="G1246" s="38" t="str">
        <f>CONCATENATE(Source!DM529,Source!FU529, "=", Source!FY529, "%")</f>
        <v>*0,85=70,55%</v>
      </c>
      <c r="H1246" s="38" t="str">
        <f>CONCATENATE(Source!AU529)</f>
        <v>71</v>
      </c>
    </row>
    <row r="1247" spans="1:28" x14ac:dyDescent="0.2">
      <c r="C1247" s="11" t="s">
        <v>1663</v>
      </c>
      <c r="D1247" s="38"/>
      <c r="E1247" s="38"/>
      <c r="F1247" s="38"/>
      <c r="G1247" s="62">
        <f>((Source!AF529+Source!AE529)*Source!FX529/100)+((Source!AF529+Source!AE529)*Source!FY529/100)+Source!AB529</f>
        <v>2153.7147675000001</v>
      </c>
      <c r="H1247" s="63">
        <f>Source!O529+Source!X529+Source!Y529</f>
        <v>1344.8</v>
      </c>
    </row>
    <row r="1248" spans="1:28" ht="57" x14ac:dyDescent="0.2">
      <c r="A1248" s="51">
        <v>184</v>
      </c>
      <c r="B1248" s="51" t="str">
        <f>Source!E531</f>
        <v>82,1</v>
      </c>
      <c r="C1248" s="51" t="str">
        <f>Source!G531</f>
        <v>Трубопроводы канализации из полиэтиленовых труб высокой плотности с гильзами, диаметром 50 мм</v>
      </c>
      <c r="D1248" s="51" t="str">
        <f>Source!F531</f>
        <v>24.3.03.02</v>
      </c>
      <c r="E1248" s="34" t="str">
        <f>Source!H531</f>
        <v>м</v>
      </c>
      <c r="F1248" s="14">
        <f>Source!I531</f>
        <v>8.7324999999999999</v>
      </c>
      <c r="G1248" s="25">
        <f>Source!AB531</f>
        <v>0</v>
      </c>
      <c r="H1248" s="26">
        <f>Source!O531</f>
        <v>0</v>
      </c>
      <c r="T1248">
        <f>Source!O531+Source!X531+Source!Y531</f>
        <v>0</v>
      </c>
      <c r="U1248">
        <f>Source!P531</f>
        <v>0</v>
      </c>
      <c r="V1248">
        <f>Source!S531</f>
        <v>0</v>
      </c>
      <c r="W1248">
        <f>Source!Q531</f>
        <v>0</v>
      </c>
      <c r="X1248">
        <f>Source!R531</f>
        <v>0</v>
      </c>
      <c r="Y1248">
        <f>Source!U531</f>
        <v>0</v>
      </c>
      <c r="Z1248">
        <f>Source!V531</f>
        <v>0</v>
      </c>
      <c r="AA1248">
        <f>Source!X531</f>
        <v>0</v>
      </c>
      <c r="AB1248">
        <f>Source!Y531</f>
        <v>0</v>
      </c>
    </row>
    <row r="1249" spans="1:28" ht="14.25" x14ac:dyDescent="0.2">
      <c r="C1249" s="27" t="s">
        <v>1657</v>
      </c>
      <c r="D1249" s="27">
        <f>Source!BC531</f>
        <v>7.13</v>
      </c>
      <c r="F1249" s="14"/>
      <c r="G1249" s="14"/>
      <c r="H1249" s="14"/>
    </row>
    <row r="1250" spans="1:28" ht="28.5" x14ac:dyDescent="0.2">
      <c r="A1250" s="51">
        <v>185</v>
      </c>
      <c r="B1250" s="51" t="str">
        <f>Source!E533</f>
        <v>82,2</v>
      </c>
      <c r="C1250" s="51" t="str">
        <f>Source!G533</f>
        <v>Трубы безнапорные канализационные из полипропилена, диаметром 50 мм</v>
      </c>
      <c r="D1250" s="51" t="str">
        <f>Source!F533</f>
        <v>24.3.02.02-0003</v>
      </c>
      <c r="E1250" s="34" t="str">
        <f>Source!H533</f>
        <v>м</v>
      </c>
      <c r="F1250" s="14">
        <f>Source!I533</f>
        <v>8.7324999999999999</v>
      </c>
      <c r="G1250" s="25">
        <f>Source!AB533</f>
        <v>10.38</v>
      </c>
      <c r="H1250" s="26">
        <f>Source!O533</f>
        <v>646.29</v>
      </c>
      <c r="T1250">
        <f>Source!O533+Source!X533+Source!Y533</f>
        <v>646.29</v>
      </c>
      <c r="U1250">
        <f>Source!P533</f>
        <v>646.29</v>
      </c>
      <c r="V1250">
        <f>Source!S533</f>
        <v>0</v>
      </c>
      <c r="W1250">
        <f>Source!Q533</f>
        <v>0</v>
      </c>
      <c r="X1250">
        <f>Source!R533</f>
        <v>0</v>
      </c>
      <c r="Y1250">
        <f>Source!U533</f>
        <v>0</v>
      </c>
      <c r="Z1250">
        <f>Source!V533</f>
        <v>0</v>
      </c>
      <c r="AA1250">
        <f>Source!X533</f>
        <v>0</v>
      </c>
      <c r="AB1250">
        <f>Source!Y533</f>
        <v>0</v>
      </c>
    </row>
    <row r="1251" spans="1:28" ht="14.25" x14ac:dyDescent="0.2">
      <c r="C1251" s="27" t="s">
        <v>1657</v>
      </c>
      <c r="D1251" s="27">
        <f>Source!BC533</f>
        <v>7.13</v>
      </c>
      <c r="F1251" s="14"/>
      <c r="G1251" s="14"/>
      <c r="H1251" s="14"/>
    </row>
    <row r="1252" spans="1:28" ht="57" x14ac:dyDescent="0.2">
      <c r="A1252" s="51">
        <v>186</v>
      </c>
      <c r="B1252" s="51" t="str">
        <f>Source!E535</f>
        <v>82,3</v>
      </c>
      <c r="C1252" s="51" t="str">
        <f>Source!G535</f>
        <v>Хомуты для крепления канализационных и водосточных пластмассовых трубопроводов, диаметром 50 мм</v>
      </c>
      <c r="D1252" s="51" t="str">
        <f>Source!F535</f>
        <v>24.1.02.01-0111</v>
      </c>
      <c r="E1252" s="34" t="str">
        <f>Source!H535</f>
        <v>т</v>
      </c>
      <c r="F1252" s="14">
        <f>Source!I535</f>
        <v>2.1610000000000002E-3</v>
      </c>
      <c r="G1252" s="25">
        <f>Source!AB535</f>
        <v>26729.37</v>
      </c>
      <c r="H1252" s="26">
        <f>Source!O535</f>
        <v>411.84</v>
      </c>
      <c r="T1252">
        <f>Source!O535+Source!X535+Source!Y535</f>
        <v>411.84</v>
      </c>
      <c r="U1252">
        <f>Source!P535</f>
        <v>411.84</v>
      </c>
      <c r="V1252">
        <f>Source!S535</f>
        <v>0</v>
      </c>
      <c r="W1252">
        <f>Source!Q535</f>
        <v>0</v>
      </c>
      <c r="X1252">
        <f>Source!R535</f>
        <v>0</v>
      </c>
      <c r="Y1252">
        <f>Source!U535</f>
        <v>0</v>
      </c>
      <c r="Z1252">
        <f>Source!V535</f>
        <v>0</v>
      </c>
      <c r="AA1252">
        <f>Source!X535</f>
        <v>0</v>
      </c>
      <c r="AB1252">
        <f>Source!Y535</f>
        <v>0</v>
      </c>
    </row>
    <row r="1253" spans="1:28" ht="14.25" x14ac:dyDescent="0.2">
      <c r="C1253" s="27" t="s">
        <v>1657</v>
      </c>
      <c r="D1253" s="27">
        <f>Source!BC535</f>
        <v>7.13</v>
      </c>
      <c r="F1253" s="14"/>
      <c r="G1253" s="14"/>
      <c r="H1253" s="14"/>
    </row>
    <row r="1254" spans="1:28" ht="28.5" x14ac:dyDescent="0.2">
      <c r="A1254" s="51">
        <v>187</v>
      </c>
      <c r="B1254" s="51" t="str">
        <f>Source!E537</f>
        <v>82,4</v>
      </c>
      <c r="C1254" s="51" t="str">
        <f>Source!G537</f>
        <v>Ревизия полиэтиленовая с крышкой размером 100х50 мм</v>
      </c>
      <c r="D1254" s="51" t="str">
        <f>Source!F537</f>
        <v>24.3.05.12-0002</v>
      </c>
      <c r="E1254" s="34" t="str">
        <f>Source!H537</f>
        <v>шт.</v>
      </c>
      <c r="F1254" s="14">
        <f>Source!I537</f>
        <v>7</v>
      </c>
      <c r="G1254" s="25">
        <f>Source!AB537</f>
        <v>6.78</v>
      </c>
      <c r="H1254" s="26">
        <f>Source!O537</f>
        <v>338.39</v>
      </c>
      <c r="T1254">
        <f>Source!O537+Source!X537+Source!Y537</f>
        <v>338.39</v>
      </c>
      <c r="U1254">
        <f>Source!P537</f>
        <v>338.39</v>
      </c>
      <c r="V1254">
        <f>Source!S537</f>
        <v>0</v>
      </c>
      <c r="W1254">
        <f>Source!Q537</f>
        <v>0</v>
      </c>
      <c r="X1254">
        <f>Source!R537</f>
        <v>0</v>
      </c>
      <c r="Y1254">
        <f>Source!U537</f>
        <v>0</v>
      </c>
      <c r="Z1254">
        <f>Source!V537</f>
        <v>0</v>
      </c>
      <c r="AA1254">
        <f>Source!X537</f>
        <v>0</v>
      </c>
      <c r="AB1254">
        <f>Source!Y537</f>
        <v>0</v>
      </c>
    </row>
    <row r="1255" spans="1:28" ht="14.25" x14ac:dyDescent="0.2">
      <c r="C1255" s="27" t="s">
        <v>1657</v>
      </c>
      <c r="D1255" s="27">
        <f>Source!BC537</f>
        <v>7.13</v>
      </c>
      <c r="F1255" s="14"/>
      <c r="G1255" s="14"/>
      <c r="H1255" s="14"/>
    </row>
    <row r="1256" spans="1:28" ht="42.75" x14ac:dyDescent="0.2">
      <c r="A1256" s="51">
        <v>188</v>
      </c>
      <c r="B1256" s="51" t="str">
        <f>Source!E539</f>
        <v>83</v>
      </c>
      <c r="C1256" s="51" t="str">
        <f>Source!G539</f>
        <v>Прокладка трубопроводов канализации из полиэтиленовых труб высокой плотности диаметром 110 мм</v>
      </c>
      <c r="D1256" s="51" t="str">
        <f>Source!F539</f>
        <v>16-04-001-02</v>
      </c>
      <c r="E1256" s="34" t="str">
        <f>Source!H539</f>
        <v>100 м</v>
      </c>
      <c r="F1256" s="14">
        <f>Source!I539</f>
        <v>4.4999999999999998E-2</v>
      </c>
      <c r="G1256" s="25">
        <f>Source!AB539</f>
        <v>851.32550000000003</v>
      </c>
      <c r="H1256" s="26">
        <f>Source!O539</f>
        <v>273.14</v>
      </c>
      <c r="T1256">
        <f>Source!O539+Source!X539+Source!Y539</f>
        <v>693.18</v>
      </c>
      <c r="U1256">
        <f>Source!P539</f>
        <v>45.21</v>
      </c>
      <c r="V1256">
        <f>Source!S539</f>
        <v>225.47</v>
      </c>
      <c r="W1256">
        <f>Source!Q539</f>
        <v>2.46</v>
      </c>
      <c r="X1256">
        <f>Source!R539</f>
        <v>0.36</v>
      </c>
      <c r="Y1256">
        <f>Source!U539</f>
        <v>3.1877999999999993</v>
      </c>
      <c r="Z1256">
        <f>Source!V539</f>
        <v>3.9375E-3</v>
      </c>
      <c r="AA1256">
        <f>Source!X539</f>
        <v>259.7</v>
      </c>
      <c r="AB1256">
        <f>Source!Y539</f>
        <v>160.34</v>
      </c>
    </row>
    <row r="1257" spans="1:28" ht="14.25" x14ac:dyDescent="0.2">
      <c r="C1257" s="27" t="str">
        <f>"Объем: "&amp;Source!I539&amp;"=4,5/"&amp;"100"</f>
        <v>Объем: 0,045=4,5/100</v>
      </c>
      <c r="F1257" s="14"/>
      <c r="G1257" s="14"/>
      <c r="H1257" s="14"/>
    </row>
    <row r="1258" spans="1:28" x14ac:dyDescent="0.2">
      <c r="C1258" s="27" t="s">
        <v>1655</v>
      </c>
      <c r="D1258" s="27">
        <f>Source!BA539</f>
        <v>7.13</v>
      </c>
    </row>
    <row r="1259" spans="1:28" x14ac:dyDescent="0.2">
      <c r="C1259" s="27" t="s">
        <v>1656</v>
      </c>
      <c r="D1259" s="27">
        <f>Source!BB539</f>
        <v>7.13</v>
      </c>
    </row>
    <row r="1260" spans="1:28" x14ac:dyDescent="0.2">
      <c r="C1260" s="27" t="s">
        <v>1657</v>
      </c>
      <c r="D1260" s="27">
        <f>Source!BC539</f>
        <v>7.13</v>
      </c>
    </row>
    <row r="1261" spans="1:28" x14ac:dyDescent="0.2">
      <c r="C1261" s="27" t="s">
        <v>1658</v>
      </c>
      <c r="D1261" s="27">
        <f>Source!BS539</f>
        <v>7.13</v>
      </c>
    </row>
    <row r="1262" spans="1:28" x14ac:dyDescent="0.2">
      <c r="C1262" s="27" t="s">
        <v>1665</v>
      </c>
      <c r="D1262" s="91" t="s">
        <v>96</v>
      </c>
      <c r="E1262" s="91"/>
      <c r="F1262" s="91"/>
      <c r="G1262" s="91"/>
      <c r="H1262" s="91"/>
    </row>
    <row r="1263" spans="1:28" x14ac:dyDescent="0.2">
      <c r="C1263" s="27" t="s">
        <v>1666</v>
      </c>
      <c r="D1263" s="91" t="s">
        <v>96</v>
      </c>
      <c r="E1263" s="91"/>
      <c r="F1263" s="91"/>
      <c r="G1263" s="91"/>
      <c r="H1263" s="91"/>
    </row>
    <row r="1264" spans="1:28" x14ac:dyDescent="0.2">
      <c r="C1264" s="27" t="s">
        <v>1667</v>
      </c>
      <c r="D1264" s="91" t="s">
        <v>97</v>
      </c>
      <c r="E1264" s="91"/>
      <c r="F1264" s="91"/>
      <c r="G1264" s="91"/>
      <c r="H1264" s="91"/>
    </row>
    <row r="1265" spans="1:28" x14ac:dyDescent="0.2">
      <c r="C1265" s="27" t="s">
        <v>1668</v>
      </c>
      <c r="D1265" s="91" t="s">
        <v>97</v>
      </c>
      <c r="E1265" s="91"/>
      <c r="F1265" s="91"/>
      <c r="G1265" s="91"/>
      <c r="H1265" s="91"/>
    </row>
    <row r="1266" spans="1:28" x14ac:dyDescent="0.2">
      <c r="C1266" s="27" t="s">
        <v>1669</v>
      </c>
      <c r="D1266" s="91" t="s">
        <v>96</v>
      </c>
      <c r="E1266" s="91"/>
      <c r="F1266" s="91"/>
      <c r="G1266" s="91"/>
      <c r="H1266" s="91"/>
    </row>
    <row r="1267" spans="1:28" x14ac:dyDescent="0.2">
      <c r="C1267" s="11" t="s">
        <v>1659</v>
      </c>
      <c r="D1267" s="38"/>
      <c r="E1267" s="38"/>
      <c r="F1267" s="38">
        <f>Source!BZ539</f>
        <v>128</v>
      </c>
      <c r="G1267" s="62">
        <f>(Source!AF539+Source!AE539)*Source!FX539/100</f>
        <v>810.85593600000004</v>
      </c>
      <c r="H1267" s="63">
        <f>Source!X539</f>
        <v>259.7</v>
      </c>
    </row>
    <row r="1268" spans="1:28" x14ac:dyDescent="0.2">
      <c r="C1268" s="11" t="s">
        <v>1660</v>
      </c>
      <c r="D1268" s="38"/>
      <c r="E1268" s="38"/>
      <c r="F1268" s="38"/>
      <c r="G1268" s="38" t="str">
        <f>CONCATENATE(Source!DL539,Source!FT539, "=", Source!FX539, "%")</f>
        <v>*0,9=115,2%</v>
      </c>
      <c r="H1268" s="38" t="str">
        <f>CONCATENATE(Source!AT539)</f>
        <v>115</v>
      </c>
    </row>
    <row r="1269" spans="1:28" x14ac:dyDescent="0.2">
      <c r="C1269" s="11" t="s">
        <v>1661</v>
      </c>
      <c r="D1269" s="38"/>
      <c r="E1269" s="38"/>
      <c r="F1269" s="38">
        <f>Source!CA539</f>
        <v>83</v>
      </c>
      <c r="G1269" s="62">
        <f>(Source!AF539+Source!AE539)*Source!FY539/100</f>
        <v>496.57887399999998</v>
      </c>
      <c r="H1269" s="63">
        <f>Source!Y539</f>
        <v>160.34</v>
      </c>
    </row>
    <row r="1270" spans="1:28" x14ac:dyDescent="0.2">
      <c r="C1270" s="11" t="s">
        <v>1662</v>
      </c>
      <c r="D1270" s="38"/>
      <c r="E1270" s="38"/>
      <c r="F1270" s="38"/>
      <c r="G1270" s="38" t="str">
        <f>CONCATENATE(Source!DM539,Source!FU539, "=", Source!FY539, "%")</f>
        <v>*0,85=70,55%</v>
      </c>
      <c r="H1270" s="38" t="str">
        <f>CONCATENATE(Source!AU539)</f>
        <v>71</v>
      </c>
    </row>
    <row r="1271" spans="1:28" x14ac:dyDescent="0.2">
      <c r="C1271" s="11" t="s">
        <v>1663</v>
      </c>
      <c r="D1271" s="38"/>
      <c r="E1271" s="38"/>
      <c r="F1271" s="38"/>
      <c r="G1271" s="62">
        <f>((Source!AF539+Source!AE539)*Source!FX539/100)+((Source!AF539+Source!AE539)*Source!FY539/100)+Source!AB539</f>
        <v>2158.7603100000001</v>
      </c>
      <c r="H1271" s="63">
        <f>Source!O539+Source!X539+Source!Y539</f>
        <v>693.18</v>
      </c>
    </row>
    <row r="1272" spans="1:28" ht="57" x14ac:dyDescent="0.2">
      <c r="A1272" s="51">
        <v>189</v>
      </c>
      <c r="B1272" s="51" t="str">
        <f>Source!E541</f>
        <v>83,1</v>
      </c>
      <c r="C1272" s="51" t="str">
        <f>Source!G541</f>
        <v>Трубопроводы канализации из полиэтиленовых труб высокой плотности с гильзами, диаметром 110 мм</v>
      </c>
      <c r="D1272" s="51" t="str">
        <f>Source!F541</f>
        <v>24.3.03.02</v>
      </c>
      <c r="E1272" s="34" t="str">
        <f>Source!H541</f>
        <v>м</v>
      </c>
      <c r="F1272" s="14">
        <f>Source!I541</f>
        <v>4.4909999999999997</v>
      </c>
      <c r="G1272" s="25">
        <f>Source!AB541</f>
        <v>0</v>
      </c>
      <c r="H1272" s="26">
        <f>Source!O541</f>
        <v>0</v>
      </c>
      <c r="T1272">
        <f>Source!O541+Source!X541+Source!Y541</f>
        <v>0</v>
      </c>
      <c r="U1272">
        <f>Source!P541</f>
        <v>0</v>
      </c>
      <c r="V1272">
        <f>Source!S541</f>
        <v>0</v>
      </c>
      <c r="W1272">
        <f>Source!Q541</f>
        <v>0</v>
      </c>
      <c r="X1272">
        <f>Source!R541</f>
        <v>0</v>
      </c>
      <c r="Y1272">
        <f>Source!U541</f>
        <v>0</v>
      </c>
      <c r="Z1272">
        <f>Source!V541</f>
        <v>0</v>
      </c>
      <c r="AA1272">
        <f>Source!X541</f>
        <v>0</v>
      </c>
      <c r="AB1272">
        <f>Source!Y541</f>
        <v>0</v>
      </c>
    </row>
    <row r="1273" spans="1:28" ht="14.25" x14ac:dyDescent="0.2">
      <c r="C1273" s="27" t="s">
        <v>1657</v>
      </c>
      <c r="D1273" s="27">
        <f>Source!BC541</f>
        <v>7.13</v>
      </c>
      <c r="F1273" s="14"/>
      <c r="G1273" s="14"/>
      <c r="H1273" s="14"/>
    </row>
    <row r="1274" spans="1:28" ht="28.5" x14ac:dyDescent="0.2">
      <c r="A1274" s="51">
        <v>190</v>
      </c>
      <c r="B1274" s="51" t="str">
        <f>Source!E543</f>
        <v>83,2</v>
      </c>
      <c r="C1274" s="51" t="str">
        <f>Source!G543</f>
        <v>Трубы безнапорные канализационные из полипропилена, диаметром 110 мм</v>
      </c>
      <c r="D1274" s="51" t="str">
        <f>Source!F543</f>
        <v>24.3.02.02-0004</v>
      </c>
      <c r="E1274" s="34" t="str">
        <f>Source!H543</f>
        <v>м</v>
      </c>
      <c r="F1274" s="14">
        <f>Source!I543</f>
        <v>4.4909999999999997</v>
      </c>
      <c r="G1274" s="25">
        <f>Source!AB543</f>
        <v>43.52</v>
      </c>
      <c r="H1274" s="26">
        <f>Source!O543</f>
        <v>1393.55</v>
      </c>
      <c r="T1274">
        <f>Source!O543+Source!X543+Source!Y543</f>
        <v>1393.55</v>
      </c>
      <c r="U1274">
        <f>Source!P543</f>
        <v>1393.55</v>
      </c>
      <c r="V1274">
        <f>Source!S543</f>
        <v>0</v>
      </c>
      <c r="W1274">
        <f>Source!Q543</f>
        <v>0</v>
      </c>
      <c r="X1274">
        <f>Source!R543</f>
        <v>0</v>
      </c>
      <c r="Y1274">
        <f>Source!U543</f>
        <v>0</v>
      </c>
      <c r="Z1274">
        <f>Source!V543</f>
        <v>0</v>
      </c>
      <c r="AA1274">
        <f>Source!X543</f>
        <v>0</v>
      </c>
      <c r="AB1274">
        <f>Source!Y543</f>
        <v>0</v>
      </c>
    </row>
    <row r="1275" spans="1:28" ht="14.25" x14ac:dyDescent="0.2">
      <c r="C1275" s="27" t="s">
        <v>1657</v>
      </c>
      <c r="D1275" s="27">
        <f>Source!BC543</f>
        <v>7.13</v>
      </c>
      <c r="F1275" s="14"/>
      <c r="G1275" s="14"/>
      <c r="H1275" s="14"/>
    </row>
    <row r="1276" spans="1:28" ht="57" x14ac:dyDescent="0.2">
      <c r="A1276" s="51">
        <v>191</v>
      </c>
      <c r="B1276" s="51" t="str">
        <f>Source!E545</f>
        <v>83,3</v>
      </c>
      <c r="C1276" s="51" t="str">
        <f>Source!G545</f>
        <v>Хомуты для крепления канализационных и водосточных пластмассовых трубопроводов, диаметром 100 мм</v>
      </c>
      <c r="D1276" s="51" t="str">
        <f>Source!F545</f>
        <v>24.1.02.01-0112</v>
      </c>
      <c r="E1276" s="34" t="str">
        <f>Source!H545</f>
        <v>т</v>
      </c>
      <c r="F1276" s="14">
        <f>Source!I545</f>
        <v>1.1410000000000001E-3</v>
      </c>
      <c r="G1276" s="25">
        <f>Source!AB545</f>
        <v>37529.15</v>
      </c>
      <c r="H1276" s="26">
        <f>Source!O545</f>
        <v>305.31</v>
      </c>
      <c r="T1276">
        <f>Source!O545+Source!X545+Source!Y545</f>
        <v>305.31</v>
      </c>
      <c r="U1276">
        <f>Source!P545</f>
        <v>305.31</v>
      </c>
      <c r="V1276">
        <f>Source!S545</f>
        <v>0</v>
      </c>
      <c r="W1276">
        <f>Source!Q545</f>
        <v>0</v>
      </c>
      <c r="X1276">
        <f>Source!R545</f>
        <v>0</v>
      </c>
      <c r="Y1276">
        <f>Source!U545</f>
        <v>0</v>
      </c>
      <c r="Z1276">
        <f>Source!V545</f>
        <v>0</v>
      </c>
      <c r="AA1276">
        <f>Source!X545</f>
        <v>0</v>
      </c>
      <c r="AB1276">
        <f>Source!Y545</f>
        <v>0</v>
      </c>
    </row>
    <row r="1277" spans="1:28" ht="14.25" x14ac:dyDescent="0.2">
      <c r="C1277" s="27" t="s">
        <v>1657</v>
      </c>
      <c r="D1277" s="27">
        <f>Source!BC545</f>
        <v>7.13</v>
      </c>
      <c r="F1277" s="14"/>
      <c r="G1277" s="14"/>
      <c r="H1277" s="14"/>
    </row>
    <row r="1278" spans="1:28" ht="28.5" x14ac:dyDescent="0.2">
      <c r="A1278" s="51">
        <v>192</v>
      </c>
      <c r="B1278" s="51" t="str">
        <f>Source!E547</f>
        <v>83,4</v>
      </c>
      <c r="C1278" s="51" t="str">
        <f>Source!G547</f>
        <v>Ревизия полипропиленовая с крышкой диаметром 100 мм</v>
      </c>
      <c r="D1278" s="51" t="str">
        <f>Source!F547</f>
        <v>24.3.05.12-0001</v>
      </c>
      <c r="E1278" s="34" t="str">
        <f>Source!H547</f>
        <v>шт.</v>
      </c>
      <c r="F1278" s="14">
        <f>Source!I547</f>
        <v>3</v>
      </c>
      <c r="G1278" s="25">
        <f>Source!AB547</f>
        <v>15.18</v>
      </c>
      <c r="H1278" s="26">
        <f>Source!O547</f>
        <v>324.7</v>
      </c>
      <c r="T1278">
        <f>Source!O547+Source!X547+Source!Y547</f>
        <v>324.7</v>
      </c>
      <c r="U1278">
        <f>Source!P547</f>
        <v>324.7</v>
      </c>
      <c r="V1278">
        <f>Source!S547</f>
        <v>0</v>
      </c>
      <c r="W1278">
        <f>Source!Q547</f>
        <v>0</v>
      </c>
      <c r="X1278">
        <f>Source!R547</f>
        <v>0</v>
      </c>
      <c r="Y1278">
        <f>Source!U547</f>
        <v>0</v>
      </c>
      <c r="Z1278">
        <f>Source!V547</f>
        <v>0</v>
      </c>
      <c r="AA1278">
        <f>Source!X547</f>
        <v>0</v>
      </c>
      <c r="AB1278">
        <f>Source!Y547</f>
        <v>0</v>
      </c>
    </row>
    <row r="1279" spans="1:28" ht="14.25" x14ac:dyDescent="0.2">
      <c r="C1279" s="27" t="s">
        <v>1657</v>
      </c>
      <c r="D1279" s="27">
        <f>Source!BC547</f>
        <v>7.13</v>
      </c>
      <c r="F1279" s="14"/>
      <c r="G1279" s="14"/>
      <c r="H1279" s="14"/>
    </row>
    <row r="1280" spans="1:28" ht="28.5" x14ac:dyDescent="0.2">
      <c r="A1280" s="51">
        <v>193</v>
      </c>
      <c r="B1280" s="51" t="str">
        <f>Source!E549</f>
        <v>84</v>
      </c>
      <c r="C1280" s="51" t="str">
        <f>Source!G549</f>
        <v>Установка унитазов с краном смывным</v>
      </c>
      <c r="D1280" s="51" t="str">
        <f>Source!F549</f>
        <v>17-01-003-03</v>
      </c>
      <c r="E1280" s="34" t="str">
        <f>Source!H549</f>
        <v>10 компл</v>
      </c>
      <c r="F1280" s="14">
        <f>Source!I549</f>
        <v>0.1</v>
      </c>
      <c r="G1280" s="25">
        <f>Source!AB549</f>
        <v>4552.0069999999996</v>
      </c>
      <c r="H1280" s="26">
        <f>Source!O549</f>
        <v>3245.58</v>
      </c>
      <c r="T1280">
        <f>Source!O549+Source!X549+Source!Y549</f>
        <v>3579.23</v>
      </c>
      <c r="U1280">
        <f>Source!P549</f>
        <v>3049.07</v>
      </c>
      <c r="V1280">
        <f>Source!S549</f>
        <v>172.95</v>
      </c>
      <c r="W1280">
        <f>Source!Q549</f>
        <v>23.56</v>
      </c>
      <c r="X1280">
        <f>Source!R549</f>
        <v>6.43</v>
      </c>
      <c r="Y1280">
        <f>Source!U549</f>
        <v>2.5507</v>
      </c>
      <c r="Z1280">
        <f>Source!V549</f>
        <v>7.1249999999999994E-2</v>
      </c>
      <c r="AA1280">
        <f>Source!X549</f>
        <v>206.29</v>
      </c>
      <c r="AB1280">
        <f>Source!Y549</f>
        <v>127.36</v>
      </c>
    </row>
    <row r="1281" spans="1:28" ht="14.25" x14ac:dyDescent="0.2">
      <c r="C1281" s="27" t="str">
        <f>"Объем: "&amp;Source!I549&amp;"=1/"&amp;"10"</f>
        <v>Объем: 0,1=1/10</v>
      </c>
      <c r="F1281" s="14"/>
      <c r="G1281" s="14"/>
      <c r="H1281" s="14"/>
    </row>
    <row r="1282" spans="1:28" x14ac:dyDescent="0.2">
      <c r="C1282" s="27" t="s">
        <v>1655</v>
      </c>
      <c r="D1282" s="27">
        <f>Source!BA549</f>
        <v>7.13</v>
      </c>
    </row>
    <row r="1283" spans="1:28" x14ac:dyDescent="0.2">
      <c r="C1283" s="27" t="s">
        <v>1656</v>
      </c>
      <c r="D1283" s="27">
        <f>Source!BB549</f>
        <v>7.13</v>
      </c>
    </row>
    <row r="1284" spans="1:28" x14ac:dyDescent="0.2">
      <c r="C1284" s="27" t="s">
        <v>1657</v>
      </c>
      <c r="D1284" s="27">
        <f>Source!BC549</f>
        <v>7.13</v>
      </c>
    </row>
    <row r="1285" spans="1:28" x14ac:dyDescent="0.2">
      <c r="C1285" s="27" t="s">
        <v>1658</v>
      </c>
      <c r="D1285" s="27">
        <f>Source!BS549</f>
        <v>7.13</v>
      </c>
    </row>
    <row r="1286" spans="1:28" x14ac:dyDescent="0.2">
      <c r="C1286" s="27" t="s">
        <v>1665</v>
      </c>
      <c r="D1286" s="91" t="s">
        <v>96</v>
      </c>
      <c r="E1286" s="91"/>
      <c r="F1286" s="91"/>
      <c r="G1286" s="91"/>
      <c r="H1286" s="91"/>
    </row>
    <row r="1287" spans="1:28" x14ac:dyDescent="0.2">
      <c r="C1287" s="27" t="s">
        <v>1666</v>
      </c>
      <c r="D1287" s="91" t="s">
        <v>96</v>
      </c>
      <c r="E1287" s="91"/>
      <c r="F1287" s="91"/>
      <c r="G1287" s="91"/>
      <c r="H1287" s="91"/>
    </row>
    <row r="1288" spans="1:28" x14ac:dyDescent="0.2">
      <c r="C1288" s="27" t="s">
        <v>1667</v>
      </c>
      <c r="D1288" s="91" t="s">
        <v>97</v>
      </c>
      <c r="E1288" s="91"/>
      <c r="F1288" s="91"/>
      <c r="G1288" s="91"/>
      <c r="H1288" s="91"/>
    </row>
    <row r="1289" spans="1:28" x14ac:dyDescent="0.2">
      <c r="C1289" s="27" t="s">
        <v>1668</v>
      </c>
      <c r="D1289" s="91" t="s">
        <v>97</v>
      </c>
      <c r="E1289" s="91"/>
      <c r="F1289" s="91"/>
      <c r="G1289" s="91"/>
      <c r="H1289" s="91"/>
    </row>
    <row r="1290" spans="1:28" x14ac:dyDescent="0.2">
      <c r="C1290" s="27" t="s">
        <v>1669</v>
      </c>
      <c r="D1290" s="91" t="s">
        <v>96</v>
      </c>
      <c r="E1290" s="91"/>
      <c r="F1290" s="91"/>
      <c r="G1290" s="91"/>
      <c r="H1290" s="91"/>
    </row>
    <row r="1291" spans="1:28" x14ac:dyDescent="0.2">
      <c r="C1291" s="11" t="s">
        <v>1659</v>
      </c>
      <c r="D1291" s="38"/>
      <c r="E1291" s="38"/>
      <c r="F1291" s="38">
        <f>Source!BZ549</f>
        <v>128</v>
      </c>
      <c r="G1291" s="62">
        <f>(Source!AF549+Source!AE549)*Source!FX549/100</f>
        <v>289.83686400000005</v>
      </c>
      <c r="H1291" s="63">
        <f>Source!X549</f>
        <v>206.29</v>
      </c>
    </row>
    <row r="1292" spans="1:28" x14ac:dyDescent="0.2">
      <c r="C1292" s="11" t="s">
        <v>1660</v>
      </c>
      <c r="D1292" s="38"/>
      <c r="E1292" s="38"/>
      <c r="F1292" s="38"/>
      <c r="G1292" s="38" t="str">
        <f>CONCATENATE(Source!DL549,Source!FT549, "=", Source!FX549, "%")</f>
        <v>*0,9=115,2%</v>
      </c>
      <c r="H1292" s="38" t="str">
        <f>CONCATENATE(Source!AT549)</f>
        <v>115</v>
      </c>
    </row>
    <row r="1293" spans="1:28" x14ac:dyDescent="0.2">
      <c r="C1293" s="11" t="s">
        <v>1661</v>
      </c>
      <c r="D1293" s="38"/>
      <c r="E1293" s="38"/>
      <c r="F1293" s="38">
        <f>Source!CA549</f>
        <v>83</v>
      </c>
      <c r="G1293" s="62">
        <f>(Source!AF549+Source!AE549)*Source!FY549/100</f>
        <v>177.49991975</v>
      </c>
      <c r="H1293" s="63">
        <f>Source!Y549</f>
        <v>127.36</v>
      </c>
    </row>
    <row r="1294" spans="1:28" x14ac:dyDescent="0.2">
      <c r="C1294" s="11" t="s">
        <v>1662</v>
      </c>
      <c r="D1294" s="38"/>
      <c r="E1294" s="38"/>
      <c r="F1294" s="38"/>
      <c r="G1294" s="38" t="str">
        <f>CONCATENATE(Source!DM549,Source!FU549, "=", Source!FY549, "%")</f>
        <v>*0,85=70,55%</v>
      </c>
      <c r="H1294" s="38" t="str">
        <f>CONCATENATE(Source!AU549)</f>
        <v>71</v>
      </c>
    </row>
    <row r="1295" spans="1:28" x14ac:dyDescent="0.2">
      <c r="C1295" s="11" t="s">
        <v>1663</v>
      </c>
      <c r="D1295" s="38"/>
      <c r="E1295" s="38"/>
      <c r="F1295" s="38"/>
      <c r="G1295" s="62">
        <f>((Source!AF549+Source!AE549)*Source!FX549/100)+((Source!AF549+Source!AE549)*Source!FY549/100)+Source!AB549</f>
        <v>5019.3437837499996</v>
      </c>
      <c r="H1295" s="63">
        <f>Source!O549+Source!X549+Source!Y549</f>
        <v>3579.23</v>
      </c>
    </row>
    <row r="1296" spans="1:28" ht="57" x14ac:dyDescent="0.2">
      <c r="A1296" s="51">
        <v>194</v>
      </c>
      <c r="B1296" s="51" t="str">
        <f>Source!E551</f>
        <v>84,1</v>
      </c>
      <c r="C1296" s="51" t="str">
        <f>Source!G551</f>
        <v>Унитаз-компакт «Комфорт» с функцией биде, бачком Vitra Grand (9763В003) с гибкой подводкой и стульчаком в комплекте</v>
      </c>
      <c r="D1296" s="51" t="str">
        <f>Source!F551</f>
        <v>18.2.01.06-0001</v>
      </c>
      <c r="E1296" s="34" t="str">
        <f>Source!H551</f>
        <v>компл.</v>
      </c>
      <c r="F1296" s="14">
        <f>Source!I551</f>
        <v>1</v>
      </c>
      <c r="G1296" s="25">
        <f>Source!AB551</f>
        <v>318</v>
      </c>
      <c r="H1296" s="26">
        <f>Source!O551</f>
        <v>2267.34</v>
      </c>
      <c r="T1296">
        <f>Source!O551+Source!X551+Source!Y551</f>
        <v>2267.34</v>
      </c>
      <c r="U1296">
        <f>Source!P551</f>
        <v>2267.34</v>
      </c>
      <c r="V1296">
        <f>Source!S551</f>
        <v>0</v>
      </c>
      <c r="W1296">
        <f>Source!Q551</f>
        <v>0</v>
      </c>
      <c r="X1296">
        <f>Source!R551</f>
        <v>0</v>
      </c>
      <c r="Y1296">
        <f>Source!U551</f>
        <v>0</v>
      </c>
      <c r="Z1296">
        <f>Source!V551</f>
        <v>0</v>
      </c>
      <c r="AA1296">
        <f>Source!X551</f>
        <v>0</v>
      </c>
      <c r="AB1296">
        <f>Source!Y551</f>
        <v>0</v>
      </c>
    </row>
    <row r="1297" spans="1:28" ht="14.25" x14ac:dyDescent="0.2">
      <c r="C1297" s="27" t="s">
        <v>1657</v>
      </c>
      <c r="D1297" s="27">
        <f>Source!BC551</f>
        <v>7.13</v>
      </c>
      <c r="F1297" s="14"/>
      <c r="G1297" s="14"/>
      <c r="H1297" s="14"/>
    </row>
    <row r="1298" spans="1:28" ht="14.25" x14ac:dyDescent="0.2">
      <c r="A1298" s="51">
        <v>195</v>
      </c>
      <c r="B1298" s="51" t="str">
        <f>Source!E553</f>
        <v>84,2</v>
      </c>
      <c r="C1298" s="51" t="str">
        <f>Source!G553</f>
        <v>Дюбели распорные полиэтиленовые</v>
      </c>
      <c r="D1298" s="51" t="str">
        <f>Source!F553</f>
        <v>01.7.15.07</v>
      </c>
      <c r="E1298" s="34" t="str">
        <f>Source!H553</f>
        <v>10 шт.</v>
      </c>
      <c r="F1298" s="14">
        <f>Source!I553</f>
        <v>0.2</v>
      </c>
      <c r="G1298" s="25">
        <f>Source!AB553</f>
        <v>0</v>
      </c>
      <c r="H1298" s="26">
        <f>Source!O553</f>
        <v>0</v>
      </c>
      <c r="T1298">
        <f>Source!O553+Source!X553+Source!Y553</f>
        <v>0</v>
      </c>
      <c r="U1298">
        <f>Source!P553</f>
        <v>0</v>
      </c>
      <c r="V1298">
        <f>Source!S553</f>
        <v>0</v>
      </c>
      <c r="W1298">
        <f>Source!Q553</f>
        <v>0</v>
      </c>
      <c r="X1298">
        <f>Source!R553</f>
        <v>0</v>
      </c>
      <c r="Y1298">
        <f>Source!U553</f>
        <v>0</v>
      </c>
      <c r="Z1298">
        <f>Source!V553</f>
        <v>0</v>
      </c>
      <c r="AA1298">
        <f>Source!X553</f>
        <v>0</v>
      </c>
      <c r="AB1298">
        <f>Source!Y553</f>
        <v>0</v>
      </c>
    </row>
    <row r="1299" spans="1:28" ht="14.25" x14ac:dyDescent="0.2">
      <c r="C1299" s="27" t="s">
        <v>1657</v>
      </c>
      <c r="D1299" s="27">
        <f>Source!BC553</f>
        <v>7.13</v>
      </c>
      <c r="F1299" s="14"/>
      <c r="G1299" s="14"/>
      <c r="H1299" s="14"/>
    </row>
    <row r="1300" spans="1:28" ht="28.5" x14ac:dyDescent="0.2">
      <c r="A1300" s="51">
        <v>196</v>
      </c>
      <c r="B1300" s="51" t="str">
        <f>Source!E555</f>
        <v>84,3</v>
      </c>
      <c r="C1300" s="51" t="str">
        <f>Source!G555</f>
        <v>Дюбели пластмассовые с шурупами 12х70 мм</v>
      </c>
      <c r="D1300" s="51" t="str">
        <f>Source!F555</f>
        <v>01.7.15.07-0012</v>
      </c>
      <c r="E1300" s="34" t="str">
        <f>Source!H555</f>
        <v>100 шт.</v>
      </c>
      <c r="F1300" s="14">
        <f>Source!I555</f>
        <v>0.02</v>
      </c>
      <c r="G1300" s="25">
        <f>Source!AB555</f>
        <v>83</v>
      </c>
      <c r="H1300" s="26">
        <f>Source!O555</f>
        <v>11.84</v>
      </c>
      <c r="T1300">
        <f>Source!O555+Source!X555+Source!Y555</f>
        <v>11.84</v>
      </c>
      <c r="U1300">
        <f>Source!P555</f>
        <v>11.84</v>
      </c>
      <c r="V1300">
        <f>Source!S555</f>
        <v>0</v>
      </c>
      <c r="W1300">
        <f>Source!Q555</f>
        <v>0</v>
      </c>
      <c r="X1300">
        <f>Source!R555</f>
        <v>0</v>
      </c>
      <c r="Y1300">
        <f>Source!U555</f>
        <v>0</v>
      </c>
      <c r="Z1300">
        <f>Source!V555</f>
        <v>0</v>
      </c>
      <c r="AA1300">
        <f>Source!X555</f>
        <v>0</v>
      </c>
      <c r="AB1300">
        <f>Source!Y555</f>
        <v>0</v>
      </c>
    </row>
    <row r="1301" spans="1:28" ht="14.25" x14ac:dyDescent="0.2">
      <c r="C1301" s="27" t="s">
        <v>1657</v>
      </c>
      <c r="D1301" s="27">
        <f>Source!BC555</f>
        <v>7.13</v>
      </c>
      <c r="F1301" s="14"/>
      <c r="G1301" s="14"/>
      <c r="H1301" s="14"/>
    </row>
    <row r="1302" spans="1:28" ht="28.5" x14ac:dyDescent="0.2">
      <c r="A1302" s="51">
        <v>197</v>
      </c>
      <c r="B1302" s="51" t="str">
        <f>Source!E557</f>
        <v>84,4</v>
      </c>
      <c r="C1302" s="51" t="str">
        <f>Source!G557</f>
        <v>Манжеты резиновые</v>
      </c>
      <c r="D1302" s="51" t="str">
        <f>Source!F557</f>
        <v>01.7.19.03-0011</v>
      </c>
      <c r="E1302" s="34" t="str">
        <f>Source!H557</f>
        <v>шт.</v>
      </c>
      <c r="F1302" s="14">
        <f>Source!I557</f>
        <v>1</v>
      </c>
      <c r="G1302" s="25">
        <f>Source!AB557</f>
        <v>10</v>
      </c>
      <c r="H1302" s="26">
        <f>Source!O557</f>
        <v>71.3</v>
      </c>
      <c r="T1302">
        <f>Source!O557+Source!X557+Source!Y557</f>
        <v>71.3</v>
      </c>
      <c r="U1302">
        <f>Source!P557</f>
        <v>71.3</v>
      </c>
      <c r="V1302">
        <f>Source!S557</f>
        <v>0</v>
      </c>
      <c r="W1302">
        <f>Source!Q557</f>
        <v>0</v>
      </c>
      <c r="X1302">
        <f>Source!R557</f>
        <v>0</v>
      </c>
      <c r="Y1302">
        <f>Source!U557</f>
        <v>0</v>
      </c>
      <c r="Z1302">
        <f>Source!V557</f>
        <v>0</v>
      </c>
      <c r="AA1302">
        <f>Source!X557</f>
        <v>0</v>
      </c>
      <c r="AB1302">
        <f>Source!Y557</f>
        <v>0</v>
      </c>
    </row>
    <row r="1303" spans="1:28" ht="14.25" x14ac:dyDescent="0.2">
      <c r="C1303" s="27" t="s">
        <v>1657</v>
      </c>
      <c r="D1303" s="27">
        <f>Source!BC557</f>
        <v>7.13</v>
      </c>
      <c r="F1303" s="14"/>
      <c r="G1303" s="14"/>
      <c r="H1303" s="14"/>
    </row>
    <row r="1304" spans="1:28" ht="42.75" x14ac:dyDescent="0.2">
      <c r="A1304" s="51">
        <v>198</v>
      </c>
      <c r="B1304" s="51" t="str">
        <f>Source!E559</f>
        <v>85</v>
      </c>
      <c r="C1304" s="51" t="str">
        <f>Source!G559</f>
        <v>Врезка в действующие внутренние сети трубопроводов канализации диаметром 50 мм</v>
      </c>
      <c r="D1304" s="51" t="str">
        <f>Source!F559</f>
        <v>16-07-004-01</v>
      </c>
      <c r="E1304" s="34" t="str">
        <f>Source!H559</f>
        <v>ШТ</v>
      </c>
      <c r="F1304" s="14">
        <f>Source!I559</f>
        <v>2</v>
      </c>
      <c r="G1304" s="25">
        <f>Source!AB559</f>
        <v>140.08600000000001</v>
      </c>
      <c r="H1304" s="26">
        <f>Source!O559</f>
        <v>1997.63</v>
      </c>
      <c r="T1304">
        <f>Source!O559+Source!X559+Source!Y559</f>
        <v>3836.0200000000004</v>
      </c>
      <c r="U1304">
        <f>Source!P559</f>
        <v>999.63</v>
      </c>
      <c r="V1304">
        <f>Source!S559</f>
        <v>986.24</v>
      </c>
      <c r="W1304">
        <f>Source!Q559</f>
        <v>11.76</v>
      </c>
      <c r="X1304">
        <f>Source!R559</f>
        <v>2.14</v>
      </c>
      <c r="Y1304">
        <f>Source!U559</f>
        <v>16.215</v>
      </c>
      <c r="Z1304">
        <f>Source!V559</f>
        <v>2.5000000000000001E-2</v>
      </c>
      <c r="AA1304">
        <f>Source!X559</f>
        <v>1136.6400000000001</v>
      </c>
      <c r="AB1304">
        <f>Source!Y559</f>
        <v>701.75</v>
      </c>
    </row>
    <row r="1305" spans="1:28" ht="14.25" x14ac:dyDescent="0.2">
      <c r="C1305" s="27" t="s">
        <v>1655</v>
      </c>
      <c r="D1305" s="27">
        <f>Source!BA559</f>
        <v>7.13</v>
      </c>
      <c r="F1305" s="14"/>
      <c r="G1305" s="14"/>
      <c r="H1305" s="14"/>
    </row>
    <row r="1306" spans="1:28" x14ac:dyDescent="0.2">
      <c r="C1306" s="27" t="s">
        <v>1656</v>
      </c>
      <c r="D1306" s="27">
        <f>Source!BB559</f>
        <v>7.13</v>
      </c>
    </row>
    <row r="1307" spans="1:28" x14ac:dyDescent="0.2">
      <c r="C1307" s="27" t="s">
        <v>1657</v>
      </c>
      <c r="D1307" s="27">
        <f>Source!BC559</f>
        <v>7.13</v>
      </c>
    </row>
    <row r="1308" spans="1:28" x14ac:dyDescent="0.2">
      <c r="C1308" s="27" t="s">
        <v>1658</v>
      </c>
      <c r="D1308" s="27">
        <f>Source!BS559</f>
        <v>7.13</v>
      </c>
    </row>
    <row r="1309" spans="1:28" x14ac:dyDescent="0.2">
      <c r="C1309" s="27" t="s">
        <v>1665</v>
      </c>
      <c r="D1309" s="91" t="s">
        <v>96</v>
      </c>
      <c r="E1309" s="91"/>
      <c r="F1309" s="91"/>
      <c r="G1309" s="91"/>
      <c r="H1309" s="91"/>
    </row>
    <row r="1310" spans="1:28" x14ac:dyDescent="0.2">
      <c r="C1310" s="27" t="s">
        <v>1666</v>
      </c>
      <c r="D1310" s="91" t="s">
        <v>96</v>
      </c>
      <c r="E1310" s="91"/>
      <c r="F1310" s="91"/>
      <c r="G1310" s="91"/>
      <c r="H1310" s="91"/>
    </row>
    <row r="1311" spans="1:28" x14ac:dyDescent="0.2">
      <c r="C1311" s="27" t="s">
        <v>1667</v>
      </c>
      <c r="D1311" s="91" t="s">
        <v>97</v>
      </c>
      <c r="E1311" s="91"/>
      <c r="F1311" s="91"/>
      <c r="G1311" s="91"/>
      <c r="H1311" s="91"/>
    </row>
    <row r="1312" spans="1:28" x14ac:dyDescent="0.2">
      <c r="C1312" s="27" t="s">
        <v>1668</v>
      </c>
      <c r="D1312" s="91" t="s">
        <v>97</v>
      </c>
      <c r="E1312" s="91"/>
      <c r="F1312" s="91"/>
      <c r="G1312" s="91"/>
      <c r="H1312" s="91"/>
    </row>
    <row r="1313" spans="1:28" x14ac:dyDescent="0.2">
      <c r="C1313" s="27" t="s">
        <v>1669</v>
      </c>
      <c r="D1313" s="91" t="s">
        <v>96</v>
      </c>
      <c r="E1313" s="91"/>
      <c r="F1313" s="91"/>
      <c r="G1313" s="91"/>
      <c r="H1313" s="91"/>
    </row>
    <row r="1314" spans="1:28" x14ac:dyDescent="0.2">
      <c r="C1314" s="11" t="s">
        <v>1659</v>
      </c>
      <c r="D1314" s="38"/>
      <c r="E1314" s="38"/>
      <c r="F1314" s="38">
        <f>Source!BZ559</f>
        <v>128</v>
      </c>
      <c r="G1314" s="62">
        <f>(Source!AF559+Source!AE559)*Source!FX559/100</f>
        <v>79.846272000000013</v>
      </c>
      <c r="H1314" s="63">
        <f>Source!X559</f>
        <v>1136.6400000000001</v>
      </c>
    </row>
    <row r="1315" spans="1:28" x14ac:dyDescent="0.2">
      <c r="C1315" s="11" t="s">
        <v>1660</v>
      </c>
      <c r="D1315" s="38"/>
      <c r="E1315" s="38"/>
      <c r="F1315" s="38"/>
      <c r="G1315" s="38" t="str">
        <f>CONCATENATE(Source!DL559,Source!FT559, "=", Source!FX559, "%")</f>
        <v>*0,9=115,2%</v>
      </c>
      <c r="H1315" s="38" t="str">
        <f>CONCATENATE(Source!AT559)</f>
        <v>115</v>
      </c>
    </row>
    <row r="1316" spans="1:28" x14ac:dyDescent="0.2">
      <c r="C1316" s="11" t="s">
        <v>1661</v>
      </c>
      <c r="D1316" s="38"/>
      <c r="E1316" s="38"/>
      <c r="F1316" s="38">
        <f>Source!CA559</f>
        <v>83</v>
      </c>
      <c r="G1316" s="62">
        <f>(Source!AF559+Source!AE559)*Source!FY559/100</f>
        <v>48.8989105</v>
      </c>
      <c r="H1316" s="63">
        <f>Source!Y559</f>
        <v>701.75</v>
      </c>
    </row>
    <row r="1317" spans="1:28" x14ac:dyDescent="0.2">
      <c r="C1317" s="11" t="s">
        <v>1662</v>
      </c>
      <c r="D1317" s="38"/>
      <c r="E1317" s="38"/>
      <c r="F1317" s="38"/>
      <c r="G1317" s="38" t="str">
        <f>CONCATENATE(Source!DM559,Source!FU559, "=", Source!FY559, "%")</f>
        <v>*0,85=70,55%</v>
      </c>
      <c r="H1317" s="38" t="str">
        <f>CONCATENATE(Source!AU559)</f>
        <v>71</v>
      </c>
    </row>
    <row r="1318" spans="1:28" x14ac:dyDescent="0.2">
      <c r="C1318" s="11" t="s">
        <v>1663</v>
      </c>
      <c r="D1318" s="38"/>
      <c r="E1318" s="38"/>
      <c r="F1318" s="38"/>
      <c r="G1318" s="62">
        <f>((Source!AF559+Source!AE559)*Source!FX559/100)+((Source!AF559+Source!AE559)*Source!FY559/100)+Source!AB559</f>
        <v>268.83118250000001</v>
      </c>
      <c r="H1318" s="63">
        <f>Source!O559+Source!X559+Source!Y559</f>
        <v>3836.0200000000004</v>
      </c>
    </row>
    <row r="1319" spans="1:28" ht="42.75" x14ac:dyDescent="0.2">
      <c r="A1319" s="51">
        <v>199</v>
      </c>
      <c r="B1319" s="51" t="str">
        <f>Source!E561</f>
        <v>86</v>
      </c>
      <c r="C1319" s="51" t="str">
        <f>Source!G561</f>
        <v>Врезка в действующие внутренние сети трубопроводов канализации диаметром 100 мм</v>
      </c>
      <c r="D1319" s="51" t="str">
        <f>Source!F561</f>
        <v>16-07-004-02</v>
      </c>
      <c r="E1319" s="34" t="str">
        <f>Source!H561</f>
        <v>ШТ</v>
      </c>
      <c r="F1319" s="14">
        <f>Source!I561</f>
        <v>2</v>
      </c>
      <c r="G1319" s="25">
        <f>Source!AB561</f>
        <v>224.03399999999999</v>
      </c>
      <c r="H1319" s="26">
        <f>Source!O561</f>
        <v>3194.72</v>
      </c>
      <c r="T1319">
        <f>Source!O561+Source!X561+Source!Y561</f>
        <v>5524.7999999999993</v>
      </c>
      <c r="U1319">
        <f>Source!P561</f>
        <v>1932.37</v>
      </c>
      <c r="V1319">
        <f>Source!S561</f>
        <v>1250.5899999999999</v>
      </c>
      <c r="W1319">
        <f>Source!Q561</f>
        <v>11.76</v>
      </c>
      <c r="X1319">
        <f>Source!R561</f>
        <v>2.14</v>
      </c>
      <c r="Y1319">
        <f>Source!U561</f>
        <v>20.561999999999998</v>
      </c>
      <c r="Z1319">
        <f>Source!V561</f>
        <v>2.5000000000000001E-2</v>
      </c>
      <c r="AA1319">
        <f>Source!X561</f>
        <v>1440.64</v>
      </c>
      <c r="AB1319">
        <f>Source!Y561</f>
        <v>889.44</v>
      </c>
    </row>
    <row r="1320" spans="1:28" ht="14.25" x14ac:dyDescent="0.2">
      <c r="C1320" s="27" t="s">
        <v>1655</v>
      </c>
      <c r="D1320" s="27">
        <f>Source!BA561</f>
        <v>7.13</v>
      </c>
      <c r="F1320" s="14"/>
      <c r="G1320" s="14"/>
      <c r="H1320" s="14"/>
    </row>
    <row r="1321" spans="1:28" x14ac:dyDescent="0.2">
      <c r="C1321" s="27" t="s">
        <v>1656</v>
      </c>
      <c r="D1321" s="27">
        <f>Source!BB561</f>
        <v>7.13</v>
      </c>
    </row>
    <row r="1322" spans="1:28" x14ac:dyDescent="0.2">
      <c r="C1322" s="27" t="s">
        <v>1657</v>
      </c>
      <c r="D1322" s="27">
        <f>Source!BC561</f>
        <v>7.13</v>
      </c>
    </row>
    <row r="1323" spans="1:28" x14ac:dyDescent="0.2">
      <c r="C1323" s="27" t="s">
        <v>1658</v>
      </c>
      <c r="D1323" s="27">
        <f>Source!BS561</f>
        <v>7.13</v>
      </c>
    </row>
    <row r="1324" spans="1:28" x14ac:dyDescent="0.2">
      <c r="C1324" s="27" t="s">
        <v>1665</v>
      </c>
      <c r="D1324" s="91" t="s">
        <v>96</v>
      </c>
      <c r="E1324" s="91"/>
      <c r="F1324" s="91"/>
      <c r="G1324" s="91"/>
      <c r="H1324" s="91"/>
    </row>
    <row r="1325" spans="1:28" x14ac:dyDescent="0.2">
      <c r="C1325" s="27" t="s">
        <v>1666</v>
      </c>
      <c r="D1325" s="91" t="s">
        <v>96</v>
      </c>
      <c r="E1325" s="91"/>
      <c r="F1325" s="91"/>
      <c r="G1325" s="91"/>
      <c r="H1325" s="91"/>
    </row>
    <row r="1326" spans="1:28" x14ac:dyDescent="0.2">
      <c r="C1326" s="27" t="s">
        <v>1667</v>
      </c>
      <c r="D1326" s="91" t="s">
        <v>97</v>
      </c>
      <c r="E1326" s="91"/>
      <c r="F1326" s="91"/>
      <c r="G1326" s="91"/>
      <c r="H1326" s="91"/>
    </row>
    <row r="1327" spans="1:28" x14ac:dyDescent="0.2">
      <c r="C1327" s="27" t="s">
        <v>1668</v>
      </c>
      <c r="D1327" s="91" t="s">
        <v>97</v>
      </c>
      <c r="E1327" s="91"/>
      <c r="F1327" s="91"/>
      <c r="G1327" s="91"/>
      <c r="H1327" s="91"/>
    </row>
    <row r="1328" spans="1:28" x14ac:dyDescent="0.2">
      <c r="C1328" s="27" t="s">
        <v>1669</v>
      </c>
      <c r="D1328" s="91" t="s">
        <v>96</v>
      </c>
      <c r="E1328" s="91"/>
      <c r="F1328" s="91"/>
      <c r="G1328" s="91"/>
      <c r="H1328" s="91"/>
    </row>
    <row r="1329" spans="1:33" x14ac:dyDescent="0.2">
      <c r="C1329" s="11" t="s">
        <v>1659</v>
      </c>
      <c r="D1329" s="38"/>
      <c r="E1329" s="38"/>
      <c r="F1329" s="38">
        <f>Source!BZ561</f>
        <v>128</v>
      </c>
      <c r="G1329" s="62">
        <f>(Source!AF561+Source!AE561)*Source!FX561/100</f>
        <v>101.20204800000002</v>
      </c>
      <c r="H1329" s="63">
        <f>Source!X561</f>
        <v>1440.64</v>
      </c>
    </row>
    <row r="1330" spans="1:33" x14ac:dyDescent="0.2">
      <c r="C1330" s="11" t="s">
        <v>1660</v>
      </c>
      <c r="D1330" s="38"/>
      <c r="E1330" s="38"/>
      <c r="F1330" s="38"/>
      <c r="G1330" s="38" t="str">
        <f>CONCATENATE(Source!DL561,Source!FT561, "=", Source!FX561, "%")</f>
        <v>*0,9=115,2%</v>
      </c>
      <c r="H1330" s="38" t="str">
        <f>CONCATENATE(Source!AT561)</f>
        <v>115</v>
      </c>
    </row>
    <row r="1331" spans="1:33" x14ac:dyDescent="0.2">
      <c r="C1331" s="11" t="s">
        <v>1661</v>
      </c>
      <c r="D1331" s="38"/>
      <c r="E1331" s="38"/>
      <c r="F1331" s="38">
        <f>Source!CA561</f>
        <v>83</v>
      </c>
      <c r="G1331" s="62">
        <f>(Source!AF561+Source!AE561)*Source!FY561/100</f>
        <v>61.977469499999998</v>
      </c>
      <c r="H1331" s="63">
        <f>Source!Y561</f>
        <v>889.44</v>
      </c>
    </row>
    <row r="1332" spans="1:33" x14ac:dyDescent="0.2">
      <c r="C1332" s="11" t="s">
        <v>1662</v>
      </c>
      <c r="D1332" s="38"/>
      <c r="E1332" s="38"/>
      <c r="F1332" s="38"/>
      <c r="G1332" s="38" t="str">
        <f>CONCATENATE(Source!DM561,Source!FU561, "=", Source!FY561, "%")</f>
        <v>*0,85=70,55%</v>
      </c>
      <c r="H1332" s="38" t="str">
        <f>CONCATENATE(Source!AU561)</f>
        <v>71</v>
      </c>
    </row>
    <row r="1333" spans="1:33" x14ac:dyDescent="0.2">
      <c r="C1333" s="11" t="s">
        <v>1663</v>
      </c>
      <c r="D1333" s="38"/>
      <c r="E1333" s="38"/>
      <c r="F1333" s="38"/>
      <c r="G1333" s="62">
        <f>((Source!AF561+Source!AE561)*Source!FX561/100)+((Source!AF561+Source!AE561)*Source!FY561/100)+Source!AB561</f>
        <v>387.21351750000002</v>
      </c>
      <c r="H1333" s="63">
        <f>Source!O561+Source!X561+Source!Y561</f>
        <v>5524.7999999999993</v>
      </c>
    </row>
    <row r="1335" spans="1:33" ht="15" x14ac:dyDescent="0.25">
      <c r="A1335" s="64"/>
      <c r="B1335" s="64"/>
      <c r="C1335" s="73" t="str">
        <f>CONCATENATE("Итого по разделу: ",IF(Source!G563&lt;&gt;"Новый раздел", Source!G563, ""))</f>
        <v>Итого по разделу: Раздел: Внутренняя система канализации</v>
      </c>
      <c r="D1335" s="73"/>
      <c r="E1335" s="73"/>
      <c r="F1335" s="73"/>
      <c r="G1335" s="64"/>
      <c r="H1335" s="65">
        <f>IF(SUM(T1213:T1334)=0, "-", SUM(T1213:T1334))</f>
        <v>22090.39</v>
      </c>
      <c r="AG1335" s="55" t="str">
        <f>CONCATENATE("Итого по разделу: ",IF(Source!G563&lt;&gt;"Новый раздел", Source!G563, ""))</f>
        <v>Итого по разделу: Раздел: Внутренняя система канализации</v>
      </c>
    </row>
    <row r="1336" spans="1:33" ht="15" x14ac:dyDescent="0.25">
      <c r="A1336" s="64"/>
      <c r="B1336" s="64"/>
      <c r="C1336" s="64"/>
      <c r="D1336" s="64"/>
      <c r="E1336" s="64"/>
      <c r="F1336" s="64"/>
      <c r="G1336" s="64"/>
      <c r="H1336" s="64"/>
    </row>
    <row r="1339" spans="1:33" ht="16.5" x14ac:dyDescent="0.25">
      <c r="A1339" s="77" t="str">
        <f>CONCATENATE("Раздел: ",IF(Source!G592&lt;&gt;"Новый раздел", Source!G592, ""))</f>
        <v>Раздел: Раздел: Внутренняя система водоснабжения</v>
      </c>
      <c r="B1339" s="77"/>
      <c r="C1339" s="77"/>
      <c r="D1339" s="77"/>
      <c r="E1339" s="77"/>
      <c r="F1339" s="77"/>
      <c r="G1339" s="77"/>
      <c r="H1339" s="77"/>
    </row>
    <row r="1340" spans="1:33" ht="42.75" x14ac:dyDescent="0.2">
      <c r="A1340" s="51">
        <v>200</v>
      </c>
      <c r="B1340" s="51" t="str">
        <f>Source!E597</f>
        <v>87</v>
      </c>
      <c r="C1340" s="51" t="str">
        <f>Source!G597</f>
        <v>Разборка трубопроводов из водогазопроводных труб диаметром до 32 мм</v>
      </c>
      <c r="D1340" s="51" t="str">
        <f>Source!F597</f>
        <v>65-1-1</v>
      </c>
      <c r="E1340" s="34" t="str">
        <f>Source!H597</f>
        <v>100 м</v>
      </c>
      <c r="F1340" s="14">
        <f>Source!I597</f>
        <v>0.33</v>
      </c>
      <c r="G1340" s="25">
        <f>Source!AB597</f>
        <v>328.71</v>
      </c>
      <c r="H1340" s="26">
        <f>Source!O597</f>
        <v>773.42</v>
      </c>
      <c r="T1340">
        <f>Source!O597+Source!X597+Source!Y597</f>
        <v>1617.69</v>
      </c>
      <c r="U1340">
        <f>Source!P597</f>
        <v>79.06</v>
      </c>
      <c r="V1340">
        <f>Source!S597</f>
        <v>677.68</v>
      </c>
      <c r="W1340">
        <f>Source!Q597</f>
        <v>16.68</v>
      </c>
      <c r="X1340">
        <f>Source!R597</f>
        <v>3.18</v>
      </c>
      <c r="Y1340">
        <f>Source!U597</f>
        <v>11.437799999999999</v>
      </c>
      <c r="Z1340">
        <f>Source!V597</f>
        <v>3.3000000000000002E-2</v>
      </c>
      <c r="AA1340">
        <f>Source!X597</f>
        <v>503.84</v>
      </c>
      <c r="AB1340">
        <f>Source!Y597</f>
        <v>340.43</v>
      </c>
    </row>
    <row r="1341" spans="1:33" ht="14.25" x14ac:dyDescent="0.2">
      <c r="C1341" s="27" t="str">
        <f>"Объем: "&amp;Source!I597&amp;"=33/"&amp;"100"</f>
        <v>Объем: 0,33=33/100</v>
      </c>
      <c r="F1341" s="14"/>
      <c r="G1341" s="14"/>
      <c r="H1341" s="14"/>
    </row>
    <row r="1342" spans="1:33" x14ac:dyDescent="0.2">
      <c r="C1342" s="27" t="s">
        <v>1655</v>
      </c>
      <c r="D1342" s="27">
        <f>Source!BA597</f>
        <v>7.13</v>
      </c>
    </row>
    <row r="1343" spans="1:33" x14ac:dyDescent="0.2">
      <c r="C1343" s="27" t="s">
        <v>1656</v>
      </c>
      <c r="D1343" s="27">
        <f>Source!BB597</f>
        <v>7.13</v>
      </c>
    </row>
    <row r="1344" spans="1:33" x14ac:dyDescent="0.2">
      <c r="C1344" s="27" t="s">
        <v>1657</v>
      </c>
      <c r="D1344" s="27">
        <f>Source!BC597</f>
        <v>7.13</v>
      </c>
    </row>
    <row r="1345" spans="1:28" x14ac:dyDescent="0.2">
      <c r="C1345" s="27" t="s">
        <v>1658</v>
      </c>
      <c r="D1345" s="27">
        <f>Source!BS597</f>
        <v>7.13</v>
      </c>
    </row>
    <row r="1346" spans="1:28" x14ac:dyDescent="0.2">
      <c r="C1346" s="11" t="s">
        <v>1659</v>
      </c>
      <c r="D1346" s="38"/>
      <c r="E1346" s="38"/>
      <c r="F1346" s="38">
        <f>Source!BZ597</f>
        <v>74</v>
      </c>
      <c r="G1346" s="62">
        <f>(Source!AF597+Source!AE597)*Source!FX597/100</f>
        <v>214.13380000000001</v>
      </c>
      <c r="H1346" s="63">
        <f>Source!X597</f>
        <v>503.84</v>
      </c>
    </row>
    <row r="1347" spans="1:28" x14ac:dyDescent="0.2">
      <c r="C1347" s="11" t="s">
        <v>1661</v>
      </c>
      <c r="D1347" s="38"/>
      <c r="E1347" s="38"/>
      <c r="F1347" s="38">
        <f>Source!CA597</f>
        <v>50</v>
      </c>
      <c r="G1347" s="62">
        <f>(Source!AF597+Source!AE597)*Source!FY597/100</f>
        <v>144.685</v>
      </c>
      <c r="H1347" s="63">
        <f>Source!Y597</f>
        <v>340.43</v>
      </c>
    </row>
    <row r="1348" spans="1:28" x14ac:dyDescent="0.2">
      <c r="C1348" s="11" t="s">
        <v>1663</v>
      </c>
      <c r="D1348" s="38"/>
      <c r="E1348" s="38"/>
      <c r="F1348" s="38"/>
      <c r="G1348" s="62">
        <f>((Source!AF597+Source!AE597)*Source!FX597/100)+((Source!AF597+Source!AE597)*Source!FY597/100)+Source!AB597</f>
        <v>687.52880000000005</v>
      </c>
      <c r="H1348" s="63">
        <f>Source!O597+Source!X597+Source!Y597</f>
        <v>1617.69</v>
      </c>
    </row>
    <row r="1349" spans="1:28" ht="14.25" x14ac:dyDescent="0.2">
      <c r="A1349" s="51">
        <v>201</v>
      </c>
      <c r="B1349" s="51" t="str">
        <f>Source!E599</f>
        <v>88</v>
      </c>
      <c r="C1349" s="51" t="str">
        <f>Source!G599</f>
        <v>Демонтаж моек</v>
      </c>
      <c r="D1349" s="51" t="str">
        <f>Source!F599</f>
        <v>65-4-3</v>
      </c>
      <c r="E1349" s="34" t="str">
        <f>Source!H599</f>
        <v>100 ШТ</v>
      </c>
      <c r="F1349" s="14">
        <f>Source!I599</f>
        <v>0.02</v>
      </c>
      <c r="G1349" s="25">
        <f>Source!AB599</f>
        <v>899.88</v>
      </c>
      <c r="H1349" s="26">
        <f>Source!O599</f>
        <v>128.32</v>
      </c>
      <c r="T1349">
        <f>Source!O599+Source!X599+Source!Y599</f>
        <v>284.96000000000004</v>
      </c>
      <c r="U1349">
        <f>Source!P599</f>
        <v>0</v>
      </c>
      <c r="V1349">
        <f>Source!S599</f>
        <v>124.8</v>
      </c>
      <c r="W1349">
        <f>Source!Q599</f>
        <v>3.52</v>
      </c>
      <c r="X1349">
        <f>Source!R599</f>
        <v>1.52</v>
      </c>
      <c r="Y1349">
        <f>Source!U599</f>
        <v>2.052</v>
      </c>
      <c r="Z1349">
        <f>Source!V599</f>
        <v>1.5800000000000002E-2</v>
      </c>
      <c r="AA1349">
        <f>Source!X599</f>
        <v>93.48</v>
      </c>
      <c r="AB1349">
        <f>Source!Y599</f>
        <v>63.16</v>
      </c>
    </row>
    <row r="1350" spans="1:28" ht="14.25" x14ac:dyDescent="0.2">
      <c r="C1350" s="27" t="str">
        <f>"Объем: "&amp;Source!I599&amp;"=2/"&amp;"100"</f>
        <v>Объем: 0,02=2/100</v>
      </c>
      <c r="F1350" s="14"/>
      <c r="G1350" s="14"/>
      <c r="H1350" s="14"/>
    </row>
    <row r="1351" spans="1:28" x14ac:dyDescent="0.2">
      <c r="C1351" s="27" t="s">
        <v>1655</v>
      </c>
      <c r="D1351" s="27">
        <f>Source!BA599</f>
        <v>7.13</v>
      </c>
    </row>
    <row r="1352" spans="1:28" x14ac:dyDescent="0.2">
      <c r="C1352" s="27" t="s">
        <v>1656</v>
      </c>
      <c r="D1352" s="27">
        <f>Source!BB599</f>
        <v>7.13</v>
      </c>
    </row>
    <row r="1353" spans="1:28" x14ac:dyDescent="0.2">
      <c r="C1353" s="27" t="s">
        <v>1657</v>
      </c>
      <c r="D1353" s="27">
        <f>Source!BC599</f>
        <v>7.13</v>
      </c>
    </row>
    <row r="1354" spans="1:28" x14ac:dyDescent="0.2">
      <c r="C1354" s="27" t="s">
        <v>1658</v>
      </c>
      <c r="D1354" s="27">
        <f>Source!BS599</f>
        <v>7.13</v>
      </c>
    </row>
    <row r="1355" spans="1:28" x14ac:dyDescent="0.2">
      <c r="C1355" s="11" t="s">
        <v>1659</v>
      </c>
      <c r="D1355" s="38"/>
      <c r="E1355" s="38"/>
      <c r="F1355" s="38">
        <f>Source!BZ599</f>
        <v>74</v>
      </c>
      <c r="G1355" s="62">
        <f>(Source!AF599+Source!AE599)*Source!FX599/100</f>
        <v>655.529</v>
      </c>
      <c r="H1355" s="63">
        <f>Source!X599</f>
        <v>93.48</v>
      </c>
    </row>
    <row r="1356" spans="1:28" x14ac:dyDescent="0.2">
      <c r="C1356" s="11" t="s">
        <v>1661</v>
      </c>
      <c r="D1356" s="38"/>
      <c r="E1356" s="38"/>
      <c r="F1356" s="38">
        <f>Source!CA599</f>
        <v>50</v>
      </c>
      <c r="G1356" s="62">
        <f>(Source!AF599+Source!AE599)*Source!FY599/100</f>
        <v>442.92499999999995</v>
      </c>
      <c r="H1356" s="63">
        <f>Source!Y599</f>
        <v>63.16</v>
      </c>
    </row>
    <row r="1357" spans="1:28" x14ac:dyDescent="0.2">
      <c r="C1357" s="11" t="s">
        <v>1663</v>
      </c>
      <c r="D1357" s="38"/>
      <c r="E1357" s="38"/>
      <c r="F1357" s="38"/>
      <c r="G1357" s="62">
        <f>((Source!AF599+Source!AE599)*Source!FX599/100)+((Source!AF599+Source!AE599)*Source!FY599/100)+Source!AB599</f>
        <v>1998.3339999999998</v>
      </c>
      <c r="H1357" s="63">
        <f>Source!O599+Source!X599+Source!Y599</f>
        <v>284.96000000000004</v>
      </c>
    </row>
    <row r="1358" spans="1:28" ht="14.25" x14ac:dyDescent="0.2">
      <c r="A1358" s="51">
        <v>202</v>
      </c>
      <c r="B1358" s="51" t="str">
        <f>Source!E601</f>
        <v>89</v>
      </c>
      <c r="C1358" s="51" t="str">
        <f>Source!G601</f>
        <v>Демонтаж умывальников и раковин</v>
      </c>
      <c r="D1358" s="51" t="str">
        <f>Source!F601</f>
        <v>65-4-1</v>
      </c>
      <c r="E1358" s="34" t="str">
        <f>Source!H601</f>
        <v>100 ШТ</v>
      </c>
      <c r="F1358" s="14">
        <f>Source!I601</f>
        <v>0.01</v>
      </c>
      <c r="G1358" s="25">
        <f>Source!AB601</f>
        <v>445.72</v>
      </c>
      <c r="H1358" s="26">
        <f>Source!O601</f>
        <v>31.78</v>
      </c>
      <c r="T1358">
        <f>Source!O601+Source!X601+Source!Y601</f>
        <v>70.78</v>
      </c>
      <c r="U1358">
        <f>Source!P601</f>
        <v>0</v>
      </c>
      <c r="V1358">
        <f>Source!S601</f>
        <v>31.2</v>
      </c>
      <c r="W1358">
        <f>Source!Q601</f>
        <v>0.57999999999999996</v>
      </c>
      <c r="X1358">
        <f>Source!R601</f>
        <v>0.25</v>
      </c>
      <c r="Y1358">
        <f>Source!U601</f>
        <v>0.51300000000000001</v>
      </c>
      <c r="Z1358">
        <f>Source!V601</f>
        <v>2.6000000000000003E-3</v>
      </c>
      <c r="AA1358">
        <f>Source!X601</f>
        <v>23.27</v>
      </c>
      <c r="AB1358">
        <f>Source!Y601</f>
        <v>15.73</v>
      </c>
    </row>
    <row r="1359" spans="1:28" ht="14.25" x14ac:dyDescent="0.2">
      <c r="C1359" s="27" t="str">
        <f>"Объем: "&amp;Source!I601&amp;"=1/"&amp;"100"</f>
        <v>Объем: 0,01=1/100</v>
      </c>
      <c r="F1359" s="14"/>
      <c r="G1359" s="14"/>
      <c r="H1359" s="14"/>
    </row>
    <row r="1360" spans="1:28" x14ac:dyDescent="0.2">
      <c r="C1360" s="27" t="s">
        <v>1655</v>
      </c>
      <c r="D1360" s="27">
        <f>Source!BA601</f>
        <v>7.13</v>
      </c>
    </row>
    <row r="1361" spans="1:28" x14ac:dyDescent="0.2">
      <c r="C1361" s="27" t="s">
        <v>1656</v>
      </c>
      <c r="D1361" s="27">
        <f>Source!BB601</f>
        <v>7.13</v>
      </c>
    </row>
    <row r="1362" spans="1:28" x14ac:dyDescent="0.2">
      <c r="C1362" s="27" t="s">
        <v>1657</v>
      </c>
      <c r="D1362" s="27">
        <f>Source!BC601</f>
        <v>7.13</v>
      </c>
    </row>
    <row r="1363" spans="1:28" x14ac:dyDescent="0.2">
      <c r="C1363" s="27" t="s">
        <v>1658</v>
      </c>
      <c r="D1363" s="27">
        <f>Source!BS601</f>
        <v>7.13</v>
      </c>
    </row>
    <row r="1364" spans="1:28" x14ac:dyDescent="0.2">
      <c r="C1364" s="11" t="s">
        <v>1659</v>
      </c>
      <c r="D1364" s="38"/>
      <c r="E1364" s="38"/>
      <c r="F1364" s="38">
        <f>Source!BZ601</f>
        <v>74</v>
      </c>
      <c r="G1364" s="62">
        <f>(Source!AF601+Source!AE601)*Source!FX601/100</f>
        <v>326.41399999999999</v>
      </c>
      <c r="H1364" s="63">
        <f>Source!X601</f>
        <v>23.27</v>
      </c>
    </row>
    <row r="1365" spans="1:28" x14ac:dyDescent="0.2">
      <c r="C1365" s="11" t="s">
        <v>1661</v>
      </c>
      <c r="D1365" s="38"/>
      <c r="E1365" s="38"/>
      <c r="F1365" s="38">
        <f>Source!CA601</f>
        <v>50</v>
      </c>
      <c r="G1365" s="62">
        <f>(Source!AF601+Source!AE601)*Source!FY601/100</f>
        <v>220.55</v>
      </c>
      <c r="H1365" s="63">
        <f>Source!Y601</f>
        <v>15.73</v>
      </c>
    </row>
    <row r="1366" spans="1:28" x14ac:dyDescent="0.2">
      <c r="C1366" s="11" t="s">
        <v>1663</v>
      </c>
      <c r="D1366" s="38"/>
      <c r="E1366" s="38"/>
      <c r="F1366" s="38"/>
      <c r="G1366" s="62">
        <f>((Source!AF601+Source!AE601)*Source!FX601/100)+((Source!AF601+Source!AE601)*Source!FY601/100)+Source!AB601</f>
        <v>992.68399999999997</v>
      </c>
      <c r="H1366" s="63">
        <f>Source!O601+Source!X601+Source!Y601</f>
        <v>70.78</v>
      </c>
    </row>
    <row r="1367" spans="1:28" ht="14.25" x14ac:dyDescent="0.2">
      <c r="A1367" s="51">
        <v>203</v>
      </c>
      <c r="B1367" s="51" t="str">
        <f>Source!E603</f>
        <v>90</v>
      </c>
      <c r="C1367" s="51" t="str">
        <f>Source!G603</f>
        <v>Демонтаж унитазов и писсуаров</v>
      </c>
      <c r="D1367" s="51" t="str">
        <f>Source!F603</f>
        <v>65-4-2</v>
      </c>
      <c r="E1367" s="34" t="str">
        <f>Source!H603</f>
        <v>100 ШТ</v>
      </c>
      <c r="F1367" s="14">
        <f>Source!I603</f>
        <v>0.01</v>
      </c>
      <c r="G1367" s="25">
        <f>Source!AB603</f>
        <v>553.63</v>
      </c>
      <c r="H1367" s="26">
        <f>Source!O603</f>
        <v>39.479999999999997</v>
      </c>
      <c r="T1367">
        <f>Source!O603+Source!X603+Source!Y603</f>
        <v>87.98</v>
      </c>
      <c r="U1367">
        <f>Source!P603</f>
        <v>0</v>
      </c>
      <c r="V1367">
        <f>Source!S603</f>
        <v>38.83</v>
      </c>
      <c r="W1367">
        <f>Source!Q603</f>
        <v>0.65</v>
      </c>
      <c r="X1367">
        <f>Source!R603</f>
        <v>0.28000000000000003</v>
      </c>
      <c r="Y1367">
        <f>Source!U603</f>
        <v>0.63840000000000008</v>
      </c>
      <c r="Z1367">
        <f>Source!V603</f>
        <v>2.8999999999999998E-3</v>
      </c>
      <c r="AA1367">
        <f>Source!X603</f>
        <v>28.94</v>
      </c>
      <c r="AB1367">
        <f>Source!Y603</f>
        <v>19.559999999999999</v>
      </c>
    </row>
    <row r="1368" spans="1:28" ht="14.25" x14ac:dyDescent="0.2">
      <c r="C1368" s="27" t="str">
        <f>"Объем: "&amp;Source!I603&amp;"=1/"&amp;"100"</f>
        <v>Объем: 0,01=1/100</v>
      </c>
      <c r="F1368" s="14"/>
      <c r="G1368" s="14"/>
      <c r="H1368" s="14"/>
    </row>
    <row r="1369" spans="1:28" x14ac:dyDescent="0.2">
      <c r="C1369" s="27" t="s">
        <v>1655</v>
      </c>
      <c r="D1369" s="27">
        <f>Source!BA603</f>
        <v>7.13</v>
      </c>
    </row>
    <row r="1370" spans="1:28" x14ac:dyDescent="0.2">
      <c r="C1370" s="27" t="s">
        <v>1656</v>
      </c>
      <c r="D1370" s="27">
        <f>Source!BB603</f>
        <v>7.13</v>
      </c>
    </row>
    <row r="1371" spans="1:28" x14ac:dyDescent="0.2">
      <c r="C1371" s="27" t="s">
        <v>1657</v>
      </c>
      <c r="D1371" s="27">
        <f>Source!BC603</f>
        <v>7.13</v>
      </c>
    </row>
    <row r="1372" spans="1:28" x14ac:dyDescent="0.2">
      <c r="C1372" s="27" t="s">
        <v>1658</v>
      </c>
      <c r="D1372" s="27">
        <f>Source!BS603</f>
        <v>7.13</v>
      </c>
    </row>
    <row r="1373" spans="1:28" x14ac:dyDescent="0.2">
      <c r="C1373" s="11" t="s">
        <v>1659</v>
      </c>
      <c r="D1373" s="38"/>
      <c r="E1373" s="38"/>
      <c r="F1373" s="38">
        <f>Source!BZ603</f>
        <v>74</v>
      </c>
      <c r="G1373" s="62">
        <f>(Source!AF603+Source!AE603)*Source!FX603/100</f>
        <v>405.87519999999989</v>
      </c>
      <c r="H1373" s="63">
        <f>Source!X603</f>
        <v>28.94</v>
      </c>
    </row>
    <row r="1374" spans="1:28" x14ac:dyDescent="0.2">
      <c r="C1374" s="11" t="s">
        <v>1661</v>
      </c>
      <c r="D1374" s="38"/>
      <c r="E1374" s="38"/>
      <c r="F1374" s="38">
        <f>Source!CA603</f>
        <v>50</v>
      </c>
      <c r="G1374" s="62">
        <f>(Source!AF603+Source!AE603)*Source!FY603/100</f>
        <v>274.23999999999995</v>
      </c>
      <c r="H1374" s="63">
        <f>Source!Y603</f>
        <v>19.559999999999999</v>
      </c>
    </row>
    <row r="1375" spans="1:28" x14ac:dyDescent="0.2">
      <c r="C1375" s="11" t="s">
        <v>1663</v>
      </c>
      <c r="D1375" s="38"/>
      <c r="E1375" s="38"/>
      <c r="F1375" s="38"/>
      <c r="G1375" s="62">
        <f>((Source!AF603+Source!AE603)*Source!FX603/100)+((Source!AF603+Source!AE603)*Source!FY603/100)+Source!AB603</f>
        <v>1233.7451999999998</v>
      </c>
      <c r="H1375" s="63">
        <f>Source!O603+Source!X603+Source!Y603</f>
        <v>87.98</v>
      </c>
    </row>
    <row r="1376" spans="1:28" ht="14.25" x14ac:dyDescent="0.2">
      <c r="A1376" s="51">
        <v>204</v>
      </c>
      <c r="B1376" s="51" t="str">
        <f>Source!E605</f>
        <v>91</v>
      </c>
      <c r="C1376" s="51" t="str">
        <f>Source!G605</f>
        <v>Снятие смесителя с душевой сеткой</v>
      </c>
      <c r="D1376" s="51" t="str">
        <f>Source!F605</f>
        <v>65-3-6</v>
      </c>
      <c r="E1376" s="34" t="str">
        <f>Source!H605</f>
        <v>100 ШТ</v>
      </c>
      <c r="F1376" s="14">
        <f>Source!I605</f>
        <v>0.01</v>
      </c>
      <c r="G1376" s="25">
        <f>Source!AB605</f>
        <v>494.82</v>
      </c>
      <c r="H1376" s="26">
        <f>Source!O605</f>
        <v>35.28</v>
      </c>
      <c r="T1376">
        <f>Source!O605+Source!X605+Source!Y605</f>
        <v>78.849999999999994</v>
      </c>
      <c r="U1376">
        <f>Source!P605</f>
        <v>0</v>
      </c>
      <c r="V1376">
        <f>Source!S605</f>
        <v>35.01</v>
      </c>
      <c r="W1376">
        <f>Source!Q605</f>
        <v>0.27</v>
      </c>
      <c r="X1376">
        <f>Source!R605</f>
        <v>0.12</v>
      </c>
      <c r="Y1376">
        <f>Source!U605</f>
        <v>0.57569999999999999</v>
      </c>
      <c r="Z1376">
        <f>Source!V605</f>
        <v>1.1999999999999999E-3</v>
      </c>
      <c r="AA1376">
        <f>Source!X605</f>
        <v>26</v>
      </c>
      <c r="AB1376">
        <f>Source!Y605</f>
        <v>17.57</v>
      </c>
    </row>
    <row r="1377" spans="1:28" ht="14.25" x14ac:dyDescent="0.2">
      <c r="C1377" s="27" t="str">
        <f>"Объем: "&amp;Source!I605&amp;"=1/"&amp;"100"</f>
        <v>Объем: 0,01=1/100</v>
      </c>
      <c r="F1377" s="14"/>
      <c r="G1377" s="14"/>
      <c r="H1377" s="14"/>
    </row>
    <row r="1378" spans="1:28" x14ac:dyDescent="0.2">
      <c r="C1378" s="27" t="s">
        <v>1655</v>
      </c>
      <c r="D1378" s="27">
        <f>Source!BA605</f>
        <v>7.13</v>
      </c>
    </row>
    <row r="1379" spans="1:28" x14ac:dyDescent="0.2">
      <c r="C1379" s="27" t="s">
        <v>1656</v>
      </c>
      <c r="D1379" s="27">
        <f>Source!BB605</f>
        <v>7.13</v>
      </c>
    </row>
    <row r="1380" spans="1:28" x14ac:dyDescent="0.2">
      <c r="C1380" s="27" t="s">
        <v>1657</v>
      </c>
      <c r="D1380" s="27">
        <f>Source!BC605</f>
        <v>7.13</v>
      </c>
    </row>
    <row r="1381" spans="1:28" x14ac:dyDescent="0.2">
      <c r="C1381" s="27" t="s">
        <v>1658</v>
      </c>
      <c r="D1381" s="27">
        <f>Source!BS605</f>
        <v>7.13</v>
      </c>
    </row>
    <row r="1382" spans="1:28" x14ac:dyDescent="0.2">
      <c r="C1382" s="11" t="s">
        <v>1659</v>
      </c>
      <c r="D1382" s="38"/>
      <c r="E1382" s="38"/>
      <c r="F1382" s="38">
        <f>Source!BZ605</f>
        <v>74</v>
      </c>
      <c r="G1382" s="62">
        <f>(Source!AF605+Source!AE605)*Source!FX605/100</f>
        <v>364.59059999999999</v>
      </c>
      <c r="H1382" s="63">
        <f>Source!X605</f>
        <v>26</v>
      </c>
    </row>
    <row r="1383" spans="1:28" x14ac:dyDescent="0.2">
      <c r="C1383" s="11" t="s">
        <v>1661</v>
      </c>
      <c r="D1383" s="38"/>
      <c r="E1383" s="38"/>
      <c r="F1383" s="38">
        <f>Source!CA605</f>
        <v>50</v>
      </c>
      <c r="G1383" s="62">
        <f>(Source!AF605+Source!AE605)*Source!FY605/100</f>
        <v>246.345</v>
      </c>
      <c r="H1383" s="63">
        <f>Source!Y605</f>
        <v>17.57</v>
      </c>
    </row>
    <row r="1384" spans="1:28" x14ac:dyDescent="0.2">
      <c r="C1384" s="11" t="s">
        <v>1663</v>
      </c>
      <c r="D1384" s="38"/>
      <c r="E1384" s="38"/>
      <c r="F1384" s="38"/>
      <c r="G1384" s="62">
        <f>((Source!AF605+Source!AE605)*Source!FX605/100)+((Source!AF605+Source!AE605)*Source!FY605/100)+Source!AB605</f>
        <v>1105.7556</v>
      </c>
      <c r="H1384" s="63">
        <f>Source!O605+Source!X605+Source!Y605</f>
        <v>78.849999999999994</v>
      </c>
    </row>
    <row r="1385" spans="1:28" ht="14.25" x14ac:dyDescent="0.2">
      <c r="A1385" s="51">
        <v>205</v>
      </c>
      <c r="B1385" s="51" t="str">
        <f>Source!E607</f>
        <v>92</v>
      </c>
      <c r="C1385" s="51" t="str">
        <f>Source!G607</f>
        <v>Снятие смесителя без душевой сетки</v>
      </c>
      <c r="D1385" s="51" t="str">
        <f>Source!F607</f>
        <v>65-3-7</v>
      </c>
      <c r="E1385" s="34" t="str">
        <f>Source!H607</f>
        <v>100 ШТ</v>
      </c>
      <c r="F1385" s="14">
        <f>Source!I607</f>
        <v>0.03</v>
      </c>
      <c r="G1385" s="25">
        <f>Source!AB607</f>
        <v>315.33</v>
      </c>
      <c r="H1385" s="26">
        <f>Source!O607</f>
        <v>67.45</v>
      </c>
      <c r="T1385">
        <f>Source!O607+Source!X607+Source!Y607</f>
        <v>150.75</v>
      </c>
      <c r="U1385">
        <f>Source!P607</f>
        <v>0</v>
      </c>
      <c r="V1385">
        <f>Source!S607</f>
        <v>66.98</v>
      </c>
      <c r="W1385">
        <f>Source!Q607</f>
        <v>0.47</v>
      </c>
      <c r="X1385">
        <f>Source!R607</f>
        <v>0.2</v>
      </c>
      <c r="Y1385">
        <f>Source!U607</f>
        <v>1.1012999999999999</v>
      </c>
      <c r="Z1385">
        <f>Source!V607</f>
        <v>2.1000000000000003E-3</v>
      </c>
      <c r="AA1385">
        <f>Source!X607</f>
        <v>49.71</v>
      </c>
      <c r="AB1385">
        <f>Source!Y607</f>
        <v>33.590000000000003</v>
      </c>
    </row>
    <row r="1386" spans="1:28" ht="14.25" x14ac:dyDescent="0.2">
      <c r="C1386" s="27" t="str">
        <f>"Объем: "&amp;Source!I607&amp;"=3/"&amp;"100"</f>
        <v>Объем: 0,03=3/100</v>
      </c>
      <c r="F1386" s="14"/>
      <c r="G1386" s="14"/>
      <c r="H1386" s="14"/>
    </row>
    <row r="1387" spans="1:28" x14ac:dyDescent="0.2">
      <c r="C1387" s="27" t="s">
        <v>1655</v>
      </c>
      <c r="D1387" s="27">
        <f>Source!BA607</f>
        <v>7.13</v>
      </c>
    </row>
    <row r="1388" spans="1:28" x14ac:dyDescent="0.2">
      <c r="C1388" s="27" t="s">
        <v>1656</v>
      </c>
      <c r="D1388" s="27">
        <f>Source!BB607</f>
        <v>7.13</v>
      </c>
    </row>
    <row r="1389" spans="1:28" x14ac:dyDescent="0.2">
      <c r="C1389" s="27" t="s">
        <v>1657</v>
      </c>
      <c r="D1389" s="27">
        <f>Source!BC607</f>
        <v>7.13</v>
      </c>
    </row>
    <row r="1390" spans="1:28" x14ac:dyDescent="0.2">
      <c r="C1390" s="27" t="s">
        <v>1658</v>
      </c>
      <c r="D1390" s="27">
        <f>Source!BS607</f>
        <v>7.13</v>
      </c>
    </row>
    <row r="1391" spans="1:28" x14ac:dyDescent="0.2">
      <c r="C1391" s="11" t="s">
        <v>1659</v>
      </c>
      <c r="D1391" s="38"/>
      <c r="E1391" s="38"/>
      <c r="F1391" s="38">
        <f>Source!BZ607</f>
        <v>74</v>
      </c>
      <c r="G1391" s="62">
        <f>(Source!AF607+Source!AE607)*Source!FX607/100</f>
        <v>232.42660000000001</v>
      </c>
      <c r="H1391" s="63">
        <f>Source!X607</f>
        <v>49.71</v>
      </c>
    </row>
    <row r="1392" spans="1:28" x14ac:dyDescent="0.2">
      <c r="C1392" s="11" t="s">
        <v>1661</v>
      </c>
      <c r="D1392" s="38"/>
      <c r="E1392" s="38"/>
      <c r="F1392" s="38">
        <f>Source!CA607</f>
        <v>50</v>
      </c>
      <c r="G1392" s="62">
        <f>(Source!AF607+Source!AE607)*Source!FY607/100</f>
        <v>157.04499999999999</v>
      </c>
      <c r="H1392" s="63">
        <f>Source!Y607</f>
        <v>33.590000000000003</v>
      </c>
    </row>
    <row r="1393" spans="1:28" x14ac:dyDescent="0.2">
      <c r="C1393" s="11" t="s">
        <v>1663</v>
      </c>
      <c r="D1393" s="38"/>
      <c r="E1393" s="38"/>
      <c r="F1393" s="38"/>
      <c r="G1393" s="62">
        <f>((Source!AF607+Source!AE607)*Source!FX607/100)+((Source!AF607+Source!AE607)*Source!FY607/100)+Source!AB607</f>
        <v>704.80160000000001</v>
      </c>
      <c r="H1393" s="63">
        <f>Source!O607+Source!X607+Source!Y607</f>
        <v>150.75</v>
      </c>
    </row>
    <row r="1394" spans="1:28" ht="28.5" x14ac:dyDescent="0.2">
      <c r="A1394" s="51">
        <v>206</v>
      </c>
      <c r="B1394" s="51" t="str">
        <f>Source!E609</f>
        <v>93</v>
      </c>
      <c r="C1394" s="51" t="str">
        <f>Source!G609</f>
        <v>Демонтаж смывных бачков фаянсовых на унитазе</v>
      </c>
      <c r="D1394" s="51" t="str">
        <f>Source!F609</f>
        <v>65-4-10</v>
      </c>
      <c r="E1394" s="34" t="str">
        <f>Source!H609</f>
        <v>100 ШТ</v>
      </c>
      <c r="F1394" s="14">
        <f>Source!I609</f>
        <v>0.01</v>
      </c>
      <c r="G1394" s="25">
        <f>Source!AB609</f>
        <v>326.13</v>
      </c>
      <c r="H1394" s="26">
        <f>Source!O609</f>
        <v>23.25</v>
      </c>
      <c r="T1394">
        <f>Source!O609+Source!X609+Source!Y609</f>
        <v>51.67</v>
      </c>
      <c r="U1394">
        <f>Source!P609</f>
        <v>0</v>
      </c>
      <c r="V1394">
        <f>Source!S609</f>
        <v>22.67</v>
      </c>
      <c r="W1394">
        <f>Source!Q609</f>
        <v>0.57999999999999996</v>
      </c>
      <c r="X1394">
        <f>Source!R609</f>
        <v>0.25</v>
      </c>
      <c r="Y1394">
        <f>Source!U609</f>
        <v>0.37280000000000002</v>
      </c>
      <c r="Z1394">
        <f>Source!V609</f>
        <v>2.6000000000000003E-3</v>
      </c>
      <c r="AA1394">
        <f>Source!X609</f>
        <v>16.96</v>
      </c>
      <c r="AB1394">
        <f>Source!Y609</f>
        <v>11.46</v>
      </c>
    </row>
    <row r="1395" spans="1:28" ht="14.25" x14ac:dyDescent="0.2">
      <c r="C1395" s="27" t="str">
        <f>"Объем: "&amp;Source!I609&amp;"=1/"&amp;"100"</f>
        <v>Объем: 0,01=1/100</v>
      </c>
      <c r="F1395" s="14"/>
      <c r="G1395" s="14"/>
      <c r="H1395" s="14"/>
    </row>
    <row r="1396" spans="1:28" x14ac:dyDescent="0.2">
      <c r="C1396" s="27" t="s">
        <v>1655</v>
      </c>
      <c r="D1396" s="27">
        <f>Source!BA609</f>
        <v>7.13</v>
      </c>
    </row>
    <row r="1397" spans="1:28" x14ac:dyDescent="0.2">
      <c r="C1397" s="27" t="s">
        <v>1656</v>
      </c>
      <c r="D1397" s="27">
        <f>Source!BB609</f>
        <v>7.13</v>
      </c>
    </row>
    <row r="1398" spans="1:28" x14ac:dyDescent="0.2">
      <c r="C1398" s="27" t="s">
        <v>1657</v>
      </c>
      <c r="D1398" s="27">
        <f>Source!BC609</f>
        <v>7.13</v>
      </c>
    </row>
    <row r="1399" spans="1:28" x14ac:dyDescent="0.2">
      <c r="C1399" s="27" t="s">
        <v>1658</v>
      </c>
      <c r="D1399" s="27">
        <f>Source!BS609</f>
        <v>7.13</v>
      </c>
    </row>
    <row r="1400" spans="1:28" x14ac:dyDescent="0.2">
      <c r="C1400" s="11" t="s">
        <v>1659</v>
      </c>
      <c r="D1400" s="38"/>
      <c r="E1400" s="38"/>
      <c r="F1400" s="38">
        <f>Source!BZ609</f>
        <v>74</v>
      </c>
      <c r="G1400" s="62">
        <f>(Source!AF609+Source!AE609)*Source!FX609/100</f>
        <v>237.91739999999999</v>
      </c>
      <c r="H1400" s="63">
        <f>Source!X609</f>
        <v>16.96</v>
      </c>
    </row>
    <row r="1401" spans="1:28" x14ac:dyDescent="0.2">
      <c r="C1401" s="11" t="s">
        <v>1661</v>
      </c>
      <c r="D1401" s="38"/>
      <c r="E1401" s="38"/>
      <c r="F1401" s="38">
        <f>Source!CA609</f>
        <v>50</v>
      </c>
      <c r="G1401" s="62">
        <f>(Source!AF609+Source!AE609)*Source!FY609/100</f>
        <v>160.755</v>
      </c>
      <c r="H1401" s="63">
        <f>Source!Y609</f>
        <v>11.46</v>
      </c>
    </row>
    <row r="1402" spans="1:28" x14ac:dyDescent="0.2">
      <c r="C1402" s="11" t="s">
        <v>1663</v>
      </c>
      <c r="D1402" s="38"/>
      <c r="E1402" s="38"/>
      <c r="F1402" s="38"/>
      <c r="G1402" s="62">
        <f>((Source!AF609+Source!AE609)*Source!FX609/100)+((Source!AF609+Source!AE609)*Source!FY609/100)+Source!AB609</f>
        <v>724.80240000000003</v>
      </c>
      <c r="H1402" s="63">
        <f>Source!O609+Source!X609+Source!Y609</f>
        <v>51.67</v>
      </c>
    </row>
    <row r="1403" spans="1:28" ht="57" x14ac:dyDescent="0.2">
      <c r="A1403" s="51">
        <v>207</v>
      </c>
      <c r="B1403" s="51" t="str">
        <f>Source!E611</f>
        <v>94</v>
      </c>
      <c r="C1403" s="51" t="str">
        <f>Source!G611</f>
        <v>Прокладка трубопроводов водоснабжения из напорных полиэтиленовых труб наружным диаметром 20 мм</v>
      </c>
      <c r="D1403" s="51" t="str">
        <f>Source!F611</f>
        <v>16-04-002-01</v>
      </c>
      <c r="E1403" s="34" t="str">
        <f>Source!H611</f>
        <v>100 м</v>
      </c>
      <c r="F1403" s="14">
        <f>Source!I611</f>
        <v>0.1</v>
      </c>
      <c r="G1403" s="25">
        <f>Source!AB611</f>
        <v>3922.9744999999998</v>
      </c>
      <c r="H1403" s="26">
        <f>Source!O611</f>
        <v>2797.08</v>
      </c>
      <c r="T1403">
        <f>Source!O611+Source!X611+Source!Y611</f>
        <v>5979.7999999999993</v>
      </c>
      <c r="U1403">
        <f>Source!P611</f>
        <v>39.840000000000003</v>
      </c>
      <c r="V1403">
        <f>Source!S611</f>
        <v>1547.39</v>
      </c>
      <c r="W1403">
        <f>Source!Q611</f>
        <v>1209.8499999999999</v>
      </c>
      <c r="X1403">
        <f>Source!R611</f>
        <v>163.75</v>
      </c>
      <c r="Y1403">
        <f>Source!U611</f>
        <v>21.877600000000001</v>
      </c>
      <c r="Z1403">
        <f>Source!V611</f>
        <v>1.7050000000000001</v>
      </c>
      <c r="AA1403">
        <f>Source!X611</f>
        <v>1967.81</v>
      </c>
      <c r="AB1403">
        <f>Source!Y611</f>
        <v>1214.9100000000001</v>
      </c>
    </row>
    <row r="1404" spans="1:28" ht="14.25" x14ac:dyDescent="0.2">
      <c r="C1404" s="27" t="str">
        <f>"Объем: "&amp;Source!I611&amp;"=10/"&amp;"100"</f>
        <v>Объем: 0,1=10/100</v>
      </c>
      <c r="F1404" s="14"/>
      <c r="G1404" s="14"/>
      <c r="H1404" s="14"/>
    </row>
    <row r="1405" spans="1:28" x14ac:dyDescent="0.2">
      <c r="C1405" s="27" t="s">
        <v>1655</v>
      </c>
      <c r="D1405" s="27">
        <f>Source!BA611</f>
        <v>7.13</v>
      </c>
    </row>
    <row r="1406" spans="1:28" x14ac:dyDescent="0.2">
      <c r="C1406" s="27" t="s">
        <v>1656</v>
      </c>
      <c r="D1406" s="27">
        <f>Source!BB611</f>
        <v>7.13</v>
      </c>
    </row>
    <row r="1407" spans="1:28" x14ac:dyDescent="0.2">
      <c r="C1407" s="27" t="s">
        <v>1657</v>
      </c>
      <c r="D1407" s="27">
        <f>Source!BC611</f>
        <v>7.13</v>
      </c>
    </row>
    <row r="1408" spans="1:28" x14ac:dyDescent="0.2">
      <c r="C1408" s="27" t="s">
        <v>1658</v>
      </c>
      <c r="D1408" s="27">
        <f>Source!BS611</f>
        <v>7.13</v>
      </c>
    </row>
    <row r="1409" spans="1:28" x14ac:dyDescent="0.2">
      <c r="C1409" s="27" t="s">
        <v>1665</v>
      </c>
      <c r="D1409" s="91" t="s">
        <v>96</v>
      </c>
      <c r="E1409" s="91"/>
      <c r="F1409" s="91"/>
      <c r="G1409" s="91"/>
      <c r="H1409" s="91"/>
    </row>
    <row r="1410" spans="1:28" x14ac:dyDescent="0.2">
      <c r="C1410" s="27" t="s">
        <v>1666</v>
      </c>
      <c r="D1410" s="91" t="s">
        <v>96</v>
      </c>
      <c r="E1410" s="91"/>
      <c r="F1410" s="91"/>
      <c r="G1410" s="91"/>
      <c r="H1410" s="91"/>
    </row>
    <row r="1411" spans="1:28" x14ac:dyDescent="0.2">
      <c r="C1411" s="27" t="s">
        <v>1667</v>
      </c>
      <c r="D1411" s="91" t="s">
        <v>97</v>
      </c>
      <c r="E1411" s="91"/>
      <c r="F1411" s="91"/>
      <c r="G1411" s="91"/>
      <c r="H1411" s="91"/>
    </row>
    <row r="1412" spans="1:28" x14ac:dyDescent="0.2">
      <c r="C1412" s="27" t="s">
        <v>1668</v>
      </c>
      <c r="D1412" s="91" t="s">
        <v>97</v>
      </c>
      <c r="E1412" s="91"/>
      <c r="F1412" s="91"/>
      <c r="G1412" s="91"/>
      <c r="H1412" s="91"/>
    </row>
    <row r="1413" spans="1:28" x14ac:dyDescent="0.2">
      <c r="C1413" s="27" t="s">
        <v>1669</v>
      </c>
      <c r="D1413" s="91" t="s">
        <v>96</v>
      </c>
      <c r="E1413" s="91"/>
      <c r="F1413" s="91"/>
      <c r="G1413" s="91"/>
      <c r="H1413" s="91"/>
    </row>
    <row r="1414" spans="1:28" x14ac:dyDescent="0.2">
      <c r="C1414" s="11" t="s">
        <v>1659</v>
      </c>
      <c r="D1414" s="38"/>
      <c r="E1414" s="38"/>
      <c r="F1414" s="38">
        <f>Source!BZ611</f>
        <v>128</v>
      </c>
      <c r="G1414" s="62">
        <f>(Source!AF611+Source!AE611)*Source!FX611/100</f>
        <v>2764.7072639999997</v>
      </c>
      <c r="H1414" s="63">
        <f>Source!X611</f>
        <v>1967.81</v>
      </c>
    </row>
    <row r="1415" spans="1:28" x14ac:dyDescent="0.2">
      <c r="C1415" s="11" t="s">
        <v>1660</v>
      </c>
      <c r="D1415" s="38"/>
      <c r="E1415" s="38"/>
      <c r="F1415" s="38"/>
      <c r="G1415" s="38" t="str">
        <f>CONCATENATE(Source!DL611,Source!FT611, "=", Source!FX611, "%")</f>
        <v>*0,9=115,2%</v>
      </c>
      <c r="H1415" s="38" t="str">
        <f>CONCATENATE(Source!AT611)</f>
        <v>115</v>
      </c>
    </row>
    <row r="1416" spans="1:28" x14ac:dyDescent="0.2">
      <c r="C1416" s="11" t="s">
        <v>1661</v>
      </c>
      <c r="D1416" s="38"/>
      <c r="E1416" s="38"/>
      <c r="F1416" s="38">
        <f>Source!CA611</f>
        <v>83</v>
      </c>
      <c r="G1416" s="62">
        <f>(Source!AF611+Source!AE611)*Source!FY611/100</f>
        <v>1693.1432072499999</v>
      </c>
      <c r="H1416" s="63">
        <f>Source!Y611</f>
        <v>1214.9100000000001</v>
      </c>
    </row>
    <row r="1417" spans="1:28" x14ac:dyDescent="0.2">
      <c r="C1417" s="11" t="s">
        <v>1662</v>
      </c>
      <c r="D1417" s="38"/>
      <c r="E1417" s="38"/>
      <c r="F1417" s="38"/>
      <c r="G1417" s="38" t="str">
        <f>CONCATENATE(Source!DM611,Source!FU611, "=", Source!FY611, "%")</f>
        <v>*0,85=70,55%</v>
      </c>
      <c r="H1417" s="38" t="str">
        <f>CONCATENATE(Source!AU611)</f>
        <v>71</v>
      </c>
    </row>
    <row r="1418" spans="1:28" x14ac:dyDescent="0.2">
      <c r="C1418" s="11" t="s">
        <v>1663</v>
      </c>
      <c r="D1418" s="38"/>
      <c r="E1418" s="38"/>
      <c r="F1418" s="38"/>
      <c r="G1418" s="62">
        <f>((Source!AF611+Source!AE611)*Source!FX611/100)+((Source!AF611+Source!AE611)*Source!FY611/100)+Source!AB611</f>
        <v>8380.8249712500001</v>
      </c>
      <c r="H1418" s="63">
        <f>Source!O611+Source!X611+Source!Y611</f>
        <v>5979.7999999999993</v>
      </c>
    </row>
    <row r="1419" spans="1:28" ht="42.75" x14ac:dyDescent="0.2">
      <c r="A1419" s="51">
        <v>208</v>
      </c>
      <c r="B1419" s="51" t="str">
        <f>Source!E613</f>
        <v>94,1</v>
      </c>
      <c r="C1419" s="51" t="str">
        <f>Source!G613</f>
        <v>Хомут стальной оцинкованный с саморезом и резиновой прокладкой для крепления труб диаметром 20 мм</v>
      </c>
      <c r="D1419" s="51" t="str">
        <f>Source!F613</f>
        <v>23.1.02.06-0042</v>
      </c>
      <c r="E1419" s="34" t="str">
        <f>Source!H613</f>
        <v>10 шт.</v>
      </c>
      <c r="F1419" s="14">
        <f>Source!I613</f>
        <v>0.2</v>
      </c>
      <c r="G1419" s="25">
        <f>Source!AB613</f>
        <v>57.5</v>
      </c>
      <c r="H1419" s="26">
        <f>Source!O613</f>
        <v>82</v>
      </c>
      <c r="T1419">
        <f>Source!O613+Source!X613+Source!Y613</f>
        <v>82</v>
      </c>
      <c r="U1419">
        <f>Source!P613</f>
        <v>82</v>
      </c>
      <c r="V1419">
        <f>Source!S613</f>
        <v>0</v>
      </c>
      <c r="W1419">
        <f>Source!Q613</f>
        <v>0</v>
      </c>
      <c r="X1419">
        <f>Source!R613</f>
        <v>0</v>
      </c>
      <c r="Y1419">
        <f>Source!U613</f>
        <v>0</v>
      </c>
      <c r="Z1419">
        <f>Source!V613</f>
        <v>0</v>
      </c>
      <c r="AA1419">
        <f>Source!X613</f>
        <v>0</v>
      </c>
      <c r="AB1419">
        <f>Source!Y613</f>
        <v>0</v>
      </c>
    </row>
    <row r="1420" spans="1:28" ht="14.25" x14ac:dyDescent="0.2">
      <c r="C1420" s="27" t="s">
        <v>1657</v>
      </c>
      <c r="D1420" s="27">
        <f>Source!BC613</f>
        <v>7.13</v>
      </c>
      <c r="F1420" s="14"/>
      <c r="G1420" s="14"/>
      <c r="H1420" s="14"/>
    </row>
    <row r="1421" spans="1:28" ht="85.5" x14ac:dyDescent="0.2">
      <c r="A1421" s="51">
        <v>209</v>
      </c>
      <c r="B1421" s="51" t="str">
        <f>Source!E615</f>
        <v>94,2</v>
      </c>
      <c r="C1421" s="51" t="str">
        <f>Source!G615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1421" s="51" t="str">
        <f>Source!F615</f>
        <v>24.3.02.01-0012</v>
      </c>
      <c r="E1421" s="34" t="str">
        <f>Source!H615</f>
        <v>м</v>
      </c>
      <c r="F1421" s="14">
        <f>Source!I615</f>
        <v>8.99</v>
      </c>
      <c r="G1421" s="25">
        <f>Source!AB615</f>
        <v>9.7899999999999991</v>
      </c>
      <c r="H1421" s="26">
        <f>Source!O615</f>
        <v>627.53</v>
      </c>
      <c r="T1421">
        <f>Source!O615+Source!X615+Source!Y615</f>
        <v>627.53</v>
      </c>
      <c r="U1421">
        <f>Source!P615</f>
        <v>627.53</v>
      </c>
      <c r="V1421">
        <f>Source!S615</f>
        <v>0</v>
      </c>
      <c r="W1421">
        <f>Source!Q615</f>
        <v>0</v>
      </c>
      <c r="X1421">
        <f>Source!R615</f>
        <v>0</v>
      </c>
      <c r="Y1421">
        <f>Source!U615</f>
        <v>0</v>
      </c>
      <c r="Z1421">
        <f>Source!V615</f>
        <v>0</v>
      </c>
      <c r="AA1421">
        <f>Source!X615</f>
        <v>0</v>
      </c>
      <c r="AB1421">
        <f>Source!Y615</f>
        <v>0</v>
      </c>
    </row>
    <row r="1422" spans="1:28" ht="14.25" x14ac:dyDescent="0.2">
      <c r="C1422" s="27" t="s">
        <v>1657</v>
      </c>
      <c r="D1422" s="27">
        <f>Source!BC615</f>
        <v>7.13</v>
      </c>
      <c r="F1422" s="14"/>
      <c r="G1422" s="14"/>
      <c r="H1422" s="14"/>
    </row>
    <row r="1423" spans="1:28" ht="14.25" x14ac:dyDescent="0.2">
      <c r="A1423" s="51">
        <v>210</v>
      </c>
      <c r="B1423" s="51" t="str">
        <f>Source!E617</f>
        <v>94,3</v>
      </c>
      <c r="C1423" s="51" t="str">
        <f>Source!G617</f>
        <v>Трубы полиэтиленовые</v>
      </c>
      <c r="D1423" s="51" t="str">
        <f>Source!F617</f>
        <v>24.3.03.15</v>
      </c>
      <c r="E1423" s="34" t="str">
        <f>Source!H617</f>
        <v>м</v>
      </c>
      <c r="F1423" s="14">
        <f>Source!I617</f>
        <v>8.99</v>
      </c>
      <c r="G1423" s="25">
        <f>Source!AB617</f>
        <v>0</v>
      </c>
      <c r="H1423" s="26">
        <f>Source!O617</f>
        <v>0</v>
      </c>
      <c r="T1423">
        <f>Source!O617+Source!X617+Source!Y617</f>
        <v>0</v>
      </c>
      <c r="U1423">
        <f>Source!P617</f>
        <v>0</v>
      </c>
      <c r="V1423">
        <f>Source!S617</f>
        <v>0</v>
      </c>
      <c r="W1423">
        <f>Source!Q617</f>
        <v>0</v>
      </c>
      <c r="X1423">
        <f>Source!R617</f>
        <v>0</v>
      </c>
      <c r="Y1423">
        <f>Source!U617</f>
        <v>0</v>
      </c>
      <c r="Z1423">
        <f>Source!V617</f>
        <v>0</v>
      </c>
      <c r="AA1423">
        <f>Source!X617</f>
        <v>0</v>
      </c>
      <c r="AB1423">
        <f>Source!Y617</f>
        <v>0</v>
      </c>
    </row>
    <row r="1424" spans="1:28" ht="14.25" x14ac:dyDescent="0.2">
      <c r="C1424" s="27" t="s">
        <v>1657</v>
      </c>
      <c r="D1424" s="27">
        <f>Source!BC617</f>
        <v>7.13</v>
      </c>
      <c r="F1424" s="14"/>
      <c r="G1424" s="14"/>
      <c r="H1424" s="14"/>
    </row>
    <row r="1425" spans="1:28" ht="57" x14ac:dyDescent="0.2">
      <c r="A1425" s="51">
        <v>211</v>
      </c>
      <c r="B1425" s="51" t="str">
        <f>Source!E619</f>
        <v>95</v>
      </c>
      <c r="C1425" s="51" t="str">
        <f>Source!G619</f>
        <v>Прокладка трубопроводов водоснабжения из напорных полиэтиленовых труб наружным диаметром 25 мм</v>
      </c>
      <c r="D1425" s="51" t="str">
        <f>Source!F619</f>
        <v>16-04-002-02</v>
      </c>
      <c r="E1425" s="34" t="str">
        <f>Source!H619</f>
        <v>100 м</v>
      </c>
      <c r="F1425" s="14">
        <f>Source!I619</f>
        <v>0.11</v>
      </c>
      <c r="G1425" s="25">
        <f>Source!AB619</f>
        <v>2792.1619999999998</v>
      </c>
      <c r="H1425" s="26">
        <f>Source!O619</f>
        <v>2189.88</v>
      </c>
      <c r="T1425">
        <f>Source!O619+Source!X619+Source!Y619</f>
        <v>4886.72</v>
      </c>
      <c r="U1425">
        <f>Source!P619</f>
        <v>32.450000000000003</v>
      </c>
      <c r="V1425">
        <f>Source!S619</f>
        <v>1338.87</v>
      </c>
      <c r="W1425">
        <f>Source!Q619</f>
        <v>818.56</v>
      </c>
      <c r="X1425">
        <f>Source!R619</f>
        <v>111.04</v>
      </c>
      <c r="Y1425">
        <f>Source!U619</f>
        <v>18.929459999999999</v>
      </c>
      <c r="Z1425">
        <f>Source!V619</f>
        <v>1.1577500000000001</v>
      </c>
      <c r="AA1425">
        <f>Source!X619</f>
        <v>1667.4</v>
      </c>
      <c r="AB1425">
        <f>Source!Y619</f>
        <v>1029.44</v>
      </c>
    </row>
    <row r="1426" spans="1:28" ht="14.25" x14ac:dyDescent="0.2">
      <c r="C1426" s="27" t="str">
        <f>"Объем: "&amp;Source!I619&amp;"=11/"&amp;"100"</f>
        <v>Объем: 0,11=11/100</v>
      </c>
      <c r="F1426" s="14"/>
      <c r="G1426" s="14"/>
      <c r="H1426" s="14"/>
    </row>
    <row r="1427" spans="1:28" x14ac:dyDescent="0.2">
      <c r="C1427" s="27" t="s">
        <v>1655</v>
      </c>
      <c r="D1427" s="27">
        <f>Source!BA619</f>
        <v>7.13</v>
      </c>
    </row>
    <row r="1428" spans="1:28" x14ac:dyDescent="0.2">
      <c r="C1428" s="27" t="s">
        <v>1656</v>
      </c>
      <c r="D1428" s="27">
        <f>Source!BB619</f>
        <v>7.13</v>
      </c>
    </row>
    <row r="1429" spans="1:28" x14ac:dyDescent="0.2">
      <c r="C1429" s="27" t="s">
        <v>1657</v>
      </c>
      <c r="D1429" s="27">
        <f>Source!BC619</f>
        <v>7.13</v>
      </c>
    </row>
    <row r="1430" spans="1:28" x14ac:dyDescent="0.2">
      <c r="C1430" s="27" t="s">
        <v>1658</v>
      </c>
      <c r="D1430" s="27">
        <f>Source!BS619</f>
        <v>7.13</v>
      </c>
    </row>
    <row r="1431" spans="1:28" x14ac:dyDescent="0.2">
      <c r="C1431" s="27" t="s">
        <v>1665</v>
      </c>
      <c r="D1431" s="91" t="s">
        <v>96</v>
      </c>
      <c r="E1431" s="91"/>
      <c r="F1431" s="91"/>
      <c r="G1431" s="91"/>
      <c r="H1431" s="91"/>
    </row>
    <row r="1432" spans="1:28" x14ac:dyDescent="0.2">
      <c r="C1432" s="27" t="s">
        <v>1666</v>
      </c>
      <c r="D1432" s="91" t="s">
        <v>96</v>
      </c>
      <c r="E1432" s="91"/>
      <c r="F1432" s="91"/>
      <c r="G1432" s="91"/>
      <c r="H1432" s="91"/>
    </row>
    <row r="1433" spans="1:28" x14ac:dyDescent="0.2">
      <c r="C1433" s="27" t="s">
        <v>1667</v>
      </c>
      <c r="D1433" s="91" t="s">
        <v>97</v>
      </c>
      <c r="E1433" s="91"/>
      <c r="F1433" s="91"/>
      <c r="G1433" s="91"/>
      <c r="H1433" s="91"/>
    </row>
    <row r="1434" spans="1:28" x14ac:dyDescent="0.2">
      <c r="C1434" s="27" t="s">
        <v>1668</v>
      </c>
      <c r="D1434" s="91" t="s">
        <v>97</v>
      </c>
      <c r="E1434" s="91"/>
      <c r="F1434" s="91"/>
      <c r="G1434" s="91"/>
      <c r="H1434" s="91"/>
    </row>
    <row r="1435" spans="1:28" x14ac:dyDescent="0.2">
      <c r="C1435" s="27" t="s">
        <v>1669</v>
      </c>
      <c r="D1435" s="91" t="s">
        <v>96</v>
      </c>
      <c r="E1435" s="91"/>
      <c r="F1435" s="91"/>
      <c r="G1435" s="91"/>
      <c r="H1435" s="91"/>
    </row>
    <row r="1436" spans="1:28" x14ac:dyDescent="0.2">
      <c r="C1436" s="11" t="s">
        <v>1659</v>
      </c>
      <c r="D1436" s="38"/>
      <c r="E1436" s="38"/>
      <c r="F1436" s="38">
        <f>Source!BZ619</f>
        <v>128</v>
      </c>
      <c r="G1436" s="62">
        <f>(Source!AF619+Source!AE619)*Source!FX619/100</f>
        <v>2129.6672640000002</v>
      </c>
      <c r="H1436" s="63">
        <f>Source!X619</f>
        <v>1667.4</v>
      </c>
    </row>
    <row r="1437" spans="1:28" x14ac:dyDescent="0.2">
      <c r="C1437" s="11" t="s">
        <v>1660</v>
      </c>
      <c r="D1437" s="38"/>
      <c r="E1437" s="38"/>
      <c r="F1437" s="38"/>
      <c r="G1437" s="38" t="str">
        <f>CONCATENATE(Source!DL619,Source!FT619, "=", Source!FX619, "%")</f>
        <v>*0,9=115,2%</v>
      </c>
      <c r="H1437" s="38" t="str">
        <f>CONCATENATE(Source!AT619)</f>
        <v>115</v>
      </c>
    </row>
    <row r="1438" spans="1:28" x14ac:dyDescent="0.2">
      <c r="C1438" s="11" t="s">
        <v>1661</v>
      </c>
      <c r="D1438" s="38"/>
      <c r="E1438" s="38"/>
      <c r="F1438" s="38">
        <f>Source!CA619</f>
        <v>83</v>
      </c>
      <c r="G1438" s="62">
        <f>(Source!AF619+Source!AE619)*Source!FY619/100</f>
        <v>1304.23633225</v>
      </c>
      <c r="H1438" s="63">
        <f>Source!Y619</f>
        <v>1029.44</v>
      </c>
    </row>
    <row r="1439" spans="1:28" x14ac:dyDescent="0.2">
      <c r="C1439" s="11" t="s">
        <v>1662</v>
      </c>
      <c r="D1439" s="38"/>
      <c r="E1439" s="38"/>
      <c r="F1439" s="38"/>
      <c r="G1439" s="38" t="str">
        <f>CONCATENATE(Source!DM619,Source!FU619, "=", Source!FY619, "%")</f>
        <v>*0,85=70,55%</v>
      </c>
      <c r="H1439" s="38" t="str">
        <f>CONCATENATE(Source!AU619)</f>
        <v>71</v>
      </c>
    </row>
    <row r="1440" spans="1:28" x14ac:dyDescent="0.2">
      <c r="C1440" s="11" t="s">
        <v>1663</v>
      </c>
      <c r="D1440" s="38"/>
      <c r="E1440" s="38"/>
      <c r="F1440" s="38"/>
      <c r="G1440" s="62">
        <f>((Source!AF619+Source!AE619)*Source!FX619/100)+((Source!AF619+Source!AE619)*Source!FY619/100)+Source!AB619</f>
        <v>6226.0655962500005</v>
      </c>
      <c r="H1440" s="63">
        <f>Source!O619+Source!X619+Source!Y619</f>
        <v>4886.72</v>
      </c>
    </row>
    <row r="1441" spans="1:28" ht="14.25" x14ac:dyDescent="0.2">
      <c r="A1441" s="51">
        <v>212</v>
      </c>
      <c r="B1441" s="51" t="str">
        <f>Source!E621</f>
        <v>95,1</v>
      </c>
      <c r="C1441" s="51" t="str">
        <f>Source!G621</f>
        <v>Трубы полиэтиленовые</v>
      </c>
      <c r="D1441" s="51" t="str">
        <f>Source!F621</f>
        <v>24.3.03.15</v>
      </c>
      <c r="E1441" s="34" t="str">
        <f>Source!H621</f>
        <v>м</v>
      </c>
      <c r="F1441" s="14">
        <f>Source!I621</f>
        <v>10.218999999999999</v>
      </c>
      <c r="G1441" s="25">
        <f>Source!AB621</f>
        <v>0</v>
      </c>
      <c r="H1441" s="26">
        <f>Source!O621</f>
        <v>0</v>
      </c>
      <c r="T1441">
        <f>Source!O621+Source!X621+Source!Y621</f>
        <v>0</v>
      </c>
      <c r="U1441">
        <f>Source!P621</f>
        <v>0</v>
      </c>
      <c r="V1441">
        <f>Source!S621</f>
        <v>0</v>
      </c>
      <c r="W1441">
        <f>Source!Q621</f>
        <v>0</v>
      </c>
      <c r="X1441">
        <f>Source!R621</f>
        <v>0</v>
      </c>
      <c r="Y1441">
        <f>Source!U621</f>
        <v>0</v>
      </c>
      <c r="Z1441">
        <f>Source!V621</f>
        <v>0</v>
      </c>
      <c r="AA1441">
        <f>Source!X621</f>
        <v>0</v>
      </c>
      <c r="AB1441">
        <f>Source!Y621</f>
        <v>0</v>
      </c>
    </row>
    <row r="1442" spans="1:28" ht="14.25" x14ac:dyDescent="0.2">
      <c r="C1442" s="27" t="s">
        <v>1657</v>
      </c>
      <c r="D1442" s="27">
        <f>Source!BC621</f>
        <v>7.13</v>
      </c>
      <c r="F1442" s="14"/>
      <c r="G1442" s="14"/>
      <c r="H1442" s="14"/>
    </row>
    <row r="1443" spans="1:28" ht="42.75" x14ac:dyDescent="0.2">
      <c r="A1443" s="51">
        <v>213</v>
      </c>
      <c r="B1443" s="51" t="str">
        <f>Source!E623</f>
        <v>95,2</v>
      </c>
      <c r="C1443" s="51" t="str">
        <f>Source!G623</f>
        <v>Хомут стальной оцинкованный с саморезом и резиновой прокладкой для крепления труб диаметром 25 мм</v>
      </c>
      <c r="D1443" s="51" t="str">
        <f>Source!F623</f>
        <v>23.1.02.06-0043</v>
      </c>
      <c r="E1443" s="34" t="str">
        <f>Source!H623</f>
        <v>10 шт.</v>
      </c>
      <c r="F1443" s="14">
        <f>Source!I623</f>
        <v>0.2</v>
      </c>
      <c r="G1443" s="25">
        <f>Source!AB623</f>
        <v>58.3</v>
      </c>
      <c r="H1443" s="26">
        <f>Source!O623</f>
        <v>83.14</v>
      </c>
      <c r="T1443">
        <f>Source!O623+Source!X623+Source!Y623</f>
        <v>83.14</v>
      </c>
      <c r="U1443">
        <f>Source!P623</f>
        <v>83.14</v>
      </c>
      <c r="V1443">
        <f>Source!S623</f>
        <v>0</v>
      </c>
      <c r="W1443">
        <f>Source!Q623</f>
        <v>0</v>
      </c>
      <c r="X1443">
        <f>Source!R623</f>
        <v>0</v>
      </c>
      <c r="Y1443">
        <f>Source!U623</f>
        <v>0</v>
      </c>
      <c r="Z1443">
        <f>Source!V623</f>
        <v>0</v>
      </c>
      <c r="AA1443">
        <f>Source!X623</f>
        <v>0</v>
      </c>
      <c r="AB1443">
        <f>Source!Y623</f>
        <v>0</v>
      </c>
    </row>
    <row r="1444" spans="1:28" ht="14.25" x14ac:dyDescent="0.2">
      <c r="C1444" s="27" t="s">
        <v>1657</v>
      </c>
      <c r="D1444" s="27">
        <f>Source!BC623</f>
        <v>7.13</v>
      </c>
      <c r="F1444" s="14"/>
      <c r="G1444" s="14"/>
      <c r="H1444" s="14"/>
    </row>
    <row r="1445" spans="1:28" ht="85.5" x14ac:dyDescent="0.2">
      <c r="A1445" s="51">
        <v>214</v>
      </c>
      <c r="B1445" s="51" t="str">
        <f>Source!E625</f>
        <v>95,3</v>
      </c>
      <c r="C1445" s="51" t="str">
        <f>Source!G625</f>
        <v>Трубопроводы напорные из полипропилена PPRS с гильзами и креплениями для холодного и горячего водоснабжения PN20 SDR 6, диаметром 25 мм, толщина стенки 4,2 мм</v>
      </c>
      <c r="D1445" s="51" t="str">
        <f>Source!F625</f>
        <v>24.3.02.01-0013</v>
      </c>
      <c r="E1445" s="34" t="str">
        <f>Source!H625</f>
        <v>м</v>
      </c>
      <c r="F1445" s="14">
        <f>Source!I625</f>
        <v>10.218999999999999</v>
      </c>
      <c r="G1445" s="25">
        <f>Source!AB625</f>
        <v>13.99</v>
      </c>
      <c r="H1445" s="26">
        <f>Source!O625</f>
        <v>1019.33</v>
      </c>
      <c r="T1445">
        <f>Source!O625+Source!X625+Source!Y625</f>
        <v>1019.33</v>
      </c>
      <c r="U1445">
        <f>Source!P625</f>
        <v>1019.33</v>
      </c>
      <c r="V1445">
        <f>Source!S625</f>
        <v>0</v>
      </c>
      <c r="W1445">
        <f>Source!Q625</f>
        <v>0</v>
      </c>
      <c r="X1445">
        <f>Source!R625</f>
        <v>0</v>
      </c>
      <c r="Y1445">
        <f>Source!U625</f>
        <v>0</v>
      </c>
      <c r="Z1445">
        <f>Source!V625</f>
        <v>0</v>
      </c>
      <c r="AA1445">
        <f>Source!X625</f>
        <v>0</v>
      </c>
      <c r="AB1445">
        <f>Source!Y625</f>
        <v>0</v>
      </c>
    </row>
    <row r="1446" spans="1:28" ht="14.25" x14ac:dyDescent="0.2">
      <c r="C1446" s="27" t="s">
        <v>1657</v>
      </c>
      <c r="D1446" s="27">
        <f>Source!BC625</f>
        <v>7.13</v>
      </c>
      <c r="F1446" s="14"/>
      <c r="G1446" s="14"/>
      <c r="H1446" s="14"/>
    </row>
    <row r="1447" spans="1:28" ht="57" x14ac:dyDescent="0.2">
      <c r="A1447" s="51">
        <v>215</v>
      </c>
      <c r="B1447" s="51" t="str">
        <f>Source!E627</f>
        <v>96</v>
      </c>
      <c r="C1447" s="51" t="str">
        <f>Source!G627</f>
        <v>Прокладка трубопроводов водоснабжения из напорных полиэтиленовых труб наружным диаметром 32 мм</v>
      </c>
      <c r="D1447" s="51" t="str">
        <f>Source!F627</f>
        <v>16-04-002-03</v>
      </c>
      <c r="E1447" s="34" t="str">
        <f>Source!H627</f>
        <v>100 м</v>
      </c>
      <c r="F1447" s="14">
        <f>Source!I627</f>
        <v>0.01</v>
      </c>
      <c r="G1447" s="25">
        <f>Source!AB627</f>
        <v>2034.7190000000001</v>
      </c>
      <c r="H1447" s="26">
        <f>Source!O627</f>
        <v>145.08000000000001</v>
      </c>
      <c r="T1447">
        <f>Source!O627+Source!X627+Source!Y627</f>
        <v>340.35</v>
      </c>
      <c r="U1447">
        <f>Source!P627</f>
        <v>2.64</v>
      </c>
      <c r="V1447">
        <f>Source!S627</f>
        <v>99.07</v>
      </c>
      <c r="W1447">
        <f>Source!Q627</f>
        <v>43.37</v>
      </c>
      <c r="X1447">
        <f>Source!R627</f>
        <v>5.91</v>
      </c>
      <c r="Y1447">
        <f>Source!U627</f>
        <v>1.4007000000000001</v>
      </c>
      <c r="Z1447">
        <f>Source!V627</f>
        <v>6.1750000000000006E-2</v>
      </c>
      <c r="AA1447">
        <f>Source!X627</f>
        <v>120.73</v>
      </c>
      <c r="AB1447">
        <f>Source!Y627</f>
        <v>74.540000000000006</v>
      </c>
    </row>
    <row r="1448" spans="1:28" ht="14.25" x14ac:dyDescent="0.2">
      <c r="C1448" s="27" t="str">
        <f>"Объем: "&amp;Source!I627&amp;"=1/"&amp;"100"</f>
        <v>Объем: 0,01=1/100</v>
      </c>
      <c r="F1448" s="14"/>
      <c r="G1448" s="14"/>
      <c r="H1448" s="14"/>
    </row>
    <row r="1449" spans="1:28" x14ac:dyDescent="0.2">
      <c r="C1449" s="27" t="s">
        <v>1655</v>
      </c>
      <c r="D1449" s="27">
        <f>Source!BA627</f>
        <v>7.13</v>
      </c>
    </row>
    <row r="1450" spans="1:28" x14ac:dyDescent="0.2">
      <c r="C1450" s="27" t="s">
        <v>1656</v>
      </c>
      <c r="D1450" s="27">
        <f>Source!BB627</f>
        <v>7.13</v>
      </c>
    </row>
    <row r="1451" spans="1:28" x14ac:dyDescent="0.2">
      <c r="C1451" s="27" t="s">
        <v>1657</v>
      </c>
      <c r="D1451" s="27">
        <f>Source!BC627</f>
        <v>7.13</v>
      </c>
    </row>
    <row r="1452" spans="1:28" x14ac:dyDescent="0.2">
      <c r="C1452" s="27" t="s">
        <v>1658</v>
      </c>
      <c r="D1452" s="27">
        <f>Source!BS627</f>
        <v>7.13</v>
      </c>
    </row>
    <row r="1453" spans="1:28" x14ac:dyDescent="0.2">
      <c r="C1453" s="27" t="s">
        <v>1665</v>
      </c>
      <c r="D1453" s="91" t="s">
        <v>96</v>
      </c>
      <c r="E1453" s="91"/>
      <c r="F1453" s="91"/>
      <c r="G1453" s="91"/>
      <c r="H1453" s="91"/>
    </row>
    <row r="1454" spans="1:28" x14ac:dyDescent="0.2">
      <c r="C1454" s="27" t="s">
        <v>1666</v>
      </c>
      <c r="D1454" s="91" t="s">
        <v>96</v>
      </c>
      <c r="E1454" s="91"/>
      <c r="F1454" s="91"/>
      <c r="G1454" s="91"/>
      <c r="H1454" s="91"/>
    </row>
    <row r="1455" spans="1:28" x14ac:dyDescent="0.2">
      <c r="C1455" s="27" t="s">
        <v>1667</v>
      </c>
      <c r="D1455" s="91" t="s">
        <v>97</v>
      </c>
      <c r="E1455" s="91"/>
      <c r="F1455" s="91"/>
      <c r="G1455" s="91"/>
      <c r="H1455" s="91"/>
    </row>
    <row r="1456" spans="1:28" x14ac:dyDescent="0.2">
      <c r="C1456" s="27" t="s">
        <v>1668</v>
      </c>
      <c r="D1456" s="91" t="s">
        <v>97</v>
      </c>
      <c r="E1456" s="91"/>
      <c r="F1456" s="91"/>
      <c r="G1456" s="91"/>
      <c r="H1456" s="91"/>
    </row>
    <row r="1457" spans="1:28" x14ac:dyDescent="0.2">
      <c r="C1457" s="27" t="s">
        <v>1669</v>
      </c>
      <c r="D1457" s="91" t="s">
        <v>96</v>
      </c>
      <c r="E1457" s="91"/>
      <c r="F1457" s="91"/>
      <c r="G1457" s="91"/>
      <c r="H1457" s="91"/>
    </row>
    <row r="1458" spans="1:28" x14ac:dyDescent="0.2">
      <c r="C1458" s="11" t="s">
        <v>1659</v>
      </c>
      <c r="D1458" s="38"/>
      <c r="E1458" s="38"/>
      <c r="F1458" s="38">
        <f>Source!BZ627</f>
        <v>128</v>
      </c>
      <c r="G1458" s="62">
        <f>(Source!AF627+Source!AE627)*Source!FX627/100</f>
        <v>1696.1460480000001</v>
      </c>
      <c r="H1458" s="63">
        <f>Source!X627</f>
        <v>120.73</v>
      </c>
    </row>
    <row r="1459" spans="1:28" x14ac:dyDescent="0.2">
      <c r="C1459" s="11" t="s">
        <v>1660</v>
      </c>
      <c r="D1459" s="38"/>
      <c r="E1459" s="38"/>
      <c r="F1459" s="38"/>
      <c r="G1459" s="38" t="str">
        <f>CONCATENATE(Source!DL627,Source!FT627, "=", Source!FX627, "%")</f>
        <v>*0,9=115,2%</v>
      </c>
      <c r="H1459" s="38" t="str">
        <f>CONCATENATE(Source!AT627)</f>
        <v>115</v>
      </c>
    </row>
    <row r="1460" spans="1:28" x14ac:dyDescent="0.2">
      <c r="C1460" s="11" t="s">
        <v>1661</v>
      </c>
      <c r="D1460" s="38"/>
      <c r="E1460" s="38"/>
      <c r="F1460" s="38">
        <f>Source!CA627</f>
        <v>83</v>
      </c>
      <c r="G1460" s="62">
        <f>(Source!AF627+Source!AE627)*Source!FY627/100</f>
        <v>1038.7422194999999</v>
      </c>
      <c r="H1460" s="63">
        <f>Source!Y627</f>
        <v>74.540000000000006</v>
      </c>
    </row>
    <row r="1461" spans="1:28" x14ac:dyDescent="0.2">
      <c r="C1461" s="11" t="s">
        <v>1662</v>
      </c>
      <c r="D1461" s="38"/>
      <c r="E1461" s="38"/>
      <c r="F1461" s="38"/>
      <c r="G1461" s="38" t="str">
        <f>CONCATENATE(Source!DM627,Source!FU627, "=", Source!FY627, "%")</f>
        <v>*0,85=70,55%</v>
      </c>
      <c r="H1461" s="38" t="str">
        <f>CONCATENATE(Source!AU627)</f>
        <v>71</v>
      </c>
    </row>
    <row r="1462" spans="1:28" x14ac:dyDescent="0.2">
      <c r="C1462" s="11" t="s">
        <v>1663</v>
      </c>
      <c r="D1462" s="38"/>
      <c r="E1462" s="38"/>
      <c r="F1462" s="38"/>
      <c r="G1462" s="62">
        <f>((Source!AF627+Source!AE627)*Source!FX627/100)+((Source!AF627+Source!AE627)*Source!FY627/100)+Source!AB627</f>
        <v>4769.6072674999996</v>
      </c>
      <c r="H1462" s="63">
        <f>Source!O627+Source!X627+Source!Y627</f>
        <v>340.35</v>
      </c>
    </row>
    <row r="1463" spans="1:28" ht="14.25" x14ac:dyDescent="0.2">
      <c r="A1463" s="51">
        <v>216</v>
      </c>
      <c r="B1463" s="51" t="str">
        <f>Source!E629</f>
        <v>96,1</v>
      </c>
      <c r="C1463" s="51" t="str">
        <f>Source!G629</f>
        <v>Трубы полиэтиленовые</v>
      </c>
      <c r="D1463" s="51" t="str">
        <f>Source!F629</f>
        <v>24.3.03.15</v>
      </c>
      <c r="E1463" s="34" t="str">
        <f>Source!H629</f>
        <v>м</v>
      </c>
      <c r="F1463" s="14">
        <f>Source!I629</f>
        <v>0.93799999999999994</v>
      </c>
      <c r="G1463" s="25">
        <f>Source!AB629</f>
        <v>0</v>
      </c>
      <c r="H1463" s="26">
        <f>Source!O629</f>
        <v>0</v>
      </c>
      <c r="T1463">
        <f>Source!O629+Source!X629+Source!Y629</f>
        <v>0</v>
      </c>
      <c r="U1463">
        <f>Source!P629</f>
        <v>0</v>
      </c>
      <c r="V1463">
        <f>Source!S629</f>
        <v>0</v>
      </c>
      <c r="W1463">
        <f>Source!Q629</f>
        <v>0</v>
      </c>
      <c r="X1463">
        <f>Source!R629</f>
        <v>0</v>
      </c>
      <c r="Y1463">
        <f>Source!U629</f>
        <v>0</v>
      </c>
      <c r="Z1463">
        <f>Source!V629</f>
        <v>0</v>
      </c>
      <c r="AA1463">
        <f>Source!X629</f>
        <v>0</v>
      </c>
      <c r="AB1463">
        <f>Source!Y629</f>
        <v>0</v>
      </c>
    </row>
    <row r="1464" spans="1:28" ht="14.25" x14ac:dyDescent="0.2">
      <c r="C1464" s="27" t="s">
        <v>1657</v>
      </c>
      <c r="D1464" s="27">
        <f>Source!BC629</f>
        <v>7.13</v>
      </c>
      <c r="F1464" s="14"/>
      <c r="G1464" s="14"/>
      <c r="H1464" s="14"/>
    </row>
    <row r="1465" spans="1:28" ht="42.75" x14ac:dyDescent="0.2">
      <c r="A1465" s="51">
        <v>217</v>
      </c>
      <c r="B1465" s="51" t="str">
        <f>Source!E631</f>
        <v>96,2</v>
      </c>
      <c r="C1465" s="51" t="str">
        <f>Source!G631</f>
        <v>Хомут стальной оцинкованный с саморезом и резиновой прокладкой для крепления труб диаметром 32 мм</v>
      </c>
      <c r="D1465" s="51" t="str">
        <f>Source!F631</f>
        <v>23.1.02.06-0044</v>
      </c>
      <c r="E1465" s="34" t="str">
        <f>Source!H631</f>
        <v>10 шт.</v>
      </c>
      <c r="F1465" s="14">
        <f>Source!I631</f>
        <v>0.2</v>
      </c>
      <c r="G1465" s="25">
        <f>Source!AB631</f>
        <v>59.2</v>
      </c>
      <c r="H1465" s="26">
        <f>Source!O631</f>
        <v>84.42</v>
      </c>
      <c r="T1465">
        <f>Source!O631+Source!X631+Source!Y631</f>
        <v>84.42</v>
      </c>
      <c r="U1465">
        <f>Source!P631</f>
        <v>84.42</v>
      </c>
      <c r="V1465">
        <f>Source!S631</f>
        <v>0</v>
      </c>
      <c r="W1465">
        <f>Source!Q631</f>
        <v>0</v>
      </c>
      <c r="X1465">
        <f>Source!R631</f>
        <v>0</v>
      </c>
      <c r="Y1465">
        <f>Source!U631</f>
        <v>0</v>
      </c>
      <c r="Z1465">
        <f>Source!V631</f>
        <v>0</v>
      </c>
      <c r="AA1465">
        <f>Source!X631</f>
        <v>0</v>
      </c>
      <c r="AB1465">
        <f>Source!Y631</f>
        <v>0</v>
      </c>
    </row>
    <row r="1466" spans="1:28" ht="14.25" x14ac:dyDescent="0.2">
      <c r="C1466" s="27" t="s">
        <v>1657</v>
      </c>
      <c r="D1466" s="27">
        <f>Source!BC631</f>
        <v>7.13</v>
      </c>
      <c r="F1466" s="14"/>
      <c r="G1466" s="14"/>
      <c r="H1466" s="14"/>
    </row>
    <row r="1467" spans="1:28" ht="85.5" x14ac:dyDescent="0.2">
      <c r="A1467" s="51">
        <v>218</v>
      </c>
      <c r="B1467" s="51" t="str">
        <f>Source!E633</f>
        <v>96,3</v>
      </c>
      <c r="C1467" s="51" t="str">
        <f>Source!G633</f>
        <v>Трубопроводы напорные из полипропилена PPRS с гильзами и креплениями для холодного и горячего водоснабжения PN20 SDR 6, диаметром 32 мм, толщина стенки 5,4 мм</v>
      </c>
      <c r="D1467" s="51" t="str">
        <f>Source!F633</f>
        <v>24.3.02.01-0014</v>
      </c>
      <c r="E1467" s="34" t="str">
        <f>Source!H633</f>
        <v>м</v>
      </c>
      <c r="F1467" s="14">
        <f>Source!I633</f>
        <v>0.93799999999999994</v>
      </c>
      <c r="G1467" s="25">
        <f>Source!AB633</f>
        <v>22.38</v>
      </c>
      <c r="H1467" s="26">
        <f>Source!O633</f>
        <v>149.68</v>
      </c>
      <c r="T1467">
        <f>Source!O633+Source!X633+Source!Y633</f>
        <v>149.68</v>
      </c>
      <c r="U1467">
        <f>Source!P633</f>
        <v>149.68</v>
      </c>
      <c r="V1467">
        <f>Source!S633</f>
        <v>0</v>
      </c>
      <c r="W1467">
        <f>Source!Q633</f>
        <v>0</v>
      </c>
      <c r="X1467">
        <f>Source!R633</f>
        <v>0</v>
      </c>
      <c r="Y1467">
        <f>Source!U633</f>
        <v>0</v>
      </c>
      <c r="Z1467">
        <f>Source!V633</f>
        <v>0</v>
      </c>
      <c r="AA1467">
        <f>Source!X633</f>
        <v>0</v>
      </c>
      <c r="AB1467">
        <f>Source!Y633</f>
        <v>0</v>
      </c>
    </row>
    <row r="1468" spans="1:28" ht="14.25" x14ac:dyDescent="0.2">
      <c r="C1468" s="27" t="s">
        <v>1657</v>
      </c>
      <c r="D1468" s="27">
        <f>Source!BC633</f>
        <v>7.13</v>
      </c>
      <c r="F1468" s="14"/>
      <c r="G1468" s="14"/>
      <c r="H1468" s="14"/>
    </row>
    <row r="1469" spans="1:28" ht="57" x14ac:dyDescent="0.2">
      <c r="A1469" s="51">
        <v>219</v>
      </c>
      <c r="B1469" s="51" t="str">
        <f>Source!E635</f>
        <v>97</v>
      </c>
      <c r="C1469" s="51" t="str">
        <f>Source!G635</f>
        <v>Установка вентилей, задвижек, затворов, клапанов обратных, кранов проходных на трубопроводах из стальных труб диаметром до 25 мм</v>
      </c>
      <c r="D1469" s="51" t="str">
        <f>Source!F635</f>
        <v>16-05-001-01</v>
      </c>
      <c r="E1469" s="34" t="str">
        <f>Source!H635</f>
        <v>ШТ</v>
      </c>
      <c r="F1469" s="14">
        <f>Source!I635</f>
        <v>10</v>
      </c>
      <c r="G1469" s="25">
        <f>Source!AB635</f>
        <v>44.914499999999997</v>
      </c>
      <c r="H1469" s="26">
        <f>Source!O635</f>
        <v>3202.4</v>
      </c>
      <c r="T1469">
        <f>Source!O635+Source!X635+Source!Y635</f>
        <v>5255.26</v>
      </c>
      <c r="U1469">
        <f>Source!P635</f>
        <v>1797.47</v>
      </c>
      <c r="V1469">
        <f>Source!S635</f>
        <v>1092.99</v>
      </c>
      <c r="W1469">
        <f>Source!Q635</f>
        <v>311.94</v>
      </c>
      <c r="X1469">
        <f>Source!R635</f>
        <v>10.7</v>
      </c>
      <c r="Y1469">
        <f>Source!U635</f>
        <v>16.904999999999998</v>
      </c>
      <c r="Z1469">
        <f>Source!V635</f>
        <v>0.125</v>
      </c>
      <c r="AA1469">
        <f>Source!X635</f>
        <v>1269.24</v>
      </c>
      <c r="AB1469">
        <f>Source!Y635</f>
        <v>783.62</v>
      </c>
    </row>
    <row r="1470" spans="1:28" ht="14.25" x14ac:dyDescent="0.2">
      <c r="C1470" s="27" t="s">
        <v>1655</v>
      </c>
      <c r="D1470" s="27">
        <f>Source!BA635</f>
        <v>7.13</v>
      </c>
      <c r="F1470" s="14"/>
      <c r="G1470" s="14"/>
      <c r="H1470" s="14"/>
    </row>
    <row r="1471" spans="1:28" x14ac:dyDescent="0.2">
      <c r="C1471" s="27" t="s">
        <v>1656</v>
      </c>
      <c r="D1471" s="27">
        <f>Source!BB635</f>
        <v>7.13</v>
      </c>
    </row>
    <row r="1472" spans="1:28" x14ac:dyDescent="0.2">
      <c r="C1472" s="27" t="s">
        <v>1657</v>
      </c>
      <c r="D1472" s="27">
        <f>Source!BC635</f>
        <v>7.13</v>
      </c>
    </row>
    <row r="1473" spans="1:28" x14ac:dyDescent="0.2">
      <c r="C1473" s="27" t="s">
        <v>1658</v>
      </c>
      <c r="D1473" s="27">
        <f>Source!BS635</f>
        <v>7.13</v>
      </c>
    </row>
    <row r="1474" spans="1:28" x14ac:dyDescent="0.2">
      <c r="C1474" s="27" t="s">
        <v>1665</v>
      </c>
      <c r="D1474" s="91" t="s">
        <v>96</v>
      </c>
      <c r="E1474" s="91"/>
      <c r="F1474" s="91"/>
      <c r="G1474" s="91"/>
      <c r="H1474" s="91"/>
    </row>
    <row r="1475" spans="1:28" x14ac:dyDescent="0.2">
      <c r="C1475" s="27" t="s">
        <v>1666</v>
      </c>
      <c r="D1475" s="91" t="s">
        <v>96</v>
      </c>
      <c r="E1475" s="91"/>
      <c r="F1475" s="91"/>
      <c r="G1475" s="91"/>
      <c r="H1475" s="91"/>
    </row>
    <row r="1476" spans="1:28" x14ac:dyDescent="0.2">
      <c r="C1476" s="27" t="s">
        <v>1667</v>
      </c>
      <c r="D1476" s="91" t="s">
        <v>97</v>
      </c>
      <c r="E1476" s="91"/>
      <c r="F1476" s="91"/>
      <c r="G1476" s="91"/>
      <c r="H1476" s="91"/>
    </row>
    <row r="1477" spans="1:28" x14ac:dyDescent="0.2">
      <c r="C1477" s="27" t="s">
        <v>1668</v>
      </c>
      <c r="D1477" s="91" t="s">
        <v>97</v>
      </c>
      <c r="E1477" s="91"/>
      <c r="F1477" s="91"/>
      <c r="G1477" s="91"/>
      <c r="H1477" s="91"/>
    </row>
    <row r="1478" spans="1:28" x14ac:dyDescent="0.2">
      <c r="C1478" s="27" t="s">
        <v>1669</v>
      </c>
      <c r="D1478" s="91" t="s">
        <v>96</v>
      </c>
      <c r="E1478" s="91"/>
      <c r="F1478" s="91"/>
      <c r="G1478" s="91"/>
      <c r="H1478" s="91"/>
    </row>
    <row r="1479" spans="1:28" x14ac:dyDescent="0.2">
      <c r="C1479" s="11" t="s">
        <v>1659</v>
      </c>
      <c r="D1479" s="38"/>
      <c r="E1479" s="38"/>
      <c r="F1479" s="38">
        <f>Source!BZ635</f>
        <v>128</v>
      </c>
      <c r="G1479" s="62">
        <f>(Source!AF635+Source!AE635)*Source!FX635/100</f>
        <v>17.832384000000001</v>
      </c>
      <c r="H1479" s="63">
        <f>Source!X635</f>
        <v>1269.24</v>
      </c>
    </row>
    <row r="1480" spans="1:28" x14ac:dyDescent="0.2">
      <c r="C1480" s="11" t="s">
        <v>1660</v>
      </c>
      <c r="D1480" s="38"/>
      <c r="E1480" s="38"/>
      <c r="F1480" s="38"/>
      <c r="G1480" s="38" t="str">
        <f>CONCATENATE(Source!DL635,Source!FT635, "=", Source!FX635, "%")</f>
        <v>*0,9=115,2%</v>
      </c>
      <c r="H1480" s="38" t="str">
        <f>CONCATENATE(Source!AT635)</f>
        <v>115</v>
      </c>
    </row>
    <row r="1481" spans="1:28" x14ac:dyDescent="0.2">
      <c r="C1481" s="11" t="s">
        <v>1661</v>
      </c>
      <c r="D1481" s="38"/>
      <c r="E1481" s="38"/>
      <c r="F1481" s="38">
        <f>Source!CA635</f>
        <v>83</v>
      </c>
      <c r="G1481" s="62">
        <f>(Source!AF635+Source!AE635)*Source!FY635/100</f>
        <v>10.920787249999998</v>
      </c>
      <c r="H1481" s="63">
        <f>Source!Y635</f>
        <v>783.62</v>
      </c>
    </row>
    <row r="1482" spans="1:28" x14ac:dyDescent="0.2">
      <c r="C1482" s="11" t="s">
        <v>1662</v>
      </c>
      <c r="D1482" s="38"/>
      <c r="E1482" s="38"/>
      <c r="F1482" s="38"/>
      <c r="G1482" s="38" t="str">
        <f>CONCATENATE(Source!DM635,Source!FU635, "=", Source!FY635, "%")</f>
        <v>*0,85=70,55%</v>
      </c>
      <c r="H1482" s="38" t="str">
        <f>CONCATENATE(Source!AU635)</f>
        <v>71</v>
      </c>
    </row>
    <row r="1483" spans="1:28" x14ac:dyDescent="0.2">
      <c r="C1483" s="11" t="s">
        <v>1663</v>
      </c>
      <c r="D1483" s="38"/>
      <c r="E1483" s="38"/>
      <c r="F1483" s="38"/>
      <c r="G1483" s="62">
        <f>((Source!AF635+Source!AE635)*Source!FX635/100)+((Source!AF635+Source!AE635)*Source!FY635/100)+Source!AB635</f>
        <v>73.667671249999998</v>
      </c>
      <c r="H1483" s="63">
        <f>Source!O635+Source!X635+Source!Y635</f>
        <v>5255.26</v>
      </c>
    </row>
    <row r="1484" spans="1:28" ht="28.5" x14ac:dyDescent="0.2">
      <c r="A1484" s="51">
        <v>220</v>
      </c>
      <c r="B1484" s="51" t="str">
        <f>Source!E637</f>
        <v>97,1</v>
      </c>
      <c r="C1484" s="51" t="str">
        <f>Source!G637</f>
        <v>Кран шаровый муфтовый Valtec для воды диаметром 15 мм, тип в/н</v>
      </c>
      <c r="D1484" s="51" t="str">
        <f>Source!F637</f>
        <v>18.1.09.06-0064</v>
      </c>
      <c r="E1484" s="34" t="str">
        <f>Source!H637</f>
        <v>шт.</v>
      </c>
      <c r="F1484" s="14">
        <f>Source!I637</f>
        <v>8</v>
      </c>
      <c r="G1484" s="25">
        <f>Source!AB637</f>
        <v>32.22</v>
      </c>
      <c r="H1484" s="26">
        <f>Source!O637</f>
        <v>1837.83</v>
      </c>
      <c r="T1484">
        <f>Source!O637+Source!X637+Source!Y637</f>
        <v>1837.83</v>
      </c>
      <c r="U1484">
        <f>Source!P637</f>
        <v>1837.83</v>
      </c>
      <c r="V1484">
        <f>Source!S637</f>
        <v>0</v>
      </c>
      <c r="W1484">
        <f>Source!Q637</f>
        <v>0</v>
      </c>
      <c r="X1484">
        <f>Source!R637</f>
        <v>0</v>
      </c>
      <c r="Y1484">
        <f>Source!U637</f>
        <v>0</v>
      </c>
      <c r="Z1484">
        <f>Source!V637</f>
        <v>0</v>
      </c>
      <c r="AA1484">
        <f>Source!X637</f>
        <v>0</v>
      </c>
      <c r="AB1484">
        <f>Source!Y637</f>
        <v>0</v>
      </c>
    </row>
    <row r="1485" spans="1:28" ht="14.25" x14ac:dyDescent="0.2">
      <c r="C1485" s="27" t="s">
        <v>1657</v>
      </c>
      <c r="D1485" s="27">
        <f>Source!BC637</f>
        <v>7.13</v>
      </c>
      <c r="F1485" s="14"/>
      <c r="G1485" s="14"/>
      <c r="H1485" s="14"/>
    </row>
    <row r="1486" spans="1:28" ht="28.5" x14ac:dyDescent="0.2">
      <c r="A1486" s="51">
        <v>221</v>
      </c>
      <c r="B1486" s="51" t="str">
        <f>Source!E639</f>
        <v>97,2</v>
      </c>
      <c r="C1486" s="51" t="str">
        <f>Source!G639</f>
        <v>Кран шаровый муфтовый Valtec для воды диаметром 25 мм со сгоном</v>
      </c>
      <c r="D1486" s="51" t="str">
        <f>Source!F639</f>
        <v>18.1.09.06-0072</v>
      </c>
      <c r="E1486" s="34" t="str">
        <f>Source!H639</f>
        <v>шт.</v>
      </c>
      <c r="F1486" s="14">
        <f>Source!I639</f>
        <v>2</v>
      </c>
      <c r="G1486" s="25">
        <f>Source!AB639</f>
        <v>101.68</v>
      </c>
      <c r="H1486" s="26">
        <f>Source!O639</f>
        <v>1449.96</v>
      </c>
      <c r="T1486">
        <f>Source!O639+Source!X639+Source!Y639</f>
        <v>1449.96</v>
      </c>
      <c r="U1486">
        <f>Source!P639</f>
        <v>1449.96</v>
      </c>
      <c r="V1486">
        <f>Source!S639</f>
        <v>0</v>
      </c>
      <c r="W1486">
        <f>Source!Q639</f>
        <v>0</v>
      </c>
      <c r="X1486">
        <f>Source!R639</f>
        <v>0</v>
      </c>
      <c r="Y1486">
        <f>Source!U639</f>
        <v>0</v>
      </c>
      <c r="Z1486">
        <f>Source!V639</f>
        <v>0</v>
      </c>
      <c r="AA1486">
        <f>Source!X639</f>
        <v>0</v>
      </c>
      <c r="AB1486">
        <f>Source!Y639</f>
        <v>0</v>
      </c>
    </row>
    <row r="1487" spans="1:28" ht="14.25" x14ac:dyDescent="0.2">
      <c r="C1487" s="27" t="s">
        <v>1657</v>
      </c>
      <c r="D1487" s="27">
        <f>Source!BC639</f>
        <v>7.13</v>
      </c>
      <c r="F1487" s="14"/>
      <c r="G1487" s="14"/>
      <c r="H1487" s="14"/>
    </row>
    <row r="1488" spans="1:28" ht="28.5" x14ac:dyDescent="0.2">
      <c r="A1488" s="51">
        <v>222</v>
      </c>
      <c r="B1488" s="51" t="str">
        <f>Source!E641</f>
        <v>98</v>
      </c>
      <c r="C1488" s="51" t="str">
        <f>Source!G641</f>
        <v>Установка поддонов душевых чугунных и стальных мелких</v>
      </c>
      <c r="D1488" s="51" t="str">
        <f>Source!F641</f>
        <v>17-01-001-18</v>
      </c>
      <c r="E1488" s="34" t="str">
        <f>Source!H641</f>
        <v>10 компл</v>
      </c>
      <c r="F1488" s="14">
        <f>Source!I641</f>
        <v>0.1</v>
      </c>
      <c r="G1488" s="25">
        <f>Source!AB641</f>
        <v>262.30650000000003</v>
      </c>
      <c r="H1488" s="26">
        <f>Source!O641</f>
        <v>187.03</v>
      </c>
      <c r="T1488">
        <f>Source!O641+Source!X641+Source!Y641</f>
        <v>363.88</v>
      </c>
      <c r="U1488">
        <f>Source!P641</f>
        <v>58.41</v>
      </c>
      <c r="V1488">
        <f>Source!S641</f>
        <v>85.9</v>
      </c>
      <c r="W1488">
        <f>Source!Q641</f>
        <v>42.72</v>
      </c>
      <c r="X1488">
        <f>Source!R641</f>
        <v>9.18</v>
      </c>
      <c r="Y1488">
        <f>Source!U641</f>
        <v>1.2523500000000001</v>
      </c>
      <c r="Z1488">
        <f>Source!V641</f>
        <v>0.10625000000000001</v>
      </c>
      <c r="AA1488">
        <f>Source!X641</f>
        <v>109.34</v>
      </c>
      <c r="AB1488">
        <f>Source!Y641</f>
        <v>67.510000000000005</v>
      </c>
    </row>
    <row r="1489" spans="1:28" ht="14.25" x14ac:dyDescent="0.2">
      <c r="C1489" s="27" t="str">
        <f>"Объем: "&amp;Source!I641&amp;"=1/"&amp;"10"</f>
        <v>Объем: 0,1=1/10</v>
      </c>
      <c r="F1489" s="14"/>
      <c r="G1489" s="14"/>
      <c r="H1489" s="14"/>
    </row>
    <row r="1490" spans="1:28" x14ac:dyDescent="0.2">
      <c r="C1490" s="27" t="s">
        <v>1655</v>
      </c>
      <c r="D1490" s="27">
        <f>Source!BA641</f>
        <v>7.13</v>
      </c>
    </row>
    <row r="1491" spans="1:28" x14ac:dyDescent="0.2">
      <c r="C1491" s="27" t="s">
        <v>1656</v>
      </c>
      <c r="D1491" s="27">
        <f>Source!BB641</f>
        <v>7.13</v>
      </c>
    </row>
    <row r="1492" spans="1:28" x14ac:dyDescent="0.2">
      <c r="C1492" s="27" t="s">
        <v>1657</v>
      </c>
      <c r="D1492" s="27">
        <f>Source!BC641</f>
        <v>7.13</v>
      </c>
    </row>
    <row r="1493" spans="1:28" x14ac:dyDescent="0.2">
      <c r="C1493" s="27" t="s">
        <v>1658</v>
      </c>
      <c r="D1493" s="27">
        <f>Source!BS641</f>
        <v>7.13</v>
      </c>
    </row>
    <row r="1494" spans="1:28" x14ac:dyDescent="0.2">
      <c r="C1494" s="27" t="s">
        <v>1665</v>
      </c>
      <c r="D1494" s="91" t="s">
        <v>96</v>
      </c>
      <c r="E1494" s="91"/>
      <c r="F1494" s="91"/>
      <c r="G1494" s="91"/>
      <c r="H1494" s="91"/>
    </row>
    <row r="1495" spans="1:28" x14ac:dyDescent="0.2">
      <c r="C1495" s="27" t="s">
        <v>1666</v>
      </c>
      <c r="D1495" s="91" t="s">
        <v>96</v>
      </c>
      <c r="E1495" s="91"/>
      <c r="F1495" s="91"/>
      <c r="G1495" s="91"/>
      <c r="H1495" s="91"/>
    </row>
    <row r="1496" spans="1:28" x14ac:dyDescent="0.2">
      <c r="C1496" s="27" t="s">
        <v>1667</v>
      </c>
      <c r="D1496" s="91" t="s">
        <v>97</v>
      </c>
      <c r="E1496" s="91"/>
      <c r="F1496" s="91"/>
      <c r="G1496" s="91"/>
      <c r="H1496" s="91"/>
    </row>
    <row r="1497" spans="1:28" x14ac:dyDescent="0.2">
      <c r="C1497" s="27" t="s">
        <v>1668</v>
      </c>
      <c r="D1497" s="91" t="s">
        <v>97</v>
      </c>
      <c r="E1497" s="91"/>
      <c r="F1497" s="91"/>
      <c r="G1497" s="91"/>
      <c r="H1497" s="91"/>
    </row>
    <row r="1498" spans="1:28" x14ac:dyDescent="0.2">
      <c r="C1498" s="27" t="s">
        <v>1669</v>
      </c>
      <c r="D1498" s="91" t="s">
        <v>96</v>
      </c>
      <c r="E1498" s="91"/>
      <c r="F1498" s="91"/>
      <c r="G1498" s="91"/>
      <c r="H1498" s="91"/>
    </row>
    <row r="1499" spans="1:28" x14ac:dyDescent="0.2">
      <c r="C1499" s="11" t="s">
        <v>1659</v>
      </c>
      <c r="D1499" s="38"/>
      <c r="E1499" s="38"/>
      <c r="F1499" s="38">
        <f>Source!BZ641</f>
        <v>128</v>
      </c>
      <c r="G1499" s="62">
        <f>(Source!AF641+Source!AE641)*Source!FX641/100</f>
        <v>153.61804799999999</v>
      </c>
      <c r="H1499" s="63">
        <f>Source!X641</f>
        <v>109.34</v>
      </c>
    </row>
    <row r="1500" spans="1:28" x14ac:dyDescent="0.2">
      <c r="C1500" s="11" t="s">
        <v>1660</v>
      </c>
      <c r="D1500" s="38"/>
      <c r="E1500" s="38"/>
      <c r="F1500" s="38"/>
      <c r="G1500" s="38" t="str">
        <f>CONCATENATE(Source!DL641,Source!FT641, "=", Source!FX641, "%")</f>
        <v>*0,9=115,2%</v>
      </c>
      <c r="H1500" s="38" t="str">
        <f>CONCATENATE(Source!AT641)</f>
        <v>115</v>
      </c>
    </row>
    <row r="1501" spans="1:28" x14ac:dyDescent="0.2">
      <c r="C1501" s="11" t="s">
        <v>1661</v>
      </c>
      <c r="D1501" s="38"/>
      <c r="E1501" s="38"/>
      <c r="F1501" s="38">
        <f>Source!CA641</f>
        <v>83</v>
      </c>
      <c r="G1501" s="62">
        <f>(Source!AF641+Source!AE641)*Source!FY641/100</f>
        <v>94.077719499999986</v>
      </c>
      <c r="H1501" s="63">
        <f>Source!Y641</f>
        <v>67.510000000000005</v>
      </c>
    </row>
    <row r="1502" spans="1:28" x14ac:dyDescent="0.2">
      <c r="C1502" s="11" t="s">
        <v>1662</v>
      </c>
      <c r="D1502" s="38"/>
      <c r="E1502" s="38"/>
      <c r="F1502" s="38"/>
      <c r="G1502" s="38" t="str">
        <f>CONCATENATE(Source!DM641,Source!FU641, "=", Source!FY641, "%")</f>
        <v>*0,85=70,55%</v>
      </c>
      <c r="H1502" s="38" t="str">
        <f>CONCATENATE(Source!AU641)</f>
        <v>71</v>
      </c>
    </row>
    <row r="1503" spans="1:28" x14ac:dyDescent="0.2">
      <c r="C1503" s="11" t="s">
        <v>1663</v>
      </c>
      <c r="D1503" s="38"/>
      <c r="E1503" s="38"/>
      <c r="F1503" s="38"/>
      <c r="G1503" s="62">
        <f>((Source!AF641+Source!AE641)*Source!FX641/100)+((Source!AF641+Source!AE641)*Source!FY641/100)+Source!AB641</f>
        <v>510.00226750000002</v>
      </c>
      <c r="H1503" s="63">
        <f>Source!O641+Source!X641+Source!Y641</f>
        <v>363.88</v>
      </c>
    </row>
    <row r="1504" spans="1:28" ht="57" x14ac:dyDescent="0.2">
      <c r="A1504" s="51">
        <v>223</v>
      </c>
      <c r="B1504" s="51" t="str">
        <f>Source!E643</f>
        <v>98,1</v>
      </c>
      <c r="C1504" s="51" t="str">
        <f>Source!G643</f>
        <v>Поддоны душевые эмалированные стальные мелкие RIVER 800х800х110 мм  с пластмассовым унифицированным сифоном</v>
      </c>
      <c r="D1504" s="51" t="str">
        <f>Source!F643</f>
        <v>18.2.02.07-0011прим.</v>
      </c>
      <c r="E1504" s="34" t="str">
        <f>Source!H643</f>
        <v>компл.</v>
      </c>
      <c r="F1504" s="14">
        <f>Source!I643</f>
        <v>1</v>
      </c>
      <c r="G1504" s="25">
        <f>Source!AB643</f>
        <v>555.37</v>
      </c>
      <c r="H1504" s="26">
        <f>Source!O643</f>
        <v>3959.79</v>
      </c>
      <c r="T1504">
        <f>Source!O643+Source!X643+Source!Y643</f>
        <v>3959.79</v>
      </c>
      <c r="U1504">
        <f>Source!P643</f>
        <v>3959.79</v>
      </c>
      <c r="V1504">
        <f>Source!S643</f>
        <v>0</v>
      </c>
      <c r="W1504">
        <f>Source!Q643</f>
        <v>0</v>
      </c>
      <c r="X1504">
        <f>Source!R643</f>
        <v>0</v>
      </c>
      <c r="Y1504">
        <f>Source!U643</f>
        <v>0</v>
      </c>
      <c r="Z1504">
        <f>Source!V643</f>
        <v>0</v>
      </c>
      <c r="AA1504">
        <f>Source!X643</f>
        <v>0</v>
      </c>
      <c r="AB1504">
        <f>Source!Y643</f>
        <v>0</v>
      </c>
    </row>
    <row r="1505" spans="1:28" ht="14.25" x14ac:dyDescent="0.2">
      <c r="C1505" s="27" t="s">
        <v>1657</v>
      </c>
      <c r="D1505" s="27">
        <f>Source!BC643</f>
        <v>7.13</v>
      </c>
      <c r="F1505" s="14"/>
      <c r="G1505" s="14"/>
      <c r="H1505" s="14"/>
    </row>
    <row r="1506" spans="1:28" ht="28.5" x14ac:dyDescent="0.2">
      <c r="A1506" s="51">
        <v>224</v>
      </c>
      <c r="B1506" s="51" t="str">
        <f>Source!E645</f>
        <v>99</v>
      </c>
      <c r="C1506" s="51" t="str">
        <f>Source!G645</f>
        <v>Установка раковин</v>
      </c>
      <c r="D1506" s="51" t="str">
        <f>Source!F645</f>
        <v>17-01-005-04</v>
      </c>
      <c r="E1506" s="34" t="str">
        <f>Source!H645</f>
        <v>10 компл</v>
      </c>
      <c r="F1506" s="14">
        <f>Source!I645</f>
        <v>0.2</v>
      </c>
      <c r="G1506" s="25">
        <f>Source!AB645</f>
        <v>169.58949999999999</v>
      </c>
      <c r="H1506" s="26">
        <f>Source!O645</f>
        <v>241.83</v>
      </c>
      <c r="T1506">
        <f>Source!O645+Source!X645+Source!Y645</f>
        <v>514.13000000000011</v>
      </c>
      <c r="U1506">
        <f>Source!P645</f>
        <v>79.709999999999994</v>
      </c>
      <c r="V1506">
        <f>Source!S645</f>
        <v>141.82</v>
      </c>
      <c r="W1506">
        <f>Source!Q645</f>
        <v>20.3</v>
      </c>
      <c r="X1506">
        <f>Source!R645</f>
        <v>4.58</v>
      </c>
      <c r="Y1506">
        <f>Source!U645</f>
        <v>2.0676999999999999</v>
      </c>
      <c r="Z1506">
        <f>Source!V645</f>
        <v>5.2500000000000005E-2</v>
      </c>
      <c r="AA1506">
        <f>Source!X645</f>
        <v>168.36</v>
      </c>
      <c r="AB1506">
        <f>Source!Y645</f>
        <v>103.94</v>
      </c>
    </row>
    <row r="1507" spans="1:28" ht="14.25" x14ac:dyDescent="0.2">
      <c r="C1507" s="27" t="str">
        <f>"Объем: "&amp;Source!I645&amp;"=2/"&amp;"10"</f>
        <v>Объем: 0,2=2/10</v>
      </c>
      <c r="F1507" s="14"/>
      <c r="G1507" s="14"/>
      <c r="H1507" s="14"/>
    </row>
    <row r="1508" spans="1:28" x14ac:dyDescent="0.2">
      <c r="C1508" s="27" t="s">
        <v>1655</v>
      </c>
      <c r="D1508" s="27">
        <f>Source!BA645</f>
        <v>7.13</v>
      </c>
    </row>
    <row r="1509" spans="1:28" x14ac:dyDescent="0.2">
      <c r="C1509" s="27" t="s">
        <v>1656</v>
      </c>
      <c r="D1509" s="27">
        <f>Source!BB645</f>
        <v>7.13</v>
      </c>
    </row>
    <row r="1510" spans="1:28" x14ac:dyDescent="0.2">
      <c r="C1510" s="27" t="s">
        <v>1657</v>
      </c>
      <c r="D1510" s="27">
        <f>Source!BC645</f>
        <v>7.13</v>
      </c>
    </row>
    <row r="1511" spans="1:28" x14ac:dyDescent="0.2">
      <c r="C1511" s="27" t="s">
        <v>1658</v>
      </c>
      <c r="D1511" s="27">
        <f>Source!BS645</f>
        <v>7.13</v>
      </c>
    </row>
    <row r="1512" spans="1:28" x14ac:dyDescent="0.2">
      <c r="C1512" s="27" t="s">
        <v>1665</v>
      </c>
      <c r="D1512" s="91" t="s">
        <v>96</v>
      </c>
      <c r="E1512" s="91"/>
      <c r="F1512" s="91"/>
      <c r="G1512" s="91"/>
      <c r="H1512" s="91"/>
    </row>
    <row r="1513" spans="1:28" x14ac:dyDescent="0.2">
      <c r="C1513" s="27" t="s">
        <v>1666</v>
      </c>
      <c r="D1513" s="91" t="s">
        <v>96</v>
      </c>
      <c r="E1513" s="91"/>
      <c r="F1513" s="91"/>
      <c r="G1513" s="91"/>
      <c r="H1513" s="91"/>
    </row>
    <row r="1514" spans="1:28" x14ac:dyDescent="0.2">
      <c r="C1514" s="27" t="s">
        <v>1667</v>
      </c>
      <c r="D1514" s="91" t="s">
        <v>97</v>
      </c>
      <c r="E1514" s="91"/>
      <c r="F1514" s="91"/>
      <c r="G1514" s="91"/>
      <c r="H1514" s="91"/>
    </row>
    <row r="1515" spans="1:28" x14ac:dyDescent="0.2">
      <c r="C1515" s="27" t="s">
        <v>1668</v>
      </c>
      <c r="D1515" s="91" t="s">
        <v>97</v>
      </c>
      <c r="E1515" s="91"/>
      <c r="F1515" s="91"/>
      <c r="G1515" s="91"/>
      <c r="H1515" s="91"/>
    </row>
    <row r="1516" spans="1:28" x14ac:dyDescent="0.2">
      <c r="C1516" s="27" t="s">
        <v>1669</v>
      </c>
      <c r="D1516" s="91" t="s">
        <v>96</v>
      </c>
      <c r="E1516" s="91"/>
      <c r="F1516" s="91"/>
      <c r="G1516" s="91"/>
      <c r="H1516" s="91"/>
    </row>
    <row r="1517" spans="1:28" x14ac:dyDescent="0.2">
      <c r="C1517" s="11" t="s">
        <v>1659</v>
      </c>
      <c r="D1517" s="38"/>
      <c r="E1517" s="38"/>
      <c r="F1517" s="38">
        <f>Source!BZ645</f>
        <v>128</v>
      </c>
      <c r="G1517" s="62">
        <f>(Source!AF645+Source!AE645)*Source!FX645/100</f>
        <v>118.26950400000001</v>
      </c>
      <c r="H1517" s="63">
        <f>Source!X645</f>
        <v>168.36</v>
      </c>
    </row>
    <row r="1518" spans="1:28" x14ac:dyDescent="0.2">
      <c r="C1518" s="11" t="s">
        <v>1660</v>
      </c>
      <c r="D1518" s="38"/>
      <c r="E1518" s="38"/>
      <c r="F1518" s="38"/>
      <c r="G1518" s="38" t="str">
        <f>CONCATENATE(Source!DL645,Source!FT645, "=", Source!FX645, "%")</f>
        <v>*0,9=115,2%</v>
      </c>
      <c r="H1518" s="38" t="str">
        <f>CONCATENATE(Source!AT645)</f>
        <v>115</v>
      </c>
    </row>
    <row r="1519" spans="1:28" x14ac:dyDescent="0.2">
      <c r="C1519" s="11" t="s">
        <v>1661</v>
      </c>
      <c r="D1519" s="38"/>
      <c r="E1519" s="38"/>
      <c r="F1519" s="38">
        <f>Source!CA645</f>
        <v>83</v>
      </c>
      <c r="G1519" s="62">
        <f>(Source!AF645+Source!AE645)*Source!FY645/100</f>
        <v>72.429804750000002</v>
      </c>
      <c r="H1519" s="63">
        <f>Source!Y645</f>
        <v>103.94</v>
      </c>
    </row>
    <row r="1520" spans="1:28" x14ac:dyDescent="0.2">
      <c r="C1520" s="11" t="s">
        <v>1662</v>
      </c>
      <c r="D1520" s="38"/>
      <c r="E1520" s="38"/>
      <c r="F1520" s="38"/>
      <c r="G1520" s="38" t="str">
        <f>CONCATENATE(Source!DM645,Source!FU645, "=", Source!FY645, "%")</f>
        <v>*0,85=70,55%</v>
      </c>
      <c r="H1520" s="38" t="str">
        <f>CONCATENATE(Source!AU645)</f>
        <v>71</v>
      </c>
    </row>
    <row r="1521" spans="1:28" x14ac:dyDescent="0.2">
      <c r="C1521" s="11" t="s">
        <v>1663</v>
      </c>
      <c r="D1521" s="38"/>
      <c r="E1521" s="38"/>
      <c r="F1521" s="38"/>
      <c r="G1521" s="62">
        <f>((Source!AF645+Source!AE645)*Source!FX645/100)+((Source!AF645+Source!AE645)*Source!FY645/100)+Source!AB645</f>
        <v>360.28880874999999</v>
      </c>
      <c r="H1521" s="63">
        <f>Source!O645+Source!X645+Source!Y645</f>
        <v>514.13000000000011</v>
      </c>
    </row>
    <row r="1522" spans="1:28" ht="42.75" x14ac:dyDescent="0.2">
      <c r="A1522" s="51">
        <v>225</v>
      </c>
      <c r="B1522" s="51" t="str">
        <f>Source!E647</f>
        <v>99,1</v>
      </c>
      <c r="C1522" s="51" t="str">
        <f>Source!G647</f>
        <v>Подстолье под мойку, облицованное пластиком с печатным рисунком, марка КМ-5</v>
      </c>
      <c r="D1522" s="51" t="str">
        <f>Source!F647</f>
        <v>11.2.04.06-0071</v>
      </c>
      <c r="E1522" s="34" t="str">
        <f>Source!H647</f>
        <v>шт.</v>
      </c>
      <c r="F1522" s="14">
        <f>Source!I647</f>
        <v>2</v>
      </c>
      <c r="G1522" s="25">
        <f>Source!AB647</f>
        <v>460.67</v>
      </c>
      <c r="H1522" s="26">
        <f>Source!O647</f>
        <v>6569.15</v>
      </c>
      <c r="T1522">
        <f>Source!O647+Source!X647+Source!Y647</f>
        <v>6569.15</v>
      </c>
      <c r="U1522">
        <f>Source!P647</f>
        <v>6569.15</v>
      </c>
      <c r="V1522">
        <f>Source!S647</f>
        <v>0</v>
      </c>
      <c r="W1522">
        <f>Source!Q647</f>
        <v>0</v>
      </c>
      <c r="X1522">
        <f>Source!R647</f>
        <v>0</v>
      </c>
      <c r="Y1522">
        <f>Source!U647</f>
        <v>0</v>
      </c>
      <c r="Z1522">
        <f>Source!V647</f>
        <v>0</v>
      </c>
      <c r="AA1522">
        <f>Source!X647</f>
        <v>0</v>
      </c>
      <c r="AB1522">
        <f>Source!Y647</f>
        <v>0</v>
      </c>
    </row>
    <row r="1523" spans="1:28" ht="14.25" x14ac:dyDescent="0.2">
      <c r="C1523" s="27" t="s">
        <v>1657</v>
      </c>
      <c r="D1523" s="27">
        <f>Source!BC647</f>
        <v>7.13</v>
      </c>
      <c r="F1523" s="14"/>
      <c r="G1523" s="14"/>
      <c r="H1523" s="14"/>
    </row>
    <row r="1524" spans="1:28" ht="28.5" x14ac:dyDescent="0.2">
      <c r="A1524" s="51">
        <v>226</v>
      </c>
      <c r="B1524" s="51" t="str">
        <f>Source!E649</f>
        <v>99,2</v>
      </c>
      <c r="C1524" s="51" t="str">
        <f>Source!G649</f>
        <v>Дюбели пластмассовые с шурупами 12х70 мм</v>
      </c>
      <c r="D1524" s="51" t="str">
        <f>Source!F649</f>
        <v>01.7.15.07-0012</v>
      </c>
      <c r="E1524" s="34" t="str">
        <f>Source!H649</f>
        <v>100 шт.</v>
      </c>
      <c r="F1524" s="14">
        <f>Source!I649</f>
        <v>0.08</v>
      </c>
      <c r="G1524" s="25">
        <f>Source!AB649</f>
        <v>83</v>
      </c>
      <c r="H1524" s="26">
        <f>Source!O649</f>
        <v>47.34</v>
      </c>
      <c r="T1524">
        <f>Source!O649+Source!X649+Source!Y649</f>
        <v>47.34</v>
      </c>
      <c r="U1524">
        <f>Source!P649</f>
        <v>47.34</v>
      </c>
      <c r="V1524">
        <f>Source!S649</f>
        <v>0</v>
      </c>
      <c r="W1524">
        <f>Source!Q649</f>
        <v>0</v>
      </c>
      <c r="X1524">
        <f>Source!R649</f>
        <v>0</v>
      </c>
      <c r="Y1524">
        <f>Source!U649</f>
        <v>0</v>
      </c>
      <c r="Z1524">
        <f>Source!V649</f>
        <v>0</v>
      </c>
      <c r="AA1524">
        <f>Source!X649</f>
        <v>0</v>
      </c>
      <c r="AB1524">
        <f>Source!Y649</f>
        <v>0</v>
      </c>
    </row>
    <row r="1525" spans="1:28" ht="14.25" x14ac:dyDescent="0.2">
      <c r="C1525" s="27" t="s">
        <v>1657</v>
      </c>
      <c r="D1525" s="27">
        <f>Source!BC649</f>
        <v>7.13</v>
      </c>
      <c r="F1525" s="14"/>
      <c r="G1525" s="14"/>
      <c r="H1525" s="14"/>
    </row>
    <row r="1526" spans="1:28" ht="14.25" x14ac:dyDescent="0.2">
      <c r="A1526" s="51">
        <v>227</v>
      </c>
      <c r="B1526" s="51" t="str">
        <f>Source!E651</f>
        <v>99,3</v>
      </c>
      <c r="C1526" s="51" t="str">
        <f>Source!G651</f>
        <v>Дюбели распорные полиэтиленовые</v>
      </c>
      <c r="D1526" s="51" t="str">
        <f>Source!F651</f>
        <v>01.7.15.07</v>
      </c>
      <c r="E1526" s="34" t="str">
        <f>Source!H651</f>
        <v>10 шт.</v>
      </c>
      <c r="F1526" s="14">
        <f>Source!I651</f>
        <v>0.8</v>
      </c>
      <c r="G1526" s="25">
        <f>Source!AB651</f>
        <v>0</v>
      </c>
      <c r="H1526" s="26">
        <f>Source!O651</f>
        <v>0</v>
      </c>
      <c r="T1526">
        <f>Source!O651+Source!X651+Source!Y651</f>
        <v>0</v>
      </c>
      <c r="U1526">
        <f>Source!P651</f>
        <v>0</v>
      </c>
      <c r="V1526">
        <f>Source!S651</f>
        <v>0</v>
      </c>
      <c r="W1526">
        <f>Source!Q651</f>
        <v>0</v>
      </c>
      <c r="X1526">
        <f>Source!R651</f>
        <v>0</v>
      </c>
      <c r="Y1526">
        <f>Source!U651</f>
        <v>0</v>
      </c>
      <c r="Z1526">
        <f>Source!V651</f>
        <v>0</v>
      </c>
      <c r="AA1526">
        <f>Source!X651</f>
        <v>0</v>
      </c>
      <c r="AB1526">
        <f>Source!Y651</f>
        <v>0</v>
      </c>
    </row>
    <row r="1527" spans="1:28" ht="14.25" x14ac:dyDescent="0.2">
      <c r="C1527" s="27" t="s">
        <v>1657</v>
      </c>
      <c r="D1527" s="27">
        <f>Source!BC651</f>
        <v>7.13</v>
      </c>
      <c r="F1527" s="14"/>
      <c r="G1527" s="14"/>
      <c r="H1527" s="14"/>
    </row>
    <row r="1528" spans="1:28" ht="42.75" x14ac:dyDescent="0.2">
      <c r="A1528" s="51">
        <v>228</v>
      </c>
      <c r="B1528" s="51" t="str">
        <f>Source!E653</f>
        <v>99,4</v>
      </c>
      <c r="C1528" s="51" t="str">
        <f>Source!G653</f>
        <v>Раковины лабораторные керамические шамотированные РЛ, размером 550х420 мм</v>
      </c>
      <c r="D1528" s="51" t="str">
        <f>Source!F653</f>
        <v>18.2.01.04-0001прим.</v>
      </c>
      <c r="E1528" s="34" t="str">
        <f>Source!H653</f>
        <v>шт.</v>
      </c>
      <c r="F1528" s="14">
        <f>Source!I653</f>
        <v>2</v>
      </c>
      <c r="G1528" s="25">
        <f>Source!AB653</f>
        <v>865.6</v>
      </c>
      <c r="H1528" s="26">
        <f>Source!O653</f>
        <v>12343.46</v>
      </c>
      <c r="T1528">
        <f>Source!O653+Source!X653+Source!Y653</f>
        <v>12343.46</v>
      </c>
      <c r="U1528">
        <f>Source!P653</f>
        <v>12343.46</v>
      </c>
      <c r="V1528">
        <f>Source!S653</f>
        <v>0</v>
      </c>
      <c r="W1528">
        <f>Source!Q653</f>
        <v>0</v>
      </c>
      <c r="X1528">
        <f>Source!R653</f>
        <v>0</v>
      </c>
      <c r="Y1528">
        <f>Source!U653</f>
        <v>0</v>
      </c>
      <c r="Z1528">
        <f>Source!V653</f>
        <v>0</v>
      </c>
      <c r="AA1528">
        <f>Source!X653</f>
        <v>0</v>
      </c>
      <c r="AB1528">
        <f>Source!Y653</f>
        <v>0</v>
      </c>
    </row>
    <row r="1529" spans="1:28" ht="14.25" x14ac:dyDescent="0.2">
      <c r="C1529" s="27" t="s">
        <v>1657</v>
      </c>
      <c r="D1529" s="27">
        <f>Source!BC653</f>
        <v>7.13</v>
      </c>
      <c r="F1529" s="14"/>
      <c r="G1529" s="14"/>
      <c r="H1529" s="14"/>
    </row>
    <row r="1530" spans="1:28" ht="28.5" x14ac:dyDescent="0.2">
      <c r="A1530" s="51">
        <v>229</v>
      </c>
      <c r="B1530" s="51" t="str">
        <f>Source!E655</f>
        <v>100</v>
      </c>
      <c r="C1530" s="51" t="str">
        <f>Source!G655</f>
        <v>Установка моек на одно отделение</v>
      </c>
      <c r="D1530" s="51" t="str">
        <f>Source!F655</f>
        <v>17-01-005-01</v>
      </c>
      <c r="E1530" s="34" t="str">
        <f>Source!H655</f>
        <v>10 компл</v>
      </c>
      <c r="F1530" s="14">
        <f>Source!I655</f>
        <v>0.1</v>
      </c>
      <c r="G1530" s="25">
        <f>Source!AB655</f>
        <v>261.358</v>
      </c>
      <c r="H1530" s="26">
        <f>Source!O655</f>
        <v>186.35</v>
      </c>
      <c r="T1530">
        <f>Source!O655+Source!X655+Source!Y655</f>
        <v>446.05999999999995</v>
      </c>
      <c r="U1530">
        <f>Source!P655</f>
        <v>37.909999999999997</v>
      </c>
      <c r="V1530">
        <f>Source!S655</f>
        <v>136.62</v>
      </c>
      <c r="W1530">
        <f>Source!Q655</f>
        <v>11.82</v>
      </c>
      <c r="X1530">
        <f>Source!R655</f>
        <v>3.01</v>
      </c>
      <c r="Y1530">
        <f>Source!U655</f>
        <v>1.9918</v>
      </c>
      <c r="Z1530">
        <f>Source!V655</f>
        <v>3.3750000000000002E-2</v>
      </c>
      <c r="AA1530">
        <f>Source!X655</f>
        <v>160.57</v>
      </c>
      <c r="AB1530">
        <f>Source!Y655</f>
        <v>99.14</v>
      </c>
    </row>
    <row r="1531" spans="1:28" ht="14.25" x14ac:dyDescent="0.2">
      <c r="C1531" s="27" t="str">
        <f>"Объем: "&amp;Source!I655&amp;"=1/"&amp;"10"</f>
        <v>Объем: 0,1=1/10</v>
      </c>
      <c r="F1531" s="14"/>
      <c r="G1531" s="14"/>
      <c r="H1531" s="14"/>
    </row>
    <row r="1532" spans="1:28" x14ac:dyDescent="0.2">
      <c r="C1532" s="27" t="s">
        <v>1655</v>
      </c>
      <c r="D1532" s="27">
        <f>Source!BA655</f>
        <v>7.13</v>
      </c>
    </row>
    <row r="1533" spans="1:28" x14ac:dyDescent="0.2">
      <c r="C1533" s="27" t="s">
        <v>1656</v>
      </c>
      <c r="D1533" s="27">
        <f>Source!BB655</f>
        <v>7.13</v>
      </c>
    </row>
    <row r="1534" spans="1:28" x14ac:dyDescent="0.2">
      <c r="C1534" s="27" t="s">
        <v>1657</v>
      </c>
      <c r="D1534" s="27">
        <f>Source!BC655</f>
        <v>7.13</v>
      </c>
    </row>
    <row r="1535" spans="1:28" x14ac:dyDescent="0.2">
      <c r="C1535" s="27" t="s">
        <v>1658</v>
      </c>
      <c r="D1535" s="27">
        <f>Source!BS655</f>
        <v>7.13</v>
      </c>
    </row>
    <row r="1536" spans="1:28" x14ac:dyDescent="0.2">
      <c r="C1536" s="27" t="s">
        <v>1665</v>
      </c>
      <c r="D1536" s="91" t="s">
        <v>96</v>
      </c>
      <c r="E1536" s="91"/>
      <c r="F1536" s="91"/>
      <c r="G1536" s="91"/>
      <c r="H1536" s="91"/>
    </row>
    <row r="1537" spans="1:28" x14ac:dyDescent="0.2">
      <c r="C1537" s="27" t="s">
        <v>1666</v>
      </c>
      <c r="D1537" s="91" t="s">
        <v>96</v>
      </c>
      <c r="E1537" s="91"/>
      <c r="F1537" s="91"/>
      <c r="G1537" s="91"/>
      <c r="H1537" s="91"/>
    </row>
    <row r="1538" spans="1:28" x14ac:dyDescent="0.2">
      <c r="C1538" s="27" t="s">
        <v>1667</v>
      </c>
      <c r="D1538" s="91" t="s">
        <v>97</v>
      </c>
      <c r="E1538" s="91"/>
      <c r="F1538" s="91"/>
      <c r="G1538" s="91"/>
      <c r="H1538" s="91"/>
    </row>
    <row r="1539" spans="1:28" x14ac:dyDescent="0.2">
      <c r="C1539" s="27" t="s">
        <v>1668</v>
      </c>
      <c r="D1539" s="91" t="s">
        <v>97</v>
      </c>
      <c r="E1539" s="91"/>
      <c r="F1539" s="91"/>
      <c r="G1539" s="91"/>
      <c r="H1539" s="91"/>
    </row>
    <row r="1540" spans="1:28" x14ac:dyDescent="0.2">
      <c r="C1540" s="27" t="s">
        <v>1669</v>
      </c>
      <c r="D1540" s="91" t="s">
        <v>96</v>
      </c>
      <c r="E1540" s="91"/>
      <c r="F1540" s="91"/>
      <c r="G1540" s="91"/>
      <c r="H1540" s="91"/>
    </row>
    <row r="1541" spans="1:28" x14ac:dyDescent="0.2">
      <c r="C1541" s="11" t="s">
        <v>1659</v>
      </c>
      <c r="D1541" s="38"/>
      <c r="E1541" s="38"/>
      <c r="F1541" s="38">
        <f>Source!BZ655</f>
        <v>128</v>
      </c>
      <c r="G1541" s="62">
        <f>(Source!AF655+Source!AE655)*Source!FX655/100</f>
        <v>225.60537600000001</v>
      </c>
      <c r="H1541" s="63">
        <f>Source!X655</f>
        <v>160.57</v>
      </c>
    </row>
    <row r="1542" spans="1:28" x14ac:dyDescent="0.2">
      <c r="C1542" s="11" t="s">
        <v>1660</v>
      </c>
      <c r="D1542" s="38"/>
      <c r="E1542" s="38"/>
      <c r="F1542" s="38"/>
      <c r="G1542" s="38" t="str">
        <f>CONCATENATE(Source!DL655,Source!FT655, "=", Source!FX655, "%")</f>
        <v>*0,9=115,2%</v>
      </c>
      <c r="H1542" s="38" t="str">
        <f>CONCATENATE(Source!AT655)</f>
        <v>115</v>
      </c>
    </row>
    <row r="1543" spans="1:28" x14ac:dyDescent="0.2">
      <c r="C1543" s="11" t="s">
        <v>1661</v>
      </c>
      <c r="D1543" s="38"/>
      <c r="E1543" s="38"/>
      <c r="F1543" s="38">
        <f>Source!CA655</f>
        <v>83</v>
      </c>
      <c r="G1543" s="62">
        <f>(Source!AF655+Source!AE655)*Source!FY655/100</f>
        <v>138.16370900000001</v>
      </c>
      <c r="H1543" s="63">
        <f>Source!Y655</f>
        <v>99.14</v>
      </c>
    </row>
    <row r="1544" spans="1:28" x14ac:dyDescent="0.2">
      <c r="C1544" s="11" t="s">
        <v>1662</v>
      </c>
      <c r="D1544" s="38"/>
      <c r="E1544" s="38"/>
      <c r="F1544" s="38"/>
      <c r="G1544" s="38" t="str">
        <f>CONCATENATE(Source!DM655,Source!FU655, "=", Source!FY655, "%")</f>
        <v>*0,85=70,55%</v>
      </c>
      <c r="H1544" s="38" t="str">
        <f>CONCATENATE(Source!AU655)</f>
        <v>71</v>
      </c>
    </row>
    <row r="1545" spans="1:28" x14ac:dyDescent="0.2">
      <c r="C1545" s="11" t="s">
        <v>1663</v>
      </c>
      <c r="D1545" s="38"/>
      <c r="E1545" s="38"/>
      <c r="F1545" s="38"/>
      <c r="G1545" s="62">
        <f>((Source!AF655+Source!AE655)*Source!FX655/100)+((Source!AF655+Source!AE655)*Source!FY655/100)+Source!AB655</f>
        <v>625.12708500000008</v>
      </c>
      <c r="H1545" s="63">
        <f>Source!O655+Source!X655+Source!Y655</f>
        <v>446.05999999999995</v>
      </c>
    </row>
    <row r="1546" spans="1:28" ht="57" x14ac:dyDescent="0.2">
      <c r="A1546" s="51">
        <v>230</v>
      </c>
      <c r="B1546" s="51" t="str">
        <f>Source!E657</f>
        <v>100,1</v>
      </c>
      <c r="C1546" s="51" t="str">
        <f>Source!G657</f>
        <v>Мойки стальные эмалированные на одно отделение с одной чашей  с креплениями МСК размером 500х500х198</v>
      </c>
      <c r="D1546" s="51" t="str">
        <f>Source!F657</f>
        <v>18.2.02.05-0005</v>
      </c>
      <c r="E1546" s="34" t="str">
        <f>Source!H657</f>
        <v>компл.</v>
      </c>
      <c r="F1546" s="14">
        <f>Source!I657</f>
        <v>1</v>
      </c>
      <c r="G1546" s="25">
        <f>Source!AB657</f>
        <v>280</v>
      </c>
      <c r="H1546" s="26">
        <f>Source!O657</f>
        <v>1996.4</v>
      </c>
      <c r="T1546">
        <f>Source!O657+Source!X657+Source!Y657</f>
        <v>1996.4</v>
      </c>
      <c r="U1546">
        <f>Source!P657</f>
        <v>1996.4</v>
      </c>
      <c r="V1546">
        <f>Source!S657</f>
        <v>0</v>
      </c>
      <c r="W1546">
        <f>Source!Q657</f>
        <v>0</v>
      </c>
      <c r="X1546">
        <f>Source!R657</f>
        <v>0</v>
      </c>
      <c r="Y1546">
        <f>Source!U657</f>
        <v>0</v>
      </c>
      <c r="Z1546">
        <f>Source!V657</f>
        <v>0</v>
      </c>
      <c r="AA1546">
        <f>Source!X657</f>
        <v>0</v>
      </c>
      <c r="AB1546">
        <f>Source!Y657</f>
        <v>0</v>
      </c>
    </row>
    <row r="1547" spans="1:28" ht="14.25" x14ac:dyDescent="0.2">
      <c r="C1547" s="27" t="s">
        <v>1657</v>
      </c>
      <c r="D1547" s="27">
        <f>Source!BC657</f>
        <v>7.13</v>
      </c>
      <c r="F1547" s="14"/>
      <c r="G1547" s="14"/>
      <c r="H1547" s="14"/>
    </row>
    <row r="1548" spans="1:28" ht="28.5" x14ac:dyDescent="0.2">
      <c r="A1548" s="51">
        <v>231</v>
      </c>
      <c r="B1548" s="51" t="str">
        <f>Source!E659</f>
        <v>101</v>
      </c>
      <c r="C1548" s="51" t="str">
        <f>Source!G659</f>
        <v>Установка смесителей</v>
      </c>
      <c r="D1548" s="51" t="str">
        <f>Source!F659</f>
        <v>17-01-002-03</v>
      </c>
      <c r="E1548" s="34" t="str">
        <f>Source!H659</f>
        <v>10 ШТ</v>
      </c>
      <c r="F1548" s="14">
        <f>Source!I659</f>
        <v>0.4</v>
      </c>
      <c r="G1548" s="25">
        <f>Source!AB659</f>
        <v>88.421000000000006</v>
      </c>
      <c r="H1548" s="26">
        <f>Source!O659</f>
        <v>252.17</v>
      </c>
      <c r="T1548">
        <f>Source!O659+Source!X659+Source!Y659</f>
        <v>662.97</v>
      </c>
      <c r="U1548">
        <f>Source!P659</f>
        <v>31.31</v>
      </c>
      <c r="V1548">
        <f>Source!S659</f>
        <v>220.86</v>
      </c>
      <c r="W1548">
        <f>Source!Q659</f>
        <v>0</v>
      </c>
      <c r="X1548">
        <f>Source!R659</f>
        <v>0</v>
      </c>
      <c r="Y1548">
        <f>Source!U659</f>
        <v>3.2199999999999998</v>
      </c>
      <c r="Z1548">
        <f>Source!V659</f>
        <v>0</v>
      </c>
      <c r="AA1548">
        <f>Source!X659</f>
        <v>253.99</v>
      </c>
      <c r="AB1548">
        <f>Source!Y659</f>
        <v>156.81</v>
      </c>
    </row>
    <row r="1549" spans="1:28" ht="14.25" x14ac:dyDescent="0.2">
      <c r="C1549" s="27" t="str">
        <f>"Объем: "&amp;Source!I659&amp;"=4/"&amp;"10"</f>
        <v>Объем: 0,4=4/10</v>
      </c>
      <c r="F1549" s="14"/>
      <c r="G1549" s="14"/>
      <c r="H1549" s="14"/>
    </row>
    <row r="1550" spans="1:28" x14ac:dyDescent="0.2">
      <c r="C1550" s="27" t="s">
        <v>1655</v>
      </c>
      <c r="D1550" s="27">
        <f>Source!BA659</f>
        <v>7.13</v>
      </c>
    </row>
    <row r="1551" spans="1:28" x14ac:dyDescent="0.2">
      <c r="C1551" s="27" t="s">
        <v>1656</v>
      </c>
      <c r="D1551" s="27">
        <f>Source!BB659</f>
        <v>7.13</v>
      </c>
    </row>
    <row r="1552" spans="1:28" x14ac:dyDescent="0.2">
      <c r="C1552" s="27" t="s">
        <v>1657</v>
      </c>
      <c r="D1552" s="27">
        <f>Source!BC659</f>
        <v>7.13</v>
      </c>
    </row>
    <row r="1553" spans="1:28" x14ac:dyDescent="0.2">
      <c r="C1553" s="27" t="s">
        <v>1658</v>
      </c>
      <c r="D1553" s="27">
        <f>Source!BS659</f>
        <v>7.13</v>
      </c>
    </row>
    <row r="1554" spans="1:28" x14ac:dyDescent="0.2">
      <c r="C1554" s="27" t="s">
        <v>1665</v>
      </c>
      <c r="D1554" s="91" t="s">
        <v>96</v>
      </c>
      <c r="E1554" s="91"/>
      <c r="F1554" s="91"/>
      <c r="G1554" s="91"/>
      <c r="H1554" s="91"/>
    </row>
    <row r="1555" spans="1:28" x14ac:dyDescent="0.2">
      <c r="C1555" s="27" t="s">
        <v>1666</v>
      </c>
      <c r="D1555" s="91" t="s">
        <v>96</v>
      </c>
      <c r="E1555" s="91"/>
      <c r="F1555" s="91"/>
      <c r="G1555" s="91"/>
      <c r="H1555" s="91"/>
    </row>
    <row r="1556" spans="1:28" x14ac:dyDescent="0.2">
      <c r="C1556" s="27" t="s">
        <v>1667</v>
      </c>
      <c r="D1556" s="91" t="s">
        <v>97</v>
      </c>
      <c r="E1556" s="91"/>
      <c r="F1556" s="91"/>
      <c r="G1556" s="91"/>
      <c r="H1556" s="91"/>
    </row>
    <row r="1557" spans="1:28" x14ac:dyDescent="0.2">
      <c r="C1557" s="27" t="s">
        <v>1668</v>
      </c>
      <c r="D1557" s="91" t="s">
        <v>97</v>
      </c>
      <c r="E1557" s="91"/>
      <c r="F1557" s="91"/>
      <c r="G1557" s="91"/>
      <c r="H1557" s="91"/>
    </row>
    <row r="1558" spans="1:28" x14ac:dyDescent="0.2">
      <c r="C1558" s="27" t="s">
        <v>1669</v>
      </c>
      <c r="D1558" s="91" t="s">
        <v>96</v>
      </c>
      <c r="E1558" s="91"/>
      <c r="F1558" s="91"/>
      <c r="G1558" s="91"/>
      <c r="H1558" s="91"/>
    </row>
    <row r="1559" spans="1:28" x14ac:dyDescent="0.2">
      <c r="C1559" s="11" t="s">
        <v>1659</v>
      </c>
      <c r="D1559" s="38"/>
      <c r="E1559" s="38"/>
      <c r="F1559" s="38">
        <f>Source!BZ659</f>
        <v>128</v>
      </c>
      <c r="G1559" s="62">
        <f>(Source!AF659+Source!AE659)*Source!FX659/100</f>
        <v>89.212031999999994</v>
      </c>
      <c r="H1559" s="63">
        <f>Source!X659</f>
        <v>253.99</v>
      </c>
    </row>
    <row r="1560" spans="1:28" x14ac:dyDescent="0.2">
      <c r="C1560" s="11" t="s">
        <v>1660</v>
      </c>
      <c r="D1560" s="38"/>
      <c r="E1560" s="38"/>
      <c r="F1560" s="38"/>
      <c r="G1560" s="38" t="str">
        <f>CONCATENATE(Source!DL659,Source!FT659, "=", Source!FX659, "%")</f>
        <v>*0,9=115,2%</v>
      </c>
      <c r="H1560" s="38" t="str">
        <f>CONCATENATE(Source!AT659)</f>
        <v>115</v>
      </c>
    </row>
    <row r="1561" spans="1:28" x14ac:dyDescent="0.2">
      <c r="C1561" s="11" t="s">
        <v>1661</v>
      </c>
      <c r="D1561" s="38"/>
      <c r="E1561" s="38"/>
      <c r="F1561" s="38">
        <f>Source!CA659</f>
        <v>83</v>
      </c>
      <c r="G1561" s="62">
        <f>(Source!AF659+Source!AE659)*Source!FY659/100</f>
        <v>54.634625499999999</v>
      </c>
      <c r="H1561" s="63">
        <f>Source!Y659</f>
        <v>156.81</v>
      </c>
    </row>
    <row r="1562" spans="1:28" x14ac:dyDescent="0.2">
      <c r="C1562" s="11" t="s">
        <v>1662</v>
      </c>
      <c r="D1562" s="38"/>
      <c r="E1562" s="38"/>
      <c r="F1562" s="38"/>
      <c r="G1562" s="38" t="str">
        <f>CONCATENATE(Source!DM659,Source!FU659, "=", Source!FY659, "%")</f>
        <v>*0,85=70,55%</v>
      </c>
      <c r="H1562" s="38" t="str">
        <f>CONCATENATE(Source!AU659)</f>
        <v>71</v>
      </c>
    </row>
    <row r="1563" spans="1:28" x14ac:dyDescent="0.2">
      <c r="C1563" s="11" t="s">
        <v>1663</v>
      </c>
      <c r="D1563" s="38"/>
      <c r="E1563" s="38"/>
      <c r="F1563" s="38"/>
      <c r="G1563" s="62">
        <f>((Source!AF659+Source!AE659)*Source!FX659/100)+((Source!AF659+Source!AE659)*Source!FY659/100)+Source!AB659</f>
        <v>232.26765749999998</v>
      </c>
      <c r="H1563" s="63">
        <f>Source!O659+Source!X659+Source!Y659</f>
        <v>662.97</v>
      </c>
    </row>
    <row r="1564" spans="1:28" ht="28.5" x14ac:dyDescent="0.2">
      <c r="A1564" s="51">
        <v>232</v>
      </c>
      <c r="B1564" s="51" t="str">
        <f>Source!E661</f>
        <v>101,1</v>
      </c>
      <c r="C1564" s="51" t="str">
        <f>Source!G661</f>
        <v>Подводка гибкая армированная резиновая 500 мм</v>
      </c>
      <c r="D1564" s="51" t="str">
        <f>Source!F661</f>
        <v>18.2.06.08-0013</v>
      </c>
      <c r="E1564" s="34" t="str">
        <f>Source!H661</f>
        <v>10 шт.</v>
      </c>
      <c r="F1564" s="14">
        <f>Source!I661</f>
        <v>0.4</v>
      </c>
      <c r="G1564" s="25">
        <f>Source!AB661</f>
        <v>204.5</v>
      </c>
      <c r="H1564" s="26">
        <f>Source!O661</f>
        <v>583.23</v>
      </c>
      <c r="T1564">
        <f>Source!O661+Source!X661+Source!Y661</f>
        <v>583.23</v>
      </c>
      <c r="U1564">
        <f>Source!P661</f>
        <v>583.23</v>
      </c>
      <c r="V1564">
        <f>Source!S661</f>
        <v>0</v>
      </c>
      <c r="W1564">
        <f>Source!Q661</f>
        <v>0</v>
      </c>
      <c r="X1564">
        <f>Source!R661</f>
        <v>0</v>
      </c>
      <c r="Y1564">
        <f>Source!U661</f>
        <v>0</v>
      </c>
      <c r="Z1564">
        <f>Source!V661</f>
        <v>0</v>
      </c>
      <c r="AA1564">
        <f>Source!X661</f>
        <v>0</v>
      </c>
      <c r="AB1564">
        <f>Source!Y661</f>
        <v>0</v>
      </c>
    </row>
    <row r="1565" spans="1:28" ht="14.25" x14ac:dyDescent="0.2">
      <c r="C1565" s="27" t="s">
        <v>1657</v>
      </c>
      <c r="D1565" s="27">
        <f>Source!BC661</f>
        <v>7.13</v>
      </c>
      <c r="F1565" s="14"/>
      <c r="G1565" s="14"/>
      <c r="H1565" s="14"/>
    </row>
    <row r="1566" spans="1:28" ht="57" x14ac:dyDescent="0.2">
      <c r="A1566" s="51">
        <v>233</v>
      </c>
      <c r="B1566" s="51" t="str">
        <f>Source!E663</f>
        <v>101,2</v>
      </c>
      <c r="C1566" s="51" t="str">
        <f>Source!G663</f>
        <v>Смесители для ванн СМ-В-ШТ с душевой сеткой на гибком шланге, с кнопочным переключателем, с латунными маховичками, штангой</v>
      </c>
      <c r="D1566" s="51" t="str">
        <f>Source!F663</f>
        <v>18.1.10.10-0014</v>
      </c>
      <c r="E1566" s="34" t="str">
        <f>Source!H663</f>
        <v>компл.</v>
      </c>
      <c r="F1566" s="14">
        <f>Source!I663</f>
        <v>1</v>
      </c>
      <c r="G1566" s="25">
        <f>Source!AB663</f>
        <v>252.5</v>
      </c>
      <c r="H1566" s="26">
        <f>Source!O663</f>
        <v>1800.33</v>
      </c>
      <c r="T1566">
        <f>Source!O663+Source!X663+Source!Y663</f>
        <v>1800.33</v>
      </c>
      <c r="U1566">
        <f>Source!P663</f>
        <v>1800.33</v>
      </c>
      <c r="V1566">
        <f>Source!S663</f>
        <v>0</v>
      </c>
      <c r="W1566">
        <f>Source!Q663</f>
        <v>0</v>
      </c>
      <c r="X1566">
        <f>Source!R663</f>
        <v>0</v>
      </c>
      <c r="Y1566">
        <f>Source!U663</f>
        <v>0</v>
      </c>
      <c r="Z1566">
        <f>Source!V663</f>
        <v>0</v>
      </c>
      <c r="AA1566">
        <f>Source!X663</f>
        <v>0</v>
      </c>
      <c r="AB1566">
        <f>Source!Y663</f>
        <v>0</v>
      </c>
    </row>
    <row r="1567" spans="1:28" ht="14.25" x14ac:dyDescent="0.2">
      <c r="C1567" s="27" t="s">
        <v>1657</v>
      </c>
      <c r="D1567" s="27">
        <f>Source!BC663</f>
        <v>7.13</v>
      </c>
      <c r="F1567" s="14"/>
      <c r="G1567" s="14"/>
      <c r="H1567" s="14"/>
    </row>
    <row r="1568" spans="1:28" ht="42.75" x14ac:dyDescent="0.2">
      <c r="A1568" s="51">
        <v>234</v>
      </c>
      <c r="B1568" s="51" t="str">
        <f>Source!E665</f>
        <v>101,3</v>
      </c>
      <c r="C1568" s="51" t="str">
        <f>Source!G665</f>
        <v>Смесители для умывальников СМ-УМ-НКСА настольные, с нижней камерой смешения с аэратором</v>
      </c>
      <c r="D1568" s="51" t="str">
        <f>Source!F665</f>
        <v>18.1.10.10-0042</v>
      </c>
      <c r="E1568" s="34" t="str">
        <f>Source!H665</f>
        <v>компл.</v>
      </c>
      <c r="F1568" s="14">
        <f>Source!I665</f>
        <v>1</v>
      </c>
      <c r="G1568" s="25">
        <f>Source!AB665</f>
        <v>106.93</v>
      </c>
      <c r="H1568" s="26">
        <f>Source!O665</f>
        <v>762.41</v>
      </c>
      <c r="T1568">
        <f>Source!O665+Source!X665+Source!Y665</f>
        <v>762.41</v>
      </c>
      <c r="U1568">
        <f>Source!P665</f>
        <v>762.41</v>
      </c>
      <c r="V1568">
        <f>Source!S665</f>
        <v>0</v>
      </c>
      <c r="W1568">
        <f>Source!Q665</f>
        <v>0</v>
      </c>
      <c r="X1568">
        <f>Source!R665</f>
        <v>0</v>
      </c>
      <c r="Y1568">
        <f>Source!U665</f>
        <v>0</v>
      </c>
      <c r="Z1568">
        <f>Source!V665</f>
        <v>0</v>
      </c>
      <c r="AA1568">
        <f>Source!X665</f>
        <v>0</v>
      </c>
      <c r="AB1568">
        <f>Source!Y665</f>
        <v>0</v>
      </c>
    </row>
    <row r="1569" spans="1:28" ht="14.25" x14ac:dyDescent="0.2">
      <c r="C1569" s="27" t="s">
        <v>1657</v>
      </c>
      <c r="D1569" s="27">
        <f>Source!BC665</f>
        <v>7.13</v>
      </c>
      <c r="F1569" s="14"/>
      <c r="G1569" s="14"/>
      <c r="H1569" s="14"/>
    </row>
    <row r="1570" spans="1:28" ht="42.75" x14ac:dyDescent="0.2">
      <c r="A1570" s="51">
        <v>235</v>
      </c>
      <c r="B1570" s="51" t="str">
        <f>Source!E667</f>
        <v>101,4</v>
      </c>
      <c r="C1570" s="51" t="str">
        <f>Source!G667</f>
        <v>Смесители для умывальников СМ-УМ-ЦА настольные, с верхней камерой смешения, центральные, с аэратором</v>
      </c>
      <c r="D1570" s="51" t="str">
        <f>Source!F667</f>
        <v>18.1.10.10-0047</v>
      </c>
      <c r="E1570" s="34" t="str">
        <f>Source!H667</f>
        <v>компл.</v>
      </c>
      <c r="F1570" s="14">
        <f>Source!I667</f>
        <v>2</v>
      </c>
      <c r="G1570" s="25">
        <f>Source!AB667</f>
        <v>87.17</v>
      </c>
      <c r="H1570" s="26">
        <f>Source!O667</f>
        <v>1243.04</v>
      </c>
      <c r="T1570">
        <f>Source!O667+Source!X667+Source!Y667</f>
        <v>1243.04</v>
      </c>
      <c r="U1570">
        <f>Source!P667</f>
        <v>1243.04</v>
      </c>
      <c r="V1570">
        <f>Source!S667</f>
        <v>0</v>
      </c>
      <c r="W1570">
        <f>Source!Q667</f>
        <v>0</v>
      </c>
      <c r="X1570">
        <f>Source!R667</f>
        <v>0</v>
      </c>
      <c r="Y1570">
        <f>Source!U667</f>
        <v>0</v>
      </c>
      <c r="Z1570">
        <f>Source!V667</f>
        <v>0</v>
      </c>
      <c r="AA1570">
        <f>Source!X667</f>
        <v>0</v>
      </c>
      <c r="AB1570">
        <f>Source!Y667</f>
        <v>0</v>
      </c>
    </row>
    <row r="1571" spans="1:28" ht="14.25" x14ac:dyDescent="0.2">
      <c r="C1571" s="27" t="s">
        <v>1657</v>
      </c>
      <c r="D1571" s="27">
        <f>Source!BC667</f>
        <v>7.13</v>
      </c>
      <c r="F1571" s="14"/>
      <c r="G1571" s="14"/>
      <c r="H1571" s="14"/>
    </row>
    <row r="1572" spans="1:28" ht="42.75" x14ac:dyDescent="0.2">
      <c r="A1572" s="51">
        <v>236</v>
      </c>
      <c r="B1572" s="51" t="str">
        <f>Source!E669</f>
        <v>102</v>
      </c>
      <c r="C1572" s="51" t="str">
        <f>Source!G669</f>
        <v>Установка гарнитуры туалетной: вешалок, подстаканников, поручней для ванн и т.д.</v>
      </c>
      <c r="D1572" s="51" t="str">
        <f>Source!F669</f>
        <v>17-01-002-04</v>
      </c>
      <c r="E1572" s="34" t="str">
        <f>Source!H669</f>
        <v>10 ШТ</v>
      </c>
      <c r="F1572" s="14">
        <f>Source!I669</f>
        <v>0.2</v>
      </c>
      <c r="G1572" s="25">
        <f>Source!AB669</f>
        <v>31.581</v>
      </c>
      <c r="H1572" s="26">
        <f>Source!O669</f>
        <v>45.04</v>
      </c>
      <c r="T1572">
        <f>Source!O669+Source!X669+Source!Y669</f>
        <v>127.22</v>
      </c>
      <c r="U1572">
        <f>Source!P669</f>
        <v>0.86</v>
      </c>
      <c r="V1572">
        <f>Source!S669</f>
        <v>44.18</v>
      </c>
      <c r="W1572">
        <f>Source!Q669</f>
        <v>0</v>
      </c>
      <c r="X1572">
        <f>Source!R669</f>
        <v>0</v>
      </c>
      <c r="Y1572">
        <f>Source!U669</f>
        <v>0.64400000000000002</v>
      </c>
      <c r="Z1572">
        <f>Source!V669</f>
        <v>0</v>
      </c>
      <c r="AA1572">
        <f>Source!X669</f>
        <v>50.81</v>
      </c>
      <c r="AB1572">
        <f>Source!Y669</f>
        <v>31.37</v>
      </c>
    </row>
    <row r="1573" spans="1:28" ht="14.25" x14ac:dyDescent="0.2">
      <c r="C1573" s="27" t="str">
        <f>"Объем: "&amp;Source!I669&amp;"=2/"&amp;"10"</f>
        <v>Объем: 0,2=2/10</v>
      </c>
      <c r="F1573" s="14"/>
      <c r="G1573" s="14"/>
      <c r="H1573" s="14"/>
    </row>
    <row r="1574" spans="1:28" x14ac:dyDescent="0.2">
      <c r="C1574" s="27" t="s">
        <v>1655</v>
      </c>
      <c r="D1574" s="27">
        <f>Source!BA669</f>
        <v>7.13</v>
      </c>
    </row>
    <row r="1575" spans="1:28" x14ac:dyDescent="0.2">
      <c r="C1575" s="27" t="s">
        <v>1656</v>
      </c>
      <c r="D1575" s="27">
        <f>Source!BB669</f>
        <v>7.13</v>
      </c>
    </row>
    <row r="1576" spans="1:28" x14ac:dyDescent="0.2">
      <c r="C1576" s="27" t="s">
        <v>1657</v>
      </c>
      <c r="D1576" s="27">
        <f>Source!BC669</f>
        <v>7.13</v>
      </c>
    </row>
    <row r="1577" spans="1:28" x14ac:dyDescent="0.2">
      <c r="C1577" s="27" t="s">
        <v>1658</v>
      </c>
      <c r="D1577" s="27">
        <f>Source!BS669</f>
        <v>7.13</v>
      </c>
    </row>
    <row r="1578" spans="1:28" x14ac:dyDescent="0.2">
      <c r="C1578" s="27" t="s">
        <v>1665</v>
      </c>
      <c r="D1578" s="91" t="s">
        <v>96</v>
      </c>
      <c r="E1578" s="91"/>
      <c r="F1578" s="91"/>
      <c r="G1578" s="91"/>
      <c r="H1578" s="91"/>
    </row>
    <row r="1579" spans="1:28" x14ac:dyDescent="0.2">
      <c r="C1579" s="27" t="s">
        <v>1666</v>
      </c>
      <c r="D1579" s="91" t="s">
        <v>96</v>
      </c>
      <c r="E1579" s="91"/>
      <c r="F1579" s="91"/>
      <c r="G1579" s="91"/>
      <c r="H1579" s="91"/>
    </row>
    <row r="1580" spans="1:28" x14ac:dyDescent="0.2">
      <c r="C1580" s="27" t="s">
        <v>1667</v>
      </c>
      <c r="D1580" s="91" t="s">
        <v>97</v>
      </c>
      <c r="E1580" s="91"/>
      <c r="F1580" s="91"/>
      <c r="G1580" s="91"/>
      <c r="H1580" s="91"/>
    </row>
    <row r="1581" spans="1:28" x14ac:dyDescent="0.2">
      <c r="C1581" s="27" t="s">
        <v>1668</v>
      </c>
      <c r="D1581" s="91" t="s">
        <v>97</v>
      </c>
      <c r="E1581" s="91"/>
      <c r="F1581" s="91"/>
      <c r="G1581" s="91"/>
      <c r="H1581" s="91"/>
    </row>
    <row r="1582" spans="1:28" x14ac:dyDescent="0.2">
      <c r="C1582" s="27" t="s">
        <v>1669</v>
      </c>
      <c r="D1582" s="91" t="s">
        <v>96</v>
      </c>
      <c r="E1582" s="91"/>
      <c r="F1582" s="91"/>
      <c r="G1582" s="91"/>
      <c r="H1582" s="91"/>
    </row>
    <row r="1583" spans="1:28" x14ac:dyDescent="0.2">
      <c r="C1583" s="11" t="s">
        <v>1659</v>
      </c>
      <c r="D1583" s="38"/>
      <c r="E1583" s="38"/>
      <c r="F1583" s="38">
        <f>Source!BZ669</f>
        <v>128</v>
      </c>
      <c r="G1583" s="62">
        <f>(Source!AF669+Source!AE669)*Source!FX669/100</f>
        <v>35.690112000000006</v>
      </c>
      <c r="H1583" s="63">
        <f>Source!X669</f>
        <v>50.81</v>
      </c>
    </row>
    <row r="1584" spans="1:28" x14ac:dyDescent="0.2">
      <c r="C1584" s="11" t="s">
        <v>1660</v>
      </c>
      <c r="D1584" s="38"/>
      <c r="E1584" s="38"/>
      <c r="F1584" s="38"/>
      <c r="G1584" s="38" t="str">
        <f>CONCATENATE(Source!DL669,Source!FT669, "=", Source!FX669, "%")</f>
        <v>*0,9=115,2%</v>
      </c>
      <c r="H1584" s="38" t="str">
        <f>CONCATENATE(Source!AT669)</f>
        <v>115</v>
      </c>
    </row>
    <row r="1585" spans="1:28" x14ac:dyDescent="0.2">
      <c r="C1585" s="11" t="s">
        <v>1661</v>
      </c>
      <c r="D1585" s="38"/>
      <c r="E1585" s="38"/>
      <c r="F1585" s="38">
        <f>Source!CA669</f>
        <v>83</v>
      </c>
      <c r="G1585" s="62">
        <f>(Source!AF669+Source!AE669)*Source!FY669/100</f>
        <v>21.8570955</v>
      </c>
      <c r="H1585" s="63">
        <f>Source!Y669</f>
        <v>31.37</v>
      </c>
    </row>
    <row r="1586" spans="1:28" x14ac:dyDescent="0.2">
      <c r="C1586" s="11" t="s">
        <v>1662</v>
      </c>
      <c r="D1586" s="38"/>
      <c r="E1586" s="38"/>
      <c r="F1586" s="38"/>
      <c r="G1586" s="38" t="str">
        <f>CONCATENATE(Source!DM669,Source!FU669, "=", Source!FY669, "%")</f>
        <v>*0,85=70,55%</v>
      </c>
      <c r="H1586" s="38" t="str">
        <f>CONCATENATE(Source!AU669)</f>
        <v>71</v>
      </c>
    </row>
    <row r="1587" spans="1:28" x14ac:dyDescent="0.2">
      <c r="C1587" s="11" t="s">
        <v>1663</v>
      </c>
      <c r="D1587" s="38"/>
      <c r="E1587" s="38"/>
      <c r="F1587" s="38"/>
      <c r="G1587" s="62">
        <f>((Source!AF669+Source!AE669)*Source!FX669/100)+((Source!AF669+Source!AE669)*Source!FY669/100)+Source!AB669</f>
        <v>89.128207500000002</v>
      </c>
      <c r="H1587" s="63">
        <f>Source!O669+Source!X669+Source!Y669</f>
        <v>127.22</v>
      </c>
    </row>
    <row r="1588" spans="1:28" ht="28.5" x14ac:dyDescent="0.2">
      <c r="A1588" s="51">
        <v>237</v>
      </c>
      <c r="B1588" s="51" t="str">
        <f>Source!E671</f>
        <v>102,1</v>
      </c>
      <c r="C1588" s="51" t="str">
        <f>Source!G671</f>
        <v>Дюбели распорные полиэтиленовые</v>
      </c>
      <c r="D1588" s="51" t="str">
        <f>Source!F671</f>
        <v>01.7.15.07</v>
      </c>
      <c r="E1588" s="34" t="str">
        <f>Source!H671</f>
        <v>10 шт.</v>
      </c>
      <c r="F1588" s="14">
        <f>Source!I671</f>
        <v>0.4</v>
      </c>
      <c r="G1588" s="25">
        <f>Source!AB671</f>
        <v>0</v>
      </c>
      <c r="H1588" s="26">
        <f>Source!O671</f>
        <v>0</v>
      </c>
      <c r="T1588">
        <f>Source!O671+Source!X671+Source!Y671</f>
        <v>0</v>
      </c>
      <c r="U1588">
        <f>Source!P671</f>
        <v>0</v>
      </c>
      <c r="V1588">
        <f>Source!S671</f>
        <v>0</v>
      </c>
      <c r="W1588">
        <f>Source!Q671</f>
        <v>0</v>
      </c>
      <c r="X1588">
        <f>Source!R671</f>
        <v>0</v>
      </c>
      <c r="Y1588">
        <f>Source!U671</f>
        <v>0</v>
      </c>
      <c r="Z1588">
        <f>Source!V671</f>
        <v>0</v>
      </c>
      <c r="AA1588">
        <f>Source!X671</f>
        <v>0</v>
      </c>
      <c r="AB1588">
        <f>Source!Y671</f>
        <v>0</v>
      </c>
    </row>
    <row r="1589" spans="1:28" ht="14.25" x14ac:dyDescent="0.2">
      <c r="C1589" s="27" t="s">
        <v>1657</v>
      </c>
      <c r="D1589" s="27">
        <f>Source!BC671</f>
        <v>7.13</v>
      </c>
      <c r="F1589" s="14"/>
      <c r="G1589" s="14"/>
      <c r="H1589" s="14"/>
    </row>
    <row r="1590" spans="1:28" ht="28.5" x14ac:dyDescent="0.2">
      <c r="A1590" s="51">
        <v>238</v>
      </c>
      <c r="B1590" s="51" t="str">
        <f>Source!E673</f>
        <v>102,2</v>
      </c>
      <c r="C1590" s="51" t="str">
        <f>Source!G673</f>
        <v>Дюбели пластмассовые с шурупами 10х60 мм</v>
      </c>
      <c r="D1590" s="51" t="str">
        <f>Source!F673</f>
        <v>01.7.15.07-0011</v>
      </c>
      <c r="E1590" s="34" t="str">
        <f>Source!H673</f>
        <v>100 шт.</v>
      </c>
      <c r="F1590" s="14">
        <f>Source!I673</f>
        <v>0.04</v>
      </c>
      <c r="G1590" s="25">
        <f>Source!AB673</f>
        <v>45.9</v>
      </c>
      <c r="H1590" s="26">
        <f>Source!O673</f>
        <v>13.09</v>
      </c>
      <c r="T1590">
        <f>Source!O673+Source!X673+Source!Y673</f>
        <v>13.09</v>
      </c>
      <c r="U1590">
        <f>Source!P673</f>
        <v>13.09</v>
      </c>
      <c r="V1590">
        <f>Source!S673</f>
        <v>0</v>
      </c>
      <c r="W1590">
        <f>Source!Q673</f>
        <v>0</v>
      </c>
      <c r="X1590">
        <f>Source!R673</f>
        <v>0</v>
      </c>
      <c r="Y1590">
        <f>Source!U673</f>
        <v>0</v>
      </c>
      <c r="Z1590">
        <f>Source!V673</f>
        <v>0</v>
      </c>
      <c r="AA1590">
        <f>Source!X673</f>
        <v>0</v>
      </c>
      <c r="AB1590">
        <f>Source!Y673</f>
        <v>0</v>
      </c>
    </row>
    <row r="1591" spans="1:28" ht="14.25" x14ac:dyDescent="0.2">
      <c r="C1591" s="27" t="s">
        <v>1657</v>
      </c>
      <c r="D1591" s="27">
        <f>Source!BC673</f>
        <v>7.13</v>
      </c>
      <c r="F1591" s="14"/>
      <c r="G1591" s="14"/>
      <c r="H1591" s="14"/>
    </row>
    <row r="1592" spans="1:28" ht="28.5" x14ac:dyDescent="0.2">
      <c r="A1592" s="51">
        <v>239</v>
      </c>
      <c r="B1592" s="51" t="str">
        <f>Source!E675</f>
        <v>102,3</v>
      </c>
      <c r="C1592" s="51" t="str">
        <f>Source!G675</f>
        <v>Гарнитура туалетная</v>
      </c>
      <c r="D1592" s="51" t="str">
        <f>Source!F675</f>
        <v>18.2.06.04</v>
      </c>
      <c r="E1592" s="34" t="str">
        <f>Source!H675</f>
        <v>шт.</v>
      </c>
      <c r="F1592" s="14">
        <f>Source!I675</f>
        <v>2</v>
      </c>
      <c r="G1592" s="25">
        <f>Source!AB675</f>
        <v>0</v>
      </c>
      <c r="H1592" s="26">
        <f>Source!O675</f>
        <v>0</v>
      </c>
      <c r="T1592">
        <f>Source!O675+Source!X675+Source!Y675</f>
        <v>0</v>
      </c>
      <c r="U1592">
        <f>Source!P675</f>
        <v>0</v>
      </c>
      <c r="V1592">
        <f>Source!S675</f>
        <v>0</v>
      </c>
      <c r="W1592">
        <f>Source!Q675</f>
        <v>0</v>
      </c>
      <c r="X1592">
        <f>Source!R675</f>
        <v>0</v>
      </c>
      <c r="Y1592">
        <f>Source!U675</f>
        <v>0</v>
      </c>
      <c r="Z1592">
        <f>Source!V675</f>
        <v>0</v>
      </c>
      <c r="AA1592">
        <f>Source!X675</f>
        <v>0</v>
      </c>
      <c r="AB1592">
        <f>Source!Y675</f>
        <v>0</v>
      </c>
    </row>
    <row r="1593" spans="1:28" ht="14.25" x14ac:dyDescent="0.2">
      <c r="C1593" s="27" t="s">
        <v>1657</v>
      </c>
      <c r="D1593" s="27">
        <f>Source!BC675</f>
        <v>7.13</v>
      </c>
      <c r="F1593" s="14"/>
      <c r="G1593" s="14"/>
      <c r="H1593" s="14"/>
    </row>
    <row r="1594" spans="1:28" ht="28.5" x14ac:dyDescent="0.2">
      <c r="A1594" s="51">
        <v>240</v>
      </c>
      <c r="B1594" s="51" t="str">
        <f>Source!E677</f>
        <v>102,4</v>
      </c>
      <c r="C1594" s="51" t="str">
        <f>Source!G677</f>
        <v>Зеркало декоративное фигурное с деталями крепления</v>
      </c>
      <c r="D1594" s="51" t="str">
        <f>Source!F677</f>
        <v>18.2.06.04-0011</v>
      </c>
      <c r="E1594" s="34" t="str">
        <f>Source!H677</f>
        <v>м2</v>
      </c>
      <c r="F1594" s="14">
        <f>Source!I677</f>
        <v>0.6</v>
      </c>
      <c r="G1594" s="25">
        <f>Source!AB677</f>
        <v>211.81</v>
      </c>
      <c r="H1594" s="26">
        <f>Source!O677</f>
        <v>906.12</v>
      </c>
      <c r="T1594">
        <f>Source!O677+Source!X677+Source!Y677</f>
        <v>906.12</v>
      </c>
      <c r="U1594">
        <f>Source!P677</f>
        <v>906.12</v>
      </c>
      <c r="V1594">
        <f>Source!S677</f>
        <v>0</v>
      </c>
      <c r="W1594">
        <f>Source!Q677</f>
        <v>0</v>
      </c>
      <c r="X1594">
        <f>Source!R677</f>
        <v>0</v>
      </c>
      <c r="Y1594">
        <f>Source!U677</f>
        <v>0</v>
      </c>
      <c r="Z1594">
        <f>Source!V677</f>
        <v>0</v>
      </c>
      <c r="AA1594">
        <f>Source!X677</f>
        <v>0</v>
      </c>
      <c r="AB1594">
        <f>Source!Y677</f>
        <v>0</v>
      </c>
    </row>
    <row r="1595" spans="1:28" ht="14.25" x14ac:dyDescent="0.2">
      <c r="C1595" s="27" t="s">
        <v>1657</v>
      </c>
      <c r="D1595" s="27">
        <f>Source!BC677</f>
        <v>7.13</v>
      </c>
      <c r="F1595" s="14"/>
      <c r="G1595" s="14"/>
      <c r="H1595" s="14"/>
    </row>
    <row r="1596" spans="1:28" ht="57" x14ac:dyDescent="0.2">
      <c r="A1596" s="51">
        <v>241</v>
      </c>
      <c r="B1596" s="51" t="str">
        <f>Source!E679</f>
        <v>103</v>
      </c>
      <c r="C1596" s="51" t="str">
        <f>Source!G679</f>
        <v>Гидравлическое испытание трубопроводов систем отопления, водопровода и горячего водоснабжения диаметром до 50 мм</v>
      </c>
      <c r="D1596" s="51" t="str">
        <f>Source!F679</f>
        <v>16-07-005-01</v>
      </c>
      <c r="E1596" s="34" t="str">
        <f>Source!H679</f>
        <v>100 м</v>
      </c>
      <c r="F1596" s="14">
        <f>Source!I679</f>
        <v>0.33</v>
      </c>
      <c r="G1596" s="25">
        <f>Source!AB679</f>
        <v>126.99550000000001</v>
      </c>
      <c r="H1596" s="26">
        <f>Source!O679</f>
        <v>298.8</v>
      </c>
      <c r="T1596">
        <f>Source!O679+Source!X679+Source!Y679</f>
        <v>592.30999999999995</v>
      </c>
      <c r="U1596">
        <f>Source!P679</f>
        <v>10.09</v>
      </c>
      <c r="V1596">
        <f>Source!S679</f>
        <v>157.80000000000001</v>
      </c>
      <c r="W1596">
        <f>Source!Q679</f>
        <v>130.91</v>
      </c>
      <c r="X1596">
        <f>Source!R679</f>
        <v>0</v>
      </c>
      <c r="Y1596">
        <f>Source!U679</f>
        <v>1.9012949999999997</v>
      </c>
      <c r="Z1596">
        <f>Source!V679</f>
        <v>0</v>
      </c>
      <c r="AA1596">
        <f>Source!X679</f>
        <v>181.47</v>
      </c>
      <c r="AB1596">
        <f>Source!Y679</f>
        <v>112.04</v>
      </c>
    </row>
    <row r="1597" spans="1:28" ht="14.25" x14ac:dyDescent="0.2">
      <c r="C1597" s="27" t="str">
        <f>"Объем: "&amp;Source!I679&amp;"=33/"&amp;"100"</f>
        <v>Объем: 0,33=33/100</v>
      </c>
      <c r="F1597" s="14"/>
      <c r="G1597" s="14"/>
      <c r="H1597" s="14"/>
    </row>
    <row r="1598" spans="1:28" x14ac:dyDescent="0.2">
      <c r="C1598" s="27" t="s">
        <v>1655</v>
      </c>
      <c r="D1598" s="27">
        <f>Source!BA679</f>
        <v>7.13</v>
      </c>
    </row>
    <row r="1599" spans="1:28" x14ac:dyDescent="0.2">
      <c r="C1599" s="27" t="s">
        <v>1656</v>
      </c>
      <c r="D1599" s="27">
        <f>Source!BB679</f>
        <v>7.13</v>
      </c>
    </row>
    <row r="1600" spans="1:28" x14ac:dyDescent="0.2">
      <c r="C1600" s="27" t="s">
        <v>1657</v>
      </c>
      <c r="D1600" s="27">
        <f>Source!BC679</f>
        <v>7.13</v>
      </c>
    </row>
    <row r="1601" spans="1:28" x14ac:dyDescent="0.2">
      <c r="C1601" s="27" t="s">
        <v>1658</v>
      </c>
      <c r="D1601" s="27">
        <f>Source!BS679</f>
        <v>7.13</v>
      </c>
    </row>
    <row r="1602" spans="1:28" x14ac:dyDescent="0.2">
      <c r="C1602" s="27" t="s">
        <v>1665</v>
      </c>
      <c r="D1602" s="91" t="s">
        <v>96</v>
      </c>
      <c r="E1602" s="91"/>
      <c r="F1602" s="91"/>
      <c r="G1602" s="91"/>
      <c r="H1602" s="91"/>
    </row>
    <row r="1603" spans="1:28" x14ac:dyDescent="0.2">
      <c r="C1603" s="27" t="s">
        <v>1666</v>
      </c>
      <c r="D1603" s="91" t="s">
        <v>96</v>
      </c>
      <c r="E1603" s="91"/>
      <c r="F1603" s="91"/>
      <c r="G1603" s="91"/>
      <c r="H1603" s="91"/>
    </row>
    <row r="1604" spans="1:28" x14ac:dyDescent="0.2">
      <c r="C1604" s="27" t="s">
        <v>1667</v>
      </c>
      <c r="D1604" s="91" t="s">
        <v>97</v>
      </c>
      <c r="E1604" s="91"/>
      <c r="F1604" s="91"/>
      <c r="G1604" s="91"/>
      <c r="H1604" s="91"/>
    </row>
    <row r="1605" spans="1:28" x14ac:dyDescent="0.2">
      <c r="C1605" s="27" t="s">
        <v>1668</v>
      </c>
      <c r="D1605" s="91" t="s">
        <v>97</v>
      </c>
      <c r="E1605" s="91"/>
      <c r="F1605" s="91"/>
      <c r="G1605" s="91"/>
      <c r="H1605" s="91"/>
    </row>
    <row r="1606" spans="1:28" x14ac:dyDescent="0.2">
      <c r="C1606" s="27" t="s">
        <v>1669</v>
      </c>
      <c r="D1606" s="91" t="s">
        <v>96</v>
      </c>
      <c r="E1606" s="91"/>
      <c r="F1606" s="91"/>
      <c r="G1606" s="91"/>
      <c r="H1606" s="91"/>
    </row>
    <row r="1607" spans="1:28" x14ac:dyDescent="0.2">
      <c r="C1607" s="11" t="s">
        <v>1659</v>
      </c>
      <c r="D1607" s="38"/>
      <c r="E1607" s="38"/>
      <c r="F1607" s="38">
        <f>Source!BZ679</f>
        <v>128</v>
      </c>
      <c r="G1607" s="62">
        <f>(Source!AF679+Source!AE679)*Source!FX679/100</f>
        <v>77.262335999999991</v>
      </c>
      <c r="H1607" s="63">
        <f>Source!X679</f>
        <v>181.47</v>
      </c>
    </row>
    <row r="1608" spans="1:28" x14ac:dyDescent="0.2">
      <c r="C1608" s="11" t="s">
        <v>1660</v>
      </c>
      <c r="D1608" s="38"/>
      <c r="E1608" s="38"/>
      <c r="F1608" s="38"/>
      <c r="G1608" s="38" t="str">
        <f>CONCATENATE(Source!DL679,Source!FT679, "=", Source!FX679, "%")</f>
        <v>*0,9=115,2%</v>
      </c>
      <c r="H1608" s="38" t="str">
        <f>CONCATENATE(Source!AT679)</f>
        <v>115</v>
      </c>
    </row>
    <row r="1609" spans="1:28" x14ac:dyDescent="0.2">
      <c r="C1609" s="11" t="s">
        <v>1661</v>
      </c>
      <c r="D1609" s="38"/>
      <c r="E1609" s="38"/>
      <c r="F1609" s="38">
        <f>Source!CA679</f>
        <v>83</v>
      </c>
      <c r="G1609" s="62">
        <f>(Source!AF679+Source!AE679)*Source!FY679/100</f>
        <v>47.316473999999999</v>
      </c>
      <c r="H1609" s="63">
        <f>Source!Y679</f>
        <v>112.04</v>
      </c>
    </row>
    <row r="1610" spans="1:28" x14ac:dyDescent="0.2">
      <c r="C1610" s="11" t="s">
        <v>1662</v>
      </c>
      <c r="D1610" s="38"/>
      <c r="E1610" s="38"/>
      <c r="F1610" s="38"/>
      <c r="G1610" s="38" t="str">
        <f>CONCATENATE(Source!DM679,Source!FU679, "=", Source!FY679, "%")</f>
        <v>*0,85=70,55%</v>
      </c>
      <c r="H1610" s="38" t="str">
        <f>CONCATENATE(Source!AU679)</f>
        <v>71</v>
      </c>
    </row>
    <row r="1611" spans="1:28" x14ac:dyDescent="0.2">
      <c r="C1611" s="11" t="s">
        <v>1663</v>
      </c>
      <c r="D1611" s="38"/>
      <c r="E1611" s="38"/>
      <c r="F1611" s="38"/>
      <c r="G1611" s="62">
        <f>((Source!AF679+Source!AE679)*Source!FX679/100)+((Source!AF679+Source!AE679)*Source!FY679/100)+Source!AB679</f>
        <v>251.57431</v>
      </c>
      <c r="H1611" s="63">
        <f>Source!O679+Source!X679+Source!Y679</f>
        <v>592.30999999999995</v>
      </c>
    </row>
    <row r="1612" spans="1:28" ht="42.75" x14ac:dyDescent="0.2">
      <c r="A1612" s="51">
        <v>242</v>
      </c>
      <c r="B1612" s="51" t="str">
        <f>Source!E681</f>
        <v>104</v>
      </c>
      <c r="C1612" s="51" t="str">
        <f>Source!G681</f>
        <v>Врезка в действующие внутренние сети трубопроводов отопления и водоснабжения диаметром 32 мм</v>
      </c>
      <c r="D1612" s="51" t="str">
        <f>Source!F681</f>
        <v>16-07-003-04</v>
      </c>
      <c r="E1612" s="34" t="str">
        <f>Source!H681</f>
        <v>ШТ</v>
      </c>
      <c r="F1612" s="14">
        <f>Source!I681</f>
        <v>1</v>
      </c>
      <c r="G1612" s="25">
        <f>Source!AB681</f>
        <v>75.088499999999996</v>
      </c>
      <c r="H1612" s="26">
        <f>Source!O681</f>
        <v>535.39</v>
      </c>
      <c r="T1612">
        <f>Source!O681+Source!X681+Source!Y681</f>
        <v>1212.0899999999999</v>
      </c>
      <c r="U1612">
        <f>Source!P681</f>
        <v>130.47999999999999</v>
      </c>
      <c r="V1612">
        <f>Source!S681</f>
        <v>362.75</v>
      </c>
      <c r="W1612">
        <f>Source!Q681</f>
        <v>42.16</v>
      </c>
      <c r="X1612">
        <f>Source!R681</f>
        <v>1.07</v>
      </c>
      <c r="Y1612">
        <f>Source!U681</f>
        <v>5.1289999999999996</v>
      </c>
      <c r="Z1612">
        <f>Source!V681</f>
        <v>1.2500000000000001E-2</v>
      </c>
      <c r="AA1612">
        <f>Source!X681</f>
        <v>418.39</v>
      </c>
      <c r="AB1612">
        <f>Source!Y681</f>
        <v>258.31</v>
      </c>
    </row>
    <row r="1613" spans="1:28" ht="14.25" x14ac:dyDescent="0.2">
      <c r="C1613" s="27" t="s">
        <v>1655</v>
      </c>
      <c r="D1613" s="27">
        <f>Source!BA681</f>
        <v>7.13</v>
      </c>
      <c r="F1613" s="14"/>
      <c r="G1613" s="14"/>
      <c r="H1613" s="14"/>
    </row>
    <row r="1614" spans="1:28" x14ac:dyDescent="0.2">
      <c r="C1614" s="27" t="s">
        <v>1656</v>
      </c>
      <c r="D1614" s="27">
        <f>Source!BB681</f>
        <v>7.13</v>
      </c>
    </row>
    <row r="1615" spans="1:28" x14ac:dyDescent="0.2">
      <c r="C1615" s="27" t="s">
        <v>1657</v>
      </c>
      <c r="D1615" s="27">
        <f>Source!BC681</f>
        <v>7.13</v>
      </c>
    </row>
    <row r="1616" spans="1:28" x14ac:dyDescent="0.2">
      <c r="C1616" s="27" t="s">
        <v>1658</v>
      </c>
      <c r="D1616" s="27">
        <f>Source!BS681</f>
        <v>7.13</v>
      </c>
    </row>
    <row r="1617" spans="1:33" x14ac:dyDescent="0.2">
      <c r="C1617" s="27" t="s">
        <v>1665</v>
      </c>
      <c r="D1617" s="91" t="s">
        <v>96</v>
      </c>
      <c r="E1617" s="91"/>
      <c r="F1617" s="91"/>
      <c r="G1617" s="91"/>
      <c r="H1617" s="91"/>
    </row>
    <row r="1618" spans="1:33" x14ac:dyDescent="0.2">
      <c r="C1618" s="27" t="s">
        <v>1666</v>
      </c>
      <c r="D1618" s="91" t="s">
        <v>96</v>
      </c>
      <c r="E1618" s="91"/>
      <c r="F1618" s="91"/>
      <c r="G1618" s="91"/>
      <c r="H1618" s="91"/>
    </row>
    <row r="1619" spans="1:33" x14ac:dyDescent="0.2">
      <c r="C1619" s="27" t="s">
        <v>1667</v>
      </c>
      <c r="D1619" s="91" t="s">
        <v>97</v>
      </c>
      <c r="E1619" s="91"/>
      <c r="F1619" s="91"/>
      <c r="G1619" s="91"/>
      <c r="H1619" s="91"/>
    </row>
    <row r="1620" spans="1:33" x14ac:dyDescent="0.2">
      <c r="C1620" s="27" t="s">
        <v>1668</v>
      </c>
      <c r="D1620" s="91" t="s">
        <v>97</v>
      </c>
      <c r="E1620" s="91"/>
      <c r="F1620" s="91"/>
      <c r="G1620" s="91"/>
      <c r="H1620" s="91"/>
    </row>
    <row r="1621" spans="1:33" x14ac:dyDescent="0.2">
      <c r="C1621" s="27" t="s">
        <v>1669</v>
      </c>
      <c r="D1621" s="91" t="s">
        <v>96</v>
      </c>
      <c r="E1621" s="91"/>
      <c r="F1621" s="91"/>
      <c r="G1621" s="91"/>
      <c r="H1621" s="91"/>
    </row>
    <row r="1622" spans="1:33" x14ac:dyDescent="0.2">
      <c r="C1622" s="11" t="s">
        <v>1659</v>
      </c>
      <c r="D1622" s="38"/>
      <c r="E1622" s="38"/>
      <c r="F1622" s="38">
        <f>Source!BZ681</f>
        <v>128</v>
      </c>
      <c r="G1622" s="62">
        <f>(Source!AF681+Source!AE681)*Source!FX681/100</f>
        <v>58.781952000000004</v>
      </c>
      <c r="H1622" s="63">
        <f>Source!X681</f>
        <v>418.39</v>
      </c>
    </row>
    <row r="1623" spans="1:33" x14ac:dyDescent="0.2">
      <c r="C1623" s="11" t="s">
        <v>1660</v>
      </c>
      <c r="D1623" s="38"/>
      <c r="E1623" s="38"/>
      <c r="F1623" s="38"/>
      <c r="G1623" s="38" t="str">
        <f>CONCATENATE(Source!DL681,Source!FT681, "=", Source!FX681, "%")</f>
        <v>*0,9=115,2%</v>
      </c>
      <c r="H1623" s="38" t="str">
        <f>CONCATENATE(Source!AT681)</f>
        <v>115</v>
      </c>
    </row>
    <row r="1624" spans="1:33" x14ac:dyDescent="0.2">
      <c r="C1624" s="11" t="s">
        <v>1661</v>
      </c>
      <c r="D1624" s="38"/>
      <c r="E1624" s="38"/>
      <c r="F1624" s="38">
        <f>Source!CA681</f>
        <v>83</v>
      </c>
      <c r="G1624" s="62">
        <f>(Source!AF681+Source!AE681)*Source!FY681/100</f>
        <v>35.998842999999994</v>
      </c>
      <c r="H1624" s="63">
        <f>Source!Y681</f>
        <v>258.31</v>
      </c>
    </row>
    <row r="1625" spans="1:33" x14ac:dyDescent="0.2">
      <c r="C1625" s="11" t="s">
        <v>1662</v>
      </c>
      <c r="D1625" s="38"/>
      <c r="E1625" s="38"/>
      <c r="F1625" s="38"/>
      <c r="G1625" s="38" t="str">
        <f>CONCATENATE(Source!DM681,Source!FU681, "=", Source!FY681, "%")</f>
        <v>*0,85=70,55%</v>
      </c>
      <c r="H1625" s="38" t="str">
        <f>CONCATENATE(Source!AU681)</f>
        <v>71</v>
      </c>
    </row>
    <row r="1626" spans="1:33" x14ac:dyDescent="0.2">
      <c r="C1626" s="11" t="s">
        <v>1663</v>
      </c>
      <c r="D1626" s="38"/>
      <c r="E1626" s="38"/>
      <c r="F1626" s="38"/>
      <c r="G1626" s="62">
        <f>((Source!AF681+Source!AE681)*Source!FX681/100)+((Source!AF681+Source!AE681)*Source!FY681/100)+Source!AB681</f>
        <v>169.86929499999999</v>
      </c>
      <c r="H1626" s="63">
        <f>Source!O681+Source!X681+Source!Y681</f>
        <v>1212.0899999999999</v>
      </c>
    </row>
    <row r="1628" spans="1:33" ht="15" x14ac:dyDescent="0.25">
      <c r="A1628" s="64"/>
      <c r="B1628" s="64"/>
      <c r="C1628" s="73" t="str">
        <f>CONCATENATE("Итого по разделу: ",IF(Source!G683&lt;&gt;"Новый раздел", Source!G683, ""))</f>
        <v>Итого по разделу: Раздел: Внутренняя система водоснабжения</v>
      </c>
      <c r="D1628" s="73"/>
      <c r="E1628" s="73"/>
      <c r="F1628" s="73"/>
      <c r="G1628" s="64"/>
      <c r="H1628" s="65">
        <f>IF(SUM(T1339:T1627)=0, "-", SUM(T1339:T1627))</f>
        <v>58281.72</v>
      </c>
      <c r="AG1628" s="55" t="str">
        <f>CONCATENATE("Итого по разделу: ",IF(Source!G683&lt;&gt;"Новый раздел", Source!G683, ""))</f>
        <v>Итого по разделу: Раздел: Внутренняя система водоснабжения</v>
      </c>
    </row>
    <row r="1629" spans="1:33" ht="15" x14ac:dyDescent="0.25">
      <c r="A1629" s="64"/>
      <c r="B1629" s="64"/>
      <c r="C1629" s="64"/>
      <c r="D1629" s="64"/>
      <c r="E1629" s="64"/>
      <c r="F1629" s="64"/>
      <c r="G1629" s="64"/>
      <c r="H1629" s="64"/>
    </row>
    <row r="1632" spans="1:33" ht="16.5" x14ac:dyDescent="0.25">
      <c r="A1632" s="77" t="str">
        <f>CONCATENATE("Раздел: ",IF(Source!G712&lt;&gt;"Новый раздел", Source!G712, ""))</f>
        <v>Раздел: Раздел 3 Уборка и вывоз мусора</v>
      </c>
      <c r="B1632" s="77"/>
      <c r="C1632" s="77"/>
      <c r="D1632" s="77"/>
      <c r="E1632" s="77"/>
      <c r="F1632" s="77"/>
      <c r="G1632" s="77"/>
      <c r="H1632" s="77"/>
    </row>
    <row r="1633" spans="1:28" ht="42.75" x14ac:dyDescent="0.2">
      <c r="A1633" s="51">
        <v>243</v>
      </c>
      <c r="B1633" s="51" t="str">
        <f>Source!E717</f>
        <v>105</v>
      </c>
      <c r="C1633" s="51" t="str">
        <f>Source!G717</f>
        <v>Погрузочные работы при автомобильных перевозках мусора строительного с погрузкой вручную</v>
      </c>
      <c r="D1633" s="51" t="str">
        <f>Source!F717</f>
        <v>т01-01-01-041</v>
      </c>
      <c r="E1633" s="34" t="str">
        <f>Source!H717</f>
        <v>1 Т ГРУЗА</v>
      </c>
      <c r="F1633" s="14">
        <f>Source!I717</f>
        <v>12.34</v>
      </c>
      <c r="G1633" s="25">
        <f>Source!AB717</f>
        <v>42.98</v>
      </c>
      <c r="H1633" s="26">
        <f>Source!GM717</f>
        <v>3781.56</v>
      </c>
      <c r="T1633">
        <f>Source!GM717</f>
        <v>3781.56</v>
      </c>
      <c r="U1633">
        <f>Source!P717</f>
        <v>0</v>
      </c>
      <c r="V1633">
        <f>Source!S717</f>
        <v>0</v>
      </c>
      <c r="W1633">
        <f>Source!Q717</f>
        <v>0</v>
      </c>
      <c r="X1633">
        <f>Source!R717</f>
        <v>0</v>
      </c>
      <c r="Y1633">
        <f>Source!U717</f>
        <v>0</v>
      </c>
      <c r="Z1633">
        <f>Source!V717</f>
        <v>0</v>
      </c>
      <c r="AA1633">
        <f>Source!X717</f>
        <v>0</v>
      </c>
      <c r="AB1633">
        <f>Source!Y717</f>
        <v>0</v>
      </c>
    </row>
    <row r="1634" spans="1:28" ht="14.25" x14ac:dyDescent="0.2">
      <c r="C1634" s="27" t="s">
        <v>1670</v>
      </c>
      <c r="D1634" s="27">
        <f>Source!AZ717</f>
        <v>7.13</v>
      </c>
      <c r="F1634" s="14"/>
      <c r="G1634" s="14"/>
      <c r="H1634" s="14"/>
    </row>
    <row r="1635" spans="1:28" ht="57" x14ac:dyDescent="0.2">
      <c r="A1635" s="51">
        <v>244</v>
      </c>
      <c r="B1635" s="51" t="str">
        <f>Source!E719</f>
        <v>106</v>
      </c>
      <c r="C1635" s="51" t="str">
        <f>Source!G719</f>
        <v>Перевозка грузов I класса автомобилями бортовыми грузоподъемностью до 15 т на расстояние до 70 км</v>
      </c>
      <c r="D1635" s="51" t="str">
        <f>Source!F719</f>
        <v>т03-01-01-070</v>
      </c>
      <c r="E1635" s="34" t="str">
        <f>Source!H719</f>
        <v>1 Т ГРУЗА</v>
      </c>
      <c r="F1635" s="14">
        <f>Source!I719</f>
        <v>12.34</v>
      </c>
      <c r="G1635" s="25">
        <f>Source!AB719</f>
        <v>29.16</v>
      </c>
      <c r="H1635" s="26">
        <f>Source!GM719</f>
        <v>2565.62</v>
      </c>
      <c r="T1635">
        <f>Source!GM719</f>
        <v>2565.62</v>
      </c>
      <c r="U1635">
        <f>Source!P719</f>
        <v>0</v>
      </c>
      <c r="V1635">
        <f>Source!S719</f>
        <v>0</v>
      </c>
      <c r="W1635">
        <f>Source!Q719</f>
        <v>0</v>
      </c>
      <c r="X1635">
        <f>Source!R719</f>
        <v>0</v>
      </c>
      <c r="Y1635">
        <f>Source!U719</f>
        <v>0</v>
      </c>
      <c r="Z1635">
        <f>Source!V719</f>
        <v>0</v>
      </c>
      <c r="AA1635">
        <f>Source!X719</f>
        <v>0</v>
      </c>
      <c r="AB1635">
        <f>Source!Y719</f>
        <v>0</v>
      </c>
    </row>
    <row r="1636" spans="1:28" ht="14.25" x14ac:dyDescent="0.2">
      <c r="C1636" s="27" t="s">
        <v>1670</v>
      </c>
      <c r="D1636" s="27">
        <f>Source!AZ719</f>
        <v>7.13</v>
      </c>
      <c r="F1636" s="14"/>
      <c r="G1636" s="14"/>
      <c r="H1636" s="14"/>
    </row>
    <row r="1637" spans="1:28" ht="28.5" x14ac:dyDescent="0.2">
      <c r="A1637" s="51">
        <v>245</v>
      </c>
      <c r="B1637" s="51" t="str">
        <f>Source!E721</f>
        <v>107</v>
      </c>
      <c r="C1637" s="51" t="str">
        <f>Source!G721</f>
        <v>Затаривание строительного мусора в мешки</v>
      </c>
      <c r="D1637" s="51" t="str">
        <f>Source!F721</f>
        <v>69-15-1</v>
      </c>
      <c r="E1637" s="34" t="str">
        <f>Source!H721</f>
        <v>т</v>
      </c>
      <c r="F1637" s="14">
        <f>Source!I721</f>
        <v>12.34</v>
      </c>
      <c r="G1637" s="25">
        <f>Source!AB721</f>
        <v>23.81</v>
      </c>
      <c r="H1637" s="26">
        <f>Source!O721</f>
        <v>2094.9</v>
      </c>
      <c r="T1637">
        <f>Source!O721+Source!X721+Source!Y721</f>
        <v>2929.4100000000003</v>
      </c>
      <c r="U1637">
        <f>Source!P721</f>
        <v>1442.94</v>
      </c>
      <c r="V1637">
        <f>Source!S721</f>
        <v>651.96</v>
      </c>
      <c r="W1637">
        <f>Source!Q721</f>
        <v>0</v>
      </c>
      <c r="X1637">
        <f>Source!R721</f>
        <v>0</v>
      </c>
      <c r="Y1637">
        <f>Source!U721</f>
        <v>12.7102</v>
      </c>
      <c r="Z1637">
        <f>Source!V721</f>
        <v>0</v>
      </c>
      <c r="AA1637">
        <f>Source!X721</f>
        <v>508.53</v>
      </c>
      <c r="AB1637">
        <f>Source!Y721</f>
        <v>325.98</v>
      </c>
    </row>
    <row r="1638" spans="1:28" ht="14.25" x14ac:dyDescent="0.2">
      <c r="C1638" s="27" t="s">
        <v>1655</v>
      </c>
      <c r="D1638" s="27">
        <f>Source!BA721</f>
        <v>7.13</v>
      </c>
      <c r="F1638" s="14"/>
      <c r="G1638" s="14"/>
      <c r="H1638" s="14"/>
    </row>
    <row r="1639" spans="1:28" x14ac:dyDescent="0.2">
      <c r="C1639" s="27" t="s">
        <v>1656</v>
      </c>
      <c r="D1639" s="27">
        <f>Source!BB721</f>
        <v>7.13</v>
      </c>
    </row>
    <row r="1640" spans="1:28" x14ac:dyDescent="0.2">
      <c r="C1640" s="27" t="s">
        <v>1657</v>
      </c>
      <c r="D1640" s="27">
        <f>Source!BC721</f>
        <v>7.13</v>
      </c>
    </row>
    <row r="1641" spans="1:28" x14ac:dyDescent="0.2">
      <c r="C1641" s="27" t="s">
        <v>1658</v>
      </c>
      <c r="D1641" s="27">
        <f>Source!BS721</f>
        <v>7.13</v>
      </c>
    </row>
    <row r="1642" spans="1:28" x14ac:dyDescent="0.2">
      <c r="C1642" s="11" t="s">
        <v>1659</v>
      </c>
      <c r="D1642" s="38"/>
      <c r="E1642" s="38"/>
      <c r="F1642" s="38">
        <f>Source!BZ721</f>
        <v>78</v>
      </c>
      <c r="G1642" s="62">
        <f>(Source!AF721+Source!AE721)*Source!FX721/100</f>
        <v>5.7797999999999998</v>
      </c>
      <c r="H1642" s="63">
        <f>Source!X721</f>
        <v>508.53</v>
      </c>
    </row>
    <row r="1643" spans="1:28" x14ac:dyDescent="0.2">
      <c r="C1643" s="11" t="s">
        <v>1661</v>
      </c>
      <c r="D1643" s="38"/>
      <c r="E1643" s="38"/>
      <c r="F1643" s="38">
        <f>Source!CA721</f>
        <v>50</v>
      </c>
      <c r="G1643" s="62">
        <f>(Source!AF721+Source!AE721)*Source!FY721/100</f>
        <v>3.7050000000000001</v>
      </c>
      <c r="H1643" s="63">
        <f>Source!Y721</f>
        <v>325.98</v>
      </c>
    </row>
    <row r="1644" spans="1:28" x14ac:dyDescent="0.2">
      <c r="C1644" s="11" t="s">
        <v>1663</v>
      </c>
      <c r="D1644" s="38"/>
      <c r="E1644" s="38"/>
      <c r="F1644" s="38"/>
      <c r="G1644" s="62">
        <f>((Source!AF721+Source!AE721)*Source!FX721/100)+((Source!AF721+Source!AE721)*Source!FY721/100)+Source!AB721</f>
        <v>33.294799999999995</v>
      </c>
      <c r="H1644" s="63">
        <f>Source!O721+Source!X721+Source!Y721</f>
        <v>2929.4100000000003</v>
      </c>
    </row>
    <row r="1646" spans="1:28" ht="15" x14ac:dyDescent="0.25">
      <c r="A1646" s="64"/>
      <c r="B1646" s="64"/>
      <c r="C1646" s="73" t="str">
        <f>CONCATENATE("Итого по разделу: ",IF(Source!G723&lt;&gt;"Новый раздел", Source!G723, ""))</f>
        <v>Итого по разделу: Раздел 3 Уборка и вывоз мусора</v>
      </c>
      <c r="D1646" s="73"/>
      <c r="E1646" s="73"/>
      <c r="F1646" s="73"/>
      <c r="G1646" s="64"/>
      <c r="H1646" s="65">
        <f>IF(SUM(T1632:T1645)=0, "-", SUM(T1632:T1645))</f>
        <v>9276.59</v>
      </c>
    </row>
    <row r="1647" spans="1:28" ht="15" x14ac:dyDescent="0.25">
      <c r="A1647" s="64"/>
      <c r="B1647" s="64"/>
      <c r="C1647" s="64"/>
      <c r="D1647" s="64"/>
      <c r="E1647" s="64"/>
      <c r="F1647" s="64"/>
      <c r="G1647" s="64"/>
      <c r="H1647" s="64"/>
    </row>
    <row r="1650" spans="1:33" ht="15" x14ac:dyDescent="0.25">
      <c r="A1650" s="64"/>
      <c r="B1650" s="64"/>
      <c r="C1650" s="73" t="str">
        <f>CONCATENATE("Итого по локальной смете: ",IF(Source!G752&lt;&gt;"Новая локальная смета", Source!G752, ""))</f>
        <v xml:space="preserve">Итого по локальной смете: </v>
      </c>
      <c r="D1650" s="73"/>
      <c r="E1650" s="73"/>
      <c r="F1650" s="73"/>
      <c r="G1650" s="64"/>
      <c r="H1650" s="65">
        <f>IF(SUM(T37:T1649)=0, "-", SUM(T37:T1649))</f>
        <v>790018.04999999993</v>
      </c>
    </row>
    <row r="1651" spans="1:33" ht="15" x14ac:dyDescent="0.25">
      <c r="A1651" s="64"/>
      <c r="B1651" s="64"/>
      <c r="C1651" s="64"/>
      <c r="D1651" s="64"/>
      <c r="E1651" s="64"/>
      <c r="F1651" s="64"/>
      <c r="G1651" s="64"/>
      <c r="H1651" s="64"/>
    </row>
    <row r="1653" spans="1:33" ht="14.25" x14ac:dyDescent="0.2">
      <c r="C1653" s="87" t="str">
        <f>Source!H780</f>
        <v>Всего</v>
      </c>
      <c r="D1653" s="87"/>
      <c r="E1653" s="87"/>
      <c r="F1653" s="87"/>
      <c r="G1653" s="79">
        <f>IF(Source!P780=0, "", Source!P780)</f>
        <v>790018.05</v>
      </c>
      <c r="H1653" s="79"/>
    </row>
    <row r="1654" spans="1:33" ht="14.25" x14ac:dyDescent="0.2">
      <c r="C1654" s="87" t="str">
        <f>Source!H781</f>
        <v>Итого НДС 18%</v>
      </c>
      <c r="D1654" s="87"/>
      <c r="E1654" s="87"/>
      <c r="F1654" s="87"/>
      <c r="G1654" s="79">
        <f>IF(Source!P781=0, "", Source!P781)</f>
        <v>142203.25</v>
      </c>
      <c r="H1654" s="79"/>
    </row>
    <row r="1655" spans="1:33" ht="14.25" x14ac:dyDescent="0.2">
      <c r="C1655" s="87" t="str">
        <f>Source!H782</f>
        <v>Всего по смете</v>
      </c>
      <c r="D1655" s="87"/>
      <c r="E1655" s="87"/>
      <c r="F1655" s="87"/>
      <c r="G1655" s="79">
        <f>IF(Source!P782=0, "", Source!P782)</f>
        <v>932221.3</v>
      </c>
      <c r="H1655" s="79"/>
    </row>
    <row r="1657" spans="1:33" ht="30" x14ac:dyDescent="0.25">
      <c r="A1657" s="64"/>
      <c r="B1657" s="64"/>
      <c r="C1657" s="73" t="str">
        <f>CONCATENATE("Итого по смете: ",IF(Source!G784&lt;&gt;"Новый объект", Source!G784, ""))</f>
        <v>Итого по смете: Капитальный ремонт помещений С-6 2-го этажа НВПК НИЯУ МИФИ_</v>
      </c>
      <c r="D1657" s="73"/>
      <c r="E1657" s="73"/>
      <c r="F1657" s="73"/>
      <c r="G1657" s="64"/>
      <c r="H1657" s="65">
        <f>IF(SUM(T1:T1656)=0, "-", SUM(T1:T1656))</f>
        <v>790018.04999999993</v>
      </c>
      <c r="AG1657" s="55" t="str">
        <f>CONCATENATE("Итого по смете: ",IF(Source!G784&lt;&gt;"Новый объект", Source!G784, ""))</f>
        <v>Итого по смете: Капитальный ремонт помещений С-6 2-го этажа НВПК НИЯУ МИФИ_</v>
      </c>
    </row>
    <row r="1658" spans="1:33" ht="15" x14ac:dyDescent="0.25">
      <c r="A1658" s="64"/>
      <c r="B1658" s="64"/>
      <c r="C1658" s="64"/>
      <c r="D1658" s="64"/>
      <c r="E1658" s="64"/>
      <c r="F1658" s="64"/>
      <c r="G1658" s="64"/>
      <c r="H1658" s="64"/>
    </row>
    <row r="1659" spans="1:33" ht="14.25" x14ac:dyDescent="0.2">
      <c r="C1659" s="87" t="str">
        <f>Source!H812</f>
        <v>Всего</v>
      </c>
      <c r="D1659" s="87"/>
      <c r="E1659" s="87"/>
      <c r="F1659" s="87"/>
      <c r="G1659" s="79">
        <f>IF(Source!P812=0, "", Source!P812)</f>
        <v>790018.05</v>
      </c>
      <c r="H1659" s="79"/>
    </row>
    <row r="1660" spans="1:33" ht="14.25" x14ac:dyDescent="0.2">
      <c r="C1660" s="87" t="str">
        <f>Source!H813</f>
        <v>Итого НДС 18%</v>
      </c>
      <c r="D1660" s="87"/>
      <c r="E1660" s="87"/>
      <c r="F1660" s="87"/>
      <c r="G1660" s="79">
        <f>IF(Source!P813=0, "", Source!P813)</f>
        <v>142203.25</v>
      </c>
      <c r="H1660" s="79"/>
    </row>
    <row r="1661" spans="1:33" ht="14.25" x14ac:dyDescent="0.2">
      <c r="C1661" s="87" t="str">
        <f>Source!H814</f>
        <v>Всего по смете</v>
      </c>
      <c r="D1661" s="87"/>
      <c r="E1661" s="87"/>
      <c r="F1661" s="87"/>
      <c r="G1661" s="79">
        <f>IF(Source!P814=0, "", Source!P814)</f>
        <v>932221.3</v>
      </c>
      <c r="H1661" s="79"/>
    </row>
    <row r="1664" spans="1:33" ht="15" thickBot="1" x14ac:dyDescent="0.25">
      <c r="A1664" s="88" t="s">
        <v>1671</v>
      </c>
      <c r="B1664" s="88"/>
      <c r="C1664" s="66" t="str">
        <f>IF(Source!AC12&lt;&gt;"", Source!AC12," ")</f>
        <v xml:space="preserve"> </v>
      </c>
      <c r="D1664" s="14"/>
      <c r="E1664" s="67"/>
      <c r="F1664" s="14"/>
      <c r="G1664" s="89" t="str">
        <f>IF(Source!AB12&lt;&gt;"", Source!AB12," ")</f>
        <v xml:space="preserve"> </v>
      </c>
      <c r="H1664" s="89"/>
      <c r="I1664" s="14"/>
      <c r="J1664" s="14"/>
      <c r="K1664" s="14"/>
      <c r="L1664" s="14"/>
    </row>
    <row r="1665" spans="1:12" ht="14.25" x14ac:dyDescent="0.2">
      <c r="A1665" s="14"/>
      <c r="B1665" s="14"/>
      <c r="C1665" s="68" t="s">
        <v>1672</v>
      </c>
      <c r="D1665" s="14"/>
      <c r="E1665" s="68" t="s">
        <v>1673</v>
      </c>
      <c r="F1665" s="14"/>
      <c r="G1665" s="90" t="s">
        <v>1674</v>
      </c>
      <c r="H1665" s="90"/>
      <c r="I1665" s="14"/>
      <c r="J1665" s="14"/>
      <c r="K1665" s="14"/>
      <c r="L1665" s="14"/>
    </row>
    <row r="1666" spans="1:12" ht="14.25" x14ac:dyDescent="0.2">
      <c r="A1666" s="14"/>
      <c r="B1666" s="14"/>
      <c r="C1666" s="14"/>
      <c r="D1666" s="14"/>
      <c r="E1666" s="14"/>
      <c r="F1666" s="14"/>
      <c r="G1666" s="14"/>
      <c r="H1666" s="14"/>
      <c r="I1666" s="14"/>
      <c r="J1666" s="14"/>
      <c r="K1666" s="14"/>
      <c r="L1666" s="14"/>
    </row>
    <row r="1667" spans="1:12" ht="14.25" x14ac:dyDescent="0.2">
      <c r="A1667" s="14"/>
      <c r="B1667" s="14"/>
      <c r="C1667" s="15" t="s">
        <v>1675</v>
      </c>
      <c r="D1667" s="14"/>
      <c r="E1667" s="14"/>
      <c r="F1667" s="14"/>
      <c r="G1667" s="14"/>
      <c r="H1667" s="14"/>
      <c r="I1667" s="14"/>
      <c r="J1667" s="14"/>
      <c r="K1667" s="14"/>
      <c r="L1667" s="14"/>
    </row>
    <row r="1668" spans="1:12" ht="14.25" x14ac:dyDescent="0.2">
      <c r="A1668" s="14"/>
      <c r="B1668" s="14"/>
      <c r="C1668" s="14"/>
      <c r="D1668" s="14"/>
      <c r="E1668" s="14"/>
      <c r="F1668" s="14"/>
      <c r="G1668" s="14"/>
      <c r="H1668" s="14"/>
      <c r="I1668" s="14"/>
      <c r="J1668" s="14"/>
      <c r="K1668" s="14"/>
      <c r="L1668" s="14"/>
    </row>
    <row r="1669" spans="1:12" ht="15" thickBot="1" x14ac:dyDescent="0.25">
      <c r="A1669" s="88" t="s">
        <v>1676</v>
      </c>
      <c r="B1669" s="88"/>
      <c r="C1669" s="66" t="str">
        <f>IF(Source!AG12&lt;&gt;"", Source!AG12," ")</f>
        <v xml:space="preserve"> </v>
      </c>
      <c r="D1669" s="14"/>
      <c r="E1669" s="67"/>
      <c r="F1669" s="14"/>
      <c r="G1669" s="89" t="str">
        <f>IF(Source!AF12&lt;&gt;"", Source!AF12," ")</f>
        <v xml:space="preserve"> </v>
      </c>
      <c r="H1669" s="89"/>
      <c r="I1669" s="14"/>
      <c r="J1669" s="14"/>
      <c r="K1669" s="14"/>
      <c r="L1669" s="14"/>
    </row>
    <row r="1670" spans="1:12" ht="14.25" x14ac:dyDescent="0.2">
      <c r="A1670" s="14"/>
      <c r="B1670" s="14"/>
      <c r="C1670" s="68" t="s">
        <v>1672</v>
      </c>
      <c r="D1670" s="14"/>
      <c r="E1670" s="68" t="s">
        <v>1673</v>
      </c>
      <c r="F1670" s="14"/>
      <c r="G1670" s="90" t="s">
        <v>1674</v>
      </c>
      <c r="H1670" s="90"/>
      <c r="I1670" s="14"/>
      <c r="J1670" s="14"/>
      <c r="K1670" s="14"/>
      <c r="L1670" s="14"/>
    </row>
    <row r="1671" spans="1:12" ht="14.25" x14ac:dyDescent="0.2">
      <c r="A1671" s="14"/>
      <c r="B1671" s="14"/>
      <c r="C1671" s="14"/>
      <c r="D1671" s="14"/>
      <c r="E1671" s="14"/>
      <c r="F1671" s="14"/>
      <c r="G1671" s="14"/>
      <c r="H1671" s="14"/>
      <c r="I1671" s="14"/>
      <c r="J1671" s="14"/>
      <c r="K1671" s="14"/>
      <c r="L1671" s="14"/>
    </row>
    <row r="1672" spans="1:12" ht="14.25" x14ac:dyDescent="0.2">
      <c r="A1672" s="14"/>
      <c r="B1672" s="14"/>
      <c r="C1672" s="15" t="s">
        <v>1675</v>
      </c>
      <c r="D1672" s="14"/>
      <c r="E1672" s="14"/>
      <c r="F1672" s="14"/>
      <c r="G1672" s="14"/>
      <c r="H1672" s="14"/>
      <c r="I1672" s="14"/>
      <c r="J1672" s="14"/>
      <c r="K1672" s="14"/>
      <c r="L1672" s="14"/>
    </row>
  </sheetData>
  <mergeCells count="344"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A37:H37"/>
    <mergeCell ref="A39:H39"/>
    <mergeCell ref="D57:H57"/>
    <mergeCell ref="D58:H58"/>
    <mergeCell ref="D59:H59"/>
    <mergeCell ref="D60:H60"/>
    <mergeCell ref="F31:G31"/>
    <mergeCell ref="A33:B33"/>
    <mergeCell ref="C33:C34"/>
    <mergeCell ref="D33:D34"/>
    <mergeCell ref="E33:E34"/>
    <mergeCell ref="F33:H33"/>
    <mergeCell ref="D174:H174"/>
    <mergeCell ref="D190:H190"/>
    <mergeCell ref="D191:H191"/>
    <mergeCell ref="D192:H192"/>
    <mergeCell ref="D193:H193"/>
    <mergeCell ref="D194:H194"/>
    <mergeCell ref="D61:H61"/>
    <mergeCell ref="D62:H62"/>
    <mergeCell ref="D170:H170"/>
    <mergeCell ref="D171:H171"/>
    <mergeCell ref="D172:H172"/>
    <mergeCell ref="D173:H173"/>
    <mergeCell ref="D235:H235"/>
    <mergeCell ref="D236:H236"/>
    <mergeCell ref="D237:H237"/>
    <mergeCell ref="D238:H238"/>
    <mergeCell ref="D254:H254"/>
    <mergeCell ref="D255:H255"/>
    <mergeCell ref="D210:H210"/>
    <mergeCell ref="D211:H211"/>
    <mergeCell ref="D212:H212"/>
    <mergeCell ref="D213:H213"/>
    <mergeCell ref="D214:H214"/>
    <mergeCell ref="D234:H234"/>
    <mergeCell ref="D279:H279"/>
    <mergeCell ref="D280:H280"/>
    <mergeCell ref="D297:H297"/>
    <mergeCell ref="D298:H298"/>
    <mergeCell ref="D299:H299"/>
    <mergeCell ref="D300:H300"/>
    <mergeCell ref="D256:H256"/>
    <mergeCell ref="D257:H257"/>
    <mergeCell ref="D258:H258"/>
    <mergeCell ref="D276:H276"/>
    <mergeCell ref="D277:H277"/>
    <mergeCell ref="D278:H278"/>
    <mergeCell ref="D362:H362"/>
    <mergeCell ref="D363:H363"/>
    <mergeCell ref="D364:H364"/>
    <mergeCell ref="D365:H365"/>
    <mergeCell ref="D366:H366"/>
    <mergeCell ref="D382:H382"/>
    <mergeCell ref="D301:H301"/>
    <mergeCell ref="D332:H332"/>
    <mergeCell ref="D333:H333"/>
    <mergeCell ref="D334:H334"/>
    <mergeCell ref="D335:H335"/>
    <mergeCell ref="D336:H336"/>
    <mergeCell ref="D404:H404"/>
    <mergeCell ref="D405:H405"/>
    <mergeCell ref="D406:H406"/>
    <mergeCell ref="D407:H407"/>
    <mergeCell ref="D419:H419"/>
    <mergeCell ref="D420:H420"/>
    <mergeCell ref="D383:H383"/>
    <mergeCell ref="D384:H384"/>
    <mergeCell ref="D385:H385"/>
    <mergeCell ref="D386:H386"/>
    <mergeCell ref="D387:H387"/>
    <mergeCell ref="D403:H403"/>
    <mergeCell ref="D460:H460"/>
    <mergeCell ref="D461:H461"/>
    <mergeCell ref="D473:H473"/>
    <mergeCell ref="D474:H474"/>
    <mergeCell ref="D475:H475"/>
    <mergeCell ref="D476:H476"/>
    <mergeCell ref="D421:H421"/>
    <mergeCell ref="D422:H422"/>
    <mergeCell ref="D423:H423"/>
    <mergeCell ref="D457:H457"/>
    <mergeCell ref="D458:H458"/>
    <mergeCell ref="D459:H459"/>
    <mergeCell ref="D513:H513"/>
    <mergeCell ref="D514:H514"/>
    <mergeCell ref="D515:H515"/>
    <mergeCell ref="D516:H516"/>
    <mergeCell ref="D517:H517"/>
    <mergeCell ref="D533:H533"/>
    <mergeCell ref="D477:H477"/>
    <mergeCell ref="D489:H489"/>
    <mergeCell ref="D490:H490"/>
    <mergeCell ref="D491:H491"/>
    <mergeCell ref="D492:H492"/>
    <mergeCell ref="D493:H493"/>
    <mergeCell ref="D555:H555"/>
    <mergeCell ref="D556:H556"/>
    <mergeCell ref="D557:H557"/>
    <mergeCell ref="D573:H573"/>
    <mergeCell ref="D574:H574"/>
    <mergeCell ref="D575:H575"/>
    <mergeCell ref="D534:H534"/>
    <mergeCell ref="D535:H535"/>
    <mergeCell ref="D536:H536"/>
    <mergeCell ref="D537:H537"/>
    <mergeCell ref="D553:H553"/>
    <mergeCell ref="D554:H554"/>
    <mergeCell ref="D597:H597"/>
    <mergeCell ref="D609:H609"/>
    <mergeCell ref="D610:H610"/>
    <mergeCell ref="D611:H611"/>
    <mergeCell ref="D612:H612"/>
    <mergeCell ref="D613:H613"/>
    <mergeCell ref="D576:H576"/>
    <mergeCell ref="D577:H577"/>
    <mergeCell ref="D593:H593"/>
    <mergeCell ref="D594:H594"/>
    <mergeCell ref="D595:H595"/>
    <mergeCell ref="D596:H596"/>
    <mergeCell ref="D659:H659"/>
    <mergeCell ref="D660:H660"/>
    <mergeCell ref="D661:H661"/>
    <mergeCell ref="D662:H662"/>
    <mergeCell ref="C673:F673"/>
    <mergeCell ref="A677:H677"/>
    <mergeCell ref="D638:H638"/>
    <mergeCell ref="D639:H639"/>
    <mergeCell ref="D640:H640"/>
    <mergeCell ref="D641:H641"/>
    <mergeCell ref="D642:H642"/>
    <mergeCell ref="D658:H658"/>
    <mergeCell ref="D742:H742"/>
    <mergeCell ref="D743:H743"/>
    <mergeCell ref="D744:H744"/>
    <mergeCell ref="D745:H745"/>
    <mergeCell ref="D746:H746"/>
    <mergeCell ref="D747:H747"/>
    <mergeCell ref="D728:H728"/>
    <mergeCell ref="D729:H729"/>
    <mergeCell ref="D730:H730"/>
    <mergeCell ref="D731:H731"/>
    <mergeCell ref="D732:H732"/>
    <mergeCell ref="D733:H733"/>
    <mergeCell ref="D938:H938"/>
    <mergeCell ref="D939:H939"/>
    <mergeCell ref="D945:H945"/>
    <mergeCell ref="D946:H946"/>
    <mergeCell ref="C951:F951"/>
    <mergeCell ref="A955:H955"/>
    <mergeCell ref="C916:F916"/>
    <mergeCell ref="A920:H920"/>
    <mergeCell ref="D923:H923"/>
    <mergeCell ref="D924:H924"/>
    <mergeCell ref="D931:H931"/>
    <mergeCell ref="D932:H932"/>
    <mergeCell ref="D1014:H1014"/>
    <mergeCell ref="D1015:H1015"/>
    <mergeCell ref="D1016:H1016"/>
    <mergeCell ref="D1017:H1017"/>
    <mergeCell ref="D1057:H1057"/>
    <mergeCell ref="D1058:H1058"/>
    <mergeCell ref="D991:H991"/>
    <mergeCell ref="D992:H992"/>
    <mergeCell ref="D993:H993"/>
    <mergeCell ref="D994:H994"/>
    <mergeCell ref="D995:H995"/>
    <mergeCell ref="D1013:H1013"/>
    <mergeCell ref="D1085:H1085"/>
    <mergeCell ref="D1086:H1086"/>
    <mergeCell ref="D1103:H1103"/>
    <mergeCell ref="D1104:H1104"/>
    <mergeCell ref="D1105:H1105"/>
    <mergeCell ref="D1106:H1106"/>
    <mergeCell ref="D1059:H1059"/>
    <mergeCell ref="D1060:H1060"/>
    <mergeCell ref="D1061:H1061"/>
    <mergeCell ref="D1082:H1082"/>
    <mergeCell ref="D1083:H1083"/>
    <mergeCell ref="D1084:H1084"/>
    <mergeCell ref="D1138:H1138"/>
    <mergeCell ref="D1139:H1139"/>
    <mergeCell ref="D1140:H1140"/>
    <mergeCell ref="D1141:H1141"/>
    <mergeCell ref="D1142:H1142"/>
    <mergeCell ref="D1155:H1155"/>
    <mergeCell ref="D1107:H1107"/>
    <mergeCell ref="D1121:H1121"/>
    <mergeCell ref="D1122:H1122"/>
    <mergeCell ref="D1123:H1123"/>
    <mergeCell ref="D1124:H1124"/>
    <mergeCell ref="D1125:H1125"/>
    <mergeCell ref="D1185:H1185"/>
    <mergeCell ref="D1186:H1186"/>
    <mergeCell ref="D1187:H1187"/>
    <mergeCell ref="D1198:H1198"/>
    <mergeCell ref="D1199:H1199"/>
    <mergeCell ref="D1200:H1200"/>
    <mergeCell ref="D1156:H1156"/>
    <mergeCell ref="D1157:H1157"/>
    <mergeCell ref="D1158:H1158"/>
    <mergeCell ref="D1159:H1159"/>
    <mergeCell ref="D1183:H1183"/>
    <mergeCell ref="D1184:H1184"/>
    <mergeCell ref="D1240:H1240"/>
    <mergeCell ref="D1241:H1241"/>
    <mergeCell ref="D1242:H1242"/>
    <mergeCell ref="D1262:H1262"/>
    <mergeCell ref="D1263:H1263"/>
    <mergeCell ref="D1264:H1264"/>
    <mergeCell ref="D1201:H1201"/>
    <mergeCell ref="D1202:H1202"/>
    <mergeCell ref="C1209:F1209"/>
    <mergeCell ref="A1213:H1213"/>
    <mergeCell ref="D1238:H1238"/>
    <mergeCell ref="D1239:H1239"/>
    <mergeCell ref="D1290:H1290"/>
    <mergeCell ref="D1309:H1309"/>
    <mergeCell ref="D1310:H1310"/>
    <mergeCell ref="D1311:H1311"/>
    <mergeCell ref="D1312:H1312"/>
    <mergeCell ref="D1313:H1313"/>
    <mergeCell ref="D1265:H1265"/>
    <mergeCell ref="D1266:H1266"/>
    <mergeCell ref="D1286:H1286"/>
    <mergeCell ref="D1287:H1287"/>
    <mergeCell ref="D1288:H1288"/>
    <mergeCell ref="D1289:H1289"/>
    <mergeCell ref="A1339:H1339"/>
    <mergeCell ref="D1409:H1409"/>
    <mergeCell ref="D1410:H1410"/>
    <mergeCell ref="D1411:H1411"/>
    <mergeCell ref="D1412:H1412"/>
    <mergeCell ref="D1413:H1413"/>
    <mergeCell ref="D1324:H1324"/>
    <mergeCell ref="D1325:H1325"/>
    <mergeCell ref="D1326:H1326"/>
    <mergeCell ref="D1327:H1327"/>
    <mergeCell ref="D1328:H1328"/>
    <mergeCell ref="C1335:F1335"/>
    <mergeCell ref="D1454:H1454"/>
    <mergeCell ref="D1455:H1455"/>
    <mergeCell ref="D1456:H1456"/>
    <mergeCell ref="D1457:H1457"/>
    <mergeCell ref="D1474:H1474"/>
    <mergeCell ref="D1475:H1475"/>
    <mergeCell ref="D1431:H1431"/>
    <mergeCell ref="D1432:H1432"/>
    <mergeCell ref="D1433:H1433"/>
    <mergeCell ref="D1434:H1434"/>
    <mergeCell ref="D1435:H1435"/>
    <mergeCell ref="D1453:H1453"/>
    <mergeCell ref="D1497:H1497"/>
    <mergeCell ref="D1498:H1498"/>
    <mergeCell ref="D1512:H1512"/>
    <mergeCell ref="D1513:H1513"/>
    <mergeCell ref="D1514:H1514"/>
    <mergeCell ref="D1515:H1515"/>
    <mergeCell ref="D1476:H1476"/>
    <mergeCell ref="D1477:H1477"/>
    <mergeCell ref="D1478:H1478"/>
    <mergeCell ref="D1494:H1494"/>
    <mergeCell ref="D1495:H1495"/>
    <mergeCell ref="D1496:H1496"/>
    <mergeCell ref="D1554:H1554"/>
    <mergeCell ref="D1555:H1555"/>
    <mergeCell ref="D1556:H1556"/>
    <mergeCell ref="D1557:H1557"/>
    <mergeCell ref="D1558:H1558"/>
    <mergeCell ref="D1578:H1578"/>
    <mergeCell ref="D1516:H1516"/>
    <mergeCell ref="D1536:H1536"/>
    <mergeCell ref="D1537:H1537"/>
    <mergeCell ref="D1538:H1538"/>
    <mergeCell ref="D1539:H1539"/>
    <mergeCell ref="D1540:H1540"/>
    <mergeCell ref="D1604:H1604"/>
    <mergeCell ref="D1605:H1605"/>
    <mergeCell ref="D1606:H1606"/>
    <mergeCell ref="D1617:H1617"/>
    <mergeCell ref="D1618:H1618"/>
    <mergeCell ref="D1619:H1619"/>
    <mergeCell ref="D1579:H1579"/>
    <mergeCell ref="D1580:H1580"/>
    <mergeCell ref="D1581:H1581"/>
    <mergeCell ref="D1582:H1582"/>
    <mergeCell ref="D1602:H1602"/>
    <mergeCell ref="D1603:H1603"/>
    <mergeCell ref="C1653:F1653"/>
    <mergeCell ref="G1653:H1653"/>
    <mergeCell ref="C1654:F1654"/>
    <mergeCell ref="G1654:H1654"/>
    <mergeCell ref="C1655:F1655"/>
    <mergeCell ref="G1655:H1655"/>
    <mergeCell ref="D1620:H1620"/>
    <mergeCell ref="D1621:H1621"/>
    <mergeCell ref="C1628:F1628"/>
    <mergeCell ref="A1632:H1632"/>
    <mergeCell ref="C1646:F1646"/>
    <mergeCell ref="C1650:F1650"/>
    <mergeCell ref="A1664:B1664"/>
    <mergeCell ref="G1664:H1664"/>
    <mergeCell ref="G1665:H1665"/>
    <mergeCell ref="A1669:B1669"/>
    <mergeCell ref="G1669:H1669"/>
    <mergeCell ref="G1670:H1670"/>
    <mergeCell ref="C1657:F1657"/>
    <mergeCell ref="C1659:F1659"/>
    <mergeCell ref="G1659:H1659"/>
    <mergeCell ref="C1660:F1660"/>
    <mergeCell ref="G1660:H1660"/>
    <mergeCell ref="C1661:F1661"/>
    <mergeCell ref="G1661:H1661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51"/>
  <sheetViews>
    <sheetView topLeftCell="A436" workbookViewId="0">
      <selection activeCell="N452" sqref="N45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845</v>
      </c>
      <c r="C12" s="1">
        <v>0</v>
      </c>
      <c r="D12" s="1">
        <f>ROW(A784)</f>
        <v>784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B784</f>
        <v>845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Капитальный ремонт помещений С-6 2-го этажа НВПК НИЯУ МИФИ_</v>
      </c>
      <c r="H18" s="3"/>
      <c r="I18" s="3"/>
      <c r="J18" s="3"/>
      <c r="K18" s="3"/>
      <c r="L18" s="3"/>
      <c r="M18" s="3"/>
      <c r="N18" s="3"/>
      <c r="O18" s="3">
        <f t="shared" ref="O18:AT18" si="1">O784</f>
        <v>94885.45</v>
      </c>
      <c r="P18" s="3">
        <f t="shared" si="1"/>
        <v>84429.86</v>
      </c>
      <c r="Q18" s="3">
        <f t="shared" si="1"/>
        <v>1247.5999999999999</v>
      </c>
      <c r="R18" s="3">
        <f t="shared" si="1"/>
        <v>208.79</v>
      </c>
      <c r="S18" s="3">
        <f t="shared" si="1"/>
        <v>9207.99</v>
      </c>
      <c r="T18" s="3">
        <f t="shared" si="1"/>
        <v>0</v>
      </c>
      <c r="U18" s="3">
        <f t="shared" si="1"/>
        <v>1023.88198755</v>
      </c>
      <c r="V18" s="3">
        <f t="shared" si="1"/>
        <v>17.269583000000001</v>
      </c>
      <c r="W18" s="3">
        <f t="shared" si="1"/>
        <v>0</v>
      </c>
      <c r="X18" s="3">
        <f t="shared" si="1"/>
        <v>9308.24</v>
      </c>
      <c r="Y18" s="3">
        <f t="shared" si="1"/>
        <v>5446.99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110530.88</v>
      </c>
      <c r="AS18" s="3">
        <f t="shared" si="1"/>
        <v>96500.73</v>
      </c>
      <c r="AT18" s="3">
        <f t="shared" si="1"/>
        <v>13670.09</v>
      </c>
      <c r="AU18" s="3">
        <f t="shared" ref="AU18:BZ18" si="2">AU784</f>
        <v>360.06</v>
      </c>
      <c r="AV18" s="3">
        <f t="shared" si="2"/>
        <v>84429.86</v>
      </c>
      <c r="AW18" s="3">
        <f t="shared" si="2"/>
        <v>84429.86</v>
      </c>
      <c r="AX18" s="3">
        <f t="shared" si="2"/>
        <v>0</v>
      </c>
      <c r="AY18" s="3">
        <f t="shared" si="2"/>
        <v>84429.86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CA784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DG784</f>
        <v>677476</v>
      </c>
      <c r="DH18" s="4">
        <f t="shared" si="4"/>
        <v>601984.65</v>
      </c>
      <c r="DI18" s="4">
        <f t="shared" si="4"/>
        <v>8895.2999999999993</v>
      </c>
      <c r="DJ18" s="4">
        <f t="shared" si="4"/>
        <v>1488.59</v>
      </c>
      <c r="DK18" s="4">
        <f t="shared" si="4"/>
        <v>66596.05</v>
      </c>
      <c r="DL18" s="4">
        <f t="shared" si="4"/>
        <v>0</v>
      </c>
      <c r="DM18" s="4">
        <f t="shared" si="4"/>
        <v>1023.88198755</v>
      </c>
      <c r="DN18" s="4">
        <f t="shared" si="4"/>
        <v>17.269583000000001</v>
      </c>
      <c r="DO18" s="4">
        <f t="shared" si="4"/>
        <v>0</v>
      </c>
      <c r="DP18" s="4">
        <f t="shared" si="4"/>
        <v>66980.899999999994</v>
      </c>
      <c r="DQ18" s="4">
        <f t="shared" si="4"/>
        <v>39213.97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790018.05</v>
      </c>
      <c r="EK18" s="4">
        <f t="shared" si="4"/>
        <v>688049.82</v>
      </c>
      <c r="EL18" s="4">
        <f t="shared" si="4"/>
        <v>97467.35</v>
      </c>
      <c r="EM18" s="4">
        <f t="shared" ref="EM18:FR18" si="5">EM784</f>
        <v>4500.88</v>
      </c>
      <c r="EN18" s="4">
        <f t="shared" si="5"/>
        <v>601984.65</v>
      </c>
      <c r="EO18" s="4">
        <f t="shared" si="5"/>
        <v>601984.65</v>
      </c>
      <c r="EP18" s="4">
        <f t="shared" si="5"/>
        <v>0</v>
      </c>
      <c r="EQ18" s="4">
        <f t="shared" si="5"/>
        <v>601984.65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FS784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ROW(A752)</f>
        <v>752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B752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O752</f>
        <v>94885.45</v>
      </c>
      <c r="P22" s="3">
        <f t="shared" si="8"/>
        <v>84429.86</v>
      </c>
      <c r="Q22" s="3">
        <f t="shared" si="8"/>
        <v>1247.5999999999999</v>
      </c>
      <c r="R22" s="3">
        <f t="shared" si="8"/>
        <v>208.79</v>
      </c>
      <c r="S22" s="3">
        <f t="shared" si="8"/>
        <v>9207.99</v>
      </c>
      <c r="T22" s="3">
        <f t="shared" si="8"/>
        <v>0</v>
      </c>
      <c r="U22" s="3">
        <f t="shared" si="8"/>
        <v>1023.88198755</v>
      </c>
      <c r="V22" s="3">
        <f t="shared" si="8"/>
        <v>17.269583000000001</v>
      </c>
      <c r="W22" s="3">
        <f t="shared" si="8"/>
        <v>0</v>
      </c>
      <c r="X22" s="3">
        <f t="shared" si="8"/>
        <v>9308.24</v>
      </c>
      <c r="Y22" s="3">
        <f t="shared" si="8"/>
        <v>5446.99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110530.88</v>
      </c>
      <c r="AS22" s="3">
        <f t="shared" si="8"/>
        <v>96500.73</v>
      </c>
      <c r="AT22" s="3">
        <f t="shared" si="8"/>
        <v>13670.09</v>
      </c>
      <c r="AU22" s="3">
        <f t="shared" ref="AU22:BZ22" si="9">AU752</f>
        <v>360.06</v>
      </c>
      <c r="AV22" s="3">
        <f t="shared" si="9"/>
        <v>84429.86</v>
      </c>
      <c r="AW22" s="3">
        <f t="shared" si="9"/>
        <v>84429.86</v>
      </c>
      <c r="AX22" s="3">
        <f t="shared" si="9"/>
        <v>0</v>
      </c>
      <c r="AY22" s="3">
        <f t="shared" si="9"/>
        <v>84429.86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CA752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DG752</f>
        <v>677476</v>
      </c>
      <c r="DH22" s="4">
        <f t="shared" si="11"/>
        <v>601984.65</v>
      </c>
      <c r="DI22" s="4">
        <f t="shared" si="11"/>
        <v>8895.2999999999993</v>
      </c>
      <c r="DJ22" s="4">
        <f t="shared" si="11"/>
        <v>1488.59</v>
      </c>
      <c r="DK22" s="4">
        <f t="shared" si="11"/>
        <v>66596.05</v>
      </c>
      <c r="DL22" s="4">
        <f t="shared" si="11"/>
        <v>0</v>
      </c>
      <c r="DM22" s="4">
        <f t="shared" si="11"/>
        <v>1023.88198755</v>
      </c>
      <c r="DN22" s="4">
        <f t="shared" si="11"/>
        <v>17.269583000000001</v>
      </c>
      <c r="DO22" s="4">
        <f t="shared" si="11"/>
        <v>0</v>
      </c>
      <c r="DP22" s="4">
        <f t="shared" si="11"/>
        <v>66980.899999999994</v>
      </c>
      <c r="DQ22" s="4">
        <f t="shared" si="11"/>
        <v>39213.97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790018.05</v>
      </c>
      <c r="EK22" s="4">
        <f t="shared" si="11"/>
        <v>688049.82</v>
      </c>
      <c r="EL22" s="4">
        <f t="shared" si="11"/>
        <v>97467.35</v>
      </c>
      <c r="EM22" s="4">
        <f t="shared" ref="EM22:FR22" si="12">EM752</f>
        <v>4500.88</v>
      </c>
      <c r="EN22" s="4">
        <f t="shared" si="12"/>
        <v>601984.65</v>
      </c>
      <c r="EO22" s="4">
        <f t="shared" si="12"/>
        <v>601984.65</v>
      </c>
      <c r="EP22" s="4">
        <f t="shared" si="12"/>
        <v>0</v>
      </c>
      <c r="EQ22" s="4">
        <f t="shared" si="12"/>
        <v>601984.65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FS752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ROW(A221)</f>
        <v>221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B221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1 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O221</f>
        <v>53336.160000000003</v>
      </c>
      <c r="P26" s="3">
        <f t="shared" si="15"/>
        <v>47621.51</v>
      </c>
      <c r="Q26" s="3">
        <f t="shared" si="15"/>
        <v>551.22</v>
      </c>
      <c r="R26" s="3">
        <f t="shared" si="15"/>
        <v>131.01</v>
      </c>
      <c r="S26" s="3">
        <f t="shared" si="15"/>
        <v>5163.43</v>
      </c>
      <c r="T26" s="3">
        <f t="shared" si="15"/>
        <v>0</v>
      </c>
      <c r="U26" s="3">
        <f t="shared" si="15"/>
        <v>587.31750314999999</v>
      </c>
      <c r="V26" s="3">
        <f t="shared" si="15"/>
        <v>11.220859750000001</v>
      </c>
      <c r="W26" s="3">
        <f t="shared" si="15"/>
        <v>0</v>
      </c>
      <c r="X26" s="3">
        <f t="shared" si="15"/>
        <v>5112.05</v>
      </c>
      <c r="Y26" s="3">
        <f t="shared" si="15"/>
        <v>2771.62</v>
      </c>
      <c r="Z26" s="3">
        <f t="shared" si="15"/>
        <v>0</v>
      </c>
      <c r="AA26" s="3">
        <f t="shared" si="15"/>
        <v>0</v>
      </c>
      <c r="AB26" s="3">
        <f t="shared" si="15"/>
        <v>53336.160000000003</v>
      </c>
      <c r="AC26" s="3">
        <f t="shared" si="15"/>
        <v>47621.51</v>
      </c>
      <c r="AD26" s="3">
        <f t="shared" si="15"/>
        <v>551.22</v>
      </c>
      <c r="AE26" s="3">
        <f t="shared" si="15"/>
        <v>131.01</v>
      </c>
      <c r="AF26" s="3">
        <f t="shared" si="15"/>
        <v>5163.43</v>
      </c>
      <c r="AG26" s="3">
        <f t="shared" si="15"/>
        <v>0</v>
      </c>
      <c r="AH26" s="3">
        <f t="shared" si="15"/>
        <v>587.31750314999999</v>
      </c>
      <c r="AI26" s="3">
        <f t="shared" si="15"/>
        <v>11.220859750000001</v>
      </c>
      <c r="AJ26" s="3">
        <f t="shared" si="15"/>
        <v>0</v>
      </c>
      <c r="AK26" s="3">
        <f t="shared" si="15"/>
        <v>5112.05</v>
      </c>
      <c r="AL26" s="3">
        <f t="shared" si="15"/>
        <v>2771.62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61219.83</v>
      </c>
      <c r="AS26" s="3">
        <f t="shared" si="15"/>
        <v>61219.83</v>
      </c>
      <c r="AT26" s="3">
        <f t="shared" si="15"/>
        <v>0</v>
      </c>
      <c r="AU26" s="3">
        <f t="shared" ref="AU26:BZ26" si="16">AU221</f>
        <v>0</v>
      </c>
      <c r="AV26" s="3">
        <f t="shared" si="16"/>
        <v>47621.51</v>
      </c>
      <c r="AW26" s="3">
        <f t="shared" si="16"/>
        <v>47621.51</v>
      </c>
      <c r="AX26" s="3">
        <f t="shared" si="16"/>
        <v>0</v>
      </c>
      <c r="AY26" s="3">
        <f t="shared" si="16"/>
        <v>47621.51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CA221</f>
        <v>61219.83</v>
      </c>
      <c r="CB26" s="3">
        <f t="shared" si="17"/>
        <v>61219.83</v>
      </c>
      <c r="CC26" s="3">
        <f t="shared" si="17"/>
        <v>0</v>
      </c>
      <c r="CD26" s="3">
        <f t="shared" si="17"/>
        <v>0</v>
      </c>
      <c r="CE26" s="3">
        <f t="shared" si="17"/>
        <v>47621.51</v>
      </c>
      <c r="CF26" s="3">
        <f t="shared" si="17"/>
        <v>47621.51</v>
      </c>
      <c r="CG26" s="3">
        <f t="shared" si="17"/>
        <v>0</v>
      </c>
      <c r="CH26" s="3">
        <f t="shared" si="17"/>
        <v>47621.51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DG221</f>
        <v>380286.85</v>
      </c>
      <c r="DH26" s="4">
        <f t="shared" si="18"/>
        <v>339541.24</v>
      </c>
      <c r="DI26" s="4">
        <f t="shared" si="18"/>
        <v>3930.36</v>
      </c>
      <c r="DJ26" s="4">
        <f t="shared" si="18"/>
        <v>934.15</v>
      </c>
      <c r="DK26" s="4">
        <f t="shared" si="18"/>
        <v>36815.25</v>
      </c>
      <c r="DL26" s="4">
        <f t="shared" si="18"/>
        <v>0</v>
      </c>
      <c r="DM26" s="4">
        <f t="shared" si="18"/>
        <v>587.31750314999999</v>
      </c>
      <c r="DN26" s="4">
        <f t="shared" si="18"/>
        <v>11.220859750000001</v>
      </c>
      <c r="DO26" s="4">
        <f t="shared" si="18"/>
        <v>0</v>
      </c>
      <c r="DP26" s="4">
        <f t="shared" si="18"/>
        <v>36449.15</v>
      </c>
      <c r="DQ26" s="4">
        <f t="shared" si="18"/>
        <v>19761.38</v>
      </c>
      <c r="DR26" s="4">
        <f t="shared" si="18"/>
        <v>0</v>
      </c>
      <c r="DS26" s="4">
        <f t="shared" si="18"/>
        <v>0</v>
      </c>
      <c r="DT26" s="4">
        <f t="shared" si="18"/>
        <v>380286.85</v>
      </c>
      <c r="DU26" s="4">
        <f t="shared" si="18"/>
        <v>339541.24</v>
      </c>
      <c r="DV26" s="4">
        <f t="shared" si="18"/>
        <v>3930.36</v>
      </c>
      <c r="DW26" s="4">
        <f t="shared" si="18"/>
        <v>934.15</v>
      </c>
      <c r="DX26" s="4">
        <f t="shared" si="18"/>
        <v>36815.25</v>
      </c>
      <c r="DY26" s="4">
        <f t="shared" si="18"/>
        <v>0</v>
      </c>
      <c r="DZ26" s="4">
        <f t="shared" si="18"/>
        <v>587.31750314999999</v>
      </c>
      <c r="EA26" s="4">
        <f t="shared" si="18"/>
        <v>11.220859750000001</v>
      </c>
      <c r="EB26" s="4">
        <f t="shared" si="18"/>
        <v>0</v>
      </c>
      <c r="EC26" s="4">
        <f t="shared" si="18"/>
        <v>36449.15</v>
      </c>
      <c r="ED26" s="4">
        <f t="shared" si="18"/>
        <v>19761.38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436497.38</v>
      </c>
      <c r="EK26" s="4">
        <f t="shared" si="18"/>
        <v>436497.38</v>
      </c>
      <c r="EL26" s="4">
        <f t="shared" si="18"/>
        <v>0</v>
      </c>
      <c r="EM26" s="4">
        <f t="shared" ref="EM26:FR26" si="19">EM221</f>
        <v>0</v>
      </c>
      <c r="EN26" s="4">
        <f t="shared" si="19"/>
        <v>339541.24</v>
      </c>
      <c r="EO26" s="4">
        <f t="shared" si="19"/>
        <v>339541.24</v>
      </c>
      <c r="EP26" s="4">
        <f t="shared" si="19"/>
        <v>0</v>
      </c>
      <c r="EQ26" s="4">
        <f t="shared" si="19"/>
        <v>339541.24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FS221</f>
        <v>436497.38</v>
      </c>
      <c r="FT26" s="4">
        <f t="shared" si="20"/>
        <v>436497.38</v>
      </c>
      <c r="FU26" s="4">
        <f t="shared" si="20"/>
        <v>0</v>
      </c>
      <c r="FV26" s="4">
        <f t="shared" si="20"/>
        <v>0</v>
      </c>
      <c r="FW26" s="4">
        <f t="shared" si="20"/>
        <v>339541.24</v>
      </c>
      <c r="FX26" s="4">
        <f t="shared" si="20"/>
        <v>339541.24</v>
      </c>
      <c r="FY26" s="4">
        <f t="shared" si="20"/>
        <v>0</v>
      </c>
      <c r="FZ26" s="4">
        <f t="shared" si="20"/>
        <v>339541.24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ROUND(14.28/100,9)</f>
        <v>0.14280000000000001</v>
      </c>
      <c r="J28" s="2">
        <v>0</v>
      </c>
      <c r="K28" s="2"/>
      <c r="L28" s="2"/>
      <c r="M28" s="2"/>
      <c r="N28" s="2"/>
      <c r="O28" s="2">
        <f t="shared" ref="O28:O59" si="21">ROUND(CP28,2)</f>
        <v>154.59</v>
      </c>
      <c r="P28" s="2">
        <f t="shared" ref="P28:P59" si="22">ROUND(CQ28*I28,2)</f>
        <v>0</v>
      </c>
      <c r="Q28" s="2">
        <f t="shared" ref="Q28:Q59" si="23">ROUND(CR28*I28,2)</f>
        <v>34.549999999999997</v>
      </c>
      <c r="R28" s="2">
        <f t="shared" ref="R28:R59" si="24">ROUND(CS28*I28,2)</f>
        <v>14.92</v>
      </c>
      <c r="S28" s="2">
        <f t="shared" ref="S28:S59" si="25">ROUND(CT28*I28,2)</f>
        <v>120.04</v>
      </c>
      <c r="T28" s="2">
        <f t="shared" ref="T28:T59" si="26">ROUND(CU28*I28,2)</f>
        <v>0</v>
      </c>
      <c r="U28" s="2">
        <f t="shared" ref="U28:U59" si="27">CV28*I28</f>
        <v>14.838348</v>
      </c>
      <c r="V28" s="2">
        <f t="shared" ref="V28:V59" si="28">CW28*I28</f>
        <v>1.105272</v>
      </c>
      <c r="W28" s="2">
        <f t="shared" ref="W28:W59" si="29">ROUND(CX28*I28,2)</f>
        <v>0</v>
      </c>
      <c r="X28" s="2">
        <f t="shared" ref="X28:X59" si="30">ROUND(CY28,2)</f>
        <v>133.61000000000001</v>
      </c>
      <c r="Y28" s="2">
        <f t="shared" ref="Y28:Y59" si="31">ROUND(CZ28,2)</f>
        <v>80.98</v>
      </c>
      <c r="Z28" s="2"/>
      <c r="AA28" s="2">
        <v>16688585</v>
      </c>
      <c r="AB28" s="2">
        <f t="shared" ref="AB28:AB59" si="32">ROUND((AC28+AD28+AF28),6)</f>
        <v>1082.58</v>
      </c>
      <c r="AC28" s="2">
        <f>ROUND((ES28),6)</f>
        <v>0</v>
      </c>
      <c r="AD28" s="2">
        <f>ROUND((((ET28)-(EU28))+AE28),6)</f>
        <v>241.95</v>
      </c>
      <c r="AE28" s="2">
        <f>ROUND((EU28),6)</f>
        <v>104.49</v>
      </c>
      <c r="AF28" s="2">
        <f>ROUND((EV28),6)</f>
        <v>840.63</v>
      </c>
      <c r="AG28" s="2">
        <f t="shared" ref="AG28:AG59" si="33">ROUND((AP28),6)</f>
        <v>0</v>
      </c>
      <c r="AH28" s="2">
        <f>(EW28)</f>
        <v>103.91</v>
      </c>
      <c r="AI28" s="2">
        <f>(EX28)</f>
        <v>7.74</v>
      </c>
      <c r="AJ28" s="2">
        <f t="shared" ref="AJ28:AJ59" si="34">ROUND((AS28),6)</f>
        <v>0</v>
      </c>
      <c r="AK28" s="2">
        <v>1082.58</v>
      </c>
      <c r="AL28" s="2">
        <v>0</v>
      </c>
      <c r="AM28" s="2">
        <v>241.95</v>
      </c>
      <c r="AN28" s="2">
        <v>104.49</v>
      </c>
      <c r="AO28" s="2">
        <v>840.63</v>
      </c>
      <c r="AP28" s="2">
        <v>0</v>
      </c>
      <c r="AQ28" s="2">
        <v>103.91</v>
      </c>
      <c r="AR28" s="2">
        <v>7.74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46001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110</v>
      </c>
      <c r="CA28" s="2">
        <v>70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59" si="35">(P28+Q28+S28)</f>
        <v>154.59</v>
      </c>
      <c r="CQ28" s="2">
        <f t="shared" ref="CQ28:CQ59" si="36">AC28*BC28</f>
        <v>0</v>
      </c>
      <c r="CR28" s="2">
        <f t="shared" ref="CR28:CR59" si="37">AD28*BB28</f>
        <v>241.95</v>
      </c>
      <c r="CS28" s="2">
        <f t="shared" ref="CS28:CS59" si="38">AE28*BS28</f>
        <v>104.49</v>
      </c>
      <c r="CT28" s="2">
        <f t="shared" ref="CT28:CT59" si="39">AF28*BA28</f>
        <v>840.63</v>
      </c>
      <c r="CU28" s="2">
        <f t="shared" ref="CU28:CU59" si="40">AG28</f>
        <v>0</v>
      </c>
      <c r="CV28" s="2">
        <f t="shared" ref="CV28:CV59" si="41">AH28</f>
        <v>103.91</v>
      </c>
      <c r="CW28" s="2">
        <f t="shared" ref="CW28:CW59" si="42">AI28</f>
        <v>7.74</v>
      </c>
      <c r="CX28" s="2">
        <f t="shared" ref="CX28:CX59" si="43">AJ28</f>
        <v>0</v>
      </c>
      <c r="CY28" s="2">
        <f t="shared" ref="CY28:CY59" si="44">(((S28+R28)*AT28)/100)</f>
        <v>133.6104</v>
      </c>
      <c r="CZ28" s="2">
        <f t="shared" ref="CZ28:CZ59" si="45">(((S28+R28)*AU28)/100)</f>
        <v>80.975999999999999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18</v>
      </c>
      <c r="DW28" s="2" t="s">
        <v>18</v>
      </c>
      <c r="DX28" s="2">
        <v>100</v>
      </c>
      <c r="DY28" s="2"/>
      <c r="DZ28" s="2"/>
      <c r="EA28" s="2"/>
      <c r="EB28" s="2"/>
      <c r="EC28" s="2"/>
      <c r="ED28" s="2"/>
      <c r="EE28" s="2">
        <v>16510555</v>
      </c>
      <c r="EF28" s="2">
        <v>2</v>
      </c>
      <c r="EG28" s="2" t="s">
        <v>20</v>
      </c>
      <c r="EH28" s="2">
        <v>0</v>
      </c>
      <c r="EI28" s="2" t="s">
        <v>6</v>
      </c>
      <c r="EJ28" s="2">
        <v>1</v>
      </c>
      <c r="EK28" s="2">
        <v>46001</v>
      </c>
      <c r="EL28" s="2" t="s">
        <v>21</v>
      </c>
      <c r="EM28" s="2" t="s">
        <v>22</v>
      </c>
      <c r="EN28" s="2"/>
      <c r="EO28" s="2" t="s">
        <v>6</v>
      </c>
      <c r="EP28" s="2"/>
      <c r="EQ28" s="2">
        <v>0</v>
      </c>
      <c r="ER28" s="2">
        <v>1082.58</v>
      </c>
      <c r="ES28" s="2">
        <v>0</v>
      </c>
      <c r="ET28" s="2">
        <v>241.95</v>
      </c>
      <c r="EU28" s="2">
        <v>104.49</v>
      </c>
      <c r="EV28" s="2">
        <v>840.63</v>
      </c>
      <c r="EW28" s="2">
        <v>103.91</v>
      </c>
      <c r="EX28" s="2">
        <v>7.74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6">ROUND(IF(AND(BH28=3,BI28=3),P28,0),2)</f>
        <v>0</v>
      </c>
      <c r="FS28" s="2">
        <v>0</v>
      </c>
      <c r="FT28" s="2" t="s">
        <v>23</v>
      </c>
      <c r="FU28" s="2" t="s">
        <v>24</v>
      </c>
      <c r="FV28" s="2"/>
      <c r="FW28" s="2"/>
      <c r="FX28" s="2">
        <v>99</v>
      </c>
      <c r="FY28" s="2">
        <v>59.5</v>
      </c>
      <c r="FZ28" s="2"/>
      <c r="GA28" s="2" t="s">
        <v>6</v>
      </c>
      <c r="GB28" s="2"/>
      <c r="GC28" s="2"/>
      <c r="GD28" s="2">
        <v>0</v>
      </c>
      <c r="GE28" s="2"/>
      <c r="GF28" s="2">
        <v>309229644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47">ROUND(IF(AND(BH28=3,BI28=3,FS28&lt;&gt;0),P28,0),2)</f>
        <v>0</v>
      </c>
      <c r="GM28" s="2">
        <f t="shared" ref="GM28:GM59" si="48">ROUND(O28+X28+Y28+GK28,2)+GX28</f>
        <v>369.18</v>
      </c>
      <c r="GN28" s="2">
        <f t="shared" ref="GN28:GN59" si="49">IF(OR(BI28=0,BI28=1),ROUND(O28+X28+Y28+GK28,2),0)</f>
        <v>369.18</v>
      </c>
      <c r="GO28" s="2">
        <f t="shared" ref="GO28:GO59" si="50">IF(BI28=2,ROUND(O28+X28+Y28+GK28,2),0)</f>
        <v>0</v>
      </c>
      <c r="GP28" s="2">
        <f t="shared" ref="GP28:GP59" si="51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59" si="52">ROUND(GT28,6)</f>
        <v>0</v>
      </c>
      <c r="GW28" s="2">
        <v>1</v>
      </c>
      <c r="GX28" s="2">
        <f t="shared" ref="GX28:GX59" si="53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15</v>
      </c>
      <c r="F29" t="s">
        <v>16</v>
      </c>
      <c r="G29" t="s">
        <v>17</v>
      </c>
      <c r="H29" t="s">
        <v>18</v>
      </c>
      <c r="I29">
        <f>ROUND(14.28/100,9)</f>
        <v>0.14280000000000001</v>
      </c>
      <c r="J29">
        <v>0</v>
      </c>
      <c r="O29">
        <f t="shared" si="21"/>
        <v>1102.24</v>
      </c>
      <c r="P29">
        <f t="shared" si="22"/>
        <v>0</v>
      </c>
      <c r="Q29">
        <f t="shared" si="23"/>
        <v>246.34</v>
      </c>
      <c r="R29">
        <f t="shared" si="24"/>
        <v>106.39</v>
      </c>
      <c r="S29">
        <f t="shared" si="25"/>
        <v>855.9</v>
      </c>
      <c r="T29">
        <f t="shared" si="26"/>
        <v>0</v>
      </c>
      <c r="U29">
        <f t="shared" si="27"/>
        <v>14.838348</v>
      </c>
      <c r="V29">
        <f t="shared" si="28"/>
        <v>1.105272</v>
      </c>
      <c r="W29">
        <f t="shared" si="29"/>
        <v>0</v>
      </c>
      <c r="X29">
        <f t="shared" si="30"/>
        <v>952.67</v>
      </c>
      <c r="Y29">
        <f t="shared" si="31"/>
        <v>577.37</v>
      </c>
      <c r="AA29">
        <v>16688586</v>
      </c>
      <c r="AB29">
        <f t="shared" si="32"/>
        <v>1082.58</v>
      </c>
      <c r="AC29">
        <f>ROUND((ES29),6)</f>
        <v>0</v>
      </c>
      <c r="AD29">
        <f>ROUND((((ET29)-(EU29))+AE29),6)</f>
        <v>241.95</v>
      </c>
      <c r="AE29">
        <f>ROUND((EU29),6)</f>
        <v>104.49</v>
      </c>
      <c r="AF29">
        <f>ROUND((EV29),6)</f>
        <v>840.63</v>
      </c>
      <c r="AG29">
        <f t="shared" si="33"/>
        <v>0</v>
      </c>
      <c r="AH29">
        <f>(EW29)</f>
        <v>103.91</v>
      </c>
      <c r="AI29">
        <f>(EX29)</f>
        <v>7.74</v>
      </c>
      <c r="AJ29">
        <f t="shared" si="34"/>
        <v>0</v>
      </c>
      <c r="AK29">
        <v>1082.58</v>
      </c>
      <c r="AL29">
        <v>0</v>
      </c>
      <c r="AM29">
        <v>241.95</v>
      </c>
      <c r="AN29">
        <v>104.49</v>
      </c>
      <c r="AO29">
        <v>840.63</v>
      </c>
      <c r="AP29">
        <v>0</v>
      </c>
      <c r="AQ29">
        <v>103.91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7.13</v>
      </c>
      <c r="BA29">
        <v>7.13</v>
      </c>
      <c r="BB29">
        <v>7.13</v>
      </c>
      <c r="BC29">
        <v>7.13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46001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7.13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5"/>
        <v>1102.24</v>
      </c>
      <c r="CQ29">
        <f t="shared" si="36"/>
        <v>0</v>
      </c>
      <c r="CR29">
        <f t="shared" si="37"/>
        <v>1725.1034999999999</v>
      </c>
      <c r="CS29">
        <f t="shared" si="38"/>
        <v>745.01369999999997</v>
      </c>
      <c r="CT29">
        <f t="shared" si="39"/>
        <v>5993.6918999999998</v>
      </c>
      <c r="CU29">
        <f t="shared" si="40"/>
        <v>0</v>
      </c>
      <c r="CV29">
        <f t="shared" si="41"/>
        <v>103.91</v>
      </c>
      <c r="CW29">
        <f t="shared" si="42"/>
        <v>7.74</v>
      </c>
      <c r="CX29">
        <f t="shared" si="43"/>
        <v>0</v>
      </c>
      <c r="CY29">
        <f t="shared" si="44"/>
        <v>952.66709999999989</v>
      </c>
      <c r="CZ29">
        <f t="shared" si="45"/>
        <v>577.37399999999991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18</v>
      </c>
      <c r="DW29" t="s">
        <v>18</v>
      </c>
      <c r="DX29">
        <v>100</v>
      </c>
      <c r="EE29">
        <v>16510555</v>
      </c>
      <c r="EF29">
        <v>2</v>
      </c>
      <c r="EG29" t="s">
        <v>20</v>
      </c>
      <c r="EH29">
        <v>0</v>
      </c>
      <c r="EI29" t="s">
        <v>6</v>
      </c>
      <c r="EJ29">
        <v>1</v>
      </c>
      <c r="EK29">
        <v>46001</v>
      </c>
      <c r="EL29" t="s">
        <v>21</v>
      </c>
      <c r="EM29" t="s">
        <v>22</v>
      </c>
      <c r="EO29" t="s">
        <v>6</v>
      </c>
      <c r="EQ29">
        <v>0</v>
      </c>
      <c r="ER29">
        <v>1082.58</v>
      </c>
      <c r="ES29">
        <v>0</v>
      </c>
      <c r="ET29">
        <v>241.95</v>
      </c>
      <c r="EU29">
        <v>104.49</v>
      </c>
      <c r="EV29">
        <v>840.63</v>
      </c>
      <c r="EW29">
        <v>103.91</v>
      </c>
      <c r="EX29">
        <v>7.74</v>
      </c>
      <c r="EY29">
        <v>0</v>
      </c>
      <c r="FQ29">
        <v>0</v>
      </c>
      <c r="FR29">
        <f t="shared" si="46"/>
        <v>0</v>
      </c>
      <c r="FS29">
        <v>0</v>
      </c>
      <c r="FT29" t="s">
        <v>23</v>
      </c>
      <c r="FU29" t="s">
        <v>24</v>
      </c>
      <c r="FX29">
        <v>99</v>
      </c>
      <c r="FY29">
        <v>59.5</v>
      </c>
      <c r="GA29" t="s">
        <v>6</v>
      </c>
      <c r="GD29">
        <v>0</v>
      </c>
      <c r="GF29">
        <v>309229644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7"/>
        <v>0</v>
      </c>
      <c r="GM29">
        <f t="shared" si="48"/>
        <v>2632.28</v>
      </c>
      <c r="GN29">
        <f t="shared" si="49"/>
        <v>2632.28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6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ROW(SmtRes!A13)</f>
        <v>13</v>
      </c>
      <c r="D30" s="2">
        <f>ROW(EtalonRes!A14)</f>
        <v>14</v>
      </c>
      <c r="E30" s="2" t="s">
        <v>25</v>
      </c>
      <c r="F30" s="2" t="s">
        <v>26</v>
      </c>
      <c r="G30" s="2" t="s">
        <v>27</v>
      </c>
      <c r="H30" s="2" t="s">
        <v>28</v>
      </c>
      <c r="I30" s="2">
        <f>ROUND(3.02/100,9)</f>
        <v>3.0200000000000001E-2</v>
      </c>
      <c r="J30" s="2">
        <v>0</v>
      </c>
      <c r="K30" s="2"/>
      <c r="L30" s="2"/>
      <c r="M30" s="2"/>
      <c r="N30" s="2"/>
      <c r="O30" s="2">
        <f t="shared" si="21"/>
        <v>19.79</v>
      </c>
      <c r="P30" s="2">
        <f t="shared" si="22"/>
        <v>0</v>
      </c>
      <c r="Q30" s="2">
        <f t="shared" si="23"/>
        <v>5.23</v>
      </c>
      <c r="R30" s="2">
        <f t="shared" si="24"/>
        <v>1.26</v>
      </c>
      <c r="S30" s="2">
        <f t="shared" si="25"/>
        <v>14.56</v>
      </c>
      <c r="T30" s="2">
        <f t="shared" si="26"/>
        <v>0</v>
      </c>
      <c r="U30" s="2">
        <f t="shared" si="27"/>
        <v>1.8156240000000001</v>
      </c>
      <c r="V30" s="2">
        <f t="shared" si="28"/>
        <v>0.10147200000000001</v>
      </c>
      <c r="W30" s="2">
        <f t="shared" si="29"/>
        <v>0</v>
      </c>
      <c r="X30" s="2">
        <f t="shared" si="30"/>
        <v>16.77</v>
      </c>
      <c r="Y30" s="2">
        <f t="shared" si="31"/>
        <v>8.5399999999999991</v>
      </c>
      <c r="Z30" s="2"/>
      <c r="AA30" s="2">
        <v>16688585</v>
      </c>
      <c r="AB30" s="2">
        <f t="shared" si="32"/>
        <v>655.26400000000001</v>
      </c>
      <c r="AC30" s="2">
        <f>ROUND(((ES30*0)),6)</f>
        <v>0</v>
      </c>
      <c r="AD30" s="2">
        <f>ROUND(((((ET30*0.8))-((EU30*0.8)))+AE30),6)</f>
        <v>173.10400000000001</v>
      </c>
      <c r="AE30" s="2">
        <f>ROUND(((EU30*0.8)),6)</f>
        <v>41.607999999999997</v>
      </c>
      <c r="AF30" s="2">
        <f>ROUND(((EV30*0.8)),6)</f>
        <v>482.16</v>
      </c>
      <c r="AG30" s="2">
        <f t="shared" si="33"/>
        <v>0</v>
      </c>
      <c r="AH30" s="2">
        <f>((EW30*0.8))</f>
        <v>60.120000000000005</v>
      </c>
      <c r="AI30" s="2">
        <f>((EX30*0.8))</f>
        <v>3.3600000000000003</v>
      </c>
      <c r="AJ30" s="2">
        <f t="shared" si="34"/>
        <v>0</v>
      </c>
      <c r="AK30" s="2">
        <v>2452.44</v>
      </c>
      <c r="AL30" s="2">
        <v>1633.36</v>
      </c>
      <c r="AM30" s="2">
        <v>216.38</v>
      </c>
      <c r="AN30" s="2">
        <v>52.01</v>
      </c>
      <c r="AO30" s="2">
        <v>602.70000000000005</v>
      </c>
      <c r="AP30" s="2">
        <v>0</v>
      </c>
      <c r="AQ30" s="2">
        <v>75.150000000000006</v>
      </c>
      <c r="AR30" s="2">
        <v>4.2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29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1582</v>
      </c>
      <c r="CO30" s="2">
        <v>0</v>
      </c>
      <c r="CP30" s="2">
        <f t="shared" si="35"/>
        <v>19.79</v>
      </c>
      <c r="CQ30" s="2">
        <f t="shared" si="36"/>
        <v>0</v>
      </c>
      <c r="CR30" s="2">
        <f t="shared" si="37"/>
        <v>173.10400000000001</v>
      </c>
      <c r="CS30" s="2">
        <f t="shared" si="38"/>
        <v>41.607999999999997</v>
      </c>
      <c r="CT30" s="2">
        <f t="shared" si="39"/>
        <v>482.16</v>
      </c>
      <c r="CU30" s="2">
        <f t="shared" si="40"/>
        <v>0</v>
      </c>
      <c r="CV30" s="2">
        <f t="shared" si="41"/>
        <v>60.120000000000005</v>
      </c>
      <c r="CW30" s="2">
        <f t="shared" si="42"/>
        <v>3.3600000000000003</v>
      </c>
      <c r="CX30" s="2">
        <f t="shared" si="43"/>
        <v>0</v>
      </c>
      <c r="CY30" s="2">
        <f t="shared" si="44"/>
        <v>16.769200000000001</v>
      </c>
      <c r="CZ30" s="2">
        <f t="shared" si="45"/>
        <v>8.5427999999999997</v>
      </c>
      <c r="DA30" s="2"/>
      <c r="DB30" s="2"/>
      <c r="DC30" s="2" t="s">
        <v>6</v>
      </c>
      <c r="DD30" s="2" t="s">
        <v>30</v>
      </c>
      <c r="DE30" s="2" t="s">
        <v>31</v>
      </c>
      <c r="DF30" s="2" t="s">
        <v>31</v>
      </c>
      <c r="DG30" s="2" t="s">
        <v>31</v>
      </c>
      <c r="DH30" s="2" t="s">
        <v>6</v>
      </c>
      <c r="DI30" s="2" t="s">
        <v>31</v>
      </c>
      <c r="DJ30" s="2" t="s">
        <v>31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1013</v>
      </c>
      <c r="DV30" s="2" t="s">
        <v>28</v>
      </c>
      <c r="DW30" s="2" t="s">
        <v>28</v>
      </c>
      <c r="DX30" s="2">
        <v>1</v>
      </c>
      <c r="DY30" s="2"/>
      <c r="DZ30" s="2"/>
      <c r="EA30" s="2"/>
      <c r="EB30" s="2"/>
      <c r="EC30" s="2"/>
      <c r="ED30" s="2"/>
      <c r="EE30" s="2">
        <v>16510487</v>
      </c>
      <c r="EF30" s="2">
        <v>2</v>
      </c>
      <c r="EG30" s="2" t="s">
        <v>20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32</v>
      </c>
      <c r="EM30" s="2" t="s">
        <v>33</v>
      </c>
      <c r="EN30" s="2"/>
      <c r="EO30" s="2" t="s">
        <v>34</v>
      </c>
      <c r="EP30" s="2"/>
      <c r="EQ30" s="2">
        <v>0</v>
      </c>
      <c r="ER30" s="2">
        <v>2452.44</v>
      </c>
      <c r="ES30" s="2">
        <v>1633.36</v>
      </c>
      <c r="ET30" s="2">
        <v>216.38</v>
      </c>
      <c r="EU30" s="2">
        <v>52.01</v>
      </c>
      <c r="EV30" s="2">
        <v>602.70000000000005</v>
      </c>
      <c r="EW30" s="2">
        <v>75.150000000000006</v>
      </c>
      <c r="EX30" s="2">
        <v>4.2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6"/>
        <v>0</v>
      </c>
      <c r="FS30" s="2">
        <v>0</v>
      </c>
      <c r="FT30" s="2" t="s">
        <v>23</v>
      </c>
      <c r="FU30" s="2" t="s">
        <v>24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107508793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7"/>
        <v>0</v>
      </c>
      <c r="GM30" s="2">
        <f t="shared" si="48"/>
        <v>45.1</v>
      </c>
      <c r="GN30" s="2">
        <f t="shared" si="49"/>
        <v>45.1</v>
      </c>
      <c r="GO30" s="2">
        <f t="shared" si="50"/>
        <v>0</v>
      </c>
      <c r="GP30" s="2">
        <f t="shared" si="51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2"/>
        <v>0</v>
      </c>
      <c r="GW30" s="2">
        <v>1</v>
      </c>
      <c r="GX30" s="2">
        <f t="shared" si="53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ROW(SmtRes!A20)</f>
        <v>20</v>
      </c>
      <c r="D31">
        <f>ROW(EtalonRes!A22)</f>
        <v>22</v>
      </c>
      <c r="E31" t="s">
        <v>25</v>
      </c>
      <c r="F31" t="s">
        <v>26</v>
      </c>
      <c r="G31" t="s">
        <v>27</v>
      </c>
      <c r="H31" t="s">
        <v>28</v>
      </c>
      <c r="I31">
        <f>ROUND(3.02/100,9)</f>
        <v>3.0200000000000001E-2</v>
      </c>
      <c r="J31">
        <v>0</v>
      </c>
      <c r="O31">
        <f t="shared" si="21"/>
        <v>141.09</v>
      </c>
      <c r="P31">
        <f t="shared" si="22"/>
        <v>0</v>
      </c>
      <c r="Q31">
        <f t="shared" si="23"/>
        <v>37.270000000000003</v>
      </c>
      <c r="R31">
        <f t="shared" si="24"/>
        <v>8.9600000000000009</v>
      </c>
      <c r="S31">
        <f t="shared" si="25"/>
        <v>103.82</v>
      </c>
      <c r="T31">
        <f t="shared" si="26"/>
        <v>0</v>
      </c>
      <c r="U31">
        <f t="shared" si="27"/>
        <v>1.8156240000000001</v>
      </c>
      <c r="V31">
        <f t="shared" si="28"/>
        <v>0.10147200000000001</v>
      </c>
      <c r="W31">
        <f t="shared" si="29"/>
        <v>0</v>
      </c>
      <c r="X31">
        <f t="shared" si="30"/>
        <v>119.55</v>
      </c>
      <c r="Y31">
        <f t="shared" si="31"/>
        <v>60.9</v>
      </c>
      <c r="AA31">
        <v>16688586</v>
      </c>
      <c r="AB31">
        <f t="shared" si="32"/>
        <v>655.26400000000001</v>
      </c>
      <c r="AC31">
        <f>ROUND(((ES31*0)),6)</f>
        <v>0</v>
      </c>
      <c r="AD31">
        <f>ROUND(((((ET31*0.8))-((EU31*0.8)))+AE31),6)</f>
        <v>173.10400000000001</v>
      </c>
      <c r="AE31">
        <f>ROUND(((EU31*0.8)),6)</f>
        <v>41.607999999999997</v>
      </c>
      <c r="AF31">
        <f>ROUND(((EV31*0.8)),6)</f>
        <v>482.16</v>
      </c>
      <c r="AG31">
        <f t="shared" si="33"/>
        <v>0</v>
      </c>
      <c r="AH31">
        <f>((EW31*0.8))</f>
        <v>60.120000000000005</v>
      </c>
      <c r="AI31">
        <f>((EX31*0.8))</f>
        <v>3.3600000000000003</v>
      </c>
      <c r="AJ31">
        <f t="shared" si="34"/>
        <v>0</v>
      </c>
      <c r="AK31">
        <v>2452.44</v>
      </c>
      <c r="AL31">
        <v>1633.36</v>
      </c>
      <c r="AM31">
        <v>216.38</v>
      </c>
      <c r="AN31">
        <v>52.01</v>
      </c>
      <c r="AO31">
        <v>602.70000000000005</v>
      </c>
      <c r="AP31">
        <v>0</v>
      </c>
      <c r="AQ31">
        <v>75.150000000000006</v>
      </c>
      <c r="AR31">
        <v>4.2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7.13</v>
      </c>
      <c r="BA31">
        <v>7.13</v>
      </c>
      <c r="BB31">
        <v>7.13</v>
      </c>
      <c r="BC31">
        <v>7.13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29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7.13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F31">
        <v>0</v>
      </c>
      <c r="CG31">
        <v>0</v>
      </c>
      <c r="CM31">
        <v>0</v>
      </c>
      <c r="CN31" t="s">
        <v>1582</v>
      </c>
      <c r="CO31">
        <v>0</v>
      </c>
      <c r="CP31">
        <f t="shared" si="35"/>
        <v>141.09</v>
      </c>
      <c r="CQ31">
        <f t="shared" si="36"/>
        <v>0</v>
      </c>
      <c r="CR31">
        <f t="shared" si="37"/>
        <v>1234.23152</v>
      </c>
      <c r="CS31">
        <f t="shared" si="38"/>
        <v>296.66503999999998</v>
      </c>
      <c r="CT31">
        <f t="shared" si="39"/>
        <v>3437.8008</v>
      </c>
      <c r="CU31">
        <f t="shared" si="40"/>
        <v>0</v>
      </c>
      <c r="CV31">
        <f t="shared" si="41"/>
        <v>60.120000000000005</v>
      </c>
      <c r="CW31">
        <f t="shared" si="42"/>
        <v>3.3600000000000003</v>
      </c>
      <c r="CX31">
        <f t="shared" si="43"/>
        <v>0</v>
      </c>
      <c r="CY31">
        <f t="shared" si="44"/>
        <v>119.5468</v>
      </c>
      <c r="CZ31">
        <f t="shared" si="45"/>
        <v>60.901199999999996</v>
      </c>
      <c r="DC31" t="s">
        <v>6</v>
      </c>
      <c r="DD31" t="s">
        <v>30</v>
      </c>
      <c r="DE31" t="s">
        <v>31</v>
      </c>
      <c r="DF31" t="s">
        <v>31</v>
      </c>
      <c r="DG31" t="s">
        <v>31</v>
      </c>
      <c r="DH31" t="s">
        <v>6</v>
      </c>
      <c r="DI31" t="s">
        <v>31</v>
      </c>
      <c r="DJ31" t="s">
        <v>31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28</v>
      </c>
      <c r="DW31" t="s">
        <v>28</v>
      </c>
      <c r="DX31">
        <v>1</v>
      </c>
      <c r="EE31">
        <v>16510487</v>
      </c>
      <c r="EF31">
        <v>2</v>
      </c>
      <c r="EG31" t="s">
        <v>20</v>
      </c>
      <c r="EH31">
        <v>0</v>
      </c>
      <c r="EI31" t="s">
        <v>6</v>
      </c>
      <c r="EJ31">
        <v>1</v>
      </c>
      <c r="EK31">
        <v>10001</v>
      </c>
      <c r="EL31" t="s">
        <v>32</v>
      </c>
      <c r="EM31" t="s">
        <v>33</v>
      </c>
      <c r="EO31" t="s">
        <v>34</v>
      </c>
      <c r="EQ31">
        <v>0</v>
      </c>
      <c r="ER31">
        <v>2452.44</v>
      </c>
      <c r="ES31">
        <v>1633.36</v>
      </c>
      <c r="ET31">
        <v>216.38</v>
      </c>
      <c r="EU31">
        <v>52.01</v>
      </c>
      <c r="EV31">
        <v>602.70000000000005</v>
      </c>
      <c r="EW31">
        <v>75.150000000000006</v>
      </c>
      <c r="EX31">
        <v>4.2</v>
      </c>
      <c r="EY31">
        <v>0</v>
      </c>
      <c r="FQ31">
        <v>0</v>
      </c>
      <c r="FR31">
        <f t="shared" si="46"/>
        <v>0</v>
      </c>
      <c r="FS31">
        <v>0</v>
      </c>
      <c r="FT31" t="s">
        <v>23</v>
      </c>
      <c r="FU31" t="s">
        <v>24</v>
      </c>
      <c r="FX31">
        <v>106.2</v>
      </c>
      <c r="FY31">
        <v>53.55</v>
      </c>
      <c r="GA31" t="s">
        <v>6</v>
      </c>
      <c r="GD31">
        <v>0</v>
      </c>
      <c r="GF31">
        <v>107508793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7"/>
        <v>0</v>
      </c>
      <c r="GM31">
        <f t="shared" si="48"/>
        <v>321.54000000000002</v>
      </c>
      <c r="GN31">
        <f t="shared" si="49"/>
        <v>321.54000000000002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6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ROW(SmtRes!A23)</f>
        <v>23</v>
      </c>
      <c r="D32" s="2">
        <f>ROW(EtalonRes!A26)</f>
        <v>26</v>
      </c>
      <c r="E32" s="2" t="s">
        <v>35</v>
      </c>
      <c r="F32" s="2" t="s">
        <v>36</v>
      </c>
      <c r="G32" s="2" t="s">
        <v>37</v>
      </c>
      <c r="H32" s="2" t="s">
        <v>18</v>
      </c>
      <c r="I32" s="2">
        <f>ROUND(7.8/100,9)</f>
        <v>7.8E-2</v>
      </c>
      <c r="J32" s="2">
        <v>0</v>
      </c>
      <c r="K32" s="2"/>
      <c r="L32" s="2"/>
      <c r="M32" s="2"/>
      <c r="N32" s="2"/>
      <c r="O32" s="2">
        <f t="shared" si="21"/>
        <v>50</v>
      </c>
      <c r="P32" s="2">
        <f t="shared" si="22"/>
        <v>0</v>
      </c>
      <c r="Q32" s="2">
        <f t="shared" si="23"/>
        <v>3.51</v>
      </c>
      <c r="R32" s="2">
        <f t="shared" si="24"/>
        <v>1.52</v>
      </c>
      <c r="S32" s="2">
        <f t="shared" si="25"/>
        <v>46.49</v>
      </c>
      <c r="T32" s="2">
        <f t="shared" si="26"/>
        <v>0</v>
      </c>
      <c r="U32" s="2">
        <f t="shared" si="27"/>
        <v>5.4498600000000001</v>
      </c>
      <c r="V32" s="2">
        <f t="shared" si="28"/>
        <v>0.11231999999999999</v>
      </c>
      <c r="W32" s="2">
        <f t="shared" si="29"/>
        <v>0</v>
      </c>
      <c r="X32" s="2">
        <f t="shared" si="30"/>
        <v>38.409999999999997</v>
      </c>
      <c r="Y32" s="2">
        <f t="shared" si="31"/>
        <v>32.65</v>
      </c>
      <c r="Z32" s="2"/>
      <c r="AA32" s="2">
        <v>16688585</v>
      </c>
      <c r="AB32" s="2">
        <f t="shared" si="32"/>
        <v>641</v>
      </c>
      <c r="AC32" s="2">
        <f t="shared" ref="AC32:AC63" si="54">ROUND((ES32),6)</f>
        <v>0</v>
      </c>
      <c r="AD32" s="2">
        <f t="shared" ref="AD32:AD55" si="55">ROUND((((ET32)-(EU32))+AE32),6)</f>
        <v>45.01</v>
      </c>
      <c r="AE32" s="2">
        <f t="shared" ref="AE32:AE55" si="56">ROUND((EU32),6)</f>
        <v>19.440000000000001</v>
      </c>
      <c r="AF32" s="2">
        <f t="shared" ref="AF32:AF55" si="57">ROUND((EV32),6)</f>
        <v>595.99</v>
      </c>
      <c r="AG32" s="2">
        <f t="shared" si="33"/>
        <v>0</v>
      </c>
      <c r="AH32" s="2">
        <f t="shared" ref="AH32:AH55" si="58">(EW32)</f>
        <v>69.87</v>
      </c>
      <c r="AI32" s="2">
        <f t="shared" ref="AI32:AI55" si="59">(EX32)</f>
        <v>1.44</v>
      </c>
      <c r="AJ32" s="2">
        <f t="shared" si="34"/>
        <v>0</v>
      </c>
      <c r="AK32" s="2">
        <v>641</v>
      </c>
      <c r="AL32" s="2">
        <v>0</v>
      </c>
      <c r="AM32" s="2">
        <v>45.01</v>
      </c>
      <c r="AN32" s="2">
        <v>19.440000000000001</v>
      </c>
      <c r="AO32" s="2">
        <v>595.99</v>
      </c>
      <c r="AP32" s="2">
        <v>0</v>
      </c>
      <c r="AQ32" s="2">
        <v>69.87</v>
      </c>
      <c r="AR32" s="2">
        <v>1.44</v>
      </c>
      <c r="AS32" s="2">
        <v>0</v>
      </c>
      <c r="AT32" s="2">
        <v>80</v>
      </c>
      <c r="AU32" s="2">
        <v>68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38</v>
      </c>
      <c r="BK32" s="2"/>
      <c r="BL32" s="2"/>
      <c r="BM32" s="2">
        <v>57001</v>
      </c>
      <c r="BN32" s="2">
        <v>0</v>
      </c>
      <c r="BO32" s="2" t="s">
        <v>6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80</v>
      </c>
      <c r="CA32" s="2">
        <v>68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5"/>
        <v>50</v>
      </c>
      <c r="CQ32" s="2">
        <f t="shared" si="36"/>
        <v>0</v>
      </c>
      <c r="CR32" s="2">
        <f t="shared" si="37"/>
        <v>45.01</v>
      </c>
      <c r="CS32" s="2">
        <f t="shared" si="38"/>
        <v>19.440000000000001</v>
      </c>
      <c r="CT32" s="2">
        <f t="shared" si="39"/>
        <v>595.99</v>
      </c>
      <c r="CU32" s="2">
        <f t="shared" si="40"/>
        <v>0</v>
      </c>
      <c r="CV32" s="2">
        <f t="shared" si="41"/>
        <v>69.87</v>
      </c>
      <c r="CW32" s="2">
        <f t="shared" si="42"/>
        <v>1.44</v>
      </c>
      <c r="CX32" s="2">
        <f t="shared" si="43"/>
        <v>0</v>
      </c>
      <c r="CY32" s="2">
        <f t="shared" si="44"/>
        <v>38.408000000000001</v>
      </c>
      <c r="CZ32" s="2">
        <f t="shared" si="45"/>
        <v>32.646800000000006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18</v>
      </c>
      <c r="DW32" s="2" t="s">
        <v>18</v>
      </c>
      <c r="DX32" s="2">
        <v>100</v>
      </c>
      <c r="DY32" s="2"/>
      <c r="DZ32" s="2"/>
      <c r="EA32" s="2"/>
      <c r="EB32" s="2"/>
      <c r="EC32" s="2"/>
      <c r="ED32" s="2"/>
      <c r="EE32" s="2">
        <v>16510566</v>
      </c>
      <c r="EF32" s="2">
        <v>6</v>
      </c>
      <c r="EG32" s="2" t="s">
        <v>39</v>
      </c>
      <c r="EH32" s="2">
        <v>0</v>
      </c>
      <c r="EI32" s="2" t="s">
        <v>6</v>
      </c>
      <c r="EJ32" s="2">
        <v>1</v>
      </c>
      <c r="EK32" s="2">
        <v>57001</v>
      </c>
      <c r="EL32" s="2" t="s">
        <v>40</v>
      </c>
      <c r="EM32" s="2" t="s">
        <v>41</v>
      </c>
      <c r="EN32" s="2"/>
      <c r="EO32" s="2" t="s">
        <v>6</v>
      </c>
      <c r="EP32" s="2"/>
      <c r="EQ32" s="2">
        <v>0</v>
      </c>
      <c r="ER32" s="2">
        <v>641</v>
      </c>
      <c r="ES32" s="2">
        <v>0</v>
      </c>
      <c r="ET32" s="2">
        <v>45.01</v>
      </c>
      <c r="EU32" s="2">
        <v>19.440000000000001</v>
      </c>
      <c r="EV32" s="2">
        <v>595.99</v>
      </c>
      <c r="EW32" s="2">
        <v>69.87</v>
      </c>
      <c r="EX32" s="2">
        <v>1.44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6"/>
        <v>0</v>
      </c>
      <c r="FS32" s="2">
        <v>0</v>
      </c>
      <c r="FT32" s="2"/>
      <c r="FU32" s="2"/>
      <c r="FV32" s="2"/>
      <c r="FW32" s="2"/>
      <c r="FX32" s="2">
        <v>80</v>
      </c>
      <c r="FY32" s="2">
        <v>68</v>
      </c>
      <c r="FZ32" s="2"/>
      <c r="GA32" s="2" t="s">
        <v>6</v>
      </c>
      <c r="GB32" s="2"/>
      <c r="GC32" s="2"/>
      <c r="GD32" s="2">
        <v>0</v>
      </c>
      <c r="GE32" s="2"/>
      <c r="GF32" s="2">
        <v>-1405612292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7"/>
        <v>0</v>
      </c>
      <c r="GM32" s="2">
        <f t="shared" si="48"/>
        <v>121.06</v>
      </c>
      <c r="GN32" s="2">
        <f t="shared" si="49"/>
        <v>121.06</v>
      </c>
      <c r="GO32" s="2">
        <f t="shared" si="50"/>
        <v>0</v>
      </c>
      <c r="GP32" s="2">
        <f t="shared" si="51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2"/>
        <v>0</v>
      </c>
      <c r="GW32" s="2">
        <v>1</v>
      </c>
      <c r="GX32" s="2">
        <f t="shared" si="53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ROW(SmtRes!A26)</f>
        <v>26</v>
      </c>
      <c r="D33">
        <f>ROW(EtalonRes!A30)</f>
        <v>30</v>
      </c>
      <c r="E33" t="s">
        <v>35</v>
      </c>
      <c r="F33" t="s">
        <v>36</v>
      </c>
      <c r="G33" t="s">
        <v>37</v>
      </c>
      <c r="H33" t="s">
        <v>18</v>
      </c>
      <c r="I33">
        <f>ROUND(7.8/100,9)</f>
        <v>7.8E-2</v>
      </c>
      <c r="J33">
        <v>0</v>
      </c>
      <c r="O33">
        <f t="shared" si="21"/>
        <v>356.48</v>
      </c>
      <c r="P33">
        <f t="shared" si="22"/>
        <v>0</v>
      </c>
      <c r="Q33">
        <f t="shared" si="23"/>
        <v>25.03</v>
      </c>
      <c r="R33">
        <f t="shared" si="24"/>
        <v>10.81</v>
      </c>
      <c r="S33">
        <f t="shared" si="25"/>
        <v>331.45</v>
      </c>
      <c r="T33">
        <f t="shared" si="26"/>
        <v>0</v>
      </c>
      <c r="U33">
        <f t="shared" si="27"/>
        <v>5.4498600000000001</v>
      </c>
      <c r="V33">
        <f t="shared" si="28"/>
        <v>0.11231999999999999</v>
      </c>
      <c r="W33">
        <f t="shared" si="29"/>
        <v>0</v>
      </c>
      <c r="X33">
        <f t="shared" si="30"/>
        <v>273.81</v>
      </c>
      <c r="Y33">
        <f t="shared" si="31"/>
        <v>232.74</v>
      </c>
      <c r="AA33">
        <v>16688586</v>
      </c>
      <c r="AB33">
        <f t="shared" si="32"/>
        <v>641</v>
      </c>
      <c r="AC33">
        <f t="shared" si="54"/>
        <v>0</v>
      </c>
      <c r="AD33">
        <f t="shared" si="55"/>
        <v>45.01</v>
      </c>
      <c r="AE33">
        <f t="shared" si="56"/>
        <v>19.440000000000001</v>
      </c>
      <c r="AF33">
        <f t="shared" si="57"/>
        <v>595.99</v>
      </c>
      <c r="AG33">
        <f t="shared" si="33"/>
        <v>0</v>
      </c>
      <c r="AH33">
        <f t="shared" si="58"/>
        <v>69.87</v>
      </c>
      <c r="AI33">
        <f t="shared" si="59"/>
        <v>1.44</v>
      </c>
      <c r="AJ33">
        <f t="shared" si="34"/>
        <v>0</v>
      </c>
      <c r="AK33">
        <v>641</v>
      </c>
      <c r="AL33">
        <v>0</v>
      </c>
      <c r="AM33">
        <v>45.01</v>
      </c>
      <c r="AN33">
        <v>19.440000000000001</v>
      </c>
      <c r="AO33">
        <v>595.99</v>
      </c>
      <c r="AP33">
        <v>0</v>
      </c>
      <c r="AQ33">
        <v>69.87</v>
      </c>
      <c r="AR33">
        <v>1.44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7.13</v>
      </c>
      <c r="BA33">
        <v>7.13</v>
      </c>
      <c r="BB33">
        <v>7.13</v>
      </c>
      <c r="BC33">
        <v>7.13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38</v>
      </c>
      <c r="BM33">
        <v>57001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7.13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5"/>
        <v>356.48</v>
      </c>
      <c r="CQ33">
        <f t="shared" si="36"/>
        <v>0</v>
      </c>
      <c r="CR33">
        <f t="shared" si="37"/>
        <v>320.92129999999997</v>
      </c>
      <c r="CS33">
        <f t="shared" si="38"/>
        <v>138.60720000000001</v>
      </c>
      <c r="CT33">
        <f t="shared" si="39"/>
        <v>4249.4087</v>
      </c>
      <c r="CU33">
        <f t="shared" si="40"/>
        <v>0</v>
      </c>
      <c r="CV33">
        <f t="shared" si="41"/>
        <v>69.87</v>
      </c>
      <c r="CW33">
        <f t="shared" si="42"/>
        <v>1.44</v>
      </c>
      <c r="CX33">
        <f t="shared" si="43"/>
        <v>0</v>
      </c>
      <c r="CY33">
        <f t="shared" si="44"/>
        <v>273.80799999999999</v>
      </c>
      <c r="CZ33">
        <f t="shared" si="45"/>
        <v>232.73680000000002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18</v>
      </c>
      <c r="DW33" t="s">
        <v>18</v>
      </c>
      <c r="DX33">
        <v>100</v>
      </c>
      <c r="EE33">
        <v>16510566</v>
      </c>
      <c r="EF33">
        <v>6</v>
      </c>
      <c r="EG33" t="s">
        <v>39</v>
      </c>
      <c r="EH33">
        <v>0</v>
      </c>
      <c r="EI33" t="s">
        <v>6</v>
      </c>
      <c r="EJ33">
        <v>1</v>
      </c>
      <c r="EK33">
        <v>57001</v>
      </c>
      <c r="EL33" t="s">
        <v>40</v>
      </c>
      <c r="EM33" t="s">
        <v>41</v>
      </c>
      <c r="EO33" t="s">
        <v>6</v>
      </c>
      <c r="EQ33">
        <v>0</v>
      </c>
      <c r="ER33">
        <v>641</v>
      </c>
      <c r="ES33">
        <v>0</v>
      </c>
      <c r="ET33">
        <v>45.01</v>
      </c>
      <c r="EU33">
        <v>19.440000000000001</v>
      </c>
      <c r="EV33">
        <v>595.99</v>
      </c>
      <c r="EW33">
        <v>69.87</v>
      </c>
      <c r="EX33">
        <v>1.44</v>
      </c>
      <c r="EY33">
        <v>0</v>
      </c>
      <c r="FQ33">
        <v>0</v>
      </c>
      <c r="FR33">
        <f t="shared" si="46"/>
        <v>0</v>
      </c>
      <c r="FS33">
        <v>0</v>
      </c>
      <c r="FX33">
        <v>80</v>
      </c>
      <c r="FY33">
        <v>68</v>
      </c>
      <c r="GA33" t="s">
        <v>6</v>
      </c>
      <c r="GD33">
        <v>0</v>
      </c>
      <c r="GF33">
        <v>-1405612292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7"/>
        <v>0</v>
      </c>
      <c r="GM33">
        <f t="shared" si="48"/>
        <v>863.03</v>
      </c>
      <c r="GN33">
        <f t="shared" si="49"/>
        <v>863.03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6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ROW(SmtRes!A27)</f>
        <v>27</v>
      </c>
      <c r="D34" s="2">
        <f>ROW(EtalonRes!A32)</f>
        <v>32</v>
      </c>
      <c r="E34" s="2" t="s">
        <v>42</v>
      </c>
      <c r="F34" s="2" t="s">
        <v>43</v>
      </c>
      <c r="G34" s="2" t="s">
        <v>44</v>
      </c>
      <c r="H34" s="2" t="s">
        <v>18</v>
      </c>
      <c r="I34" s="2">
        <f>ROUND(3/100,9)</f>
        <v>0.03</v>
      </c>
      <c r="J34" s="2">
        <v>0</v>
      </c>
      <c r="K34" s="2"/>
      <c r="L34" s="2"/>
      <c r="M34" s="2"/>
      <c r="N34" s="2"/>
      <c r="O34" s="2">
        <f t="shared" si="21"/>
        <v>1.79</v>
      </c>
      <c r="P34" s="2">
        <f t="shared" si="22"/>
        <v>0</v>
      </c>
      <c r="Q34" s="2">
        <f t="shared" si="23"/>
        <v>0</v>
      </c>
      <c r="R34" s="2">
        <f t="shared" si="24"/>
        <v>0</v>
      </c>
      <c r="S34" s="2">
        <f t="shared" si="25"/>
        <v>1.79</v>
      </c>
      <c r="T34" s="2">
        <f t="shared" si="26"/>
        <v>0</v>
      </c>
      <c r="U34" s="2">
        <f t="shared" si="27"/>
        <v>0.2301</v>
      </c>
      <c r="V34" s="2">
        <f t="shared" si="28"/>
        <v>0</v>
      </c>
      <c r="W34" s="2">
        <f t="shared" si="29"/>
        <v>0</v>
      </c>
      <c r="X34" s="2">
        <f t="shared" si="30"/>
        <v>1.43</v>
      </c>
      <c r="Y34" s="2">
        <f t="shared" si="31"/>
        <v>1.22</v>
      </c>
      <c r="Z34" s="2"/>
      <c r="AA34" s="2">
        <v>16688585</v>
      </c>
      <c r="AB34" s="2">
        <f t="shared" si="32"/>
        <v>59.83</v>
      </c>
      <c r="AC34" s="2">
        <f t="shared" si="54"/>
        <v>0</v>
      </c>
      <c r="AD34" s="2">
        <f t="shared" si="55"/>
        <v>0</v>
      </c>
      <c r="AE34" s="2">
        <f t="shared" si="56"/>
        <v>0</v>
      </c>
      <c r="AF34" s="2">
        <f t="shared" si="57"/>
        <v>59.83</v>
      </c>
      <c r="AG34" s="2">
        <f t="shared" si="33"/>
        <v>0</v>
      </c>
      <c r="AH34" s="2">
        <f t="shared" si="58"/>
        <v>7.67</v>
      </c>
      <c r="AI34" s="2">
        <f t="shared" si="59"/>
        <v>0</v>
      </c>
      <c r="AJ34" s="2">
        <f t="shared" si="34"/>
        <v>0</v>
      </c>
      <c r="AK34" s="2">
        <v>59.83</v>
      </c>
      <c r="AL34" s="2">
        <v>0</v>
      </c>
      <c r="AM34" s="2">
        <v>0</v>
      </c>
      <c r="AN34" s="2">
        <v>0</v>
      </c>
      <c r="AO34" s="2">
        <v>59.83</v>
      </c>
      <c r="AP34" s="2">
        <v>0</v>
      </c>
      <c r="AQ34" s="2">
        <v>7.67</v>
      </c>
      <c r="AR34" s="2">
        <v>0</v>
      </c>
      <c r="AS34" s="2">
        <v>0</v>
      </c>
      <c r="AT34" s="2">
        <v>80</v>
      </c>
      <c r="AU34" s="2">
        <v>68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45</v>
      </c>
      <c r="BK34" s="2"/>
      <c r="BL34" s="2"/>
      <c r="BM34" s="2">
        <v>57001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80</v>
      </c>
      <c r="CA34" s="2">
        <v>68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5"/>
        <v>1.79</v>
      </c>
      <c r="CQ34" s="2">
        <f t="shared" si="36"/>
        <v>0</v>
      </c>
      <c r="CR34" s="2">
        <f t="shared" si="37"/>
        <v>0</v>
      </c>
      <c r="CS34" s="2">
        <f t="shared" si="38"/>
        <v>0</v>
      </c>
      <c r="CT34" s="2">
        <f t="shared" si="39"/>
        <v>59.83</v>
      </c>
      <c r="CU34" s="2">
        <f t="shared" si="40"/>
        <v>0</v>
      </c>
      <c r="CV34" s="2">
        <f t="shared" si="41"/>
        <v>7.67</v>
      </c>
      <c r="CW34" s="2">
        <f t="shared" si="42"/>
        <v>0</v>
      </c>
      <c r="CX34" s="2">
        <f t="shared" si="43"/>
        <v>0</v>
      </c>
      <c r="CY34" s="2">
        <f t="shared" si="44"/>
        <v>1.4319999999999999</v>
      </c>
      <c r="CZ34" s="2">
        <f t="shared" si="45"/>
        <v>1.2172000000000001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18</v>
      </c>
      <c r="DW34" s="2" t="s">
        <v>18</v>
      </c>
      <c r="DX34" s="2">
        <v>100</v>
      </c>
      <c r="DY34" s="2"/>
      <c r="DZ34" s="2"/>
      <c r="EA34" s="2"/>
      <c r="EB34" s="2"/>
      <c r="EC34" s="2"/>
      <c r="ED34" s="2"/>
      <c r="EE34" s="2">
        <v>16510566</v>
      </c>
      <c r="EF34" s="2">
        <v>6</v>
      </c>
      <c r="EG34" s="2" t="s">
        <v>39</v>
      </c>
      <c r="EH34" s="2">
        <v>0</v>
      </c>
      <c r="EI34" s="2" t="s">
        <v>6</v>
      </c>
      <c r="EJ34" s="2">
        <v>1</v>
      </c>
      <c r="EK34" s="2">
        <v>57001</v>
      </c>
      <c r="EL34" s="2" t="s">
        <v>40</v>
      </c>
      <c r="EM34" s="2" t="s">
        <v>41</v>
      </c>
      <c r="EN34" s="2"/>
      <c r="EO34" s="2" t="s">
        <v>6</v>
      </c>
      <c r="EP34" s="2"/>
      <c r="EQ34" s="2">
        <v>0</v>
      </c>
      <c r="ER34" s="2">
        <v>59.83</v>
      </c>
      <c r="ES34" s="2">
        <v>0</v>
      </c>
      <c r="ET34" s="2">
        <v>0</v>
      </c>
      <c r="EU34" s="2">
        <v>0</v>
      </c>
      <c r="EV34" s="2">
        <v>59.83</v>
      </c>
      <c r="EW34" s="2">
        <v>7.67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6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68</v>
      </c>
      <c r="FZ34" s="2"/>
      <c r="GA34" s="2" t="s">
        <v>6</v>
      </c>
      <c r="GB34" s="2"/>
      <c r="GC34" s="2"/>
      <c r="GD34" s="2">
        <v>0</v>
      </c>
      <c r="GE34" s="2"/>
      <c r="GF34" s="2">
        <v>530355128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7"/>
        <v>0</v>
      </c>
      <c r="GM34" s="2">
        <f t="shared" si="48"/>
        <v>4.4400000000000004</v>
      </c>
      <c r="GN34" s="2">
        <f t="shared" si="49"/>
        <v>4.4400000000000004</v>
      </c>
      <c r="GO34" s="2">
        <f t="shared" si="50"/>
        <v>0</v>
      </c>
      <c r="GP34" s="2">
        <f t="shared" si="51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2"/>
        <v>0</v>
      </c>
      <c r="GW34" s="2">
        <v>1</v>
      </c>
      <c r="GX34" s="2">
        <f t="shared" si="53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ROW(SmtRes!A28)</f>
        <v>28</v>
      </c>
      <c r="D35">
        <f>ROW(EtalonRes!A34)</f>
        <v>34</v>
      </c>
      <c r="E35" t="s">
        <v>42</v>
      </c>
      <c r="F35" t="s">
        <v>43</v>
      </c>
      <c r="G35" t="s">
        <v>44</v>
      </c>
      <c r="H35" t="s">
        <v>18</v>
      </c>
      <c r="I35">
        <f>ROUND(3/100,9)</f>
        <v>0.03</v>
      </c>
      <c r="J35">
        <v>0</v>
      </c>
      <c r="O35">
        <f t="shared" si="21"/>
        <v>12.8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12.8</v>
      </c>
      <c r="T35">
        <f t="shared" si="26"/>
        <v>0</v>
      </c>
      <c r="U35">
        <f t="shared" si="27"/>
        <v>0.2301</v>
      </c>
      <c r="V35">
        <f t="shared" si="28"/>
        <v>0</v>
      </c>
      <c r="W35">
        <f t="shared" si="29"/>
        <v>0</v>
      </c>
      <c r="X35">
        <f t="shared" si="30"/>
        <v>10.24</v>
      </c>
      <c r="Y35">
        <f t="shared" si="31"/>
        <v>8.6999999999999993</v>
      </c>
      <c r="AA35">
        <v>16688586</v>
      </c>
      <c r="AB35">
        <f t="shared" si="32"/>
        <v>59.83</v>
      </c>
      <c r="AC35">
        <f t="shared" si="54"/>
        <v>0</v>
      </c>
      <c r="AD35">
        <f t="shared" si="55"/>
        <v>0</v>
      </c>
      <c r="AE35">
        <f t="shared" si="56"/>
        <v>0</v>
      </c>
      <c r="AF35">
        <f t="shared" si="57"/>
        <v>59.83</v>
      </c>
      <c r="AG35">
        <f t="shared" si="33"/>
        <v>0</v>
      </c>
      <c r="AH35">
        <f t="shared" si="58"/>
        <v>7.67</v>
      </c>
      <c r="AI35">
        <f t="shared" si="59"/>
        <v>0</v>
      </c>
      <c r="AJ35">
        <f t="shared" si="34"/>
        <v>0</v>
      </c>
      <c r="AK35">
        <v>59.83</v>
      </c>
      <c r="AL35">
        <v>0</v>
      </c>
      <c r="AM35">
        <v>0</v>
      </c>
      <c r="AN35">
        <v>0</v>
      </c>
      <c r="AO35">
        <v>59.83</v>
      </c>
      <c r="AP35">
        <v>0</v>
      </c>
      <c r="AQ35">
        <v>7.67</v>
      </c>
      <c r="AR35">
        <v>0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7.13</v>
      </c>
      <c r="BA35">
        <v>7.13</v>
      </c>
      <c r="BB35">
        <v>7.13</v>
      </c>
      <c r="BC35">
        <v>7.13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45</v>
      </c>
      <c r="BM35">
        <v>57001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7.13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5"/>
        <v>12.8</v>
      </c>
      <c r="CQ35">
        <f t="shared" si="36"/>
        <v>0</v>
      </c>
      <c r="CR35">
        <f t="shared" si="37"/>
        <v>0</v>
      </c>
      <c r="CS35">
        <f t="shared" si="38"/>
        <v>0</v>
      </c>
      <c r="CT35">
        <f t="shared" si="39"/>
        <v>426.58789999999999</v>
      </c>
      <c r="CU35">
        <f t="shared" si="40"/>
        <v>0</v>
      </c>
      <c r="CV35">
        <f t="shared" si="41"/>
        <v>7.67</v>
      </c>
      <c r="CW35">
        <f t="shared" si="42"/>
        <v>0</v>
      </c>
      <c r="CX35">
        <f t="shared" si="43"/>
        <v>0</v>
      </c>
      <c r="CY35">
        <f t="shared" si="44"/>
        <v>10.24</v>
      </c>
      <c r="CZ35">
        <f t="shared" si="45"/>
        <v>8.7040000000000006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18</v>
      </c>
      <c r="DW35" t="s">
        <v>18</v>
      </c>
      <c r="DX35">
        <v>100</v>
      </c>
      <c r="EE35">
        <v>16510566</v>
      </c>
      <c r="EF35">
        <v>6</v>
      </c>
      <c r="EG35" t="s">
        <v>39</v>
      </c>
      <c r="EH35">
        <v>0</v>
      </c>
      <c r="EI35" t="s">
        <v>6</v>
      </c>
      <c r="EJ35">
        <v>1</v>
      </c>
      <c r="EK35">
        <v>57001</v>
      </c>
      <c r="EL35" t="s">
        <v>40</v>
      </c>
      <c r="EM35" t="s">
        <v>41</v>
      </c>
      <c r="EO35" t="s">
        <v>6</v>
      </c>
      <c r="EQ35">
        <v>0</v>
      </c>
      <c r="ER35">
        <v>59.83</v>
      </c>
      <c r="ES35">
        <v>0</v>
      </c>
      <c r="ET35">
        <v>0</v>
      </c>
      <c r="EU35">
        <v>0</v>
      </c>
      <c r="EV35">
        <v>59.83</v>
      </c>
      <c r="EW35">
        <v>7.67</v>
      </c>
      <c r="EX35">
        <v>0</v>
      </c>
      <c r="EY35">
        <v>0</v>
      </c>
      <c r="FQ35">
        <v>0</v>
      </c>
      <c r="FR35">
        <f t="shared" si="46"/>
        <v>0</v>
      </c>
      <c r="FS35">
        <v>0</v>
      </c>
      <c r="FX35">
        <v>80</v>
      </c>
      <c r="FY35">
        <v>68</v>
      </c>
      <c r="GA35" t="s">
        <v>6</v>
      </c>
      <c r="GD35">
        <v>0</v>
      </c>
      <c r="GF35">
        <v>530355128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7"/>
        <v>0</v>
      </c>
      <c r="GM35">
        <f t="shared" si="48"/>
        <v>31.74</v>
      </c>
      <c r="GN35">
        <f t="shared" si="49"/>
        <v>31.74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6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ROW(SmtRes!A31)</f>
        <v>31</v>
      </c>
      <c r="D36" s="2">
        <f>ROW(EtalonRes!A38)</f>
        <v>38</v>
      </c>
      <c r="E36" s="2" t="s">
        <v>46</v>
      </c>
      <c r="F36" s="2" t="s">
        <v>47</v>
      </c>
      <c r="G36" s="2" t="s">
        <v>48</v>
      </c>
      <c r="H36" s="2" t="s">
        <v>18</v>
      </c>
      <c r="I36" s="2">
        <f>ROUND(75.5/100,9)</f>
        <v>0.755</v>
      </c>
      <c r="J36" s="2">
        <v>0</v>
      </c>
      <c r="K36" s="2"/>
      <c r="L36" s="2"/>
      <c r="M36" s="2"/>
      <c r="N36" s="2"/>
      <c r="O36" s="2">
        <f t="shared" si="21"/>
        <v>70.14</v>
      </c>
      <c r="P36" s="2">
        <f t="shared" si="22"/>
        <v>0</v>
      </c>
      <c r="Q36" s="2">
        <f t="shared" si="23"/>
        <v>3.07</v>
      </c>
      <c r="R36" s="2">
        <f t="shared" si="24"/>
        <v>1.33</v>
      </c>
      <c r="S36" s="2">
        <f t="shared" si="25"/>
        <v>67.069999999999993</v>
      </c>
      <c r="T36" s="2">
        <f t="shared" si="26"/>
        <v>0</v>
      </c>
      <c r="U36" s="2">
        <f t="shared" si="27"/>
        <v>8.5994500000000009</v>
      </c>
      <c r="V36" s="2">
        <f t="shared" si="28"/>
        <v>9.8150000000000001E-2</v>
      </c>
      <c r="W36" s="2">
        <f t="shared" si="29"/>
        <v>0</v>
      </c>
      <c r="X36" s="2">
        <f t="shared" si="30"/>
        <v>54.72</v>
      </c>
      <c r="Y36" s="2">
        <f t="shared" si="31"/>
        <v>46.51</v>
      </c>
      <c r="Z36" s="2"/>
      <c r="AA36" s="2">
        <v>16688585</v>
      </c>
      <c r="AB36" s="2">
        <f t="shared" si="32"/>
        <v>92.9</v>
      </c>
      <c r="AC36" s="2">
        <f t="shared" si="54"/>
        <v>0</v>
      </c>
      <c r="AD36" s="2">
        <f t="shared" si="55"/>
        <v>4.0599999999999996</v>
      </c>
      <c r="AE36" s="2">
        <f t="shared" si="56"/>
        <v>1.76</v>
      </c>
      <c r="AF36" s="2">
        <f t="shared" si="57"/>
        <v>88.84</v>
      </c>
      <c r="AG36" s="2">
        <f t="shared" si="33"/>
        <v>0</v>
      </c>
      <c r="AH36" s="2">
        <f t="shared" si="58"/>
        <v>11.39</v>
      </c>
      <c r="AI36" s="2">
        <f t="shared" si="59"/>
        <v>0.13</v>
      </c>
      <c r="AJ36" s="2">
        <f t="shared" si="34"/>
        <v>0</v>
      </c>
      <c r="AK36" s="2">
        <v>92.9</v>
      </c>
      <c r="AL36" s="2">
        <v>0</v>
      </c>
      <c r="AM36" s="2">
        <v>4.0599999999999996</v>
      </c>
      <c r="AN36" s="2">
        <v>1.76</v>
      </c>
      <c r="AO36" s="2">
        <v>88.84</v>
      </c>
      <c r="AP36" s="2">
        <v>0</v>
      </c>
      <c r="AQ36" s="2">
        <v>11.39</v>
      </c>
      <c r="AR36" s="2">
        <v>0.13</v>
      </c>
      <c r="AS36" s="2">
        <v>0</v>
      </c>
      <c r="AT36" s="2">
        <v>80</v>
      </c>
      <c r="AU36" s="2">
        <v>68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49</v>
      </c>
      <c r="BK36" s="2"/>
      <c r="BL36" s="2"/>
      <c r="BM36" s="2">
        <v>57001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80</v>
      </c>
      <c r="CA36" s="2">
        <v>68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5"/>
        <v>70.139999999999986</v>
      </c>
      <c r="CQ36" s="2">
        <f t="shared" si="36"/>
        <v>0</v>
      </c>
      <c r="CR36" s="2">
        <f t="shared" si="37"/>
        <v>4.0599999999999996</v>
      </c>
      <c r="CS36" s="2">
        <f t="shared" si="38"/>
        <v>1.76</v>
      </c>
      <c r="CT36" s="2">
        <f t="shared" si="39"/>
        <v>88.84</v>
      </c>
      <c r="CU36" s="2">
        <f t="shared" si="40"/>
        <v>0</v>
      </c>
      <c r="CV36" s="2">
        <f t="shared" si="41"/>
        <v>11.39</v>
      </c>
      <c r="CW36" s="2">
        <f t="shared" si="42"/>
        <v>0.13</v>
      </c>
      <c r="CX36" s="2">
        <f t="shared" si="43"/>
        <v>0</v>
      </c>
      <c r="CY36" s="2">
        <f t="shared" si="44"/>
        <v>54.719999999999992</v>
      </c>
      <c r="CZ36" s="2">
        <f t="shared" si="45"/>
        <v>46.512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18</v>
      </c>
      <c r="DW36" s="2" t="s">
        <v>18</v>
      </c>
      <c r="DX36" s="2">
        <v>100</v>
      </c>
      <c r="DY36" s="2"/>
      <c r="DZ36" s="2"/>
      <c r="EA36" s="2"/>
      <c r="EB36" s="2"/>
      <c r="EC36" s="2"/>
      <c r="ED36" s="2"/>
      <c r="EE36" s="2">
        <v>16510566</v>
      </c>
      <c r="EF36" s="2">
        <v>6</v>
      </c>
      <c r="EG36" s="2" t="s">
        <v>39</v>
      </c>
      <c r="EH36" s="2">
        <v>0</v>
      </c>
      <c r="EI36" s="2" t="s">
        <v>6</v>
      </c>
      <c r="EJ36" s="2">
        <v>1</v>
      </c>
      <c r="EK36" s="2">
        <v>57001</v>
      </c>
      <c r="EL36" s="2" t="s">
        <v>40</v>
      </c>
      <c r="EM36" s="2" t="s">
        <v>41</v>
      </c>
      <c r="EN36" s="2"/>
      <c r="EO36" s="2" t="s">
        <v>6</v>
      </c>
      <c r="EP36" s="2"/>
      <c r="EQ36" s="2">
        <v>0</v>
      </c>
      <c r="ER36" s="2">
        <v>92.9</v>
      </c>
      <c r="ES36" s="2">
        <v>0</v>
      </c>
      <c r="ET36" s="2">
        <v>4.0599999999999996</v>
      </c>
      <c r="EU36" s="2">
        <v>1.76</v>
      </c>
      <c r="EV36" s="2">
        <v>88.84</v>
      </c>
      <c r="EW36" s="2">
        <v>11.39</v>
      </c>
      <c r="EX36" s="2">
        <v>0.13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6"/>
        <v>0</v>
      </c>
      <c r="FS36" s="2">
        <v>0</v>
      </c>
      <c r="FT36" s="2"/>
      <c r="FU36" s="2"/>
      <c r="FV36" s="2"/>
      <c r="FW36" s="2"/>
      <c r="FX36" s="2">
        <v>80</v>
      </c>
      <c r="FY36" s="2">
        <v>68</v>
      </c>
      <c r="FZ36" s="2"/>
      <c r="GA36" s="2" t="s">
        <v>6</v>
      </c>
      <c r="GB36" s="2"/>
      <c r="GC36" s="2"/>
      <c r="GD36" s="2">
        <v>0</v>
      </c>
      <c r="GE36" s="2"/>
      <c r="GF36" s="2">
        <v>537707280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7"/>
        <v>0</v>
      </c>
      <c r="GM36" s="2">
        <f t="shared" si="48"/>
        <v>171.37</v>
      </c>
      <c r="GN36" s="2">
        <f t="shared" si="49"/>
        <v>171.37</v>
      </c>
      <c r="GO36" s="2">
        <f t="shared" si="50"/>
        <v>0</v>
      </c>
      <c r="GP36" s="2">
        <f t="shared" si="51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2"/>
        <v>0</v>
      </c>
      <c r="GW36" s="2">
        <v>1</v>
      </c>
      <c r="GX36" s="2">
        <f t="shared" si="53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ROW(SmtRes!A34)</f>
        <v>34</v>
      </c>
      <c r="D37">
        <f>ROW(EtalonRes!A42)</f>
        <v>42</v>
      </c>
      <c r="E37" t="s">
        <v>46</v>
      </c>
      <c r="F37" t="s">
        <v>47</v>
      </c>
      <c r="G37" t="s">
        <v>48</v>
      </c>
      <c r="H37" t="s">
        <v>18</v>
      </c>
      <c r="I37">
        <f>ROUND(75.5/100,9)</f>
        <v>0.755</v>
      </c>
      <c r="J37">
        <v>0</v>
      </c>
      <c r="O37">
        <f t="shared" si="21"/>
        <v>500.1</v>
      </c>
      <c r="P37">
        <f t="shared" si="22"/>
        <v>0</v>
      </c>
      <c r="Q37">
        <f t="shared" si="23"/>
        <v>21.86</v>
      </c>
      <c r="R37">
        <f t="shared" si="24"/>
        <v>9.4700000000000006</v>
      </c>
      <c r="S37">
        <f t="shared" si="25"/>
        <v>478.24</v>
      </c>
      <c r="T37">
        <f t="shared" si="26"/>
        <v>0</v>
      </c>
      <c r="U37">
        <f t="shared" si="27"/>
        <v>8.5994500000000009</v>
      </c>
      <c r="V37">
        <f t="shared" si="28"/>
        <v>9.8150000000000001E-2</v>
      </c>
      <c r="W37">
        <f t="shared" si="29"/>
        <v>0</v>
      </c>
      <c r="X37">
        <f t="shared" si="30"/>
        <v>390.17</v>
      </c>
      <c r="Y37">
        <f t="shared" si="31"/>
        <v>331.64</v>
      </c>
      <c r="AA37">
        <v>16688586</v>
      </c>
      <c r="AB37">
        <f t="shared" si="32"/>
        <v>92.9</v>
      </c>
      <c r="AC37">
        <f t="shared" si="54"/>
        <v>0</v>
      </c>
      <c r="AD37">
        <f t="shared" si="55"/>
        <v>4.0599999999999996</v>
      </c>
      <c r="AE37">
        <f t="shared" si="56"/>
        <v>1.76</v>
      </c>
      <c r="AF37">
        <f t="shared" si="57"/>
        <v>88.84</v>
      </c>
      <c r="AG37">
        <f t="shared" si="33"/>
        <v>0</v>
      </c>
      <c r="AH37">
        <f t="shared" si="58"/>
        <v>11.39</v>
      </c>
      <c r="AI37">
        <f t="shared" si="59"/>
        <v>0.13</v>
      </c>
      <c r="AJ37">
        <f t="shared" si="34"/>
        <v>0</v>
      </c>
      <c r="AK37">
        <v>92.9</v>
      </c>
      <c r="AL37">
        <v>0</v>
      </c>
      <c r="AM37">
        <v>4.0599999999999996</v>
      </c>
      <c r="AN37">
        <v>1.76</v>
      </c>
      <c r="AO37">
        <v>88.84</v>
      </c>
      <c r="AP37">
        <v>0</v>
      </c>
      <c r="AQ37">
        <v>11.39</v>
      </c>
      <c r="AR37">
        <v>0.13</v>
      </c>
      <c r="AS37">
        <v>0</v>
      </c>
      <c r="AT37">
        <v>80</v>
      </c>
      <c r="AU37">
        <v>68</v>
      </c>
      <c r="AV37">
        <v>1</v>
      </c>
      <c r="AW37">
        <v>1</v>
      </c>
      <c r="AZ37">
        <v>7.13</v>
      </c>
      <c r="BA37">
        <v>7.13</v>
      </c>
      <c r="BB37">
        <v>7.13</v>
      </c>
      <c r="BC37">
        <v>7.13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49</v>
      </c>
      <c r="BM37">
        <v>57001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7.13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80</v>
      </c>
      <c r="CA37">
        <v>68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5"/>
        <v>500.1</v>
      </c>
      <c r="CQ37">
        <f t="shared" si="36"/>
        <v>0</v>
      </c>
      <c r="CR37">
        <f t="shared" si="37"/>
        <v>28.947799999999997</v>
      </c>
      <c r="CS37">
        <f t="shared" si="38"/>
        <v>12.5488</v>
      </c>
      <c r="CT37">
        <f t="shared" si="39"/>
        <v>633.42920000000004</v>
      </c>
      <c r="CU37">
        <f t="shared" si="40"/>
        <v>0</v>
      </c>
      <c r="CV37">
        <f t="shared" si="41"/>
        <v>11.39</v>
      </c>
      <c r="CW37">
        <f t="shared" si="42"/>
        <v>0.13</v>
      </c>
      <c r="CX37">
        <f t="shared" si="43"/>
        <v>0</v>
      </c>
      <c r="CY37">
        <f t="shared" si="44"/>
        <v>390.16800000000001</v>
      </c>
      <c r="CZ37">
        <f t="shared" si="45"/>
        <v>331.64279999999997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18</v>
      </c>
      <c r="DW37" t="s">
        <v>18</v>
      </c>
      <c r="DX37">
        <v>100</v>
      </c>
      <c r="EE37">
        <v>16510566</v>
      </c>
      <c r="EF37">
        <v>6</v>
      </c>
      <c r="EG37" t="s">
        <v>39</v>
      </c>
      <c r="EH37">
        <v>0</v>
      </c>
      <c r="EI37" t="s">
        <v>6</v>
      </c>
      <c r="EJ37">
        <v>1</v>
      </c>
      <c r="EK37">
        <v>57001</v>
      </c>
      <c r="EL37" t="s">
        <v>40</v>
      </c>
      <c r="EM37" t="s">
        <v>41</v>
      </c>
      <c r="EO37" t="s">
        <v>6</v>
      </c>
      <c r="EQ37">
        <v>0</v>
      </c>
      <c r="ER37">
        <v>92.9</v>
      </c>
      <c r="ES37">
        <v>0</v>
      </c>
      <c r="ET37">
        <v>4.0599999999999996</v>
      </c>
      <c r="EU37">
        <v>1.76</v>
      </c>
      <c r="EV37">
        <v>88.84</v>
      </c>
      <c r="EW37">
        <v>11.39</v>
      </c>
      <c r="EX37">
        <v>0.13</v>
      </c>
      <c r="EY37">
        <v>0</v>
      </c>
      <c r="FQ37">
        <v>0</v>
      </c>
      <c r="FR37">
        <f t="shared" si="46"/>
        <v>0</v>
      </c>
      <c r="FS37">
        <v>0</v>
      </c>
      <c r="FX37">
        <v>80</v>
      </c>
      <c r="FY37">
        <v>68</v>
      </c>
      <c r="GA37" t="s">
        <v>6</v>
      </c>
      <c r="GD37">
        <v>0</v>
      </c>
      <c r="GF37">
        <v>537707280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7"/>
        <v>0</v>
      </c>
      <c r="GM37">
        <f t="shared" si="48"/>
        <v>1221.9100000000001</v>
      </c>
      <c r="GN37">
        <f t="shared" si="49"/>
        <v>1221.9100000000001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6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ROW(SmtRes!A35)</f>
        <v>35</v>
      </c>
      <c r="D38" s="2">
        <f>ROW(EtalonRes!A44)</f>
        <v>44</v>
      </c>
      <c r="E38" s="2" t="s">
        <v>50</v>
      </c>
      <c r="F38" s="2" t="s">
        <v>51</v>
      </c>
      <c r="G38" s="2" t="s">
        <v>52</v>
      </c>
      <c r="H38" s="2" t="s">
        <v>53</v>
      </c>
      <c r="I38" s="2">
        <f>ROUND(17.85/100,9)</f>
        <v>0.17849999999999999</v>
      </c>
      <c r="J38" s="2">
        <v>0</v>
      </c>
      <c r="K38" s="2"/>
      <c r="L38" s="2"/>
      <c r="M38" s="2"/>
      <c r="N38" s="2"/>
      <c r="O38" s="2">
        <f t="shared" si="21"/>
        <v>19.88</v>
      </c>
      <c r="P38" s="2">
        <f t="shared" si="22"/>
        <v>0</v>
      </c>
      <c r="Q38" s="2">
        <f t="shared" si="23"/>
        <v>0</v>
      </c>
      <c r="R38" s="2">
        <f t="shared" si="24"/>
        <v>0</v>
      </c>
      <c r="S38" s="2">
        <f t="shared" si="25"/>
        <v>19.88</v>
      </c>
      <c r="T38" s="2">
        <f t="shared" si="26"/>
        <v>0</v>
      </c>
      <c r="U38" s="2">
        <f t="shared" si="27"/>
        <v>2.5489799999999998</v>
      </c>
      <c r="V38" s="2">
        <f t="shared" si="28"/>
        <v>0</v>
      </c>
      <c r="W38" s="2">
        <f t="shared" si="29"/>
        <v>0</v>
      </c>
      <c r="X38" s="2">
        <f t="shared" si="30"/>
        <v>15.9</v>
      </c>
      <c r="Y38" s="2">
        <f t="shared" si="31"/>
        <v>13.52</v>
      </c>
      <c r="Z38" s="2"/>
      <c r="AA38" s="2">
        <v>16688585</v>
      </c>
      <c r="AB38" s="2">
        <f t="shared" si="32"/>
        <v>111.38</v>
      </c>
      <c r="AC38" s="2">
        <f t="shared" si="54"/>
        <v>0</v>
      </c>
      <c r="AD38" s="2">
        <f t="shared" si="55"/>
        <v>0</v>
      </c>
      <c r="AE38" s="2">
        <f t="shared" si="56"/>
        <v>0</v>
      </c>
      <c r="AF38" s="2">
        <f t="shared" si="57"/>
        <v>111.38</v>
      </c>
      <c r="AG38" s="2">
        <f t="shared" si="33"/>
        <v>0</v>
      </c>
      <c r="AH38" s="2">
        <f t="shared" si="58"/>
        <v>14.28</v>
      </c>
      <c r="AI38" s="2">
        <f t="shared" si="59"/>
        <v>0</v>
      </c>
      <c r="AJ38" s="2">
        <f t="shared" si="34"/>
        <v>0</v>
      </c>
      <c r="AK38" s="2">
        <v>111.38</v>
      </c>
      <c r="AL38" s="2">
        <v>0</v>
      </c>
      <c r="AM38" s="2">
        <v>0</v>
      </c>
      <c r="AN38" s="2">
        <v>0</v>
      </c>
      <c r="AO38" s="2">
        <v>111.38</v>
      </c>
      <c r="AP38" s="2">
        <v>0</v>
      </c>
      <c r="AQ38" s="2">
        <v>14.28</v>
      </c>
      <c r="AR38" s="2">
        <v>0</v>
      </c>
      <c r="AS38" s="2">
        <v>0</v>
      </c>
      <c r="AT38" s="2">
        <v>80</v>
      </c>
      <c r="AU38" s="2">
        <v>68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54</v>
      </c>
      <c r="BK38" s="2"/>
      <c r="BL38" s="2"/>
      <c r="BM38" s="2">
        <v>57001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80</v>
      </c>
      <c r="CA38" s="2">
        <v>68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5"/>
        <v>19.88</v>
      </c>
      <c r="CQ38" s="2">
        <f t="shared" si="36"/>
        <v>0</v>
      </c>
      <c r="CR38" s="2">
        <f t="shared" si="37"/>
        <v>0</v>
      </c>
      <c r="CS38" s="2">
        <f t="shared" si="38"/>
        <v>0</v>
      </c>
      <c r="CT38" s="2">
        <f t="shared" si="39"/>
        <v>111.38</v>
      </c>
      <c r="CU38" s="2">
        <f t="shared" si="40"/>
        <v>0</v>
      </c>
      <c r="CV38" s="2">
        <f t="shared" si="41"/>
        <v>14.28</v>
      </c>
      <c r="CW38" s="2">
        <f t="shared" si="42"/>
        <v>0</v>
      </c>
      <c r="CX38" s="2">
        <f t="shared" si="43"/>
        <v>0</v>
      </c>
      <c r="CY38" s="2">
        <f t="shared" si="44"/>
        <v>15.903999999999998</v>
      </c>
      <c r="CZ38" s="2">
        <f t="shared" si="45"/>
        <v>13.5184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1003</v>
      </c>
      <c r="DV38" s="2" t="s">
        <v>53</v>
      </c>
      <c r="DW38" s="2" t="s">
        <v>53</v>
      </c>
      <c r="DX38" s="2">
        <v>100</v>
      </c>
      <c r="DY38" s="2"/>
      <c r="DZ38" s="2"/>
      <c r="EA38" s="2"/>
      <c r="EB38" s="2"/>
      <c r="EC38" s="2"/>
      <c r="ED38" s="2"/>
      <c r="EE38" s="2">
        <v>16510566</v>
      </c>
      <c r="EF38" s="2">
        <v>6</v>
      </c>
      <c r="EG38" s="2" t="s">
        <v>39</v>
      </c>
      <c r="EH38" s="2">
        <v>0</v>
      </c>
      <c r="EI38" s="2" t="s">
        <v>6</v>
      </c>
      <c r="EJ38" s="2">
        <v>1</v>
      </c>
      <c r="EK38" s="2">
        <v>57001</v>
      </c>
      <c r="EL38" s="2" t="s">
        <v>40</v>
      </c>
      <c r="EM38" s="2" t="s">
        <v>41</v>
      </c>
      <c r="EN38" s="2"/>
      <c r="EO38" s="2" t="s">
        <v>6</v>
      </c>
      <c r="EP38" s="2"/>
      <c r="EQ38" s="2">
        <v>0</v>
      </c>
      <c r="ER38" s="2">
        <v>111.38</v>
      </c>
      <c r="ES38" s="2">
        <v>0</v>
      </c>
      <c r="ET38" s="2">
        <v>0</v>
      </c>
      <c r="EU38" s="2">
        <v>0</v>
      </c>
      <c r="EV38" s="2">
        <v>111.38</v>
      </c>
      <c r="EW38" s="2">
        <v>14.28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6"/>
        <v>0</v>
      </c>
      <c r="FS38" s="2">
        <v>0</v>
      </c>
      <c r="FT38" s="2"/>
      <c r="FU38" s="2"/>
      <c r="FV38" s="2"/>
      <c r="FW38" s="2"/>
      <c r="FX38" s="2">
        <v>80</v>
      </c>
      <c r="FY38" s="2">
        <v>68</v>
      </c>
      <c r="FZ38" s="2"/>
      <c r="GA38" s="2" t="s">
        <v>6</v>
      </c>
      <c r="GB38" s="2"/>
      <c r="GC38" s="2"/>
      <c r="GD38" s="2">
        <v>0</v>
      </c>
      <c r="GE38" s="2"/>
      <c r="GF38" s="2">
        <v>1153252125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7"/>
        <v>0</v>
      </c>
      <c r="GM38" s="2">
        <f t="shared" si="48"/>
        <v>49.3</v>
      </c>
      <c r="GN38" s="2">
        <f t="shared" si="49"/>
        <v>49.3</v>
      </c>
      <c r="GO38" s="2">
        <f t="shared" si="50"/>
        <v>0</v>
      </c>
      <c r="GP38" s="2">
        <f t="shared" si="51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2"/>
        <v>0</v>
      </c>
      <c r="GW38" s="2">
        <v>1</v>
      </c>
      <c r="GX38" s="2">
        <f t="shared" si="53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ROW(SmtRes!A36)</f>
        <v>36</v>
      </c>
      <c r="D39">
        <f>ROW(EtalonRes!A46)</f>
        <v>46</v>
      </c>
      <c r="E39" t="s">
        <v>50</v>
      </c>
      <c r="F39" t="s">
        <v>51</v>
      </c>
      <c r="G39" t="s">
        <v>52</v>
      </c>
      <c r="H39" t="s">
        <v>53</v>
      </c>
      <c r="I39">
        <f>ROUND(17.85/100,9)</f>
        <v>0.17849999999999999</v>
      </c>
      <c r="J39">
        <v>0</v>
      </c>
      <c r="O39">
        <f t="shared" si="21"/>
        <v>141.75</v>
      </c>
      <c r="P39">
        <f t="shared" si="22"/>
        <v>0</v>
      </c>
      <c r="Q39">
        <f t="shared" si="23"/>
        <v>0</v>
      </c>
      <c r="R39">
        <f t="shared" si="24"/>
        <v>0</v>
      </c>
      <c r="S39">
        <f t="shared" si="25"/>
        <v>141.75</v>
      </c>
      <c r="T39">
        <f t="shared" si="26"/>
        <v>0</v>
      </c>
      <c r="U39">
        <f t="shared" si="27"/>
        <v>2.5489799999999998</v>
      </c>
      <c r="V39">
        <f t="shared" si="28"/>
        <v>0</v>
      </c>
      <c r="W39">
        <f t="shared" si="29"/>
        <v>0</v>
      </c>
      <c r="X39">
        <f t="shared" si="30"/>
        <v>113.4</v>
      </c>
      <c r="Y39">
        <f t="shared" si="31"/>
        <v>96.39</v>
      </c>
      <c r="AA39">
        <v>16688586</v>
      </c>
      <c r="AB39">
        <f t="shared" si="32"/>
        <v>111.38</v>
      </c>
      <c r="AC39">
        <f t="shared" si="54"/>
        <v>0</v>
      </c>
      <c r="AD39">
        <f t="shared" si="55"/>
        <v>0</v>
      </c>
      <c r="AE39">
        <f t="shared" si="56"/>
        <v>0</v>
      </c>
      <c r="AF39">
        <f t="shared" si="57"/>
        <v>111.38</v>
      </c>
      <c r="AG39">
        <f t="shared" si="33"/>
        <v>0</v>
      </c>
      <c r="AH39">
        <f t="shared" si="58"/>
        <v>14.28</v>
      </c>
      <c r="AI39">
        <f t="shared" si="59"/>
        <v>0</v>
      </c>
      <c r="AJ39">
        <f t="shared" si="34"/>
        <v>0</v>
      </c>
      <c r="AK39">
        <v>111.38</v>
      </c>
      <c r="AL39">
        <v>0</v>
      </c>
      <c r="AM39">
        <v>0</v>
      </c>
      <c r="AN39">
        <v>0</v>
      </c>
      <c r="AO39">
        <v>111.38</v>
      </c>
      <c r="AP39">
        <v>0</v>
      </c>
      <c r="AQ39">
        <v>14.28</v>
      </c>
      <c r="AR39">
        <v>0</v>
      </c>
      <c r="AS39">
        <v>0</v>
      </c>
      <c r="AT39">
        <v>80</v>
      </c>
      <c r="AU39">
        <v>68</v>
      </c>
      <c r="AV39">
        <v>1</v>
      </c>
      <c r="AW39">
        <v>1</v>
      </c>
      <c r="AZ39">
        <v>7.13</v>
      </c>
      <c r="BA39">
        <v>7.13</v>
      </c>
      <c r="BB39">
        <v>7.13</v>
      </c>
      <c r="BC39">
        <v>7.13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54</v>
      </c>
      <c r="BM39">
        <v>57001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7.13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80</v>
      </c>
      <c r="CA39">
        <v>68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5"/>
        <v>141.75</v>
      </c>
      <c r="CQ39">
        <f t="shared" si="36"/>
        <v>0</v>
      </c>
      <c r="CR39">
        <f t="shared" si="37"/>
        <v>0</v>
      </c>
      <c r="CS39">
        <f t="shared" si="38"/>
        <v>0</v>
      </c>
      <c r="CT39">
        <f t="shared" si="39"/>
        <v>794.13939999999991</v>
      </c>
      <c r="CU39">
        <f t="shared" si="40"/>
        <v>0</v>
      </c>
      <c r="CV39">
        <f t="shared" si="41"/>
        <v>14.28</v>
      </c>
      <c r="CW39">
        <f t="shared" si="42"/>
        <v>0</v>
      </c>
      <c r="CX39">
        <f t="shared" si="43"/>
        <v>0</v>
      </c>
      <c r="CY39">
        <f t="shared" si="44"/>
        <v>113.4</v>
      </c>
      <c r="CZ39">
        <f t="shared" si="45"/>
        <v>96.39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1003</v>
      </c>
      <c r="DV39" t="s">
        <v>53</v>
      </c>
      <c r="DW39" t="s">
        <v>53</v>
      </c>
      <c r="DX39">
        <v>100</v>
      </c>
      <c r="EE39">
        <v>16510566</v>
      </c>
      <c r="EF39">
        <v>6</v>
      </c>
      <c r="EG39" t="s">
        <v>39</v>
      </c>
      <c r="EH39">
        <v>0</v>
      </c>
      <c r="EI39" t="s">
        <v>6</v>
      </c>
      <c r="EJ39">
        <v>1</v>
      </c>
      <c r="EK39">
        <v>57001</v>
      </c>
      <c r="EL39" t="s">
        <v>40</v>
      </c>
      <c r="EM39" t="s">
        <v>41</v>
      </c>
      <c r="EO39" t="s">
        <v>6</v>
      </c>
      <c r="EQ39">
        <v>0</v>
      </c>
      <c r="ER39">
        <v>111.38</v>
      </c>
      <c r="ES39">
        <v>0</v>
      </c>
      <c r="ET39">
        <v>0</v>
      </c>
      <c r="EU39">
        <v>0</v>
      </c>
      <c r="EV39">
        <v>111.38</v>
      </c>
      <c r="EW39">
        <v>14.28</v>
      </c>
      <c r="EX39">
        <v>0</v>
      </c>
      <c r="EY39">
        <v>0</v>
      </c>
      <c r="FQ39">
        <v>0</v>
      </c>
      <c r="FR39">
        <f t="shared" si="46"/>
        <v>0</v>
      </c>
      <c r="FS39">
        <v>0</v>
      </c>
      <c r="FX39">
        <v>80</v>
      </c>
      <c r="FY39">
        <v>68</v>
      </c>
      <c r="GA39" t="s">
        <v>6</v>
      </c>
      <c r="GD39">
        <v>0</v>
      </c>
      <c r="GF39">
        <v>1153252125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7"/>
        <v>0</v>
      </c>
      <c r="GM39">
        <f t="shared" si="48"/>
        <v>351.54</v>
      </c>
      <c r="GN39">
        <f t="shared" si="49"/>
        <v>351.54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6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ROW(SmtRes!A37)</f>
        <v>37</v>
      </c>
      <c r="D40" s="2">
        <f>ROW(EtalonRes!A48)</f>
        <v>48</v>
      </c>
      <c r="E40" s="2" t="s">
        <v>55</v>
      </c>
      <c r="F40" s="2" t="s">
        <v>56</v>
      </c>
      <c r="G40" s="2" t="s">
        <v>57</v>
      </c>
      <c r="H40" s="2" t="s">
        <v>53</v>
      </c>
      <c r="I40" s="2">
        <f>ROUND(72.47/100,9)</f>
        <v>0.72470000000000001</v>
      </c>
      <c r="J40" s="2">
        <v>0</v>
      </c>
      <c r="K40" s="2"/>
      <c r="L40" s="2"/>
      <c r="M40" s="2"/>
      <c r="N40" s="2"/>
      <c r="O40" s="2">
        <f t="shared" si="21"/>
        <v>21.31</v>
      </c>
      <c r="P40" s="2">
        <f t="shared" si="22"/>
        <v>0</v>
      </c>
      <c r="Q40" s="2">
        <f t="shared" si="23"/>
        <v>0</v>
      </c>
      <c r="R40" s="2">
        <f t="shared" si="24"/>
        <v>0</v>
      </c>
      <c r="S40" s="2">
        <f t="shared" si="25"/>
        <v>21.31</v>
      </c>
      <c r="T40" s="2">
        <f t="shared" si="26"/>
        <v>0</v>
      </c>
      <c r="U40" s="2">
        <f t="shared" si="27"/>
        <v>2.732119</v>
      </c>
      <c r="V40" s="2">
        <f t="shared" si="28"/>
        <v>0</v>
      </c>
      <c r="W40" s="2">
        <f t="shared" si="29"/>
        <v>0</v>
      </c>
      <c r="X40" s="2">
        <f t="shared" si="30"/>
        <v>17.05</v>
      </c>
      <c r="Y40" s="2">
        <f t="shared" si="31"/>
        <v>14.49</v>
      </c>
      <c r="Z40" s="2"/>
      <c r="AA40" s="2">
        <v>16688585</v>
      </c>
      <c r="AB40" s="2">
        <f t="shared" si="32"/>
        <v>29.41</v>
      </c>
      <c r="AC40" s="2">
        <f t="shared" si="54"/>
        <v>0</v>
      </c>
      <c r="AD40" s="2">
        <f t="shared" si="55"/>
        <v>0</v>
      </c>
      <c r="AE40" s="2">
        <f t="shared" si="56"/>
        <v>0</v>
      </c>
      <c r="AF40" s="2">
        <f t="shared" si="57"/>
        <v>29.41</v>
      </c>
      <c r="AG40" s="2">
        <f t="shared" si="33"/>
        <v>0</v>
      </c>
      <c r="AH40" s="2">
        <f t="shared" si="58"/>
        <v>3.77</v>
      </c>
      <c r="AI40" s="2">
        <f t="shared" si="59"/>
        <v>0</v>
      </c>
      <c r="AJ40" s="2">
        <f t="shared" si="34"/>
        <v>0</v>
      </c>
      <c r="AK40" s="2">
        <v>29.41</v>
      </c>
      <c r="AL40" s="2">
        <v>0</v>
      </c>
      <c r="AM40" s="2">
        <v>0</v>
      </c>
      <c r="AN40" s="2">
        <v>0</v>
      </c>
      <c r="AO40" s="2">
        <v>29.41</v>
      </c>
      <c r="AP40" s="2">
        <v>0</v>
      </c>
      <c r="AQ40" s="2">
        <v>3.77</v>
      </c>
      <c r="AR40" s="2">
        <v>0</v>
      </c>
      <c r="AS40" s="2">
        <v>0</v>
      </c>
      <c r="AT40" s="2">
        <v>80</v>
      </c>
      <c r="AU40" s="2">
        <v>68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58</v>
      </c>
      <c r="BK40" s="2"/>
      <c r="BL40" s="2"/>
      <c r="BM40" s="2">
        <v>57001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80</v>
      </c>
      <c r="CA40" s="2">
        <v>68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5"/>
        <v>21.31</v>
      </c>
      <c r="CQ40" s="2">
        <f t="shared" si="36"/>
        <v>0</v>
      </c>
      <c r="CR40" s="2">
        <f t="shared" si="37"/>
        <v>0</v>
      </c>
      <c r="CS40" s="2">
        <f t="shared" si="38"/>
        <v>0</v>
      </c>
      <c r="CT40" s="2">
        <f t="shared" si="39"/>
        <v>29.41</v>
      </c>
      <c r="CU40" s="2">
        <f t="shared" si="40"/>
        <v>0</v>
      </c>
      <c r="CV40" s="2">
        <f t="shared" si="41"/>
        <v>3.77</v>
      </c>
      <c r="CW40" s="2">
        <f t="shared" si="42"/>
        <v>0</v>
      </c>
      <c r="CX40" s="2">
        <f t="shared" si="43"/>
        <v>0</v>
      </c>
      <c r="CY40" s="2">
        <f t="shared" si="44"/>
        <v>17.047999999999998</v>
      </c>
      <c r="CZ40" s="2">
        <f t="shared" si="45"/>
        <v>14.4908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1003</v>
      </c>
      <c r="DV40" s="2" t="s">
        <v>53</v>
      </c>
      <c r="DW40" s="2" t="s">
        <v>53</v>
      </c>
      <c r="DX40" s="2">
        <v>100</v>
      </c>
      <c r="DY40" s="2"/>
      <c r="DZ40" s="2"/>
      <c r="EA40" s="2"/>
      <c r="EB40" s="2"/>
      <c r="EC40" s="2"/>
      <c r="ED40" s="2"/>
      <c r="EE40" s="2">
        <v>16510566</v>
      </c>
      <c r="EF40" s="2">
        <v>6</v>
      </c>
      <c r="EG40" s="2" t="s">
        <v>39</v>
      </c>
      <c r="EH40" s="2">
        <v>0</v>
      </c>
      <c r="EI40" s="2" t="s">
        <v>6</v>
      </c>
      <c r="EJ40" s="2">
        <v>1</v>
      </c>
      <c r="EK40" s="2">
        <v>57001</v>
      </c>
      <c r="EL40" s="2" t="s">
        <v>40</v>
      </c>
      <c r="EM40" s="2" t="s">
        <v>41</v>
      </c>
      <c r="EN40" s="2"/>
      <c r="EO40" s="2" t="s">
        <v>6</v>
      </c>
      <c r="EP40" s="2"/>
      <c r="EQ40" s="2">
        <v>0</v>
      </c>
      <c r="ER40" s="2">
        <v>29.41</v>
      </c>
      <c r="ES40" s="2">
        <v>0</v>
      </c>
      <c r="ET40" s="2">
        <v>0</v>
      </c>
      <c r="EU40" s="2">
        <v>0</v>
      </c>
      <c r="EV40" s="2">
        <v>29.41</v>
      </c>
      <c r="EW40" s="2">
        <v>3.77</v>
      </c>
      <c r="EX40" s="2">
        <v>0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6"/>
        <v>0</v>
      </c>
      <c r="FS40" s="2">
        <v>0</v>
      </c>
      <c r="FT40" s="2"/>
      <c r="FU40" s="2"/>
      <c r="FV40" s="2"/>
      <c r="FW40" s="2"/>
      <c r="FX40" s="2">
        <v>80</v>
      </c>
      <c r="FY40" s="2">
        <v>68</v>
      </c>
      <c r="FZ40" s="2"/>
      <c r="GA40" s="2" t="s">
        <v>6</v>
      </c>
      <c r="GB40" s="2"/>
      <c r="GC40" s="2"/>
      <c r="GD40" s="2">
        <v>0</v>
      </c>
      <c r="GE40" s="2"/>
      <c r="GF40" s="2">
        <v>-1389370821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7"/>
        <v>0</v>
      </c>
      <c r="GM40" s="2">
        <f t="shared" si="48"/>
        <v>52.85</v>
      </c>
      <c r="GN40" s="2">
        <f t="shared" si="49"/>
        <v>52.85</v>
      </c>
      <c r="GO40" s="2">
        <f t="shared" si="50"/>
        <v>0</v>
      </c>
      <c r="GP40" s="2">
        <f t="shared" si="51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2"/>
        <v>0</v>
      </c>
      <c r="GW40" s="2">
        <v>1</v>
      </c>
      <c r="GX40" s="2">
        <f t="shared" si="53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ROW(SmtRes!A38)</f>
        <v>38</v>
      </c>
      <c r="D41">
        <f>ROW(EtalonRes!A50)</f>
        <v>50</v>
      </c>
      <c r="E41" t="s">
        <v>55</v>
      </c>
      <c r="F41" t="s">
        <v>56</v>
      </c>
      <c r="G41" t="s">
        <v>57</v>
      </c>
      <c r="H41" t="s">
        <v>53</v>
      </c>
      <c r="I41">
        <f>ROUND(72.47/100,9)</f>
        <v>0.72470000000000001</v>
      </c>
      <c r="J41">
        <v>0</v>
      </c>
      <c r="O41">
        <f t="shared" si="21"/>
        <v>151.96</v>
      </c>
      <c r="P41">
        <f t="shared" si="22"/>
        <v>0</v>
      </c>
      <c r="Q41">
        <f t="shared" si="23"/>
        <v>0</v>
      </c>
      <c r="R41">
        <f t="shared" si="24"/>
        <v>0</v>
      </c>
      <c r="S41">
        <f t="shared" si="25"/>
        <v>151.96</v>
      </c>
      <c r="T41">
        <f t="shared" si="26"/>
        <v>0</v>
      </c>
      <c r="U41">
        <f t="shared" si="27"/>
        <v>2.732119</v>
      </c>
      <c r="V41">
        <f t="shared" si="28"/>
        <v>0</v>
      </c>
      <c r="W41">
        <f t="shared" si="29"/>
        <v>0</v>
      </c>
      <c r="X41">
        <f t="shared" si="30"/>
        <v>121.57</v>
      </c>
      <c r="Y41">
        <f t="shared" si="31"/>
        <v>103.33</v>
      </c>
      <c r="AA41">
        <v>16688586</v>
      </c>
      <c r="AB41">
        <f t="shared" si="32"/>
        <v>29.41</v>
      </c>
      <c r="AC41">
        <f t="shared" si="54"/>
        <v>0</v>
      </c>
      <c r="AD41">
        <f t="shared" si="55"/>
        <v>0</v>
      </c>
      <c r="AE41">
        <f t="shared" si="56"/>
        <v>0</v>
      </c>
      <c r="AF41">
        <f t="shared" si="57"/>
        <v>29.41</v>
      </c>
      <c r="AG41">
        <f t="shared" si="33"/>
        <v>0</v>
      </c>
      <c r="AH41">
        <f t="shared" si="58"/>
        <v>3.77</v>
      </c>
      <c r="AI41">
        <f t="shared" si="59"/>
        <v>0</v>
      </c>
      <c r="AJ41">
        <f t="shared" si="34"/>
        <v>0</v>
      </c>
      <c r="AK41">
        <v>29.41</v>
      </c>
      <c r="AL41">
        <v>0</v>
      </c>
      <c r="AM41">
        <v>0</v>
      </c>
      <c r="AN41">
        <v>0</v>
      </c>
      <c r="AO41">
        <v>29.41</v>
      </c>
      <c r="AP41">
        <v>0</v>
      </c>
      <c r="AQ41">
        <v>3.77</v>
      </c>
      <c r="AR41">
        <v>0</v>
      </c>
      <c r="AS41">
        <v>0</v>
      </c>
      <c r="AT41">
        <v>80</v>
      </c>
      <c r="AU41">
        <v>68</v>
      </c>
      <c r="AV41">
        <v>1</v>
      </c>
      <c r="AW41">
        <v>1</v>
      </c>
      <c r="AZ41">
        <v>7.13</v>
      </c>
      <c r="BA41">
        <v>7.13</v>
      </c>
      <c r="BB41">
        <v>7.13</v>
      </c>
      <c r="BC41">
        <v>7.13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58</v>
      </c>
      <c r="BM41">
        <v>57001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7.13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80</v>
      </c>
      <c r="CA41">
        <v>68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5"/>
        <v>151.96</v>
      </c>
      <c r="CQ41">
        <f t="shared" si="36"/>
        <v>0</v>
      </c>
      <c r="CR41">
        <f t="shared" si="37"/>
        <v>0</v>
      </c>
      <c r="CS41">
        <f t="shared" si="38"/>
        <v>0</v>
      </c>
      <c r="CT41">
        <f t="shared" si="39"/>
        <v>209.69329999999999</v>
      </c>
      <c r="CU41">
        <f t="shared" si="40"/>
        <v>0</v>
      </c>
      <c r="CV41">
        <f t="shared" si="41"/>
        <v>3.77</v>
      </c>
      <c r="CW41">
        <f t="shared" si="42"/>
        <v>0</v>
      </c>
      <c r="CX41">
        <f t="shared" si="43"/>
        <v>0</v>
      </c>
      <c r="CY41">
        <f t="shared" si="44"/>
        <v>121.56800000000001</v>
      </c>
      <c r="CZ41">
        <f t="shared" si="45"/>
        <v>103.33280000000001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1003</v>
      </c>
      <c r="DV41" t="s">
        <v>53</v>
      </c>
      <c r="DW41" t="s">
        <v>53</v>
      </c>
      <c r="DX41">
        <v>100</v>
      </c>
      <c r="EE41">
        <v>16510566</v>
      </c>
      <c r="EF41">
        <v>6</v>
      </c>
      <c r="EG41" t="s">
        <v>39</v>
      </c>
      <c r="EH41">
        <v>0</v>
      </c>
      <c r="EI41" t="s">
        <v>6</v>
      </c>
      <c r="EJ41">
        <v>1</v>
      </c>
      <c r="EK41">
        <v>57001</v>
      </c>
      <c r="EL41" t="s">
        <v>40</v>
      </c>
      <c r="EM41" t="s">
        <v>41</v>
      </c>
      <c r="EO41" t="s">
        <v>6</v>
      </c>
      <c r="EQ41">
        <v>0</v>
      </c>
      <c r="ER41">
        <v>29.41</v>
      </c>
      <c r="ES41">
        <v>0</v>
      </c>
      <c r="ET41">
        <v>0</v>
      </c>
      <c r="EU41">
        <v>0</v>
      </c>
      <c r="EV41">
        <v>29.41</v>
      </c>
      <c r="EW41">
        <v>3.77</v>
      </c>
      <c r="EX41">
        <v>0</v>
      </c>
      <c r="EY41">
        <v>0</v>
      </c>
      <c r="FQ41">
        <v>0</v>
      </c>
      <c r="FR41">
        <f t="shared" si="46"/>
        <v>0</v>
      </c>
      <c r="FS41">
        <v>0</v>
      </c>
      <c r="FX41">
        <v>80</v>
      </c>
      <c r="FY41">
        <v>68</v>
      </c>
      <c r="GA41" t="s">
        <v>6</v>
      </c>
      <c r="GD41">
        <v>0</v>
      </c>
      <c r="GF41">
        <v>-1389370821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7"/>
        <v>0</v>
      </c>
      <c r="GM41">
        <f t="shared" si="48"/>
        <v>376.86</v>
      </c>
      <c r="GN41">
        <f t="shared" si="49"/>
        <v>376.86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6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ROW(SmtRes!A43)</f>
        <v>43</v>
      </c>
      <c r="D42" s="2">
        <f>ROW(EtalonRes!A56)</f>
        <v>56</v>
      </c>
      <c r="E42" s="2" t="s">
        <v>59</v>
      </c>
      <c r="F42" s="2" t="s">
        <v>60</v>
      </c>
      <c r="G42" s="2" t="s">
        <v>61</v>
      </c>
      <c r="H42" s="2" t="s">
        <v>18</v>
      </c>
      <c r="I42" s="2">
        <f>ROUND(7.8/100,9)</f>
        <v>7.8E-2</v>
      </c>
      <c r="J42" s="2">
        <v>0</v>
      </c>
      <c r="K42" s="2"/>
      <c r="L42" s="2"/>
      <c r="M42" s="2"/>
      <c r="N42" s="2"/>
      <c r="O42" s="2">
        <f t="shared" si="21"/>
        <v>131.63</v>
      </c>
      <c r="P42" s="2">
        <f t="shared" si="22"/>
        <v>0</v>
      </c>
      <c r="Q42" s="2">
        <f t="shared" si="23"/>
        <v>57.64</v>
      </c>
      <c r="R42" s="2">
        <f t="shared" si="24"/>
        <v>1.9</v>
      </c>
      <c r="S42" s="2">
        <f t="shared" si="25"/>
        <v>73.989999999999995</v>
      </c>
      <c r="T42" s="2">
        <f t="shared" si="26"/>
        <v>0</v>
      </c>
      <c r="U42" s="2">
        <f t="shared" si="27"/>
        <v>8.6736000000000004</v>
      </c>
      <c r="V42" s="2">
        <f t="shared" si="28"/>
        <v>0.1404</v>
      </c>
      <c r="W42" s="2">
        <f t="shared" si="29"/>
        <v>0</v>
      </c>
      <c r="X42" s="2">
        <f t="shared" si="30"/>
        <v>60.71</v>
      </c>
      <c r="Y42" s="2">
        <f t="shared" si="31"/>
        <v>51.61</v>
      </c>
      <c r="Z42" s="2"/>
      <c r="AA42" s="2">
        <v>16688585</v>
      </c>
      <c r="AB42" s="2">
        <f t="shared" si="32"/>
        <v>1687.56</v>
      </c>
      <c r="AC42" s="2">
        <f t="shared" si="54"/>
        <v>0</v>
      </c>
      <c r="AD42" s="2">
        <f t="shared" si="55"/>
        <v>739.02</v>
      </c>
      <c r="AE42" s="2">
        <f t="shared" si="56"/>
        <v>24.3</v>
      </c>
      <c r="AF42" s="2">
        <f t="shared" si="57"/>
        <v>948.54</v>
      </c>
      <c r="AG42" s="2">
        <f t="shared" si="33"/>
        <v>0</v>
      </c>
      <c r="AH42" s="2">
        <f t="shared" si="58"/>
        <v>111.2</v>
      </c>
      <c r="AI42" s="2">
        <f t="shared" si="59"/>
        <v>1.8</v>
      </c>
      <c r="AJ42" s="2">
        <f t="shared" si="34"/>
        <v>0</v>
      </c>
      <c r="AK42" s="2">
        <v>1687.56</v>
      </c>
      <c r="AL42" s="2">
        <v>0</v>
      </c>
      <c r="AM42" s="2">
        <v>739.02</v>
      </c>
      <c r="AN42" s="2">
        <v>24.3</v>
      </c>
      <c r="AO42" s="2">
        <v>948.54</v>
      </c>
      <c r="AP42" s="2">
        <v>0</v>
      </c>
      <c r="AQ42" s="2">
        <v>111.2</v>
      </c>
      <c r="AR42" s="2">
        <v>1.8</v>
      </c>
      <c r="AS42" s="2">
        <v>0</v>
      </c>
      <c r="AT42" s="2">
        <v>80</v>
      </c>
      <c r="AU42" s="2">
        <v>68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62</v>
      </c>
      <c r="BK42" s="2"/>
      <c r="BL42" s="2"/>
      <c r="BM42" s="2">
        <v>57001</v>
      </c>
      <c r="BN42" s="2">
        <v>0</v>
      </c>
      <c r="BO42" s="2" t="s">
        <v>6</v>
      </c>
      <c r="BP42" s="2">
        <v>0</v>
      </c>
      <c r="BQ42" s="2">
        <v>6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80</v>
      </c>
      <c r="CA42" s="2">
        <v>68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5"/>
        <v>131.63</v>
      </c>
      <c r="CQ42" s="2">
        <f t="shared" si="36"/>
        <v>0</v>
      </c>
      <c r="CR42" s="2">
        <f t="shared" si="37"/>
        <v>739.02</v>
      </c>
      <c r="CS42" s="2">
        <f t="shared" si="38"/>
        <v>24.3</v>
      </c>
      <c r="CT42" s="2">
        <f t="shared" si="39"/>
        <v>948.54</v>
      </c>
      <c r="CU42" s="2">
        <f t="shared" si="40"/>
        <v>0</v>
      </c>
      <c r="CV42" s="2">
        <f t="shared" si="41"/>
        <v>111.2</v>
      </c>
      <c r="CW42" s="2">
        <f t="shared" si="42"/>
        <v>1.8</v>
      </c>
      <c r="CX42" s="2">
        <f t="shared" si="43"/>
        <v>0</v>
      </c>
      <c r="CY42" s="2">
        <f t="shared" si="44"/>
        <v>60.711999999999996</v>
      </c>
      <c r="CZ42" s="2">
        <f t="shared" si="45"/>
        <v>51.605200000000004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18</v>
      </c>
      <c r="DW42" s="2" t="s">
        <v>18</v>
      </c>
      <c r="DX42" s="2">
        <v>100</v>
      </c>
      <c r="DY42" s="2"/>
      <c r="DZ42" s="2"/>
      <c r="EA42" s="2"/>
      <c r="EB42" s="2"/>
      <c r="EC42" s="2"/>
      <c r="ED42" s="2"/>
      <c r="EE42" s="2">
        <v>16510566</v>
      </c>
      <c r="EF42" s="2">
        <v>6</v>
      </c>
      <c r="EG42" s="2" t="s">
        <v>39</v>
      </c>
      <c r="EH42" s="2">
        <v>0</v>
      </c>
      <c r="EI42" s="2" t="s">
        <v>6</v>
      </c>
      <c r="EJ42" s="2">
        <v>1</v>
      </c>
      <c r="EK42" s="2">
        <v>57001</v>
      </c>
      <c r="EL42" s="2" t="s">
        <v>40</v>
      </c>
      <c r="EM42" s="2" t="s">
        <v>41</v>
      </c>
      <c r="EN42" s="2"/>
      <c r="EO42" s="2" t="s">
        <v>6</v>
      </c>
      <c r="EP42" s="2"/>
      <c r="EQ42" s="2">
        <v>0</v>
      </c>
      <c r="ER42" s="2">
        <v>1687.56</v>
      </c>
      <c r="ES42" s="2">
        <v>0</v>
      </c>
      <c r="ET42" s="2">
        <v>739.02</v>
      </c>
      <c r="EU42" s="2">
        <v>24.3</v>
      </c>
      <c r="EV42" s="2">
        <v>948.54</v>
      </c>
      <c r="EW42" s="2">
        <v>111.2</v>
      </c>
      <c r="EX42" s="2">
        <v>1.8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6"/>
        <v>0</v>
      </c>
      <c r="FS42" s="2">
        <v>0</v>
      </c>
      <c r="FT42" s="2"/>
      <c r="FU42" s="2"/>
      <c r="FV42" s="2"/>
      <c r="FW42" s="2"/>
      <c r="FX42" s="2">
        <v>80</v>
      </c>
      <c r="FY42" s="2">
        <v>68</v>
      </c>
      <c r="FZ42" s="2"/>
      <c r="GA42" s="2" t="s">
        <v>6</v>
      </c>
      <c r="GB42" s="2"/>
      <c r="GC42" s="2"/>
      <c r="GD42" s="2">
        <v>0</v>
      </c>
      <c r="GE42" s="2"/>
      <c r="GF42" s="2">
        <v>492119817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7"/>
        <v>0</v>
      </c>
      <c r="GM42" s="2">
        <f t="shared" si="48"/>
        <v>243.95</v>
      </c>
      <c r="GN42" s="2">
        <f t="shared" si="49"/>
        <v>243.95</v>
      </c>
      <c r="GO42" s="2">
        <f t="shared" si="50"/>
        <v>0</v>
      </c>
      <c r="GP42" s="2">
        <f t="shared" si="51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2"/>
        <v>0</v>
      </c>
      <c r="GW42" s="2">
        <v>1</v>
      </c>
      <c r="GX42" s="2">
        <f t="shared" si="53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ROW(SmtRes!A48)</f>
        <v>48</v>
      </c>
      <c r="D43">
        <f>ROW(EtalonRes!A62)</f>
        <v>62</v>
      </c>
      <c r="E43" t="s">
        <v>59</v>
      </c>
      <c r="F43" t="s">
        <v>60</v>
      </c>
      <c r="G43" t="s">
        <v>61</v>
      </c>
      <c r="H43" t="s">
        <v>18</v>
      </c>
      <c r="I43">
        <f>ROUND(7.8/100,9)</f>
        <v>7.8E-2</v>
      </c>
      <c r="J43">
        <v>0</v>
      </c>
      <c r="O43">
        <f t="shared" si="21"/>
        <v>938.52</v>
      </c>
      <c r="P43">
        <f t="shared" si="22"/>
        <v>0</v>
      </c>
      <c r="Q43">
        <f t="shared" si="23"/>
        <v>411</v>
      </c>
      <c r="R43">
        <f t="shared" si="24"/>
        <v>13.51</v>
      </c>
      <c r="S43">
        <f t="shared" si="25"/>
        <v>527.52</v>
      </c>
      <c r="T43">
        <f t="shared" si="26"/>
        <v>0</v>
      </c>
      <c r="U43">
        <f t="shared" si="27"/>
        <v>8.6736000000000004</v>
      </c>
      <c r="V43">
        <f t="shared" si="28"/>
        <v>0.1404</v>
      </c>
      <c r="W43">
        <f t="shared" si="29"/>
        <v>0</v>
      </c>
      <c r="X43">
        <f t="shared" si="30"/>
        <v>432.82</v>
      </c>
      <c r="Y43">
        <f t="shared" si="31"/>
        <v>367.9</v>
      </c>
      <c r="AA43">
        <v>16688586</v>
      </c>
      <c r="AB43">
        <f t="shared" si="32"/>
        <v>1687.56</v>
      </c>
      <c r="AC43">
        <f t="shared" si="54"/>
        <v>0</v>
      </c>
      <c r="AD43">
        <f t="shared" si="55"/>
        <v>739.02</v>
      </c>
      <c r="AE43">
        <f t="shared" si="56"/>
        <v>24.3</v>
      </c>
      <c r="AF43">
        <f t="shared" si="57"/>
        <v>948.54</v>
      </c>
      <c r="AG43">
        <f t="shared" si="33"/>
        <v>0</v>
      </c>
      <c r="AH43">
        <f t="shared" si="58"/>
        <v>111.2</v>
      </c>
      <c r="AI43">
        <f t="shared" si="59"/>
        <v>1.8</v>
      </c>
      <c r="AJ43">
        <f t="shared" si="34"/>
        <v>0</v>
      </c>
      <c r="AK43">
        <v>1687.56</v>
      </c>
      <c r="AL43">
        <v>0</v>
      </c>
      <c r="AM43">
        <v>739.02</v>
      </c>
      <c r="AN43">
        <v>24.3</v>
      </c>
      <c r="AO43">
        <v>948.54</v>
      </c>
      <c r="AP43">
        <v>0</v>
      </c>
      <c r="AQ43">
        <v>111.2</v>
      </c>
      <c r="AR43">
        <v>1.8</v>
      </c>
      <c r="AS43">
        <v>0</v>
      </c>
      <c r="AT43">
        <v>80</v>
      </c>
      <c r="AU43">
        <v>68</v>
      </c>
      <c r="AV43">
        <v>1</v>
      </c>
      <c r="AW43">
        <v>1</v>
      </c>
      <c r="AZ43">
        <v>7.13</v>
      </c>
      <c r="BA43">
        <v>7.13</v>
      </c>
      <c r="BB43">
        <v>7.13</v>
      </c>
      <c r="BC43">
        <v>7.13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62</v>
      </c>
      <c r="BM43">
        <v>57001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7.13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80</v>
      </c>
      <c r="CA43">
        <v>68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5"/>
        <v>938.52</v>
      </c>
      <c r="CQ43">
        <f t="shared" si="36"/>
        <v>0</v>
      </c>
      <c r="CR43">
        <f t="shared" si="37"/>
        <v>5269.2125999999998</v>
      </c>
      <c r="CS43">
        <f t="shared" si="38"/>
        <v>173.25900000000001</v>
      </c>
      <c r="CT43">
        <f t="shared" si="39"/>
        <v>6763.0901999999996</v>
      </c>
      <c r="CU43">
        <f t="shared" si="40"/>
        <v>0</v>
      </c>
      <c r="CV43">
        <f t="shared" si="41"/>
        <v>111.2</v>
      </c>
      <c r="CW43">
        <f t="shared" si="42"/>
        <v>1.8</v>
      </c>
      <c r="CX43">
        <f t="shared" si="43"/>
        <v>0</v>
      </c>
      <c r="CY43">
        <f t="shared" si="44"/>
        <v>432.82399999999996</v>
      </c>
      <c r="CZ43">
        <f t="shared" si="45"/>
        <v>367.90039999999999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18</v>
      </c>
      <c r="DW43" t="s">
        <v>18</v>
      </c>
      <c r="DX43">
        <v>100</v>
      </c>
      <c r="EE43">
        <v>16510566</v>
      </c>
      <c r="EF43">
        <v>6</v>
      </c>
      <c r="EG43" t="s">
        <v>39</v>
      </c>
      <c r="EH43">
        <v>0</v>
      </c>
      <c r="EI43" t="s">
        <v>6</v>
      </c>
      <c r="EJ43">
        <v>1</v>
      </c>
      <c r="EK43">
        <v>57001</v>
      </c>
      <c r="EL43" t="s">
        <v>40</v>
      </c>
      <c r="EM43" t="s">
        <v>41</v>
      </c>
      <c r="EO43" t="s">
        <v>6</v>
      </c>
      <c r="EQ43">
        <v>0</v>
      </c>
      <c r="ER43">
        <v>1687.56</v>
      </c>
      <c r="ES43">
        <v>0</v>
      </c>
      <c r="ET43">
        <v>739.02</v>
      </c>
      <c r="EU43">
        <v>24.3</v>
      </c>
      <c r="EV43">
        <v>948.54</v>
      </c>
      <c r="EW43">
        <v>111.2</v>
      </c>
      <c r="EX43">
        <v>1.8</v>
      </c>
      <c r="EY43">
        <v>0</v>
      </c>
      <c r="FQ43">
        <v>0</v>
      </c>
      <c r="FR43">
        <f t="shared" si="46"/>
        <v>0</v>
      </c>
      <c r="FS43">
        <v>0</v>
      </c>
      <c r="FX43">
        <v>80</v>
      </c>
      <c r="FY43">
        <v>68</v>
      </c>
      <c r="GA43" t="s">
        <v>6</v>
      </c>
      <c r="GD43">
        <v>0</v>
      </c>
      <c r="GF43">
        <v>492119817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7"/>
        <v>0</v>
      </c>
      <c r="GM43">
        <f t="shared" si="48"/>
        <v>1739.24</v>
      </c>
      <c r="GN43">
        <f t="shared" si="49"/>
        <v>1739.24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6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ROW(SmtRes!A53)</f>
        <v>53</v>
      </c>
      <c r="D44" s="2">
        <f>ROW(EtalonRes!A67)</f>
        <v>67</v>
      </c>
      <c r="E44" s="2" t="s">
        <v>63</v>
      </c>
      <c r="F44" s="2" t="s">
        <v>64</v>
      </c>
      <c r="G44" s="2" t="s">
        <v>65</v>
      </c>
      <c r="H44" s="2" t="s">
        <v>18</v>
      </c>
      <c r="I44" s="2">
        <f>ROUND(19.07/100,9)</f>
        <v>0.19070000000000001</v>
      </c>
      <c r="J44" s="2">
        <v>0</v>
      </c>
      <c r="K44" s="2"/>
      <c r="L44" s="2"/>
      <c r="M44" s="2"/>
      <c r="N44" s="2"/>
      <c r="O44" s="2">
        <f t="shared" si="21"/>
        <v>124.72</v>
      </c>
      <c r="P44" s="2">
        <f t="shared" si="22"/>
        <v>0</v>
      </c>
      <c r="Q44" s="2">
        <f t="shared" si="23"/>
        <v>13.21</v>
      </c>
      <c r="R44" s="2">
        <f t="shared" si="24"/>
        <v>0.9</v>
      </c>
      <c r="S44" s="2">
        <f t="shared" si="25"/>
        <v>111.51</v>
      </c>
      <c r="T44" s="2">
        <f t="shared" si="26"/>
        <v>0</v>
      </c>
      <c r="U44" s="2">
        <f t="shared" si="27"/>
        <v>14.16901</v>
      </c>
      <c r="V44" s="2">
        <f t="shared" si="28"/>
        <v>6.6744999999999999E-2</v>
      </c>
      <c r="W44" s="2">
        <f t="shared" si="29"/>
        <v>0</v>
      </c>
      <c r="X44" s="2">
        <f t="shared" si="30"/>
        <v>86.56</v>
      </c>
      <c r="Y44" s="2">
        <f t="shared" si="31"/>
        <v>56.21</v>
      </c>
      <c r="Z44" s="2"/>
      <c r="AA44" s="2">
        <v>16688585</v>
      </c>
      <c r="AB44" s="2">
        <f t="shared" si="32"/>
        <v>654</v>
      </c>
      <c r="AC44" s="2">
        <f t="shared" si="54"/>
        <v>0</v>
      </c>
      <c r="AD44" s="2">
        <f t="shared" si="55"/>
        <v>69.260000000000005</v>
      </c>
      <c r="AE44" s="2">
        <f t="shared" si="56"/>
        <v>4.7300000000000004</v>
      </c>
      <c r="AF44" s="2">
        <f t="shared" si="57"/>
        <v>584.74</v>
      </c>
      <c r="AG44" s="2">
        <f t="shared" si="33"/>
        <v>0</v>
      </c>
      <c r="AH44" s="2">
        <f t="shared" si="58"/>
        <v>74.3</v>
      </c>
      <c r="AI44" s="2">
        <f t="shared" si="59"/>
        <v>0.35</v>
      </c>
      <c r="AJ44" s="2">
        <f t="shared" si="34"/>
        <v>0</v>
      </c>
      <c r="AK44" s="2">
        <v>654</v>
      </c>
      <c r="AL44" s="2">
        <v>0</v>
      </c>
      <c r="AM44" s="2">
        <v>69.260000000000005</v>
      </c>
      <c r="AN44" s="2">
        <v>4.7300000000000004</v>
      </c>
      <c r="AO44" s="2">
        <v>584.74</v>
      </c>
      <c r="AP44" s="2">
        <v>0</v>
      </c>
      <c r="AQ44" s="2">
        <v>74.3</v>
      </c>
      <c r="AR44" s="2">
        <v>0.35</v>
      </c>
      <c r="AS44" s="2">
        <v>0</v>
      </c>
      <c r="AT44" s="2">
        <v>77</v>
      </c>
      <c r="AU44" s="2">
        <v>50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66</v>
      </c>
      <c r="BK44" s="2"/>
      <c r="BL44" s="2"/>
      <c r="BM44" s="2">
        <v>63001</v>
      </c>
      <c r="BN44" s="2">
        <v>0</v>
      </c>
      <c r="BO44" s="2" t="s">
        <v>6</v>
      </c>
      <c r="BP44" s="2">
        <v>0</v>
      </c>
      <c r="BQ44" s="2">
        <v>6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77</v>
      </c>
      <c r="CA44" s="2">
        <v>50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5"/>
        <v>124.72</v>
      </c>
      <c r="CQ44" s="2">
        <f t="shared" si="36"/>
        <v>0</v>
      </c>
      <c r="CR44" s="2">
        <f t="shared" si="37"/>
        <v>69.260000000000005</v>
      </c>
      <c r="CS44" s="2">
        <f t="shared" si="38"/>
        <v>4.7300000000000004</v>
      </c>
      <c r="CT44" s="2">
        <f t="shared" si="39"/>
        <v>584.74</v>
      </c>
      <c r="CU44" s="2">
        <f t="shared" si="40"/>
        <v>0</v>
      </c>
      <c r="CV44" s="2">
        <f t="shared" si="41"/>
        <v>74.3</v>
      </c>
      <c r="CW44" s="2">
        <f t="shared" si="42"/>
        <v>0.35</v>
      </c>
      <c r="CX44" s="2">
        <f t="shared" si="43"/>
        <v>0</v>
      </c>
      <c r="CY44" s="2">
        <f t="shared" si="44"/>
        <v>86.555700000000016</v>
      </c>
      <c r="CZ44" s="2">
        <f t="shared" si="45"/>
        <v>56.205000000000013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18</v>
      </c>
      <c r="DW44" s="2" t="s">
        <v>18</v>
      </c>
      <c r="DX44" s="2">
        <v>100</v>
      </c>
      <c r="DY44" s="2"/>
      <c r="DZ44" s="2"/>
      <c r="EA44" s="2"/>
      <c r="EB44" s="2"/>
      <c r="EC44" s="2"/>
      <c r="ED44" s="2"/>
      <c r="EE44" s="2">
        <v>16510572</v>
      </c>
      <c r="EF44" s="2">
        <v>6</v>
      </c>
      <c r="EG44" s="2" t="s">
        <v>39</v>
      </c>
      <c r="EH44" s="2">
        <v>0</v>
      </c>
      <c r="EI44" s="2" t="s">
        <v>6</v>
      </c>
      <c r="EJ44" s="2">
        <v>1</v>
      </c>
      <c r="EK44" s="2">
        <v>63001</v>
      </c>
      <c r="EL44" s="2" t="s">
        <v>67</v>
      </c>
      <c r="EM44" s="2" t="s">
        <v>68</v>
      </c>
      <c r="EN44" s="2"/>
      <c r="EO44" s="2" t="s">
        <v>6</v>
      </c>
      <c r="EP44" s="2"/>
      <c r="EQ44" s="2">
        <v>0</v>
      </c>
      <c r="ER44" s="2">
        <v>654</v>
      </c>
      <c r="ES44" s="2">
        <v>0</v>
      </c>
      <c r="ET44" s="2">
        <v>69.260000000000005</v>
      </c>
      <c r="EU44" s="2">
        <v>4.7300000000000004</v>
      </c>
      <c r="EV44" s="2">
        <v>584.74</v>
      </c>
      <c r="EW44" s="2">
        <v>74.3</v>
      </c>
      <c r="EX44" s="2">
        <v>0.35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6"/>
        <v>0</v>
      </c>
      <c r="FS44" s="2">
        <v>0</v>
      </c>
      <c r="FT44" s="2"/>
      <c r="FU44" s="2"/>
      <c r="FV44" s="2"/>
      <c r="FW44" s="2"/>
      <c r="FX44" s="2">
        <v>77</v>
      </c>
      <c r="FY44" s="2">
        <v>50</v>
      </c>
      <c r="FZ44" s="2"/>
      <c r="GA44" s="2" t="s">
        <v>6</v>
      </c>
      <c r="GB44" s="2"/>
      <c r="GC44" s="2"/>
      <c r="GD44" s="2">
        <v>0</v>
      </c>
      <c r="GE44" s="2"/>
      <c r="GF44" s="2">
        <v>1410032296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7"/>
        <v>0</v>
      </c>
      <c r="GM44" s="2">
        <f t="shared" si="48"/>
        <v>267.49</v>
      </c>
      <c r="GN44" s="2">
        <f t="shared" si="49"/>
        <v>267.49</v>
      </c>
      <c r="GO44" s="2">
        <f t="shared" si="50"/>
        <v>0</v>
      </c>
      <c r="GP44" s="2">
        <f t="shared" si="51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2"/>
        <v>0</v>
      </c>
      <c r="GW44" s="2">
        <v>1</v>
      </c>
      <c r="GX44" s="2">
        <f t="shared" si="53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ROW(SmtRes!A58)</f>
        <v>58</v>
      </c>
      <c r="D45">
        <f>ROW(EtalonRes!A72)</f>
        <v>72</v>
      </c>
      <c r="E45" t="s">
        <v>63</v>
      </c>
      <c r="F45" t="s">
        <v>64</v>
      </c>
      <c r="G45" t="s">
        <v>65</v>
      </c>
      <c r="H45" t="s">
        <v>18</v>
      </c>
      <c r="I45">
        <f>ROUND(19.07/100,9)</f>
        <v>0.19070000000000001</v>
      </c>
      <c r="J45">
        <v>0</v>
      </c>
      <c r="O45">
        <f t="shared" si="21"/>
        <v>889.24</v>
      </c>
      <c r="P45">
        <f t="shared" si="22"/>
        <v>0</v>
      </c>
      <c r="Q45">
        <f t="shared" si="23"/>
        <v>94.17</v>
      </c>
      <c r="R45">
        <f t="shared" si="24"/>
        <v>6.43</v>
      </c>
      <c r="S45">
        <f t="shared" si="25"/>
        <v>795.07</v>
      </c>
      <c r="T45">
        <f t="shared" si="26"/>
        <v>0</v>
      </c>
      <c r="U45">
        <f t="shared" si="27"/>
        <v>14.16901</v>
      </c>
      <c r="V45">
        <f t="shared" si="28"/>
        <v>6.6744999999999999E-2</v>
      </c>
      <c r="W45">
        <f t="shared" si="29"/>
        <v>0</v>
      </c>
      <c r="X45">
        <f t="shared" si="30"/>
        <v>617.16</v>
      </c>
      <c r="Y45">
        <f t="shared" si="31"/>
        <v>400.75</v>
      </c>
      <c r="AA45">
        <v>16688586</v>
      </c>
      <c r="AB45">
        <f t="shared" si="32"/>
        <v>654</v>
      </c>
      <c r="AC45">
        <f t="shared" si="54"/>
        <v>0</v>
      </c>
      <c r="AD45">
        <f t="shared" si="55"/>
        <v>69.260000000000005</v>
      </c>
      <c r="AE45">
        <f t="shared" si="56"/>
        <v>4.7300000000000004</v>
      </c>
      <c r="AF45">
        <f t="shared" si="57"/>
        <v>584.74</v>
      </c>
      <c r="AG45">
        <f t="shared" si="33"/>
        <v>0</v>
      </c>
      <c r="AH45">
        <f t="shared" si="58"/>
        <v>74.3</v>
      </c>
      <c r="AI45">
        <f t="shared" si="59"/>
        <v>0.35</v>
      </c>
      <c r="AJ45">
        <f t="shared" si="34"/>
        <v>0</v>
      </c>
      <c r="AK45">
        <v>654</v>
      </c>
      <c r="AL45">
        <v>0</v>
      </c>
      <c r="AM45">
        <v>69.260000000000005</v>
      </c>
      <c r="AN45">
        <v>4.7300000000000004</v>
      </c>
      <c r="AO45">
        <v>584.74</v>
      </c>
      <c r="AP45">
        <v>0</v>
      </c>
      <c r="AQ45">
        <v>74.3</v>
      </c>
      <c r="AR45">
        <v>0.35</v>
      </c>
      <c r="AS45">
        <v>0</v>
      </c>
      <c r="AT45">
        <v>77</v>
      </c>
      <c r="AU45">
        <v>50</v>
      </c>
      <c r="AV45">
        <v>1</v>
      </c>
      <c r="AW45">
        <v>1</v>
      </c>
      <c r="AZ45">
        <v>7.13</v>
      </c>
      <c r="BA45">
        <v>7.13</v>
      </c>
      <c r="BB45">
        <v>7.13</v>
      </c>
      <c r="BC45">
        <v>7.13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66</v>
      </c>
      <c r="BM45">
        <v>63001</v>
      </c>
      <c r="BN45">
        <v>0</v>
      </c>
      <c r="BO45" t="s">
        <v>6</v>
      </c>
      <c r="BP45">
        <v>0</v>
      </c>
      <c r="BQ45">
        <v>6</v>
      </c>
      <c r="BR45">
        <v>0</v>
      </c>
      <c r="BS45">
        <v>7.13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77</v>
      </c>
      <c r="CA45">
        <v>50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5"/>
        <v>889.24</v>
      </c>
      <c r="CQ45">
        <f t="shared" si="36"/>
        <v>0</v>
      </c>
      <c r="CR45">
        <f t="shared" si="37"/>
        <v>493.82380000000001</v>
      </c>
      <c r="CS45">
        <f t="shared" si="38"/>
        <v>33.724900000000005</v>
      </c>
      <c r="CT45">
        <f t="shared" si="39"/>
        <v>4169.1962000000003</v>
      </c>
      <c r="CU45">
        <f t="shared" si="40"/>
        <v>0</v>
      </c>
      <c r="CV45">
        <f t="shared" si="41"/>
        <v>74.3</v>
      </c>
      <c r="CW45">
        <f t="shared" si="42"/>
        <v>0.35</v>
      </c>
      <c r="CX45">
        <f t="shared" si="43"/>
        <v>0</v>
      </c>
      <c r="CY45">
        <f t="shared" si="44"/>
        <v>617.15499999999997</v>
      </c>
      <c r="CZ45">
        <f t="shared" si="45"/>
        <v>400.75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18</v>
      </c>
      <c r="DW45" t="s">
        <v>18</v>
      </c>
      <c r="DX45">
        <v>100</v>
      </c>
      <c r="EE45">
        <v>16510572</v>
      </c>
      <c r="EF45">
        <v>6</v>
      </c>
      <c r="EG45" t="s">
        <v>39</v>
      </c>
      <c r="EH45">
        <v>0</v>
      </c>
      <c r="EI45" t="s">
        <v>6</v>
      </c>
      <c r="EJ45">
        <v>1</v>
      </c>
      <c r="EK45">
        <v>63001</v>
      </c>
      <c r="EL45" t="s">
        <v>67</v>
      </c>
      <c r="EM45" t="s">
        <v>68</v>
      </c>
      <c r="EO45" t="s">
        <v>6</v>
      </c>
      <c r="EQ45">
        <v>0</v>
      </c>
      <c r="ER45">
        <v>654</v>
      </c>
      <c r="ES45">
        <v>0</v>
      </c>
      <c r="ET45">
        <v>69.260000000000005</v>
      </c>
      <c r="EU45">
        <v>4.7300000000000004</v>
      </c>
      <c r="EV45">
        <v>584.74</v>
      </c>
      <c r="EW45">
        <v>74.3</v>
      </c>
      <c r="EX45">
        <v>0.35</v>
      </c>
      <c r="EY45">
        <v>0</v>
      </c>
      <c r="FQ45">
        <v>0</v>
      </c>
      <c r="FR45">
        <f t="shared" si="46"/>
        <v>0</v>
      </c>
      <c r="FS45">
        <v>0</v>
      </c>
      <c r="FX45">
        <v>77</v>
      </c>
      <c r="FY45">
        <v>50</v>
      </c>
      <c r="GA45" t="s">
        <v>6</v>
      </c>
      <c r="GD45">
        <v>0</v>
      </c>
      <c r="GF45">
        <v>1410032296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7"/>
        <v>0</v>
      </c>
      <c r="GM45">
        <f t="shared" si="48"/>
        <v>1907.15</v>
      </c>
      <c r="GN45">
        <f t="shared" si="49"/>
        <v>1907.15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6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ROW(SmtRes!A59)</f>
        <v>59</v>
      </c>
      <c r="D46" s="2">
        <f>ROW(EtalonRes!A74)</f>
        <v>74</v>
      </c>
      <c r="E46" s="2" t="s">
        <v>69</v>
      </c>
      <c r="F46" s="2" t="s">
        <v>70</v>
      </c>
      <c r="G46" s="2" t="s">
        <v>71</v>
      </c>
      <c r="H46" s="2" t="s">
        <v>18</v>
      </c>
      <c r="I46" s="2">
        <f>ROUND(190.3/100,9)</f>
        <v>1.903</v>
      </c>
      <c r="J46" s="2">
        <v>0</v>
      </c>
      <c r="K46" s="2"/>
      <c r="L46" s="2"/>
      <c r="M46" s="2"/>
      <c r="N46" s="2"/>
      <c r="O46" s="2">
        <f t="shared" si="21"/>
        <v>154.37</v>
      </c>
      <c r="P46" s="2">
        <f t="shared" si="22"/>
        <v>0</v>
      </c>
      <c r="Q46" s="2">
        <f t="shared" si="23"/>
        <v>0</v>
      </c>
      <c r="R46" s="2">
        <f t="shared" si="24"/>
        <v>0</v>
      </c>
      <c r="S46" s="2">
        <f t="shared" si="25"/>
        <v>154.37</v>
      </c>
      <c r="T46" s="2">
        <f t="shared" si="26"/>
        <v>0</v>
      </c>
      <c r="U46" s="2">
        <f t="shared" si="27"/>
        <v>19.7912</v>
      </c>
      <c r="V46" s="2">
        <f t="shared" si="28"/>
        <v>0</v>
      </c>
      <c r="W46" s="2">
        <f t="shared" si="29"/>
        <v>0</v>
      </c>
      <c r="X46" s="2">
        <f t="shared" si="30"/>
        <v>118.86</v>
      </c>
      <c r="Y46" s="2">
        <f t="shared" si="31"/>
        <v>77.19</v>
      </c>
      <c r="Z46" s="2"/>
      <c r="AA46" s="2">
        <v>16688585</v>
      </c>
      <c r="AB46" s="2">
        <f t="shared" si="32"/>
        <v>81.12</v>
      </c>
      <c r="AC46" s="2">
        <f t="shared" si="54"/>
        <v>0</v>
      </c>
      <c r="AD46" s="2">
        <f t="shared" si="55"/>
        <v>0</v>
      </c>
      <c r="AE46" s="2">
        <f t="shared" si="56"/>
        <v>0</v>
      </c>
      <c r="AF46" s="2">
        <f t="shared" si="57"/>
        <v>81.12</v>
      </c>
      <c r="AG46" s="2">
        <f t="shared" si="33"/>
        <v>0</v>
      </c>
      <c r="AH46" s="2">
        <f t="shared" si="58"/>
        <v>10.4</v>
      </c>
      <c r="AI46" s="2">
        <f t="shared" si="59"/>
        <v>0</v>
      </c>
      <c r="AJ46" s="2">
        <f t="shared" si="34"/>
        <v>0</v>
      </c>
      <c r="AK46" s="2">
        <v>81.12</v>
      </c>
      <c r="AL46" s="2">
        <v>0</v>
      </c>
      <c r="AM46" s="2">
        <v>0</v>
      </c>
      <c r="AN46" s="2">
        <v>0</v>
      </c>
      <c r="AO46" s="2">
        <v>81.12</v>
      </c>
      <c r="AP46" s="2">
        <v>0</v>
      </c>
      <c r="AQ46" s="2">
        <v>10.4</v>
      </c>
      <c r="AR46" s="2">
        <v>0</v>
      </c>
      <c r="AS46" s="2">
        <v>0</v>
      </c>
      <c r="AT46" s="2">
        <v>77</v>
      </c>
      <c r="AU46" s="2">
        <v>50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72</v>
      </c>
      <c r="BK46" s="2"/>
      <c r="BL46" s="2"/>
      <c r="BM46" s="2">
        <v>63001</v>
      </c>
      <c r="BN46" s="2">
        <v>0</v>
      </c>
      <c r="BO46" s="2" t="s">
        <v>6</v>
      </c>
      <c r="BP46" s="2">
        <v>0</v>
      </c>
      <c r="BQ46" s="2">
        <v>6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77</v>
      </c>
      <c r="CA46" s="2">
        <v>50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5"/>
        <v>154.37</v>
      </c>
      <c r="CQ46" s="2">
        <f t="shared" si="36"/>
        <v>0</v>
      </c>
      <c r="CR46" s="2">
        <f t="shared" si="37"/>
        <v>0</v>
      </c>
      <c r="CS46" s="2">
        <f t="shared" si="38"/>
        <v>0</v>
      </c>
      <c r="CT46" s="2">
        <f t="shared" si="39"/>
        <v>81.12</v>
      </c>
      <c r="CU46" s="2">
        <f t="shared" si="40"/>
        <v>0</v>
      </c>
      <c r="CV46" s="2">
        <f t="shared" si="41"/>
        <v>10.4</v>
      </c>
      <c r="CW46" s="2">
        <f t="shared" si="42"/>
        <v>0</v>
      </c>
      <c r="CX46" s="2">
        <f t="shared" si="43"/>
        <v>0</v>
      </c>
      <c r="CY46" s="2">
        <f t="shared" si="44"/>
        <v>118.86489999999999</v>
      </c>
      <c r="CZ46" s="2">
        <f t="shared" si="45"/>
        <v>77.185000000000002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18</v>
      </c>
      <c r="DW46" s="2" t="s">
        <v>18</v>
      </c>
      <c r="DX46" s="2">
        <v>100</v>
      </c>
      <c r="DY46" s="2"/>
      <c r="DZ46" s="2"/>
      <c r="EA46" s="2"/>
      <c r="EB46" s="2"/>
      <c r="EC46" s="2"/>
      <c r="ED46" s="2"/>
      <c r="EE46" s="2">
        <v>16510572</v>
      </c>
      <c r="EF46" s="2">
        <v>6</v>
      </c>
      <c r="EG46" s="2" t="s">
        <v>39</v>
      </c>
      <c r="EH46" s="2">
        <v>0</v>
      </c>
      <c r="EI46" s="2" t="s">
        <v>6</v>
      </c>
      <c r="EJ46" s="2">
        <v>1</v>
      </c>
      <c r="EK46" s="2">
        <v>63001</v>
      </c>
      <c r="EL46" s="2" t="s">
        <v>67</v>
      </c>
      <c r="EM46" s="2" t="s">
        <v>68</v>
      </c>
      <c r="EN46" s="2"/>
      <c r="EO46" s="2" t="s">
        <v>6</v>
      </c>
      <c r="EP46" s="2"/>
      <c r="EQ46" s="2">
        <v>0</v>
      </c>
      <c r="ER46" s="2">
        <v>81.12</v>
      </c>
      <c r="ES46" s="2">
        <v>0</v>
      </c>
      <c r="ET46" s="2">
        <v>0</v>
      </c>
      <c r="EU46" s="2">
        <v>0</v>
      </c>
      <c r="EV46" s="2">
        <v>81.12</v>
      </c>
      <c r="EW46" s="2">
        <v>10.4</v>
      </c>
      <c r="EX46" s="2">
        <v>0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6"/>
        <v>0</v>
      </c>
      <c r="FS46" s="2">
        <v>0</v>
      </c>
      <c r="FT46" s="2"/>
      <c r="FU46" s="2"/>
      <c r="FV46" s="2"/>
      <c r="FW46" s="2"/>
      <c r="FX46" s="2">
        <v>77</v>
      </c>
      <c r="FY46" s="2">
        <v>50</v>
      </c>
      <c r="FZ46" s="2"/>
      <c r="GA46" s="2" t="s">
        <v>6</v>
      </c>
      <c r="GB46" s="2"/>
      <c r="GC46" s="2"/>
      <c r="GD46" s="2">
        <v>0</v>
      </c>
      <c r="GE46" s="2"/>
      <c r="GF46" s="2">
        <v>857715586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7"/>
        <v>0</v>
      </c>
      <c r="GM46" s="2">
        <f t="shared" si="48"/>
        <v>350.42</v>
      </c>
      <c r="GN46" s="2">
        <f t="shared" si="49"/>
        <v>350.42</v>
      </c>
      <c r="GO46" s="2">
        <f t="shared" si="50"/>
        <v>0</v>
      </c>
      <c r="GP46" s="2">
        <f t="shared" si="51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2"/>
        <v>0</v>
      </c>
      <c r="GW46" s="2">
        <v>1</v>
      </c>
      <c r="GX46" s="2">
        <f t="shared" si="53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ROW(SmtRes!A60)</f>
        <v>60</v>
      </c>
      <c r="D47">
        <f>ROW(EtalonRes!A76)</f>
        <v>76</v>
      </c>
      <c r="E47" t="s">
        <v>69</v>
      </c>
      <c r="F47" t="s">
        <v>70</v>
      </c>
      <c r="G47" t="s">
        <v>71</v>
      </c>
      <c r="H47" t="s">
        <v>18</v>
      </c>
      <c r="I47">
        <f>ROUND(190.3/100,9)</f>
        <v>1.903</v>
      </c>
      <c r="J47">
        <v>0</v>
      </c>
      <c r="O47">
        <f t="shared" si="21"/>
        <v>1100.67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1100.67</v>
      </c>
      <c r="T47">
        <f t="shared" si="26"/>
        <v>0</v>
      </c>
      <c r="U47">
        <f t="shared" si="27"/>
        <v>19.7912</v>
      </c>
      <c r="V47">
        <f t="shared" si="28"/>
        <v>0</v>
      </c>
      <c r="W47">
        <f t="shared" si="29"/>
        <v>0</v>
      </c>
      <c r="X47">
        <f t="shared" si="30"/>
        <v>847.52</v>
      </c>
      <c r="Y47">
        <f t="shared" si="31"/>
        <v>550.34</v>
      </c>
      <c r="AA47">
        <v>16688586</v>
      </c>
      <c r="AB47">
        <f t="shared" si="32"/>
        <v>81.12</v>
      </c>
      <c r="AC47">
        <f t="shared" si="54"/>
        <v>0</v>
      </c>
      <c r="AD47">
        <f t="shared" si="55"/>
        <v>0</v>
      </c>
      <c r="AE47">
        <f t="shared" si="56"/>
        <v>0</v>
      </c>
      <c r="AF47">
        <f t="shared" si="57"/>
        <v>81.12</v>
      </c>
      <c r="AG47">
        <f t="shared" si="33"/>
        <v>0</v>
      </c>
      <c r="AH47">
        <f t="shared" si="58"/>
        <v>10.4</v>
      </c>
      <c r="AI47">
        <f t="shared" si="59"/>
        <v>0</v>
      </c>
      <c r="AJ47">
        <f t="shared" si="34"/>
        <v>0</v>
      </c>
      <c r="AK47">
        <v>81.12</v>
      </c>
      <c r="AL47">
        <v>0</v>
      </c>
      <c r="AM47">
        <v>0</v>
      </c>
      <c r="AN47">
        <v>0</v>
      </c>
      <c r="AO47">
        <v>81.12</v>
      </c>
      <c r="AP47">
        <v>0</v>
      </c>
      <c r="AQ47">
        <v>10.4</v>
      </c>
      <c r="AR47">
        <v>0</v>
      </c>
      <c r="AS47">
        <v>0</v>
      </c>
      <c r="AT47">
        <v>77</v>
      </c>
      <c r="AU47">
        <v>50</v>
      </c>
      <c r="AV47">
        <v>1</v>
      </c>
      <c r="AW47">
        <v>1</v>
      </c>
      <c r="AZ47">
        <v>7.13</v>
      </c>
      <c r="BA47">
        <v>7.13</v>
      </c>
      <c r="BB47">
        <v>7.13</v>
      </c>
      <c r="BC47">
        <v>7.13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72</v>
      </c>
      <c r="BM47">
        <v>63001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7.13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77</v>
      </c>
      <c r="CA47">
        <v>50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5"/>
        <v>1100.67</v>
      </c>
      <c r="CQ47">
        <f t="shared" si="36"/>
        <v>0</v>
      </c>
      <c r="CR47">
        <f t="shared" si="37"/>
        <v>0</v>
      </c>
      <c r="CS47">
        <f t="shared" si="38"/>
        <v>0</v>
      </c>
      <c r="CT47">
        <f t="shared" si="39"/>
        <v>578.38560000000007</v>
      </c>
      <c r="CU47">
        <f t="shared" si="40"/>
        <v>0</v>
      </c>
      <c r="CV47">
        <f t="shared" si="41"/>
        <v>10.4</v>
      </c>
      <c r="CW47">
        <f t="shared" si="42"/>
        <v>0</v>
      </c>
      <c r="CX47">
        <f t="shared" si="43"/>
        <v>0</v>
      </c>
      <c r="CY47">
        <f t="shared" si="44"/>
        <v>847.5159000000001</v>
      </c>
      <c r="CZ47">
        <f t="shared" si="45"/>
        <v>550.33500000000004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18</v>
      </c>
      <c r="DW47" t="s">
        <v>18</v>
      </c>
      <c r="DX47">
        <v>100</v>
      </c>
      <c r="EE47">
        <v>16510572</v>
      </c>
      <c r="EF47">
        <v>6</v>
      </c>
      <c r="EG47" t="s">
        <v>39</v>
      </c>
      <c r="EH47">
        <v>0</v>
      </c>
      <c r="EI47" t="s">
        <v>6</v>
      </c>
      <c r="EJ47">
        <v>1</v>
      </c>
      <c r="EK47">
        <v>63001</v>
      </c>
      <c r="EL47" t="s">
        <v>67</v>
      </c>
      <c r="EM47" t="s">
        <v>68</v>
      </c>
      <c r="EO47" t="s">
        <v>6</v>
      </c>
      <c r="EQ47">
        <v>0</v>
      </c>
      <c r="ER47">
        <v>81.12</v>
      </c>
      <c r="ES47">
        <v>0</v>
      </c>
      <c r="ET47">
        <v>0</v>
      </c>
      <c r="EU47">
        <v>0</v>
      </c>
      <c r="EV47">
        <v>81.12</v>
      </c>
      <c r="EW47">
        <v>10.4</v>
      </c>
      <c r="EX47">
        <v>0</v>
      </c>
      <c r="EY47">
        <v>0</v>
      </c>
      <c r="FQ47">
        <v>0</v>
      </c>
      <c r="FR47">
        <f t="shared" si="46"/>
        <v>0</v>
      </c>
      <c r="FS47">
        <v>0</v>
      </c>
      <c r="FX47">
        <v>77</v>
      </c>
      <c r="FY47">
        <v>50</v>
      </c>
      <c r="GA47" t="s">
        <v>6</v>
      </c>
      <c r="GD47">
        <v>0</v>
      </c>
      <c r="GF47">
        <v>857715586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7"/>
        <v>0</v>
      </c>
      <c r="GM47">
        <f t="shared" si="48"/>
        <v>2498.5300000000002</v>
      </c>
      <c r="GN47">
        <f t="shared" si="49"/>
        <v>2498.5300000000002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6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ROW(SmtRes!A61)</f>
        <v>61</v>
      </c>
      <c r="D48" s="2">
        <f>ROW(EtalonRes!A77)</f>
        <v>77</v>
      </c>
      <c r="E48" s="2" t="s">
        <v>73</v>
      </c>
      <c r="F48" s="2" t="s">
        <v>74</v>
      </c>
      <c r="G48" s="2" t="s">
        <v>75</v>
      </c>
      <c r="H48" s="2" t="s">
        <v>18</v>
      </c>
      <c r="I48" s="2">
        <f>ROUND(32.42/100,9)</f>
        <v>0.32419999999999999</v>
      </c>
      <c r="J48" s="2">
        <v>0</v>
      </c>
      <c r="K48" s="2"/>
      <c r="L48" s="2"/>
      <c r="M48" s="2"/>
      <c r="N48" s="2"/>
      <c r="O48" s="2">
        <f t="shared" si="21"/>
        <v>57.71</v>
      </c>
      <c r="P48" s="2">
        <f t="shared" si="22"/>
        <v>0</v>
      </c>
      <c r="Q48" s="2">
        <f t="shared" si="23"/>
        <v>0</v>
      </c>
      <c r="R48" s="2">
        <f t="shared" si="24"/>
        <v>0</v>
      </c>
      <c r="S48" s="2">
        <f t="shared" si="25"/>
        <v>57.71</v>
      </c>
      <c r="T48" s="2">
        <f t="shared" si="26"/>
        <v>0</v>
      </c>
      <c r="U48" s="2">
        <f t="shared" si="27"/>
        <v>7.398244</v>
      </c>
      <c r="V48" s="2">
        <f t="shared" si="28"/>
        <v>0</v>
      </c>
      <c r="W48" s="2">
        <f t="shared" si="29"/>
        <v>0</v>
      </c>
      <c r="X48" s="2">
        <f t="shared" si="30"/>
        <v>57.13</v>
      </c>
      <c r="Y48" s="2">
        <f t="shared" si="31"/>
        <v>34.630000000000003</v>
      </c>
      <c r="Z48" s="2"/>
      <c r="AA48" s="2">
        <v>16688585</v>
      </c>
      <c r="AB48" s="2">
        <f t="shared" si="32"/>
        <v>178</v>
      </c>
      <c r="AC48" s="2">
        <f t="shared" si="54"/>
        <v>0</v>
      </c>
      <c r="AD48" s="2">
        <f t="shared" si="55"/>
        <v>0</v>
      </c>
      <c r="AE48" s="2">
        <f t="shared" si="56"/>
        <v>0</v>
      </c>
      <c r="AF48" s="2">
        <f t="shared" si="57"/>
        <v>178</v>
      </c>
      <c r="AG48" s="2">
        <f t="shared" si="33"/>
        <v>0</v>
      </c>
      <c r="AH48" s="2">
        <f t="shared" si="58"/>
        <v>22.82</v>
      </c>
      <c r="AI48" s="2">
        <f t="shared" si="59"/>
        <v>0</v>
      </c>
      <c r="AJ48" s="2">
        <f t="shared" si="34"/>
        <v>0</v>
      </c>
      <c r="AK48" s="2">
        <v>178</v>
      </c>
      <c r="AL48" s="2">
        <v>0</v>
      </c>
      <c r="AM48" s="2">
        <v>0</v>
      </c>
      <c r="AN48" s="2">
        <v>0</v>
      </c>
      <c r="AO48" s="2">
        <v>178</v>
      </c>
      <c r="AP48" s="2">
        <v>0</v>
      </c>
      <c r="AQ48" s="2">
        <v>22.82</v>
      </c>
      <c r="AR48" s="2">
        <v>0</v>
      </c>
      <c r="AS48" s="2">
        <v>0</v>
      </c>
      <c r="AT48" s="2">
        <v>99</v>
      </c>
      <c r="AU48" s="2">
        <v>60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76</v>
      </c>
      <c r="BK48" s="2"/>
      <c r="BL48" s="2"/>
      <c r="BM48" s="2">
        <v>46001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110</v>
      </c>
      <c r="CA48" s="2">
        <v>70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5"/>
        <v>57.71</v>
      </c>
      <c r="CQ48" s="2">
        <f t="shared" si="36"/>
        <v>0</v>
      </c>
      <c r="CR48" s="2">
        <f t="shared" si="37"/>
        <v>0</v>
      </c>
      <c r="CS48" s="2">
        <f t="shared" si="38"/>
        <v>0</v>
      </c>
      <c r="CT48" s="2">
        <f t="shared" si="39"/>
        <v>178</v>
      </c>
      <c r="CU48" s="2">
        <f t="shared" si="40"/>
        <v>0</v>
      </c>
      <c r="CV48" s="2">
        <f t="shared" si="41"/>
        <v>22.82</v>
      </c>
      <c r="CW48" s="2">
        <f t="shared" si="42"/>
        <v>0</v>
      </c>
      <c r="CX48" s="2">
        <f t="shared" si="43"/>
        <v>0</v>
      </c>
      <c r="CY48" s="2">
        <f t="shared" si="44"/>
        <v>57.132899999999999</v>
      </c>
      <c r="CZ48" s="2">
        <f t="shared" si="45"/>
        <v>34.625999999999998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1005</v>
      </c>
      <c r="DV48" s="2" t="s">
        <v>18</v>
      </c>
      <c r="DW48" s="2" t="s">
        <v>18</v>
      </c>
      <c r="DX48" s="2">
        <v>100</v>
      </c>
      <c r="DY48" s="2"/>
      <c r="DZ48" s="2"/>
      <c r="EA48" s="2"/>
      <c r="EB48" s="2"/>
      <c r="EC48" s="2"/>
      <c r="ED48" s="2"/>
      <c r="EE48" s="2">
        <v>16510555</v>
      </c>
      <c r="EF48" s="2">
        <v>2</v>
      </c>
      <c r="EG48" s="2" t="s">
        <v>20</v>
      </c>
      <c r="EH48" s="2">
        <v>0</v>
      </c>
      <c r="EI48" s="2" t="s">
        <v>6</v>
      </c>
      <c r="EJ48" s="2">
        <v>1</v>
      </c>
      <c r="EK48" s="2">
        <v>46001</v>
      </c>
      <c r="EL48" s="2" t="s">
        <v>21</v>
      </c>
      <c r="EM48" s="2" t="s">
        <v>22</v>
      </c>
      <c r="EN48" s="2"/>
      <c r="EO48" s="2" t="s">
        <v>6</v>
      </c>
      <c r="EP48" s="2"/>
      <c r="EQ48" s="2">
        <v>0</v>
      </c>
      <c r="ER48" s="2">
        <v>178</v>
      </c>
      <c r="ES48" s="2">
        <v>0</v>
      </c>
      <c r="ET48" s="2">
        <v>0</v>
      </c>
      <c r="EU48" s="2">
        <v>0</v>
      </c>
      <c r="EV48" s="2">
        <v>178</v>
      </c>
      <c r="EW48" s="2">
        <v>22.82</v>
      </c>
      <c r="EX48" s="2">
        <v>0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6"/>
        <v>0</v>
      </c>
      <c r="FS48" s="2">
        <v>0</v>
      </c>
      <c r="FT48" s="2" t="s">
        <v>23</v>
      </c>
      <c r="FU48" s="2" t="s">
        <v>24</v>
      </c>
      <c r="FV48" s="2"/>
      <c r="FW48" s="2"/>
      <c r="FX48" s="2">
        <v>99</v>
      </c>
      <c r="FY48" s="2">
        <v>59.5</v>
      </c>
      <c r="FZ48" s="2"/>
      <c r="GA48" s="2" t="s">
        <v>6</v>
      </c>
      <c r="GB48" s="2"/>
      <c r="GC48" s="2"/>
      <c r="GD48" s="2">
        <v>0</v>
      </c>
      <c r="GE48" s="2"/>
      <c r="GF48" s="2">
        <v>1716417608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7"/>
        <v>0</v>
      </c>
      <c r="GM48" s="2">
        <f t="shared" si="48"/>
        <v>149.47</v>
      </c>
      <c r="GN48" s="2">
        <f t="shared" si="49"/>
        <v>149.47</v>
      </c>
      <c r="GO48" s="2">
        <f t="shared" si="50"/>
        <v>0</v>
      </c>
      <c r="GP48" s="2">
        <f t="shared" si="51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2"/>
        <v>0</v>
      </c>
      <c r="GW48" s="2">
        <v>1</v>
      </c>
      <c r="GX48" s="2">
        <f t="shared" si="53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ROW(SmtRes!A62)</f>
        <v>62</v>
      </c>
      <c r="D49">
        <f>ROW(EtalonRes!A78)</f>
        <v>78</v>
      </c>
      <c r="E49" t="s">
        <v>73</v>
      </c>
      <c r="F49" t="s">
        <v>74</v>
      </c>
      <c r="G49" t="s">
        <v>75</v>
      </c>
      <c r="H49" t="s">
        <v>18</v>
      </c>
      <c r="I49">
        <f>ROUND(32.42/100,9)</f>
        <v>0.32419999999999999</v>
      </c>
      <c r="J49">
        <v>0</v>
      </c>
      <c r="O49">
        <f t="shared" si="21"/>
        <v>411.46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411.46</v>
      </c>
      <c r="T49">
        <f t="shared" si="26"/>
        <v>0</v>
      </c>
      <c r="U49">
        <f t="shared" si="27"/>
        <v>7.398244</v>
      </c>
      <c r="V49">
        <f t="shared" si="28"/>
        <v>0</v>
      </c>
      <c r="W49">
        <f t="shared" si="29"/>
        <v>0</v>
      </c>
      <c r="X49">
        <f t="shared" si="30"/>
        <v>407.35</v>
      </c>
      <c r="Y49">
        <f t="shared" si="31"/>
        <v>246.88</v>
      </c>
      <c r="AA49">
        <v>16688586</v>
      </c>
      <c r="AB49">
        <f t="shared" si="32"/>
        <v>178</v>
      </c>
      <c r="AC49">
        <f t="shared" si="54"/>
        <v>0</v>
      </c>
      <c r="AD49">
        <f t="shared" si="55"/>
        <v>0</v>
      </c>
      <c r="AE49">
        <f t="shared" si="56"/>
        <v>0</v>
      </c>
      <c r="AF49">
        <f t="shared" si="57"/>
        <v>178</v>
      </c>
      <c r="AG49">
        <f t="shared" si="33"/>
        <v>0</v>
      </c>
      <c r="AH49">
        <f t="shared" si="58"/>
        <v>22.82</v>
      </c>
      <c r="AI49">
        <f t="shared" si="59"/>
        <v>0</v>
      </c>
      <c r="AJ49">
        <f t="shared" si="34"/>
        <v>0</v>
      </c>
      <c r="AK49">
        <v>178</v>
      </c>
      <c r="AL49">
        <v>0</v>
      </c>
      <c r="AM49">
        <v>0</v>
      </c>
      <c r="AN49">
        <v>0</v>
      </c>
      <c r="AO49">
        <v>178</v>
      </c>
      <c r="AP49">
        <v>0</v>
      </c>
      <c r="AQ49">
        <v>22.82</v>
      </c>
      <c r="AR49">
        <v>0</v>
      </c>
      <c r="AS49">
        <v>0</v>
      </c>
      <c r="AT49">
        <v>99</v>
      </c>
      <c r="AU49">
        <v>60</v>
      </c>
      <c r="AV49">
        <v>1</v>
      </c>
      <c r="AW49">
        <v>1</v>
      </c>
      <c r="AZ49">
        <v>7.13</v>
      </c>
      <c r="BA49">
        <v>7.13</v>
      </c>
      <c r="BB49">
        <v>7.13</v>
      </c>
      <c r="BC49">
        <v>7.13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76</v>
      </c>
      <c r="BM49">
        <v>46001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7.13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110</v>
      </c>
      <c r="CA49">
        <v>70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5"/>
        <v>411.46</v>
      </c>
      <c r="CQ49">
        <f t="shared" si="36"/>
        <v>0</v>
      </c>
      <c r="CR49">
        <f t="shared" si="37"/>
        <v>0</v>
      </c>
      <c r="CS49">
        <f t="shared" si="38"/>
        <v>0</v>
      </c>
      <c r="CT49">
        <f t="shared" si="39"/>
        <v>1269.1399999999999</v>
      </c>
      <c r="CU49">
        <f t="shared" si="40"/>
        <v>0</v>
      </c>
      <c r="CV49">
        <f t="shared" si="41"/>
        <v>22.82</v>
      </c>
      <c r="CW49">
        <f t="shared" si="42"/>
        <v>0</v>
      </c>
      <c r="CX49">
        <f t="shared" si="43"/>
        <v>0</v>
      </c>
      <c r="CY49">
        <f t="shared" si="44"/>
        <v>407.34539999999998</v>
      </c>
      <c r="CZ49">
        <f t="shared" si="45"/>
        <v>246.87599999999998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18</v>
      </c>
      <c r="DW49" t="s">
        <v>18</v>
      </c>
      <c r="DX49">
        <v>100</v>
      </c>
      <c r="EE49">
        <v>16510555</v>
      </c>
      <c r="EF49">
        <v>2</v>
      </c>
      <c r="EG49" t="s">
        <v>20</v>
      </c>
      <c r="EH49">
        <v>0</v>
      </c>
      <c r="EI49" t="s">
        <v>6</v>
      </c>
      <c r="EJ49">
        <v>1</v>
      </c>
      <c r="EK49">
        <v>46001</v>
      </c>
      <c r="EL49" t="s">
        <v>21</v>
      </c>
      <c r="EM49" t="s">
        <v>22</v>
      </c>
      <c r="EO49" t="s">
        <v>6</v>
      </c>
      <c r="EQ49">
        <v>0</v>
      </c>
      <c r="ER49">
        <v>178</v>
      </c>
      <c r="ES49">
        <v>0</v>
      </c>
      <c r="ET49">
        <v>0</v>
      </c>
      <c r="EU49">
        <v>0</v>
      </c>
      <c r="EV49">
        <v>178</v>
      </c>
      <c r="EW49">
        <v>22.82</v>
      </c>
      <c r="EX49">
        <v>0</v>
      </c>
      <c r="EY49">
        <v>0</v>
      </c>
      <c r="FQ49">
        <v>0</v>
      </c>
      <c r="FR49">
        <f t="shared" si="46"/>
        <v>0</v>
      </c>
      <c r="FS49">
        <v>0</v>
      </c>
      <c r="FT49" t="s">
        <v>23</v>
      </c>
      <c r="FU49" t="s">
        <v>24</v>
      </c>
      <c r="FX49">
        <v>99</v>
      </c>
      <c r="FY49">
        <v>59.5</v>
      </c>
      <c r="GA49" t="s">
        <v>6</v>
      </c>
      <c r="GD49">
        <v>0</v>
      </c>
      <c r="GF49">
        <v>1716417608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7"/>
        <v>0</v>
      </c>
      <c r="GM49">
        <f t="shared" si="48"/>
        <v>1065.69</v>
      </c>
      <c r="GN49">
        <f t="shared" si="49"/>
        <v>1065.69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6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ROW(SmtRes!A71)</f>
        <v>71</v>
      </c>
      <c r="D50" s="2">
        <f>ROW(EtalonRes!A86)</f>
        <v>86</v>
      </c>
      <c r="E50" s="2" t="s">
        <v>77</v>
      </c>
      <c r="F50" s="2" t="s">
        <v>78</v>
      </c>
      <c r="G50" s="2" t="s">
        <v>79</v>
      </c>
      <c r="H50" s="2" t="s">
        <v>18</v>
      </c>
      <c r="I50" s="2">
        <f>ROUND(8.23/100,9)</f>
        <v>8.2299999999999998E-2</v>
      </c>
      <c r="J50" s="2">
        <v>0</v>
      </c>
      <c r="K50" s="2"/>
      <c r="L50" s="2"/>
      <c r="M50" s="2"/>
      <c r="N50" s="2"/>
      <c r="O50" s="2">
        <f t="shared" si="21"/>
        <v>15.85</v>
      </c>
      <c r="P50" s="2">
        <f t="shared" si="22"/>
        <v>3.28</v>
      </c>
      <c r="Q50" s="2">
        <f t="shared" si="23"/>
        <v>0.23</v>
      </c>
      <c r="R50" s="2">
        <f t="shared" si="24"/>
        <v>0.04</v>
      </c>
      <c r="S50" s="2">
        <f t="shared" si="25"/>
        <v>12.34</v>
      </c>
      <c r="T50" s="2">
        <f t="shared" si="26"/>
        <v>0</v>
      </c>
      <c r="U50" s="2">
        <f t="shared" si="27"/>
        <v>1.4122680000000001</v>
      </c>
      <c r="V50" s="2">
        <f t="shared" si="28"/>
        <v>3.2919999999999998E-3</v>
      </c>
      <c r="W50" s="2">
        <f t="shared" si="29"/>
        <v>0</v>
      </c>
      <c r="X50" s="2">
        <f t="shared" si="30"/>
        <v>9.9</v>
      </c>
      <c r="Y50" s="2">
        <f t="shared" si="31"/>
        <v>6.19</v>
      </c>
      <c r="Z50" s="2"/>
      <c r="AA50" s="2">
        <v>16688585</v>
      </c>
      <c r="AB50" s="2">
        <f t="shared" si="32"/>
        <v>192.67</v>
      </c>
      <c r="AC50" s="2">
        <f t="shared" si="54"/>
        <v>39.89</v>
      </c>
      <c r="AD50" s="2">
        <f t="shared" si="55"/>
        <v>2.8</v>
      </c>
      <c r="AE50" s="2">
        <f t="shared" si="56"/>
        <v>0.46</v>
      </c>
      <c r="AF50" s="2">
        <f t="shared" si="57"/>
        <v>149.97999999999999</v>
      </c>
      <c r="AG50" s="2">
        <f t="shared" si="33"/>
        <v>0</v>
      </c>
      <c r="AH50" s="2">
        <f t="shared" si="58"/>
        <v>17.16</v>
      </c>
      <c r="AI50" s="2">
        <f t="shared" si="59"/>
        <v>0.04</v>
      </c>
      <c r="AJ50" s="2">
        <f t="shared" si="34"/>
        <v>0</v>
      </c>
      <c r="AK50" s="2">
        <v>192.67</v>
      </c>
      <c r="AL50" s="2">
        <v>39.89</v>
      </c>
      <c r="AM50" s="2">
        <v>2.8</v>
      </c>
      <c r="AN50" s="2">
        <v>0.46</v>
      </c>
      <c r="AO50" s="2">
        <v>149.97999999999999</v>
      </c>
      <c r="AP50" s="2">
        <v>0</v>
      </c>
      <c r="AQ50" s="2">
        <v>17.16</v>
      </c>
      <c r="AR50" s="2">
        <v>0.04</v>
      </c>
      <c r="AS50" s="2">
        <v>0</v>
      </c>
      <c r="AT50" s="2">
        <v>80</v>
      </c>
      <c r="AU50" s="2">
        <v>50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80</v>
      </c>
      <c r="BK50" s="2"/>
      <c r="BL50" s="2"/>
      <c r="BM50" s="2">
        <v>62001</v>
      </c>
      <c r="BN50" s="2">
        <v>0</v>
      </c>
      <c r="BO50" s="2" t="s">
        <v>6</v>
      </c>
      <c r="BP50" s="2">
        <v>0</v>
      </c>
      <c r="BQ50" s="2">
        <v>6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80</v>
      </c>
      <c r="CA50" s="2">
        <v>50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5"/>
        <v>15.85</v>
      </c>
      <c r="CQ50" s="2">
        <f t="shared" si="36"/>
        <v>39.89</v>
      </c>
      <c r="CR50" s="2">
        <f t="shared" si="37"/>
        <v>2.8</v>
      </c>
      <c r="CS50" s="2">
        <f t="shared" si="38"/>
        <v>0.46</v>
      </c>
      <c r="CT50" s="2">
        <f t="shared" si="39"/>
        <v>149.97999999999999</v>
      </c>
      <c r="CU50" s="2">
        <f t="shared" si="40"/>
        <v>0</v>
      </c>
      <c r="CV50" s="2">
        <f t="shared" si="41"/>
        <v>17.16</v>
      </c>
      <c r="CW50" s="2">
        <f t="shared" si="42"/>
        <v>0.04</v>
      </c>
      <c r="CX50" s="2">
        <f t="shared" si="43"/>
        <v>0</v>
      </c>
      <c r="CY50" s="2">
        <f t="shared" si="44"/>
        <v>9.9039999999999981</v>
      </c>
      <c r="CZ50" s="2">
        <f t="shared" si="45"/>
        <v>6.19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18</v>
      </c>
      <c r="DW50" s="2" t="s">
        <v>18</v>
      </c>
      <c r="DX50" s="2">
        <v>100</v>
      </c>
      <c r="DY50" s="2"/>
      <c r="DZ50" s="2"/>
      <c r="EA50" s="2"/>
      <c r="EB50" s="2"/>
      <c r="EC50" s="2"/>
      <c r="ED50" s="2"/>
      <c r="EE50" s="2">
        <v>16510571</v>
      </c>
      <c r="EF50" s="2">
        <v>6</v>
      </c>
      <c r="EG50" s="2" t="s">
        <v>39</v>
      </c>
      <c r="EH50" s="2">
        <v>0</v>
      </c>
      <c r="EI50" s="2" t="s">
        <v>6</v>
      </c>
      <c r="EJ50" s="2">
        <v>1</v>
      </c>
      <c r="EK50" s="2">
        <v>62001</v>
      </c>
      <c r="EL50" s="2" t="s">
        <v>81</v>
      </c>
      <c r="EM50" s="2" t="s">
        <v>82</v>
      </c>
      <c r="EN50" s="2"/>
      <c r="EO50" s="2" t="s">
        <v>6</v>
      </c>
      <c r="EP50" s="2"/>
      <c r="EQ50" s="2">
        <v>0</v>
      </c>
      <c r="ER50" s="2">
        <v>192.67</v>
      </c>
      <c r="ES50" s="2">
        <v>39.89</v>
      </c>
      <c r="ET50" s="2">
        <v>2.8</v>
      </c>
      <c r="EU50" s="2">
        <v>0.46</v>
      </c>
      <c r="EV50" s="2">
        <v>149.97999999999999</v>
      </c>
      <c r="EW50" s="2">
        <v>17.16</v>
      </c>
      <c r="EX50" s="2">
        <v>0.04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6"/>
        <v>0</v>
      </c>
      <c r="FS50" s="2">
        <v>0</v>
      </c>
      <c r="FT50" s="2"/>
      <c r="FU50" s="2"/>
      <c r="FV50" s="2"/>
      <c r="FW50" s="2"/>
      <c r="FX50" s="2">
        <v>80</v>
      </c>
      <c r="FY50" s="2">
        <v>50</v>
      </c>
      <c r="FZ50" s="2"/>
      <c r="GA50" s="2" t="s">
        <v>6</v>
      </c>
      <c r="GB50" s="2"/>
      <c r="GC50" s="2"/>
      <c r="GD50" s="2">
        <v>0</v>
      </c>
      <c r="GE50" s="2"/>
      <c r="GF50" s="2">
        <v>-1712759480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7"/>
        <v>0</v>
      </c>
      <c r="GM50" s="2">
        <f t="shared" si="48"/>
        <v>31.94</v>
      </c>
      <c r="GN50" s="2">
        <f t="shared" si="49"/>
        <v>31.94</v>
      </c>
      <c r="GO50" s="2">
        <f t="shared" si="50"/>
        <v>0</v>
      </c>
      <c r="GP50" s="2">
        <f t="shared" si="51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2"/>
        <v>0</v>
      </c>
      <c r="GW50" s="2">
        <v>1</v>
      </c>
      <c r="GX50" s="2">
        <f t="shared" si="53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ROW(SmtRes!A80)</f>
        <v>80</v>
      </c>
      <c r="D51">
        <f>ROW(EtalonRes!A94)</f>
        <v>94</v>
      </c>
      <c r="E51" t="s">
        <v>77</v>
      </c>
      <c r="F51" t="s">
        <v>78</v>
      </c>
      <c r="G51" t="s">
        <v>79</v>
      </c>
      <c r="H51" t="s">
        <v>18</v>
      </c>
      <c r="I51">
        <f>ROUND(8.23/100,9)</f>
        <v>8.2299999999999998E-2</v>
      </c>
      <c r="J51">
        <v>0</v>
      </c>
      <c r="O51">
        <f t="shared" si="21"/>
        <v>113.06</v>
      </c>
      <c r="P51">
        <f t="shared" si="22"/>
        <v>23.41</v>
      </c>
      <c r="Q51">
        <f t="shared" si="23"/>
        <v>1.64</v>
      </c>
      <c r="R51">
        <f t="shared" si="24"/>
        <v>0.27</v>
      </c>
      <c r="S51">
        <f t="shared" si="25"/>
        <v>88.01</v>
      </c>
      <c r="T51">
        <f t="shared" si="26"/>
        <v>0</v>
      </c>
      <c r="U51">
        <f t="shared" si="27"/>
        <v>1.4122680000000001</v>
      </c>
      <c r="V51">
        <f t="shared" si="28"/>
        <v>3.2919999999999998E-3</v>
      </c>
      <c r="W51">
        <f t="shared" si="29"/>
        <v>0</v>
      </c>
      <c r="X51">
        <f t="shared" si="30"/>
        <v>70.62</v>
      </c>
      <c r="Y51">
        <f t="shared" si="31"/>
        <v>44.14</v>
      </c>
      <c r="AA51">
        <v>16688586</v>
      </c>
      <c r="AB51">
        <f t="shared" si="32"/>
        <v>192.67</v>
      </c>
      <c r="AC51">
        <f t="shared" si="54"/>
        <v>39.89</v>
      </c>
      <c r="AD51">
        <f t="shared" si="55"/>
        <v>2.8</v>
      </c>
      <c r="AE51">
        <f t="shared" si="56"/>
        <v>0.46</v>
      </c>
      <c r="AF51">
        <f t="shared" si="57"/>
        <v>149.97999999999999</v>
      </c>
      <c r="AG51">
        <f t="shared" si="33"/>
        <v>0</v>
      </c>
      <c r="AH51">
        <f t="shared" si="58"/>
        <v>17.16</v>
      </c>
      <c r="AI51">
        <f t="shared" si="59"/>
        <v>0.04</v>
      </c>
      <c r="AJ51">
        <f t="shared" si="34"/>
        <v>0</v>
      </c>
      <c r="AK51">
        <v>192.67</v>
      </c>
      <c r="AL51">
        <v>39.89</v>
      </c>
      <c r="AM51">
        <v>2.8</v>
      </c>
      <c r="AN51">
        <v>0.46</v>
      </c>
      <c r="AO51">
        <v>149.97999999999999</v>
      </c>
      <c r="AP51">
        <v>0</v>
      </c>
      <c r="AQ51">
        <v>17.16</v>
      </c>
      <c r="AR51">
        <v>0.04</v>
      </c>
      <c r="AS51">
        <v>0</v>
      </c>
      <c r="AT51">
        <v>80</v>
      </c>
      <c r="AU51">
        <v>50</v>
      </c>
      <c r="AV51">
        <v>1</v>
      </c>
      <c r="AW51">
        <v>1</v>
      </c>
      <c r="AZ51">
        <v>7.13</v>
      </c>
      <c r="BA51">
        <v>7.13</v>
      </c>
      <c r="BB51">
        <v>7.13</v>
      </c>
      <c r="BC51">
        <v>7.13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80</v>
      </c>
      <c r="BM51">
        <v>62001</v>
      </c>
      <c r="BN51">
        <v>0</v>
      </c>
      <c r="BO51" t="s">
        <v>6</v>
      </c>
      <c r="BP51">
        <v>0</v>
      </c>
      <c r="BQ51">
        <v>6</v>
      </c>
      <c r="BR51">
        <v>0</v>
      </c>
      <c r="BS51">
        <v>7.13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80</v>
      </c>
      <c r="CA51">
        <v>50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5"/>
        <v>113.06</v>
      </c>
      <c r="CQ51">
        <f t="shared" si="36"/>
        <v>284.41570000000002</v>
      </c>
      <c r="CR51">
        <f t="shared" si="37"/>
        <v>19.963999999999999</v>
      </c>
      <c r="CS51">
        <f t="shared" si="38"/>
        <v>3.2798000000000003</v>
      </c>
      <c r="CT51">
        <f t="shared" si="39"/>
        <v>1069.3573999999999</v>
      </c>
      <c r="CU51">
        <f t="shared" si="40"/>
        <v>0</v>
      </c>
      <c r="CV51">
        <f t="shared" si="41"/>
        <v>17.16</v>
      </c>
      <c r="CW51">
        <f t="shared" si="42"/>
        <v>0.04</v>
      </c>
      <c r="CX51">
        <f t="shared" si="43"/>
        <v>0</v>
      </c>
      <c r="CY51">
        <f t="shared" si="44"/>
        <v>70.623999999999995</v>
      </c>
      <c r="CZ51">
        <f t="shared" si="45"/>
        <v>44.14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18</v>
      </c>
      <c r="DW51" t="s">
        <v>18</v>
      </c>
      <c r="DX51">
        <v>100</v>
      </c>
      <c r="EE51">
        <v>16510571</v>
      </c>
      <c r="EF51">
        <v>6</v>
      </c>
      <c r="EG51" t="s">
        <v>39</v>
      </c>
      <c r="EH51">
        <v>0</v>
      </c>
      <c r="EI51" t="s">
        <v>6</v>
      </c>
      <c r="EJ51">
        <v>1</v>
      </c>
      <c r="EK51">
        <v>62001</v>
      </c>
      <c r="EL51" t="s">
        <v>81</v>
      </c>
      <c r="EM51" t="s">
        <v>82</v>
      </c>
      <c r="EO51" t="s">
        <v>6</v>
      </c>
      <c r="EQ51">
        <v>0</v>
      </c>
      <c r="ER51">
        <v>192.67</v>
      </c>
      <c r="ES51">
        <v>39.89</v>
      </c>
      <c r="ET51">
        <v>2.8</v>
      </c>
      <c r="EU51">
        <v>0.46</v>
      </c>
      <c r="EV51">
        <v>149.97999999999999</v>
      </c>
      <c r="EW51">
        <v>17.16</v>
      </c>
      <c r="EX51">
        <v>0.04</v>
      </c>
      <c r="EY51">
        <v>0</v>
      </c>
      <c r="FQ51">
        <v>0</v>
      </c>
      <c r="FR51">
        <f t="shared" si="46"/>
        <v>0</v>
      </c>
      <c r="FS51">
        <v>0</v>
      </c>
      <c r="FX51">
        <v>80</v>
      </c>
      <c r="FY51">
        <v>50</v>
      </c>
      <c r="GA51" t="s">
        <v>6</v>
      </c>
      <c r="GD51">
        <v>0</v>
      </c>
      <c r="GF51">
        <v>-1712759480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7"/>
        <v>0</v>
      </c>
      <c r="GM51">
        <f t="shared" si="48"/>
        <v>227.82</v>
      </c>
      <c r="GN51">
        <f t="shared" si="49"/>
        <v>227.82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6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70</v>
      </c>
      <c r="D52" s="2"/>
      <c r="E52" s="2" t="s">
        <v>83</v>
      </c>
      <c r="F52" s="2" t="s">
        <v>84</v>
      </c>
      <c r="G52" s="2" t="s">
        <v>85</v>
      </c>
      <c r="H52" s="2" t="s">
        <v>86</v>
      </c>
      <c r="I52" s="2">
        <f>I50*J52</f>
        <v>1.152E-3</v>
      </c>
      <c r="J52" s="2">
        <v>1.399756986634265E-2</v>
      </c>
      <c r="K52" s="2"/>
      <c r="L52" s="2"/>
      <c r="M52" s="2"/>
      <c r="N52" s="2"/>
      <c r="O52" s="2">
        <f t="shared" si="21"/>
        <v>0</v>
      </c>
      <c r="P52" s="2">
        <f t="shared" si="22"/>
        <v>0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16688585</v>
      </c>
      <c r="AB52" s="2">
        <f t="shared" si="32"/>
        <v>0</v>
      </c>
      <c r="AC52" s="2">
        <f t="shared" si="54"/>
        <v>0</v>
      </c>
      <c r="AD52" s="2">
        <f t="shared" si="55"/>
        <v>0</v>
      </c>
      <c r="AE52" s="2">
        <f t="shared" si="56"/>
        <v>0</v>
      </c>
      <c r="AF52" s="2">
        <f t="shared" si="57"/>
        <v>0</v>
      </c>
      <c r="AG52" s="2">
        <f t="shared" si="33"/>
        <v>0</v>
      </c>
      <c r="AH52" s="2">
        <f t="shared" si="58"/>
        <v>0</v>
      </c>
      <c r="AI52" s="2">
        <f t="shared" si="59"/>
        <v>0</v>
      </c>
      <c r="AJ52" s="2">
        <f t="shared" si="34"/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80</v>
      </c>
      <c r="AU52" s="2">
        <v>50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6</v>
      </c>
      <c r="BK52" s="2"/>
      <c r="BL52" s="2"/>
      <c r="BM52" s="2">
        <v>62001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80</v>
      </c>
      <c r="CA52" s="2">
        <v>50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5"/>
        <v>0</v>
      </c>
      <c r="CQ52" s="2">
        <f t="shared" si="36"/>
        <v>0</v>
      </c>
      <c r="CR52" s="2">
        <f t="shared" si="37"/>
        <v>0</v>
      </c>
      <c r="CS52" s="2">
        <f t="shared" si="38"/>
        <v>0</v>
      </c>
      <c r="CT52" s="2">
        <f t="shared" si="39"/>
        <v>0</v>
      </c>
      <c r="CU52" s="2">
        <f t="shared" si="40"/>
        <v>0</v>
      </c>
      <c r="CV52" s="2">
        <f t="shared" si="41"/>
        <v>0</v>
      </c>
      <c r="CW52" s="2">
        <f t="shared" si="42"/>
        <v>0</v>
      </c>
      <c r="CX52" s="2">
        <f t="shared" si="43"/>
        <v>0</v>
      </c>
      <c r="CY52" s="2">
        <f t="shared" si="44"/>
        <v>0</v>
      </c>
      <c r="CZ52" s="2">
        <f t="shared" si="45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86</v>
      </c>
      <c r="DW52" s="2" t="s">
        <v>86</v>
      </c>
      <c r="DX52" s="2">
        <v>1000</v>
      </c>
      <c r="DY52" s="2"/>
      <c r="DZ52" s="2"/>
      <c r="EA52" s="2"/>
      <c r="EB52" s="2"/>
      <c r="EC52" s="2"/>
      <c r="ED52" s="2"/>
      <c r="EE52" s="2">
        <v>16510571</v>
      </c>
      <c r="EF52" s="2">
        <v>6</v>
      </c>
      <c r="EG52" s="2" t="s">
        <v>39</v>
      </c>
      <c r="EH52" s="2">
        <v>0</v>
      </c>
      <c r="EI52" s="2" t="s">
        <v>6</v>
      </c>
      <c r="EJ52" s="2">
        <v>1</v>
      </c>
      <c r="EK52" s="2">
        <v>62001</v>
      </c>
      <c r="EL52" s="2" t="s">
        <v>81</v>
      </c>
      <c r="EM52" s="2" t="s">
        <v>82</v>
      </c>
      <c r="EN52" s="2"/>
      <c r="EO52" s="2" t="s">
        <v>6</v>
      </c>
      <c r="EP52" s="2"/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6"/>
        <v>0</v>
      </c>
      <c r="FS52" s="2">
        <v>0</v>
      </c>
      <c r="FT52" s="2"/>
      <c r="FU52" s="2"/>
      <c r="FV52" s="2"/>
      <c r="FW52" s="2"/>
      <c r="FX52" s="2">
        <v>80</v>
      </c>
      <c r="FY52" s="2">
        <v>50</v>
      </c>
      <c r="FZ52" s="2"/>
      <c r="GA52" s="2" t="s">
        <v>6</v>
      </c>
      <c r="GB52" s="2"/>
      <c r="GC52" s="2"/>
      <c r="GD52" s="2">
        <v>0</v>
      </c>
      <c r="GE52" s="2"/>
      <c r="GF52" s="2">
        <v>-2007682757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7"/>
        <v>0</v>
      </c>
      <c r="GM52" s="2">
        <f t="shared" si="48"/>
        <v>0</v>
      </c>
      <c r="GN52" s="2">
        <f t="shared" si="49"/>
        <v>0</v>
      </c>
      <c r="GO52" s="2">
        <f t="shared" si="50"/>
        <v>0</v>
      </c>
      <c r="GP52" s="2">
        <f t="shared" si="51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2"/>
        <v>0</v>
      </c>
      <c r="GW52" s="2">
        <v>1</v>
      </c>
      <c r="GX52" s="2">
        <f t="shared" si="53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79</v>
      </c>
      <c r="E53" t="s">
        <v>83</v>
      </c>
      <c r="F53" t="s">
        <v>84</v>
      </c>
      <c r="G53" t="s">
        <v>85</v>
      </c>
      <c r="H53" t="s">
        <v>86</v>
      </c>
      <c r="I53">
        <f>I51*J53</f>
        <v>1.152E-3</v>
      </c>
      <c r="J53">
        <v>1.399756986634265E-2</v>
      </c>
      <c r="O53">
        <f t="shared" si="21"/>
        <v>0</v>
      </c>
      <c r="P53">
        <f t="shared" si="22"/>
        <v>0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16688586</v>
      </c>
      <c r="AB53">
        <f t="shared" si="32"/>
        <v>0</v>
      </c>
      <c r="AC53">
        <f t="shared" si="54"/>
        <v>0</v>
      </c>
      <c r="AD53">
        <f t="shared" si="55"/>
        <v>0</v>
      </c>
      <c r="AE53">
        <f t="shared" si="56"/>
        <v>0</v>
      </c>
      <c r="AF53">
        <f t="shared" si="57"/>
        <v>0</v>
      </c>
      <c r="AG53">
        <f t="shared" si="33"/>
        <v>0</v>
      </c>
      <c r="AH53">
        <f t="shared" si="58"/>
        <v>0</v>
      </c>
      <c r="AI53">
        <f t="shared" si="59"/>
        <v>0</v>
      </c>
      <c r="AJ53">
        <f t="shared" si="34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80</v>
      </c>
      <c r="AU53">
        <v>50</v>
      </c>
      <c r="AV53">
        <v>1</v>
      </c>
      <c r="AW53">
        <v>1</v>
      </c>
      <c r="AZ53">
        <v>7.13</v>
      </c>
      <c r="BA53">
        <v>1</v>
      </c>
      <c r="BB53">
        <v>1</v>
      </c>
      <c r="BC53">
        <v>7.13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6</v>
      </c>
      <c r="BM53">
        <v>62001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80</v>
      </c>
      <c r="CA53">
        <v>50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5"/>
        <v>0</v>
      </c>
      <c r="CQ53">
        <f t="shared" si="36"/>
        <v>0</v>
      </c>
      <c r="CR53">
        <f t="shared" si="37"/>
        <v>0</v>
      </c>
      <c r="CS53">
        <f t="shared" si="38"/>
        <v>0</v>
      </c>
      <c r="CT53">
        <f t="shared" si="39"/>
        <v>0</v>
      </c>
      <c r="CU53">
        <f t="shared" si="40"/>
        <v>0</v>
      </c>
      <c r="CV53">
        <f t="shared" si="41"/>
        <v>0</v>
      </c>
      <c r="CW53">
        <f t="shared" si="42"/>
        <v>0</v>
      </c>
      <c r="CX53">
        <f t="shared" si="43"/>
        <v>0</v>
      </c>
      <c r="CY53">
        <f t="shared" si="44"/>
        <v>0</v>
      </c>
      <c r="CZ53">
        <f t="shared" si="45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86</v>
      </c>
      <c r="DW53" t="s">
        <v>86</v>
      </c>
      <c r="DX53">
        <v>1000</v>
      </c>
      <c r="EE53">
        <v>16510571</v>
      </c>
      <c r="EF53">
        <v>6</v>
      </c>
      <c r="EG53" t="s">
        <v>39</v>
      </c>
      <c r="EH53">
        <v>0</v>
      </c>
      <c r="EI53" t="s">
        <v>6</v>
      </c>
      <c r="EJ53">
        <v>1</v>
      </c>
      <c r="EK53">
        <v>62001</v>
      </c>
      <c r="EL53" t="s">
        <v>81</v>
      </c>
      <c r="EM53" t="s">
        <v>82</v>
      </c>
      <c r="EO53" t="s">
        <v>6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6"/>
        <v>0</v>
      </c>
      <c r="FS53">
        <v>0</v>
      </c>
      <c r="FX53">
        <v>80</v>
      </c>
      <c r="FY53">
        <v>50</v>
      </c>
      <c r="GA53" t="s">
        <v>6</v>
      </c>
      <c r="GD53">
        <v>0</v>
      </c>
      <c r="GF53">
        <v>-2007682757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7"/>
        <v>0</v>
      </c>
      <c r="GM53">
        <f t="shared" si="48"/>
        <v>0</v>
      </c>
      <c r="GN53">
        <f t="shared" si="49"/>
        <v>0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6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71</v>
      </c>
      <c r="D54" s="2"/>
      <c r="E54" s="2" t="s">
        <v>87</v>
      </c>
      <c r="F54" s="2" t="s">
        <v>88</v>
      </c>
      <c r="G54" s="2" t="s">
        <v>89</v>
      </c>
      <c r="H54" s="2" t="s">
        <v>90</v>
      </c>
      <c r="I54" s="2">
        <f>I50*J54</f>
        <v>1.1521999999999999</v>
      </c>
      <c r="J54" s="2">
        <v>13.999999999999998</v>
      </c>
      <c r="K54" s="2"/>
      <c r="L54" s="2"/>
      <c r="M54" s="2"/>
      <c r="N54" s="2"/>
      <c r="O54" s="2">
        <f t="shared" si="21"/>
        <v>90.15</v>
      </c>
      <c r="P54" s="2">
        <f t="shared" si="22"/>
        <v>90.15</v>
      </c>
      <c r="Q54" s="2">
        <f t="shared" si="23"/>
        <v>0</v>
      </c>
      <c r="R54" s="2">
        <f t="shared" si="24"/>
        <v>0</v>
      </c>
      <c r="S54" s="2">
        <f t="shared" si="25"/>
        <v>0</v>
      </c>
      <c r="T54" s="2">
        <f t="shared" si="26"/>
        <v>0</v>
      </c>
      <c r="U54" s="2">
        <f t="shared" si="27"/>
        <v>0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16688585</v>
      </c>
      <c r="AB54" s="2">
        <f t="shared" si="32"/>
        <v>78.239999999999995</v>
      </c>
      <c r="AC54" s="2">
        <f t="shared" si="54"/>
        <v>78.239999999999995</v>
      </c>
      <c r="AD54" s="2">
        <f t="shared" si="55"/>
        <v>0</v>
      </c>
      <c r="AE54" s="2">
        <f t="shared" si="56"/>
        <v>0</v>
      </c>
      <c r="AF54" s="2">
        <f t="shared" si="57"/>
        <v>0</v>
      </c>
      <c r="AG54" s="2">
        <f t="shared" si="33"/>
        <v>0</v>
      </c>
      <c r="AH54" s="2">
        <f t="shared" si="58"/>
        <v>0</v>
      </c>
      <c r="AI54" s="2">
        <f t="shared" si="59"/>
        <v>0</v>
      </c>
      <c r="AJ54" s="2">
        <f t="shared" si="34"/>
        <v>0</v>
      </c>
      <c r="AK54" s="2">
        <v>78.239999999999995</v>
      </c>
      <c r="AL54" s="2">
        <v>78.239999999999995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80</v>
      </c>
      <c r="AU54" s="2">
        <v>50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91</v>
      </c>
      <c r="BK54" s="2"/>
      <c r="BL54" s="2"/>
      <c r="BM54" s="2">
        <v>62001</v>
      </c>
      <c r="BN54" s="2">
        <v>0</v>
      </c>
      <c r="BO54" s="2" t="s">
        <v>6</v>
      </c>
      <c r="BP54" s="2">
        <v>0</v>
      </c>
      <c r="BQ54" s="2">
        <v>6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80</v>
      </c>
      <c r="CA54" s="2">
        <v>50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5"/>
        <v>90.15</v>
      </c>
      <c r="CQ54" s="2">
        <f t="shared" si="36"/>
        <v>78.239999999999995</v>
      </c>
      <c r="CR54" s="2">
        <f t="shared" si="37"/>
        <v>0</v>
      </c>
      <c r="CS54" s="2">
        <f t="shared" si="38"/>
        <v>0</v>
      </c>
      <c r="CT54" s="2">
        <f t="shared" si="39"/>
        <v>0</v>
      </c>
      <c r="CU54" s="2">
        <f t="shared" si="40"/>
        <v>0</v>
      </c>
      <c r="CV54" s="2">
        <f t="shared" si="41"/>
        <v>0</v>
      </c>
      <c r="CW54" s="2">
        <f t="shared" si="42"/>
        <v>0</v>
      </c>
      <c r="CX54" s="2">
        <f t="shared" si="43"/>
        <v>0</v>
      </c>
      <c r="CY54" s="2">
        <f t="shared" si="44"/>
        <v>0</v>
      </c>
      <c r="CZ54" s="2">
        <f t="shared" si="45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1009</v>
      </c>
      <c r="DV54" s="2" t="s">
        <v>90</v>
      </c>
      <c r="DW54" s="2" t="s">
        <v>90</v>
      </c>
      <c r="DX54" s="2">
        <v>1</v>
      </c>
      <c r="DY54" s="2"/>
      <c r="DZ54" s="2"/>
      <c r="EA54" s="2"/>
      <c r="EB54" s="2"/>
      <c r="EC54" s="2"/>
      <c r="ED54" s="2"/>
      <c r="EE54" s="2">
        <v>16510571</v>
      </c>
      <c r="EF54" s="2">
        <v>6</v>
      </c>
      <c r="EG54" s="2" t="s">
        <v>39</v>
      </c>
      <c r="EH54" s="2">
        <v>0</v>
      </c>
      <c r="EI54" s="2" t="s">
        <v>6</v>
      </c>
      <c r="EJ54" s="2">
        <v>1</v>
      </c>
      <c r="EK54" s="2">
        <v>62001</v>
      </c>
      <c r="EL54" s="2" t="s">
        <v>81</v>
      </c>
      <c r="EM54" s="2" t="s">
        <v>82</v>
      </c>
      <c r="EN54" s="2"/>
      <c r="EO54" s="2" t="s">
        <v>6</v>
      </c>
      <c r="EP54" s="2"/>
      <c r="EQ54" s="2">
        <v>0</v>
      </c>
      <c r="ER54" s="2">
        <v>78.239999999999995</v>
      </c>
      <c r="ES54" s="2">
        <v>78.239999999999995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6"/>
        <v>0</v>
      </c>
      <c r="FS54" s="2">
        <v>0</v>
      </c>
      <c r="FT54" s="2"/>
      <c r="FU54" s="2"/>
      <c r="FV54" s="2"/>
      <c r="FW54" s="2"/>
      <c r="FX54" s="2">
        <v>80</v>
      </c>
      <c r="FY54" s="2">
        <v>50</v>
      </c>
      <c r="FZ54" s="2"/>
      <c r="GA54" s="2" t="s">
        <v>6</v>
      </c>
      <c r="GB54" s="2"/>
      <c r="GC54" s="2"/>
      <c r="GD54" s="2">
        <v>0</v>
      </c>
      <c r="GE54" s="2"/>
      <c r="GF54" s="2">
        <v>-1906556336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7"/>
        <v>0</v>
      </c>
      <c r="GM54" s="2">
        <f t="shared" si="48"/>
        <v>90.15</v>
      </c>
      <c r="GN54" s="2">
        <f t="shared" si="49"/>
        <v>90.15</v>
      </c>
      <c r="GO54" s="2">
        <f t="shared" si="50"/>
        <v>0</v>
      </c>
      <c r="GP54" s="2">
        <f t="shared" si="51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2"/>
        <v>0</v>
      </c>
      <c r="GW54" s="2">
        <v>1</v>
      </c>
      <c r="GX54" s="2">
        <f t="shared" si="53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80</v>
      </c>
      <c r="E55" t="s">
        <v>87</v>
      </c>
      <c r="F55" t="s">
        <v>88</v>
      </c>
      <c r="G55" t="s">
        <v>89</v>
      </c>
      <c r="H55" t="s">
        <v>90</v>
      </c>
      <c r="I55">
        <f>I51*J55</f>
        <v>1.1521999999999999</v>
      </c>
      <c r="J55">
        <v>13.999999999999998</v>
      </c>
      <c r="O55">
        <f t="shared" si="21"/>
        <v>642.76</v>
      </c>
      <c r="P55">
        <f t="shared" si="22"/>
        <v>642.76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16688586</v>
      </c>
      <c r="AB55">
        <f t="shared" si="32"/>
        <v>78.239999999999995</v>
      </c>
      <c r="AC55">
        <f t="shared" si="54"/>
        <v>78.239999999999995</v>
      </c>
      <c r="AD55">
        <f t="shared" si="55"/>
        <v>0</v>
      </c>
      <c r="AE55">
        <f t="shared" si="56"/>
        <v>0</v>
      </c>
      <c r="AF55">
        <f t="shared" si="57"/>
        <v>0</v>
      </c>
      <c r="AG55">
        <f t="shared" si="33"/>
        <v>0</v>
      </c>
      <c r="AH55">
        <f t="shared" si="58"/>
        <v>0</v>
      </c>
      <c r="AI55">
        <f t="shared" si="59"/>
        <v>0</v>
      </c>
      <c r="AJ55">
        <f t="shared" si="34"/>
        <v>0</v>
      </c>
      <c r="AK55">
        <v>78.239999999999995</v>
      </c>
      <c r="AL55">
        <v>78.239999999999995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80</v>
      </c>
      <c r="AU55">
        <v>50</v>
      </c>
      <c r="AV55">
        <v>1</v>
      </c>
      <c r="AW55">
        <v>1</v>
      </c>
      <c r="AZ55">
        <v>7.13</v>
      </c>
      <c r="BA55">
        <v>1</v>
      </c>
      <c r="BB55">
        <v>1</v>
      </c>
      <c r="BC55">
        <v>7.13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91</v>
      </c>
      <c r="BM55">
        <v>62001</v>
      </c>
      <c r="BN55">
        <v>0</v>
      </c>
      <c r="BO55" t="s">
        <v>6</v>
      </c>
      <c r="BP55">
        <v>0</v>
      </c>
      <c r="BQ55">
        <v>6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80</v>
      </c>
      <c r="CA55">
        <v>50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5"/>
        <v>642.76</v>
      </c>
      <c r="CQ55">
        <f t="shared" si="36"/>
        <v>557.85119999999995</v>
      </c>
      <c r="CR55">
        <f t="shared" si="37"/>
        <v>0</v>
      </c>
      <c r="CS55">
        <f t="shared" si="38"/>
        <v>0</v>
      </c>
      <c r="CT55">
        <f t="shared" si="39"/>
        <v>0</v>
      </c>
      <c r="CU55">
        <f t="shared" si="40"/>
        <v>0</v>
      </c>
      <c r="CV55">
        <f t="shared" si="41"/>
        <v>0</v>
      </c>
      <c r="CW55">
        <f t="shared" si="42"/>
        <v>0</v>
      </c>
      <c r="CX55">
        <f t="shared" si="43"/>
        <v>0</v>
      </c>
      <c r="CY55">
        <f t="shared" si="44"/>
        <v>0</v>
      </c>
      <c r="CZ55">
        <f t="shared" si="45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90</v>
      </c>
      <c r="DW55" t="s">
        <v>90</v>
      </c>
      <c r="DX55">
        <v>1</v>
      </c>
      <c r="EE55">
        <v>16510571</v>
      </c>
      <c r="EF55">
        <v>6</v>
      </c>
      <c r="EG55" t="s">
        <v>39</v>
      </c>
      <c r="EH55">
        <v>0</v>
      </c>
      <c r="EI55" t="s">
        <v>6</v>
      </c>
      <c r="EJ55">
        <v>1</v>
      </c>
      <c r="EK55">
        <v>62001</v>
      </c>
      <c r="EL55" t="s">
        <v>81</v>
      </c>
      <c r="EM55" t="s">
        <v>82</v>
      </c>
      <c r="EO55" t="s">
        <v>6</v>
      </c>
      <c r="EQ55">
        <v>0</v>
      </c>
      <c r="ER55">
        <v>78.239999999999995</v>
      </c>
      <c r="ES55">
        <v>78.239999999999995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6"/>
        <v>0</v>
      </c>
      <c r="FS55">
        <v>0</v>
      </c>
      <c r="FX55">
        <v>80</v>
      </c>
      <c r="FY55">
        <v>50</v>
      </c>
      <c r="GA55" t="s">
        <v>6</v>
      </c>
      <c r="GD55">
        <v>0</v>
      </c>
      <c r="GF55">
        <v>-1906556336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7"/>
        <v>0</v>
      </c>
      <c r="GM55">
        <f t="shared" si="48"/>
        <v>642.76</v>
      </c>
      <c r="GN55">
        <f t="shared" si="49"/>
        <v>642.76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6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ROW(SmtRes!A85)</f>
        <v>85</v>
      </c>
      <c r="D56" s="2">
        <f>ROW(EtalonRes!A100)</f>
        <v>100</v>
      </c>
      <c r="E56" s="2" t="s">
        <v>92</v>
      </c>
      <c r="F56" s="2" t="s">
        <v>93</v>
      </c>
      <c r="G56" s="2" t="s">
        <v>94</v>
      </c>
      <c r="H56" s="2" t="s">
        <v>53</v>
      </c>
      <c r="I56" s="2">
        <f>ROUND(4/100,9)</f>
        <v>0.04</v>
      </c>
      <c r="J56" s="2">
        <v>0</v>
      </c>
      <c r="K56" s="2"/>
      <c r="L56" s="2"/>
      <c r="M56" s="2"/>
      <c r="N56" s="2"/>
      <c r="O56" s="2">
        <f t="shared" si="21"/>
        <v>5.63</v>
      </c>
      <c r="P56" s="2">
        <f t="shared" si="22"/>
        <v>0</v>
      </c>
      <c r="Q56" s="2">
        <f t="shared" si="23"/>
        <v>0.16</v>
      </c>
      <c r="R56" s="2">
        <f t="shared" si="24"/>
        <v>0.03</v>
      </c>
      <c r="S56" s="2">
        <f t="shared" si="25"/>
        <v>5.47</v>
      </c>
      <c r="T56" s="2">
        <f t="shared" si="26"/>
        <v>0</v>
      </c>
      <c r="U56" s="2">
        <f t="shared" si="27"/>
        <v>0.58879999999999999</v>
      </c>
      <c r="V56" s="2">
        <f t="shared" si="28"/>
        <v>2.5000000000000001E-3</v>
      </c>
      <c r="W56" s="2">
        <f t="shared" si="29"/>
        <v>0</v>
      </c>
      <c r="X56" s="2">
        <f t="shared" si="30"/>
        <v>4.46</v>
      </c>
      <c r="Y56" s="2">
        <f t="shared" si="31"/>
        <v>3.96</v>
      </c>
      <c r="Z56" s="2"/>
      <c r="AA56" s="2">
        <v>16688585</v>
      </c>
      <c r="AB56" s="2">
        <f t="shared" si="32"/>
        <v>140.85900000000001</v>
      </c>
      <c r="AC56" s="2">
        <f t="shared" si="54"/>
        <v>0</v>
      </c>
      <c r="AD56" s="2">
        <f>ROUND(((((ET56*1.25))-((EU56*1.25)))+AE56),6)</f>
        <v>4.1124999999999998</v>
      </c>
      <c r="AE56" s="2">
        <f>ROUND(((EU56*1.25)),6)</f>
        <v>0.72499999999999998</v>
      </c>
      <c r="AF56" s="2">
        <f>ROUND(((EV56*1.15)),6)</f>
        <v>136.7465</v>
      </c>
      <c r="AG56" s="2">
        <f t="shared" si="33"/>
        <v>0</v>
      </c>
      <c r="AH56" s="2">
        <f>((EW56*1.15))</f>
        <v>14.719999999999999</v>
      </c>
      <c r="AI56" s="2">
        <f>((EX56*1.25))</f>
        <v>6.25E-2</v>
      </c>
      <c r="AJ56" s="2">
        <f t="shared" si="34"/>
        <v>0</v>
      </c>
      <c r="AK56" s="2">
        <v>122.2</v>
      </c>
      <c r="AL56" s="2">
        <v>0</v>
      </c>
      <c r="AM56" s="2">
        <v>3.29</v>
      </c>
      <c r="AN56" s="2">
        <v>0.57999999999999996</v>
      </c>
      <c r="AO56" s="2">
        <v>118.91</v>
      </c>
      <c r="AP56" s="2">
        <v>0</v>
      </c>
      <c r="AQ56" s="2">
        <v>12.8</v>
      </c>
      <c r="AR56" s="2">
        <v>0.05</v>
      </c>
      <c r="AS56" s="2">
        <v>0</v>
      </c>
      <c r="AT56" s="2">
        <v>81</v>
      </c>
      <c r="AU56" s="2">
        <v>72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95</v>
      </c>
      <c r="BK56" s="2"/>
      <c r="BL56" s="2"/>
      <c r="BM56" s="2">
        <v>9001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90</v>
      </c>
      <c r="CA56" s="2">
        <v>85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1583</v>
      </c>
      <c r="CO56" s="2">
        <v>0</v>
      </c>
      <c r="CP56" s="2">
        <f t="shared" si="35"/>
        <v>5.63</v>
      </c>
      <c r="CQ56" s="2">
        <f t="shared" si="36"/>
        <v>0</v>
      </c>
      <c r="CR56" s="2">
        <f t="shared" si="37"/>
        <v>4.1124999999999998</v>
      </c>
      <c r="CS56" s="2">
        <f t="shared" si="38"/>
        <v>0.72499999999999998</v>
      </c>
      <c r="CT56" s="2">
        <f t="shared" si="39"/>
        <v>136.7465</v>
      </c>
      <c r="CU56" s="2">
        <f t="shared" si="40"/>
        <v>0</v>
      </c>
      <c r="CV56" s="2">
        <f t="shared" si="41"/>
        <v>14.719999999999999</v>
      </c>
      <c r="CW56" s="2">
        <f t="shared" si="42"/>
        <v>6.25E-2</v>
      </c>
      <c r="CX56" s="2">
        <f t="shared" si="43"/>
        <v>0</v>
      </c>
      <c r="CY56" s="2">
        <f t="shared" si="44"/>
        <v>4.4550000000000001</v>
      </c>
      <c r="CZ56" s="2">
        <f t="shared" si="45"/>
        <v>3.96</v>
      </c>
      <c r="DA56" s="2"/>
      <c r="DB56" s="2"/>
      <c r="DC56" s="2" t="s">
        <v>6</v>
      </c>
      <c r="DD56" s="2" t="s">
        <v>6</v>
      </c>
      <c r="DE56" s="2" t="s">
        <v>96</v>
      </c>
      <c r="DF56" s="2" t="s">
        <v>96</v>
      </c>
      <c r="DG56" s="2" t="s">
        <v>97</v>
      </c>
      <c r="DH56" s="2" t="s">
        <v>6</v>
      </c>
      <c r="DI56" s="2" t="s">
        <v>97</v>
      </c>
      <c r="DJ56" s="2" t="s">
        <v>96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1003</v>
      </c>
      <c r="DV56" s="2" t="s">
        <v>53</v>
      </c>
      <c r="DW56" s="2" t="s">
        <v>53</v>
      </c>
      <c r="DX56" s="2">
        <v>100</v>
      </c>
      <c r="DY56" s="2"/>
      <c r="DZ56" s="2"/>
      <c r="EA56" s="2"/>
      <c r="EB56" s="2"/>
      <c r="EC56" s="2"/>
      <c r="ED56" s="2"/>
      <c r="EE56" s="2">
        <v>16510486</v>
      </c>
      <c r="EF56" s="2">
        <v>2</v>
      </c>
      <c r="EG56" s="2" t="s">
        <v>20</v>
      </c>
      <c r="EH56" s="2">
        <v>0</v>
      </c>
      <c r="EI56" s="2" t="s">
        <v>6</v>
      </c>
      <c r="EJ56" s="2">
        <v>1</v>
      </c>
      <c r="EK56" s="2">
        <v>9001</v>
      </c>
      <c r="EL56" s="2" t="s">
        <v>98</v>
      </c>
      <c r="EM56" s="2" t="s">
        <v>99</v>
      </c>
      <c r="EN56" s="2"/>
      <c r="EO56" s="2" t="s">
        <v>100</v>
      </c>
      <c r="EP56" s="2"/>
      <c r="EQ56" s="2">
        <v>0</v>
      </c>
      <c r="ER56" s="2">
        <v>122.2</v>
      </c>
      <c r="ES56" s="2">
        <v>0</v>
      </c>
      <c r="ET56" s="2">
        <v>3.29</v>
      </c>
      <c r="EU56" s="2">
        <v>0.57999999999999996</v>
      </c>
      <c r="EV56" s="2">
        <v>118.91</v>
      </c>
      <c r="EW56" s="2">
        <v>12.8</v>
      </c>
      <c r="EX56" s="2">
        <v>0.05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6"/>
        <v>0</v>
      </c>
      <c r="FS56" s="2">
        <v>0</v>
      </c>
      <c r="FT56" s="2" t="s">
        <v>23</v>
      </c>
      <c r="FU56" s="2" t="s">
        <v>24</v>
      </c>
      <c r="FV56" s="2"/>
      <c r="FW56" s="2"/>
      <c r="FX56" s="2">
        <v>81</v>
      </c>
      <c r="FY56" s="2">
        <v>72.25</v>
      </c>
      <c r="FZ56" s="2"/>
      <c r="GA56" s="2" t="s">
        <v>6</v>
      </c>
      <c r="GB56" s="2"/>
      <c r="GC56" s="2"/>
      <c r="GD56" s="2">
        <v>0</v>
      </c>
      <c r="GE56" s="2"/>
      <c r="GF56" s="2">
        <v>-1468733713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7"/>
        <v>0</v>
      </c>
      <c r="GM56" s="2">
        <f t="shared" si="48"/>
        <v>14.05</v>
      </c>
      <c r="GN56" s="2">
        <f t="shared" si="49"/>
        <v>14.05</v>
      </c>
      <c r="GO56" s="2">
        <f t="shared" si="50"/>
        <v>0</v>
      </c>
      <c r="GP56" s="2">
        <f t="shared" si="51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2"/>
        <v>0</v>
      </c>
      <c r="GW56" s="2">
        <v>1</v>
      </c>
      <c r="GX56" s="2">
        <f t="shared" si="53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ROW(SmtRes!A90)</f>
        <v>90</v>
      </c>
      <c r="D57">
        <f>ROW(EtalonRes!A106)</f>
        <v>106</v>
      </c>
      <c r="E57" t="s">
        <v>92</v>
      </c>
      <c r="F57" t="s">
        <v>93</v>
      </c>
      <c r="G57" t="s">
        <v>94</v>
      </c>
      <c r="H57" t="s">
        <v>53</v>
      </c>
      <c r="I57">
        <f>ROUND(4/100,9)</f>
        <v>0.04</v>
      </c>
      <c r="J57">
        <v>0</v>
      </c>
      <c r="O57">
        <f t="shared" si="21"/>
        <v>40.17</v>
      </c>
      <c r="P57">
        <f t="shared" si="22"/>
        <v>0</v>
      </c>
      <c r="Q57">
        <f t="shared" si="23"/>
        <v>1.17</v>
      </c>
      <c r="R57">
        <f t="shared" si="24"/>
        <v>0.21</v>
      </c>
      <c r="S57">
        <f t="shared" si="25"/>
        <v>39</v>
      </c>
      <c r="T57">
        <f t="shared" si="26"/>
        <v>0</v>
      </c>
      <c r="U57">
        <f t="shared" si="27"/>
        <v>0.58879999999999999</v>
      </c>
      <c r="V57">
        <f t="shared" si="28"/>
        <v>2.5000000000000001E-3</v>
      </c>
      <c r="W57">
        <f t="shared" si="29"/>
        <v>0</v>
      </c>
      <c r="X57">
        <f t="shared" si="30"/>
        <v>31.76</v>
      </c>
      <c r="Y57">
        <f t="shared" si="31"/>
        <v>28.23</v>
      </c>
      <c r="AA57">
        <v>16688586</v>
      </c>
      <c r="AB57">
        <f t="shared" si="32"/>
        <v>140.85900000000001</v>
      </c>
      <c r="AC57">
        <f t="shared" si="54"/>
        <v>0</v>
      </c>
      <c r="AD57">
        <f>ROUND(((((ET57*1.25))-((EU57*1.25)))+AE57),6)</f>
        <v>4.1124999999999998</v>
      </c>
      <c r="AE57">
        <f>ROUND(((EU57*1.25)),6)</f>
        <v>0.72499999999999998</v>
      </c>
      <c r="AF57">
        <f>ROUND(((EV57*1.15)),6)</f>
        <v>136.7465</v>
      </c>
      <c r="AG57">
        <f t="shared" si="33"/>
        <v>0</v>
      </c>
      <c r="AH57">
        <f>((EW57*1.15))</f>
        <v>14.719999999999999</v>
      </c>
      <c r="AI57">
        <f>((EX57*1.25))</f>
        <v>6.25E-2</v>
      </c>
      <c r="AJ57">
        <f t="shared" si="34"/>
        <v>0</v>
      </c>
      <c r="AK57">
        <v>122.2</v>
      </c>
      <c r="AL57">
        <v>0</v>
      </c>
      <c r="AM57">
        <v>3.29</v>
      </c>
      <c r="AN57">
        <v>0.57999999999999996</v>
      </c>
      <c r="AO57">
        <v>118.91</v>
      </c>
      <c r="AP57">
        <v>0</v>
      </c>
      <c r="AQ57">
        <v>12.8</v>
      </c>
      <c r="AR57">
        <v>0.05</v>
      </c>
      <c r="AS57">
        <v>0</v>
      </c>
      <c r="AT57">
        <v>81</v>
      </c>
      <c r="AU57">
        <v>72</v>
      </c>
      <c r="AV57">
        <v>1</v>
      </c>
      <c r="AW57">
        <v>1</v>
      </c>
      <c r="AZ57">
        <v>7.13</v>
      </c>
      <c r="BA57">
        <v>7.13</v>
      </c>
      <c r="BB57">
        <v>7.13</v>
      </c>
      <c r="BC57">
        <v>7.13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95</v>
      </c>
      <c r="BM57">
        <v>9001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7.13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90</v>
      </c>
      <c r="CA57">
        <v>85</v>
      </c>
      <c r="CF57">
        <v>0</v>
      </c>
      <c r="CG57">
        <v>0</v>
      </c>
      <c r="CM57">
        <v>0</v>
      </c>
      <c r="CN57" t="s">
        <v>1583</v>
      </c>
      <c r="CO57">
        <v>0</v>
      </c>
      <c r="CP57">
        <f t="shared" si="35"/>
        <v>40.17</v>
      </c>
      <c r="CQ57">
        <f t="shared" si="36"/>
        <v>0</v>
      </c>
      <c r="CR57">
        <f t="shared" si="37"/>
        <v>29.322125</v>
      </c>
      <c r="CS57">
        <f t="shared" si="38"/>
        <v>5.1692499999999999</v>
      </c>
      <c r="CT57">
        <f t="shared" si="39"/>
        <v>975.00254499999994</v>
      </c>
      <c r="CU57">
        <f t="shared" si="40"/>
        <v>0</v>
      </c>
      <c r="CV57">
        <f t="shared" si="41"/>
        <v>14.719999999999999</v>
      </c>
      <c r="CW57">
        <f t="shared" si="42"/>
        <v>6.25E-2</v>
      </c>
      <c r="CX57">
        <f t="shared" si="43"/>
        <v>0</v>
      </c>
      <c r="CY57">
        <f t="shared" si="44"/>
        <v>31.760100000000001</v>
      </c>
      <c r="CZ57">
        <f t="shared" si="45"/>
        <v>28.231199999999998</v>
      </c>
      <c r="DC57" t="s">
        <v>6</v>
      </c>
      <c r="DD57" t="s">
        <v>6</v>
      </c>
      <c r="DE57" t="s">
        <v>96</v>
      </c>
      <c r="DF57" t="s">
        <v>96</v>
      </c>
      <c r="DG57" t="s">
        <v>97</v>
      </c>
      <c r="DH57" t="s">
        <v>6</v>
      </c>
      <c r="DI57" t="s">
        <v>97</v>
      </c>
      <c r="DJ57" t="s">
        <v>96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53</v>
      </c>
      <c r="DW57" t="s">
        <v>53</v>
      </c>
      <c r="DX57">
        <v>100</v>
      </c>
      <c r="EE57">
        <v>16510486</v>
      </c>
      <c r="EF57">
        <v>2</v>
      </c>
      <c r="EG57" t="s">
        <v>20</v>
      </c>
      <c r="EH57">
        <v>0</v>
      </c>
      <c r="EI57" t="s">
        <v>6</v>
      </c>
      <c r="EJ57">
        <v>1</v>
      </c>
      <c r="EK57">
        <v>9001</v>
      </c>
      <c r="EL57" t="s">
        <v>98</v>
      </c>
      <c r="EM57" t="s">
        <v>99</v>
      </c>
      <c r="EO57" t="s">
        <v>100</v>
      </c>
      <c r="EQ57">
        <v>0</v>
      </c>
      <c r="ER57">
        <v>122.2</v>
      </c>
      <c r="ES57">
        <v>0</v>
      </c>
      <c r="ET57">
        <v>3.29</v>
      </c>
      <c r="EU57">
        <v>0.57999999999999996</v>
      </c>
      <c r="EV57">
        <v>118.91</v>
      </c>
      <c r="EW57">
        <v>12.8</v>
      </c>
      <c r="EX57">
        <v>0.05</v>
      </c>
      <c r="EY57">
        <v>0</v>
      </c>
      <c r="FQ57">
        <v>0</v>
      </c>
      <c r="FR57">
        <f t="shared" si="46"/>
        <v>0</v>
      </c>
      <c r="FS57">
        <v>0</v>
      </c>
      <c r="FT57" t="s">
        <v>23</v>
      </c>
      <c r="FU57" t="s">
        <v>24</v>
      </c>
      <c r="FX57">
        <v>81</v>
      </c>
      <c r="FY57">
        <v>72.25</v>
      </c>
      <c r="GA57" t="s">
        <v>6</v>
      </c>
      <c r="GD57">
        <v>0</v>
      </c>
      <c r="GF57">
        <v>-1468733713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7"/>
        <v>0</v>
      </c>
      <c r="GM57">
        <f t="shared" si="48"/>
        <v>100.16</v>
      </c>
      <c r="GN57">
        <f t="shared" si="49"/>
        <v>100.16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6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85</v>
      </c>
      <c r="D58" s="2"/>
      <c r="E58" s="2" t="s">
        <v>101</v>
      </c>
      <c r="F58" s="2" t="s">
        <v>102</v>
      </c>
      <c r="G58" s="2" t="s">
        <v>103</v>
      </c>
      <c r="H58" s="2" t="s">
        <v>86</v>
      </c>
      <c r="I58" s="2">
        <f>I56*J58</f>
        <v>1.6000000000000001E-4</v>
      </c>
      <c r="J58" s="2">
        <v>4.0000000000000001E-3</v>
      </c>
      <c r="K58" s="2"/>
      <c r="L58" s="2"/>
      <c r="M58" s="2"/>
      <c r="N58" s="2"/>
      <c r="O58" s="2">
        <f t="shared" si="21"/>
        <v>0</v>
      </c>
      <c r="P58" s="2">
        <f t="shared" si="22"/>
        <v>0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16688585</v>
      </c>
      <c r="AB58" s="2">
        <f t="shared" si="32"/>
        <v>0</v>
      </c>
      <c r="AC58" s="2">
        <f t="shared" si="54"/>
        <v>0</v>
      </c>
      <c r="AD58" s="2">
        <f>ROUND((((ET58)-(EU58))+AE58),6)</f>
        <v>0</v>
      </c>
      <c r="AE58" s="2">
        <f t="shared" ref="AE58:AF61" si="60">ROUND((EU58),6)</f>
        <v>0</v>
      </c>
      <c r="AF58" s="2">
        <f t="shared" si="60"/>
        <v>0</v>
      </c>
      <c r="AG58" s="2">
        <f t="shared" si="33"/>
        <v>0</v>
      </c>
      <c r="AH58" s="2">
        <f t="shared" ref="AH58:AI61" si="61">(EW58)</f>
        <v>0</v>
      </c>
      <c r="AI58" s="2">
        <f t="shared" si="61"/>
        <v>0</v>
      </c>
      <c r="AJ58" s="2">
        <f t="shared" si="34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81</v>
      </c>
      <c r="AU58" s="2">
        <v>72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6</v>
      </c>
      <c r="BK58" s="2"/>
      <c r="BL58" s="2"/>
      <c r="BM58" s="2">
        <v>9001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90</v>
      </c>
      <c r="CA58" s="2">
        <v>85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5"/>
        <v>0</v>
      </c>
      <c r="CQ58" s="2">
        <f t="shared" si="36"/>
        <v>0</v>
      </c>
      <c r="CR58" s="2">
        <f t="shared" si="37"/>
        <v>0</v>
      </c>
      <c r="CS58" s="2">
        <f t="shared" si="38"/>
        <v>0</v>
      </c>
      <c r="CT58" s="2">
        <f t="shared" si="39"/>
        <v>0</v>
      </c>
      <c r="CU58" s="2">
        <f t="shared" si="40"/>
        <v>0</v>
      </c>
      <c r="CV58" s="2">
        <f t="shared" si="41"/>
        <v>0</v>
      </c>
      <c r="CW58" s="2">
        <f t="shared" si="42"/>
        <v>0</v>
      </c>
      <c r="CX58" s="2">
        <f t="shared" si="43"/>
        <v>0</v>
      </c>
      <c r="CY58" s="2">
        <f t="shared" si="44"/>
        <v>0</v>
      </c>
      <c r="CZ58" s="2">
        <f t="shared" si="45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1009</v>
      </c>
      <c r="DV58" s="2" t="s">
        <v>86</v>
      </c>
      <c r="DW58" s="2" t="s">
        <v>86</v>
      </c>
      <c r="DX58" s="2">
        <v>1000</v>
      </c>
      <c r="DY58" s="2"/>
      <c r="DZ58" s="2"/>
      <c r="EA58" s="2"/>
      <c r="EB58" s="2"/>
      <c r="EC58" s="2"/>
      <c r="ED58" s="2"/>
      <c r="EE58" s="2">
        <v>16510486</v>
      </c>
      <c r="EF58" s="2">
        <v>2</v>
      </c>
      <c r="EG58" s="2" t="s">
        <v>20</v>
      </c>
      <c r="EH58" s="2">
        <v>0</v>
      </c>
      <c r="EI58" s="2" t="s">
        <v>6</v>
      </c>
      <c r="EJ58" s="2">
        <v>1</v>
      </c>
      <c r="EK58" s="2">
        <v>9001</v>
      </c>
      <c r="EL58" s="2" t="s">
        <v>98</v>
      </c>
      <c r="EM58" s="2" t="s">
        <v>99</v>
      </c>
      <c r="EN58" s="2"/>
      <c r="EO58" s="2" t="s">
        <v>6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6"/>
        <v>0</v>
      </c>
      <c r="FS58" s="2">
        <v>0</v>
      </c>
      <c r="FT58" s="2" t="s">
        <v>23</v>
      </c>
      <c r="FU58" s="2" t="s">
        <v>24</v>
      </c>
      <c r="FV58" s="2"/>
      <c r="FW58" s="2"/>
      <c r="FX58" s="2">
        <v>81</v>
      </c>
      <c r="FY58" s="2">
        <v>72.25</v>
      </c>
      <c r="FZ58" s="2"/>
      <c r="GA58" s="2" t="s">
        <v>6</v>
      </c>
      <c r="GB58" s="2"/>
      <c r="GC58" s="2"/>
      <c r="GD58" s="2">
        <v>0</v>
      </c>
      <c r="GE58" s="2"/>
      <c r="GF58" s="2">
        <v>1763388316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7"/>
        <v>0</v>
      </c>
      <c r="GM58" s="2">
        <f t="shared" si="48"/>
        <v>0</v>
      </c>
      <c r="GN58" s="2">
        <f t="shared" si="49"/>
        <v>0</v>
      </c>
      <c r="GO58" s="2">
        <f t="shared" si="50"/>
        <v>0</v>
      </c>
      <c r="GP58" s="2">
        <f t="shared" si="51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52"/>
        <v>0</v>
      </c>
      <c r="GW58" s="2">
        <v>1</v>
      </c>
      <c r="GX58" s="2">
        <f t="shared" si="53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90</v>
      </c>
      <c r="E59" t="s">
        <v>101</v>
      </c>
      <c r="F59" t="s">
        <v>102</v>
      </c>
      <c r="G59" t="s">
        <v>103</v>
      </c>
      <c r="H59" t="s">
        <v>86</v>
      </c>
      <c r="I59">
        <f>I57*J59</f>
        <v>1.6000000000000001E-4</v>
      </c>
      <c r="J59">
        <v>4.0000000000000001E-3</v>
      </c>
      <c r="O59">
        <f t="shared" si="21"/>
        <v>0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16688586</v>
      </c>
      <c r="AB59">
        <f t="shared" si="32"/>
        <v>0</v>
      </c>
      <c r="AC59">
        <f t="shared" si="54"/>
        <v>0</v>
      </c>
      <c r="AD59">
        <f>ROUND((((ET59)-(EU59))+AE59),6)</f>
        <v>0</v>
      </c>
      <c r="AE59">
        <f t="shared" si="60"/>
        <v>0</v>
      </c>
      <c r="AF59">
        <f t="shared" si="60"/>
        <v>0</v>
      </c>
      <c r="AG59">
        <f t="shared" si="33"/>
        <v>0</v>
      </c>
      <c r="AH59">
        <f t="shared" si="61"/>
        <v>0</v>
      </c>
      <c r="AI59">
        <f t="shared" si="61"/>
        <v>0</v>
      </c>
      <c r="AJ59">
        <f t="shared" si="34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81</v>
      </c>
      <c r="AU59">
        <v>72</v>
      </c>
      <c r="AV59">
        <v>1</v>
      </c>
      <c r="AW59">
        <v>1</v>
      </c>
      <c r="AZ59">
        <v>7.13</v>
      </c>
      <c r="BA59">
        <v>1</v>
      </c>
      <c r="BB59">
        <v>1</v>
      </c>
      <c r="BC59">
        <v>7.13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6</v>
      </c>
      <c r="BM59">
        <v>9001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90</v>
      </c>
      <c r="CA59">
        <v>85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5"/>
        <v>0</v>
      </c>
      <c r="CQ59">
        <f t="shared" si="36"/>
        <v>0</v>
      </c>
      <c r="CR59">
        <f t="shared" si="37"/>
        <v>0</v>
      </c>
      <c r="CS59">
        <f t="shared" si="38"/>
        <v>0</v>
      </c>
      <c r="CT59">
        <f t="shared" si="39"/>
        <v>0</v>
      </c>
      <c r="CU59">
        <f t="shared" si="40"/>
        <v>0</v>
      </c>
      <c r="CV59">
        <f t="shared" si="41"/>
        <v>0</v>
      </c>
      <c r="CW59">
        <f t="shared" si="42"/>
        <v>0</v>
      </c>
      <c r="CX59">
        <f t="shared" si="43"/>
        <v>0</v>
      </c>
      <c r="CY59">
        <f t="shared" si="44"/>
        <v>0</v>
      </c>
      <c r="CZ59">
        <f t="shared" si="45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86</v>
      </c>
      <c r="DW59" t="s">
        <v>86</v>
      </c>
      <c r="DX59">
        <v>1000</v>
      </c>
      <c r="EE59">
        <v>16510486</v>
      </c>
      <c r="EF59">
        <v>2</v>
      </c>
      <c r="EG59" t="s">
        <v>20</v>
      </c>
      <c r="EH59">
        <v>0</v>
      </c>
      <c r="EI59" t="s">
        <v>6</v>
      </c>
      <c r="EJ59">
        <v>1</v>
      </c>
      <c r="EK59">
        <v>9001</v>
      </c>
      <c r="EL59" t="s">
        <v>98</v>
      </c>
      <c r="EM59" t="s">
        <v>99</v>
      </c>
      <c r="EO59" t="s">
        <v>6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6"/>
        <v>0</v>
      </c>
      <c r="FS59">
        <v>0</v>
      </c>
      <c r="FT59" t="s">
        <v>23</v>
      </c>
      <c r="FU59" t="s">
        <v>24</v>
      </c>
      <c r="FX59">
        <v>81</v>
      </c>
      <c r="FY59">
        <v>72.25</v>
      </c>
      <c r="GA59" t="s">
        <v>6</v>
      </c>
      <c r="GD59">
        <v>0</v>
      </c>
      <c r="GF59">
        <v>1763388316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7"/>
        <v>0</v>
      </c>
      <c r="GM59">
        <f t="shared" si="48"/>
        <v>0</v>
      </c>
      <c r="GN59">
        <f t="shared" si="49"/>
        <v>0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6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84</v>
      </c>
      <c r="D60" s="2"/>
      <c r="E60" s="2" t="s">
        <v>104</v>
      </c>
      <c r="F60" s="2" t="s">
        <v>105</v>
      </c>
      <c r="G60" s="2" t="s">
        <v>106</v>
      </c>
      <c r="H60" s="2" t="s">
        <v>86</v>
      </c>
      <c r="I60" s="2">
        <f>I56*J60</f>
        <v>1.6000000000000001E-4</v>
      </c>
      <c r="J60" s="2">
        <v>4.0000000000000001E-3</v>
      </c>
      <c r="K60" s="2"/>
      <c r="L60" s="2"/>
      <c r="M60" s="2"/>
      <c r="N60" s="2"/>
      <c r="O60" s="2">
        <f t="shared" ref="O60:O91" si="62">ROUND(CP60,2)</f>
        <v>0.82</v>
      </c>
      <c r="P60" s="2">
        <f t="shared" ref="P60:P91" si="63">ROUND(CQ60*I60,2)</f>
        <v>0.82</v>
      </c>
      <c r="Q60" s="2">
        <f t="shared" ref="Q60:Q91" si="64">ROUND(CR60*I60,2)</f>
        <v>0</v>
      </c>
      <c r="R60" s="2">
        <f t="shared" ref="R60:R91" si="65">ROUND(CS60*I60,2)</f>
        <v>0</v>
      </c>
      <c r="S60" s="2">
        <f t="shared" ref="S60:S91" si="66">ROUND(CT60*I60,2)</f>
        <v>0</v>
      </c>
      <c r="T60" s="2">
        <f t="shared" ref="T60:T91" si="67">ROUND(CU60*I60,2)</f>
        <v>0</v>
      </c>
      <c r="U60" s="2">
        <f t="shared" ref="U60:U91" si="68">CV60*I60</f>
        <v>0</v>
      </c>
      <c r="V60" s="2">
        <f t="shared" ref="V60:V91" si="69">CW60*I60</f>
        <v>0</v>
      </c>
      <c r="W60" s="2">
        <f t="shared" ref="W60:W91" si="70">ROUND(CX60*I60,2)</f>
        <v>0</v>
      </c>
      <c r="X60" s="2">
        <f t="shared" ref="X60:X91" si="71">ROUND(CY60,2)</f>
        <v>0</v>
      </c>
      <c r="Y60" s="2">
        <f t="shared" ref="Y60:Y91" si="72">ROUND(CZ60,2)</f>
        <v>0</v>
      </c>
      <c r="Z60" s="2"/>
      <c r="AA60" s="2">
        <v>16688585</v>
      </c>
      <c r="AB60" s="2">
        <f t="shared" ref="AB60:AB91" si="73">ROUND((AC60+AD60+AF60),6)</f>
        <v>5106.21</v>
      </c>
      <c r="AC60" s="2">
        <f t="shared" si="54"/>
        <v>5106.21</v>
      </c>
      <c r="AD60" s="2">
        <f>ROUND((((ET60)-(EU60))+AE60),6)</f>
        <v>0</v>
      </c>
      <c r="AE60" s="2">
        <f t="shared" si="60"/>
        <v>0</v>
      </c>
      <c r="AF60" s="2">
        <f t="shared" si="60"/>
        <v>0</v>
      </c>
      <c r="AG60" s="2">
        <f t="shared" ref="AG60:AG91" si="74">ROUND((AP60),6)</f>
        <v>0</v>
      </c>
      <c r="AH60" s="2">
        <f t="shared" si="61"/>
        <v>0</v>
      </c>
      <c r="AI60" s="2">
        <f t="shared" si="61"/>
        <v>0</v>
      </c>
      <c r="AJ60" s="2">
        <f t="shared" ref="AJ60:AJ91" si="75">ROUND((AS60),6)</f>
        <v>0</v>
      </c>
      <c r="AK60" s="2">
        <v>5106.21</v>
      </c>
      <c r="AL60" s="2">
        <v>5106.21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81</v>
      </c>
      <c r="AU60" s="2">
        <v>72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107</v>
      </c>
      <c r="BK60" s="2"/>
      <c r="BL60" s="2"/>
      <c r="BM60" s="2">
        <v>9001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90</v>
      </c>
      <c r="CA60" s="2">
        <v>85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ref="CP60:CP91" si="76">(P60+Q60+S60)</f>
        <v>0.82</v>
      </c>
      <c r="CQ60" s="2">
        <f t="shared" ref="CQ60:CQ91" si="77">AC60*BC60</f>
        <v>5106.21</v>
      </c>
      <c r="CR60" s="2">
        <f t="shared" ref="CR60:CR91" si="78">AD60*BB60</f>
        <v>0</v>
      </c>
      <c r="CS60" s="2">
        <f t="shared" ref="CS60:CS91" si="79">AE60*BS60</f>
        <v>0</v>
      </c>
      <c r="CT60" s="2">
        <f t="shared" ref="CT60:CT91" si="80">AF60*BA60</f>
        <v>0</v>
      </c>
      <c r="CU60" s="2">
        <f t="shared" ref="CU60:CU91" si="81">AG60</f>
        <v>0</v>
      </c>
      <c r="CV60" s="2">
        <f t="shared" ref="CV60:CV91" si="82">AH60</f>
        <v>0</v>
      </c>
      <c r="CW60" s="2">
        <f t="shared" ref="CW60:CW91" si="83">AI60</f>
        <v>0</v>
      </c>
      <c r="CX60" s="2">
        <f t="shared" ref="CX60:CX91" si="84">AJ60</f>
        <v>0</v>
      </c>
      <c r="CY60" s="2">
        <f t="shared" ref="CY60:CY91" si="85">(((S60+R60)*AT60)/100)</f>
        <v>0</v>
      </c>
      <c r="CZ60" s="2">
        <f t="shared" ref="CZ60:CZ91" si="86">(((S60+R60)*AU60)/100)</f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1009</v>
      </c>
      <c r="DV60" s="2" t="s">
        <v>86</v>
      </c>
      <c r="DW60" s="2" t="s">
        <v>86</v>
      </c>
      <c r="DX60" s="2">
        <v>1000</v>
      </c>
      <c r="DY60" s="2"/>
      <c r="DZ60" s="2"/>
      <c r="EA60" s="2"/>
      <c r="EB60" s="2"/>
      <c r="EC60" s="2"/>
      <c r="ED60" s="2"/>
      <c r="EE60" s="2">
        <v>16510486</v>
      </c>
      <c r="EF60" s="2">
        <v>2</v>
      </c>
      <c r="EG60" s="2" t="s">
        <v>20</v>
      </c>
      <c r="EH60" s="2">
        <v>0</v>
      </c>
      <c r="EI60" s="2" t="s">
        <v>6</v>
      </c>
      <c r="EJ60" s="2">
        <v>1</v>
      </c>
      <c r="EK60" s="2">
        <v>9001</v>
      </c>
      <c r="EL60" s="2" t="s">
        <v>98</v>
      </c>
      <c r="EM60" s="2" t="s">
        <v>99</v>
      </c>
      <c r="EN60" s="2"/>
      <c r="EO60" s="2" t="s">
        <v>6</v>
      </c>
      <c r="EP60" s="2"/>
      <c r="EQ60" s="2">
        <v>0</v>
      </c>
      <c r="ER60" s="2">
        <v>5106.21</v>
      </c>
      <c r="ES60" s="2">
        <v>5106.21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87">ROUND(IF(AND(BH60=3,BI60=3),P60,0),2)</f>
        <v>0</v>
      </c>
      <c r="FS60" s="2">
        <v>0</v>
      </c>
      <c r="FT60" s="2" t="s">
        <v>23</v>
      </c>
      <c r="FU60" s="2" t="s">
        <v>24</v>
      </c>
      <c r="FV60" s="2"/>
      <c r="FW60" s="2"/>
      <c r="FX60" s="2">
        <v>81</v>
      </c>
      <c r="FY60" s="2">
        <v>72.25</v>
      </c>
      <c r="FZ60" s="2"/>
      <c r="GA60" s="2" t="s">
        <v>6</v>
      </c>
      <c r="GB60" s="2"/>
      <c r="GC60" s="2"/>
      <c r="GD60" s="2">
        <v>0</v>
      </c>
      <c r="GE60" s="2"/>
      <c r="GF60" s="2">
        <v>-685546342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88">ROUND(IF(AND(BH60=3,BI60=3,FS60&lt;&gt;0),P60,0),2)</f>
        <v>0</v>
      </c>
      <c r="GM60" s="2">
        <f t="shared" ref="GM60:GM91" si="89">ROUND(O60+X60+Y60+GK60,2)+GX60</f>
        <v>0.82</v>
      </c>
      <c r="GN60" s="2">
        <f t="shared" ref="GN60:GN91" si="90">IF(OR(BI60=0,BI60=1),ROUND(O60+X60+Y60+GK60,2),0)</f>
        <v>0.82</v>
      </c>
      <c r="GO60" s="2">
        <f t="shared" ref="GO60:GO91" si="91">IF(BI60=2,ROUND(O60+X60+Y60+GK60,2),0)</f>
        <v>0</v>
      </c>
      <c r="GP60" s="2">
        <f t="shared" ref="GP60:GP91" si="92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ref="GV60:GV91" si="93">ROUND(GT60,6)</f>
        <v>0</v>
      </c>
      <c r="GW60" s="2">
        <v>1</v>
      </c>
      <c r="GX60" s="2">
        <f t="shared" ref="GX60:GX91" si="94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89</v>
      </c>
      <c r="E61" t="s">
        <v>104</v>
      </c>
      <c r="F61" t="s">
        <v>105</v>
      </c>
      <c r="G61" t="s">
        <v>106</v>
      </c>
      <c r="H61" t="s">
        <v>86</v>
      </c>
      <c r="I61">
        <f>I57*J61</f>
        <v>1.6000000000000001E-4</v>
      </c>
      <c r="J61">
        <v>4.0000000000000001E-3</v>
      </c>
      <c r="O61">
        <f t="shared" si="62"/>
        <v>5.83</v>
      </c>
      <c r="P61">
        <f t="shared" si="63"/>
        <v>5.83</v>
      </c>
      <c r="Q61">
        <f t="shared" si="64"/>
        <v>0</v>
      </c>
      <c r="R61">
        <f t="shared" si="65"/>
        <v>0</v>
      </c>
      <c r="S61">
        <f t="shared" si="66"/>
        <v>0</v>
      </c>
      <c r="T61">
        <f t="shared" si="67"/>
        <v>0</v>
      </c>
      <c r="U61">
        <f t="shared" si="68"/>
        <v>0</v>
      </c>
      <c r="V61">
        <f t="shared" si="69"/>
        <v>0</v>
      </c>
      <c r="W61">
        <f t="shared" si="70"/>
        <v>0</v>
      </c>
      <c r="X61">
        <f t="shared" si="71"/>
        <v>0</v>
      </c>
      <c r="Y61">
        <f t="shared" si="72"/>
        <v>0</v>
      </c>
      <c r="AA61">
        <v>16688586</v>
      </c>
      <c r="AB61">
        <f t="shared" si="73"/>
        <v>5106.21</v>
      </c>
      <c r="AC61">
        <f t="shared" si="54"/>
        <v>5106.21</v>
      </c>
      <c r="AD61">
        <f>ROUND((((ET61)-(EU61))+AE61),6)</f>
        <v>0</v>
      </c>
      <c r="AE61">
        <f t="shared" si="60"/>
        <v>0</v>
      </c>
      <c r="AF61">
        <f t="shared" si="60"/>
        <v>0</v>
      </c>
      <c r="AG61">
        <f t="shared" si="74"/>
        <v>0</v>
      </c>
      <c r="AH61">
        <f t="shared" si="61"/>
        <v>0</v>
      </c>
      <c r="AI61">
        <f t="shared" si="61"/>
        <v>0</v>
      </c>
      <c r="AJ61">
        <f t="shared" si="75"/>
        <v>0</v>
      </c>
      <c r="AK61">
        <v>5106.21</v>
      </c>
      <c r="AL61">
        <v>5106.21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81</v>
      </c>
      <c r="AU61">
        <v>72</v>
      </c>
      <c r="AV61">
        <v>1</v>
      </c>
      <c r="AW61">
        <v>1</v>
      </c>
      <c r="AZ61">
        <v>7.13</v>
      </c>
      <c r="BA61">
        <v>1</v>
      </c>
      <c r="BB61">
        <v>1</v>
      </c>
      <c r="BC61">
        <v>7.13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107</v>
      </c>
      <c r="BM61">
        <v>9001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90</v>
      </c>
      <c r="CA61">
        <v>85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76"/>
        <v>5.83</v>
      </c>
      <c r="CQ61">
        <f t="shared" si="77"/>
        <v>36407.277300000002</v>
      </c>
      <c r="CR61">
        <f t="shared" si="78"/>
        <v>0</v>
      </c>
      <c r="CS61">
        <f t="shared" si="79"/>
        <v>0</v>
      </c>
      <c r="CT61">
        <f t="shared" si="80"/>
        <v>0</v>
      </c>
      <c r="CU61">
        <f t="shared" si="81"/>
        <v>0</v>
      </c>
      <c r="CV61">
        <f t="shared" si="82"/>
        <v>0</v>
      </c>
      <c r="CW61">
        <f t="shared" si="83"/>
        <v>0</v>
      </c>
      <c r="CX61">
        <f t="shared" si="84"/>
        <v>0</v>
      </c>
      <c r="CY61">
        <f t="shared" si="85"/>
        <v>0</v>
      </c>
      <c r="CZ61">
        <f t="shared" si="86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1009</v>
      </c>
      <c r="DV61" t="s">
        <v>86</v>
      </c>
      <c r="DW61" t="s">
        <v>86</v>
      </c>
      <c r="DX61">
        <v>1000</v>
      </c>
      <c r="EE61">
        <v>16510486</v>
      </c>
      <c r="EF61">
        <v>2</v>
      </c>
      <c r="EG61" t="s">
        <v>20</v>
      </c>
      <c r="EH61">
        <v>0</v>
      </c>
      <c r="EI61" t="s">
        <v>6</v>
      </c>
      <c r="EJ61">
        <v>1</v>
      </c>
      <c r="EK61">
        <v>9001</v>
      </c>
      <c r="EL61" t="s">
        <v>98</v>
      </c>
      <c r="EM61" t="s">
        <v>99</v>
      </c>
      <c r="EO61" t="s">
        <v>6</v>
      </c>
      <c r="EQ61">
        <v>0</v>
      </c>
      <c r="ER61">
        <v>5106.21</v>
      </c>
      <c r="ES61">
        <v>5106.21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7"/>
        <v>0</v>
      </c>
      <c r="FS61">
        <v>0</v>
      </c>
      <c r="FT61" t="s">
        <v>23</v>
      </c>
      <c r="FU61" t="s">
        <v>24</v>
      </c>
      <c r="FX61">
        <v>81</v>
      </c>
      <c r="FY61">
        <v>72.25</v>
      </c>
      <c r="GA61" t="s">
        <v>6</v>
      </c>
      <c r="GD61">
        <v>0</v>
      </c>
      <c r="GF61">
        <v>-685546342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8"/>
        <v>0</v>
      </c>
      <c r="GM61">
        <f t="shared" si="89"/>
        <v>5.83</v>
      </c>
      <c r="GN61">
        <f t="shared" si="90"/>
        <v>5.83</v>
      </c>
      <c r="GO61">
        <f t="shared" si="91"/>
        <v>0</v>
      </c>
      <c r="GP61">
        <f t="shared" si="92"/>
        <v>0</v>
      </c>
      <c r="GR61">
        <v>0</v>
      </c>
      <c r="GS61">
        <v>3</v>
      </c>
      <c r="GT61">
        <v>0</v>
      </c>
      <c r="GU61" t="s">
        <v>6</v>
      </c>
      <c r="GV61">
        <f t="shared" si="93"/>
        <v>0</v>
      </c>
      <c r="GW61">
        <v>1</v>
      </c>
      <c r="GX61">
        <f t="shared" si="94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ROW(SmtRes!A98)</f>
        <v>98</v>
      </c>
      <c r="D62" s="2">
        <f>ROW(EtalonRes!A113)</f>
        <v>113</v>
      </c>
      <c r="E62" s="2" t="s">
        <v>108</v>
      </c>
      <c r="F62" s="2" t="s">
        <v>109</v>
      </c>
      <c r="G62" s="2" t="s">
        <v>110</v>
      </c>
      <c r="H62" s="2" t="s">
        <v>18</v>
      </c>
      <c r="I62" s="2">
        <f>ROUND(0.32/100,9)</f>
        <v>3.2000000000000002E-3</v>
      </c>
      <c r="J62" s="2">
        <v>0</v>
      </c>
      <c r="K62" s="2"/>
      <c r="L62" s="2"/>
      <c r="M62" s="2"/>
      <c r="N62" s="2"/>
      <c r="O62" s="2">
        <f t="shared" si="62"/>
        <v>2.61</v>
      </c>
      <c r="P62" s="2">
        <f t="shared" si="63"/>
        <v>0.28000000000000003</v>
      </c>
      <c r="Q62" s="2">
        <f t="shared" si="64"/>
        <v>0.01</v>
      </c>
      <c r="R62" s="2">
        <f t="shared" si="65"/>
        <v>0</v>
      </c>
      <c r="S62" s="2">
        <f t="shared" si="66"/>
        <v>2.3199999999999998</v>
      </c>
      <c r="T62" s="2">
        <f t="shared" si="67"/>
        <v>0</v>
      </c>
      <c r="U62" s="2">
        <f t="shared" si="68"/>
        <v>0.26150079999999998</v>
      </c>
      <c r="V62" s="2">
        <f t="shared" si="69"/>
        <v>1.6000000000000001E-4</v>
      </c>
      <c r="W62" s="2">
        <f t="shared" si="70"/>
        <v>0</v>
      </c>
      <c r="X62" s="2">
        <f t="shared" si="71"/>
        <v>2.2000000000000002</v>
      </c>
      <c r="Y62" s="2">
        <f t="shared" si="72"/>
        <v>1.0900000000000001</v>
      </c>
      <c r="Z62" s="2"/>
      <c r="AA62" s="2">
        <v>16688585</v>
      </c>
      <c r="AB62" s="2">
        <f t="shared" si="73"/>
        <v>815.44849999999997</v>
      </c>
      <c r="AC62" s="2">
        <f t="shared" si="54"/>
        <v>88.57</v>
      </c>
      <c r="AD62" s="2">
        <f>ROUND(((((ET62*1.25))-((EU62*1.25)))+AE62),6)</f>
        <v>2.85</v>
      </c>
      <c r="AE62" s="2">
        <f>ROUND(((EU62*1.25)),6)</f>
        <v>0.61250000000000004</v>
      </c>
      <c r="AF62" s="2">
        <f>ROUND(((EV62*1.15)),6)</f>
        <v>724.02850000000001</v>
      </c>
      <c r="AG62" s="2">
        <f t="shared" si="74"/>
        <v>0</v>
      </c>
      <c r="AH62" s="2">
        <f>((EW62*1.15))</f>
        <v>81.718999999999994</v>
      </c>
      <c r="AI62" s="2">
        <f>((EX62*1.25))</f>
        <v>0.05</v>
      </c>
      <c r="AJ62" s="2">
        <f t="shared" si="75"/>
        <v>0</v>
      </c>
      <c r="AK62" s="2">
        <v>720.44</v>
      </c>
      <c r="AL62" s="2">
        <v>88.57</v>
      </c>
      <c r="AM62" s="2">
        <v>2.2799999999999998</v>
      </c>
      <c r="AN62" s="2">
        <v>0.49</v>
      </c>
      <c r="AO62" s="2">
        <v>629.59</v>
      </c>
      <c r="AP62" s="2">
        <v>0</v>
      </c>
      <c r="AQ62" s="2">
        <v>71.06</v>
      </c>
      <c r="AR62" s="2">
        <v>0.04</v>
      </c>
      <c r="AS62" s="2">
        <v>0</v>
      </c>
      <c r="AT62" s="2">
        <v>95</v>
      </c>
      <c r="AU62" s="2">
        <v>47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111</v>
      </c>
      <c r="BK62" s="2"/>
      <c r="BL62" s="2"/>
      <c r="BM62" s="2">
        <v>15001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105</v>
      </c>
      <c r="CA62" s="2">
        <v>55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1583</v>
      </c>
      <c r="CO62" s="2">
        <v>0</v>
      </c>
      <c r="CP62" s="2">
        <f t="shared" si="76"/>
        <v>2.61</v>
      </c>
      <c r="CQ62" s="2">
        <f t="shared" si="77"/>
        <v>88.57</v>
      </c>
      <c r="CR62" s="2">
        <f t="shared" si="78"/>
        <v>2.85</v>
      </c>
      <c r="CS62" s="2">
        <f t="shared" si="79"/>
        <v>0.61250000000000004</v>
      </c>
      <c r="CT62" s="2">
        <f t="shared" si="80"/>
        <v>724.02850000000001</v>
      </c>
      <c r="CU62" s="2">
        <f t="shared" si="81"/>
        <v>0</v>
      </c>
      <c r="CV62" s="2">
        <f t="shared" si="82"/>
        <v>81.718999999999994</v>
      </c>
      <c r="CW62" s="2">
        <f t="shared" si="83"/>
        <v>0.05</v>
      </c>
      <c r="CX62" s="2">
        <f t="shared" si="84"/>
        <v>0</v>
      </c>
      <c r="CY62" s="2">
        <f t="shared" si="85"/>
        <v>2.2039999999999997</v>
      </c>
      <c r="CZ62" s="2">
        <f t="shared" si="86"/>
        <v>1.0903999999999998</v>
      </c>
      <c r="DA62" s="2"/>
      <c r="DB62" s="2"/>
      <c r="DC62" s="2" t="s">
        <v>6</v>
      </c>
      <c r="DD62" s="2" t="s">
        <v>6</v>
      </c>
      <c r="DE62" s="2" t="s">
        <v>96</v>
      </c>
      <c r="DF62" s="2" t="s">
        <v>96</v>
      </c>
      <c r="DG62" s="2" t="s">
        <v>97</v>
      </c>
      <c r="DH62" s="2" t="s">
        <v>6</v>
      </c>
      <c r="DI62" s="2" t="s">
        <v>97</v>
      </c>
      <c r="DJ62" s="2" t="s">
        <v>96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18</v>
      </c>
      <c r="DW62" s="2" t="s">
        <v>18</v>
      </c>
      <c r="DX62" s="2">
        <v>100</v>
      </c>
      <c r="DY62" s="2"/>
      <c r="DZ62" s="2"/>
      <c r="EA62" s="2"/>
      <c r="EB62" s="2"/>
      <c r="EC62" s="2"/>
      <c r="ED62" s="2"/>
      <c r="EE62" s="2">
        <v>16510513</v>
      </c>
      <c r="EF62" s="2">
        <v>2</v>
      </c>
      <c r="EG62" s="2" t="s">
        <v>20</v>
      </c>
      <c r="EH62" s="2">
        <v>0</v>
      </c>
      <c r="EI62" s="2" t="s">
        <v>6</v>
      </c>
      <c r="EJ62" s="2">
        <v>1</v>
      </c>
      <c r="EK62" s="2">
        <v>15001</v>
      </c>
      <c r="EL62" s="2" t="s">
        <v>112</v>
      </c>
      <c r="EM62" s="2" t="s">
        <v>113</v>
      </c>
      <c r="EN62" s="2"/>
      <c r="EO62" s="2" t="s">
        <v>100</v>
      </c>
      <c r="EP62" s="2"/>
      <c r="EQ62" s="2">
        <v>0</v>
      </c>
      <c r="ER62" s="2">
        <v>720.44</v>
      </c>
      <c r="ES62" s="2">
        <v>88.57</v>
      </c>
      <c r="ET62" s="2">
        <v>2.2799999999999998</v>
      </c>
      <c r="EU62" s="2">
        <v>0.49</v>
      </c>
      <c r="EV62" s="2">
        <v>629.59</v>
      </c>
      <c r="EW62" s="2">
        <v>71.06</v>
      </c>
      <c r="EX62" s="2">
        <v>0.04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7"/>
        <v>0</v>
      </c>
      <c r="FS62" s="2">
        <v>0</v>
      </c>
      <c r="FT62" s="2" t="s">
        <v>23</v>
      </c>
      <c r="FU62" s="2" t="s">
        <v>24</v>
      </c>
      <c r="FV62" s="2"/>
      <c r="FW62" s="2"/>
      <c r="FX62" s="2">
        <v>94.5</v>
      </c>
      <c r="FY62" s="2">
        <v>46.75</v>
      </c>
      <c r="FZ62" s="2"/>
      <c r="GA62" s="2" t="s">
        <v>6</v>
      </c>
      <c r="GB62" s="2"/>
      <c r="GC62" s="2"/>
      <c r="GD62" s="2">
        <v>0</v>
      </c>
      <c r="GE62" s="2"/>
      <c r="GF62" s="2">
        <v>-1311473070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8"/>
        <v>0</v>
      </c>
      <c r="GM62" s="2">
        <f t="shared" si="89"/>
        <v>5.9</v>
      </c>
      <c r="GN62" s="2">
        <f t="shared" si="90"/>
        <v>5.9</v>
      </c>
      <c r="GO62" s="2">
        <f t="shared" si="91"/>
        <v>0</v>
      </c>
      <c r="GP62" s="2">
        <f t="shared" si="92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93"/>
        <v>0</v>
      </c>
      <c r="GW62" s="2">
        <v>1</v>
      </c>
      <c r="GX62" s="2">
        <f t="shared" si="94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ROW(SmtRes!A106)</f>
        <v>106</v>
      </c>
      <c r="D63">
        <f>ROW(EtalonRes!A120)</f>
        <v>120</v>
      </c>
      <c r="E63" t="s">
        <v>108</v>
      </c>
      <c r="F63" t="s">
        <v>109</v>
      </c>
      <c r="G63" t="s">
        <v>110</v>
      </c>
      <c r="H63" t="s">
        <v>18</v>
      </c>
      <c r="I63">
        <f>ROUND(0.32/100,9)</f>
        <v>3.2000000000000002E-3</v>
      </c>
      <c r="J63">
        <v>0</v>
      </c>
      <c r="O63">
        <f t="shared" si="62"/>
        <v>18.61</v>
      </c>
      <c r="P63">
        <f t="shared" si="63"/>
        <v>2.02</v>
      </c>
      <c r="Q63">
        <f t="shared" si="64"/>
        <v>7.0000000000000007E-2</v>
      </c>
      <c r="R63">
        <f t="shared" si="65"/>
        <v>0.01</v>
      </c>
      <c r="S63">
        <f t="shared" si="66"/>
        <v>16.52</v>
      </c>
      <c r="T63">
        <f t="shared" si="67"/>
        <v>0</v>
      </c>
      <c r="U63">
        <f t="shared" si="68"/>
        <v>0.26150079999999998</v>
      </c>
      <c r="V63">
        <f t="shared" si="69"/>
        <v>1.6000000000000001E-4</v>
      </c>
      <c r="W63">
        <f t="shared" si="70"/>
        <v>0</v>
      </c>
      <c r="X63">
        <f t="shared" si="71"/>
        <v>15.7</v>
      </c>
      <c r="Y63">
        <f t="shared" si="72"/>
        <v>7.77</v>
      </c>
      <c r="AA63">
        <v>16688586</v>
      </c>
      <c r="AB63">
        <f t="shared" si="73"/>
        <v>815.44849999999997</v>
      </c>
      <c r="AC63">
        <f t="shared" si="54"/>
        <v>88.57</v>
      </c>
      <c r="AD63">
        <f>ROUND(((((ET63*1.25))-((EU63*1.25)))+AE63),6)</f>
        <v>2.85</v>
      </c>
      <c r="AE63">
        <f>ROUND(((EU63*1.25)),6)</f>
        <v>0.61250000000000004</v>
      </c>
      <c r="AF63">
        <f>ROUND(((EV63*1.15)),6)</f>
        <v>724.02850000000001</v>
      </c>
      <c r="AG63">
        <f t="shared" si="74"/>
        <v>0</v>
      </c>
      <c r="AH63">
        <f>((EW63*1.15))</f>
        <v>81.718999999999994</v>
      </c>
      <c r="AI63">
        <f>((EX63*1.25))</f>
        <v>0.05</v>
      </c>
      <c r="AJ63">
        <f t="shared" si="75"/>
        <v>0</v>
      </c>
      <c r="AK63">
        <v>720.44</v>
      </c>
      <c r="AL63">
        <v>88.57</v>
      </c>
      <c r="AM63">
        <v>2.2799999999999998</v>
      </c>
      <c r="AN63">
        <v>0.49</v>
      </c>
      <c r="AO63">
        <v>629.59</v>
      </c>
      <c r="AP63">
        <v>0</v>
      </c>
      <c r="AQ63">
        <v>71.06</v>
      </c>
      <c r="AR63">
        <v>0.04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7.13</v>
      </c>
      <c r="BA63">
        <v>7.13</v>
      </c>
      <c r="BB63">
        <v>7.13</v>
      </c>
      <c r="BC63">
        <v>7.13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111</v>
      </c>
      <c r="BM63">
        <v>15001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7.13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105</v>
      </c>
      <c r="CA63">
        <v>55</v>
      </c>
      <c r="CF63">
        <v>0</v>
      </c>
      <c r="CG63">
        <v>0</v>
      </c>
      <c r="CM63">
        <v>0</v>
      </c>
      <c r="CN63" t="s">
        <v>1583</v>
      </c>
      <c r="CO63">
        <v>0</v>
      </c>
      <c r="CP63">
        <f t="shared" si="76"/>
        <v>18.61</v>
      </c>
      <c r="CQ63">
        <f t="shared" si="77"/>
        <v>631.50409999999999</v>
      </c>
      <c r="CR63">
        <f t="shared" si="78"/>
        <v>20.320499999999999</v>
      </c>
      <c r="CS63">
        <f t="shared" si="79"/>
        <v>4.3671250000000006</v>
      </c>
      <c r="CT63">
        <f t="shared" si="80"/>
        <v>5162.3232049999997</v>
      </c>
      <c r="CU63">
        <f t="shared" si="81"/>
        <v>0</v>
      </c>
      <c r="CV63">
        <f t="shared" si="82"/>
        <v>81.718999999999994</v>
      </c>
      <c r="CW63">
        <f t="shared" si="83"/>
        <v>0.05</v>
      </c>
      <c r="CX63">
        <f t="shared" si="84"/>
        <v>0</v>
      </c>
      <c r="CY63">
        <f t="shared" si="85"/>
        <v>15.703500000000002</v>
      </c>
      <c r="CZ63">
        <f t="shared" si="86"/>
        <v>7.7691000000000008</v>
      </c>
      <c r="DC63" t="s">
        <v>6</v>
      </c>
      <c r="DD63" t="s">
        <v>6</v>
      </c>
      <c r="DE63" t="s">
        <v>96</v>
      </c>
      <c r="DF63" t="s">
        <v>96</v>
      </c>
      <c r="DG63" t="s">
        <v>97</v>
      </c>
      <c r="DH63" t="s">
        <v>6</v>
      </c>
      <c r="DI63" t="s">
        <v>97</v>
      </c>
      <c r="DJ63" t="s">
        <v>96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18</v>
      </c>
      <c r="DW63" t="s">
        <v>18</v>
      </c>
      <c r="DX63">
        <v>100</v>
      </c>
      <c r="EE63">
        <v>16510513</v>
      </c>
      <c r="EF63">
        <v>2</v>
      </c>
      <c r="EG63" t="s">
        <v>20</v>
      </c>
      <c r="EH63">
        <v>0</v>
      </c>
      <c r="EI63" t="s">
        <v>6</v>
      </c>
      <c r="EJ63">
        <v>1</v>
      </c>
      <c r="EK63">
        <v>15001</v>
      </c>
      <c r="EL63" t="s">
        <v>112</v>
      </c>
      <c r="EM63" t="s">
        <v>113</v>
      </c>
      <c r="EO63" t="s">
        <v>100</v>
      </c>
      <c r="EQ63">
        <v>0</v>
      </c>
      <c r="ER63">
        <v>720.44</v>
      </c>
      <c r="ES63">
        <v>88.57</v>
      </c>
      <c r="ET63">
        <v>2.2799999999999998</v>
      </c>
      <c r="EU63">
        <v>0.49</v>
      </c>
      <c r="EV63">
        <v>629.59</v>
      </c>
      <c r="EW63">
        <v>71.06</v>
      </c>
      <c r="EX63">
        <v>0.04</v>
      </c>
      <c r="EY63">
        <v>0</v>
      </c>
      <c r="FQ63">
        <v>0</v>
      </c>
      <c r="FR63">
        <f t="shared" si="87"/>
        <v>0</v>
      </c>
      <c r="FS63">
        <v>0</v>
      </c>
      <c r="FT63" t="s">
        <v>23</v>
      </c>
      <c r="FU63" t="s">
        <v>24</v>
      </c>
      <c r="FX63">
        <v>94.5</v>
      </c>
      <c r="FY63">
        <v>46.75</v>
      </c>
      <c r="GA63" t="s">
        <v>6</v>
      </c>
      <c r="GD63">
        <v>0</v>
      </c>
      <c r="GF63">
        <v>-1311473070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8"/>
        <v>0</v>
      </c>
      <c r="GM63">
        <f t="shared" si="89"/>
        <v>42.08</v>
      </c>
      <c r="GN63">
        <f t="shared" si="90"/>
        <v>42.08</v>
      </c>
      <c r="GO63">
        <f t="shared" si="91"/>
        <v>0</v>
      </c>
      <c r="GP63">
        <f t="shared" si="92"/>
        <v>0</v>
      </c>
      <c r="GR63">
        <v>0</v>
      </c>
      <c r="GS63">
        <v>3</v>
      </c>
      <c r="GT63">
        <v>0</v>
      </c>
      <c r="GU63" t="s">
        <v>6</v>
      </c>
      <c r="GV63">
        <f t="shared" si="93"/>
        <v>0</v>
      </c>
      <c r="GW63">
        <v>1</v>
      </c>
      <c r="GX63">
        <f t="shared" si="94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96</v>
      </c>
      <c r="D64" s="2"/>
      <c r="E64" s="2" t="s">
        <v>114</v>
      </c>
      <c r="F64" s="2" t="s">
        <v>115</v>
      </c>
      <c r="G64" s="2" t="s">
        <v>116</v>
      </c>
      <c r="H64" s="2" t="s">
        <v>86</v>
      </c>
      <c r="I64" s="2">
        <f>I62*J64</f>
        <v>7.8999999999999996E-5</v>
      </c>
      <c r="J64" s="2">
        <v>2.4687499999999998E-2</v>
      </c>
      <c r="K64" s="2"/>
      <c r="L64" s="2"/>
      <c r="M64" s="2"/>
      <c r="N64" s="2"/>
      <c r="O64" s="2">
        <f t="shared" si="62"/>
        <v>0</v>
      </c>
      <c r="P64" s="2">
        <f t="shared" si="63"/>
        <v>0</v>
      </c>
      <c r="Q64" s="2">
        <f t="shared" si="64"/>
        <v>0</v>
      </c>
      <c r="R64" s="2">
        <f t="shared" si="65"/>
        <v>0</v>
      </c>
      <c r="S64" s="2">
        <f t="shared" si="66"/>
        <v>0</v>
      </c>
      <c r="T64" s="2">
        <f t="shared" si="67"/>
        <v>0</v>
      </c>
      <c r="U64" s="2">
        <f t="shared" si="68"/>
        <v>0</v>
      </c>
      <c r="V64" s="2">
        <f t="shared" si="69"/>
        <v>0</v>
      </c>
      <c r="W64" s="2">
        <f t="shared" si="70"/>
        <v>0</v>
      </c>
      <c r="X64" s="2">
        <f t="shared" si="71"/>
        <v>0</v>
      </c>
      <c r="Y64" s="2">
        <f t="shared" si="72"/>
        <v>0</v>
      </c>
      <c r="Z64" s="2"/>
      <c r="AA64" s="2">
        <v>16688585</v>
      </c>
      <c r="AB64" s="2">
        <f t="shared" si="73"/>
        <v>0</v>
      </c>
      <c r="AC64" s="2">
        <f t="shared" ref="AC64:AC95" si="95">ROUND((ES64),6)</f>
        <v>0</v>
      </c>
      <c r="AD64" s="2">
        <f>ROUND((((ET64)-(EU64))+AE64),6)</f>
        <v>0</v>
      </c>
      <c r="AE64" s="2">
        <f t="shared" ref="AE64:AF67" si="96">ROUND((EU64),6)</f>
        <v>0</v>
      </c>
      <c r="AF64" s="2">
        <f t="shared" si="96"/>
        <v>0</v>
      </c>
      <c r="AG64" s="2">
        <f t="shared" si="74"/>
        <v>0</v>
      </c>
      <c r="AH64" s="2">
        <f t="shared" ref="AH64:AI67" si="97">(EW64)</f>
        <v>0</v>
      </c>
      <c r="AI64" s="2">
        <f t="shared" si="97"/>
        <v>0</v>
      </c>
      <c r="AJ64" s="2">
        <f t="shared" si="75"/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95</v>
      </c>
      <c r="AU64" s="2">
        <v>47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3</v>
      </c>
      <c r="BI64" s="2">
        <v>1</v>
      </c>
      <c r="BJ64" s="2" t="s">
        <v>6</v>
      </c>
      <c r="BK64" s="2"/>
      <c r="BL64" s="2"/>
      <c r="BM64" s="2">
        <v>15001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105</v>
      </c>
      <c r="CA64" s="2">
        <v>55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76"/>
        <v>0</v>
      </c>
      <c r="CQ64" s="2">
        <f t="shared" si="77"/>
        <v>0</v>
      </c>
      <c r="CR64" s="2">
        <f t="shared" si="78"/>
        <v>0</v>
      </c>
      <c r="CS64" s="2">
        <f t="shared" si="79"/>
        <v>0</v>
      </c>
      <c r="CT64" s="2">
        <f t="shared" si="80"/>
        <v>0</v>
      </c>
      <c r="CU64" s="2">
        <f t="shared" si="81"/>
        <v>0</v>
      </c>
      <c r="CV64" s="2">
        <f t="shared" si="82"/>
        <v>0</v>
      </c>
      <c r="CW64" s="2">
        <f t="shared" si="83"/>
        <v>0</v>
      </c>
      <c r="CX64" s="2">
        <f t="shared" si="84"/>
        <v>0</v>
      </c>
      <c r="CY64" s="2">
        <f t="shared" si="85"/>
        <v>0</v>
      </c>
      <c r="CZ64" s="2">
        <f t="shared" si="86"/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1009</v>
      </c>
      <c r="DV64" s="2" t="s">
        <v>86</v>
      </c>
      <c r="DW64" s="2" t="s">
        <v>86</v>
      </c>
      <c r="DX64" s="2">
        <v>1000</v>
      </c>
      <c r="DY64" s="2"/>
      <c r="DZ64" s="2"/>
      <c r="EA64" s="2"/>
      <c r="EB64" s="2"/>
      <c r="EC64" s="2"/>
      <c r="ED64" s="2"/>
      <c r="EE64" s="2">
        <v>16510513</v>
      </c>
      <c r="EF64" s="2">
        <v>2</v>
      </c>
      <c r="EG64" s="2" t="s">
        <v>20</v>
      </c>
      <c r="EH64" s="2">
        <v>0</v>
      </c>
      <c r="EI64" s="2" t="s">
        <v>6</v>
      </c>
      <c r="EJ64" s="2">
        <v>1</v>
      </c>
      <c r="EK64" s="2">
        <v>15001</v>
      </c>
      <c r="EL64" s="2" t="s">
        <v>112</v>
      </c>
      <c r="EM64" s="2" t="s">
        <v>113</v>
      </c>
      <c r="EN64" s="2"/>
      <c r="EO64" s="2" t="s">
        <v>6</v>
      </c>
      <c r="EP64" s="2"/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7"/>
        <v>0</v>
      </c>
      <c r="FS64" s="2">
        <v>0</v>
      </c>
      <c r="FT64" s="2" t="s">
        <v>23</v>
      </c>
      <c r="FU64" s="2" t="s">
        <v>24</v>
      </c>
      <c r="FV64" s="2"/>
      <c r="FW64" s="2"/>
      <c r="FX64" s="2">
        <v>94.5</v>
      </c>
      <c r="FY64" s="2">
        <v>46.75</v>
      </c>
      <c r="FZ64" s="2"/>
      <c r="GA64" s="2" t="s">
        <v>6</v>
      </c>
      <c r="GB64" s="2"/>
      <c r="GC64" s="2"/>
      <c r="GD64" s="2">
        <v>0</v>
      </c>
      <c r="GE64" s="2"/>
      <c r="GF64" s="2">
        <v>84301199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8"/>
        <v>0</v>
      </c>
      <c r="GM64" s="2">
        <f t="shared" si="89"/>
        <v>0</v>
      </c>
      <c r="GN64" s="2">
        <f t="shared" si="90"/>
        <v>0</v>
      </c>
      <c r="GO64" s="2">
        <f t="shared" si="91"/>
        <v>0</v>
      </c>
      <c r="GP64" s="2">
        <f t="shared" si="92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93"/>
        <v>0</v>
      </c>
      <c r="GW64" s="2">
        <v>1</v>
      </c>
      <c r="GX64" s="2">
        <f t="shared" si="94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104</v>
      </c>
      <c r="E65" t="s">
        <v>114</v>
      </c>
      <c r="F65" t="s">
        <v>115</v>
      </c>
      <c r="G65" t="s">
        <v>116</v>
      </c>
      <c r="H65" t="s">
        <v>86</v>
      </c>
      <c r="I65">
        <f>I63*J65</f>
        <v>7.8999999999999996E-5</v>
      </c>
      <c r="J65">
        <v>2.4687499999999998E-2</v>
      </c>
      <c r="O65">
        <f t="shared" si="62"/>
        <v>0</v>
      </c>
      <c r="P65">
        <f t="shared" si="63"/>
        <v>0</v>
      </c>
      <c r="Q65">
        <f t="shared" si="64"/>
        <v>0</v>
      </c>
      <c r="R65">
        <f t="shared" si="65"/>
        <v>0</v>
      </c>
      <c r="S65">
        <f t="shared" si="66"/>
        <v>0</v>
      </c>
      <c r="T65">
        <f t="shared" si="67"/>
        <v>0</v>
      </c>
      <c r="U65">
        <f t="shared" si="68"/>
        <v>0</v>
      </c>
      <c r="V65">
        <f t="shared" si="69"/>
        <v>0</v>
      </c>
      <c r="W65">
        <f t="shared" si="70"/>
        <v>0</v>
      </c>
      <c r="X65">
        <f t="shared" si="71"/>
        <v>0</v>
      </c>
      <c r="Y65">
        <f t="shared" si="72"/>
        <v>0</v>
      </c>
      <c r="AA65">
        <v>16688586</v>
      </c>
      <c r="AB65">
        <f t="shared" si="73"/>
        <v>0</v>
      </c>
      <c r="AC65">
        <f t="shared" si="95"/>
        <v>0</v>
      </c>
      <c r="AD65">
        <f>ROUND((((ET65)-(EU65))+AE65),6)</f>
        <v>0</v>
      </c>
      <c r="AE65">
        <f t="shared" si="96"/>
        <v>0</v>
      </c>
      <c r="AF65">
        <f t="shared" si="96"/>
        <v>0</v>
      </c>
      <c r="AG65">
        <f t="shared" si="74"/>
        <v>0</v>
      </c>
      <c r="AH65">
        <f t="shared" si="97"/>
        <v>0</v>
      </c>
      <c r="AI65">
        <f t="shared" si="97"/>
        <v>0</v>
      </c>
      <c r="AJ65">
        <f t="shared" si="75"/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7.13</v>
      </c>
      <c r="BA65">
        <v>1</v>
      </c>
      <c r="BB65">
        <v>1</v>
      </c>
      <c r="BC65">
        <v>7.13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6</v>
      </c>
      <c r="BM65">
        <v>15001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105</v>
      </c>
      <c r="CA65">
        <v>55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76"/>
        <v>0</v>
      </c>
      <c r="CQ65">
        <f t="shared" si="77"/>
        <v>0</v>
      </c>
      <c r="CR65">
        <f t="shared" si="78"/>
        <v>0</v>
      </c>
      <c r="CS65">
        <f t="shared" si="79"/>
        <v>0</v>
      </c>
      <c r="CT65">
        <f t="shared" si="80"/>
        <v>0</v>
      </c>
      <c r="CU65">
        <f t="shared" si="81"/>
        <v>0</v>
      </c>
      <c r="CV65">
        <f t="shared" si="82"/>
        <v>0</v>
      </c>
      <c r="CW65">
        <f t="shared" si="83"/>
        <v>0</v>
      </c>
      <c r="CX65">
        <f t="shared" si="84"/>
        <v>0</v>
      </c>
      <c r="CY65">
        <f t="shared" si="85"/>
        <v>0</v>
      </c>
      <c r="CZ65">
        <f t="shared" si="86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86</v>
      </c>
      <c r="DW65" t="s">
        <v>86</v>
      </c>
      <c r="DX65">
        <v>1000</v>
      </c>
      <c r="EE65">
        <v>16510513</v>
      </c>
      <c r="EF65">
        <v>2</v>
      </c>
      <c r="EG65" t="s">
        <v>20</v>
      </c>
      <c r="EH65">
        <v>0</v>
      </c>
      <c r="EI65" t="s">
        <v>6</v>
      </c>
      <c r="EJ65">
        <v>1</v>
      </c>
      <c r="EK65">
        <v>15001</v>
      </c>
      <c r="EL65" t="s">
        <v>112</v>
      </c>
      <c r="EM65" t="s">
        <v>113</v>
      </c>
      <c r="EO65" t="s">
        <v>6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7"/>
        <v>0</v>
      </c>
      <c r="FS65">
        <v>0</v>
      </c>
      <c r="FT65" t="s">
        <v>23</v>
      </c>
      <c r="FU65" t="s">
        <v>24</v>
      </c>
      <c r="FX65">
        <v>94.5</v>
      </c>
      <c r="FY65">
        <v>46.75</v>
      </c>
      <c r="GA65" t="s">
        <v>6</v>
      </c>
      <c r="GD65">
        <v>0</v>
      </c>
      <c r="GF65">
        <v>84301199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8"/>
        <v>0</v>
      </c>
      <c r="GM65">
        <f t="shared" si="89"/>
        <v>0</v>
      </c>
      <c r="GN65">
        <f t="shared" si="90"/>
        <v>0</v>
      </c>
      <c r="GO65">
        <f t="shared" si="91"/>
        <v>0</v>
      </c>
      <c r="GP65">
        <f t="shared" si="92"/>
        <v>0</v>
      </c>
      <c r="GR65">
        <v>0</v>
      </c>
      <c r="GS65">
        <v>3</v>
      </c>
      <c r="GT65">
        <v>0</v>
      </c>
      <c r="GU65" t="s">
        <v>6</v>
      </c>
      <c r="GV65">
        <f t="shared" si="93"/>
        <v>0</v>
      </c>
      <c r="GW65">
        <v>1</v>
      </c>
      <c r="GX65">
        <f t="shared" si="94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97</v>
      </c>
      <c r="D66" s="2"/>
      <c r="E66" s="2" t="s">
        <v>117</v>
      </c>
      <c r="F66" s="2" t="s">
        <v>118</v>
      </c>
      <c r="G66" s="2" t="s">
        <v>119</v>
      </c>
      <c r="H66" s="2" t="s">
        <v>86</v>
      </c>
      <c r="I66" s="2">
        <f>I62*J66</f>
        <v>7.8999999999999996E-5</v>
      </c>
      <c r="J66" s="2">
        <v>2.4687499999999998E-2</v>
      </c>
      <c r="K66" s="2"/>
      <c r="L66" s="2"/>
      <c r="M66" s="2"/>
      <c r="N66" s="2"/>
      <c r="O66" s="2">
        <f t="shared" si="62"/>
        <v>2.72</v>
      </c>
      <c r="P66" s="2">
        <f t="shared" si="63"/>
        <v>2.72</v>
      </c>
      <c r="Q66" s="2">
        <f t="shared" si="64"/>
        <v>0</v>
      </c>
      <c r="R66" s="2">
        <f t="shared" si="65"/>
        <v>0</v>
      </c>
      <c r="S66" s="2">
        <f t="shared" si="66"/>
        <v>0</v>
      </c>
      <c r="T66" s="2">
        <f t="shared" si="67"/>
        <v>0</v>
      </c>
      <c r="U66" s="2">
        <f t="shared" si="68"/>
        <v>0</v>
      </c>
      <c r="V66" s="2">
        <f t="shared" si="69"/>
        <v>0</v>
      </c>
      <c r="W66" s="2">
        <f t="shared" si="70"/>
        <v>0</v>
      </c>
      <c r="X66" s="2">
        <f t="shared" si="71"/>
        <v>0</v>
      </c>
      <c r="Y66" s="2">
        <f t="shared" si="72"/>
        <v>0</v>
      </c>
      <c r="Z66" s="2"/>
      <c r="AA66" s="2">
        <v>16688585</v>
      </c>
      <c r="AB66" s="2">
        <f t="shared" si="73"/>
        <v>34375.18</v>
      </c>
      <c r="AC66" s="2">
        <f t="shared" si="95"/>
        <v>34375.18</v>
      </c>
      <c r="AD66" s="2">
        <f>ROUND((((ET66)-(EU66))+AE66),6)</f>
        <v>0</v>
      </c>
      <c r="AE66" s="2">
        <f t="shared" si="96"/>
        <v>0</v>
      </c>
      <c r="AF66" s="2">
        <f t="shared" si="96"/>
        <v>0</v>
      </c>
      <c r="AG66" s="2">
        <f t="shared" si="74"/>
        <v>0</v>
      </c>
      <c r="AH66" s="2">
        <f t="shared" si="97"/>
        <v>0</v>
      </c>
      <c r="AI66" s="2">
        <f t="shared" si="97"/>
        <v>0</v>
      </c>
      <c r="AJ66" s="2">
        <f t="shared" si="75"/>
        <v>0</v>
      </c>
      <c r="AK66" s="2">
        <v>34375.18</v>
      </c>
      <c r="AL66" s="2">
        <v>34375.18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95</v>
      </c>
      <c r="AU66" s="2">
        <v>47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120</v>
      </c>
      <c r="BK66" s="2"/>
      <c r="BL66" s="2"/>
      <c r="BM66" s="2">
        <v>15001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105</v>
      </c>
      <c r="CA66" s="2">
        <v>55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76"/>
        <v>2.72</v>
      </c>
      <c r="CQ66" s="2">
        <f t="shared" si="77"/>
        <v>34375.18</v>
      </c>
      <c r="CR66" s="2">
        <f t="shared" si="78"/>
        <v>0</v>
      </c>
      <c r="CS66" s="2">
        <f t="shared" si="79"/>
        <v>0</v>
      </c>
      <c r="CT66" s="2">
        <f t="shared" si="80"/>
        <v>0</v>
      </c>
      <c r="CU66" s="2">
        <f t="shared" si="81"/>
        <v>0</v>
      </c>
      <c r="CV66" s="2">
        <f t="shared" si="82"/>
        <v>0</v>
      </c>
      <c r="CW66" s="2">
        <f t="shared" si="83"/>
        <v>0</v>
      </c>
      <c r="CX66" s="2">
        <f t="shared" si="84"/>
        <v>0</v>
      </c>
      <c r="CY66" s="2">
        <f t="shared" si="85"/>
        <v>0</v>
      </c>
      <c r="CZ66" s="2">
        <f t="shared" si="86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1009</v>
      </c>
      <c r="DV66" s="2" t="s">
        <v>86</v>
      </c>
      <c r="DW66" s="2" t="s">
        <v>86</v>
      </c>
      <c r="DX66" s="2">
        <v>1000</v>
      </c>
      <c r="DY66" s="2"/>
      <c r="DZ66" s="2"/>
      <c r="EA66" s="2"/>
      <c r="EB66" s="2"/>
      <c r="EC66" s="2"/>
      <c r="ED66" s="2"/>
      <c r="EE66" s="2">
        <v>16510513</v>
      </c>
      <c r="EF66" s="2">
        <v>2</v>
      </c>
      <c r="EG66" s="2" t="s">
        <v>20</v>
      </c>
      <c r="EH66" s="2">
        <v>0</v>
      </c>
      <c r="EI66" s="2" t="s">
        <v>6</v>
      </c>
      <c r="EJ66" s="2">
        <v>1</v>
      </c>
      <c r="EK66" s="2">
        <v>15001</v>
      </c>
      <c r="EL66" s="2" t="s">
        <v>112</v>
      </c>
      <c r="EM66" s="2" t="s">
        <v>113</v>
      </c>
      <c r="EN66" s="2"/>
      <c r="EO66" s="2" t="s">
        <v>6</v>
      </c>
      <c r="EP66" s="2"/>
      <c r="EQ66" s="2">
        <v>0</v>
      </c>
      <c r="ER66" s="2">
        <v>34375.18</v>
      </c>
      <c r="ES66" s="2">
        <v>34375.18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7"/>
        <v>0</v>
      </c>
      <c r="FS66" s="2">
        <v>0</v>
      </c>
      <c r="FT66" s="2" t="s">
        <v>23</v>
      </c>
      <c r="FU66" s="2" t="s">
        <v>24</v>
      </c>
      <c r="FV66" s="2"/>
      <c r="FW66" s="2"/>
      <c r="FX66" s="2">
        <v>94.5</v>
      </c>
      <c r="FY66" s="2">
        <v>46.75</v>
      </c>
      <c r="FZ66" s="2"/>
      <c r="GA66" s="2" t="s">
        <v>6</v>
      </c>
      <c r="GB66" s="2"/>
      <c r="GC66" s="2"/>
      <c r="GD66" s="2">
        <v>0</v>
      </c>
      <c r="GE66" s="2"/>
      <c r="GF66" s="2">
        <v>-1981045358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8"/>
        <v>0</v>
      </c>
      <c r="GM66" s="2">
        <f t="shared" si="89"/>
        <v>2.72</v>
      </c>
      <c r="GN66" s="2">
        <f t="shared" si="90"/>
        <v>2.72</v>
      </c>
      <c r="GO66" s="2">
        <f t="shared" si="91"/>
        <v>0</v>
      </c>
      <c r="GP66" s="2">
        <f t="shared" si="92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93"/>
        <v>0</v>
      </c>
      <c r="GW66" s="2">
        <v>1</v>
      </c>
      <c r="GX66" s="2">
        <f t="shared" si="94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105</v>
      </c>
      <c r="E67" t="s">
        <v>117</v>
      </c>
      <c r="F67" t="s">
        <v>118</v>
      </c>
      <c r="G67" t="s">
        <v>119</v>
      </c>
      <c r="H67" t="s">
        <v>86</v>
      </c>
      <c r="I67">
        <f>I63*J67</f>
        <v>7.8999999999999996E-5</v>
      </c>
      <c r="J67">
        <v>2.4687499999999998E-2</v>
      </c>
      <c r="O67">
        <f t="shared" si="62"/>
        <v>19.36</v>
      </c>
      <c r="P67">
        <f t="shared" si="63"/>
        <v>19.36</v>
      </c>
      <c r="Q67">
        <f t="shared" si="64"/>
        <v>0</v>
      </c>
      <c r="R67">
        <f t="shared" si="65"/>
        <v>0</v>
      </c>
      <c r="S67">
        <f t="shared" si="66"/>
        <v>0</v>
      </c>
      <c r="T67">
        <f t="shared" si="67"/>
        <v>0</v>
      </c>
      <c r="U67">
        <f t="shared" si="68"/>
        <v>0</v>
      </c>
      <c r="V67">
        <f t="shared" si="69"/>
        <v>0</v>
      </c>
      <c r="W67">
        <f t="shared" si="70"/>
        <v>0</v>
      </c>
      <c r="X67">
        <f t="shared" si="71"/>
        <v>0</v>
      </c>
      <c r="Y67">
        <f t="shared" si="72"/>
        <v>0</v>
      </c>
      <c r="AA67">
        <v>16688586</v>
      </c>
      <c r="AB67">
        <f t="shared" si="73"/>
        <v>34375.18</v>
      </c>
      <c r="AC67">
        <f t="shared" si="95"/>
        <v>34375.18</v>
      </c>
      <c r="AD67">
        <f>ROUND((((ET67)-(EU67))+AE67),6)</f>
        <v>0</v>
      </c>
      <c r="AE67">
        <f t="shared" si="96"/>
        <v>0</v>
      </c>
      <c r="AF67">
        <f t="shared" si="96"/>
        <v>0</v>
      </c>
      <c r="AG67">
        <f t="shared" si="74"/>
        <v>0</v>
      </c>
      <c r="AH67">
        <f t="shared" si="97"/>
        <v>0</v>
      </c>
      <c r="AI67">
        <f t="shared" si="97"/>
        <v>0</v>
      </c>
      <c r="AJ67">
        <f t="shared" si="75"/>
        <v>0</v>
      </c>
      <c r="AK67">
        <v>34375.18</v>
      </c>
      <c r="AL67">
        <v>34375.18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7.13</v>
      </c>
      <c r="BA67">
        <v>1</v>
      </c>
      <c r="BB67">
        <v>1</v>
      </c>
      <c r="BC67">
        <v>7.13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120</v>
      </c>
      <c r="BM67">
        <v>15001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76"/>
        <v>19.36</v>
      </c>
      <c r="CQ67">
        <f t="shared" si="77"/>
        <v>245095.03339999999</v>
      </c>
      <c r="CR67">
        <f t="shared" si="78"/>
        <v>0</v>
      </c>
      <c r="CS67">
        <f t="shared" si="79"/>
        <v>0</v>
      </c>
      <c r="CT67">
        <f t="shared" si="80"/>
        <v>0</v>
      </c>
      <c r="CU67">
        <f t="shared" si="81"/>
        <v>0</v>
      </c>
      <c r="CV67">
        <f t="shared" si="82"/>
        <v>0</v>
      </c>
      <c r="CW67">
        <f t="shared" si="83"/>
        <v>0</v>
      </c>
      <c r="CX67">
        <f t="shared" si="84"/>
        <v>0</v>
      </c>
      <c r="CY67">
        <f t="shared" si="85"/>
        <v>0</v>
      </c>
      <c r="CZ67">
        <f t="shared" si="86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86</v>
      </c>
      <c r="DW67" t="s">
        <v>86</v>
      </c>
      <c r="DX67">
        <v>1000</v>
      </c>
      <c r="EE67">
        <v>16510513</v>
      </c>
      <c r="EF67">
        <v>2</v>
      </c>
      <c r="EG67" t="s">
        <v>20</v>
      </c>
      <c r="EH67">
        <v>0</v>
      </c>
      <c r="EI67" t="s">
        <v>6</v>
      </c>
      <c r="EJ67">
        <v>1</v>
      </c>
      <c r="EK67">
        <v>15001</v>
      </c>
      <c r="EL67" t="s">
        <v>112</v>
      </c>
      <c r="EM67" t="s">
        <v>113</v>
      </c>
      <c r="EO67" t="s">
        <v>6</v>
      </c>
      <c r="EQ67">
        <v>0</v>
      </c>
      <c r="ER67">
        <v>34375.18</v>
      </c>
      <c r="ES67">
        <v>34375.18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7"/>
        <v>0</v>
      </c>
      <c r="FS67">
        <v>0</v>
      </c>
      <c r="FT67" t="s">
        <v>23</v>
      </c>
      <c r="FU67" t="s">
        <v>24</v>
      </c>
      <c r="FX67">
        <v>94.5</v>
      </c>
      <c r="FY67">
        <v>46.75</v>
      </c>
      <c r="GA67" t="s">
        <v>6</v>
      </c>
      <c r="GD67">
        <v>0</v>
      </c>
      <c r="GF67">
        <v>-1981045358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8"/>
        <v>0</v>
      </c>
      <c r="GM67">
        <f t="shared" si="89"/>
        <v>19.36</v>
      </c>
      <c r="GN67">
        <f t="shared" si="90"/>
        <v>19.36</v>
      </c>
      <c r="GO67">
        <f t="shared" si="91"/>
        <v>0</v>
      </c>
      <c r="GP67">
        <f t="shared" si="92"/>
        <v>0</v>
      </c>
      <c r="GR67">
        <v>0</v>
      </c>
      <c r="GS67">
        <v>3</v>
      </c>
      <c r="GT67">
        <v>0</v>
      </c>
      <c r="GU67" t="s">
        <v>6</v>
      </c>
      <c r="GV67">
        <f t="shared" si="93"/>
        <v>0</v>
      </c>
      <c r="GW67">
        <v>1</v>
      </c>
      <c r="GX67">
        <f t="shared" si="94"/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ROW(SmtRes!A117)</f>
        <v>117</v>
      </c>
      <c r="D68" s="2">
        <f>ROW(EtalonRes!A129)</f>
        <v>129</v>
      </c>
      <c r="E68" s="2" t="s">
        <v>121</v>
      </c>
      <c r="F68" s="2" t="s">
        <v>122</v>
      </c>
      <c r="G68" s="2" t="s">
        <v>123</v>
      </c>
      <c r="H68" s="2" t="s">
        <v>18</v>
      </c>
      <c r="I68" s="2">
        <f>ROUND(6.68/100,9)</f>
        <v>6.6799999999999998E-2</v>
      </c>
      <c r="J68" s="2">
        <v>0</v>
      </c>
      <c r="K68" s="2"/>
      <c r="L68" s="2"/>
      <c r="M68" s="2"/>
      <c r="N68" s="2"/>
      <c r="O68" s="2">
        <f t="shared" si="62"/>
        <v>73.040000000000006</v>
      </c>
      <c r="P68" s="2">
        <f t="shared" si="63"/>
        <v>42.92</v>
      </c>
      <c r="Q68" s="2">
        <f t="shared" si="64"/>
        <v>0.87</v>
      </c>
      <c r="R68" s="2">
        <f t="shared" si="65"/>
        <v>0.16</v>
      </c>
      <c r="S68" s="2">
        <f t="shared" si="66"/>
        <v>29.25</v>
      </c>
      <c r="T68" s="2">
        <f t="shared" si="67"/>
        <v>0</v>
      </c>
      <c r="U68" s="2">
        <f t="shared" si="68"/>
        <v>3.3462792000000001</v>
      </c>
      <c r="V68" s="2">
        <f t="shared" si="69"/>
        <v>1.4195000000000001E-2</v>
      </c>
      <c r="W68" s="2">
        <f t="shared" si="70"/>
        <v>0</v>
      </c>
      <c r="X68" s="2">
        <f t="shared" si="71"/>
        <v>27.94</v>
      </c>
      <c r="Y68" s="2">
        <f t="shared" si="72"/>
        <v>13.82</v>
      </c>
      <c r="Z68" s="2"/>
      <c r="AA68" s="2">
        <v>16688585</v>
      </c>
      <c r="AB68" s="2">
        <f t="shared" si="73"/>
        <v>1093.3889999999999</v>
      </c>
      <c r="AC68" s="2">
        <f t="shared" si="95"/>
        <v>642.55999999999995</v>
      </c>
      <c r="AD68" s="2">
        <f>ROUND(((((ET68*1.25))-((EU68*1.25)))+AE68),6)</f>
        <v>13.012499999999999</v>
      </c>
      <c r="AE68" s="2">
        <f>ROUND(((EU68*1.25)),6)</f>
        <v>2.4624999999999999</v>
      </c>
      <c r="AF68" s="2">
        <f>ROUND(((EV68*1.15)),6)</f>
        <v>437.81650000000002</v>
      </c>
      <c r="AG68" s="2">
        <f t="shared" si="74"/>
        <v>0</v>
      </c>
      <c r="AH68" s="2">
        <f>((EW68*1.15))</f>
        <v>50.094000000000001</v>
      </c>
      <c r="AI68" s="2">
        <f>((EX68*1.25))</f>
        <v>0.21250000000000002</v>
      </c>
      <c r="AJ68" s="2">
        <f t="shared" si="75"/>
        <v>0</v>
      </c>
      <c r="AK68" s="2">
        <v>1033.68</v>
      </c>
      <c r="AL68" s="2">
        <v>642.55999999999995</v>
      </c>
      <c r="AM68" s="2">
        <v>10.41</v>
      </c>
      <c r="AN68" s="2">
        <v>1.97</v>
      </c>
      <c r="AO68" s="2">
        <v>380.71</v>
      </c>
      <c r="AP68" s="2">
        <v>0</v>
      </c>
      <c r="AQ68" s="2">
        <v>43.56</v>
      </c>
      <c r="AR68" s="2">
        <v>0.17</v>
      </c>
      <c r="AS68" s="2">
        <v>0</v>
      </c>
      <c r="AT68" s="2">
        <v>95</v>
      </c>
      <c r="AU68" s="2">
        <v>47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124</v>
      </c>
      <c r="BK68" s="2"/>
      <c r="BL68" s="2"/>
      <c r="BM68" s="2">
        <v>15001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105</v>
      </c>
      <c r="CA68" s="2">
        <v>55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1583</v>
      </c>
      <c r="CO68" s="2">
        <v>0</v>
      </c>
      <c r="CP68" s="2">
        <f t="shared" si="76"/>
        <v>73.039999999999992</v>
      </c>
      <c r="CQ68" s="2">
        <f t="shared" si="77"/>
        <v>642.55999999999995</v>
      </c>
      <c r="CR68" s="2">
        <f t="shared" si="78"/>
        <v>13.012499999999999</v>
      </c>
      <c r="CS68" s="2">
        <f t="shared" si="79"/>
        <v>2.4624999999999999</v>
      </c>
      <c r="CT68" s="2">
        <f t="shared" si="80"/>
        <v>437.81650000000002</v>
      </c>
      <c r="CU68" s="2">
        <f t="shared" si="81"/>
        <v>0</v>
      </c>
      <c r="CV68" s="2">
        <f t="shared" si="82"/>
        <v>50.094000000000001</v>
      </c>
      <c r="CW68" s="2">
        <f t="shared" si="83"/>
        <v>0.21250000000000002</v>
      </c>
      <c r="CX68" s="2">
        <f t="shared" si="84"/>
        <v>0</v>
      </c>
      <c r="CY68" s="2">
        <f t="shared" si="85"/>
        <v>27.939499999999999</v>
      </c>
      <c r="CZ68" s="2">
        <f t="shared" si="86"/>
        <v>13.822699999999999</v>
      </c>
      <c r="DA68" s="2"/>
      <c r="DB68" s="2"/>
      <c r="DC68" s="2" t="s">
        <v>6</v>
      </c>
      <c r="DD68" s="2" t="s">
        <v>6</v>
      </c>
      <c r="DE68" s="2" t="s">
        <v>96</v>
      </c>
      <c r="DF68" s="2" t="s">
        <v>96</v>
      </c>
      <c r="DG68" s="2" t="s">
        <v>97</v>
      </c>
      <c r="DH68" s="2" t="s">
        <v>6</v>
      </c>
      <c r="DI68" s="2" t="s">
        <v>97</v>
      </c>
      <c r="DJ68" s="2" t="s">
        <v>96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18</v>
      </c>
      <c r="DW68" s="2" t="s">
        <v>18</v>
      </c>
      <c r="DX68" s="2">
        <v>100</v>
      </c>
      <c r="DY68" s="2"/>
      <c r="DZ68" s="2"/>
      <c r="EA68" s="2"/>
      <c r="EB68" s="2"/>
      <c r="EC68" s="2"/>
      <c r="ED68" s="2"/>
      <c r="EE68" s="2">
        <v>16510513</v>
      </c>
      <c r="EF68" s="2">
        <v>2</v>
      </c>
      <c r="EG68" s="2" t="s">
        <v>20</v>
      </c>
      <c r="EH68" s="2">
        <v>0</v>
      </c>
      <c r="EI68" s="2" t="s">
        <v>6</v>
      </c>
      <c r="EJ68" s="2">
        <v>1</v>
      </c>
      <c r="EK68" s="2">
        <v>15001</v>
      </c>
      <c r="EL68" s="2" t="s">
        <v>112</v>
      </c>
      <c r="EM68" s="2" t="s">
        <v>113</v>
      </c>
      <c r="EN68" s="2"/>
      <c r="EO68" s="2" t="s">
        <v>100</v>
      </c>
      <c r="EP68" s="2"/>
      <c r="EQ68" s="2">
        <v>0</v>
      </c>
      <c r="ER68" s="2">
        <v>1033.68</v>
      </c>
      <c r="ES68" s="2">
        <v>642.55999999999995</v>
      </c>
      <c r="ET68" s="2">
        <v>10.41</v>
      </c>
      <c r="EU68" s="2">
        <v>1.97</v>
      </c>
      <c r="EV68" s="2">
        <v>380.71</v>
      </c>
      <c r="EW68" s="2">
        <v>43.56</v>
      </c>
      <c r="EX68" s="2">
        <v>0.17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7"/>
        <v>0</v>
      </c>
      <c r="FS68" s="2">
        <v>0</v>
      </c>
      <c r="FT68" s="2" t="s">
        <v>23</v>
      </c>
      <c r="FU68" s="2" t="s">
        <v>24</v>
      </c>
      <c r="FV68" s="2"/>
      <c r="FW68" s="2"/>
      <c r="FX68" s="2">
        <v>94.5</v>
      </c>
      <c r="FY68" s="2">
        <v>46.75</v>
      </c>
      <c r="FZ68" s="2"/>
      <c r="GA68" s="2" t="s">
        <v>6</v>
      </c>
      <c r="GB68" s="2"/>
      <c r="GC68" s="2"/>
      <c r="GD68" s="2">
        <v>0</v>
      </c>
      <c r="GE68" s="2"/>
      <c r="GF68" s="2">
        <v>-805476628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8"/>
        <v>0</v>
      </c>
      <c r="GM68" s="2">
        <f t="shared" si="89"/>
        <v>114.8</v>
      </c>
      <c r="GN68" s="2">
        <f t="shared" si="90"/>
        <v>114.8</v>
      </c>
      <c r="GO68" s="2">
        <f t="shared" si="91"/>
        <v>0</v>
      </c>
      <c r="GP68" s="2">
        <f t="shared" si="92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93"/>
        <v>0</v>
      </c>
      <c r="GW68" s="2">
        <v>1</v>
      </c>
      <c r="GX68" s="2">
        <f t="shared" si="94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ROW(SmtRes!A128)</f>
        <v>128</v>
      </c>
      <c r="D69">
        <f>ROW(EtalonRes!A138)</f>
        <v>138</v>
      </c>
      <c r="E69" t="s">
        <v>121</v>
      </c>
      <c r="F69" t="s">
        <v>122</v>
      </c>
      <c r="G69" t="s">
        <v>123</v>
      </c>
      <c r="H69" t="s">
        <v>18</v>
      </c>
      <c r="I69">
        <f>ROUND(6.68/100,9)</f>
        <v>6.6799999999999998E-2</v>
      </c>
      <c r="J69">
        <v>0</v>
      </c>
      <c r="O69">
        <f t="shared" si="62"/>
        <v>520.76</v>
      </c>
      <c r="P69">
        <f t="shared" si="63"/>
        <v>306.04000000000002</v>
      </c>
      <c r="Q69">
        <f t="shared" si="64"/>
        <v>6.2</v>
      </c>
      <c r="R69">
        <f t="shared" si="65"/>
        <v>1.17</v>
      </c>
      <c r="S69">
        <f t="shared" si="66"/>
        <v>208.52</v>
      </c>
      <c r="T69">
        <f t="shared" si="67"/>
        <v>0</v>
      </c>
      <c r="U69">
        <f t="shared" si="68"/>
        <v>3.3462792000000001</v>
      </c>
      <c r="V69">
        <f t="shared" si="69"/>
        <v>1.4195000000000001E-2</v>
      </c>
      <c r="W69">
        <f t="shared" si="70"/>
        <v>0</v>
      </c>
      <c r="X69">
        <f t="shared" si="71"/>
        <v>199.21</v>
      </c>
      <c r="Y69">
        <f t="shared" si="72"/>
        <v>98.55</v>
      </c>
      <c r="AA69">
        <v>16688586</v>
      </c>
      <c r="AB69">
        <f t="shared" si="73"/>
        <v>1093.3889999999999</v>
      </c>
      <c r="AC69">
        <f t="shared" si="95"/>
        <v>642.55999999999995</v>
      </c>
      <c r="AD69">
        <f>ROUND(((((ET69*1.25))-((EU69*1.25)))+AE69),6)</f>
        <v>13.012499999999999</v>
      </c>
      <c r="AE69">
        <f>ROUND(((EU69*1.25)),6)</f>
        <v>2.4624999999999999</v>
      </c>
      <c r="AF69">
        <f>ROUND(((EV69*1.15)),6)</f>
        <v>437.81650000000002</v>
      </c>
      <c r="AG69">
        <f t="shared" si="74"/>
        <v>0</v>
      </c>
      <c r="AH69">
        <f>((EW69*1.15))</f>
        <v>50.094000000000001</v>
      </c>
      <c r="AI69">
        <f>((EX69*1.25))</f>
        <v>0.21250000000000002</v>
      </c>
      <c r="AJ69">
        <f t="shared" si="75"/>
        <v>0</v>
      </c>
      <c r="AK69">
        <v>1033.68</v>
      </c>
      <c r="AL69">
        <v>642.55999999999995</v>
      </c>
      <c r="AM69">
        <v>10.41</v>
      </c>
      <c r="AN69">
        <v>1.97</v>
      </c>
      <c r="AO69">
        <v>380.71</v>
      </c>
      <c r="AP69">
        <v>0</v>
      </c>
      <c r="AQ69">
        <v>43.56</v>
      </c>
      <c r="AR69">
        <v>0.17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7.13</v>
      </c>
      <c r="BA69">
        <v>7.13</v>
      </c>
      <c r="BB69">
        <v>7.13</v>
      </c>
      <c r="BC69">
        <v>7.13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124</v>
      </c>
      <c r="BM69">
        <v>15001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7.13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1583</v>
      </c>
      <c r="CO69">
        <v>0</v>
      </c>
      <c r="CP69">
        <f t="shared" si="76"/>
        <v>520.76</v>
      </c>
      <c r="CQ69">
        <f t="shared" si="77"/>
        <v>4581.4527999999991</v>
      </c>
      <c r="CR69">
        <f t="shared" si="78"/>
        <v>92.779124999999993</v>
      </c>
      <c r="CS69">
        <f t="shared" si="79"/>
        <v>17.557624999999998</v>
      </c>
      <c r="CT69">
        <f t="shared" si="80"/>
        <v>3121.6316449999999</v>
      </c>
      <c r="CU69">
        <f t="shared" si="81"/>
        <v>0</v>
      </c>
      <c r="CV69">
        <f t="shared" si="82"/>
        <v>50.094000000000001</v>
      </c>
      <c r="CW69">
        <f t="shared" si="83"/>
        <v>0.21250000000000002</v>
      </c>
      <c r="CX69">
        <f t="shared" si="84"/>
        <v>0</v>
      </c>
      <c r="CY69">
        <f t="shared" si="85"/>
        <v>199.2055</v>
      </c>
      <c r="CZ69">
        <f t="shared" si="86"/>
        <v>98.554299999999998</v>
      </c>
      <c r="DC69" t="s">
        <v>6</v>
      </c>
      <c r="DD69" t="s">
        <v>6</v>
      </c>
      <c r="DE69" t="s">
        <v>96</v>
      </c>
      <c r="DF69" t="s">
        <v>96</v>
      </c>
      <c r="DG69" t="s">
        <v>97</v>
      </c>
      <c r="DH69" t="s">
        <v>6</v>
      </c>
      <c r="DI69" t="s">
        <v>97</v>
      </c>
      <c r="DJ69" t="s">
        <v>96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18</v>
      </c>
      <c r="DW69" t="s">
        <v>18</v>
      </c>
      <c r="DX69">
        <v>100</v>
      </c>
      <c r="EE69">
        <v>16510513</v>
      </c>
      <c r="EF69">
        <v>2</v>
      </c>
      <c r="EG69" t="s">
        <v>20</v>
      </c>
      <c r="EH69">
        <v>0</v>
      </c>
      <c r="EI69" t="s">
        <v>6</v>
      </c>
      <c r="EJ69">
        <v>1</v>
      </c>
      <c r="EK69">
        <v>15001</v>
      </c>
      <c r="EL69" t="s">
        <v>112</v>
      </c>
      <c r="EM69" t="s">
        <v>113</v>
      </c>
      <c r="EO69" t="s">
        <v>100</v>
      </c>
      <c r="EQ69">
        <v>0</v>
      </c>
      <c r="ER69">
        <v>1033.68</v>
      </c>
      <c r="ES69">
        <v>642.55999999999995</v>
      </c>
      <c r="ET69">
        <v>10.41</v>
      </c>
      <c r="EU69">
        <v>1.97</v>
      </c>
      <c r="EV69">
        <v>380.71</v>
      </c>
      <c r="EW69">
        <v>43.56</v>
      </c>
      <c r="EX69">
        <v>0.17</v>
      </c>
      <c r="EY69">
        <v>0</v>
      </c>
      <c r="FQ69">
        <v>0</v>
      </c>
      <c r="FR69">
        <f t="shared" si="87"/>
        <v>0</v>
      </c>
      <c r="FS69">
        <v>0</v>
      </c>
      <c r="FT69" t="s">
        <v>23</v>
      </c>
      <c r="FU69" t="s">
        <v>24</v>
      </c>
      <c r="FX69">
        <v>94.5</v>
      </c>
      <c r="FY69">
        <v>46.75</v>
      </c>
      <c r="GA69" t="s">
        <v>6</v>
      </c>
      <c r="GD69">
        <v>0</v>
      </c>
      <c r="GF69">
        <v>-805476628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8"/>
        <v>0</v>
      </c>
      <c r="GM69">
        <f t="shared" si="89"/>
        <v>818.52</v>
      </c>
      <c r="GN69">
        <f t="shared" si="90"/>
        <v>818.52</v>
      </c>
      <c r="GO69">
        <f t="shared" si="91"/>
        <v>0</v>
      </c>
      <c r="GP69">
        <f t="shared" si="92"/>
        <v>0</v>
      </c>
      <c r="GR69">
        <v>0</v>
      </c>
      <c r="GS69">
        <v>3</v>
      </c>
      <c r="GT69">
        <v>0</v>
      </c>
      <c r="GU69" t="s">
        <v>6</v>
      </c>
      <c r="GV69">
        <f t="shared" si="93"/>
        <v>0</v>
      </c>
      <c r="GW69">
        <v>1</v>
      </c>
      <c r="GX69">
        <f t="shared" si="94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114</v>
      </c>
      <c r="D70" s="2"/>
      <c r="E70" s="2" t="s">
        <v>125</v>
      </c>
      <c r="F70" s="2" t="s">
        <v>126</v>
      </c>
      <c r="G70" s="2" t="s">
        <v>127</v>
      </c>
      <c r="H70" s="2" t="s">
        <v>86</v>
      </c>
      <c r="I70" s="2">
        <f>I68*J70</f>
        <v>2.0040000000000001E-3</v>
      </c>
      <c r="J70" s="2">
        <v>3.0000000000000002E-2</v>
      </c>
      <c r="K70" s="2"/>
      <c r="L70" s="2"/>
      <c r="M70" s="2"/>
      <c r="N70" s="2"/>
      <c r="O70" s="2">
        <f t="shared" si="62"/>
        <v>0</v>
      </c>
      <c r="P70" s="2">
        <f t="shared" si="63"/>
        <v>0</v>
      </c>
      <c r="Q70" s="2">
        <f t="shared" si="64"/>
        <v>0</v>
      </c>
      <c r="R70" s="2">
        <f t="shared" si="65"/>
        <v>0</v>
      </c>
      <c r="S70" s="2">
        <f t="shared" si="66"/>
        <v>0</v>
      </c>
      <c r="T70" s="2">
        <f t="shared" si="67"/>
        <v>0</v>
      </c>
      <c r="U70" s="2">
        <f t="shared" si="68"/>
        <v>0</v>
      </c>
      <c r="V70" s="2">
        <f t="shared" si="69"/>
        <v>0</v>
      </c>
      <c r="W70" s="2">
        <f t="shared" si="70"/>
        <v>0</v>
      </c>
      <c r="X70" s="2">
        <f t="shared" si="71"/>
        <v>0</v>
      </c>
      <c r="Y70" s="2">
        <f t="shared" si="72"/>
        <v>0</v>
      </c>
      <c r="Z70" s="2"/>
      <c r="AA70" s="2">
        <v>16688585</v>
      </c>
      <c r="AB70" s="2">
        <f t="shared" si="73"/>
        <v>0</v>
      </c>
      <c r="AC70" s="2">
        <f t="shared" si="95"/>
        <v>0</v>
      </c>
      <c r="AD70" s="2">
        <f t="shared" ref="AD70:AD77" si="98">ROUND((((ET70)-(EU70))+AE70),6)</f>
        <v>0</v>
      </c>
      <c r="AE70" s="2">
        <f t="shared" ref="AE70:AF77" si="99">ROUND((EU70),6)</f>
        <v>0</v>
      </c>
      <c r="AF70" s="2">
        <f t="shared" si="99"/>
        <v>0</v>
      </c>
      <c r="AG70" s="2">
        <f t="shared" si="74"/>
        <v>0</v>
      </c>
      <c r="AH70" s="2">
        <f t="shared" ref="AH70:AI77" si="100">(EW70)</f>
        <v>0</v>
      </c>
      <c r="AI70" s="2">
        <f t="shared" si="100"/>
        <v>0</v>
      </c>
      <c r="AJ70" s="2">
        <f t="shared" si="75"/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6</v>
      </c>
      <c r="BK70" s="2"/>
      <c r="BL70" s="2"/>
      <c r="BM70" s="2">
        <v>15001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105</v>
      </c>
      <c r="CA70" s="2">
        <v>55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76"/>
        <v>0</v>
      </c>
      <c r="CQ70" s="2">
        <f t="shared" si="77"/>
        <v>0</v>
      </c>
      <c r="CR70" s="2">
        <f t="shared" si="78"/>
        <v>0</v>
      </c>
      <c r="CS70" s="2">
        <f t="shared" si="79"/>
        <v>0</v>
      </c>
      <c r="CT70" s="2">
        <f t="shared" si="80"/>
        <v>0</v>
      </c>
      <c r="CU70" s="2">
        <f t="shared" si="81"/>
        <v>0</v>
      </c>
      <c r="CV70" s="2">
        <f t="shared" si="82"/>
        <v>0</v>
      </c>
      <c r="CW70" s="2">
        <f t="shared" si="83"/>
        <v>0</v>
      </c>
      <c r="CX70" s="2">
        <f t="shared" si="84"/>
        <v>0</v>
      </c>
      <c r="CY70" s="2">
        <f t="shared" si="85"/>
        <v>0</v>
      </c>
      <c r="CZ70" s="2">
        <f t="shared" si="86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86</v>
      </c>
      <c r="DW70" s="2" t="s">
        <v>86</v>
      </c>
      <c r="DX70" s="2">
        <v>1000</v>
      </c>
      <c r="DY70" s="2"/>
      <c r="DZ70" s="2"/>
      <c r="EA70" s="2"/>
      <c r="EB70" s="2"/>
      <c r="EC70" s="2"/>
      <c r="ED70" s="2"/>
      <c r="EE70" s="2">
        <v>16510513</v>
      </c>
      <c r="EF70" s="2">
        <v>2</v>
      </c>
      <c r="EG70" s="2" t="s">
        <v>20</v>
      </c>
      <c r="EH70" s="2">
        <v>0</v>
      </c>
      <c r="EI70" s="2" t="s">
        <v>6</v>
      </c>
      <c r="EJ70" s="2">
        <v>1</v>
      </c>
      <c r="EK70" s="2">
        <v>15001</v>
      </c>
      <c r="EL70" s="2" t="s">
        <v>112</v>
      </c>
      <c r="EM70" s="2" t="s">
        <v>113</v>
      </c>
      <c r="EN70" s="2"/>
      <c r="EO70" s="2" t="s">
        <v>6</v>
      </c>
      <c r="EP70" s="2"/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7"/>
        <v>0</v>
      </c>
      <c r="FS70" s="2">
        <v>0</v>
      </c>
      <c r="FT70" s="2" t="s">
        <v>23</v>
      </c>
      <c r="FU70" s="2" t="s">
        <v>24</v>
      </c>
      <c r="FV70" s="2"/>
      <c r="FW70" s="2"/>
      <c r="FX70" s="2">
        <v>94.5</v>
      </c>
      <c r="FY70" s="2">
        <v>46.75</v>
      </c>
      <c r="FZ70" s="2"/>
      <c r="GA70" s="2" t="s">
        <v>6</v>
      </c>
      <c r="GB70" s="2"/>
      <c r="GC70" s="2"/>
      <c r="GD70" s="2">
        <v>0</v>
      </c>
      <c r="GE70" s="2"/>
      <c r="GF70" s="2">
        <v>1853111044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8"/>
        <v>0</v>
      </c>
      <c r="GM70" s="2">
        <f t="shared" si="89"/>
        <v>0</v>
      </c>
      <c r="GN70" s="2">
        <f t="shared" si="90"/>
        <v>0</v>
      </c>
      <c r="GO70" s="2">
        <f t="shared" si="91"/>
        <v>0</v>
      </c>
      <c r="GP70" s="2">
        <f t="shared" si="92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93"/>
        <v>0</v>
      </c>
      <c r="GW70" s="2">
        <v>1</v>
      </c>
      <c r="GX70" s="2">
        <f t="shared" si="94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125</v>
      </c>
      <c r="E71" t="s">
        <v>125</v>
      </c>
      <c r="F71" t="s">
        <v>126</v>
      </c>
      <c r="G71" t="s">
        <v>127</v>
      </c>
      <c r="H71" t="s">
        <v>86</v>
      </c>
      <c r="I71">
        <f>I69*J71</f>
        <v>2.0040000000000001E-3</v>
      </c>
      <c r="J71">
        <v>3.0000000000000002E-2</v>
      </c>
      <c r="O71">
        <f t="shared" si="62"/>
        <v>0</v>
      </c>
      <c r="P71">
        <f t="shared" si="63"/>
        <v>0</v>
      </c>
      <c r="Q71">
        <f t="shared" si="64"/>
        <v>0</v>
      </c>
      <c r="R71">
        <f t="shared" si="65"/>
        <v>0</v>
      </c>
      <c r="S71">
        <f t="shared" si="66"/>
        <v>0</v>
      </c>
      <c r="T71">
        <f t="shared" si="67"/>
        <v>0</v>
      </c>
      <c r="U71">
        <f t="shared" si="68"/>
        <v>0</v>
      </c>
      <c r="V71">
        <f t="shared" si="69"/>
        <v>0</v>
      </c>
      <c r="W71">
        <f t="shared" si="70"/>
        <v>0</v>
      </c>
      <c r="X71">
        <f t="shared" si="71"/>
        <v>0</v>
      </c>
      <c r="Y71">
        <f t="shared" si="72"/>
        <v>0</v>
      </c>
      <c r="AA71">
        <v>16688586</v>
      </c>
      <c r="AB71">
        <f t="shared" si="73"/>
        <v>0</v>
      </c>
      <c r="AC71">
        <f t="shared" si="95"/>
        <v>0</v>
      </c>
      <c r="AD71">
        <f t="shared" si="98"/>
        <v>0</v>
      </c>
      <c r="AE71">
        <f t="shared" si="99"/>
        <v>0</v>
      </c>
      <c r="AF71">
        <f t="shared" si="99"/>
        <v>0</v>
      </c>
      <c r="AG71">
        <f t="shared" si="74"/>
        <v>0</v>
      </c>
      <c r="AH71">
        <f t="shared" si="100"/>
        <v>0</v>
      </c>
      <c r="AI71">
        <f t="shared" si="100"/>
        <v>0</v>
      </c>
      <c r="AJ71">
        <f t="shared" si="75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7.13</v>
      </c>
      <c r="BA71">
        <v>1</v>
      </c>
      <c r="BB71">
        <v>1</v>
      </c>
      <c r="BC71">
        <v>7.13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15001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76"/>
        <v>0</v>
      </c>
      <c r="CQ71">
        <f t="shared" si="77"/>
        <v>0</v>
      </c>
      <c r="CR71">
        <f t="shared" si="78"/>
        <v>0</v>
      </c>
      <c r="CS71">
        <f t="shared" si="79"/>
        <v>0</v>
      </c>
      <c r="CT71">
        <f t="shared" si="80"/>
        <v>0</v>
      </c>
      <c r="CU71">
        <f t="shared" si="81"/>
        <v>0</v>
      </c>
      <c r="CV71">
        <f t="shared" si="82"/>
        <v>0</v>
      </c>
      <c r="CW71">
        <f t="shared" si="83"/>
        <v>0</v>
      </c>
      <c r="CX71">
        <f t="shared" si="84"/>
        <v>0</v>
      </c>
      <c r="CY71">
        <f t="shared" si="85"/>
        <v>0</v>
      </c>
      <c r="CZ71">
        <f t="shared" si="86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86</v>
      </c>
      <c r="DW71" t="s">
        <v>86</v>
      </c>
      <c r="DX71">
        <v>1000</v>
      </c>
      <c r="EE71">
        <v>16510513</v>
      </c>
      <c r="EF71">
        <v>2</v>
      </c>
      <c r="EG71" t="s">
        <v>20</v>
      </c>
      <c r="EH71">
        <v>0</v>
      </c>
      <c r="EI71" t="s">
        <v>6</v>
      </c>
      <c r="EJ71">
        <v>1</v>
      </c>
      <c r="EK71">
        <v>15001</v>
      </c>
      <c r="EL71" t="s">
        <v>112</v>
      </c>
      <c r="EM71" t="s">
        <v>113</v>
      </c>
      <c r="EO71" t="s">
        <v>6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7"/>
        <v>0</v>
      </c>
      <c r="FS71">
        <v>0</v>
      </c>
      <c r="FT71" t="s">
        <v>23</v>
      </c>
      <c r="FU71" t="s">
        <v>24</v>
      </c>
      <c r="FX71">
        <v>94.5</v>
      </c>
      <c r="FY71">
        <v>46.75</v>
      </c>
      <c r="GA71" t="s">
        <v>6</v>
      </c>
      <c r="GD71">
        <v>0</v>
      </c>
      <c r="GF71">
        <v>1853111044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8"/>
        <v>0</v>
      </c>
      <c r="GM71">
        <f t="shared" si="89"/>
        <v>0</v>
      </c>
      <c r="GN71">
        <f t="shared" si="90"/>
        <v>0</v>
      </c>
      <c r="GO71">
        <f t="shared" si="91"/>
        <v>0</v>
      </c>
      <c r="GP71">
        <f t="shared" si="92"/>
        <v>0</v>
      </c>
      <c r="GR71">
        <v>0</v>
      </c>
      <c r="GS71">
        <v>3</v>
      </c>
      <c r="GT71">
        <v>0</v>
      </c>
      <c r="GU71" t="s">
        <v>6</v>
      </c>
      <c r="GV71">
        <f t="shared" si="93"/>
        <v>0</v>
      </c>
      <c r="GW71">
        <v>1</v>
      </c>
      <c r="GX71">
        <f t="shared" si="94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115</v>
      </c>
      <c r="D72" s="2"/>
      <c r="E72" s="2" t="s">
        <v>128</v>
      </c>
      <c r="F72" s="2" t="s">
        <v>129</v>
      </c>
      <c r="G72" s="2" t="s">
        <v>130</v>
      </c>
      <c r="H72" s="2" t="s">
        <v>86</v>
      </c>
      <c r="I72" s="2">
        <f>I68*J72</f>
        <v>2.0040000000000001E-3</v>
      </c>
      <c r="J72" s="2">
        <v>3.0000000000000002E-2</v>
      </c>
      <c r="K72" s="2"/>
      <c r="L72" s="2"/>
      <c r="M72" s="2"/>
      <c r="N72" s="2"/>
      <c r="O72" s="2">
        <f t="shared" si="62"/>
        <v>15.29</v>
      </c>
      <c r="P72" s="2">
        <f t="shared" si="63"/>
        <v>15.29</v>
      </c>
      <c r="Q72" s="2">
        <f t="shared" si="64"/>
        <v>0</v>
      </c>
      <c r="R72" s="2">
        <f t="shared" si="65"/>
        <v>0</v>
      </c>
      <c r="S72" s="2">
        <f t="shared" si="66"/>
        <v>0</v>
      </c>
      <c r="T72" s="2">
        <f t="shared" si="67"/>
        <v>0</v>
      </c>
      <c r="U72" s="2">
        <f t="shared" si="68"/>
        <v>0</v>
      </c>
      <c r="V72" s="2">
        <f t="shared" si="69"/>
        <v>0</v>
      </c>
      <c r="W72" s="2">
        <f t="shared" si="70"/>
        <v>0</v>
      </c>
      <c r="X72" s="2">
        <f t="shared" si="71"/>
        <v>0</v>
      </c>
      <c r="Y72" s="2">
        <f t="shared" si="72"/>
        <v>0</v>
      </c>
      <c r="Z72" s="2"/>
      <c r="AA72" s="2">
        <v>16688585</v>
      </c>
      <c r="AB72" s="2">
        <f t="shared" si="73"/>
        <v>7627.37</v>
      </c>
      <c r="AC72" s="2">
        <f t="shared" si="95"/>
        <v>7627.37</v>
      </c>
      <c r="AD72" s="2">
        <f t="shared" si="98"/>
        <v>0</v>
      </c>
      <c r="AE72" s="2">
        <f t="shared" si="99"/>
        <v>0</v>
      </c>
      <c r="AF72" s="2">
        <f t="shared" si="99"/>
        <v>0</v>
      </c>
      <c r="AG72" s="2">
        <f t="shared" si="74"/>
        <v>0</v>
      </c>
      <c r="AH72" s="2">
        <f t="shared" si="100"/>
        <v>0</v>
      </c>
      <c r="AI72" s="2">
        <f t="shared" si="100"/>
        <v>0</v>
      </c>
      <c r="AJ72" s="2">
        <f t="shared" si="75"/>
        <v>0</v>
      </c>
      <c r="AK72" s="2">
        <v>7627.37</v>
      </c>
      <c r="AL72" s="2">
        <v>7627.37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95</v>
      </c>
      <c r="AU72" s="2">
        <v>47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131</v>
      </c>
      <c r="BK72" s="2"/>
      <c r="BL72" s="2"/>
      <c r="BM72" s="2">
        <v>15001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105</v>
      </c>
      <c r="CA72" s="2">
        <v>55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76"/>
        <v>15.29</v>
      </c>
      <c r="CQ72" s="2">
        <f t="shared" si="77"/>
        <v>7627.37</v>
      </c>
      <c r="CR72" s="2">
        <f t="shared" si="78"/>
        <v>0</v>
      </c>
      <c r="CS72" s="2">
        <f t="shared" si="79"/>
        <v>0</v>
      </c>
      <c r="CT72" s="2">
        <f t="shared" si="80"/>
        <v>0</v>
      </c>
      <c r="CU72" s="2">
        <f t="shared" si="81"/>
        <v>0</v>
      </c>
      <c r="CV72" s="2">
        <f t="shared" si="82"/>
        <v>0</v>
      </c>
      <c r="CW72" s="2">
        <f t="shared" si="83"/>
        <v>0</v>
      </c>
      <c r="CX72" s="2">
        <f t="shared" si="84"/>
        <v>0</v>
      </c>
      <c r="CY72" s="2">
        <f t="shared" si="85"/>
        <v>0</v>
      </c>
      <c r="CZ72" s="2">
        <f t="shared" si="86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86</v>
      </c>
      <c r="DW72" s="2" t="s">
        <v>86</v>
      </c>
      <c r="DX72" s="2">
        <v>1000</v>
      </c>
      <c r="DY72" s="2"/>
      <c r="DZ72" s="2"/>
      <c r="EA72" s="2"/>
      <c r="EB72" s="2"/>
      <c r="EC72" s="2"/>
      <c r="ED72" s="2"/>
      <c r="EE72" s="2">
        <v>16510513</v>
      </c>
      <c r="EF72" s="2">
        <v>2</v>
      </c>
      <c r="EG72" s="2" t="s">
        <v>20</v>
      </c>
      <c r="EH72" s="2">
        <v>0</v>
      </c>
      <c r="EI72" s="2" t="s">
        <v>6</v>
      </c>
      <c r="EJ72" s="2">
        <v>1</v>
      </c>
      <c r="EK72" s="2">
        <v>15001</v>
      </c>
      <c r="EL72" s="2" t="s">
        <v>112</v>
      </c>
      <c r="EM72" s="2" t="s">
        <v>113</v>
      </c>
      <c r="EN72" s="2"/>
      <c r="EO72" s="2" t="s">
        <v>6</v>
      </c>
      <c r="EP72" s="2"/>
      <c r="EQ72" s="2">
        <v>0</v>
      </c>
      <c r="ER72" s="2">
        <v>7627.37</v>
      </c>
      <c r="ES72" s="2">
        <v>7627.37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7"/>
        <v>0</v>
      </c>
      <c r="FS72" s="2">
        <v>0</v>
      </c>
      <c r="FT72" s="2" t="s">
        <v>23</v>
      </c>
      <c r="FU72" s="2" t="s">
        <v>24</v>
      </c>
      <c r="FV72" s="2"/>
      <c r="FW72" s="2"/>
      <c r="FX72" s="2">
        <v>94.5</v>
      </c>
      <c r="FY72" s="2">
        <v>46.75</v>
      </c>
      <c r="FZ72" s="2"/>
      <c r="GA72" s="2" t="s">
        <v>6</v>
      </c>
      <c r="GB72" s="2"/>
      <c r="GC72" s="2"/>
      <c r="GD72" s="2">
        <v>0</v>
      </c>
      <c r="GE72" s="2"/>
      <c r="GF72" s="2">
        <v>763838732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8"/>
        <v>0</v>
      </c>
      <c r="GM72" s="2">
        <f t="shared" si="89"/>
        <v>15.29</v>
      </c>
      <c r="GN72" s="2">
        <f t="shared" si="90"/>
        <v>15.29</v>
      </c>
      <c r="GO72" s="2">
        <f t="shared" si="91"/>
        <v>0</v>
      </c>
      <c r="GP72" s="2">
        <f t="shared" si="92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93"/>
        <v>0</v>
      </c>
      <c r="GW72" s="2">
        <v>1</v>
      </c>
      <c r="GX72" s="2">
        <f t="shared" si="94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126</v>
      </c>
      <c r="E73" t="s">
        <v>128</v>
      </c>
      <c r="F73" t="s">
        <v>129</v>
      </c>
      <c r="G73" t="s">
        <v>130</v>
      </c>
      <c r="H73" t="s">
        <v>86</v>
      </c>
      <c r="I73">
        <f>I69*J73</f>
        <v>2.0040000000000001E-3</v>
      </c>
      <c r="J73">
        <v>3.0000000000000002E-2</v>
      </c>
      <c r="O73">
        <f t="shared" si="62"/>
        <v>108.98</v>
      </c>
      <c r="P73">
        <f t="shared" si="63"/>
        <v>108.98</v>
      </c>
      <c r="Q73">
        <f t="shared" si="64"/>
        <v>0</v>
      </c>
      <c r="R73">
        <f t="shared" si="65"/>
        <v>0</v>
      </c>
      <c r="S73">
        <f t="shared" si="66"/>
        <v>0</v>
      </c>
      <c r="T73">
        <f t="shared" si="67"/>
        <v>0</v>
      </c>
      <c r="U73">
        <f t="shared" si="68"/>
        <v>0</v>
      </c>
      <c r="V73">
        <f t="shared" si="69"/>
        <v>0</v>
      </c>
      <c r="W73">
        <f t="shared" si="70"/>
        <v>0</v>
      </c>
      <c r="X73">
        <f t="shared" si="71"/>
        <v>0</v>
      </c>
      <c r="Y73">
        <f t="shared" si="72"/>
        <v>0</v>
      </c>
      <c r="AA73">
        <v>16688586</v>
      </c>
      <c r="AB73">
        <f t="shared" si="73"/>
        <v>7627.37</v>
      </c>
      <c r="AC73">
        <f t="shared" si="95"/>
        <v>7627.37</v>
      </c>
      <c r="AD73">
        <f t="shared" si="98"/>
        <v>0</v>
      </c>
      <c r="AE73">
        <f t="shared" si="99"/>
        <v>0</v>
      </c>
      <c r="AF73">
        <f t="shared" si="99"/>
        <v>0</v>
      </c>
      <c r="AG73">
        <f t="shared" si="74"/>
        <v>0</v>
      </c>
      <c r="AH73">
        <f t="shared" si="100"/>
        <v>0</v>
      </c>
      <c r="AI73">
        <f t="shared" si="100"/>
        <v>0</v>
      </c>
      <c r="AJ73">
        <f t="shared" si="75"/>
        <v>0</v>
      </c>
      <c r="AK73">
        <v>7627.37</v>
      </c>
      <c r="AL73">
        <v>7627.37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7.13</v>
      </c>
      <c r="BA73">
        <v>1</v>
      </c>
      <c r="BB73">
        <v>1</v>
      </c>
      <c r="BC73">
        <v>7.13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131</v>
      </c>
      <c r="BM73">
        <v>15001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76"/>
        <v>108.98</v>
      </c>
      <c r="CQ73">
        <f t="shared" si="77"/>
        <v>54383.148099999999</v>
      </c>
      <c r="CR73">
        <f t="shared" si="78"/>
        <v>0</v>
      </c>
      <c r="CS73">
        <f t="shared" si="79"/>
        <v>0</v>
      </c>
      <c r="CT73">
        <f t="shared" si="80"/>
        <v>0</v>
      </c>
      <c r="CU73">
        <f t="shared" si="81"/>
        <v>0</v>
      </c>
      <c r="CV73">
        <f t="shared" si="82"/>
        <v>0</v>
      </c>
      <c r="CW73">
        <f t="shared" si="83"/>
        <v>0</v>
      </c>
      <c r="CX73">
        <f t="shared" si="84"/>
        <v>0</v>
      </c>
      <c r="CY73">
        <f t="shared" si="85"/>
        <v>0</v>
      </c>
      <c r="CZ73">
        <f t="shared" si="86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86</v>
      </c>
      <c r="DW73" t="s">
        <v>86</v>
      </c>
      <c r="DX73">
        <v>1000</v>
      </c>
      <c r="EE73">
        <v>16510513</v>
      </c>
      <c r="EF73">
        <v>2</v>
      </c>
      <c r="EG73" t="s">
        <v>20</v>
      </c>
      <c r="EH73">
        <v>0</v>
      </c>
      <c r="EI73" t="s">
        <v>6</v>
      </c>
      <c r="EJ73">
        <v>1</v>
      </c>
      <c r="EK73">
        <v>15001</v>
      </c>
      <c r="EL73" t="s">
        <v>112</v>
      </c>
      <c r="EM73" t="s">
        <v>113</v>
      </c>
      <c r="EO73" t="s">
        <v>6</v>
      </c>
      <c r="EQ73">
        <v>0</v>
      </c>
      <c r="ER73">
        <v>7627.37</v>
      </c>
      <c r="ES73">
        <v>7627.37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7"/>
        <v>0</v>
      </c>
      <c r="FS73">
        <v>0</v>
      </c>
      <c r="FT73" t="s">
        <v>23</v>
      </c>
      <c r="FU73" t="s">
        <v>24</v>
      </c>
      <c r="FX73">
        <v>94.5</v>
      </c>
      <c r="FY73">
        <v>46.75</v>
      </c>
      <c r="GA73" t="s">
        <v>6</v>
      </c>
      <c r="GD73">
        <v>0</v>
      </c>
      <c r="GF73">
        <v>763838732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8"/>
        <v>0</v>
      </c>
      <c r="GM73">
        <f t="shared" si="89"/>
        <v>108.98</v>
      </c>
      <c r="GN73">
        <f t="shared" si="90"/>
        <v>108.98</v>
      </c>
      <c r="GO73">
        <f t="shared" si="91"/>
        <v>0</v>
      </c>
      <c r="GP73">
        <f t="shared" si="92"/>
        <v>0</v>
      </c>
      <c r="GR73">
        <v>0</v>
      </c>
      <c r="GS73">
        <v>3</v>
      </c>
      <c r="GT73">
        <v>0</v>
      </c>
      <c r="GU73" t="s">
        <v>6</v>
      </c>
      <c r="GV73">
        <f t="shared" si="93"/>
        <v>0</v>
      </c>
      <c r="GW73">
        <v>1</v>
      </c>
      <c r="GX73">
        <f t="shared" si="94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113</v>
      </c>
      <c r="D74" s="2"/>
      <c r="E74" s="2" t="s">
        <v>132</v>
      </c>
      <c r="F74" s="2" t="s">
        <v>133</v>
      </c>
      <c r="G74" s="2" t="s">
        <v>134</v>
      </c>
      <c r="H74" s="2" t="s">
        <v>90</v>
      </c>
      <c r="I74" s="2">
        <f>I68*J74</f>
        <v>1.3359999999999999E-3</v>
      </c>
      <c r="J74" s="2">
        <v>0.02</v>
      </c>
      <c r="K74" s="2"/>
      <c r="L74" s="2"/>
      <c r="M74" s="2"/>
      <c r="N74" s="2"/>
      <c r="O74" s="2">
        <f t="shared" si="62"/>
        <v>0.02</v>
      </c>
      <c r="P74" s="2">
        <f t="shared" si="63"/>
        <v>0.02</v>
      </c>
      <c r="Q74" s="2">
        <f t="shared" si="64"/>
        <v>0</v>
      </c>
      <c r="R74" s="2">
        <f t="shared" si="65"/>
        <v>0</v>
      </c>
      <c r="S74" s="2">
        <f t="shared" si="66"/>
        <v>0</v>
      </c>
      <c r="T74" s="2">
        <f t="shared" si="67"/>
        <v>0</v>
      </c>
      <c r="U74" s="2">
        <f t="shared" si="68"/>
        <v>0</v>
      </c>
      <c r="V74" s="2">
        <f t="shared" si="69"/>
        <v>0</v>
      </c>
      <c r="W74" s="2">
        <f t="shared" si="70"/>
        <v>0</v>
      </c>
      <c r="X74" s="2">
        <f t="shared" si="71"/>
        <v>0</v>
      </c>
      <c r="Y74" s="2">
        <f t="shared" si="72"/>
        <v>0</v>
      </c>
      <c r="Z74" s="2"/>
      <c r="AA74" s="2">
        <v>16688585</v>
      </c>
      <c r="AB74" s="2">
        <f t="shared" si="73"/>
        <v>15.09</v>
      </c>
      <c r="AC74" s="2">
        <f t="shared" si="95"/>
        <v>15.09</v>
      </c>
      <c r="AD74" s="2">
        <f t="shared" si="98"/>
        <v>0</v>
      </c>
      <c r="AE74" s="2">
        <f t="shared" si="99"/>
        <v>0</v>
      </c>
      <c r="AF74" s="2">
        <f t="shared" si="99"/>
        <v>0</v>
      </c>
      <c r="AG74" s="2">
        <f t="shared" si="74"/>
        <v>0</v>
      </c>
      <c r="AH74" s="2">
        <f t="shared" si="100"/>
        <v>0</v>
      </c>
      <c r="AI74" s="2">
        <f t="shared" si="100"/>
        <v>0</v>
      </c>
      <c r="AJ74" s="2">
        <f t="shared" si="75"/>
        <v>0</v>
      </c>
      <c r="AK74" s="2">
        <v>15.09</v>
      </c>
      <c r="AL74" s="2">
        <v>15.09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95</v>
      </c>
      <c r="AU74" s="2">
        <v>47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135</v>
      </c>
      <c r="BK74" s="2"/>
      <c r="BL74" s="2"/>
      <c r="BM74" s="2">
        <v>15001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105</v>
      </c>
      <c r="CA74" s="2">
        <v>55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76"/>
        <v>0.02</v>
      </c>
      <c r="CQ74" s="2">
        <f t="shared" si="77"/>
        <v>15.09</v>
      </c>
      <c r="CR74" s="2">
        <f t="shared" si="78"/>
        <v>0</v>
      </c>
      <c r="CS74" s="2">
        <f t="shared" si="79"/>
        <v>0</v>
      </c>
      <c r="CT74" s="2">
        <f t="shared" si="80"/>
        <v>0</v>
      </c>
      <c r="CU74" s="2">
        <f t="shared" si="81"/>
        <v>0</v>
      </c>
      <c r="CV74" s="2">
        <f t="shared" si="82"/>
        <v>0</v>
      </c>
      <c r="CW74" s="2">
        <f t="shared" si="83"/>
        <v>0</v>
      </c>
      <c r="CX74" s="2">
        <f t="shared" si="84"/>
        <v>0</v>
      </c>
      <c r="CY74" s="2">
        <f t="shared" si="85"/>
        <v>0</v>
      </c>
      <c r="CZ74" s="2">
        <f t="shared" si="86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1009</v>
      </c>
      <c r="DV74" s="2" t="s">
        <v>90</v>
      </c>
      <c r="DW74" s="2" t="s">
        <v>90</v>
      </c>
      <c r="DX74" s="2">
        <v>1</v>
      </c>
      <c r="DY74" s="2"/>
      <c r="DZ74" s="2"/>
      <c r="EA74" s="2"/>
      <c r="EB74" s="2"/>
      <c r="EC74" s="2"/>
      <c r="ED74" s="2"/>
      <c r="EE74" s="2">
        <v>16510513</v>
      </c>
      <c r="EF74" s="2">
        <v>2</v>
      </c>
      <c r="EG74" s="2" t="s">
        <v>20</v>
      </c>
      <c r="EH74" s="2">
        <v>0</v>
      </c>
      <c r="EI74" s="2" t="s">
        <v>6</v>
      </c>
      <c r="EJ74" s="2">
        <v>1</v>
      </c>
      <c r="EK74" s="2">
        <v>15001</v>
      </c>
      <c r="EL74" s="2" t="s">
        <v>112</v>
      </c>
      <c r="EM74" s="2" t="s">
        <v>113</v>
      </c>
      <c r="EN74" s="2"/>
      <c r="EO74" s="2" t="s">
        <v>6</v>
      </c>
      <c r="EP74" s="2"/>
      <c r="EQ74" s="2">
        <v>0</v>
      </c>
      <c r="ER74" s="2">
        <v>15.09</v>
      </c>
      <c r="ES74" s="2">
        <v>15.09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7"/>
        <v>0</v>
      </c>
      <c r="FS74" s="2">
        <v>0</v>
      </c>
      <c r="FT74" s="2" t="s">
        <v>23</v>
      </c>
      <c r="FU74" s="2" t="s">
        <v>24</v>
      </c>
      <c r="FV74" s="2"/>
      <c r="FW74" s="2"/>
      <c r="FX74" s="2">
        <v>94.5</v>
      </c>
      <c r="FY74" s="2">
        <v>46.75</v>
      </c>
      <c r="FZ74" s="2"/>
      <c r="GA74" s="2" t="s">
        <v>6</v>
      </c>
      <c r="GB74" s="2"/>
      <c r="GC74" s="2"/>
      <c r="GD74" s="2">
        <v>0</v>
      </c>
      <c r="GE74" s="2"/>
      <c r="GF74" s="2">
        <v>1453462043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8"/>
        <v>0</v>
      </c>
      <c r="GM74" s="2">
        <f t="shared" si="89"/>
        <v>0.02</v>
      </c>
      <c r="GN74" s="2">
        <f t="shared" si="90"/>
        <v>0.02</v>
      </c>
      <c r="GO74" s="2">
        <f t="shared" si="91"/>
        <v>0</v>
      </c>
      <c r="GP74" s="2">
        <f t="shared" si="92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93"/>
        <v>0</v>
      </c>
      <c r="GW74" s="2">
        <v>1</v>
      </c>
      <c r="GX74" s="2">
        <f t="shared" si="94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124</v>
      </c>
      <c r="E75" t="s">
        <v>132</v>
      </c>
      <c r="F75" t="s">
        <v>133</v>
      </c>
      <c r="G75" t="s">
        <v>134</v>
      </c>
      <c r="H75" t="s">
        <v>90</v>
      </c>
      <c r="I75">
        <f>I69*J75</f>
        <v>1.3359999999999999E-3</v>
      </c>
      <c r="J75">
        <v>0.02</v>
      </c>
      <c r="O75">
        <f t="shared" si="62"/>
        <v>0.14000000000000001</v>
      </c>
      <c r="P75">
        <f t="shared" si="63"/>
        <v>0.14000000000000001</v>
      </c>
      <c r="Q75">
        <f t="shared" si="64"/>
        <v>0</v>
      </c>
      <c r="R75">
        <f t="shared" si="65"/>
        <v>0</v>
      </c>
      <c r="S75">
        <f t="shared" si="66"/>
        <v>0</v>
      </c>
      <c r="T75">
        <f t="shared" si="67"/>
        <v>0</v>
      </c>
      <c r="U75">
        <f t="shared" si="68"/>
        <v>0</v>
      </c>
      <c r="V75">
        <f t="shared" si="69"/>
        <v>0</v>
      </c>
      <c r="W75">
        <f t="shared" si="70"/>
        <v>0</v>
      </c>
      <c r="X75">
        <f t="shared" si="71"/>
        <v>0</v>
      </c>
      <c r="Y75">
        <f t="shared" si="72"/>
        <v>0</v>
      </c>
      <c r="AA75">
        <v>16688586</v>
      </c>
      <c r="AB75">
        <f t="shared" si="73"/>
        <v>15.09</v>
      </c>
      <c r="AC75">
        <f t="shared" si="95"/>
        <v>15.09</v>
      </c>
      <c r="AD75">
        <f t="shared" si="98"/>
        <v>0</v>
      </c>
      <c r="AE75">
        <f t="shared" si="99"/>
        <v>0</v>
      </c>
      <c r="AF75">
        <f t="shared" si="99"/>
        <v>0</v>
      </c>
      <c r="AG75">
        <f t="shared" si="74"/>
        <v>0</v>
      </c>
      <c r="AH75">
        <f t="shared" si="100"/>
        <v>0</v>
      </c>
      <c r="AI75">
        <f t="shared" si="100"/>
        <v>0</v>
      </c>
      <c r="AJ75">
        <f t="shared" si="75"/>
        <v>0</v>
      </c>
      <c r="AK75">
        <v>15.09</v>
      </c>
      <c r="AL75">
        <v>15.09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7.13</v>
      </c>
      <c r="BA75">
        <v>1</v>
      </c>
      <c r="BB75">
        <v>1</v>
      </c>
      <c r="BC75">
        <v>7.13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135</v>
      </c>
      <c r="BM75">
        <v>15001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105</v>
      </c>
      <c r="CA75">
        <v>55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76"/>
        <v>0.14000000000000001</v>
      </c>
      <c r="CQ75">
        <f t="shared" si="77"/>
        <v>107.5917</v>
      </c>
      <c r="CR75">
        <f t="shared" si="78"/>
        <v>0</v>
      </c>
      <c r="CS75">
        <f t="shared" si="79"/>
        <v>0</v>
      </c>
      <c r="CT75">
        <f t="shared" si="80"/>
        <v>0</v>
      </c>
      <c r="CU75">
        <f t="shared" si="81"/>
        <v>0</v>
      </c>
      <c r="CV75">
        <f t="shared" si="82"/>
        <v>0</v>
      </c>
      <c r="CW75">
        <f t="shared" si="83"/>
        <v>0</v>
      </c>
      <c r="CX75">
        <f t="shared" si="84"/>
        <v>0</v>
      </c>
      <c r="CY75">
        <f t="shared" si="85"/>
        <v>0</v>
      </c>
      <c r="CZ75">
        <f t="shared" si="86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90</v>
      </c>
      <c r="DW75" t="s">
        <v>90</v>
      </c>
      <c r="DX75">
        <v>1</v>
      </c>
      <c r="EE75">
        <v>16510513</v>
      </c>
      <c r="EF75">
        <v>2</v>
      </c>
      <c r="EG75" t="s">
        <v>20</v>
      </c>
      <c r="EH75">
        <v>0</v>
      </c>
      <c r="EI75" t="s">
        <v>6</v>
      </c>
      <c r="EJ75">
        <v>1</v>
      </c>
      <c r="EK75">
        <v>15001</v>
      </c>
      <c r="EL75" t="s">
        <v>112</v>
      </c>
      <c r="EM75" t="s">
        <v>113</v>
      </c>
      <c r="EO75" t="s">
        <v>6</v>
      </c>
      <c r="EQ75">
        <v>0</v>
      </c>
      <c r="ER75">
        <v>15.09</v>
      </c>
      <c r="ES75">
        <v>15.09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7"/>
        <v>0</v>
      </c>
      <c r="FS75">
        <v>0</v>
      </c>
      <c r="FT75" t="s">
        <v>23</v>
      </c>
      <c r="FU75" t="s">
        <v>24</v>
      </c>
      <c r="FX75">
        <v>94.5</v>
      </c>
      <c r="FY75">
        <v>46.75</v>
      </c>
      <c r="GA75" t="s">
        <v>6</v>
      </c>
      <c r="GD75">
        <v>0</v>
      </c>
      <c r="GF75">
        <v>1453462043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8"/>
        <v>0</v>
      </c>
      <c r="GM75">
        <f t="shared" si="89"/>
        <v>0.14000000000000001</v>
      </c>
      <c r="GN75">
        <f t="shared" si="90"/>
        <v>0.14000000000000001</v>
      </c>
      <c r="GO75">
        <f t="shared" si="91"/>
        <v>0</v>
      </c>
      <c r="GP75">
        <f t="shared" si="92"/>
        <v>0</v>
      </c>
      <c r="GR75">
        <v>0</v>
      </c>
      <c r="GS75">
        <v>3</v>
      </c>
      <c r="GT75">
        <v>0</v>
      </c>
      <c r="GU75" t="s">
        <v>6</v>
      </c>
      <c r="GV75">
        <f t="shared" si="93"/>
        <v>0</v>
      </c>
      <c r="GW75">
        <v>1</v>
      </c>
      <c r="GX75">
        <f t="shared" si="94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116</v>
      </c>
      <c r="D76" s="2"/>
      <c r="E76" s="2" t="s">
        <v>136</v>
      </c>
      <c r="F76" s="2" t="s">
        <v>137</v>
      </c>
      <c r="G76" s="2" t="s">
        <v>138</v>
      </c>
      <c r="H76" s="2" t="s">
        <v>86</v>
      </c>
      <c r="I76" s="2">
        <f>I68*J76</f>
        <v>1.3359999999999999E-3</v>
      </c>
      <c r="J76" s="2">
        <v>0.02</v>
      </c>
      <c r="K76" s="2"/>
      <c r="L76" s="2"/>
      <c r="M76" s="2"/>
      <c r="N76" s="2"/>
      <c r="O76" s="2">
        <f t="shared" si="62"/>
        <v>0</v>
      </c>
      <c r="P76" s="2">
        <f t="shared" si="63"/>
        <v>0</v>
      </c>
      <c r="Q76" s="2">
        <f t="shared" si="64"/>
        <v>0</v>
      </c>
      <c r="R76" s="2">
        <f t="shared" si="65"/>
        <v>0</v>
      </c>
      <c r="S76" s="2">
        <f t="shared" si="66"/>
        <v>0</v>
      </c>
      <c r="T76" s="2">
        <f t="shared" si="67"/>
        <v>0</v>
      </c>
      <c r="U76" s="2">
        <f t="shared" si="68"/>
        <v>0</v>
      </c>
      <c r="V76" s="2">
        <f t="shared" si="69"/>
        <v>0</v>
      </c>
      <c r="W76" s="2">
        <f t="shared" si="70"/>
        <v>0</v>
      </c>
      <c r="X76" s="2">
        <f t="shared" si="71"/>
        <v>0</v>
      </c>
      <c r="Y76" s="2">
        <f t="shared" si="72"/>
        <v>0</v>
      </c>
      <c r="Z76" s="2"/>
      <c r="AA76" s="2">
        <v>16688585</v>
      </c>
      <c r="AB76" s="2">
        <f t="shared" si="73"/>
        <v>0</v>
      </c>
      <c r="AC76" s="2">
        <f t="shared" si="95"/>
        <v>0</v>
      </c>
      <c r="AD76" s="2">
        <f t="shared" si="98"/>
        <v>0</v>
      </c>
      <c r="AE76" s="2">
        <f t="shared" si="99"/>
        <v>0</v>
      </c>
      <c r="AF76" s="2">
        <f t="shared" si="99"/>
        <v>0</v>
      </c>
      <c r="AG76" s="2">
        <f t="shared" si="74"/>
        <v>0</v>
      </c>
      <c r="AH76" s="2">
        <f t="shared" si="100"/>
        <v>0</v>
      </c>
      <c r="AI76" s="2">
        <f t="shared" si="100"/>
        <v>0</v>
      </c>
      <c r="AJ76" s="2">
        <f t="shared" si="75"/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95</v>
      </c>
      <c r="AU76" s="2">
        <v>47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6</v>
      </c>
      <c r="BK76" s="2"/>
      <c r="BL76" s="2"/>
      <c r="BM76" s="2">
        <v>15001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105</v>
      </c>
      <c r="CA76" s="2">
        <v>55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76"/>
        <v>0</v>
      </c>
      <c r="CQ76" s="2">
        <f t="shared" si="77"/>
        <v>0</v>
      </c>
      <c r="CR76" s="2">
        <f t="shared" si="78"/>
        <v>0</v>
      </c>
      <c r="CS76" s="2">
        <f t="shared" si="79"/>
        <v>0</v>
      </c>
      <c r="CT76" s="2">
        <f t="shared" si="80"/>
        <v>0</v>
      </c>
      <c r="CU76" s="2">
        <f t="shared" si="81"/>
        <v>0</v>
      </c>
      <c r="CV76" s="2">
        <f t="shared" si="82"/>
        <v>0</v>
      </c>
      <c r="CW76" s="2">
        <f t="shared" si="83"/>
        <v>0</v>
      </c>
      <c r="CX76" s="2">
        <f t="shared" si="84"/>
        <v>0</v>
      </c>
      <c r="CY76" s="2">
        <f t="shared" si="85"/>
        <v>0</v>
      </c>
      <c r="CZ76" s="2">
        <f t="shared" si="86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1009</v>
      </c>
      <c r="DV76" s="2" t="s">
        <v>86</v>
      </c>
      <c r="DW76" s="2" t="s">
        <v>86</v>
      </c>
      <c r="DX76" s="2">
        <v>1000</v>
      </c>
      <c r="DY76" s="2"/>
      <c r="DZ76" s="2"/>
      <c r="EA76" s="2"/>
      <c r="EB76" s="2"/>
      <c r="EC76" s="2"/>
      <c r="ED76" s="2"/>
      <c r="EE76" s="2">
        <v>16510513</v>
      </c>
      <c r="EF76" s="2">
        <v>2</v>
      </c>
      <c r="EG76" s="2" t="s">
        <v>20</v>
      </c>
      <c r="EH76" s="2">
        <v>0</v>
      </c>
      <c r="EI76" s="2" t="s">
        <v>6</v>
      </c>
      <c r="EJ76" s="2">
        <v>1</v>
      </c>
      <c r="EK76" s="2">
        <v>15001</v>
      </c>
      <c r="EL76" s="2" t="s">
        <v>112</v>
      </c>
      <c r="EM76" s="2" t="s">
        <v>113</v>
      </c>
      <c r="EN76" s="2"/>
      <c r="EO76" s="2" t="s">
        <v>6</v>
      </c>
      <c r="EP76" s="2"/>
      <c r="EQ76" s="2">
        <v>0</v>
      </c>
      <c r="ER76" s="2">
        <v>0</v>
      </c>
      <c r="ES76" s="2">
        <v>0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7"/>
        <v>0</v>
      </c>
      <c r="FS76" s="2">
        <v>0</v>
      </c>
      <c r="FT76" s="2" t="s">
        <v>23</v>
      </c>
      <c r="FU76" s="2" t="s">
        <v>24</v>
      </c>
      <c r="FV76" s="2"/>
      <c r="FW76" s="2"/>
      <c r="FX76" s="2">
        <v>94.5</v>
      </c>
      <c r="FY76" s="2">
        <v>46.75</v>
      </c>
      <c r="FZ76" s="2"/>
      <c r="GA76" s="2" t="s">
        <v>6</v>
      </c>
      <c r="GB76" s="2"/>
      <c r="GC76" s="2"/>
      <c r="GD76" s="2">
        <v>0</v>
      </c>
      <c r="GE76" s="2"/>
      <c r="GF76" s="2">
        <v>-1212923053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8"/>
        <v>0</v>
      </c>
      <c r="GM76" s="2">
        <f t="shared" si="89"/>
        <v>0</v>
      </c>
      <c r="GN76" s="2">
        <f t="shared" si="90"/>
        <v>0</v>
      </c>
      <c r="GO76" s="2">
        <f t="shared" si="91"/>
        <v>0</v>
      </c>
      <c r="GP76" s="2">
        <f t="shared" si="92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93"/>
        <v>0</v>
      </c>
      <c r="GW76" s="2">
        <v>1</v>
      </c>
      <c r="GX76" s="2">
        <f t="shared" si="94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127</v>
      </c>
      <c r="E77" t="s">
        <v>136</v>
      </c>
      <c r="F77" t="s">
        <v>137</v>
      </c>
      <c r="G77" t="s">
        <v>138</v>
      </c>
      <c r="H77" t="s">
        <v>86</v>
      </c>
      <c r="I77">
        <f>I69*J77</f>
        <v>1.3359999999999999E-3</v>
      </c>
      <c r="J77">
        <v>0.02</v>
      </c>
      <c r="O77">
        <f t="shared" si="62"/>
        <v>0</v>
      </c>
      <c r="P77">
        <f t="shared" si="63"/>
        <v>0</v>
      </c>
      <c r="Q77">
        <f t="shared" si="64"/>
        <v>0</v>
      </c>
      <c r="R77">
        <f t="shared" si="65"/>
        <v>0</v>
      </c>
      <c r="S77">
        <f t="shared" si="66"/>
        <v>0</v>
      </c>
      <c r="T77">
        <f t="shared" si="67"/>
        <v>0</v>
      </c>
      <c r="U77">
        <f t="shared" si="68"/>
        <v>0</v>
      </c>
      <c r="V77">
        <f t="shared" si="69"/>
        <v>0</v>
      </c>
      <c r="W77">
        <f t="shared" si="70"/>
        <v>0</v>
      </c>
      <c r="X77">
        <f t="shared" si="71"/>
        <v>0</v>
      </c>
      <c r="Y77">
        <f t="shared" si="72"/>
        <v>0</v>
      </c>
      <c r="AA77">
        <v>16688586</v>
      </c>
      <c r="AB77">
        <f t="shared" si="73"/>
        <v>0</v>
      </c>
      <c r="AC77">
        <f t="shared" si="95"/>
        <v>0</v>
      </c>
      <c r="AD77">
        <f t="shared" si="98"/>
        <v>0</v>
      </c>
      <c r="AE77">
        <f t="shared" si="99"/>
        <v>0</v>
      </c>
      <c r="AF77">
        <f t="shared" si="99"/>
        <v>0</v>
      </c>
      <c r="AG77">
        <f t="shared" si="74"/>
        <v>0</v>
      </c>
      <c r="AH77">
        <f t="shared" si="100"/>
        <v>0</v>
      </c>
      <c r="AI77">
        <f t="shared" si="100"/>
        <v>0</v>
      </c>
      <c r="AJ77">
        <f t="shared" si="75"/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7.13</v>
      </c>
      <c r="BA77">
        <v>1</v>
      </c>
      <c r="BB77">
        <v>1</v>
      </c>
      <c r="BC77">
        <v>7.13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6</v>
      </c>
      <c r="BM77">
        <v>15001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76"/>
        <v>0</v>
      </c>
      <c r="CQ77">
        <f t="shared" si="77"/>
        <v>0</v>
      </c>
      <c r="CR77">
        <f t="shared" si="78"/>
        <v>0</v>
      </c>
      <c r="CS77">
        <f t="shared" si="79"/>
        <v>0</v>
      </c>
      <c r="CT77">
        <f t="shared" si="80"/>
        <v>0</v>
      </c>
      <c r="CU77">
        <f t="shared" si="81"/>
        <v>0</v>
      </c>
      <c r="CV77">
        <f t="shared" si="82"/>
        <v>0</v>
      </c>
      <c r="CW77">
        <f t="shared" si="83"/>
        <v>0</v>
      </c>
      <c r="CX77">
        <f t="shared" si="84"/>
        <v>0</v>
      </c>
      <c r="CY77">
        <f t="shared" si="85"/>
        <v>0</v>
      </c>
      <c r="CZ77">
        <f t="shared" si="86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86</v>
      </c>
      <c r="DW77" t="s">
        <v>86</v>
      </c>
      <c r="DX77">
        <v>1000</v>
      </c>
      <c r="EE77">
        <v>16510513</v>
      </c>
      <c r="EF77">
        <v>2</v>
      </c>
      <c r="EG77" t="s">
        <v>20</v>
      </c>
      <c r="EH77">
        <v>0</v>
      </c>
      <c r="EI77" t="s">
        <v>6</v>
      </c>
      <c r="EJ77">
        <v>1</v>
      </c>
      <c r="EK77">
        <v>15001</v>
      </c>
      <c r="EL77" t="s">
        <v>112</v>
      </c>
      <c r="EM77" t="s">
        <v>113</v>
      </c>
      <c r="EO77" t="s">
        <v>6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7"/>
        <v>0</v>
      </c>
      <c r="FS77">
        <v>0</v>
      </c>
      <c r="FT77" t="s">
        <v>23</v>
      </c>
      <c r="FU77" t="s">
        <v>24</v>
      </c>
      <c r="FX77">
        <v>94.5</v>
      </c>
      <c r="FY77">
        <v>46.75</v>
      </c>
      <c r="GA77" t="s">
        <v>6</v>
      </c>
      <c r="GD77">
        <v>0</v>
      </c>
      <c r="GF77">
        <v>-1212923053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8"/>
        <v>0</v>
      </c>
      <c r="GM77">
        <f t="shared" si="89"/>
        <v>0</v>
      </c>
      <c r="GN77">
        <f t="shared" si="90"/>
        <v>0</v>
      </c>
      <c r="GO77">
        <f t="shared" si="91"/>
        <v>0</v>
      </c>
      <c r="GP77">
        <f t="shared" si="92"/>
        <v>0</v>
      </c>
      <c r="GR77">
        <v>0</v>
      </c>
      <c r="GS77">
        <v>3</v>
      </c>
      <c r="GT77">
        <v>0</v>
      </c>
      <c r="GU77" t="s">
        <v>6</v>
      </c>
      <c r="GV77">
        <f t="shared" si="93"/>
        <v>0</v>
      </c>
      <c r="GW77">
        <v>1</v>
      </c>
      <c r="GX77">
        <f t="shared" si="94"/>
        <v>0</v>
      </c>
      <c r="HA77">
        <v>0</v>
      </c>
      <c r="HB77"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ROW(SmtRes!A133)</f>
        <v>133</v>
      </c>
      <c r="D78" s="2">
        <f>ROW(EtalonRes!A144)</f>
        <v>144</v>
      </c>
      <c r="E78" s="2" t="s">
        <v>139</v>
      </c>
      <c r="F78" s="2" t="s">
        <v>93</v>
      </c>
      <c r="G78" s="2" t="s">
        <v>94</v>
      </c>
      <c r="H78" s="2" t="s">
        <v>53</v>
      </c>
      <c r="I78" s="2">
        <f>ROUND(7/100,9)</f>
        <v>7.0000000000000007E-2</v>
      </c>
      <c r="J78" s="2">
        <v>0</v>
      </c>
      <c r="K78" s="2"/>
      <c r="L78" s="2"/>
      <c r="M78" s="2"/>
      <c r="N78" s="2"/>
      <c r="O78" s="2">
        <f t="shared" si="62"/>
        <v>9.86</v>
      </c>
      <c r="P78" s="2">
        <f t="shared" si="63"/>
        <v>0</v>
      </c>
      <c r="Q78" s="2">
        <f t="shared" si="64"/>
        <v>0.28999999999999998</v>
      </c>
      <c r="R78" s="2">
        <f t="shared" si="65"/>
        <v>0.05</v>
      </c>
      <c r="S78" s="2">
        <f t="shared" si="66"/>
        <v>9.57</v>
      </c>
      <c r="T78" s="2">
        <f t="shared" si="67"/>
        <v>0</v>
      </c>
      <c r="U78" s="2">
        <f t="shared" si="68"/>
        <v>1.0304</v>
      </c>
      <c r="V78" s="2">
        <f t="shared" si="69"/>
        <v>4.3750000000000004E-3</v>
      </c>
      <c r="W78" s="2">
        <f t="shared" si="70"/>
        <v>0</v>
      </c>
      <c r="X78" s="2">
        <f t="shared" si="71"/>
        <v>7.79</v>
      </c>
      <c r="Y78" s="2">
        <f t="shared" si="72"/>
        <v>6.93</v>
      </c>
      <c r="Z78" s="2"/>
      <c r="AA78" s="2">
        <v>16688585</v>
      </c>
      <c r="AB78" s="2">
        <f t="shared" si="73"/>
        <v>140.85900000000001</v>
      </c>
      <c r="AC78" s="2">
        <f t="shared" si="95"/>
        <v>0</v>
      </c>
      <c r="AD78" s="2">
        <f>ROUND(((((ET78*1.25))-((EU78*1.25)))+AE78),6)</f>
        <v>4.1124999999999998</v>
      </c>
      <c r="AE78" s="2">
        <f>ROUND(((EU78*1.25)),6)</f>
        <v>0.72499999999999998</v>
      </c>
      <c r="AF78" s="2">
        <f>ROUND(((EV78*1.15)),6)</f>
        <v>136.7465</v>
      </c>
      <c r="AG78" s="2">
        <f t="shared" si="74"/>
        <v>0</v>
      </c>
      <c r="AH78" s="2">
        <f>((EW78*1.15))</f>
        <v>14.719999999999999</v>
      </c>
      <c r="AI78" s="2">
        <f>((EX78*1.25))</f>
        <v>6.25E-2</v>
      </c>
      <c r="AJ78" s="2">
        <f t="shared" si="75"/>
        <v>0</v>
      </c>
      <c r="AK78" s="2">
        <v>122.2</v>
      </c>
      <c r="AL78" s="2">
        <v>0</v>
      </c>
      <c r="AM78" s="2">
        <v>3.29</v>
      </c>
      <c r="AN78" s="2">
        <v>0.57999999999999996</v>
      </c>
      <c r="AO78" s="2">
        <v>118.91</v>
      </c>
      <c r="AP78" s="2">
        <v>0</v>
      </c>
      <c r="AQ78" s="2">
        <v>12.8</v>
      </c>
      <c r="AR78" s="2">
        <v>0.05</v>
      </c>
      <c r="AS78" s="2">
        <v>0</v>
      </c>
      <c r="AT78" s="2">
        <v>81</v>
      </c>
      <c r="AU78" s="2">
        <v>72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95</v>
      </c>
      <c r="BK78" s="2"/>
      <c r="BL78" s="2"/>
      <c r="BM78" s="2">
        <v>9001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90</v>
      </c>
      <c r="CA78" s="2">
        <v>85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1583</v>
      </c>
      <c r="CO78" s="2">
        <v>0</v>
      </c>
      <c r="CP78" s="2">
        <f t="shared" si="76"/>
        <v>9.86</v>
      </c>
      <c r="CQ78" s="2">
        <f t="shared" si="77"/>
        <v>0</v>
      </c>
      <c r="CR78" s="2">
        <f t="shared" si="78"/>
        <v>4.1124999999999998</v>
      </c>
      <c r="CS78" s="2">
        <f t="shared" si="79"/>
        <v>0.72499999999999998</v>
      </c>
      <c r="CT78" s="2">
        <f t="shared" si="80"/>
        <v>136.7465</v>
      </c>
      <c r="CU78" s="2">
        <f t="shared" si="81"/>
        <v>0</v>
      </c>
      <c r="CV78" s="2">
        <f t="shared" si="82"/>
        <v>14.719999999999999</v>
      </c>
      <c r="CW78" s="2">
        <f t="shared" si="83"/>
        <v>6.25E-2</v>
      </c>
      <c r="CX78" s="2">
        <f t="shared" si="84"/>
        <v>0</v>
      </c>
      <c r="CY78" s="2">
        <f t="shared" si="85"/>
        <v>7.7922000000000002</v>
      </c>
      <c r="CZ78" s="2">
        <f t="shared" si="86"/>
        <v>6.926400000000001</v>
      </c>
      <c r="DA78" s="2"/>
      <c r="DB78" s="2"/>
      <c r="DC78" s="2" t="s">
        <v>6</v>
      </c>
      <c r="DD78" s="2" t="s">
        <v>6</v>
      </c>
      <c r="DE78" s="2" t="s">
        <v>96</v>
      </c>
      <c r="DF78" s="2" t="s">
        <v>96</v>
      </c>
      <c r="DG78" s="2" t="s">
        <v>97</v>
      </c>
      <c r="DH78" s="2" t="s">
        <v>6</v>
      </c>
      <c r="DI78" s="2" t="s">
        <v>97</v>
      </c>
      <c r="DJ78" s="2" t="s">
        <v>96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1003</v>
      </c>
      <c r="DV78" s="2" t="s">
        <v>53</v>
      </c>
      <c r="DW78" s="2" t="s">
        <v>53</v>
      </c>
      <c r="DX78" s="2">
        <v>100</v>
      </c>
      <c r="DY78" s="2"/>
      <c r="DZ78" s="2"/>
      <c r="EA78" s="2"/>
      <c r="EB78" s="2"/>
      <c r="EC78" s="2"/>
      <c r="ED78" s="2"/>
      <c r="EE78" s="2">
        <v>16510486</v>
      </c>
      <c r="EF78" s="2">
        <v>2</v>
      </c>
      <c r="EG78" s="2" t="s">
        <v>20</v>
      </c>
      <c r="EH78" s="2">
        <v>0</v>
      </c>
      <c r="EI78" s="2" t="s">
        <v>6</v>
      </c>
      <c r="EJ78" s="2">
        <v>1</v>
      </c>
      <c r="EK78" s="2">
        <v>9001</v>
      </c>
      <c r="EL78" s="2" t="s">
        <v>98</v>
      </c>
      <c r="EM78" s="2" t="s">
        <v>99</v>
      </c>
      <c r="EN78" s="2"/>
      <c r="EO78" s="2" t="s">
        <v>100</v>
      </c>
      <c r="EP78" s="2"/>
      <c r="EQ78" s="2">
        <v>0</v>
      </c>
      <c r="ER78" s="2">
        <v>122.2</v>
      </c>
      <c r="ES78" s="2">
        <v>0</v>
      </c>
      <c r="ET78" s="2">
        <v>3.29</v>
      </c>
      <c r="EU78" s="2">
        <v>0.57999999999999996</v>
      </c>
      <c r="EV78" s="2">
        <v>118.91</v>
      </c>
      <c r="EW78" s="2">
        <v>12.8</v>
      </c>
      <c r="EX78" s="2">
        <v>0.05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7"/>
        <v>0</v>
      </c>
      <c r="FS78" s="2">
        <v>0</v>
      </c>
      <c r="FT78" s="2" t="s">
        <v>23</v>
      </c>
      <c r="FU78" s="2" t="s">
        <v>24</v>
      </c>
      <c r="FV78" s="2"/>
      <c r="FW78" s="2"/>
      <c r="FX78" s="2">
        <v>81</v>
      </c>
      <c r="FY78" s="2">
        <v>72.25</v>
      </c>
      <c r="FZ78" s="2"/>
      <c r="GA78" s="2" t="s">
        <v>6</v>
      </c>
      <c r="GB78" s="2"/>
      <c r="GC78" s="2"/>
      <c r="GD78" s="2">
        <v>0</v>
      </c>
      <c r="GE78" s="2"/>
      <c r="GF78" s="2">
        <v>-1468733713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8"/>
        <v>0</v>
      </c>
      <c r="GM78" s="2">
        <f t="shared" si="89"/>
        <v>24.58</v>
      </c>
      <c r="GN78" s="2">
        <f t="shared" si="90"/>
        <v>24.58</v>
      </c>
      <c r="GO78" s="2">
        <f t="shared" si="91"/>
        <v>0</v>
      </c>
      <c r="GP78" s="2">
        <f t="shared" si="92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93"/>
        <v>0</v>
      </c>
      <c r="GW78" s="2">
        <v>1</v>
      </c>
      <c r="GX78" s="2">
        <f t="shared" si="94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ROW(SmtRes!A138)</f>
        <v>138</v>
      </c>
      <c r="D79">
        <f>ROW(EtalonRes!A150)</f>
        <v>150</v>
      </c>
      <c r="E79" t="s">
        <v>139</v>
      </c>
      <c r="F79" t="s">
        <v>93</v>
      </c>
      <c r="G79" t="s">
        <v>94</v>
      </c>
      <c r="H79" t="s">
        <v>53</v>
      </c>
      <c r="I79">
        <f>ROUND(7/100,9)</f>
        <v>7.0000000000000007E-2</v>
      </c>
      <c r="J79">
        <v>0</v>
      </c>
      <c r="O79">
        <f t="shared" si="62"/>
        <v>70.3</v>
      </c>
      <c r="P79">
        <f t="shared" si="63"/>
        <v>0</v>
      </c>
      <c r="Q79">
        <f t="shared" si="64"/>
        <v>2.0499999999999998</v>
      </c>
      <c r="R79">
        <f t="shared" si="65"/>
        <v>0.36</v>
      </c>
      <c r="S79">
        <f t="shared" si="66"/>
        <v>68.25</v>
      </c>
      <c r="T79">
        <f t="shared" si="67"/>
        <v>0</v>
      </c>
      <c r="U79">
        <f t="shared" si="68"/>
        <v>1.0304</v>
      </c>
      <c r="V79">
        <f t="shared" si="69"/>
        <v>4.3750000000000004E-3</v>
      </c>
      <c r="W79">
        <f t="shared" si="70"/>
        <v>0</v>
      </c>
      <c r="X79">
        <f t="shared" si="71"/>
        <v>55.57</v>
      </c>
      <c r="Y79">
        <f t="shared" si="72"/>
        <v>49.4</v>
      </c>
      <c r="AA79">
        <v>16688586</v>
      </c>
      <c r="AB79">
        <f t="shared" si="73"/>
        <v>140.85900000000001</v>
      </c>
      <c r="AC79">
        <f t="shared" si="95"/>
        <v>0</v>
      </c>
      <c r="AD79">
        <f>ROUND(((((ET79*1.25))-((EU79*1.25)))+AE79),6)</f>
        <v>4.1124999999999998</v>
      </c>
      <c r="AE79">
        <f>ROUND(((EU79*1.25)),6)</f>
        <v>0.72499999999999998</v>
      </c>
      <c r="AF79">
        <f>ROUND(((EV79*1.15)),6)</f>
        <v>136.7465</v>
      </c>
      <c r="AG79">
        <f t="shared" si="74"/>
        <v>0</v>
      </c>
      <c r="AH79">
        <f>((EW79*1.15))</f>
        <v>14.719999999999999</v>
      </c>
      <c r="AI79">
        <f>((EX79*1.25))</f>
        <v>6.25E-2</v>
      </c>
      <c r="AJ79">
        <f t="shared" si="75"/>
        <v>0</v>
      </c>
      <c r="AK79">
        <v>122.2</v>
      </c>
      <c r="AL79">
        <v>0</v>
      </c>
      <c r="AM79">
        <v>3.29</v>
      </c>
      <c r="AN79">
        <v>0.57999999999999996</v>
      </c>
      <c r="AO79">
        <v>118.91</v>
      </c>
      <c r="AP79">
        <v>0</v>
      </c>
      <c r="AQ79">
        <v>12.8</v>
      </c>
      <c r="AR79">
        <v>0.05</v>
      </c>
      <c r="AS79">
        <v>0</v>
      </c>
      <c r="AT79">
        <v>81</v>
      </c>
      <c r="AU79">
        <v>72</v>
      </c>
      <c r="AV79">
        <v>1</v>
      </c>
      <c r="AW79">
        <v>1</v>
      </c>
      <c r="AZ79">
        <v>7.13</v>
      </c>
      <c r="BA79">
        <v>7.13</v>
      </c>
      <c r="BB79">
        <v>7.13</v>
      </c>
      <c r="BC79">
        <v>7.13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95</v>
      </c>
      <c r="BM79">
        <v>9001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7.13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90</v>
      </c>
      <c r="CA79">
        <v>85</v>
      </c>
      <c r="CF79">
        <v>0</v>
      </c>
      <c r="CG79">
        <v>0</v>
      </c>
      <c r="CM79">
        <v>0</v>
      </c>
      <c r="CN79" t="s">
        <v>1583</v>
      </c>
      <c r="CO79">
        <v>0</v>
      </c>
      <c r="CP79">
        <f t="shared" si="76"/>
        <v>70.3</v>
      </c>
      <c r="CQ79">
        <f t="shared" si="77"/>
        <v>0</v>
      </c>
      <c r="CR79">
        <f t="shared" si="78"/>
        <v>29.322125</v>
      </c>
      <c r="CS79">
        <f t="shared" si="79"/>
        <v>5.1692499999999999</v>
      </c>
      <c r="CT79">
        <f t="shared" si="80"/>
        <v>975.00254499999994</v>
      </c>
      <c r="CU79">
        <f t="shared" si="81"/>
        <v>0</v>
      </c>
      <c r="CV79">
        <f t="shared" si="82"/>
        <v>14.719999999999999</v>
      </c>
      <c r="CW79">
        <f t="shared" si="83"/>
        <v>6.25E-2</v>
      </c>
      <c r="CX79">
        <f t="shared" si="84"/>
        <v>0</v>
      </c>
      <c r="CY79">
        <f t="shared" si="85"/>
        <v>55.574100000000001</v>
      </c>
      <c r="CZ79">
        <f t="shared" si="86"/>
        <v>49.3992</v>
      </c>
      <c r="DC79" t="s">
        <v>6</v>
      </c>
      <c r="DD79" t="s">
        <v>6</v>
      </c>
      <c r="DE79" t="s">
        <v>96</v>
      </c>
      <c r="DF79" t="s">
        <v>96</v>
      </c>
      <c r="DG79" t="s">
        <v>97</v>
      </c>
      <c r="DH79" t="s">
        <v>6</v>
      </c>
      <c r="DI79" t="s">
        <v>97</v>
      </c>
      <c r="DJ79" t="s">
        <v>96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1003</v>
      </c>
      <c r="DV79" t="s">
        <v>53</v>
      </c>
      <c r="DW79" t="s">
        <v>53</v>
      </c>
      <c r="DX79">
        <v>100</v>
      </c>
      <c r="EE79">
        <v>16510486</v>
      </c>
      <c r="EF79">
        <v>2</v>
      </c>
      <c r="EG79" t="s">
        <v>20</v>
      </c>
      <c r="EH79">
        <v>0</v>
      </c>
      <c r="EI79" t="s">
        <v>6</v>
      </c>
      <c r="EJ79">
        <v>1</v>
      </c>
      <c r="EK79">
        <v>9001</v>
      </c>
      <c r="EL79" t="s">
        <v>98</v>
      </c>
      <c r="EM79" t="s">
        <v>99</v>
      </c>
      <c r="EO79" t="s">
        <v>100</v>
      </c>
      <c r="EQ79">
        <v>0</v>
      </c>
      <c r="ER79">
        <v>122.2</v>
      </c>
      <c r="ES79">
        <v>0</v>
      </c>
      <c r="ET79">
        <v>3.29</v>
      </c>
      <c r="EU79">
        <v>0.57999999999999996</v>
      </c>
      <c r="EV79">
        <v>118.91</v>
      </c>
      <c r="EW79">
        <v>12.8</v>
      </c>
      <c r="EX79">
        <v>0.05</v>
      </c>
      <c r="EY79">
        <v>0</v>
      </c>
      <c r="FQ79">
        <v>0</v>
      </c>
      <c r="FR79">
        <f t="shared" si="87"/>
        <v>0</v>
      </c>
      <c r="FS79">
        <v>0</v>
      </c>
      <c r="FT79" t="s">
        <v>23</v>
      </c>
      <c r="FU79" t="s">
        <v>24</v>
      </c>
      <c r="FX79">
        <v>81</v>
      </c>
      <c r="FY79">
        <v>72.25</v>
      </c>
      <c r="GA79" t="s">
        <v>6</v>
      </c>
      <c r="GD79">
        <v>0</v>
      </c>
      <c r="GF79">
        <v>-1468733713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8"/>
        <v>0</v>
      </c>
      <c r="GM79">
        <f t="shared" si="89"/>
        <v>175.27</v>
      </c>
      <c r="GN79">
        <f t="shared" si="90"/>
        <v>175.27</v>
      </c>
      <c r="GO79">
        <f t="shared" si="91"/>
        <v>0</v>
      </c>
      <c r="GP79">
        <f t="shared" si="92"/>
        <v>0</v>
      </c>
      <c r="GR79">
        <v>0</v>
      </c>
      <c r="GS79">
        <v>3</v>
      </c>
      <c r="GT79">
        <v>0</v>
      </c>
      <c r="GU79" t="s">
        <v>6</v>
      </c>
      <c r="GV79">
        <f t="shared" si="93"/>
        <v>0</v>
      </c>
      <c r="GW79">
        <v>1</v>
      </c>
      <c r="GX79">
        <f t="shared" si="94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133</v>
      </c>
      <c r="D80" s="2"/>
      <c r="E80" s="2" t="s">
        <v>140</v>
      </c>
      <c r="F80" s="2" t="s">
        <v>141</v>
      </c>
      <c r="G80" s="2" t="s">
        <v>142</v>
      </c>
      <c r="H80" s="2" t="s">
        <v>143</v>
      </c>
      <c r="I80" s="2">
        <f>I78*J80</f>
        <v>7</v>
      </c>
      <c r="J80" s="2">
        <v>99.999999999999986</v>
      </c>
      <c r="K80" s="2"/>
      <c r="L80" s="2"/>
      <c r="M80" s="2"/>
      <c r="N80" s="2"/>
      <c r="O80" s="2">
        <f t="shared" si="62"/>
        <v>123.97</v>
      </c>
      <c r="P80" s="2">
        <f t="shared" si="63"/>
        <v>123.97</v>
      </c>
      <c r="Q80" s="2">
        <f t="shared" si="64"/>
        <v>0</v>
      </c>
      <c r="R80" s="2">
        <f t="shared" si="65"/>
        <v>0</v>
      </c>
      <c r="S80" s="2">
        <f t="shared" si="66"/>
        <v>0</v>
      </c>
      <c r="T80" s="2">
        <f t="shared" si="67"/>
        <v>0</v>
      </c>
      <c r="U80" s="2">
        <f t="shared" si="68"/>
        <v>0</v>
      </c>
      <c r="V80" s="2">
        <f t="shared" si="69"/>
        <v>0</v>
      </c>
      <c r="W80" s="2">
        <f t="shared" si="70"/>
        <v>0</v>
      </c>
      <c r="X80" s="2">
        <f t="shared" si="71"/>
        <v>0</v>
      </c>
      <c r="Y80" s="2">
        <f t="shared" si="72"/>
        <v>0</v>
      </c>
      <c r="Z80" s="2"/>
      <c r="AA80" s="2">
        <v>16688585</v>
      </c>
      <c r="AB80" s="2">
        <f t="shared" si="73"/>
        <v>17.71</v>
      </c>
      <c r="AC80" s="2">
        <f t="shared" si="95"/>
        <v>17.71</v>
      </c>
      <c r="AD80" s="2">
        <f>ROUND((((ET80)-(EU80))+AE80),6)</f>
        <v>0</v>
      </c>
      <c r="AE80" s="2">
        <f t="shared" ref="AE80:AF83" si="101">ROUND((EU80),6)</f>
        <v>0</v>
      </c>
      <c r="AF80" s="2">
        <f t="shared" si="101"/>
        <v>0</v>
      </c>
      <c r="AG80" s="2">
        <f t="shared" si="74"/>
        <v>0</v>
      </c>
      <c r="AH80" s="2">
        <f t="shared" ref="AH80:AI83" si="102">(EW80)</f>
        <v>0</v>
      </c>
      <c r="AI80" s="2">
        <f t="shared" si="102"/>
        <v>0</v>
      </c>
      <c r="AJ80" s="2">
        <f t="shared" si="75"/>
        <v>0</v>
      </c>
      <c r="AK80" s="2">
        <v>17.71</v>
      </c>
      <c r="AL80" s="2">
        <v>17.71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81</v>
      </c>
      <c r="AU80" s="2">
        <v>72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144</v>
      </c>
      <c r="BK80" s="2"/>
      <c r="BL80" s="2"/>
      <c r="BM80" s="2">
        <v>9001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90</v>
      </c>
      <c r="CA80" s="2">
        <v>85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76"/>
        <v>123.97</v>
      </c>
      <c r="CQ80" s="2">
        <f t="shared" si="77"/>
        <v>17.71</v>
      </c>
      <c r="CR80" s="2">
        <f t="shared" si="78"/>
        <v>0</v>
      </c>
      <c r="CS80" s="2">
        <f t="shared" si="79"/>
        <v>0</v>
      </c>
      <c r="CT80" s="2">
        <f t="shared" si="80"/>
        <v>0</v>
      </c>
      <c r="CU80" s="2">
        <f t="shared" si="81"/>
        <v>0</v>
      </c>
      <c r="CV80" s="2">
        <f t="shared" si="82"/>
        <v>0</v>
      </c>
      <c r="CW80" s="2">
        <f t="shared" si="83"/>
        <v>0</v>
      </c>
      <c r="CX80" s="2">
        <f t="shared" si="84"/>
        <v>0</v>
      </c>
      <c r="CY80" s="2">
        <f t="shared" si="85"/>
        <v>0</v>
      </c>
      <c r="CZ80" s="2">
        <f t="shared" si="86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1003</v>
      </c>
      <c r="DV80" s="2" t="s">
        <v>143</v>
      </c>
      <c r="DW80" s="2" t="s">
        <v>143</v>
      </c>
      <c r="DX80" s="2">
        <v>1</v>
      </c>
      <c r="DY80" s="2"/>
      <c r="DZ80" s="2"/>
      <c r="EA80" s="2"/>
      <c r="EB80" s="2"/>
      <c r="EC80" s="2"/>
      <c r="ED80" s="2"/>
      <c r="EE80" s="2">
        <v>16510486</v>
      </c>
      <c r="EF80" s="2">
        <v>2</v>
      </c>
      <c r="EG80" s="2" t="s">
        <v>20</v>
      </c>
      <c r="EH80" s="2">
        <v>0</v>
      </c>
      <c r="EI80" s="2" t="s">
        <v>6</v>
      </c>
      <c r="EJ80" s="2">
        <v>1</v>
      </c>
      <c r="EK80" s="2">
        <v>9001</v>
      </c>
      <c r="EL80" s="2" t="s">
        <v>98</v>
      </c>
      <c r="EM80" s="2" t="s">
        <v>99</v>
      </c>
      <c r="EN80" s="2"/>
      <c r="EO80" s="2" t="s">
        <v>6</v>
      </c>
      <c r="EP80" s="2"/>
      <c r="EQ80" s="2">
        <v>0</v>
      </c>
      <c r="ER80" s="2">
        <v>17.71</v>
      </c>
      <c r="ES80" s="2">
        <v>17.71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7"/>
        <v>0</v>
      </c>
      <c r="FS80" s="2">
        <v>0</v>
      </c>
      <c r="FT80" s="2" t="s">
        <v>23</v>
      </c>
      <c r="FU80" s="2" t="s">
        <v>24</v>
      </c>
      <c r="FV80" s="2"/>
      <c r="FW80" s="2"/>
      <c r="FX80" s="2">
        <v>81</v>
      </c>
      <c r="FY80" s="2">
        <v>72.25</v>
      </c>
      <c r="FZ80" s="2"/>
      <c r="GA80" s="2" t="s">
        <v>6</v>
      </c>
      <c r="GB80" s="2"/>
      <c r="GC80" s="2"/>
      <c r="GD80" s="2">
        <v>0</v>
      </c>
      <c r="GE80" s="2"/>
      <c r="GF80" s="2">
        <v>-570159016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88"/>
        <v>0</v>
      </c>
      <c r="GM80" s="2">
        <f t="shared" si="89"/>
        <v>123.97</v>
      </c>
      <c r="GN80" s="2">
        <f t="shared" si="90"/>
        <v>123.97</v>
      </c>
      <c r="GO80" s="2">
        <f t="shared" si="91"/>
        <v>0</v>
      </c>
      <c r="GP80" s="2">
        <f t="shared" si="92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93"/>
        <v>0</v>
      </c>
      <c r="GW80" s="2">
        <v>1</v>
      </c>
      <c r="GX80" s="2">
        <f t="shared" si="94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138</v>
      </c>
      <c r="E81" t="s">
        <v>140</v>
      </c>
      <c r="F81" t="s">
        <v>141</v>
      </c>
      <c r="G81" t="s">
        <v>142</v>
      </c>
      <c r="H81" t="s">
        <v>143</v>
      </c>
      <c r="I81">
        <f>I79*J81</f>
        <v>7</v>
      </c>
      <c r="J81">
        <v>99.999999999999986</v>
      </c>
      <c r="O81">
        <f t="shared" si="62"/>
        <v>883.91</v>
      </c>
      <c r="P81">
        <f t="shared" si="63"/>
        <v>883.91</v>
      </c>
      <c r="Q81">
        <f t="shared" si="64"/>
        <v>0</v>
      </c>
      <c r="R81">
        <f t="shared" si="65"/>
        <v>0</v>
      </c>
      <c r="S81">
        <f t="shared" si="66"/>
        <v>0</v>
      </c>
      <c r="T81">
        <f t="shared" si="67"/>
        <v>0</v>
      </c>
      <c r="U81">
        <f t="shared" si="68"/>
        <v>0</v>
      </c>
      <c r="V81">
        <f t="shared" si="69"/>
        <v>0</v>
      </c>
      <c r="W81">
        <f t="shared" si="70"/>
        <v>0</v>
      </c>
      <c r="X81">
        <f t="shared" si="71"/>
        <v>0</v>
      </c>
      <c r="Y81">
        <f t="shared" si="72"/>
        <v>0</v>
      </c>
      <c r="AA81">
        <v>16688586</v>
      </c>
      <c r="AB81">
        <f t="shared" si="73"/>
        <v>17.71</v>
      </c>
      <c r="AC81">
        <f t="shared" si="95"/>
        <v>17.71</v>
      </c>
      <c r="AD81">
        <f>ROUND((((ET81)-(EU81))+AE81),6)</f>
        <v>0</v>
      </c>
      <c r="AE81">
        <f t="shared" si="101"/>
        <v>0</v>
      </c>
      <c r="AF81">
        <f t="shared" si="101"/>
        <v>0</v>
      </c>
      <c r="AG81">
        <f t="shared" si="74"/>
        <v>0</v>
      </c>
      <c r="AH81">
        <f t="shared" si="102"/>
        <v>0</v>
      </c>
      <c r="AI81">
        <f t="shared" si="102"/>
        <v>0</v>
      </c>
      <c r="AJ81">
        <f t="shared" si="75"/>
        <v>0</v>
      </c>
      <c r="AK81">
        <v>17.71</v>
      </c>
      <c r="AL81">
        <v>17.71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81</v>
      </c>
      <c r="AU81">
        <v>72</v>
      </c>
      <c r="AV81">
        <v>1</v>
      </c>
      <c r="AW81">
        <v>1</v>
      </c>
      <c r="AZ81">
        <v>7.13</v>
      </c>
      <c r="BA81">
        <v>1</v>
      </c>
      <c r="BB81">
        <v>1</v>
      </c>
      <c r="BC81">
        <v>7.13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144</v>
      </c>
      <c r="BM81">
        <v>9001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90</v>
      </c>
      <c r="CA81">
        <v>85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76"/>
        <v>883.91</v>
      </c>
      <c r="CQ81">
        <f t="shared" si="77"/>
        <v>126.2723</v>
      </c>
      <c r="CR81">
        <f t="shared" si="78"/>
        <v>0</v>
      </c>
      <c r="CS81">
        <f t="shared" si="79"/>
        <v>0</v>
      </c>
      <c r="CT81">
        <f t="shared" si="80"/>
        <v>0</v>
      </c>
      <c r="CU81">
        <f t="shared" si="81"/>
        <v>0</v>
      </c>
      <c r="CV81">
        <f t="shared" si="82"/>
        <v>0</v>
      </c>
      <c r="CW81">
        <f t="shared" si="83"/>
        <v>0</v>
      </c>
      <c r="CX81">
        <f t="shared" si="84"/>
        <v>0</v>
      </c>
      <c r="CY81">
        <f t="shared" si="85"/>
        <v>0</v>
      </c>
      <c r="CZ81">
        <f t="shared" si="86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1003</v>
      </c>
      <c r="DV81" t="s">
        <v>143</v>
      </c>
      <c r="DW81" t="s">
        <v>143</v>
      </c>
      <c r="DX81">
        <v>1</v>
      </c>
      <c r="EE81">
        <v>16510486</v>
      </c>
      <c r="EF81">
        <v>2</v>
      </c>
      <c r="EG81" t="s">
        <v>20</v>
      </c>
      <c r="EH81">
        <v>0</v>
      </c>
      <c r="EI81" t="s">
        <v>6</v>
      </c>
      <c r="EJ81">
        <v>1</v>
      </c>
      <c r="EK81">
        <v>9001</v>
      </c>
      <c r="EL81" t="s">
        <v>98</v>
      </c>
      <c r="EM81" t="s">
        <v>99</v>
      </c>
      <c r="EO81" t="s">
        <v>6</v>
      </c>
      <c r="EQ81">
        <v>0</v>
      </c>
      <c r="ER81">
        <v>17.71</v>
      </c>
      <c r="ES81">
        <v>17.71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7"/>
        <v>0</v>
      </c>
      <c r="FS81">
        <v>0</v>
      </c>
      <c r="FT81" t="s">
        <v>23</v>
      </c>
      <c r="FU81" t="s">
        <v>24</v>
      </c>
      <c r="FX81">
        <v>81</v>
      </c>
      <c r="FY81">
        <v>72.25</v>
      </c>
      <c r="GA81" t="s">
        <v>6</v>
      </c>
      <c r="GD81">
        <v>0</v>
      </c>
      <c r="GF81">
        <v>-570159016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88"/>
        <v>0</v>
      </c>
      <c r="GM81">
        <f t="shared" si="89"/>
        <v>883.91</v>
      </c>
      <c r="GN81">
        <f t="shared" si="90"/>
        <v>883.91</v>
      </c>
      <c r="GO81">
        <f t="shared" si="91"/>
        <v>0</v>
      </c>
      <c r="GP81">
        <f t="shared" si="92"/>
        <v>0</v>
      </c>
      <c r="GR81">
        <v>0</v>
      </c>
      <c r="GS81">
        <v>3</v>
      </c>
      <c r="GT81">
        <v>0</v>
      </c>
      <c r="GU81" t="s">
        <v>6</v>
      </c>
      <c r="GV81">
        <f t="shared" si="93"/>
        <v>0</v>
      </c>
      <c r="GW81">
        <v>1</v>
      </c>
      <c r="GX81">
        <f t="shared" si="94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132</v>
      </c>
      <c r="D82" s="2"/>
      <c r="E82" s="2" t="s">
        <v>145</v>
      </c>
      <c r="F82" s="2" t="s">
        <v>102</v>
      </c>
      <c r="G82" s="2" t="s">
        <v>103</v>
      </c>
      <c r="H82" s="2" t="s">
        <v>86</v>
      </c>
      <c r="I82" s="2">
        <f>I78*J82</f>
        <v>2.7999999999999998E-4</v>
      </c>
      <c r="J82" s="2">
        <v>3.9999999999999992E-3</v>
      </c>
      <c r="K82" s="2"/>
      <c r="L82" s="2"/>
      <c r="M82" s="2"/>
      <c r="N82" s="2"/>
      <c r="O82" s="2">
        <f t="shared" si="62"/>
        <v>0</v>
      </c>
      <c r="P82" s="2">
        <f t="shared" si="63"/>
        <v>0</v>
      </c>
      <c r="Q82" s="2">
        <f t="shared" si="64"/>
        <v>0</v>
      </c>
      <c r="R82" s="2">
        <f t="shared" si="65"/>
        <v>0</v>
      </c>
      <c r="S82" s="2">
        <f t="shared" si="66"/>
        <v>0</v>
      </c>
      <c r="T82" s="2">
        <f t="shared" si="67"/>
        <v>0</v>
      </c>
      <c r="U82" s="2">
        <f t="shared" si="68"/>
        <v>0</v>
      </c>
      <c r="V82" s="2">
        <f t="shared" si="69"/>
        <v>0</v>
      </c>
      <c r="W82" s="2">
        <f t="shared" si="70"/>
        <v>0</v>
      </c>
      <c r="X82" s="2">
        <f t="shared" si="71"/>
        <v>0</v>
      </c>
      <c r="Y82" s="2">
        <f t="shared" si="72"/>
        <v>0</v>
      </c>
      <c r="Z82" s="2"/>
      <c r="AA82" s="2">
        <v>16688585</v>
      </c>
      <c r="AB82" s="2">
        <f t="shared" si="73"/>
        <v>0</v>
      </c>
      <c r="AC82" s="2">
        <f t="shared" si="95"/>
        <v>0</v>
      </c>
      <c r="AD82" s="2">
        <f>ROUND((((ET82)-(EU82))+AE82),6)</f>
        <v>0</v>
      </c>
      <c r="AE82" s="2">
        <f t="shared" si="101"/>
        <v>0</v>
      </c>
      <c r="AF82" s="2">
        <f t="shared" si="101"/>
        <v>0</v>
      </c>
      <c r="AG82" s="2">
        <f t="shared" si="74"/>
        <v>0</v>
      </c>
      <c r="AH82" s="2">
        <f t="shared" si="102"/>
        <v>0</v>
      </c>
      <c r="AI82" s="2">
        <f t="shared" si="102"/>
        <v>0</v>
      </c>
      <c r="AJ82" s="2">
        <f t="shared" si="75"/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81</v>
      </c>
      <c r="AU82" s="2">
        <v>72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6</v>
      </c>
      <c r="BK82" s="2"/>
      <c r="BL82" s="2"/>
      <c r="BM82" s="2">
        <v>9001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90</v>
      </c>
      <c r="CA82" s="2">
        <v>85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76"/>
        <v>0</v>
      </c>
      <c r="CQ82" s="2">
        <f t="shared" si="77"/>
        <v>0</v>
      </c>
      <c r="CR82" s="2">
        <f t="shared" si="78"/>
        <v>0</v>
      </c>
      <c r="CS82" s="2">
        <f t="shared" si="79"/>
        <v>0</v>
      </c>
      <c r="CT82" s="2">
        <f t="shared" si="80"/>
        <v>0</v>
      </c>
      <c r="CU82" s="2">
        <f t="shared" si="81"/>
        <v>0</v>
      </c>
      <c r="CV82" s="2">
        <f t="shared" si="82"/>
        <v>0</v>
      </c>
      <c r="CW82" s="2">
        <f t="shared" si="83"/>
        <v>0</v>
      </c>
      <c r="CX82" s="2">
        <f t="shared" si="84"/>
        <v>0</v>
      </c>
      <c r="CY82" s="2">
        <f t="shared" si="85"/>
        <v>0</v>
      </c>
      <c r="CZ82" s="2">
        <f t="shared" si="86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1009</v>
      </c>
      <c r="DV82" s="2" t="s">
        <v>86</v>
      </c>
      <c r="DW82" s="2" t="s">
        <v>86</v>
      </c>
      <c r="DX82" s="2">
        <v>1000</v>
      </c>
      <c r="DY82" s="2"/>
      <c r="DZ82" s="2"/>
      <c r="EA82" s="2"/>
      <c r="EB82" s="2"/>
      <c r="EC82" s="2"/>
      <c r="ED82" s="2"/>
      <c r="EE82" s="2">
        <v>16510486</v>
      </c>
      <c r="EF82" s="2">
        <v>2</v>
      </c>
      <c r="EG82" s="2" t="s">
        <v>20</v>
      </c>
      <c r="EH82" s="2">
        <v>0</v>
      </c>
      <c r="EI82" s="2" t="s">
        <v>6</v>
      </c>
      <c r="EJ82" s="2">
        <v>1</v>
      </c>
      <c r="EK82" s="2">
        <v>9001</v>
      </c>
      <c r="EL82" s="2" t="s">
        <v>98</v>
      </c>
      <c r="EM82" s="2" t="s">
        <v>99</v>
      </c>
      <c r="EN82" s="2"/>
      <c r="EO82" s="2" t="s">
        <v>6</v>
      </c>
      <c r="EP82" s="2"/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7"/>
        <v>0</v>
      </c>
      <c r="FS82" s="2">
        <v>0</v>
      </c>
      <c r="FT82" s="2" t="s">
        <v>23</v>
      </c>
      <c r="FU82" s="2" t="s">
        <v>24</v>
      </c>
      <c r="FV82" s="2"/>
      <c r="FW82" s="2"/>
      <c r="FX82" s="2">
        <v>81</v>
      </c>
      <c r="FY82" s="2">
        <v>72.25</v>
      </c>
      <c r="FZ82" s="2"/>
      <c r="GA82" s="2" t="s">
        <v>6</v>
      </c>
      <c r="GB82" s="2"/>
      <c r="GC82" s="2"/>
      <c r="GD82" s="2">
        <v>0</v>
      </c>
      <c r="GE82" s="2"/>
      <c r="GF82" s="2">
        <v>1763388316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88"/>
        <v>0</v>
      </c>
      <c r="GM82" s="2">
        <f t="shared" si="89"/>
        <v>0</v>
      </c>
      <c r="GN82" s="2">
        <f t="shared" si="90"/>
        <v>0</v>
      </c>
      <c r="GO82" s="2">
        <f t="shared" si="91"/>
        <v>0</v>
      </c>
      <c r="GP82" s="2">
        <f t="shared" si="92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93"/>
        <v>0</v>
      </c>
      <c r="GW82" s="2">
        <v>1</v>
      </c>
      <c r="GX82" s="2">
        <f t="shared" si="94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137</v>
      </c>
      <c r="E83" t="s">
        <v>145</v>
      </c>
      <c r="F83" t="s">
        <v>102</v>
      </c>
      <c r="G83" t="s">
        <v>103</v>
      </c>
      <c r="H83" t="s">
        <v>86</v>
      </c>
      <c r="I83">
        <f>I79*J83</f>
        <v>2.7999999999999998E-4</v>
      </c>
      <c r="J83">
        <v>3.9999999999999992E-3</v>
      </c>
      <c r="O83">
        <f t="shared" si="62"/>
        <v>0</v>
      </c>
      <c r="P83">
        <f t="shared" si="63"/>
        <v>0</v>
      </c>
      <c r="Q83">
        <f t="shared" si="64"/>
        <v>0</v>
      </c>
      <c r="R83">
        <f t="shared" si="65"/>
        <v>0</v>
      </c>
      <c r="S83">
        <f t="shared" si="66"/>
        <v>0</v>
      </c>
      <c r="T83">
        <f t="shared" si="67"/>
        <v>0</v>
      </c>
      <c r="U83">
        <f t="shared" si="68"/>
        <v>0</v>
      </c>
      <c r="V83">
        <f t="shared" si="69"/>
        <v>0</v>
      </c>
      <c r="W83">
        <f t="shared" si="70"/>
        <v>0</v>
      </c>
      <c r="X83">
        <f t="shared" si="71"/>
        <v>0</v>
      </c>
      <c r="Y83">
        <f t="shared" si="72"/>
        <v>0</v>
      </c>
      <c r="AA83">
        <v>16688586</v>
      </c>
      <c r="AB83">
        <f t="shared" si="73"/>
        <v>0</v>
      </c>
      <c r="AC83">
        <f t="shared" si="95"/>
        <v>0</v>
      </c>
      <c r="AD83">
        <f>ROUND((((ET83)-(EU83))+AE83),6)</f>
        <v>0</v>
      </c>
      <c r="AE83">
        <f t="shared" si="101"/>
        <v>0</v>
      </c>
      <c r="AF83">
        <f t="shared" si="101"/>
        <v>0</v>
      </c>
      <c r="AG83">
        <f t="shared" si="74"/>
        <v>0</v>
      </c>
      <c r="AH83">
        <f t="shared" si="102"/>
        <v>0</v>
      </c>
      <c r="AI83">
        <f t="shared" si="102"/>
        <v>0</v>
      </c>
      <c r="AJ83">
        <f t="shared" si="75"/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81</v>
      </c>
      <c r="AU83">
        <v>72</v>
      </c>
      <c r="AV83">
        <v>1</v>
      </c>
      <c r="AW83">
        <v>1</v>
      </c>
      <c r="AZ83">
        <v>7.13</v>
      </c>
      <c r="BA83">
        <v>1</v>
      </c>
      <c r="BB83">
        <v>1</v>
      </c>
      <c r="BC83">
        <v>7.13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6</v>
      </c>
      <c r="BM83">
        <v>9001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90</v>
      </c>
      <c r="CA83">
        <v>85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76"/>
        <v>0</v>
      </c>
      <c r="CQ83">
        <f t="shared" si="77"/>
        <v>0</v>
      </c>
      <c r="CR83">
        <f t="shared" si="78"/>
        <v>0</v>
      </c>
      <c r="CS83">
        <f t="shared" si="79"/>
        <v>0</v>
      </c>
      <c r="CT83">
        <f t="shared" si="80"/>
        <v>0</v>
      </c>
      <c r="CU83">
        <f t="shared" si="81"/>
        <v>0</v>
      </c>
      <c r="CV83">
        <f t="shared" si="82"/>
        <v>0</v>
      </c>
      <c r="CW83">
        <f t="shared" si="83"/>
        <v>0</v>
      </c>
      <c r="CX83">
        <f t="shared" si="84"/>
        <v>0</v>
      </c>
      <c r="CY83">
        <f t="shared" si="85"/>
        <v>0</v>
      </c>
      <c r="CZ83">
        <f t="shared" si="86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1009</v>
      </c>
      <c r="DV83" t="s">
        <v>86</v>
      </c>
      <c r="DW83" t="s">
        <v>86</v>
      </c>
      <c r="DX83">
        <v>1000</v>
      </c>
      <c r="EE83">
        <v>16510486</v>
      </c>
      <c r="EF83">
        <v>2</v>
      </c>
      <c r="EG83" t="s">
        <v>20</v>
      </c>
      <c r="EH83">
        <v>0</v>
      </c>
      <c r="EI83" t="s">
        <v>6</v>
      </c>
      <c r="EJ83">
        <v>1</v>
      </c>
      <c r="EK83">
        <v>9001</v>
      </c>
      <c r="EL83" t="s">
        <v>98</v>
      </c>
      <c r="EM83" t="s">
        <v>99</v>
      </c>
      <c r="EO83" t="s">
        <v>6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87"/>
        <v>0</v>
      </c>
      <c r="FS83">
        <v>0</v>
      </c>
      <c r="FT83" t="s">
        <v>23</v>
      </c>
      <c r="FU83" t="s">
        <v>24</v>
      </c>
      <c r="FX83">
        <v>81</v>
      </c>
      <c r="FY83">
        <v>72.25</v>
      </c>
      <c r="GA83" t="s">
        <v>6</v>
      </c>
      <c r="GD83">
        <v>0</v>
      </c>
      <c r="GF83">
        <v>1763388316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88"/>
        <v>0</v>
      </c>
      <c r="GM83">
        <f t="shared" si="89"/>
        <v>0</v>
      </c>
      <c r="GN83">
        <f t="shared" si="90"/>
        <v>0</v>
      </c>
      <c r="GO83">
        <f t="shared" si="91"/>
        <v>0</v>
      </c>
      <c r="GP83">
        <f t="shared" si="92"/>
        <v>0</v>
      </c>
      <c r="GR83">
        <v>0</v>
      </c>
      <c r="GS83">
        <v>3</v>
      </c>
      <c r="GT83">
        <v>0</v>
      </c>
      <c r="GU83" t="s">
        <v>6</v>
      </c>
      <c r="GV83">
        <f t="shared" si="93"/>
        <v>0</v>
      </c>
      <c r="GW83">
        <v>1</v>
      </c>
      <c r="GX83">
        <f t="shared" si="94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ROW(SmtRes!A145)</f>
        <v>145</v>
      </c>
      <c r="D84" s="2">
        <f>ROW(EtalonRes!A155)</f>
        <v>155</v>
      </c>
      <c r="E84" s="2" t="s">
        <v>146</v>
      </c>
      <c r="F84" s="2" t="s">
        <v>147</v>
      </c>
      <c r="G84" s="2" t="s">
        <v>148</v>
      </c>
      <c r="H84" s="2" t="s">
        <v>53</v>
      </c>
      <c r="I84" s="2">
        <f>ROUND(61.2/100,9)</f>
        <v>0.61199999999999999</v>
      </c>
      <c r="J84" s="2">
        <v>0</v>
      </c>
      <c r="K84" s="2"/>
      <c r="L84" s="2"/>
      <c r="M84" s="2"/>
      <c r="N84" s="2"/>
      <c r="O84" s="2">
        <f t="shared" si="62"/>
        <v>52.18</v>
      </c>
      <c r="P84" s="2">
        <f t="shared" si="63"/>
        <v>5.2</v>
      </c>
      <c r="Q84" s="2">
        <f t="shared" si="64"/>
        <v>2.0099999999999998</v>
      </c>
      <c r="R84" s="2">
        <f t="shared" si="65"/>
        <v>0.35</v>
      </c>
      <c r="S84" s="2">
        <f t="shared" si="66"/>
        <v>44.97</v>
      </c>
      <c r="T84" s="2">
        <f t="shared" si="67"/>
        <v>0</v>
      </c>
      <c r="U84" s="2">
        <f t="shared" si="68"/>
        <v>5.5037159999999998</v>
      </c>
      <c r="V84" s="2">
        <f t="shared" si="69"/>
        <v>3.0600000000000002E-2</v>
      </c>
      <c r="W84" s="2">
        <f t="shared" si="70"/>
        <v>0</v>
      </c>
      <c r="X84" s="2">
        <f t="shared" si="71"/>
        <v>48.04</v>
      </c>
      <c r="Y84" s="2">
        <f t="shared" si="72"/>
        <v>24.47</v>
      </c>
      <c r="Z84" s="2"/>
      <c r="AA84" s="2">
        <v>16688585</v>
      </c>
      <c r="AB84" s="2">
        <f t="shared" si="73"/>
        <v>85.260999999999996</v>
      </c>
      <c r="AC84" s="2">
        <f t="shared" si="95"/>
        <v>8.5</v>
      </c>
      <c r="AD84" s="2">
        <f>ROUND(((((ET84*1.25))-((EU84*1.25)))+AE84),6)</f>
        <v>3.2875000000000001</v>
      </c>
      <c r="AE84" s="2">
        <f>ROUND(((EU84*1.25)),6)</f>
        <v>0.57499999999999996</v>
      </c>
      <c r="AF84" s="2">
        <f>ROUND(((EV84*1.15)),6)</f>
        <v>73.473500000000001</v>
      </c>
      <c r="AG84" s="2">
        <f t="shared" si="74"/>
        <v>0</v>
      </c>
      <c r="AH84" s="2">
        <f>((EW84*1.15))</f>
        <v>8.9930000000000003</v>
      </c>
      <c r="AI84" s="2">
        <f>((EX84*1.25))</f>
        <v>0.05</v>
      </c>
      <c r="AJ84" s="2">
        <f t="shared" si="75"/>
        <v>0</v>
      </c>
      <c r="AK84" s="2">
        <v>75.02</v>
      </c>
      <c r="AL84" s="2">
        <v>8.5</v>
      </c>
      <c r="AM84" s="2">
        <v>2.63</v>
      </c>
      <c r="AN84" s="2">
        <v>0.46</v>
      </c>
      <c r="AO84" s="2">
        <v>63.89</v>
      </c>
      <c r="AP84" s="2">
        <v>0</v>
      </c>
      <c r="AQ84" s="2">
        <v>7.82</v>
      </c>
      <c r="AR84" s="2">
        <v>0.04</v>
      </c>
      <c r="AS84" s="2">
        <v>0</v>
      </c>
      <c r="AT84" s="2">
        <v>106</v>
      </c>
      <c r="AU84" s="2">
        <v>54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149</v>
      </c>
      <c r="BK84" s="2"/>
      <c r="BL84" s="2"/>
      <c r="BM84" s="2">
        <v>10001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118</v>
      </c>
      <c r="CA84" s="2">
        <v>63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1583</v>
      </c>
      <c r="CO84" s="2">
        <v>0</v>
      </c>
      <c r="CP84" s="2">
        <f t="shared" si="76"/>
        <v>52.18</v>
      </c>
      <c r="CQ84" s="2">
        <f t="shared" si="77"/>
        <v>8.5</v>
      </c>
      <c r="CR84" s="2">
        <f t="shared" si="78"/>
        <v>3.2875000000000001</v>
      </c>
      <c r="CS84" s="2">
        <f t="shared" si="79"/>
        <v>0.57499999999999996</v>
      </c>
      <c r="CT84" s="2">
        <f t="shared" si="80"/>
        <v>73.473500000000001</v>
      </c>
      <c r="CU84" s="2">
        <f t="shared" si="81"/>
        <v>0</v>
      </c>
      <c r="CV84" s="2">
        <f t="shared" si="82"/>
        <v>8.9930000000000003</v>
      </c>
      <c r="CW84" s="2">
        <f t="shared" si="83"/>
        <v>0.05</v>
      </c>
      <c r="CX84" s="2">
        <f t="shared" si="84"/>
        <v>0</v>
      </c>
      <c r="CY84" s="2">
        <f t="shared" si="85"/>
        <v>48.039200000000001</v>
      </c>
      <c r="CZ84" s="2">
        <f t="shared" si="86"/>
        <v>24.472800000000003</v>
      </c>
      <c r="DA84" s="2"/>
      <c r="DB84" s="2"/>
      <c r="DC84" s="2" t="s">
        <v>6</v>
      </c>
      <c r="DD84" s="2" t="s">
        <v>6</v>
      </c>
      <c r="DE84" s="2" t="s">
        <v>96</v>
      </c>
      <c r="DF84" s="2" t="s">
        <v>96</v>
      </c>
      <c r="DG84" s="2" t="s">
        <v>97</v>
      </c>
      <c r="DH84" s="2" t="s">
        <v>6</v>
      </c>
      <c r="DI84" s="2" t="s">
        <v>97</v>
      </c>
      <c r="DJ84" s="2" t="s">
        <v>96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1003</v>
      </c>
      <c r="DV84" s="2" t="s">
        <v>53</v>
      </c>
      <c r="DW84" s="2" t="s">
        <v>53</v>
      </c>
      <c r="DX84" s="2">
        <v>100</v>
      </c>
      <c r="DY84" s="2"/>
      <c r="DZ84" s="2"/>
      <c r="EA84" s="2"/>
      <c r="EB84" s="2"/>
      <c r="EC84" s="2"/>
      <c r="ED84" s="2"/>
      <c r="EE84" s="2">
        <v>16510487</v>
      </c>
      <c r="EF84" s="2">
        <v>2</v>
      </c>
      <c r="EG84" s="2" t="s">
        <v>20</v>
      </c>
      <c r="EH84" s="2">
        <v>0</v>
      </c>
      <c r="EI84" s="2" t="s">
        <v>6</v>
      </c>
      <c r="EJ84" s="2">
        <v>1</v>
      </c>
      <c r="EK84" s="2">
        <v>10001</v>
      </c>
      <c r="EL84" s="2" t="s">
        <v>32</v>
      </c>
      <c r="EM84" s="2" t="s">
        <v>33</v>
      </c>
      <c r="EN84" s="2"/>
      <c r="EO84" s="2" t="s">
        <v>100</v>
      </c>
      <c r="EP84" s="2"/>
      <c r="EQ84" s="2">
        <v>0</v>
      </c>
      <c r="ER84" s="2">
        <v>75.02</v>
      </c>
      <c r="ES84" s="2">
        <v>8.5</v>
      </c>
      <c r="ET84" s="2">
        <v>2.63</v>
      </c>
      <c r="EU84" s="2">
        <v>0.46</v>
      </c>
      <c r="EV84" s="2">
        <v>63.89</v>
      </c>
      <c r="EW84" s="2">
        <v>7.82</v>
      </c>
      <c r="EX84" s="2">
        <v>0.04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7"/>
        <v>0</v>
      </c>
      <c r="FS84" s="2">
        <v>0</v>
      </c>
      <c r="FT84" s="2" t="s">
        <v>23</v>
      </c>
      <c r="FU84" s="2" t="s">
        <v>24</v>
      </c>
      <c r="FV84" s="2"/>
      <c r="FW84" s="2"/>
      <c r="FX84" s="2">
        <v>106.2</v>
      </c>
      <c r="FY84" s="2">
        <v>53.55</v>
      </c>
      <c r="FZ84" s="2"/>
      <c r="GA84" s="2" t="s">
        <v>6</v>
      </c>
      <c r="GB84" s="2"/>
      <c r="GC84" s="2"/>
      <c r="GD84" s="2">
        <v>0</v>
      </c>
      <c r="GE84" s="2"/>
      <c r="GF84" s="2">
        <v>-971434034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88"/>
        <v>0</v>
      </c>
      <c r="GM84" s="2">
        <f t="shared" si="89"/>
        <v>124.69</v>
      </c>
      <c r="GN84" s="2">
        <f t="shared" si="90"/>
        <v>124.69</v>
      </c>
      <c r="GO84" s="2">
        <f t="shared" si="91"/>
        <v>0</v>
      </c>
      <c r="GP84" s="2">
        <f t="shared" si="92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93"/>
        <v>0</v>
      </c>
      <c r="GW84" s="2">
        <v>1</v>
      </c>
      <c r="GX84" s="2">
        <f t="shared" si="94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ROW(SmtRes!A152)</f>
        <v>152</v>
      </c>
      <c r="D85">
        <f>ROW(EtalonRes!A160)</f>
        <v>160</v>
      </c>
      <c r="E85" t="s">
        <v>146</v>
      </c>
      <c r="F85" t="s">
        <v>147</v>
      </c>
      <c r="G85" t="s">
        <v>148</v>
      </c>
      <c r="H85" t="s">
        <v>53</v>
      </c>
      <c r="I85">
        <f>ROUND(61.2/100,9)</f>
        <v>0.61199999999999999</v>
      </c>
      <c r="J85">
        <v>0</v>
      </c>
      <c r="O85">
        <f t="shared" si="62"/>
        <v>372.05</v>
      </c>
      <c r="P85">
        <f t="shared" si="63"/>
        <v>37.090000000000003</v>
      </c>
      <c r="Q85">
        <f t="shared" si="64"/>
        <v>14.35</v>
      </c>
      <c r="R85">
        <f t="shared" si="65"/>
        <v>2.5099999999999998</v>
      </c>
      <c r="S85">
        <f t="shared" si="66"/>
        <v>320.61</v>
      </c>
      <c r="T85">
        <f t="shared" si="67"/>
        <v>0</v>
      </c>
      <c r="U85">
        <f t="shared" si="68"/>
        <v>5.5037159999999998</v>
      </c>
      <c r="V85">
        <f t="shared" si="69"/>
        <v>3.0600000000000002E-2</v>
      </c>
      <c r="W85">
        <f t="shared" si="70"/>
        <v>0</v>
      </c>
      <c r="X85">
        <f t="shared" si="71"/>
        <v>342.51</v>
      </c>
      <c r="Y85">
        <f t="shared" si="72"/>
        <v>174.48</v>
      </c>
      <c r="AA85">
        <v>16688586</v>
      </c>
      <c r="AB85">
        <f t="shared" si="73"/>
        <v>85.260999999999996</v>
      </c>
      <c r="AC85">
        <f t="shared" si="95"/>
        <v>8.5</v>
      </c>
      <c r="AD85">
        <f>ROUND(((((ET85*1.25))-((EU85*1.25)))+AE85),6)</f>
        <v>3.2875000000000001</v>
      </c>
      <c r="AE85">
        <f>ROUND(((EU85*1.25)),6)</f>
        <v>0.57499999999999996</v>
      </c>
      <c r="AF85">
        <f>ROUND(((EV85*1.15)),6)</f>
        <v>73.473500000000001</v>
      </c>
      <c r="AG85">
        <f t="shared" si="74"/>
        <v>0</v>
      </c>
      <c r="AH85">
        <f>((EW85*1.15))</f>
        <v>8.9930000000000003</v>
      </c>
      <c r="AI85">
        <f>((EX85*1.25))</f>
        <v>0.05</v>
      </c>
      <c r="AJ85">
        <f t="shared" si="75"/>
        <v>0</v>
      </c>
      <c r="AK85">
        <v>75.02</v>
      </c>
      <c r="AL85">
        <v>8.5</v>
      </c>
      <c r="AM85">
        <v>2.63</v>
      </c>
      <c r="AN85">
        <v>0.46</v>
      </c>
      <c r="AO85">
        <v>63.89</v>
      </c>
      <c r="AP85">
        <v>0</v>
      </c>
      <c r="AQ85">
        <v>7.82</v>
      </c>
      <c r="AR85">
        <v>0.04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7.13</v>
      </c>
      <c r="BA85">
        <v>7.13</v>
      </c>
      <c r="BB85">
        <v>7.13</v>
      </c>
      <c r="BC85">
        <v>7.13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149</v>
      </c>
      <c r="BM85">
        <v>10001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7.13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118</v>
      </c>
      <c r="CA85">
        <v>63</v>
      </c>
      <c r="CF85">
        <v>0</v>
      </c>
      <c r="CG85">
        <v>0</v>
      </c>
      <c r="CM85">
        <v>0</v>
      </c>
      <c r="CN85" t="s">
        <v>1583</v>
      </c>
      <c r="CO85">
        <v>0</v>
      </c>
      <c r="CP85">
        <f t="shared" si="76"/>
        <v>372.05</v>
      </c>
      <c r="CQ85">
        <f t="shared" si="77"/>
        <v>60.604999999999997</v>
      </c>
      <c r="CR85">
        <f t="shared" si="78"/>
        <v>23.439875000000001</v>
      </c>
      <c r="CS85">
        <f t="shared" si="79"/>
        <v>4.0997499999999993</v>
      </c>
      <c r="CT85">
        <f t="shared" si="80"/>
        <v>523.86605499999996</v>
      </c>
      <c r="CU85">
        <f t="shared" si="81"/>
        <v>0</v>
      </c>
      <c r="CV85">
        <f t="shared" si="82"/>
        <v>8.9930000000000003</v>
      </c>
      <c r="CW85">
        <f t="shared" si="83"/>
        <v>0.05</v>
      </c>
      <c r="CX85">
        <f t="shared" si="84"/>
        <v>0</v>
      </c>
      <c r="CY85">
        <f t="shared" si="85"/>
        <v>342.50720000000001</v>
      </c>
      <c r="CZ85">
        <f t="shared" si="86"/>
        <v>174.48480000000001</v>
      </c>
      <c r="DC85" t="s">
        <v>6</v>
      </c>
      <c r="DD85" t="s">
        <v>6</v>
      </c>
      <c r="DE85" t="s">
        <v>96</v>
      </c>
      <c r="DF85" t="s">
        <v>96</v>
      </c>
      <c r="DG85" t="s">
        <v>97</v>
      </c>
      <c r="DH85" t="s">
        <v>6</v>
      </c>
      <c r="DI85" t="s">
        <v>97</v>
      </c>
      <c r="DJ85" t="s">
        <v>96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53</v>
      </c>
      <c r="DW85" t="s">
        <v>53</v>
      </c>
      <c r="DX85">
        <v>100</v>
      </c>
      <c r="EE85">
        <v>16510487</v>
      </c>
      <c r="EF85">
        <v>2</v>
      </c>
      <c r="EG85" t="s">
        <v>20</v>
      </c>
      <c r="EH85">
        <v>0</v>
      </c>
      <c r="EI85" t="s">
        <v>6</v>
      </c>
      <c r="EJ85">
        <v>1</v>
      </c>
      <c r="EK85">
        <v>10001</v>
      </c>
      <c r="EL85" t="s">
        <v>32</v>
      </c>
      <c r="EM85" t="s">
        <v>33</v>
      </c>
      <c r="EO85" t="s">
        <v>100</v>
      </c>
      <c r="EQ85">
        <v>0</v>
      </c>
      <c r="ER85">
        <v>75.02</v>
      </c>
      <c r="ES85">
        <v>8.5</v>
      </c>
      <c r="ET85">
        <v>2.63</v>
      </c>
      <c r="EU85">
        <v>0.46</v>
      </c>
      <c r="EV85">
        <v>63.89</v>
      </c>
      <c r="EW85">
        <v>7.82</v>
      </c>
      <c r="EX85">
        <v>0.04</v>
      </c>
      <c r="EY85">
        <v>0</v>
      </c>
      <c r="FQ85">
        <v>0</v>
      </c>
      <c r="FR85">
        <f t="shared" si="87"/>
        <v>0</v>
      </c>
      <c r="FS85">
        <v>0</v>
      </c>
      <c r="FT85" t="s">
        <v>23</v>
      </c>
      <c r="FU85" t="s">
        <v>24</v>
      </c>
      <c r="FX85">
        <v>106.2</v>
      </c>
      <c r="FY85">
        <v>53.55</v>
      </c>
      <c r="GA85" t="s">
        <v>6</v>
      </c>
      <c r="GD85">
        <v>0</v>
      </c>
      <c r="GF85">
        <v>-971434034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88"/>
        <v>0</v>
      </c>
      <c r="GM85">
        <f t="shared" si="89"/>
        <v>889.04</v>
      </c>
      <c r="GN85">
        <f t="shared" si="90"/>
        <v>889.04</v>
      </c>
      <c r="GO85">
        <f t="shared" si="91"/>
        <v>0</v>
      </c>
      <c r="GP85">
        <f t="shared" si="92"/>
        <v>0</v>
      </c>
      <c r="GR85">
        <v>0</v>
      </c>
      <c r="GS85">
        <v>3</v>
      </c>
      <c r="GT85">
        <v>0</v>
      </c>
      <c r="GU85" t="s">
        <v>6</v>
      </c>
      <c r="GV85">
        <f t="shared" si="93"/>
        <v>0</v>
      </c>
      <c r="GW85">
        <v>1</v>
      </c>
      <c r="GX85">
        <f t="shared" si="94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143</v>
      </c>
      <c r="D86" s="2"/>
      <c r="E86" s="2" t="s">
        <v>150</v>
      </c>
      <c r="F86" s="2" t="s">
        <v>151</v>
      </c>
      <c r="G86" s="2" t="s">
        <v>152</v>
      </c>
      <c r="H86" s="2" t="s">
        <v>143</v>
      </c>
      <c r="I86" s="2">
        <f>I84*J86</f>
        <v>68.543999999999997</v>
      </c>
      <c r="J86" s="2">
        <v>112</v>
      </c>
      <c r="K86" s="2"/>
      <c r="L86" s="2"/>
      <c r="M86" s="2"/>
      <c r="N86" s="2"/>
      <c r="O86" s="2">
        <f t="shared" si="62"/>
        <v>0</v>
      </c>
      <c r="P86" s="2">
        <f t="shared" si="63"/>
        <v>0</v>
      </c>
      <c r="Q86" s="2">
        <f t="shared" si="64"/>
        <v>0</v>
      </c>
      <c r="R86" s="2">
        <f t="shared" si="65"/>
        <v>0</v>
      </c>
      <c r="S86" s="2">
        <f t="shared" si="66"/>
        <v>0</v>
      </c>
      <c r="T86" s="2">
        <f t="shared" si="67"/>
        <v>0</v>
      </c>
      <c r="U86" s="2">
        <f t="shared" si="68"/>
        <v>0</v>
      </c>
      <c r="V86" s="2">
        <f t="shared" si="69"/>
        <v>0</v>
      </c>
      <c r="W86" s="2">
        <f t="shared" si="70"/>
        <v>0</v>
      </c>
      <c r="X86" s="2">
        <f t="shared" si="71"/>
        <v>0</v>
      </c>
      <c r="Y86" s="2">
        <f t="shared" si="72"/>
        <v>0</v>
      </c>
      <c r="Z86" s="2"/>
      <c r="AA86" s="2">
        <v>16688585</v>
      </c>
      <c r="AB86" s="2">
        <f t="shared" si="73"/>
        <v>0</v>
      </c>
      <c r="AC86" s="2">
        <f t="shared" si="95"/>
        <v>0</v>
      </c>
      <c r="AD86" s="2">
        <f t="shared" ref="AD86:AD91" si="103">ROUND((((ET86)-(EU86))+AE86),6)</f>
        <v>0</v>
      </c>
      <c r="AE86" s="2">
        <f t="shared" ref="AE86:AF91" si="104">ROUND((EU86),6)</f>
        <v>0</v>
      </c>
      <c r="AF86" s="2">
        <f t="shared" si="104"/>
        <v>0</v>
      </c>
      <c r="AG86" s="2">
        <f t="shared" si="74"/>
        <v>0</v>
      </c>
      <c r="AH86" s="2">
        <f t="shared" ref="AH86:AI91" si="105">(EW86)</f>
        <v>0</v>
      </c>
      <c r="AI86" s="2">
        <f t="shared" si="105"/>
        <v>0</v>
      </c>
      <c r="AJ86" s="2">
        <f t="shared" si="75"/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106</v>
      </c>
      <c r="AU86" s="2">
        <v>54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6</v>
      </c>
      <c r="BK86" s="2"/>
      <c r="BL86" s="2"/>
      <c r="BM86" s="2">
        <v>10001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118</v>
      </c>
      <c r="CA86" s="2">
        <v>63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76"/>
        <v>0</v>
      </c>
      <c r="CQ86" s="2">
        <f t="shared" si="77"/>
        <v>0</v>
      </c>
      <c r="CR86" s="2">
        <f t="shared" si="78"/>
        <v>0</v>
      </c>
      <c r="CS86" s="2">
        <f t="shared" si="79"/>
        <v>0</v>
      </c>
      <c r="CT86" s="2">
        <f t="shared" si="80"/>
        <v>0</v>
      </c>
      <c r="CU86" s="2">
        <f t="shared" si="81"/>
        <v>0</v>
      </c>
      <c r="CV86" s="2">
        <f t="shared" si="82"/>
        <v>0</v>
      </c>
      <c r="CW86" s="2">
        <f t="shared" si="83"/>
        <v>0</v>
      </c>
      <c r="CX86" s="2">
        <f t="shared" si="84"/>
        <v>0</v>
      </c>
      <c r="CY86" s="2">
        <f t="shared" si="85"/>
        <v>0</v>
      </c>
      <c r="CZ86" s="2">
        <f t="shared" si="86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1003</v>
      </c>
      <c r="DV86" s="2" t="s">
        <v>143</v>
      </c>
      <c r="DW86" s="2" t="s">
        <v>143</v>
      </c>
      <c r="DX86" s="2">
        <v>1</v>
      </c>
      <c r="DY86" s="2"/>
      <c r="DZ86" s="2"/>
      <c r="EA86" s="2"/>
      <c r="EB86" s="2"/>
      <c r="EC86" s="2"/>
      <c r="ED86" s="2"/>
      <c r="EE86" s="2">
        <v>16510487</v>
      </c>
      <c r="EF86" s="2">
        <v>2</v>
      </c>
      <c r="EG86" s="2" t="s">
        <v>20</v>
      </c>
      <c r="EH86" s="2">
        <v>0</v>
      </c>
      <c r="EI86" s="2" t="s">
        <v>6</v>
      </c>
      <c r="EJ86" s="2">
        <v>1</v>
      </c>
      <c r="EK86" s="2">
        <v>10001</v>
      </c>
      <c r="EL86" s="2" t="s">
        <v>32</v>
      </c>
      <c r="EM86" s="2" t="s">
        <v>33</v>
      </c>
      <c r="EN86" s="2"/>
      <c r="EO86" s="2" t="s">
        <v>6</v>
      </c>
      <c r="EP86" s="2"/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7"/>
        <v>0</v>
      </c>
      <c r="FS86" s="2">
        <v>0</v>
      </c>
      <c r="FT86" s="2" t="s">
        <v>23</v>
      </c>
      <c r="FU86" s="2" t="s">
        <v>24</v>
      </c>
      <c r="FV86" s="2"/>
      <c r="FW86" s="2"/>
      <c r="FX86" s="2">
        <v>106.2</v>
      </c>
      <c r="FY86" s="2">
        <v>53.55</v>
      </c>
      <c r="FZ86" s="2"/>
      <c r="GA86" s="2" t="s">
        <v>6</v>
      </c>
      <c r="GB86" s="2"/>
      <c r="GC86" s="2"/>
      <c r="GD86" s="2">
        <v>0</v>
      </c>
      <c r="GE86" s="2"/>
      <c r="GF86" s="2">
        <v>1542502361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88"/>
        <v>0</v>
      </c>
      <c r="GM86" s="2">
        <f t="shared" si="89"/>
        <v>0</v>
      </c>
      <c r="GN86" s="2">
        <f t="shared" si="90"/>
        <v>0</v>
      </c>
      <c r="GO86" s="2">
        <f t="shared" si="91"/>
        <v>0</v>
      </c>
      <c r="GP86" s="2">
        <f t="shared" si="92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93"/>
        <v>0</v>
      </c>
      <c r="GW86" s="2">
        <v>1</v>
      </c>
      <c r="GX86" s="2">
        <f t="shared" si="94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150</v>
      </c>
      <c r="E87" t="s">
        <v>150</v>
      </c>
      <c r="F87" t="s">
        <v>151</v>
      </c>
      <c r="G87" t="s">
        <v>152</v>
      </c>
      <c r="H87" t="s">
        <v>143</v>
      </c>
      <c r="I87">
        <f>I85*J87</f>
        <v>68.543999999999997</v>
      </c>
      <c r="J87">
        <v>112</v>
      </c>
      <c r="O87">
        <f t="shared" si="62"/>
        <v>0</v>
      </c>
      <c r="P87">
        <f t="shared" si="63"/>
        <v>0</v>
      </c>
      <c r="Q87">
        <f t="shared" si="64"/>
        <v>0</v>
      </c>
      <c r="R87">
        <f t="shared" si="65"/>
        <v>0</v>
      </c>
      <c r="S87">
        <f t="shared" si="66"/>
        <v>0</v>
      </c>
      <c r="T87">
        <f t="shared" si="67"/>
        <v>0</v>
      </c>
      <c r="U87">
        <f t="shared" si="68"/>
        <v>0</v>
      </c>
      <c r="V87">
        <f t="shared" si="69"/>
        <v>0</v>
      </c>
      <c r="W87">
        <f t="shared" si="70"/>
        <v>0</v>
      </c>
      <c r="X87">
        <f t="shared" si="71"/>
        <v>0</v>
      </c>
      <c r="Y87">
        <f t="shared" si="72"/>
        <v>0</v>
      </c>
      <c r="AA87">
        <v>16688586</v>
      </c>
      <c r="AB87">
        <f t="shared" si="73"/>
        <v>0</v>
      </c>
      <c r="AC87">
        <f t="shared" si="95"/>
        <v>0</v>
      </c>
      <c r="AD87">
        <f t="shared" si="103"/>
        <v>0</v>
      </c>
      <c r="AE87">
        <f t="shared" si="104"/>
        <v>0</v>
      </c>
      <c r="AF87">
        <f t="shared" si="104"/>
        <v>0</v>
      </c>
      <c r="AG87">
        <f t="shared" si="74"/>
        <v>0</v>
      </c>
      <c r="AH87">
        <f t="shared" si="105"/>
        <v>0</v>
      </c>
      <c r="AI87">
        <f t="shared" si="105"/>
        <v>0</v>
      </c>
      <c r="AJ87">
        <f t="shared" si="75"/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106</v>
      </c>
      <c r="AU87">
        <v>54</v>
      </c>
      <c r="AV87">
        <v>1</v>
      </c>
      <c r="AW87">
        <v>1</v>
      </c>
      <c r="AZ87">
        <v>7.13</v>
      </c>
      <c r="BA87">
        <v>1</v>
      </c>
      <c r="BB87">
        <v>1</v>
      </c>
      <c r="BC87">
        <v>7.13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6</v>
      </c>
      <c r="BM87">
        <v>10001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118</v>
      </c>
      <c r="CA87">
        <v>63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76"/>
        <v>0</v>
      </c>
      <c r="CQ87">
        <f t="shared" si="77"/>
        <v>0</v>
      </c>
      <c r="CR87">
        <f t="shared" si="78"/>
        <v>0</v>
      </c>
      <c r="CS87">
        <f t="shared" si="79"/>
        <v>0</v>
      </c>
      <c r="CT87">
        <f t="shared" si="80"/>
        <v>0</v>
      </c>
      <c r="CU87">
        <f t="shared" si="81"/>
        <v>0</v>
      </c>
      <c r="CV87">
        <f t="shared" si="82"/>
        <v>0</v>
      </c>
      <c r="CW87">
        <f t="shared" si="83"/>
        <v>0</v>
      </c>
      <c r="CX87">
        <f t="shared" si="84"/>
        <v>0</v>
      </c>
      <c r="CY87">
        <f t="shared" si="85"/>
        <v>0</v>
      </c>
      <c r="CZ87">
        <f t="shared" si="86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1003</v>
      </c>
      <c r="DV87" t="s">
        <v>143</v>
      </c>
      <c r="DW87" t="s">
        <v>143</v>
      </c>
      <c r="DX87">
        <v>1</v>
      </c>
      <c r="EE87">
        <v>16510487</v>
      </c>
      <c r="EF87">
        <v>2</v>
      </c>
      <c r="EG87" t="s">
        <v>20</v>
      </c>
      <c r="EH87">
        <v>0</v>
      </c>
      <c r="EI87" t="s">
        <v>6</v>
      </c>
      <c r="EJ87">
        <v>1</v>
      </c>
      <c r="EK87">
        <v>10001</v>
      </c>
      <c r="EL87" t="s">
        <v>32</v>
      </c>
      <c r="EM87" t="s">
        <v>33</v>
      </c>
      <c r="EO87" t="s">
        <v>6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7"/>
        <v>0</v>
      </c>
      <c r="FS87">
        <v>0</v>
      </c>
      <c r="FT87" t="s">
        <v>23</v>
      </c>
      <c r="FU87" t="s">
        <v>24</v>
      </c>
      <c r="FX87">
        <v>106.2</v>
      </c>
      <c r="FY87">
        <v>53.55</v>
      </c>
      <c r="GA87" t="s">
        <v>6</v>
      </c>
      <c r="GD87">
        <v>0</v>
      </c>
      <c r="GF87">
        <v>1542502361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88"/>
        <v>0</v>
      </c>
      <c r="GM87">
        <f t="shared" si="89"/>
        <v>0</v>
      </c>
      <c r="GN87">
        <f t="shared" si="90"/>
        <v>0</v>
      </c>
      <c r="GO87">
        <f t="shared" si="91"/>
        <v>0</v>
      </c>
      <c r="GP87">
        <f t="shared" si="92"/>
        <v>0</v>
      </c>
      <c r="GR87">
        <v>0</v>
      </c>
      <c r="GS87">
        <v>3</v>
      </c>
      <c r="GT87">
        <v>0</v>
      </c>
      <c r="GU87" t="s">
        <v>6</v>
      </c>
      <c r="GV87">
        <f t="shared" si="93"/>
        <v>0</v>
      </c>
      <c r="GW87">
        <v>1</v>
      </c>
      <c r="GX87">
        <f t="shared" si="94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144</v>
      </c>
      <c r="D88" s="2"/>
      <c r="E88" s="2" t="s">
        <v>153</v>
      </c>
      <c r="F88" s="2" t="s">
        <v>154</v>
      </c>
      <c r="G88" s="2" t="s">
        <v>155</v>
      </c>
      <c r="H88" s="2" t="s">
        <v>143</v>
      </c>
      <c r="I88" s="2">
        <f>I84*J88</f>
        <v>50.999999999999993</v>
      </c>
      <c r="J88" s="2">
        <v>83.333333333333329</v>
      </c>
      <c r="K88" s="2"/>
      <c r="L88" s="2"/>
      <c r="M88" s="2"/>
      <c r="N88" s="2"/>
      <c r="O88" s="2">
        <f t="shared" si="62"/>
        <v>200.43</v>
      </c>
      <c r="P88" s="2">
        <f t="shared" si="63"/>
        <v>200.43</v>
      </c>
      <c r="Q88" s="2">
        <f t="shared" si="64"/>
        <v>0</v>
      </c>
      <c r="R88" s="2">
        <f t="shared" si="65"/>
        <v>0</v>
      </c>
      <c r="S88" s="2">
        <f t="shared" si="66"/>
        <v>0</v>
      </c>
      <c r="T88" s="2">
        <f t="shared" si="67"/>
        <v>0</v>
      </c>
      <c r="U88" s="2">
        <f t="shared" si="68"/>
        <v>0</v>
      </c>
      <c r="V88" s="2">
        <f t="shared" si="69"/>
        <v>0</v>
      </c>
      <c r="W88" s="2">
        <f t="shared" si="70"/>
        <v>0</v>
      </c>
      <c r="X88" s="2">
        <f t="shared" si="71"/>
        <v>0</v>
      </c>
      <c r="Y88" s="2">
        <f t="shared" si="72"/>
        <v>0</v>
      </c>
      <c r="Z88" s="2"/>
      <c r="AA88" s="2">
        <v>16688585</v>
      </c>
      <c r="AB88" s="2">
        <f t="shared" si="73"/>
        <v>3.93</v>
      </c>
      <c r="AC88" s="2">
        <f t="shared" si="95"/>
        <v>3.93</v>
      </c>
      <c r="AD88" s="2">
        <f t="shared" si="103"/>
        <v>0</v>
      </c>
      <c r="AE88" s="2">
        <f t="shared" si="104"/>
        <v>0</v>
      </c>
      <c r="AF88" s="2">
        <f t="shared" si="104"/>
        <v>0</v>
      </c>
      <c r="AG88" s="2">
        <f t="shared" si="74"/>
        <v>0</v>
      </c>
      <c r="AH88" s="2">
        <f t="shared" si="105"/>
        <v>0</v>
      </c>
      <c r="AI88" s="2">
        <f t="shared" si="105"/>
        <v>0</v>
      </c>
      <c r="AJ88" s="2">
        <f t="shared" si="75"/>
        <v>0</v>
      </c>
      <c r="AK88" s="2">
        <v>3.93</v>
      </c>
      <c r="AL88" s="2">
        <v>3.93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106</v>
      </c>
      <c r="AU88" s="2">
        <v>54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156</v>
      </c>
      <c r="BK88" s="2"/>
      <c r="BL88" s="2"/>
      <c r="BM88" s="2">
        <v>10001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118</v>
      </c>
      <c r="CA88" s="2">
        <v>63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76"/>
        <v>200.43</v>
      </c>
      <c r="CQ88" s="2">
        <f t="shared" si="77"/>
        <v>3.93</v>
      </c>
      <c r="CR88" s="2">
        <f t="shared" si="78"/>
        <v>0</v>
      </c>
      <c r="CS88" s="2">
        <f t="shared" si="79"/>
        <v>0</v>
      </c>
      <c r="CT88" s="2">
        <f t="shared" si="80"/>
        <v>0</v>
      </c>
      <c r="CU88" s="2">
        <f t="shared" si="81"/>
        <v>0</v>
      </c>
      <c r="CV88" s="2">
        <f t="shared" si="82"/>
        <v>0</v>
      </c>
      <c r="CW88" s="2">
        <f t="shared" si="83"/>
        <v>0</v>
      </c>
      <c r="CX88" s="2">
        <f t="shared" si="84"/>
        <v>0</v>
      </c>
      <c r="CY88" s="2">
        <f t="shared" si="85"/>
        <v>0</v>
      </c>
      <c r="CZ88" s="2">
        <f t="shared" si="86"/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1003</v>
      </c>
      <c r="DV88" s="2" t="s">
        <v>143</v>
      </c>
      <c r="DW88" s="2" t="s">
        <v>143</v>
      </c>
      <c r="DX88" s="2">
        <v>1</v>
      </c>
      <c r="DY88" s="2"/>
      <c r="DZ88" s="2"/>
      <c r="EA88" s="2"/>
      <c r="EB88" s="2"/>
      <c r="EC88" s="2"/>
      <c r="ED88" s="2"/>
      <c r="EE88" s="2">
        <v>16510487</v>
      </c>
      <c r="EF88" s="2">
        <v>2</v>
      </c>
      <c r="EG88" s="2" t="s">
        <v>20</v>
      </c>
      <c r="EH88" s="2">
        <v>0</v>
      </c>
      <c r="EI88" s="2" t="s">
        <v>6</v>
      </c>
      <c r="EJ88" s="2">
        <v>1</v>
      </c>
      <c r="EK88" s="2">
        <v>10001</v>
      </c>
      <c r="EL88" s="2" t="s">
        <v>32</v>
      </c>
      <c r="EM88" s="2" t="s">
        <v>33</v>
      </c>
      <c r="EN88" s="2"/>
      <c r="EO88" s="2" t="s">
        <v>6</v>
      </c>
      <c r="EP88" s="2"/>
      <c r="EQ88" s="2">
        <v>0</v>
      </c>
      <c r="ER88" s="2">
        <v>3.93</v>
      </c>
      <c r="ES88" s="2">
        <v>3.93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87"/>
        <v>0</v>
      </c>
      <c r="FS88" s="2">
        <v>0</v>
      </c>
      <c r="FT88" s="2" t="s">
        <v>23</v>
      </c>
      <c r="FU88" s="2" t="s">
        <v>24</v>
      </c>
      <c r="FV88" s="2"/>
      <c r="FW88" s="2"/>
      <c r="FX88" s="2">
        <v>106.2</v>
      </c>
      <c r="FY88" s="2">
        <v>53.55</v>
      </c>
      <c r="FZ88" s="2"/>
      <c r="GA88" s="2" t="s">
        <v>6</v>
      </c>
      <c r="GB88" s="2"/>
      <c r="GC88" s="2"/>
      <c r="GD88" s="2">
        <v>0</v>
      </c>
      <c r="GE88" s="2"/>
      <c r="GF88" s="2">
        <v>1273548754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88"/>
        <v>0</v>
      </c>
      <c r="GM88" s="2">
        <f t="shared" si="89"/>
        <v>200.43</v>
      </c>
      <c r="GN88" s="2">
        <f t="shared" si="90"/>
        <v>200.43</v>
      </c>
      <c r="GO88" s="2">
        <f t="shared" si="91"/>
        <v>0</v>
      </c>
      <c r="GP88" s="2">
        <f t="shared" si="92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93"/>
        <v>0</v>
      </c>
      <c r="GW88" s="2">
        <v>1</v>
      </c>
      <c r="GX88" s="2">
        <f t="shared" si="94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151</v>
      </c>
      <c r="E89" t="s">
        <v>153</v>
      </c>
      <c r="F89" t="s">
        <v>154</v>
      </c>
      <c r="G89" t="s">
        <v>155</v>
      </c>
      <c r="H89" t="s">
        <v>143</v>
      </c>
      <c r="I89">
        <f>I85*J89</f>
        <v>50.999999999999993</v>
      </c>
      <c r="J89">
        <v>83.333333333333329</v>
      </c>
      <c r="O89">
        <f t="shared" si="62"/>
        <v>1429.07</v>
      </c>
      <c r="P89">
        <f t="shared" si="63"/>
        <v>1429.07</v>
      </c>
      <c r="Q89">
        <f t="shared" si="64"/>
        <v>0</v>
      </c>
      <c r="R89">
        <f t="shared" si="65"/>
        <v>0</v>
      </c>
      <c r="S89">
        <f t="shared" si="66"/>
        <v>0</v>
      </c>
      <c r="T89">
        <f t="shared" si="67"/>
        <v>0</v>
      </c>
      <c r="U89">
        <f t="shared" si="68"/>
        <v>0</v>
      </c>
      <c r="V89">
        <f t="shared" si="69"/>
        <v>0</v>
      </c>
      <c r="W89">
        <f t="shared" si="70"/>
        <v>0</v>
      </c>
      <c r="X89">
        <f t="shared" si="71"/>
        <v>0</v>
      </c>
      <c r="Y89">
        <f t="shared" si="72"/>
        <v>0</v>
      </c>
      <c r="AA89">
        <v>16688586</v>
      </c>
      <c r="AB89">
        <f t="shared" si="73"/>
        <v>3.93</v>
      </c>
      <c r="AC89">
        <f t="shared" si="95"/>
        <v>3.93</v>
      </c>
      <c r="AD89">
        <f t="shared" si="103"/>
        <v>0</v>
      </c>
      <c r="AE89">
        <f t="shared" si="104"/>
        <v>0</v>
      </c>
      <c r="AF89">
        <f t="shared" si="104"/>
        <v>0</v>
      </c>
      <c r="AG89">
        <f t="shared" si="74"/>
        <v>0</v>
      </c>
      <c r="AH89">
        <f t="shared" si="105"/>
        <v>0</v>
      </c>
      <c r="AI89">
        <f t="shared" si="105"/>
        <v>0</v>
      </c>
      <c r="AJ89">
        <f t="shared" si="75"/>
        <v>0</v>
      </c>
      <c r="AK89">
        <v>3.93</v>
      </c>
      <c r="AL89">
        <v>3.93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106</v>
      </c>
      <c r="AU89">
        <v>54</v>
      </c>
      <c r="AV89">
        <v>1</v>
      </c>
      <c r="AW89">
        <v>1</v>
      </c>
      <c r="AZ89">
        <v>7.13</v>
      </c>
      <c r="BA89">
        <v>1</v>
      </c>
      <c r="BB89">
        <v>1</v>
      </c>
      <c r="BC89">
        <v>7.13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156</v>
      </c>
      <c r="BM89">
        <v>10001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118</v>
      </c>
      <c r="CA89">
        <v>63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76"/>
        <v>1429.07</v>
      </c>
      <c r="CQ89">
        <f t="shared" si="77"/>
        <v>28.020900000000001</v>
      </c>
      <c r="CR89">
        <f t="shared" si="78"/>
        <v>0</v>
      </c>
      <c r="CS89">
        <f t="shared" si="79"/>
        <v>0</v>
      </c>
      <c r="CT89">
        <f t="shared" si="80"/>
        <v>0</v>
      </c>
      <c r="CU89">
        <f t="shared" si="81"/>
        <v>0</v>
      </c>
      <c r="CV89">
        <f t="shared" si="82"/>
        <v>0</v>
      </c>
      <c r="CW89">
        <f t="shared" si="83"/>
        <v>0</v>
      </c>
      <c r="CX89">
        <f t="shared" si="84"/>
        <v>0</v>
      </c>
      <c r="CY89">
        <f t="shared" si="85"/>
        <v>0</v>
      </c>
      <c r="CZ89">
        <f t="shared" si="86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1003</v>
      </c>
      <c r="DV89" t="s">
        <v>143</v>
      </c>
      <c r="DW89" t="s">
        <v>143</v>
      </c>
      <c r="DX89">
        <v>1</v>
      </c>
      <c r="EE89">
        <v>16510487</v>
      </c>
      <c r="EF89">
        <v>2</v>
      </c>
      <c r="EG89" t="s">
        <v>20</v>
      </c>
      <c r="EH89">
        <v>0</v>
      </c>
      <c r="EI89" t="s">
        <v>6</v>
      </c>
      <c r="EJ89">
        <v>1</v>
      </c>
      <c r="EK89">
        <v>10001</v>
      </c>
      <c r="EL89" t="s">
        <v>32</v>
      </c>
      <c r="EM89" t="s">
        <v>33</v>
      </c>
      <c r="EO89" t="s">
        <v>6</v>
      </c>
      <c r="EQ89">
        <v>0</v>
      </c>
      <c r="ER89">
        <v>3.93</v>
      </c>
      <c r="ES89">
        <v>3.93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87"/>
        <v>0</v>
      </c>
      <c r="FS89">
        <v>0</v>
      </c>
      <c r="FT89" t="s">
        <v>23</v>
      </c>
      <c r="FU89" t="s">
        <v>24</v>
      </c>
      <c r="FX89">
        <v>106.2</v>
      </c>
      <c r="FY89">
        <v>53.55</v>
      </c>
      <c r="GA89" t="s">
        <v>6</v>
      </c>
      <c r="GD89">
        <v>0</v>
      </c>
      <c r="GF89">
        <v>1273548754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88"/>
        <v>0</v>
      </c>
      <c r="GM89">
        <f t="shared" si="89"/>
        <v>1429.07</v>
      </c>
      <c r="GN89">
        <f t="shared" si="90"/>
        <v>1429.07</v>
      </c>
      <c r="GO89">
        <f t="shared" si="91"/>
        <v>0</v>
      </c>
      <c r="GP89">
        <f t="shared" si="92"/>
        <v>0</v>
      </c>
      <c r="GR89">
        <v>0</v>
      </c>
      <c r="GS89">
        <v>3</v>
      </c>
      <c r="GT89">
        <v>0</v>
      </c>
      <c r="GU89" t="s">
        <v>6</v>
      </c>
      <c r="GV89">
        <f t="shared" si="93"/>
        <v>0</v>
      </c>
      <c r="GW89">
        <v>1</v>
      </c>
      <c r="GX89">
        <f t="shared" si="94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145</v>
      </c>
      <c r="D90" s="2"/>
      <c r="E90" s="2" t="s">
        <v>157</v>
      </c>
      <c r="F90" s="2" t="s">
        <v>158</v>
      </c>
      <c r="G90" s="2" t="s">
        <v>159</v>
      </c>
      <c r="H90" s="2" t="s">
        <v>143</v>
      </c>
      <c r="I90" s="2">
        <f>I84*J90</f>
        <v>10.199999999999998</v>
      </c>
      <c r="J90" s="2">
        <v>16.666666666666664</v>
      </c>
      <c r="K90" s="2"/>
      <c r="L90" s="2"/>
      <c r="M90" s="2"/>
      <c r="N90" s="2"/>
      <c r="O90" s="2">
        <f t="shared" si="62"/>
        <v>340.48</v>
      </c>
      <c r="P90" s="2">
        <f t="shared" si="63"/>
        <v>340.48</v>
      </c>
      <c r="Q90" s="2">
        <f t="shared" si="64"/>
        <v>0</v>
      </c>
      <c r="R90" s="2">
        <f t="shared" si="65"/>
        <v>0</v>
      </c>
      <c r="S90" s="2">
        <f t="shared" si="66"/>
        <v>0</v>
      </c>
      <c r="T90" s="2">
        <f t="shared" si="67"/>
        <v>0</v>
      </c>
      <c r="U90" s="2">
        <f t="shared" si="68"/>
        <v>0</v>
      </c>
      <c r="V90" s="2">
        <f t="shared" si="69"/>
        <v>0</v>
      </c>
      <c r="W90" s="2">
        <f t="shared" si="70"/>
        <v>0</v>
      </c>
      <c r="X90" s="2">
        <f t="shared" si="71"/>
        <v>0</v>
      </c>
      <c r="Y90" s="2">
        <f t="shared" si="72"/>
        <v>0</v>
      </c>
      <c r="Z90" s="2"/>
      <c r="AA90" s="2">
        <v>16688585</v>
      </c>
      <c r="AB90" s="2">
        <f t="shared" si="73"/>
        <v>33.380000000000003</v>
      </c>
      <c r="AC90" s="2">
        <f t="shared" si="95"/>
        <v>33.380000000000003</v>
      </c>
      <c r="AD90" s="2">
        <f t="shared" si="103"/>
        <v>0</v>
      </c>
      <c r="AE90" s="2">
        <f t="shared" si="104"/>
        <v>0</v>
      </c>
      <c r="AF90" s="2">
        <f t="shared" si="104"/>
        <v>0</v>
      </c>
      <c r="AG90" s="2">
        <f t="shared" si="74"/>
        <v>0</v>
      </c>
      <c r="AH90" s="2">
        <f t="shared" si="105"/>
        <v>0</v>
      </c>
      <c r="AI90" s="2">
        <f t="shared" si="105"/>
        <v>0</v>
      </c>
      <c r="AJ90" s="2">
        <f t="shared" si="75"/>
        <v>0</v>
      </c>
      <c r="AK90" s="2">
        <v>33.380000000000003</v>
      </c>
      <c r="AL90" s="2">
        <v>33.380000000000003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106</v>
      </c>
      <c r="AU90" s="2">
        <v>54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1</v>
      </c>
      <c r="BJ90" s="2" t="s">
        <v>160</v>
      </c>
      <c r="BK90" s="2"/>
      <c r="BL90" s="2"/>
      <c r="BM90" s="2">
        <v>10001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118</v>
      </c>
      <c r="CA90" s="2">
        <v>63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76"/>
        <v>340.48</v>
      </c>
      <c r="CQ90" s="2">
        <f t="shared" si="77"/>
        <v>33.380000000000003</v>
      </c>
      <c r="CR90" s="2">
        <f t="shared" si="78"/>
        <v>0</v>
      </c>
      <c r="CS90" s="2">
        <f t="shared" si="79"/>
        <v>0</v>
      </c>
      <c r="CT90" s="2">
        <f t="shared" si="80"/>
        <v>0</v>
      </c>
      <c r="CU90" s="2">
        <f t="shared" si="81"/>
        <v>0</v>
      </c>
      <c r="CV90" s="2">
        <f t="shared" si="82"/>
        <v>0</v>
      </c>
      <c r="CW90" s="2">
        <f t="shared" si="83"/>
        <v>0</v>
      </c>
      <c r="CX90" s="2">
        <f t="shared" si="84"/>
        <v>0</v>
      </c>
      <c r="CY90" s="2">
        <f t="shared" si="85"/>
        <v>0</v>
      </c>
      <c r="CZ90" s="2">
        <f t="shared" si="86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1003</v>
      </c>
      <c r="DV90" s="2" t="s">
        <v>143</v>
      </c>
      <c r="DW90" s="2" t="s">
        <v>143</v>
      </c>
      <c r="DX90" s="2">
        <v>1</v>
      </c>
      <c r="DY90" s="2"/>
      <c r="DZ90" s="2"/>
      <c r="EA90" s="2"/>
      <c r="EB90" s="2"/>
      <c r="EC90" s="2"/>
      <c r="ED90" s="2"/>
      <c r="EE90" s="2">
        <v>16510487</v>
      </c>
      <c r="EF90" s="2">
        <v>2</v>
      </c>
      <c r="EG90" s="2" t="s">
        <v>20</v>
      </c>
      <c r="EH90" s="2">
        <v>0</v>
      </c>
      <c r="EI90" s="2" t="s">
        <v>6</v>
      </c>
      <c r="EJ90" s="2">
        <v>1</v>
      </c>
      <c r="EK90" s="2">
        <v>10001</v>
      </c>
      <c r="EL90" s="2" t="s">
        <v>32</v>
      </c>
      <c r="EM90" s="2" t="s">
        <v>33</v>
      </c>
      <c r="EN90" s="2"/>
      <c r="EO90" s="2" t="s">
        <v>6</v>
      </c>
      <c r="EP90" s="2"/>
      <c r="EQ90" s="2">
        <v>0</v>
      </c>
      <c r="ER90" s="2">
        <v>33.380000000000003</v>
      </c>
      <c r="ES90" s="2">
        <v>33.380000000000003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87"/>
        <v>0</v>
      </c>
      <c r="FS90" s="2">
        <v>0</v>
      </c>
      <c r="FT90" s="2" t="s">
        <v>23</v>
      </c>
      <c r="FU90" s="2" t="s">
        <v>24</v>
      </c>
      <c r="FV90" s="2"/>
      <c r="FW90" s="2"/>
      <c r="FX90" s="2">
        <v>106.2</v>
      </c>
      <c r="FY90" s="2">
        <v>53.55</v>
      </c>
      <c r="FZ90" s="2"/>
      <c r="GA90" s="2" t="s">
        <v>6</v>
      </c>
      <c r="GB90" s="2"/>
      <c r="GC90" s="2"/>
      <c r="GD90" s="2">
        <v>0</v>
      </c>
      <c r="GE90" s="2"/>
      <c r="GF90" s="2">
        <v>1235396721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88"/>
        <v>0</v>
      </c>
      <c r="GM90" s="2">
        <f t="shared" si="89"/>
        <v>340.48</v>
      </c>
      <c r="GN90" s="2">
        <f t="shared" si="90"/>
        <v>340.48</v>
      </c>
      <c r="GO90" s="2">
        <f t="shared" si="91"/>
        <v>0</v>
      </c>
      <c r="GP90" s="2">
        <f t="shared" si="92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93"/>
        <v>0</v>
      </c>
      <c r="GW90" s="2">
        <v>1</v>
      </c>
      <c r="GX90" s="2">
        <f t="shared" si="94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152</v>
      </c>
      <c r="E91" t="s">
        <v>157</v>
      </c>
      <c r="F91" t="s">
        <v>158</v>
      </c>
      <c r="G91" t="s">
        <v>159</v>
      </c>
      <c r="H91" t="s">
        <v>143</v>
      </c>
      <c r="I91">
        <f>I85*J91</f>
        <v>10.199999999999998</v>
      </c>
      <c r="J91">
        <v>16.666666666666664</v>
      </c>
      <c r="O91">
        <f t="shared" si="62"/>
        <v>2427.59</v>
      </c>
      <c r="P91">
        <f t="shared" si="63"/>
        <v>2427.59</v>
      </c>
      <c r="Q91">
        <f t="shared" si="64"/>
        <v>0</v>
      </c>
      <c r="R91">
        <f t="shared" si="65"/>
        <v>0</v>
      </c>
      <c r="S91">
        <f t="shared" si="66"/>
        <v>0</v>
      </c>
      <c r="T91">
        <f t="shared" si="67"/>
        <v>0</v>
      </c>
      <c r="U91">
        <f t="shared" si="68"/>
        <v>0</v>
      </c>
      <c r="V91">
        <f t="shared" si="69"/>
        <v>0</v>
      </c>
      <c r="W91">
        <f t="shared" si="70"/>
        <v>0</v>
      </c>
      <c r="X91">
        <f t="shared" si="71"/>
        <v>0</v>
      </c>
      <c r="Y91">
        <f t="shared" si="72"/>
        <v>0</v>
      </c>
      <c r="AA91">
        <v>16688586</v>
      </c>
      <c r="AB91">
        <f t="shared" si="73"/>
        <v>33.380000000000003</v>
      </c>
      <c r="AC91">
        <f t="shared" si="95"/>
        <v>33.380000000000003</v>
      </c>
      <c r="AD91">
        <f t="shared" si="103"/>
        <v>0</v>
      </c>
      <c r="AE91">
        <f t="shared" si="104"/>
        <v>0</v>
      </c>
      <c r="AF91">
        <f t="shared" si="104"/>
        <v>0</v>
      </c>
      <c r="AG91">
        <f t="shared" si="74"/>
        <v>0</v>
      </c>
      <c r="AH91">
        <f t="shared" si="105"/>
        <v>0</v>
      </c>
      <c r="AI91">
        <f t="shared" si="105"/>
        <v>0</v>
      </c>
      <c r="AJ91">
        <f t="shared" si="75"/>
        <v>0</v>
      </c>
      <c r="AK91">
        <v>33.380000000000003</v>
      </c>
      <c r="AL91">
        <v>33.380000000000003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106</v>
      </c>
      <c r="AU91">
        <v>54</v>
      </c>
      <c r="AV91">
        <v>1</v>
      </c>
      <c r="AW91">
        <v>1</v>
      </c>
      <c r="AZ91">
        <v>7.13</v>
      </c>
      <c r="BA91">
        <v>1</v>
      </c>
      <c r="BB91">
        <v>1</v>
      </c>
      <c r="BC91">
        <v>7.13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160</v>
      </c>
      <c r="BM91">
        <v>10001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118</v>
      </c>
      <c r="CA91">
        <v>63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76"/>
        <v>2427.59</v>
      </c>
      <c r="CQ91">
        <f t="shared" si="77"/>
        <v>237.99940000000001</v>
      </c>
      <c r="CR91">
        <f t="shared" si="78"/>
        <v>0</v>
      </c>
      <c r="CS91">
        <f t="shared" si="79"/>
        <v>0</v>
      </c>
      <c r="CT91">
        <f t="shared" si="80"/>
        <v>0</v>
      </c>
      <c r="CU91">
        <f t="shared" si="81"/>
        <v>0</v>
      </c>
      <c r="CV91">
        <f t="shared" si="82"/>
        <v>0</v>
      </c>
      <c r="CW91">
        <f t="shared" si="83"/>
        <v>0</v>
      </c>
      <c r="CX91">
        <f t="shared" si="84"/>
        <v>0</v>
      </c>
      <c r="CY91">
        <f t="shared" si="85"/>
        <v>0</v>
      </c>
      <c r="CZ91">
        <f t="shared" si="86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1003</v>
      </c>
      <c r="DV91" t="s">
        <v>143</v>
      </c>
      <c r="DW91" t="s">
        <v>143</v>
      </c>
      <c r="DX91">
        <v>1</v>
      </c>
      <c r="EE91">
        <v>16510487</v>
      </c>
      <c r="EF91">
        <v>2</v>
      </c>
      <c r="EG91" t="s">
        <v>20</v>
      </c>
      <c r="EH91">
        <v>0</v>
      </c>
      <c r="EI91" t="s">
        <v>6</v>
      </c>
      <c r="EJ91">
        <v>1</v>
      </c>
      <c r="EK91">
        <v>10001</v>
      </c>
      <c r="EL91" t="s">
        <v>32</v>
      </c>
      <c r="EM91" t="s">
        <v>33</v>
      </c>
      <c r="EO91" t="s">
        <v>6</v>
      </c>
      <c r="EQ91">
        <v>0</v>
      </c>
      <c r="ER91">
        <v>33.380000000000003</v>
      </c>
      <c r="ES91">
        <v>33.380000000000003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87"/>
        <v>0</v>
      </c>
      <c r="FS91">
        <v>0</v>
      </c>
      <c r="FT91" t="s">
        <v>23</v>
      </c>
      <c r="FU91" t="s">
        <v>24</v>
      </c>
      <c r="FX91">
        <v>106.2</v>
      </c>
      <c r="FY91">
        <v>53.55</v>
      </c>
      <c r="GA91" t="s">
        <v>6</v>
      </c>
      <c r="GD91">
        <v>0</v>
      </c>
      <c r="GF91">
        <v>1235396721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88"/>
        <v>0</v>
      </c>
      <c r="GM91">
        <f t="shared" si="89"/>
        <v>2427.59</v>
      </c>
      <c r="GN91">
        <f t="shared" si="90"/>
        <v>2427.59</v>
      </c>
      <c r="GO91">
        <f t="shared" si="91"/>
        <v>0</v>
      </c>
      <c r="GP91">
        <f t="shared" si="92"/>
        <v>0</v>
      </c>
      <c r="GR91">
        <v>0</v>
      </c>
      <c r="GS91">
        <v>3</v>
      </c>
      <c r="GT91">
        <v>0</v>
      </c>
      <c r="GU91" t="s">
        <v>6</v>
      </c>
      <c r="GV91">
        <f t="shared" si="93"/>
        <v>0</v>
      </c>
      <c r="GW91">
        <v>1</v>
      </c>
      <c r="GX91">
        <f t="shared" si="94"/>
        <v>0</v>
      </c>
      <c r="HA91">
        <v>0</v>
      </c>
      <c r="HB91"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ROW(SmtRes!A163)</f>
        <v>163</v>
      </c>
      <c r="D92" s="2">
        <f>ROW(EtalonRes!A171)</f>
        <v>171</v>
      </c>
      <c r="E92" s="2" t="s">
        <v>161</v>
      </c>
      <c r="F92" s="2" t="s">
        <v>162</v>
      </c>
      <c r="G92" s="2" t="s">
        <v>163</v>
      </c>
      <c r="H92" s="2" t="s">
        <v>18</v>
      </c>
      <c r="I92" s="2">
        <f>ROUND(11.34/100,9)</f>
        <v>0.1134</v>
      </c>
      <c r="J92" s="2">
        <v>0</v>
      </c>
      <c r="K92" s="2"/>
      <c r="L92" s="2"/>
      <c r="M92" s="2"/>
      <c r="N92" s="2"/>
      <c r="O92" s="2">
        <f t="shared" ref="O92:O123" si="106">ROUND(CP92,2)</f>
        <v>437.6</v>
      </c>
      <c r="P92" s="2">
        <f t="shared" ref="P92:P123" si="107">ROUND(CQ92*I92,2)</f>
        <v>193.21</v>
      </c>
      <c r="Q92" s="2">
        <f t="shared" ref="Q92:Q123" si="108">ROUND(CR92*I92,2)</f>
        <v>137.21</v>
      </c>
      <c r="R92" s="2">
        <f t="shared" ref="R92:R123" si="109">ROUND(CS92*I92,2)</f>
        <v>21.82</v>
      </c>
      <c r="S92" s="2">
        <f t="shared" ref="S92:S123" si="110">ROUND(CT92*I92,2)</f>
        <v>107.18</v>
      </c>
      <c r="T92" s="2">
        <f t="shared" ref="T92:T123" si="111">ROUND(CU92*I92,2)</f>
        <v>0</v>
      </c>
      <c r="U92" s="2">
        <f t="shared" ref="U92:U123" si="112">CV92*I92</f>
        <v>11.675607299999999</v>
      </c>
      <c r="V92" s="2">
        <f t="shared" ref="V92:V123" si="113">CW92*I92</f>
        <v>1.65564</v>
      </c>
      <c r="W92" s="2">
        <f t="shared" ref="W92:W123" si="114">ROUND(CX92*I92,2)</f>
        <v>0</v>
      </c>
      <c r="X92" s="2">
        <f t="shared" ref="X92:X123" si="115">ROUND(CY92,2)</f>
        <v>136.74</v>
      </c>
      <c r="Y92" s="2">
        <f t="shared" ref="Y92:Y123" si="116">ROUND(CZ92,2)</f>
        <v>69.66</v>
      </c>
      <c r="Z92" s="2"/>
      <c r="AA92" s="2">
        <v>16688585</v>
      </c>
      <c r="AB92" s="2">
        <f t="shared" ref="AB92:AB123" si="117">ROUND((AC92+AD92+AF92),6)</f>
        <v>3858.9684999999999</v>
      </c>
      <c r="AC92" s="2">
        <f t="shared" si="95"/>
        <v>1703.82</v>
      </c>
      <c r="AD92" s="2">
        <f>ROUND(((((ET92*1.25))-((EU92*1.25)))+AE92),6)</f>
        <v>1209.9749999999999</v>
      </c>
      <c r="AE92" s="2">
        <f>ROUND(((EU92*1.25)),6)</f>
        <v>192.375</v>
      </c>
      <c r="AF92" s="2">
        <f>ROUND(((EV92*1.15)),6)</f>
        <v>945.17349999999999</v>
      </c>
      <c r="AG92" s="2">
        <f t="shared" ref="AG92:AG123" si="118">ROUND((AP92),6)</f>
        <v>0</v>
      </c>
      <c r="AH92" s="2">
        <f>((EW92*1.15))</f>
        <v>102.95949999999999</v>
      </c>
      <c r="AI92" s="2">
        <f>((EX92*1.25))</f>
        <v>14.6</v>
      </c>
      <c r="AJ92" s="2">
        <f t="shared" ref="AJ92:AJ123" si="119">ROUND((AS92),6)</f>
        <v>0</v>
      </c>
      <c r="AK92" s="2">
        <v>3493.69</v>
      </c>
      <c r="AL92" s="2">
        <v>1703.82</v>
      </c>
      <c r="AM92" s="2">
        <v>967.98</v>
      </c>
      <c r="AN92" s="2">
        <v>153.9</v>
      </c>
      <c r="AO92" s="2">
        <v>821.89</v>
      </c>
      <c r="AP92" s="2">
        <v>0</v>
      </c>
      <c r="AQ92" s="2">
        <v>89.53</v>
      </c>
      <c r="AR92" s="2">
        <v>11.68</v>
      </c>
      <c r="AS92" s="2">
        <v>0</v>
      </c>
      <c r="AT92" s="2">
        <v>106</v>
      </c>
      <c r="AU92" s="2">
        <v>54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0</v>
      </c>
      <c r="BI92" s="2">
        <v>1</v>
      </c>
      <c r="BJ92" s="2" t="s">
        <v>164</v>
      </c>
      <c r="BK92" s="2"/>
      <c r="BL92" s="2"/>
      <c r="BM92" s="2">
        <v>10001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118</v>
      </c>
      <c r="CA92" s="2">
        <v>63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1583</v>
      </c>
      <c r="CO92" s="2">
        <v>0</v>
      </c>
      <c r="CP92" s="2">
        <f t="shared" ref="CP92:CP123" si="120">(P92+Q92+S92)</f>
        <v>437.6</v>
      </c>
      <c r="CQ92" s="2">
        <f t="shared" ref="CQ92:CQ123" si="121">AC92*BC92</f>
        <v>1703.82</v>
      </c>
      <c r="CR92" s="2">
        <f t="shared" ref="CR92:CR123" si="122">AD92*BB92</f>
        <v>1209.9749999999999</v>
      </c>
      <c r="CS92" s="2">
        <f t="shared" ref="CS92:CS123" si="123">AE92*BS92</f>
        <v>192.375</v>
      </c>
      <c r="CT92" s="2">
        <f t="shared" ref="CT92:CT123" si="124">AF92*BA92</f>
        <v>945.17349999999999</v>
      </c>
      <c r="CU92" s="2">
        <f t="shared" ref="CU92:CU123" si="125">AG92</f>
        <v>0</v>
      </c>
      <c r="CV92" s="2">
        <f t="shared" ref="CV92:CV123" si="126">AH92</f>
        <v>102.95949999999999</v>
      </c>
      <c r="CW92" s="2">
        <f t="shared" ref="CW92:CW123" si="127">AI92</f>
        <v>14.6</v>
      </c>
      <c r="CX92" s="2">
        <f t="shared" ref="CX92:CX123" si="128">AJ92</f>
        <v>0</v>
      </c>
      <c r="CY92" s="2">
        <f t="shared" ref="CY92:CY123" si="129">(((S92+R92)*AT92)/100)</f>
        <v>136.74</v>
      </c>
      <c r="CZ92" s="2">
        <f t="shared" ref="CZ92:CZ123" si="130">(((S92+R92)*AU92)/100)</f>
        <v>69.66</v>
      </c>
      <c r="DA92" s="2"/>
      <c r="DB92" s="2"/>
      <c r="DC92" s="2" t="s">
        <v>6</v>
      </c>
      <c r="DD92" s="2" t="s">
        <v>6</v>
      </c>
      <c r="DE92" s="2" t="s">
        <v>96</v>
      </c>
      <c r="DF92" s="2" t="s">
        <v>96</v>
      </c>
      <c r="DG92" s="2" t="s">
        <v>97</v>
      </c>
      <c r="DH92" s="2" t="s">
        <v>6</v>
      </c>
      <c r="DI92" s="2" t="s">
        <v>97</v>
      </c>
      <c r="DJ92" s="2" t="s">
        <v>96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1005</v>
      </c>
      <c r="DV92" s="2" t="s">
        <v>18</v>
      </c>
      <c r="DW92" s="2" t="s">
        <v>18</v>
      </c>
      <c r="DX92" s="2">
        <v>100</v>
      </c>
      <c r="DY92" s="2"/>
      <c r="DZ92" s="2"/>
      <c r="EA92" s="2"/>
      <c r="EB92" s="2"/>
      <c r="EC92" s="2"/>
      <c r="ED92" s="2"/>
      <c r="EE92" s="2">
        <v>16510487</v>
      </c>
      <c r="EF92" s="2">
        <v>2</v>
      </c>
      <c r="EG92" s="2" t="s">
        <v>20</v>
      </c>
      <c r="EH92" s="2">
        <v>0</v>
      </c>
      <c r="EI92" s="2" t="s">
        <v>6</v>
      </c>
      <c r="EJ92" s="2">
        <v>1</v>
      </c>
      <c r="EK92" s="2">
        <v>10001</v>
      </c>
      <c r="EL92" s="2" t="s">
        <v>32</v>
      </c>
      <c r="EM92" s="2" t="s">
        <v>33</v>
      </c>
      <c r="EN92" s="2"/>
      <c r="EO92" s="2" t="s">
        <v>100</v>
      </c>
      <c r="EP92" s="2"/>
      <c r="EQ92" s="2">
        <v>0</v>
      </c>
      <c r="ER92" s="2">
        <v>3493.69</v>
      </c>
      <c r="ES92" s="2">
        <v>1703.82</v>
      </c>
      <c r="ET92" s="2">
        <v>967.98</v>
      </c>
      <c r="EU92" s="2">
        <v>153.9</v>
      </c>
      <c r="EV92" s="2">
        <v>821.89</v>
      </c>
      <c r="EW92" s="2">
        <v>89.53</v>
      </c>
      <c r="EX92" s="2">
        <v>11.68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1">ROUND(IF(AND(BH92=3,BI92=3),P92,0),2)</f>
        <v>0</v>
      </c>
      <c r="FS92" s="2">
        <v>0</v>
      </c>
      <c r="FT92" s="2" t="s">
        <v>23</v>
      </c>
      <c r="FU92" s="2" t="s">
        <v>24</v>
      </c>
      <c r="FV92" s="2"/>
      <c r="FW92" s="2"/>
      <c r="FX92" s="2">
        <v>106.2</v>
      </c>
      <c r="FY92" s="2">
        <v>53.55</v>
      </c>
      <c r="FZ92" s="2"/>
      <c r="GA92" s="2" t="s">
        <v>6</v>
      </c>
      <c r="GB92" s="2"/>
      <c r="GC92" s="2"/>
      <c r="GD92" s="2">
        <v>0</v>
      </c>
      <c r="GE92" s="2"/>
      <c r="GF92" s="2">
        <v>-2063365966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32">ROUND(IF(AND(BH92=3,BI92=3,FS92&lt;&gt;0),P92,0),2)</f>
        <v>0</v>
      </c>
      <c r="GM92" s="2">
        <f t="shared" ref="GM92:GM123" si="133">ROUND(O92+X92+Y92+GK92,2)+GX92</f>
        <v>644</v>
      </c>
      <c r="GN92" s="2">
        <f t="shared" ref="GN92:GN123" si="134">IF(OR(BI92=0,BI92=1),ROUND(O92+X92+Y92+GK92,2),0)</f>
        <v>644</v>
      </c>
      <c r="GO92" s="2">
        <f t="shared" ref="GO92:GO123" si="135">IF(BI92=2,ROUND(O92+X92+Y92+GK92,2),0)</f>
        <v>0</v>
      </c>
      <c r="GP92" s="2">
        <f t="shared" ref="GP92:GP123" si="136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ref="GV92:GV123" si="137">ROUND(GT92,6)</f>
        <v>0</v>
      </c>
      <c r="GW92" s="2">
        <v>1</v>
      </c>
      <c r="GX92" s="2">
        <f t="shared" ref="GX92:GX123" si="138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ROW(SmtRes!A174)</f>
        <v>174</v>
      </c>
      <c r="D93">
        <f>ROW(EtalonRes!A182)</f>
        <v>182</v>
      </c>
      <c r="E93" t="s">
        <v>161</v>
      </c>
      <c r="F93" t="s">
        <v>162</v>
      </c>
      <c r="G93" t="s">
        <v>163</v>
      </c>
      <c r="H93" t="s">
        <v>18</v>
      </c>
      <c r="I93">
        <f>ROUND(11.34/100,9)</f>
        <v>0.1134</v>
      </c>
      <c r="J93">
        <v>0</v>
      </c>
      <c r="O93">
        <f t="shared" si="106"/>
        <v>3120.14</v>
      </c>
      <c r="P93">
        <f t="shared" si="107"/>
        <v>1377.61</v>
      </c>
      <c r="Q93">
        <f t="shared" si="108"/>
        <v>978.32</v>
      </c>
      <c r="R93">
        <f t="shared" si="109"/>
        <v>155.54</v>
      </c>
      <c r="S93">
        <f t="shared" si="110"/>
        <v>764.21</v>
      </c>
      <c r="T93">
        <f t="shared" si="111"/>
        <v>0</v>
      </c>
      <c r="U93">
        <f t="shared" si="112"/>
        <v>11.675607299999999</v>
      </c>
      <c r="V93">
        <f t="shared" si="113"/>
        <v>1.65564</v>
      </c>
      <c r="W93">
        <f t="shared" si="114"/>
        <v>0</v>
      </c>
      <c r="X93">
        <f t="shared" si="115"/>
        <v>974.94</v>
      </c>
      <c r="Y93">
        <f t="shared" si="116"/>
        <v>496.67</v>
      </c>
      <c r="AA93">
        <v>16688586</v>
      </c>
      <c r="AB93">
        <f t="shared" si="117"/>
        <v>3858.9684999999999</v>
      </c>
      <c r="AC93">
        <f t="shared" si="95"/>
        <v>1703.82</v>
      </c>
      <c r="AD93">
        <f>ROUND(((((ET93*1.25))-((EU93*1.25)))+AE93),6)</f>
        <v>1209.9749999999999</v>
      </c>
      <c r="AE93">
        <f>ROUND(((EU93*1.25)),6)</f>
        <v>192.375</v>
      </c>
      <c r="AF93">
        <f>ROUND(((EV93*1.15)),6)</f>
        <v>945.17349999999999</v>
      </c>
      <c r="AG93">
        <f t="shared" si="118"/>
        <v>0</v>
      </c>
      <c r="AH93">
        <f>((EW93*1.15))</f>
        <v>102.95949999999999</v>
      </c>
      <c r="AI93">
        <f>((EX93*1.25))</f>
        <v>14.6</v>
      </c>
      <c r="AJ93">
        <f t="shared" si="119"/>
        <v>0</v>
      </c>
      <c r="AK93">
        <v>3493.69</v>
      </c>
      <c r="AL93">
        <v>1703.82</v>
      </c>
      <c r="AM93">
        <v>967.98</v>
      </c>
      <c r="AN93">
        <v>153.9</v>
      </c>
      <c r="AO93">
        <v>821.89</v>
      </c>
      <c r="AP93">
        <v>0</v>
      </c>
      <c r="AQ93">
        <v>89.53</v>
      </c>
      <c r="AR93">
        <v>11.68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7.13</v>
      </c>
      <c r="BA93">
        <v>7.13</v>
      </c>
      <c r="BB93">
        <v>7.13</v>
      </c>
      <c r="BC93">
        <v>7.13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164</v>
      </c>
      <c r="BM93">
        <v>10001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7.13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1583</v>
      </c>
      <c r="CO93">
        <v>0</v>
      </c>
      <c r="CP93">
        <f t="shared" si="120"/>
        <v>3120.14</v>
      </c>
      <c r="CQ93">
        <f t="shared" si="121"/>
        <v>12148.2366</v>
      </c>
      <c r="CR93">
        <f t="shared" si="122"/>
        <v>8627.1217499999984</v>
      </c>
      <c r="CS93">
        <f t="shared" si="123"/>
        <v>1371.63375</v>
      </c>
      <c r="CT93">
        <f t="shared" si="124"/>
        <v>6739.087055</v>
      </c>
      <c r="CU93">
        <f t="shared" si="125"/>
        <v>0</v>
      </c>
      <c r="CV93">
        <f t="shared" si="126"/>
        <v>102.95949999999999</v>
      </c>
      <c r="CW93">
        <f t="shared" si="127"/>
        <v>14.6</v>
      </c>
      <c r="CX93">
        <f t="shared" si="128"/>
        <v>0</v>
      </c>
      <c r="CY93">
        <f t="shared" si="129"/>
        <v>974.93499999999995</v>
      </c>
      <c r="CZ93">
        <f t="shared" si="130"/>
        <v>496.66500000000002</v>
      </c>
      <c r="DC93" t="s">
        <v>6</v>
      </c>
      <c r="DD93" t="s">
        <v>6</v>
      </c>
      <c r="DE93" t="s">
        <v>96</v>
      </c>
      <c r="DF93" t="s">
        <v>96</v>
      </c>
      <c r="DG93" t="s">
        <v>97</v>
      </c>
      <c r="DH93" t="s">
        <v>6</v>
      </c>
      <c r="DI93" t="s">
        <v>97</v>
      </c>
      <c r="DJ93" t="s">
        <v>96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18</v>
      </c>
      <c r="DW93" t="s">
        <v>18</v>
      </c>
      <c r="DX93">
        <v>100</v>
      </c>
      <c r="EE93">
        <v>16510487</v>
      </c>
      <c r="EF93">
        <v>2</v>
      </c>
      <c r="EG93" t="s">
        <v>20</v>
      </c>
      <c r="EH93">
        <v>0</v>
      </c>
      <c r="EI93" t="s">
        <v>6</v>
      </c>
      <c r="EJ93">
        <v>1</v>
      </c>
      <c r="EK93">
        <v>10001</v>
      </c>
      <c r="EL93" t="s">
        <v>32</v>
      </c>
      <c r="EM93" t="s">
        <v>33</v>
      </c>
      <c r="EO93" t="s">
        <v>100</v>
      </c>
      <c r="EQ93">
        <v>0</v>
      </c>
      <c r="ER93">
        <v>3493.69</v>
      </c>
      <c r="ES93">
        <v>1703.82</v>
      </c>
      <c r="ET93">
        <v>967.98</v>
      </c>
      <c r="EU93">
        <v>153.9</v>
      </c>
      <c r="EV93">
        <v>821.89</v>
      </c>
      <c r="EW93">
        <v>89.53</v>
      </c>
      <c r="EX93">
        <v>11.68</v>
      </c>
      <c r="EY93">
        <v>0</v>
      </c>
      <c r="FQ93">
        <v>0</v>
      </c>
      <c r="FR93">
        <f t="shared" si="131"/>
        <v>0</v>
      </c>
      <c r="FS93">
        <v>0</v>
      </c>
      <c r="FT93" t="s">
        <v>23</v>
      </c>
      <c r="FU93" t="s">
        <v>24</v>
      </c>
      <c r="FX93">
        <v>106.2</v>
      </c>
      <c r="FY93">
        <v>53.55</v>
      </c>
      <c r="GA93" t="s">
        <v>6</v>
      </c>
      <c r="GD93">
        <v>0</v>
      </c>
      <c r="GF93">
        <v>-2063365966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2"/>
        <v>0</v>
      </c>
      <c r="GM93">
        <f t="shared" si="133"/>
        <v>4591.75</v>
      </c>
      <c r="GN93">
        <f t="shared" si="134"/>
        <v>4591.75</v>
      </c>
      <c r="GO93">
        <f t="shared" si="135"/>
        <v>0</v>
      </c>
      <c r="GP93">
        <f t="shared" si="136"/>
        <v>0</v>
      </c>
      <c r="GR93">
        <v>0</v>
      </c>
      <c r="GS93">
        <v>3</v>
      </c>
      <c r="GT93">
        <v>0</v>
      </c>
      <c r="GU93" t="s">
        <v>6</v>
      </c>
      <c r="GV93">
        <f t="shared" si="137"/>
        <v>0</v>
      </c>
      <c r="GW93">
        <v>1</v>
      </c>
      <c r="GX93">
        <f t="shared" si="138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157</v>
      </c>
      <c r="D94" s="2"/>
      <c r="E94" s="2" t="s">
        <v>165</v>
      </c>
      <c r="F94" s="2" t="s">
        <v>166</v>
      </c>
      <c r="G94" s="2" t="s">
        <v>167</v>
      </c>
      <c r="H94" s="2" t="s">
        <v>168</v>
      </c>
      <c r="I94" s="2">
        <f>I92*J94</f>
        <v>6</v>
      </c>
      <c r="J94" s="2">
        <v>52.910052910052912</v>
      </c>
      <c r="K94" s="2"/>
      <c r="L94" s="2"/>
      <c r="M94" s="2"/>
      <c r="N94" s="2"/>
      <c r="O94" s="2">
        <f t="shared" si="106"/>
        <v>568.08000000000004</v>
      </c>
      <c r="P94" s="2">
        <f t="shared" si="107"/>
        <v>568.08000000000004</v>
      </c>
      <c r="Q94" s="2">
        <f t="shared" si="108"/>
        <v>0</v>
      </c>
      <c r="R94" s="2">
        <f t="shared" si="109"/>
        <v>0</v>
      </c>
      <c r="S94" s="2">
        <f t="shared" si="110"/>
        <v>0</v>
      </c>
      <c r="T94" s="2">
        <f t="shared" si="111"/>
        <v>0</v>
      </c>
      <c r="U94" s="2">
        <f t="shared" si="112"/>
        <v>0</v>
      </c>
      <c r="V94" s="2">
        <f t="shared" si="113"/>
        <v>0</v>
      </c>
      <c r="W94" s="2">
        <f t="shared" si="114"/>
        <v>0</v>
      </c>
      <c r="X94" s="2">
        <f t="shared" si="115"/>
        <v>0</v>
      </c>
      <c r="Y94" s="2">
        <f t="shared" si="116"/>
        <v>0</v>
      </c>
      <c r="Z94" s="2"/>
      <c r="AA94" s="2">
        <v>16688585</v>
      </c>
      <c r="AB94" s="2">
        <f t="shared" si="117"/>
        <v>94.68</v>
      </c>
      <c r="AC94" s="2">
        <f t="shared" si="95"/>
        <v>94.68</v>
      </c>
      <c r="AD94" s="2">
        <f t="shared" ref="AD94:AD99" si="139">ROUND((((ET94)-(EU94))+AE94),6)</f>
        <v>0</v>
      </c>
      <c r="AE94" s="2">
        <f t="shared" ref="AE94:AF99" si="140">ROUND((EU94),6)</f>
        <v>0</v>
      </c>
      <c r="AF94" s="2">
        <f t="shared" si="140"/>
        <v>0</v>
      </c>
      <c r="AG94" s="2">
        <f t="shared" si="118"/>
        <v>0</v>
      </c>
      <c r="AH94" s="2">
        <f t="shared" ref="AH94:AI99" si="141">(EW94)</f>
        <v>0</v>
      </c>
      <c r="AI94" s="2">
        <f t="shared" si="141"/>
        <v>0</v>
      </c>
      <c r="AJ94" s="2">
        <f t="shared" si="119"/>
        <v>0</v>
      </c>
      <c r="AK94" s="2">
        <v>94.68</v>
      </c>
      <c r="AL94" s="2">
        <v>94.68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106</v>
      </c>
      <c r="AU94" s="2">
        <v>54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3</v>
      </c>
      <c r="BI94" s="2">
        <v>1</v>
      </c>
      <c r="BJ94" s="2" t="s">
        <v>169</v>
      </c>
      <c r="BK94" s="2"/>
      <c r="BL94" s="2"/>
      <c r="BM94" s="2">
        <v>10001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118</v>
      </c>
      <c r="CA94" s="2">
        <v>63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20"/>
        <v>568.08000000000004</v>
      </c>
      <c r="CQ94" s="2">
        <f t="shared" si="121"/>
        <v>94.68</v>
      </c>
      <c r="CR94" s="2">
        <f t="shared" si="122"/>
        <v>0</v>
      </c>
      <c r="CS94" s="2">
        <f t="shared" si="123"/>
        <v>0</v>
      </c>
      <c r="CT94" s="2">
        <f t="shared" si="124"/>
        <v>0</v>
      </c>
      <c r="CU94" s="2">
        <f t="shared" si="125"/>
        <v>0</v>
      </c>
      <c r="CV94" s="2">
        <f t="shared" si="126"/>
        <v>0</v>
      </c>
      <c r="CW94" s="2">
        <f t="shared" si="127"/>
        <v>0</v>
      </c>
      <c r="CX94" s="2">
        <f t="shared" si="128"/>
        <v>0</v>
      </c>
      <c r="CY94" s="2">
        <f t="shared" si="129"/>
        <v>0</v>
      </c>
      <c r="CZ94" s="2">
        <f t="shared" si="130"/>
        <v>0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1013</v>
      </c>
      <c r="DV94" s="2" t="s">
        <v>168</v>
      </c>
      <c r="DW94" s="2" t="s">
        <v>168</v>
      </c>
      <c r="DX94" s="2">
        <v>1</v>
      </c>
      <c r="DY94" s="2"/>
      <c r="DZ94" s="2"/>
      <c r="EA94" s="2"/>
      <c r="EB94" s="2"/>
      <c r="EC94" s="2"/>
      <c r="ED94" s="2"/>
      <c r="EE94" s="2">
        <v>16510487</v>
      </c>
      <c r="EF94" s="2">
        <v>2</v>
      </c>
      <c r="EG94" s="2" t="s">
        <v>20</v>
      </c>
      <c r="EH94" s="2">
        <v>0</v>
      </c>
      <c r="EI94" s="2" t="s">
        <v>6</v>
      </c>
      <c r="EJ94" s="2">
        <v>1</v>
      </c>
      <c r="EK94" s="2">
        <v>10001</v>
      </c>
      <c r="EL94" s="2" t="s">
        <v>32</v>
      </c>
      <c r="EM94" s="2" t="s">
        <v>33</v>
      </c>
      <c r="EN94" s="2"/>
      <c r="EO94" s="2" t="s">
        <v>6</v>
      </c>
      <c r="EP94" s="2"/>
      <c r="EQ94" s="2">
        <v>0</v>
      </c>
      <c r="ER94" s="2">
        <v>94.68</v>
      </c>
      <c r="ES94" s="2">
        <v>94.68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1"/>
        <v>0</v>
      </c>
      <c r="FS94" s="2">
        <v>0</v>
      </c>
      <c r="FT94" s="2" t="s">
        <v>23</v>
      </c>
      <c r="FU94" s="2" t="s">
        <v>24</v>
      </c>
      <c r="FV94" s="2"/>
      <c r="FW94" s="2"/>
      <c r="FX94" s="2">
        <v>106.2</v>
      </c>
      <c r="FY94" s="2">
        <v>53.55</v>
      </c>
      <c r="FZ94" s="2"/>
      <c r="GA94" s="2" t="s">
        <v>6</v>
      </c>
      <c r="GB94" s="2"/>
      <c r="GC94" s="2"/>
      <c r="GD94" s="2">
        <v>0</v>
      </c>
      <c r="GE94" s="2"/>
      <c r="GF94" s="2">
        <v>-347778458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2"/>
        <v>0</v>
      </c>
      <c r="GM94" s="2">
        <f t="shared" si="133"/>
        <v>568.08000000000004</v>
      </c>
      <c r="GN94" s="2">
        <f t="shared" si="134"/>
        <v>568.08000000000004</v>
      </c>
      <c r="GO94" s="2">
        <f t="shared" si="135"/>
        <v>0</v>
      </c>
      <c r="GP94" s="2">
        <f t="shared" si="136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37"/>
        <v>0</v>
      </c>
      <c r="GW94" s="2">
        <v>1</v>
      </c>
      <c r="GX94" s="2">
        <f t="shared" si="138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168</v>
      </c>
      <c r="E95" t="s">
        <v>165</v>
      </c>
      <c r="F95" t="s">
        <v>166</v>
      </c>
      <c r="G95" t="s">
        <v>167</v>
      </c>
      <c r="H95" t="s">
        <v>168</v>
      </c>
      <c r="I95">
        <f>I93*J95</f>
        <v>6</v>
      </c>
      <c r="J95">
        <v>52.910052910052912</v>
      </c>
      <c r="O95">
        <f t="shared" si="106"/>
        <v>4050.41</v>
      </c>
      <c r="P95">
        <f t="shared" si="107"/>
        <v>4050.41</v>
      </c>
      <c r="Q95">
        <f t="shared" si="108"/>
        <v>0</v>
      </c>
      <c r="R95">
        <f t="shared" si="109"/>
        <v>0</v>
      </c>
      <c r="S95">
        <f t="shared" si="110"/>
        <v>0</v>
      </c>
      <c r="T95">
        <f t="shared" si="111"/>
        <v>0</v>
      </c>
      <c r="U95">
        <f t="shared" si="112"/>
        <v>0</v>
      </c>
      <c r="V95">
        <f t="shared" si="113"/>
        <v>0</v>
      </c>
      <c r="W95">
        <f t="shared" si="114"/>
        <v>0</v>
      </c>
      <c r="X95">
        <f t="shared" si="115"/>
        <v>0</v>
      </c>
      <c r="Y95">
        <f t="shared" si="116"/>
        <v>0</v>
      </c>
      <c r="AA95">
        <v>16688586</v>
      </c>
      <c r="AB95">
        <f t="shared" si="117"/>
        <v>94.68</v>
      </c>
      <c r="AC95">
        <f t="shared" si="95"/>
        <v>94.68</v>
      </c>
      <c r="AD95">
        <f t="shared" si="139"/>
        <v>0</v>
      </c>
      <c r="AE95">
        <f t="shared" si="140"/>
        <v>0</v>
      </c>
      <c r="AF95">
        <f t="shared" si="140"/>
        <v>0</v>
      </c>
      <c r="AG95">
        <f t="shared" si="118"/>
        <v>0</v>
      </c>
      <c r="AH95">
        <f t="shared" si="141"/>
        <v>0</v>
      </c>
      <c r="AI95">
        <f t="shared" si="141"/>
        <v>0</v>
      </c>
      <c r="AJ95">
        <f t="shared" si="119"/>
        <v>0</v>
      </c>
      <c r="AK95">
        <v>94.68</v>
      </c>
      <c r="AL95">
        <v>94.68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106</v>
      </c>
      <c r="AU95">
        <v>54</v>
      </c>
      <c r="AV95">
        <v>1</v>
      </c>
      <c r="AW95">
        <v>1</v>
      </c>
      <c r="AZ95">
        <v>7.13</v>
      </c>
      <c r="BA95">
        <v>1</v>
      </c>
      <c r="BB95">
        <v>1</v>
      </c>
      <c r="BC95">
        <v>7.13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169</v>
      </c>
      <c r="BM95">
        <v>10001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118</v>
      </c>
      <c r="CA95">
        <v>63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20"/>
        <v>4050.41</v>
      </c>
      <c r="CQ95">
        <f t="shared" si="121"/>
        <v>675.0684</v>
      </c>
      <c r="CR95">
        <f t="shared" si="122"/>
        <v>0</v>
      </c>
      <c r="CS95">
        <f t="shared" si="123"/>
        <v>0</v>
      </c>
      <c r="CT95">
        <f t="shared" si="124"/>
        <v>0</v>
      </c>
      <c r="CU95">
        <f t="shared" si="125"/>
        <v>0</v>
      </c>
      <c r="CV95">
        <f t="shared" si="126"/>
        <v>0</v>
      </c>
      <c r="CW95">
        <f t="shared" si="127"/>
        <v>0</v>
      </c>
      <c r="CX95">
        <f t="shared" si="128"/>
        <v>0</v>
      </c>
      <c r="CY95">
        <f t="shared" si="129"/>
        <v>0</v>
      </c>
      <c r="CZ95">
        <f t="shared" si="130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168</v>
      </c>
      <c r="DW95" t="s">
        <v>168</v>
      </c>
      <c r="DX95">
        <v>1</v>
      </c>
      <c r="EE95">
        <v>16510487</v>
      </c>
      <c r="EF95">
        <v>2</v>
      </c>
      <c r="EG95" t="s">
        <v>20</v>
      </c>
      <c r="EH95">
        <v>0</v>
      </c>
      <c r="EI95" t="s">
        <v>6</v>
      </c>
      <c r="EJ95">
        <v>1</v>
      </c>
      <c r="EK95">
        <v>10001</v>
      </c>
      <c r="EL95" t="s">
        <v>32</v>
      </c>
      <c r="EM95" t="s">
        <v>33</v>
      </c>
      <c r="EO95" t="s">
        <v>6</v>
      </c>
      <c r="EQ95">
        <v>0</v>
      </c>
      <c r="ER95">
        <v>94.68</v>
      </c>
      <c r="ES95">
        <v>94.68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31"/>
        <v>0</v>
      </c>
      <c r="FS95">
        <v>0</v>
      </c>
      <c r="FT95" t="s">
        <v>23</v>
      </c>
      <c r="FU95" t="s">
        <v>24</v>
      </c>
      <c r="FX95">
        <v>106.2</v>
      </c>
      <c r="FY95">
        <v>53.55</v>
      </c>
      <c r="GA95" t="s">
        <v>6</v>
      </c>
      <c r="GD95">
        <v>0</v>
      </c>
      <c r="GF95">
        <v>-347778458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2"/>
        <v>0</v>
      </c>
      <c r="GM95">
        <f t="shared" si="133"/>
        <v>4050.41</v>
      </c>
      <c r="GN95">
        <f t="shared" si="134"/>
        <v>4050.41</v>
      </c>
      <c r="GO95">
        <f t="shared" si="135"/>
        <v>0</v>
      </c>
      <c r="GP95">
        <f t="shared" si="136"/>
        <v>0</v>
      </c>
      <c r="GR95">
        <v>0</v>
      </c>
      <c r="GS95">
        <v>3</v>
      </c>
      <c r="GT95">
        <v>0</v>
      </c>
      <c r="GU95" t="s">
        <v>6</v>
      </c>
      <c r="GV95">
        <f t="shared" si="137"/>
        <v>0</v>
      </c>
      <c r="GW95">
        <v>1</v>
      </c>
      <c r="GX95">
        <f t="shared" si="138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162</v>
      </c>
      <c r="D96" s="2"/>
      <c r="E96" s="2" t="s">
        <v>170</v>
      </c>
      <c r="F96" s="2" t="s">
        <v>171</v>
      </c>
      <c r="G96" s="2" t="s">
        <v>172</v>
      </c>
      <c r="H96" s="2" t="s">
        <v>168</v>
      </c>
      <c r="I96" s="2">
        <f>I92*J96</f>
        <v>0.99999999999999989</v>
      </c>
      <c r="J96" s="2">
        <v>8.8183421516754841</v>
      </c>
      <c r="K96" s="2"/>
      <c r="L96" s="2"/>
      <c r="M96" s="2"/>
      <c r="N96" s="2"/>
      <c r="O96" s="2">
        <f t="shared" si="106"/>
        <v>764.1</v>
      </c>
      <c r="P96" s="2">
        <f t="shared" si="107"/>
        <v>764.1</v>
      </c>
      <c r="Q96" s="2">
        <f t="shared" si="108"/>
        <v>0</v>
      </c>
      <c r="R96" s="2">
        <f t="shared" si="109"/>
        <v>0</v>
      </c>
      <c r="S96" s="2">
        <f t="shared" si="110"/>
        <v>0</v>
      </c>
      <c r="T96" s="2">
        <f t="shared" si="111"/>
        <v>0</v>
      </c>
      <c r="U96" s="2">
        <f t="shared" si="112"/>
        <v>0</v>
      </c>
      <c r="V96" s="2">
        <f t="shared" si="113"/>
        <v>0</v>
      </c>
      <c r="W96" s="2">
        <f t="shared" si="114"/>
        <v>0</v>
      </c>
      <c r="X96" s="2">
        <f t="shared" si="115"/>
        <v>0</v>
      </c>
      <c r="Y96" s="2">
        <f t="shared" si="116"/>
        <v>0</v>
      </c>
      <c r="Z96" s="2"/>
      <c r="AA96" s="2">
        <v>16688585</v>
      </c>
      <c r="AB96" s="2">
        <f t="shared" si="117"/>
        <v>764.1</v>
      </c>
      <c r="AC96" s="2">
        <f t="shared" ref="AC96:AC127" si="142">ROUND((ES96),6)</f>
        <v>764.1</v>
      </c>
      <c r="AD96" s="2">
        <f t="shared" si="139"/>
        <v>0</v>
      </c>
      <c r="AE96" s="2">
        <f t="shared" si="140"/>
        <v>0</v>
      </c>
      <c r="AF96" s="2">
        <f t="shared" si="140"/>
        <v>0</v>
      </c>
      <c r="AG96" s="2">
        <f t="shared" si="118"/>
        <v>0</v>
      </c>
      <c r="AH96" s="2">
        <f t="shared" si="141"/>
        <v>0</v>
      </c>
      <c r="AI96" s="2">
        <f t="shared" si="141"/>
        <v>0</v>
      </c>
      <c r="AJ96" s="2">
        <f t="shared" si="119"/>
        <v>0</v>
      </c>
      <c r="AK96" s="2">
        <v>764.1</v>
      </c>
      <c r="AL96" s="2">
        <v>764.1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106</v>
      </c>
      <c r="AU96" s="2">
        <v>54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173</v>
      </c>
      <c r="BK96" s="2"/>
      <c r="BL96" s="2"/>
      <c r="BM96" s="2">
        <v>10001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118</v>
      </c>
      <c r="CA96" s="2">
        <v>63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20"/>
        <v>764.1</v>
      </c>
      <c r="CQ96" s="2">
        <f t="shared" si="121"/>
        <v>764.1</v>
      </c>
      <c r="CR96" s="2">
        <f t="shared" si="122"/>
        <v>0</v>
      </c>
      <c r="CS96" s="2">
        <f t="shared" si="123"/>
        <v>0</v>
      </c>
      <c r="CT96" s="2">
        <f t="shared" si="124"/>
        <v>0</v>
      </c>
      <c r="CU96" s="2">
        <f t="shared" si="125"/>
        <v>0</v>
      </c>
      <c r="CV96" s="2">
        <f t="shared" si="126"/>
        <v>0</v>
      </c>
      <c r="CW96" s="2">
        <f t="shared" si="127"/>
        <v>0</v>
      </c>
      <c r="CX96" s="2">
        <f t="shared" si="128"/>
        <v>0</v>
      </c>
      <c r="CY96" s="2">
        <f t="shared" si="129"/>
        <v>0</v>
      </c>
      <c r="CZ96" s="2">
        <f t="shared" si="130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1013</v>
      </c>
      <c r="DV96" s="2" t="s">
        <v>168</v>
      </c>
      <c r="DW96" s="2" t="s">
        <v>168</v>
      </c>
      <c r="DX96" s="2">
        <v>1</v>
      </c>
      <c r="DY96" s="2"/>
      <c r="DZ96" s="2"/>
      <c r="EA96" s="2"/>
      <c r="EB96" s="2"/>
      <c r="EC96" s="2"/>
      <c r="ED96" s="2"/>
      <c r="EE96" s="2">
        <v>16510487</v>
      </c>
      <c r="EF96" s="2">
        <v>2</v>
      </c>
      <c r="EG96" s="2" t="s">
        <v>20</v>
      </c>
      <c r="EH96" s="2">
        <v>0</v>
      </c>
      <c r="EI96" s="2" t="s">
        <v>6</v>
      </c>
      <c r="EJ96" s="2">
        <v>1</v>
      </c>
      <c r="EK96" s="2">
        <v>10001</v>
      </c>
      <c r="EL96" s="2" t="s">
        <v>32</v>
      </c>
      <c r="EM96" s="2" t="s">
        <v>33</v>
      </c>
      <c r="EN96" s="2"/>
      <c r="EO96" s="2" t="s">
        <v>6</v>
      </c>
      <c r="EP96" s="2"/>
      <c r="EQ96" s="2">
        <v>0</v>
      </c>
      <c r="ER96" s="2">
        <v>764.1</v>
      </c>
      <c r="ES96" s="2">
        <v>764.1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1"/>
        <v>0</v>
      </c>
      <c r="FS96" s="2">
        <v>0</v>
      </c>
      <c r="FT96" s="2" t="s">
        <v>23</v>
      </c>
      <c r="FU96" s="2" t="s">
        <v>24</v>
      </c>
      <c r="FV96" s="2"/>
      <c r="FW96" s="2"/>
      <c r="FX96" s="2">
        <v>106.2</v>
      </c>
      <c r="FY96" s="2">
        <v>53.55</v>
      </c>
      <c r="FZ96" s="2"/>
      <c r="GA96" s="2" t="s">
        <v>6</v>
      </c>
      <c r="GB96" s="2"/>
      <c r="GC96" s="2"/>
      <c r="GD96" s="2">
        <v>0</v>
      </c>
      <c r="GE96" s="2"/>
      <c r="GF96" s="2">
        <v>912883560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2"/>
        <v>0</v>
      </c>
      <c r="GM96" s="2">
        <f t="shared" si="133"/>
        <v>764.1</v>
      </c>
      <c r="GN96" s="2">
        <f t="shared" si="134"/>
        <v>764.1</v>
      </c>
      <c r="GO96" s="2">
        <f t="shared" si="135"/>
        <v>0</v>
      </c>
      <c r="GP96" s="2">
        <f t="shared" si="136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37"/>
        <v>0</v>
      </c>
      <c r="GW96" s="2">
        <v>1</v>
      </c>
      <c r="GX96" s="2">
        <f t="shared" si="138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173</v>
      </c>
      <c r="E97" t="s">
        <v>170</v>
      </c>
      <c r="F97" t="s">
        <v>171</v>
      </c>
      <c r="G97" t="s">
        <v>172</v>
      </c>
      <c r="H97" t="s">
        <v>168</v>
      </c>
      <c r="I97">
        <f>I93*J97</f>
        <v>0.99999999999999989</v>
      </c>
      <c r="J97">
        <v>8.8183421516754841</v>
      </c>
      <c r="O97">
        <f t="shared" si="106"/>
        <v>5448.03</v>
      </c>
      <c r="P97">
        <f t="shared" si="107"/>
        <v>5448.03</v>
      </c>
      <c r="Q97">
        <f t="shared" si="108"/>
        <v>0</v>
      </c>
      <c r="R97">
        <f t="shared" si="109"/>
        <v>0</v>
      </c>
      <c r="S97">
        <f t="shared" si="110"/>
        <v>0</v>
      </c>
      <c r="T97">
        <f t="shared" si="111"/>
        <v>0</v>
      </c>
      <c r="U97">
        <f t="shared" si="112"/>
        <v>0</v>
      </c>
      <c r="V97">
        <f t="shared" si="113"/>
        <v>0</v>
      </c>
      <c r="W97">
        <f t="shared" si="114"/>
        <v>0</v>
      </c>
      <c r="X97">
        <f t="shared" si="115"/>
        <v>0</v>
      </c>
      <c r="Y97">
        <f t="shared" si="116"/>
        <v>0</v>
      </c>
      <c r="AA97">
        <v>16688586</v>
      </c>
      <c r="AB97">
        <f t="shared" si="117"/>
        <v>764.1</v>
      </c>
      <c r="AC97">
        <f t="shared" si="142"/>
        <v>764.1</v>
      </c>
      <c r="AD97">
        <f t="shared" si="139"/>
        <v>0</v>
      </c>
      <c r="AE97">
        <f t="shared" si="140"/>
        <v>0</v>
      </c>
      <c r="AF97">
        <f t="shared" si="140"/>
        <v>0</v>
      </c>
      <c r="AG97">
        <f t="shared" si="118"/>
        <v>0</v>
      </c>
      <c r="AH97">
        <f t="shared" si="141"/>
        <v>0</v>
      </c>
      <c r="AI97">
        <f t="shared" si="141"/>
        <v>0</v>
      </c>
      <c r="AJ97">
        <f t="shared" si="119"/>
        <v>0</v>
      </c>
      <c r="AK97">
        <v>764.1</v>
      </c>
      <c r="AL97">
        <v>764.1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106</v>
      </c>
      <c r="AU97">
        <v>54</v>
      </c>
      <c r="AV97">
        <v>1</v>
      </c>
      <c r="AW97">
        <v>1</v>
      </c>
      <c r="AZ97">
        <v>7.13</v>
      </c>
      <c r="BA97">
        <v>1</v>
      </c>
      <c r="BB97">
        <v>1</v>
      </c>
      <c r="BC97">
        <v>7.13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173</v>
      </c>
      <c r="BM97">
        <v>10001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118</v>
      </c>
      <c r="CA97">
        <v>63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0"/>
        <v>5448.03</v>
      </c>
      <c r="CQ97">
        <f t="shared" si="121"/>
        <v>5448.0330000000004</v>
      </c>
      <c r="CR97">
        <f t="shared" si="122"/>
        <v>0</v>
      </c>
      <c r="CS97">
        <f t="shared" si="123"/>
        <v>0</v>
      </c>
      <c r="CT97">
        <f t="shared" si="124"/>
        <v>0</v>
      </c>
      <c r="CU97">
        <f t="shared" si="125"/>
        <v>0</v>
      </c>
      <c r="CV97">
        <f t="shared" si="126"/>
        <v>0</v>
      </c>
      <c r="CW97">
        <f t="shared" si="127"/>
        <v>0</v>
      </c>
      <c r="CX97">
        <f t="shared" si="128"/>
        <v>0</v>
      </c>
      <c r="CY97">
        <f t="shared" si="129"/>
        <v>0</v>
      </c>
      <c r="CZ97">
        <f t="shared" si="130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1013</v>
      </c>
      <c r="DV97" t="s">
        <v>168</v>
      </c>
      <c r="DW97" t="s">
        <v>168</v>
      </c>
      <c r="DX97">
        <v>1</v>
      </c>
      <c r="EE97">
        <v>16510487</v>
      </c>
      <c r="EF97">
        <v>2</v>
      </c>
      <c r="EG97" t="s">
        <v>20</v>
      </c>
      <c r="EH97">
        <v>0</v>
      </c>
      <c r="EI97" t="s">
        <v>6</v>
      </c>
      <c r="EJ97">
        <v>1</v>
      </c>
      <c r="EK97">
        <v>10001</v>
      </c>
      <c r="EL97" t="s">
        <v>32</v>
      </c>
      <c r="EM97" t="s">
        <v>33</v>
      </c>
      <c r="EO97" t="s">
        <v>6</v>
      </c>
      <c r="EQ97">
        <v>0</v>
      </c>
      <c r="ER97">
        <v>764.1</v>
      </c>
      <c r="ES97">
        <v>764.1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1"/>
        <v>0</v>
      </c>
      <c r="FS97">
        <v>0</v>
      </c>
      <c r="FT97" t="s">
        <v>23</v>
      </c>
      <c r="FU97" t="s">
        <v>24</v>
      </c>
      <c r="FX97">
        <v>106.2</v>
      </c>
      <c r="FY97">
        <v>53.55</v>
      </c>
      <c r="GA97" t="s">
        <v>6</v>
      </c>
      <c r="GD97">
        <v>0</v>
      </c>
      <c r="GF97">
        <v>912883560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2"/>
        <v>0</v>
      </c>
      <c r="GM97">
        <f t="shared" si="133"/>
        <v>5448.03</v>
      </c>
      <c r="GN97">
        <f t="shared" si="134"/>
        <v>5448.03</v>
      </c>
      <c r="GO97">
        <f t="shared" si="135"/>
        <v>0</v>
      </c>
      <c r="GP97">
        <f t="shared" si="136"/>
        <v>0</v>
      </c>
      <c r="GR97">
        <v>0</v>
      </c>
      <c r="GS97">
        <v>3</v>
      </c>
      <c r="GT97">
        <v>0</v>
      </c>
      <c r="GU97" t="s">
        <v>6</v>
      </c>
      <c r="GV97">
        <f t="shared" si="137"/>
        <v>0</v>
      </c>
      <c r="GW97">
        <v>1</v>
      </c>
      <c r="GX97">
        <f t="shared" si="138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161</v>
      </c>
      <c r="D98" s="2"/>
      <c r="E98" s="2" t="s">
        <v>174</v>
      </c>
      <c r="F98" s="2" t="s">
        <v>175</v>
      </c>
      <c r="G98" s="2" t="s">
        <v>176</v>
      </c>
      <c r="H98" s="2" t="s">
        <v>168</v>
      </c>
      <c r="I98" s="2">
        <f>I92*J98</f>
        <v>5</v>
      </c>
      <c r="J98" s="2">
        <v>44.091710758377424</v>
      </c>
      <c r="K98" s="2"/>
      <c r="L98" s="2"/>
      <c r="M98" s="2"/>
      <c r="N98" s="2"/>
      <c r="O98" s="2">
        <f t="shared" si="106"/>
        <v>7179.8</v>
      </c>
      <c r="P98" s="2">
        <f t="shared" si="107"/>
        <v>7179.8</v>
      </c>
      <c r="Q98" s="2">
        <f t="shared" si="108"/>
        <v>0</v>
      </c>
      <c r="R98" s="2">
        <f t="shared" si="109"/>
        <v>0</v>
      </c>
      <c r="S98" s="2">
        <f t="shared" si="110"/>
        <v>0</v>
      </c>
      <c r="T98" s="2">
        <f t="shared" si="111"/>
        <v>0</v>
      </c>
      <c r="U98" s="2">
        <f t="shared" si="112"/>
        <v>0</v>
      </c>
      <c r="V98" s="2">
        <f t="shared" si="113"/>
        <v>0</v>
      </c>
      <c r="W98" s="2">
        <f t="shared" si="114"/>
        <v>0</v>
      </c>
      <c r="X98" s="2">
        <f t="shared" si="115"/>
        <v>0</v>
      </c>
      <c r="Y98" s="2">
        <f t="shared" si="116"/>
        <v>0</v>
      </c>
      <c r="Z98" s="2"/>
      <c r="AA98" s="2">
        <v>16688585</v>
      </c>
      <c r="AB98" s="2">
        <f t="shared" si="117"/>
        <v>1435.96</v>
      </c>
      <c r="AC98" s="2">
        <f t="shared" si="142"/>
        <v>1435.96</v>
      </c>
      <c r="AD98" s="2">
        <f t="shared" si="139"/>
        <v>0</v>
      </c>
      <c r="AE98" s="2">
        <f t="shared" si="140"/>
        <v>0</v>
      </c>
      <c r="AF98" s="2">
        <f t="shared" si="140"/>
        <v>0</v>
      </c>
      <c r="AG98" s="2">
        <f t="shared" si="118"/>
        <v>0</v>
      </c>
      <c r="AH98" s="2">
        <f t="shared" si="141"/>
        <v>0</v>
      </c>
      <c r="AI98" s="2">
        <f t="shared" si="141"/>
        <v>0</v>
      </c>
      <c r="AJ98" s="2">
        <f t="shared" si="119"/>
        <v>0</v>
      </c>
      <c r="AK98" s="2">
        <v>1435.96</v>
      </c>
      <c r="AL98" s="2">
        <v>1435.96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106</v>
      </c>
      <c r="AU98" s="2">
        <v>54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177</v>
      </c>
      <c r="BK98" s="2"/>
      <c r="BL98" s="2"/>
      <c r="BM98" s="2">
        <v>10001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118</v>
      </c>
      <c r="CA98" s="2">
        <v>63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20"/>
        <v>7179.8</v>
      </c>
      <c r="CQ98" s="2">
        <f t="shared" si="121"/>
        <v>1435.96</v>
      </c>
      <c r="CR98" s="2">
        <f t="shared" si="122"/>
        <v>0</v>
      </c>
      <c r="CS98" s="2">
        <f t="shared" si="123"/>
        <v>0</v>
      </c>
      <c r="CT98" s="2">
        <f t="shared" si="124"/>
        <v>0</v>
      </c>
      <c r="CU98" s="2">
        <f t="shared" si="125"/>
        <v>0</v>
      </c>
      <c r="CV98" s="2">
        <f t="shared" si="126"/>
        <v>0</v>
      </c>
      <c r="CW98" s="2">
        <f t="shared" si="127"/>
        <v>0</v>
      </c>
      <c r="CX98" s="2">
        <f t="shared" si="128"/>
        <v>0</v>
      </c>
      <c r="CY98" s="2">
        <f t="shared" si="129"/>
        <v>0</v>
      </c>
      <c r="CZ98" s="2">
        <f t="shared" si="130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1013</v>
      </c>
      <c r="DV98" s="2" t="s">
        <v>168</v>
      </c>
      <c r="DW98" s="2" t="s">
        <v>168</v>
      </c>
      <c r="DX98" s="2">
        <v>1</v>
      </c>
      <c r="DY98" s="2"/>
      <c r="DZ98" s="2"/>
      <c r="EA98" s="2"/>
      <c r="EB98" s="2"/>
      <c r="EC98" s="2"/>
      <c r="ED98" s="2"/>
      <c r="EE98" s="2">
        <v>16510487</v>
      </c>
      <c r="EF98" s="2">
        <v>2</v>
      </c>
      <c r="EG98" s="2" t="s">
        <v>20</v>
      </c>
      <c r="EH98" s="2">
        <v>0</v>
      </c>
      <c r="EI98" s="2" t="s">
        <v>6</v>
      </c>
      <c r="EJ98" s="2">
        <v>1</v>
      </c>
      <c r="EK98" s="2">
        <v>10001</v>
      </c>
      <c r="EL98" s="2" t="s">
        <v>32</v>
      </c>
      <c r="EM98" s="2" t="s">
        <v>33</v>
      </c>
      <c r="EN98" s="2"/>
      <c r="EO98" s="2" t="s">
        <v>6</v>
      </c>
      <c r="EP98" s="2"/>
      <c r="EQ98" s="2">
        <v>0</v>
      </c>
      <c r="ER98" s="2">
        <v>1435.96</v>
      </c>
      <c r="ES98" s="2">
        <v>1435.96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1"/>
        <v>0</v>
      </c>
      <c r="FS98" s="2">
        <v>0</v>
      </c>
      <c r="FT98" s="2" t="s">
        <v>23</v>
      </c>
      <c r="FU98" s="2" t="s">
        <v>24</v>
      </c>
      <c r="FV98" s="2"/>
      <c r="FW98" s="2"/>
      <c r="FX98" s="2">
        <v>106.2</v>
      </c>
      <c r="FY98" s="2">
        <v>53.55</v>
      </c>
      <c r="FZ98" s="2"/>
      <c r="GA98" s="2" t="s">
        <v>6</v>
      </c>
      <c r="GB98" s="2"/>
      <c r="GC98" s="2"/>
      <c r="GD98" s="2">
        <v>0</v>
      </c>
      <c r="GE98" s="2"/>
      <c r="GF98" s="2">
        <v>-754548296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2"/>
        <v>0</v>
      </c>
      <c r="GM98" s="2">
        <f t="shared" si="133"/>
        <v>7179.8</v>
      </c>
      <c r="GN98" s="2">
        <f t="shared" si="134"/>
        <v>7179.8</v>
      </c>
      <c r="GO98" s="2">
        <f t="shared" si="135"/>
        <v>0</v>
      </c>
      <c r="GP98" s="2">
        <f t="shared" si="136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37"/>
        <v>0</v>
      </c>
      <c r="GW98" s="2">
        <v>1</v>
      </c>
      <c r="GX98" s="2">
        <f t="shared" si="138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172</v>
      </c>
      <c r="E99" t="s">
        <v>174</v>
      </c>
      <c r="F99" t="s">
        <v>175</v>
      </c>
      <c r="G99" t="s">
        <v>176</v>
      </c>
      <c r="H99" t="s">
        <v>168</v>
      </c>
      <c r="I99">
        <f>I93*J99</f>
        <v>5</v>
      </c>
      <c r="J99">
        <v>44.091710758377424</v>
      </c>
      <c r="O99">
        <f t="shared" si="106"/>
        <v>51191.97</v>
      </c>
      <c r="P99">
        <f t="shared" si="107"/>
        <v>51191.97</v>
      </c>
      <c r="Q99">
        <f t="shared" si="108"/>
        <v>0</v>
      </c>
      <c r="R99">
        <f t="shared" si="109"/>
        <v>0</v>
      </c>
      <c r="S99">
        <f t="shared" si="110"/>
        <v>0</v>
      </c>
      <c r="T99">
        <f t="shared" si="111"/>
        <v>0</v>
      </c>
      <c r="U99">
        <f t="shared" si="112"/>
        <v>0</v>
      </c>
      <c r="V99">
        <f t="shared" si="113"/>
        <v>0</v>
      </c>
      <c r="W99">
        <f t="shared" si="114"/>
        <v>0</v>
      </c>
      <c r="X99">
        <f t="shared" si="115"/>
        <v>0</v>
      </c>
      <c r="Y99">
        <f t="shared" si="116"/>
        <v>0</v>
      </c>
      <c r="AA99">
        <v>16688586</v>
      </c>
      <c r="AB99">
        <f t="shared" si="117"/>
        <v>1435.96</v>
      </c>
      <c r="AC99">
        <f t="shared" si="142"/>
        <v>1435.96</v>
      </c>
      <c r="AD99">
        <f t="shared" si="139"/>
        <v>0</v>
      </c>
      <c r="AE99">
        <f t="shared" si="140"/>
        <v>0</v>
      </c>
      <c r="AF99">
        <f t="shared" si="140"/>
        <v>0</v>
      </c>
      <c r="AG99">
        <f t="shared" si="118"/>
        <v>0</v>
      </c>
      <c r="AH99">
        <f t="shared" si="141"/>
        <v>0</v>
      </c>
      <c r="AI99">
        <f t="shared" si="141"/>
        <v>0</v>
      </c>
      <c r="AJ99">
        <f t="shared" si="119"/>
        <v>0</v>
      </c>
      <c r="AK99">
        <v>1435.96</v>
      </c>
      <c r="AL99">
        <v>1435.96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106</v>
      </c>
      <c r="AU99">
        <v>54</v>
      </c>
      <c r="AV99">
        <v>1</v>
      </c>
      <c r="AW99">
        <v>1</v>
      </c>
      <c r="AZ99">
        <v>7.13</v>
      </c>
      <c r="BA99">
        <v>1</v>
      </c>
      <c r="BB99">
        <v>1</v>
      </c>
      <c r="BC99">
        <v>7.13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177</v>
      </c>
      <c r="BM99">
        <v>10001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118</v>
      </c>
      <c r="CA99">
        <v>63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20"/>
        <v>51191.97</v>
      </c>
      <c r="CQ99">
        <f t="shared" si="121"/>
        <v>10238.3948</v>
      </c>
      <c r="CR99">
        <f t="shared" si="122"/>
        <v>0</v>
      </c>
      <c r="CS99">
        <f t="shared" si="123"/>
        <v>0</v>
      </c>
      <c r="CT99">
        <f t="shared" si="124"/>
        <v>0</v>
      </c>
      <c r="CU99">
        <f t="shared" si="125"/>
        <v>0</v>
      </c>
      <c r="CV99">
        <f t="shared" si="126"/>
        <v>0</v>
      </c>
      <c r="CW99">
        <f t="shared" si="127"/>
        <v>0</v>
      </c>
      <c r="CX99">
        <f t="shared" si="128"/>
        <v>0</v>
      </c>
      <c r="CY99">
        <f t="shared" si="129"/>
        <v>0</v>
      </c>
      <c r="CZ99">
        <f t="shared" si="130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1013</v>
      </c>
      <c r="DV99" t="s">
        <v>168</v>
      </c>
      <c r="DW99" t="s">
        <v>168</v>
      </c>
      <c r="DX99">
        <v>1</v>
      </c>
      <c r="EE99">
        <v>16510487</v>
      </c>
      <c r="EF99">
        <v>2</v>
      </c>
      <c r="EG99" t="s">
        <v>20</v>
      </c>
      <c r="EH99">
        <v>0</v>
      </c>
      <c r="EI99" t="s">
        <v>6</v>
      </c>
      <c r="EJ99">
        <v>1</v>
      </c>
      <c r="EK99">
        <v>10001</v>
      </c>
      <c r="EL99" t="s">
        <v>32</v>
      </c>
      <c r="EM99" t="s">
        <v>33</v>
      </c>
      <c r="EO99" t="s">
        <v>6</v>
      </c>
      <c r="EQ99">
        <v>0</v>
      </c>
      <c r="ER99">
        <v>1435.96</v>
      </c>
      <c r="ES99">
        <v>1435.96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1"/>
        <v>0</v>
      </c>
      <c r="FS99">
        <v>0</v>
      </c>
      <c r="FT99" t="s">
        <v>23</v>
      </c>
      <c r="FU99" t="s">
        <v>24</v>
      </c>
      <c r="FX99">
        <v>106.2</v>
      </c>
      <c r="FY99">
        <v>53.55</v>
      </c>
      <c r="GA99" t="s">
        <v>6</v>
      </c>
      <c r="GD99">
        <v>0</v>
      </c>
      <c r="GF99">
        <v>-754548296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32"/>
        <v>0</v>
      </c>
      <c r="GM99">
        <f t="shared" si="133"/>
        <v>51191.97</v>
      </c>
      <c r="GN99">
        <f t="shared" si="134"/>
        <v>51191.97</v>
      </c>
      <c r="GO99">
        <f t="shared" si="135"/>
        <v>0</v>
      </c>
      <c r="GP99">
        <f t="shared" si="136"/>
        <v>0</v>
      </c>
      <c r="GR99">
        <v>0</v>
      </c>
      <c r="GS99">
        <v>3</v>
      </c>
      <c r="GT99">
        <v>0</v>
      </c>
      <c r="GU99" t="s">
        <v>6</v>
      </c>
      <c r="GV99">
        <f t="shared" si="137"/>
        <v>0</v>
      </c>
      <c r="GW99">
        <v>1</v>
      </c>
      <c r="GX99">
        <f t="shared" si="138"/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ROW(SmtRes!A184)</f>
        <v>184</v>
      </c>
      <c r="D100" s="2">
        <f>ROW(EtalonRes!A191)</f>
        <v>191</v>
      </c>
      <c r="E100" s="2" t="s">
        <v>178</v>
      </c>
      <c r="F100" s="2" t="s">
        <v>179</v>
      </c>
      <c r="G100" s="2" t="s">
        <v>180</v>
      </c>
      <c r="H100" s="2" t="s">
        <v>181</v>
      </c>
      <c r="I100" s="2">
        <v>1.89</v>
      </c>
      <c r="J100" s="2">
        <v>0</v>
      </c>
      <c r="K100" s="2"/>
      <c r="L100" s="2"/>
      <c r="M100" s="2"/>
      <c r="N100" s="2"/>
      <c r="O100" s="2">
        <f t="shared" si="106"/>
        <v>134.4</v>
      </c>
      <c r="P100" s="2">
        <f t="shared" si="107"/>
        <v>48.61</v>
      </c>
      <c r="Q100" s="2">
        <f t="shared" si="108"/>
        <v>34.04</v>
      </c>
      <c r="R100" s="2">
        <f t="shared" si="109"/>
        <v>4.6500000000000004</v>
      </c>
      <c r="S100" s="2">
        <f t="shared" si="110"/>
        <v>51.75</v>
      </c>
      <c r="T100" s="2">
        <f t="shared" si="111"/>
        <v>0</v>
      </c>
      <c r="U100" s="2">
        <f t="shared" si="112"/>
        <v>5.2163999999999993</v>
      </c>
      <c r="V100" s="2">
        <f t="shared" si="113"/>
        <v>0.40162500000000001</v>
      </c>
      <c r="W100" s="2">
        <f t="shared" si="114"/>
        <v>0</v>
      </c>
      <c r="X100" s="2">
        <f t="shared" si="115"/>
        <v>45.68</v>
      </c>
      <c r="Y100" s="2">
        <f t="shared" si="116"/>
        <v>40.61</v>
      </c>
      <c r="Z100" s="2"/>
      <c r="AA100" s="2">
        <v>16688585</v>
      </c>
      <c r="AB100" s="2">
        <f t="shared" si="117"/>
        <v>71.114000000000004</v>
      </c>
      <c r="AC100" s="2">
        <f t="shared" si="142"/>
        <v>25.72</v>
      </c>
      <c r="AD100" s="2">
        <f>ROUND(((((ET100*1.25))-((EU100*1.25)))+AE100),6)</f>
        <v>18.012499999999999</v>
      </c>
      <c r="AE100" s="2">
        <f>ROUND(((EU100*1.25)),6)</f>
        <v>2.4624999999999999</v>
      </c>
      <c r="AF100" s="2">
        <f>ROUND(((EV100*1.15)),6)</f>
        <v>27.381499999999999</v>
      </c>
      <c r="AG100" s="2">
        <f t="shared" si="118"/>
        <v>0</v>
      </c>
      <c r="AH100" s="2">
        <f>((EW100*1.15))</f>
        <v>2.76</v>
      </c>
      <c r="AI100" s="2">
        <f>((EX100*1.25))</f>
        <v>0.21250000000000002</v>
      </c>
      <c r="AJ100" s="2">
        <f t="shared" si="119"/>
        <v>0</v>
      </c>
      <c r="AK100" s="2">
        <v>63.94</v>
      </c>
      <c r="AL100" s="2">
        <v>25.72</v>
      </c>
      <c r="AM100" s="2">
        <v>14.41</v>
      </c>
      <c r="AN100" s="2">
        <v>1.97</v>
      </c>
      <c r="AO100" s="2">
        <v>23.81</v>
      </c>
      <c r="AP100" s="2">
        <v>0</v>
      </c>
      <c r="AQ100" s="2">
        <v>2.4</v>
      </c>
      <c r="AR100" s="2">
        <v>0.17</v>
      </c>
      <c r="AS100" s="2">
        <v>0</v>
      </c>
      <c r="AT100" s="2">
        <v>81</v>
      </c>
      <c r="AU100" s="2">
        <v>72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0</v>
      </c>
      <c r="BI100" s="2">
        <v>1</v>
      </c>
      <c r="BJ100" s="2" t="s">
        <v>182</v>
      </c>
      <c r="BK100" s="2"/>
      <c r="BL100" s="2"/>
      <c r="BM100" s="2">
        <v>9001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90</v>
      </c>
      <c r="CA100" s="2">
        <v>85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1583</v>
      </c>
      <c r="CO100" s="2">
        <v>0</v>
      </c>
      <c r="CP100" s="2">
        <f t="shared" si="120"/>
        <v>134.4</v>
      </c>
      <c r="CQ100" s="2">
        <f t="shared" si="121"/>
        <v>25.72</v>
      </c>
      <c r="CR100" s="2">
        <f t="shared" si="122"/>
        <v>18.012499999999999</v>
      </c>
      <c r="CS100" s="2">
        <f t="shared" si="123"/>
        <v>2.4624999999999999</v>
      </c>
      <c r="CT100" s="2">
        <f t="shared" si="124"/>
        <v>27.381499999999999</v>
      </c>
      <c r="CU100" s="2">
        <f t="shared" si="125"/>
        <v>0</v>
      </c>
      <c r="CV100" s="2">
        <f t="shared" si="126"/>
        <v>2.76</v>
      </c>
      <c r="CW100" s="2">
        <f t="shared" si="127"/>
        <v>0.21250000000000002</v>
      </c>
      <c r="CX100" s="2">
        <f t="shared" si="128"/>
        <v>0</v>
      </c>
      <c r="CY100" s="2">
        <f t="shared" si="129"/>
        <v>45.683999999999997</v>
      </c>
      <c r="CZ100" s="2">
        <f t="shared" si="130"/>
        <v>40.607999999999997</v>
      </c>
      <c r="DA100" s="2"/>
      <c r="DB100" s="2"/>
      <c r="DC100" s="2" t="s">
        <v>6</v>
      </c>
      <c r="DD100" s="2" t="s">
        <v>6</v>
      </c>
      <c r="DE100" s="2" t="s">
        <v>96</v>
      </c>
      <c r="DF100" s="2" t="s">
        <v>96</v>
      </c>
      <c r="DG100" s="2" t="s">
        <v>97</v>
      </c>
      <c r="DH100" s="2" t="s">
        <v>6</v>
      </c>
      <c r="DI100" s="2" t="s">
        <v>97</v>
      </c>
      <c r="DJ100" s="2" t="s">
        <v>96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181</v>
      </c>
      <c r="DW100" s="2" t="s">
        <v>181</v>
      </c>
      <c r="DX100" s="2">
        <v>1</v>
      </c>
      <c r="DY100" s="2"/>
      <c r="DZ100" s="2"/>
      <c r="EA100" s="2"/>
      <c r="EB100" s="2"/>
      <c r="EC100" s="2"/>
      <c r="ED100" s="2"/>
      <c r="EE100" s="2">
        <v>16510486</v>
      </c>
      <c r="EF100" s="2">
        <v>2</v>
      </c>
      <c r="EG100" s="2" t="s">
        <v>20</v>
      </c>
      <c r="EH100" s="2">
        <v>0</v>
      </c>
      <c r="EI100" s="2" t="s">
        <v>6</v>
      </c>
      <c r="EJ100" s="2">
        <v>1</v>
      </c>
      <c r="EK100" s="2">
        <v>9001</v>
      </c>
      <c r="EL100" s="2" t="s">
        <v>98</v>
      </c>
      <c r="EM100" s="2" t="s">
        <v>99</v>
      </c>
      <c r="EN100" s="2"/>
      <c r="EO100" s="2" t="s">
        <v>100</v>
      </c>
      <c r="EP100" s="2"/>
      <c r="EQ100" s="2">
        <v>0</v>
      </c>
      <c r="ER100" s="2">
        <v>63.94</v>
      </c>
      <c r="ES100" s="2">
        <v>25.72</v>
      </c>
      <c r="ET100" s="2">
        <v>14.41</v>
      </c>
      <c r="EU100" s="2">
        <v>1.97</v>
      </c>
      <c r="EV100" s="2">
        <v>23.81</v>
      </c>
      <c r="EW100" s="2">
        <v>2.4</v>
      </c>
      <c r="EX100" s="2">
        <v>0.17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1"/>
        <v>0</v>
      </c>
      <c r="FS100" s="2">
        <v>0</v>
      </c>
      <c r="FT100" s="2" t="s">
        <v>23</v>
      </c>
      <c r="FU100" s="2" t="s">
        <v>24</v>
      </c>
      <c r="FV100" s="2"/>
      <c r="FW100" s="2"/>
      <c r="FX100" s="2">
        <v>81</v>
      </c>
      <c r="FY100" s="2">
        <v>72.25</v>
      </c>
      <c r="FZ100" s="2"/>
      <c r="GA100" s="2" t="s">
        <v>6</v>
      </c>
      <c r="GB100" s="2"/>
      <c r="GC100" s="2"/>
      <c r="GD100" s="2">
        <v>0</v>
      </c>
      <c r="GE100" s="2"/>
      <c r="GF100" s="2">
        <v>1555078569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2"/>
        <v>0</v>
      </c>
      <c r="GM100" s="2">
        <f t="shared" si="133"/>
        <v>220.69</v>
      </c>
      <c r="GN100" s="2">
        <f t="shared" si="134"/>
        <v>220.69</v>
      </c>
      <c r="GO100" s="2">
        <f t="shared" si="135"/>
        <v>0</v>
      </c>
      <c r="GP100" s="2">
        <f t="shared" si="136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37"/>
        <v>0</v>
      </c>
      <c r="GW100" s="2">
        <v>1</v>
      </c>
      <c r="GX100" s="2">
        <f t="shared" si="138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ROW(SmtRes!A194)</f>
        <v>194</v>
      </c>
      <c r="D101">
        <f>ROW(EtalonRes!A200)</f>
        <v>200</v>
      </c>
      <c r="E101" t="s">
        <v>178</v>
      </c>
      <c r="F101" t="s">
        <v>179</v>
      </c>
      <c r="G101" t="s">
        <v>180</v>
      </c>
      <c r="H101" t="s">
        <v>181</v>
      </c>
      <c r="I101">
        <v>1.89</v>
      </c>
      <c r="J101">
        <v>0</v>
      </c>
      <c r="O101">
        <f t="shared" si="106"/>
        <v>958.31</v>
      </c>
      <c r="P101">
        <f t="shared" si="107"/>
        <v>346.6</v>
      </c>
      <c r="Q101">
        <f t="shared" si="108"/>
        <v>242.73</v>
      </c>
      <c r="R101">
        <f t="shared" si="109"/>
        <v>33.18</v>
      </c>
      <c r="S101">
        <f t="shared" si="110"/>
        <v>368.98</v>
      </c>
      <c r="T101">
        <f t="shared" si="111"/>
        <v>0</v>
      </c>
      <c r="U101">
        <f t="shared" si="112"/>
        <v>5.2163999999999993</v>
      </c>
      <c r="V101">
        <f t="shared" si="113"/>
        <v>0.40162500000000001</v>
      </c>
      <c r="W101">
        <f t="shared" si="114"/>
        <v>0</v>
      </c>
      <c r="X101">
        <f t="shared" si="115"/>
        <v>325.75</v>
      </c>
      <c r="Y101">
        <f t="shared" si="116"/>
        <v>289.56</v>
      </c>
      <c r="AA101">
        <v>16688586</v>
      </c>
      <c r="AB101">
        <f t="shared" si="117"/>
        <v>71.114000000000004</v>
      </c>
      <c r="AC101">
        <f t="shared" si="142"/>
        <v>25.72</v>
      </c>
      <c r="AD101">
        <f>ROUND(((((ET101*1.25))-((EU101*1.25)))+AE101),6)</f>
        <v>18.012499999999999</v>
      </c>
      <c r="AE101">
        <f>ROUND(((EU101*1.25)),6)</f>
        <v>2.4624999999999999</v>
      </c>
      <c r="AF101">
        <f>ROUND(((EV101*1.15)),6)</f>
        <v>27.381499999999999</v>
      </c>
      <c r="AG101">
        <f t="shared" si="118"/>
        <v>0</v>
      </c>
      <c r="AH101">
        <f>((EW101*1.15))</f>
        <v>2.76</v>
      </c>
      <c r="AI101">
        <f>((EX101*1.25))</f>
        <v>0.21250000000000002</v>
      </c>
      <c r="AJ101">
        <f t="shared" si="119"/>
        <v>0</v>
      </c>
      <c r="AK101">
        <v>63.94</v>
      </c>
      <c r="AL101">
        <v>25.72</v>
      </c>
      <c r="AM101">
        <v>14.41</v>
      </c>
      <c r="AN101">
        <v>1.97</v>
      </c>
      <c r="AO101">
        <v>23.81</v>
      </c>
      <c r="AP101">
        <v>0</v>
      </c>
      <c r="AQ101">
        <v>2.4</v>
      </c>
      <c r="AR101">
        <v>0.17</v>
      </c>
      <c r="AS101">
        <v>0</v>
      </c>
      <c r="AT101">
        <v>81</v>
      </c>
      <c r="AU101">
        <v>72</v>
      </c>
      <c r="AV101">
        <v>1</v>
      </c>
      <c r="AW101">
        <v>1</v>
      </c>
      <c r="AZ101">
        <v>7.13</v>
      </c>
      <c r="BA101">
        <v>7.13</v>
      </c>
      <c r="BB101">
        <v>7.13</v>
      </c>
      <c r="BC101">
        <v>7.13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182</v>
      </c>
      <c r="BM101">
        <v>9001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7.13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90</v>
      </c>
      <c r="CA101">
        <v>85</v>
      </c>
      <c r="CF101">
        <v>0</v>
      </c>
      <c r="CG101">
        <v>0</v>
      </c>
      <c r="CM101">
        <v>0</v>
      </c>
      <c r="CN101" t="s">
        <v>1583</v>
      </c>
      <c r="CO101">
        <v>0</v>
      </c>
      <c r="CP101">
        <f t="shared" si="120"/>
        <v>958.31000000000006</v>
      </c>
      <c r="CQ101">
        <f t="shared" si="121"/>
        <v>183.3836</v>
      </c>
      <c r="CR101">
        <f t="shared" si="122"/>
        <v>128.429125</v>
      </c>
      <c r="CS101">
        <f t="shared" si="123"/>
        <v>17.557624999999998</v>
      </c>
      <c r="CT101">
        <f t="shared" si="124"/>
        <v>195.23009499999998</v>
      </c>
      <c r="CU101">
        <f t="shared" si="125"/>
        <v>0</v>
      </c>
      <c r="CV101">
        <f t="shared" si="126"/>
        <v>2.76</v>
      </c>
      <c r="CW101">
        <f t="shared" si="127"/>
        <v>0.21250000000000002</v>
      </c>
      <c r="CX101">
        <f t="shared" si="128"/>
        <v>0</v>
      </c>
      <c r="CY101">
        <f t="shared" si="129"/>
        <v>325.74960000000004</v>
      </c>
      <c r="CZ101">
        <f t="shared" si="130"/>
        <v>289.55520000000001</v>
      </c>
      <c r="DC101" t="s">
        <v>6</v>
      </c>
      <c r="DD101" t="s">
        <v>6</v>
      </c>
      <c r="DE101" t="s">
        <v>96</v>
      </c>
      <c r="DF101" t="s">
        <v>96</v>
      </c>
      <c r="DG101" t="s">
        <v>97</v>
      </c>
      <c r="DH101" t="s">
        <v>6</v>
      </c>
      <c r="DI101" t="s">
        <v>97</v>
      </c>
      <c r="DJ101" t="s">
        <v>96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181</v>
      </c>
      <c r="DW101" t="s">
        <v>181</v>
      </c>
      <c r="DX101">
        <v>1</v>
      </c>
      <c r="EE101">
        <v>16510486</v>
      </c>
      <c r="EF101">
        <v>2</v>
      </c>
      <c r="EG101" t="s">
        <v>20</v>
      </c>
      <c r="EH101">
        <v>0</v>
      </c>
      <c r="EI101" t="s">
        <v>6</v>
      </c>
      <c r="EJ101">
        <v>1</v>
      </c>
      <c r="EK101">
        <v>9001</v>
      </c>
      <c r="EL101" t="s">
        <v>98</v>
      </c>
      <c r="EM101" t="s">
        <v>99</v>
      </c>
      <c r="EO101" t="s">
        <v>100</v>
      </c>
      <c r="EQ101">
        <v>0</v>
      </c>
      <c r="ER101">
        <v>63.94</v>
      </c>
      <c r="ES101">
        <v>25.72</v>
      </c>
      <c r="ET101">
        <v>14.41</v>
      </c>
      <c r="EU101">
        <v>1.97</v>
      </c>
      <c r="EV101">
        <v>23.81</v>
      </c>
      <c r="EW101">
        <v>2.4</v>
      </c>
      <c r="EX101">
        <v>0.17</v>
      </c>
      <c r="EY101">
        <v>0</v>
      </c>
      <c r="FQ101">
        <v>0</v>
      </c>
      <c r="FR101">
        <f t="shared" si="131"/>
        <v>0</v>
      </c>
      <c r="FS101">
        <v>0</v>
      </c>
      <c r="FT101" t="s">
        <v>23</v>
      </c>
      <c r="FU101" t="s">
        <v>24</v>
      </c>
      <c r="FX101">
        <v>81</v>
      </c>
      <c r="FY101">
        <v>72.25</v>
      </c>
      <c r="GA101" t="s">
        <v>6</v>
      </c>
      <c r="GD101">
        <v>0</v>
      </c>
      <c r="GF101">
        <v>1555078569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32"/>
        <v>0</v>
      </c>
      <c r="GM101">
        <f t="shared" si="133"/>
        <v>1573.62</v>
      </c>
      <c r="GN101">
        <f t="shared" si="134"/>
        <v>1573.62</v>
      </c>
      <c r="GO101">
        <f t="shared" si="135"/>
        <v>0</v>
      </c>
      <c r="GP101">
        <f t="shared" si="136"/>
        <v>0</v>
      </c>
      <c r="GR101">
        <v>0</v>
      </c>
      <c r="GS101">
        <v>3</v>
      </c>
      <c r="GT101">
        <v>0</v>
      </c>
      <c r="GU101" t="s">
        <v>6</v>
      </c>
      <c r="GV101">
        <f t="shared" si="137"/>
        <v>0</v>
      </c>
      <c r="GW101">
        <v>1</v>
      </c>
      <c r="GX101">
        <f t="shared" si="138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179</v>
      </c>
      <c r="D102" s="2"/>
      <c r="E102" s="2" t="s">
        <v>183</v>
      </c>
      <c r="F102" s="2" t="s">
        <v>166</v>
      </c>
      <c r="G102" s="2" t="s">
        <v>167</v>
      </c>
      <c r="H102" s="2" t="s">
        <v>168</v>
      </c>
      <c r="I102" s="2">
        <f>I100*J102</f>
        <v>1</v>
      </c>
      <c r="J102" s="2">
        <v>0.52910052910052918</v>
      </c>
      <c r="K102" s="2"/>
      <c r="L102" s="2"/>
      <c r="M102" s="2"/>
      <c r="N102" s="2"/>
      <c r="O102" s="2">
        <f t="shared" si="106"/>
        <v>94.68</v>
      </c>
      <c r="P102" s="2">
        <f t="shared" si="107"/>
        <v>94.68</v>
      </c>
      <c r="Q102" s="2">
        <f t="shared" si="108"/>
        <v>0</v>
      </c>
      <c r="R102" s="2">
        <f t="shared" si="109"/>
        <v>0</v>
      </c>
      <c r="S102" s="2">
        <f t="shared" si="110"/>
        <v>0</v>
      </c>
      <c r="T102" s="2">
        <f t="shared" si="111"/>
        <v>0</v>
      </c>
      <c r="U102" s="2">
        <f t="shared" si="112"/>
        <v>0</v>
      </c>
      <c r="V102" s="2">
        <f t="shared" si="113"/>
        <v>0</v>
      </c>
      <c r="W102" s="2">
        <f t="shared" si="114"/>
        <v>0</v>
      </c>
      <c r="X102" s="2">
        <f t="shared" si="115"/>
        <v>0</v>
      </c>
      <c r="Y102" s="2">
        <f t="shared" si="116"/>
        <v>0</v>
      </c>
      <c r="Z102" s="2"/>
      <c r="AA102" s="2">
        <v>16688585</v>
      </c>
      <c r="AB102" s="2">
        <f t="shared" si="117"/>
        <v>94.68</v>
      </c>
      <c r="AC102" s="2">
        <f t="shared" si="142"/>
        <v>94.68</v>
      </c>
      <c r="AD102" s="2">
        <f t="shared" ref="AD102:AD113" si="143">ROUND((((ET102)-(EU102))+AE102),6)</f>
        <v>0</v>
      </c>
      <c r="AE102" s="2">
        <f t="shared" ref="AE102:AE113" si="144">ROUND((EU102),6)</f>
        <v>0</v>
      </c>
      <c r="AF102" s="2">
        <f t="shared" ref="AF102:AF113" si="145">ROUND((EV102),6)</f>
        <v>0</v>
      </c>
      <c r="AG102" s="2">
        <f t="shared" si="118"/>
        <v>0</v>
      </c>
      <c r="AH102" s="2">
        <f t="shared" ref="AH102:AH113" si="146">(EW102)</f>
        <v>0</v>
      </c>
      <c r="AI102" s="2">
        <f t="shared" ref="AI102:AI113" si="147">(EX102)</f>
        <v>0</v>
      </c>
      <c r="AJ102" s="2">
        <f t="shared" si="119"/>
        <v>0</v>
      </c>
      <c r="AK102" s="2">
        <v>94.68</v>
      </c>
      <c r="AL102" s="2">
        <v>94.68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106</v>
      </c>
      <c r="AU102" s="2">
        <v>54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169</v>
      </c>
      <c r="BK102" s="2"/>
      <c r="BL102" s="2"/>
      <c r="BM102" s="2">
        <v>10001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118</v>
      </c>
      <c r="CA102" s="2">
        <v>63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120"/>
        <v>94.68</v>
      </c>
      <c r="CQ102" s="2">
        <f t="shared" si="121"/>
        <v>94.68</v>
      </c>
      <c r="CR102" s="2">
        <f t="shared" si="122"/>
        <v>0</v>
      </c>
      <c r="CS102" s="2">
        <f t="shared" si="123"/>
        <v>0</v>
      </c>
      <c r="CT102" s="2">
        <f t="shared" si="124"/>
        <v>0</v>
      </c>
      <c r="CU102" s="2">
        <f t="shared" si="125"/>
        <v>0</v>
      </c>
      <c r="CV102" s="2">
        <f t="shared" si="126"/>
        <v>0</v>
      </c>
      <c r="CW102" s="2">
        <f t="shared" si="127"/>
        <v>0</v>
      </c>
      <c r="CX102" s="2">
        <f t="shared" si="128"/>
        <v>0</v>
      </c>
      <c r="CY102" s="2">
        <f t="shared" si="129"/>
        <v>0</v>
      </c>
      <c r="CZ102" s="2">
        <f t="shared" si="130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1013</v>
      </c>
      <c r="DV102" s="2" t="s">
        <v>168</v>
      </c>
      <c r="DW102" s="2" t="s">
        <v>168</v>
      </c>
      <c r="DX102" s="2">
        <v>1</v>
      </c>
      <c r="DY102" s="2"/>
      <c r="DZ102" s="2"/>
      <c r="EA102" s="2"/>
      <c r="EB102" s="2"/>
      <c r="EC102" s="2"/>
      <c r="ED102" s="2"/>
      <c r="EE102" s="2">
        <v>16510487</v>
      </c>
      <c r="EF102" s="2">
        <v>2</v>
      </c>
      <c r="EG102" s="2" t="s">
        <v>20</v>
      </c>
      <c r="EH102" s="2">
        <v>0</v>
      </c>
      <c r="EI102" s="2" t="s">
        <v>6</v>
      </c>
      <c r="EJ102" s="2">
        <v>1</v>
      </c>
      <c r="EK102" s="2">
        <v>10001</v>
      </c>
      <c r="EL102" s="2" t="s">
        <v>32</v>
      </c>
      <c r="EM102" s="2" t="s">
        <v>33</v>
      </c>
      <c r="EN102" s="2"/>
      <c r="EO102" s="2" t="s">
        <v>6</v>
      </c>
      <c r="EP102" s="2"/>
      <c r="EQ102" s="2">
        <v>0</v>
      </c>
      <c r="ER102" s="2">
        <v>94.68</v>
      </c>
      <c r="ES102" s="2">
        <v>94.68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1"/>
        <v>0</v>
      </c>
      <c r="FS102" s="2">
        <v>0</v>
      </c>
      <c r="FT102" s="2" t="s">
        <v>23</v>
      </c>
      <c r="FU102" s="2" t="s">
        <v>24</v>
      </c>
      <c r="FV102" s="2"/>
      <c r="FW102" s="2"/>
      <c r="FX102" s="2">
        <v>106.2</v>
      </c>
      <c r="FY102" s="2">
        <v>53.55</v>
      </c>
      <c r="FZ102" s="2"/>
      <c r="GA102" s="2" t="s">
        <v>6</v>
      </c>
      <c r="GB102" s="2"/>
      <c r="GC102" s="2"/>
      <c r="GD102" s="2">
        <v>0</v>
      </c>
      <c r="GE102" s="2"/>
      <c r="GF102" s="2">
        <v>-347778458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2"/>
        <v>0</v>
      </c>
      <c r="GM102" s="2">
        <f t="shared" si="133"/>
        <v>94.68</v>
      </c>
      <c r="GN102" s="2">
        <f t="shared" si="134"/>
        <v>94.68</v>
      </c>
      <c r="GO102" s="2">
        <f t="shared" si="135"/>
        <v>0</v>
      </c>
      <c r="GP102" s="2">
        <f t="shared" si="136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37"/>
        <v>0</v>
      </c>
      <c r="GW102" s="2">
        <v>1</v>
      </c>
      <c r="GX102" s="2">
        <f t="shared" si="138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189</v>
      </c>
      <c r="E103" t="s">
        <v>183</v>
      </c>
      <c r="F103" t="s">
        <v>166</v>
      </c>
      <c r="G103" t="s">
        <v>167</v>
      </c>
      <c r="H103" t="s">
        <v>168</v>
      </c>
      <c r="I103">
        <f>I101*J103</f>
        <v>1</v>
      </c>
      <c r="J103">
        <v>0.52910052910052918</v>
      </c>
      <c r="O103">
        <f t="shared" si="106"/>
        <v>675.07</v>
      </c>
      <c r="P103">
        <f t="shared" si="107"/>
        <v>675.07</v>
      </c>
      <c r="Q103">
        <f t="shared" si="108"/>
        <v>0</v>
      </c>
      <c r="R103">
        <f t="shared" si="109"/>
        <v>0</v>
      </c>
      <c r="S103">
        <f t="shared" si="110"/>
        <v>0</v>
      </c>
      <c r="T103">
        <f t="shared" si="111"/>
        <v>0</v>
      </c>
      <c r="U103">
        <f t="shared" si="112"/>
        <v>0</v>
      </c>
      <c r="V103">
        <f t="shared" si="113"/>
        <v>0</v>
      </c>
      <c r="W103">
        <f t="shared" si="114"/>
        <v>0</v>
      </c>
      <c r="X103">
        <f t="shared" si="115"/>
        <v>0</v>
      </c>
      <c r="Y103">
        <f t="shared" si="116"/>
        <v>0</v>
      </c>
      <c r="AA103">
        <v>16688586</v>
      </c>
      <c r="AB103">
        <f t="shared" si="117"/>
        <v>94.68</v>
      </c>
      <c r="AC103">
        <f t="shared" si="142"/>
        <v>94.68</v>
      </c>
      <c r="AD103">
        <f t="shared" si="143"/>
        <v>0</v>
      </c>
      <c r="AE103">
        <f t="shared" si="144"/>
        <v>0</v>
      </c>
      <c r="AF103">
        <f t="shared" si="145"/>
        <v>0</v>
      </c>
      <c r="AG103">
        <f t="shared" si="118"/>
        <v>0</v>
      </c>
      <c r="AH103">
        <f t="shared" si="146"/>
        <v>0</v>
      </c>
      <c r="AI103">
        <f t="shared" si="147"/>
        <v>0</v>
      </c>
      <c r="AJ103">
        <f t="shared" si="119"/>
        <v>0</v>
      </c>
      <c r="AK103">
        <v>94.68</v>
      </c>
      <c r="AL103">
        <v>94.68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106</v>
      </c>
      <c r="AU103">
        <v>54</v>
      </c>
      <c r="AV103">
        <v>1</v>
      </c>
      <c r="AW103">
        <v>1</v>
      </c>
      <c r="AZ103">
        <v>7.13</v>
      </c>
      <c r="BA103">
        <v>1</v>
      </c>
      <c r="BB103">
        <v>1</v>
      </c>
      <c r="BC103">
        <v>7.13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169</v>
      </c>
      <c r="BM103">
        <v>10001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118</v>
      </c>
      <c r="CA103">
        <v>63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20"/>
        <v>675.07</v>
      </c>
      <c r="CQ103">
        <f t="shared" si="121"/>
        <v>675.0684</v>
      </c>
      <c r="CR103">
        <f t="shared" si="122"/>
        <v>0</v>
      </c>
      <c r="CS103">
        <f t="shared" si="123"/>
        <v>0</v>
      </c>
      <c r="CT103">
        <f t="shared" si="124"/>
        <v>0</v>
      </c>
      <c r="CU103">
        <f t="shared" si="125"/>
        <v>0</v>
      </c>
      <c r="CV103">
        <f t="shared" si="126"/>
        <v>0</v>
      </c>
      <c r="CW103">
        <f t="shared" si="127"/>
        <v>0</v>
      </c>
      <c r="CX103">
        <f t="shared" si="128"/>
        <v>0</v>
      </c>
      <c r="CY103">
        <f t="shared" si="129"/>
        <v>0</v>
      </c>
      <c r="CZ103">
        <f t="shared" si="130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1013</v>
      </c>
      <c r="DV103" t="s">
        <v>168</v>
      </c>
      <c r="DW103" t="s">
        <v>168</v>
      </c>
      <c r="DX103">
        <v>1</v>
      </c>
      <c r="EE103">
        <v>16510487</v>
      </c>
      <c r="EF103">
        <v>2</v>
      </c>
      <c r="EG103" t="s">
        <v>20</v>
      </c>
      <c r="EH103">
        <v>0</v>
      </c>
      <c r="EI103" t="s">
        <v>6</v>
      </c>
      <c r="EJ103">
        <v>1</v>
      </c>
      <c r="EK103">
        <v>10001</v>
      </c>
      <c r="EL103" t="s">
        <v>32</v>
      </c>
      <c r="EM103" t="s">
        <v>33</v>
      </c>
      <c r="EO103" t="s">
        <v>6</v>
      </c>
      <c r="EQ103">
        <v>0</v>
      </c>
      <c r="ER103">
        <v>94.68</v>
      </c>
      <c r="ES103">
        <v>94.68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1"/>
        <v>0</v>
      </c>
      <c r="FS103">
        <v>0</v>
      </c>
      <c r="FT103" t="s">
        <v>23</v>
      </c>
      <c r="FU103" t="s">
        <v>24</v>
      </c>
      <c r="FX103">
        <v>106.2</v>
      </c>
      <c r="FY103">
        <v>53.55</v>
      </c>
      <c r="GA103" t="s">
        <v>6</v>
      </c>
      <c r="GD103">
        <v>0</v>
      </c>
      <c r="GF103">
        <v>-347778458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32"/>
        <v>0</v>
      </c>
      <c r="GM103">
        <f t="shared" si="133"/>
        <v>675.07</v>
      </c>
      <c r="GN103">
        <f t="shared" si="134"/>
        <v>675.07</v>
      </c>
      <c r="GO103">
        <f t="shared" si="135"/>
        <v>0</v>
      </c>
      <c r="GP103">
        <f t="shared" si="136"/>
        <v>0</v>
      </c>
      <c r="GR103">
        <v>0</v>
      </c>
      <c r="GS103">
        <v>3</v>
      </c>
      <c r="GT103">
        <v>0</v>
      </c>
      <c r="GU103" t="s">
        <v>6</v>
      </c>
      <c r="GV103">
        <f t="shared" si="137"/>
        <v>0</v>
      </c>
      <c r="GW103">
        <v>1</v>
      </c>
      <c r="GX103">
        <f t="shared" si="138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181</v>
      </c>
      <c r="D104" s="2"/>
      <c r="E104" s="2" t="s">
        <v>184</v>
      </c>
      <c r="F104" s="2" t="s">
        <v>185</v>
      </c>
      <c r="G104" s="2" t="s">
        <v>186</v>
      </c>
      <c r="H104" s="2" t="s">
        <v>181</v>
      </c>
      <c r="I104" s="2">
        <f>I100*J104</f>
        <v>1.89</v>
      </c>
      <c r="J104" s="2">
        <v>1</v>
      </c>
      <c r="K104" s="2"/>
      <c r="L104" s="2"/>
      <c r="M104" s="2"/>
      <c r="N104" s="2"/>
      <c r="O104" s="2">
        <f t="shared" si="106"/>
        <v>0</v>
      </c>
      <c r="P104" s="2">
        <f t="shared" si="107"/>
        <v>0</v>
      </c>
      <c r="Q104" s="2">
        <f t="shared" si="108"/>
        <v>0</v>
      </c>
      <c r="R104" s="2">
        <f t="shared" si="109"/>
        <v>0</v>
      </c>
      <c r="S104" s="2">
        <f t="shared" si="110"/>
        <v>0</v>
      </c>
      <c r="T104" s="2">
        <f t="shared" si="111"/>
        <v>0</v>
      </c>
      <c r="U104" s="2">
        <f t="shared" si="112"/>
        <v>0</v>
      </c>
      <c r="V104" s="2">
        <f t="shared" si="113"/>
        <v>0</v>
      </c>
      <c r="W104" s="2">
        <f t="shared" si="114"/>
        <v>0</v>
      </c>
      <c r="X104" s="2">
        <f t="shared" si="115"/>
        <v>0</v>
      </c>
      <c r="Y104" s="2">
        <f t="shared" si="116"/>
        <v>0</v>
      </c>
      <c r="Z104" s="2"/>
      <c r="AA104" s="2">
        <v>16688585</v>
      </c>
      <c r="AB104" s="2">
        <f t="shared" si="117"/>
        <v>0</v>
      </c>
      <c r="AC104" s="2">
        <f t="shared" si="142"/>
        <v>0</v>
      </c>
      <c r="AD104" s="2">
        <f t="shared" si="143"/>
        <v>0</v>
      </c>
      <c r="AE104" s="2">
        <f t="shared" si="144"/>
        <v>0</v>
      </c>
      <c r="AF104" s="2">
        <f t="shared" si="145"/>
        <v>0</v>
      </c>
      <c r="AG104" s="2">
        <f t="shared" si="118"/>
        <v>0</v>
      </c>
      <c r="AH104" s="2">
        <f t="shared" si="146"/>
        <v>0</v>
      </c>
      <c r="AI104" s="2">
        <f t="shared" si="147"/>
        <v>0</v>
      </c>
      <c r="AJ104" s="2">
        <f t="shared" si="119"/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81</v>
      </c>
      <c r="AU104" s="2">
        <v>72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3</v>
      </c>
      <c r="BI104" s="2">
        <v>1</v>
      </c>
      <c r="BJ104" s="2" t="s">
        <v>6</v>
      </c>
      <c r="BK104" s="2"/>
      <c r="BL104" s="2"/>
      <c r="BM104" s="2">
        <v>9001</v>
      </c>
      <c r="BN104" s="2">
        <v>0</v>
      </c>
      <c r="BO104" s="2" t="s">
        <v>6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90</v>
      </c>
      <c r="CA104" s="2">
        <v>85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20"/>
        <v>0</v>
      </c>
      <c r="CQ104" s="2">
        <f t="shared" si="121"/>
        <v>0</v>
      </c>
      <c r="CR104" s="2">
        <f t="shared" si="122"/>
        <v>0</v>
      </c>
      <c r="CS104" s="2">
        <f t="shared" si="123"/>
        <v>0</v>
      </c>
      <c r="CT104" s="2">
        <f t="shared" si="124"/>
        <v>0</v>
      </c>
      <c r="CU104" s="2">
        <f t="shared" si="125"/>
        <v>0</v>
      </c>
      <c r="CV104" s="2">
        <f t="shared" si="126"/>
        <v>0</v>
      </c>
      <c r="CW104" s="2">
        <f t="shared" si="127"/>
        <v>0</v>
      </c>
      <c r="CX104" s="2">
        <f t="shared" si="128"/>
        <v>0</v>
      </c>
      <c r="CY104" s="2">
        <f t="shared" si="129"/>
        <v>0</v>
      </c>
      <c r="CZ104" s="2">
        <f t="shared" si="130"/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1005</v>
      </c>
      <c r="DV104" s="2" t="s">
        <v>181</v>
      </c>
      <c r="DW104" s="2" t="s">
        <v>181</v>
      </c>
      <c r="DX104" s="2">
        <v>1</v>
      </c>
      <c r="DY104" s="2"/>
      <c r="DZ104" s="2"/>
      <c r="EA104" s="2"/>
      <c r="EB104" s="2"/>
      <c r="EC104" s="2"/>
      <c r="ED104" s="2"/>
      <c r="EE104" s="2">
        <v>16510486</v>
      </c>
      <c r="EF104" s="2">
        <v>2</v>
      </c>
      <c r="EG104" s="2" t="s">
        <v>20</v>
      </c>
      <c r="EH104" s="2">
        <v>0</v>
      </c>
      <c r="EI104" s="2" t="s">
        <v>6</v>
      </c>
      <c r="EJ104" s="2">
        <v>1</v>
      </c>
      <c r="EK104" s="2">
        <v>9001</v>
      </c>
      <c r="EL104" s="2" t="s">
        <v>98</v>
      </c>
      <c r="EM104" s="2" t="s">
        <v>99</v>
      </c>
      <c r="EN104" s="2"/>
      <c r="EO104" s="2" t="s">
        <v>6</v>
      </c>
      <c r="EP104" s="2"/>
      <c r="EQ104" s="2">
        <v>0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1"/>
        <v>0</v>
      </c>
      <c r="FS104" s="2">
        <v>0</v>
      </c>
      <c r="FT104" s="2" t="s">
        <v>23</v>
      </c>
      <c r="FU104" s="2" t="s">
        <v>24</v>
      </c>
      <c r="FV104" s="2"/>
      <c r="FW104" s="2"/>
      <c r="FX104" s="2">
        <v>81</v>
      </c>
      <c r="FY104" s="2">
        <v>72.25</v>
      </c>
      <c r="FZ104" s="2"/>
      <c r="GA104" s="2" t="s">
        <v>6</v>
      </c>
      <c r="GB104" s="2"/>
      <c r="GC104" s="2"/>
      <c r="GD104" s="2">
        <v>0</v>
      </c>
      <c r="GE104" s="2"/>
      <c r="GF104" s="2">
        <v>-1261857363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2"/>
        <v>0</v>
      </c>
      <c r="GM104" s="2">
        <f t="shared" si="133"/>
        <v>0</v>
      </c>
      <c r="GN104" s="2">
        <f t="shared" si="134"/>
        <v>0</v>
      </c>
      <c r="GO104" s="2">
        <f t="shared" si="135"/>
        <v>0</v>
      </c>
      <c r="GP104" s="2">
        <f t="shared" si="136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37"/>
        <v>0</v>
      </c>
      <c r="GW104" s="2">
        <v>1</v>
      </c>
      <c r="GX104" s="2">
        <f t="shared" si="138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191</v>
      </c>
      <c r="E105" t="s">
        <v>184</v>
      </c>
      <c r="F105" t="s">
        <v>185</v>
      </c>
      <c r="G105" t="s">
        <v>186</v>
      </c>
      <c r="H105" t="s">
        <v>181</v>
      </c>
      <c r="I105">
        <f>I101*J105</f>
        <v>1.89</v>
      </c>
      <c r="J105">
        <v>1</v>
      </c>
      <c r="O105">
        <f t="shared" si="106"/>
        <v>0</v>
      </c>
      <c r="P105">
        <f t="shared" si="107"/>
        <v>0</v>
      </c>
      <c r="Q105">
        <f t="shared" si="108"/>
        <v>0</v>
      </c>
      <c r="R105">
        <f t="shared" si="109"/>
        <v>0</v>
      </c>
      <c r="S105">
        <f t="shared" si="110"/>
        <v>0</v>
      </c>
      <c r="T105">
        <f t="shared" si="111"/>
        <v>0</v>
      </c>
      <c r="U105">
        <f t="shared" si="112"/>
        <v>0</v>
      </c>
      <c r="V105">
        <f t="shared" si="113"/>
        <v>0</v>
      </c>
      <c r="W105">
        <f t="shared" si="114"/>
        <v>0</v>
      </c>
      <c r="X105">
        <f t="shared" si="115"/>
        <v>0</v>
      </c>
      <c r="Y105">
        <f t="shared" si="116"/>
        <v>0</v>
      </c>
      <c r="AA105">
        <v>16688586</v>
      </c>
      <c r="AB105">
        <f t="shared" si="117"/>
        <v>0</v>
      </c>
      <c r="AC105">
        <f t="shared" si="142"/>
        <v>0</v>
      </c>
      <c r="AD105">
        <f t="shared" si="143"/>
        <v>0</v>
      </c>
      <c r="AE105">
        <f t="shared" si="144"/>
        <v>0</v>
      </c>
      <c r="AF105">
        <f t="shared" si="145"/>
        <v>0</v>
      </c>
      <c r="AG105">
        <f t="shared" si="118"/>
        <v>0</v>
      </c>
      <c r="AH105">
        <f t="shared" si="146"/>
        <v>0</v>
      </c>
      <c r="AI105">
        <f t="shared" si="147"/>
        <v>0</v>
      </c>
      <c r="AJ105">
        <f t="shared" si="119"/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81</v>
      </c>
      <c r="AU105">
        <v>72</v>
      </c>
      <c r="AV105">
        <v>1</v>
      </c>
      <c r="AW105">
        <v>1</v>
      </c>
      <c r="AZ105">
        <v>7.13</v>
      </c>
      <c r="BA105">
        <v>1</v>
      </c>
      <c r="BB105">
        <v>1</v>
      </c>
      <c r="BC105">
        <v>7.13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6</v>
      </c>
      <c r="BM105">
        <v>9001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90</v>
      </c>
      <c r="CA105">
        <v>85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0"/>
        <v>0</v>
      </c>
      <c r="CQ105">
        <f t="shared" si="121"/>
        <v>0</v>
      </c>
      <c r="CR105">
        <f t="shared" si="122"/>
        <v>0</v>
      </c>
      <c r="CS105">
        <f t="shared" si="123"/>
        <v>0</v>
      </c>
      <c r="CT105">
        <f t="shared" si="124"/>
        <v>0</v>
      </c>
      <c r="CU105">
        <f t="shared" si="125"/>
        <v>0</v>
      </c>
      <c r="CV105">
        <f t="shared" si="126"/>
        <v>0</v>
      </c>
      <c r="CW105">
        <f t="shared" si="127"/>
        <v>0</v>
      </c>
      <c r="CX105">
        <f t="shared" si="128"/>
        <v>0</v>
      </c>
      <c r="CY105">
        <f t="shared" si="129"/>
        <v>0</v>
      </c>
      <c r="CZ105">
        <f t="shared" si="130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181</v>
      </c>
      <c r="DW105" t="s">
        <v>181</v>
      </c>
      <c r="DX105">
        <v>1</v>
      </c>
      <c r="EE105">
        <v>16510486</v>
      </c>
      <c r="EF105">
        <v>2</v>
      </c>
      <c r="EG105" t="s">
        <v>20</v>
      </c>
      <c r="EH105">
        <v>0</v>
      </c>
      <c r="EI105" t="s">
        <v>6</v>
      </c>
      <c r="EJ105">
        <v>1</v>
      </c>
      <c r="EK105">
        <v>9001</v>
      </c>
      <c r="EL105" t="s">
        <v>98</v>
      </c>
      <c r="EM105" t="s">
        <v>99</v>
      </c>
      <c r="EO105" t="s">
        <v>6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1"/>
        <v>0</v>
      </c>
      <c r="FS105">
        <v>0</v>
      </c>
      <c r="FT105" t="s">
        <v>23</v>
      </c>
      <c r="FU105" t="s">
        <v>24</v>
      </c>
      <c r="FX105">
        <v>81</v>
      </c>
      <c r="FY105">
        <v>72.25</v>
      </c>
      <c r="GA105" t="s">
        <v>6</v>
      </c>
      <c r="GD105">
        <v>0</v>
      </c>
      <c r="GF105">
        <v>-1261857363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32"/>
        <v>0</v>
      </c>
      <c r="GM105">
        <f t="shared" si="133"/>
        <v>0</v>
      </c>
      <c r="GN105">
        <f t="shared" si="134"/>
        <v>0</v>
      </c>
      <c r="GO105">
        <f t="shared" si="135"/>
        <v>0</v>
      </c>
      <c r="GP105">
        <f t="shared" si="136"/>
        <v>0</v>
      </c>
      <c r="GR105">
        <v>0</v>
      </c>
      <c r="GS105">
        <v>3</v>
      </c>
      <c r="GT105">
        <v>0</v>
      </c>
      <c r="GU105" t="s">
        <v>6</v>
      </c>
      <c r="GV105">
        <f t="shared" si="137"/>
        <v>0</v>
      </c>
      <c r="GW105">
        <v>1</v>
      </c>
      <c r="GX105">
        <f t="shared" si="138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182</v>
      </c>
      <c r="D106" s="2"/>
      <c r="E106" s="2" t="s">
        <v>187</v>
      </c>
      <c r="F106" s="2" t="s">
        <v>188</v>
      </c>
      <c r="G106" s="2" t="s">
        <v>189</v>
      </c>
      <c r="H106" s="2" t="s">
        <v>181</v>
      </c>
      <c r="I106" s="2">
        <f>I100*J106</f>
        <v>1.89</v>
      </c>
      <c r="J106" s="2">
        <v>1</v>
      </c>
      <c r="K106" s="2"/>
      <c r="L106" s="2"/>
      <c r="M106" s="2"/>
      <c r="N106" s="2"/>
      <c r="O106" s="2">
        <f t="shared" si="106"/>
        <v>3400.37</v>
      </c>
      <c r="P106" s="2">
        <f t="shared" si="107"/>
        <v>3400.37</v>
      </c>
      <c r="Q106" s="2">
        <f t="shared" si="108"/>
        <v>0</v>
      </c>
      <c r="R106" s="2">
        <f t="shared" si="109"/>
        <v>0</v>
      </c>
      <c r="S106" s="2">
        <f t="shared" si="110"/>
        <v>0</v>
      </c>
      <c r="T106" s="2">
        <f t="shared" si="111"/>
        <v>0</v>
      </c>
      <c r="U106" s="2">
        <f t="shared" si="112"/>
        <v>0</v>
      </c>
      <c r="V106" s="2">
        <f t="shared" si="113"/>
        <v>0</v>
      </c>
      <c r="W106" s="2">
        <f t="shared" si="114"/>
        <v>0</v>
      </c>
      <c r="X106" s="2">
        <f t="shared" si="115"/>
        <v>0</v>
      </c>
      <c r="Y106" s="2">
        <f t="shared" si="116"/>
        <v>0</v>
      </c>
      <c r="Z106" s="2"/>
      <c r="AA106" s="2">
        <v>16688585</v>
      </c>
      <c r="AB106" s="2">
        <f t="shared" si="117"/>
        <v>1799.14</v>
      </c>
      <c r="AC106" s="2">
        <f t="shared" si="142"/>
        <v>1799.14</v>
      </c>
      <c r="AD106" s="2">
        <f t="shared" si="143"/>
        <v>0</v>
      </c>
      <c r="AE106" s="2">
        <f t="shared" si="144"/>
        <v>0</v>
      </c>
      <c r="AF106" s="2">
        <f t="shared" si="145"/>
        <v>0</v>
      </c>
      <c r="AG106" s="2">
        <f t="shared" si="118"/>
        <v>0</v>
      </c>
      <c r="AH106" s="2">
        <f t="shared" si="146"/>
        <v>0</v>
      </c>
      <c r="AI106" s="2">
        <f t="shared" si="147"/>
        <v>0</v>
      </c>
      <c r="AJ106" s="2">
        <f t="shared" si="119"/>
        <v>0</v>
      </c>
      <c r="AK106" s="2">
        <v>1799.14</v>
      </c>
      <c r="AL106" s="2">
        <v>1799.14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81</v>
      </c>
      <c r="AU106" s="2">
        <v>72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3</v>
      </c>
      <c r="BI106" s="2">
        <v>1</v>
      </c>
      <c r="BJ106" s="2" t="s">
        <v>190</v>
      </c>
      <c r="BK106" s="2"/>
      <c r="BL106" s="2"/>
      <c r="BM106" s="2">
        <v>9001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90</v>
      </c>
      <c r="CA106" s="2">
        <v>85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120"/>
        <v>3400.37</v>
      </c>
      <c r="CQ106" s="2">
        <f t="shared" si="121"/>
        <v>1799.14</v>
      </c>
      <c r="CR106" s="2">
        <f t="shared" si="122"/>
        <v>0</v>
      </c>
      <c r="CS106" s="2">
        <f t="shared" si="123"/>
        <v>0</v>
      </c>
      <c r="CT106" s="2">
        <f t="shared" si="124"/>
        <v>0</v>
      </c>
      <c r="CU106" s="2">
        <f t="shared" si="125"/>
        <v>0</v>
      </c>
      <c r="CV106" s="2">
        <f t="shared" si="126"/>
        <v>0</v>
      </c>
      <c r="CW106" s="2">
        <f t="shared" si="127"/>
        <v>0</v>
      </c>
      <c r="CX106" s="2">
        <f t="shared" si="128"/>
        <v>0</v>
      </c>
      <c r="CY106" s="2">
        <f t="shared" si="129"/>
        <v>0</v>
      </c>
      <c r="CZ106" s="2">
        <f t="shared" si="130"/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181</v>
      </c>
      <c r="DW106" s="2" t="s">
        <v>181</v>
      </c>
      <c r="DX106" s="2">
        <v>1</v>
      </c>
      <c r="DY106" s="2"/>
      <c r="DZ106" s="2"/>
      <c r="EA106" s="2"/>
      <c r="EB106" s="2"/>
      <c r="EC106" s="2"/>
      <c r="ED106" s="2"/>
      <c r="EE106" s="2">
        <v>16510486</v>
      </c>
      <c r="EF106" s="2">
        <v>2</v>
      </c>
      <c r="EG106" s="2" t="s">
        <v>20</v>
      </c>
      <c r="EH106" s="2">
        <v>0</v>
      </c>
      <c r="EI106" s="2" t="s">
        <v>6</v>
      </c>
      <c r="EJ106" s="2">
        <v>1</v>
      </c>
      <c r="EK106" s="2">
        <v>9001</v>
      </c>
      <c r="EL106" s="2" t="s">
        <v>98</v>
      </c>
      <c r="EM106" s="2" t="s">
        <v>99</v>
      </c>
      <c r="EN106" s="2"/>
      <c r="EO106" s="2" t="s">
        <v>6</v>
      </c>
      <c r="EP106" s="2"/>
      <c r="EQ106" s="2">
        <v>0</v>
      </c>
      <c r="ER106" s="2">
        <v>1799.14</v>
      </c>
      <c r="ES106" s="2">
        <v>1799.14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1"/>
        <v>0</v>
      </c>
      <c r="FS106" s="2">
        <v>0</v>
      </c>
      <c r="FT106" s="2" t="s">
        <v>23</v>
      </c>
      <c r="FU106" s="2" t="s">
        <v>24</v>
      </c>
      <c r="FV106" s="2"/>
      <c r="FW106" s="2"/>
      <c r="FX106" s="2">
        <v>81</v>
      </c>
      <c r="FY106" s="2">
        <v>72.25</v>
      </c>
      <c r="FZ106" s="2"/>
      <c r="GA106" s="2" t="s">
        <v>6</v>
      </c>
      <c r="GB106" s="2"/>
      <c r="GC106" s="2"/>
      <c r="GD106" s="2">
        <v>0</v>
      </c>
      <c r="GE106" s="2"/>
      <c r="GF106" s="2">
        <v>503563231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2"/>
        <v>0</v>
      </c>
      <c r="GM106" s="2">
        <f t="shared" si="133"/>
        <v>3400.37</v>
      </c>
      <c r="GN106" s="2">
        <f t="shared" si="134"/>
        <v>3400.37</v>
      </c>
      <c r="GO106" s="2">
        <f t="shared" si="135"/>
        <v>0</v>
      </c>
      <c r="GP106" s="2">
        <f t="shared" si="136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37"/>
        <v>0</v>
      </c>
      <c r="GW106" s="2">
        <v>1</v>
      </c>
      <c r="GX106" s="2">
        <f t="shared" si="138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192</v>
      </c>
      <c r="E107" t="s">
        <v>187</v>
      </c>
      <c r="F107" t="s">
        <v>188</v>
      </c>
      <c r="G107" t="s">
        <v>189</v>
      </c>
      <c r="H107" t="s">
        <v>181</v>
      </c>
      <c r="I107">
        <f>I101*J107</f>
        <v>1.89</v>
      </c>
      <c r="J107">
        <v>1</v>
      </c>
      <c r="O107">
        <f t="shared" si="106"/>
        <v>24244.67</v>
      </c>
      <c r="P107">
        <f t="shared" si="107"/>
        <v>24244.67</v>
      </c>
      <c r="Q107">
        <f t="shared" si="108"/>
        <v>0</v>
      </c>
      <c r="R107">
        <f t="shared" si="109"/>
        <v>0</v>
      </c>
      <c r="S107">
        <f t="shared" si="110"/>
        <v>0</v>
      </c>
      <c r="T107">
        <f t="shared" si="111"/>
        <v>0</v>
      </c>
      <c r="U107">
        <f t="shared" si="112"/>
        <v>0</v>
      </c>
      <c r="V107">
        <f t="shared" si="113"/>
        <v>0</v>
      </c>
      <c r="W107">
        <f t="shared" si="114"/>
        <v>0</v>
      </c>
      <c r="X107">
        <f t="shared" si="115"/>
        <v>0</v>
      </c>
      <c r="Y107">
        <f t="shared" si="116"/>
        <v>0</v>
      </c>
      <c r="AA107">
        <v>16688586</v>
      </c>
      <c r="AB107">
        <f t="shared" si="117"/>
        <v>1799.14</v>
      </c>
      <c r="AC107">
        <f t="shared" si="142"/>
        <v>1799.14</v>
      </c>
      <c r="AD107">
        <f t="shared" si="143"/>
        <v>0</v>
      </c>
      <c r="AE107">
        <f t="shared" si="144"/>
        <v>0</v>
      </c>
      <c r="AF107">
        <f t="shared" si="145"/>
        <v>0</v>
      </c>
      <c r="AG107">
        <f t="shared" si="118"/>
        <v>0</v>
      </c>
      <c r="AH107">
        <f t="shared" si="146"/>
        <v>0</v>
      </c>
      <c r="AI107">
        <f t="shared" si="147"/>
        <v>0</v>
      </c>
      <c r="AJ107">
        <f t="shared" si="119"/>
        <v>0</v>
      </c>
      <c r="AK107">
        <v>1799.14</v>
      </c>
      <c r="AL107">
        <v>1799.14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81</v>
      </c>
      <c r="AU107">
        <v>72</v>
      </c>
      <c r="AV107">
        <v>1</v>
      </c>
      <c r="AW107">
        <v>1</v>
      </c>
      <c r="AZ107">
        <v>7.13</v>
      </c>
      <c r="BA107">
        <v>1</v>
      </c>
      <c r="BB107">
        <v>1</v>
      </c>
      <c r="BC107">
        <v>7.13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190</v>
      </c>
      <c r="BM107">
        <v>9001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90</v>
      </c>
      <c r="CA107">
        <v>85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20"/>
        <v>24244.67</v>
      </c>
      <c r="CQ107">
        <f t="shared" si="121"/>
        <v>12827.868200000001</v>
      </c>
      <c r="CR107">
        <f t="shared" si="122"/>
        <v>0</v>
      </c>
      <c r="CS107">
        <f t="shared" si="123"/>
        <v>0</v>
      </c>
      <c r="CT107">
        <f t="shared" si="124"/>
        <v>0</v>
      </c>
      <c r="CU107">
        <f t="shared" si="125"/>
        <v>0</v>
      </c>
      <c r="CV107">
        <f t="shared" si="126"/>
        <v>0</v>
      </c>
      <c r="CW107">
        <f t="shared" si="127"/>
        <v>0</v>
      </c>
      <c r="CX107">
        <f t="shared" si="128"/>
        <v>0</v>
      </c>
      <c r="CY107">
        <f t="shared" si="129"/>
        <v>0</v>
      </c>
      <c r="CZ107">
        <f t="shared" si="130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181</v>
      </c>
      <c r="DW107" t="s">
        <v>181</v>
      </c>
      <c r="DX107">
        <v>1</v>
      </c>
      <c r="EE107">
        <v>16510486</v>
      </c>
      <c r="EF107">
        <v>2</v>
      </c>
      <c r="EG107" t="s">
        <v>20</v>
      </c>
      <c r="EH107">
        <v>0</v>
      </c>
      <c r="EI107" t="s">
        <v>6</v>
      </c>
      <c r="EJ107">
        <v>1</v>
      </c>
      <c r="EK107">
        <v>9001</v>
      </c>
      <c r="EL107" t="s">
        <v>98</v>
      </c>
      <c r="EM107" t="s">
        <v>99</v>
      </c>
      <c r="EO107" t="s">
        <v>6</v>
      </c>
      <c r="EQ107">
        <v>0</v>
      </c>
      <c r="ER107">
        <v>1799.14</v>
      </c>
      <c r="ES107">
        <v>1799.14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1"/>
        <v>0</v>
      </c>
      <c r="FS107">
        <v>0</v>
      </c>
      <c r="FT107" t="s">
        <v>23</v>
      </c>
      <c r="FU107" t="s">
        <v>24</v>
      </c>
      <c r="FX107">
        <v>81</v>
      </c>
      <c r="FY107">
        <v>72.25</v>
      </c>
      <c r="GA107" t="s">
        <v>6</v>
      </c>
      <c r="GD107">
        <v>0</v>
      </c>
      <c r="GF107">
        <v>503563231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32"/>
        <v>0</v>
      </c>
      <c r="GM107">
        <f t="shared" si="133"/>
        <v>24244.67</v>
      </c>
      <c r="GN107">
        <f t="shared" si="134"/>
        <v>24244.67</v>
      </c>
      <c r="GO107">
        <f t="shared" si="135"/>
        <v>0</v>
      </c>
      <c r="GP107">
        <f t="shared" si="136"/>
        <v>0</v>
      </c>
      <c r="GR107">
        <v>0</v>
      </c>
      <c r="GS107">
        <v>3</v>
      </c>
      <c r="GT107">
        <v>0</v>
      </c>
      <c r="GU107" t="s">
        <v>6</v>
      </c>
      <c r="GV107">
        <f t="shared" si="137"/>
        <v>0</v>
      </c>
      <c r="GW107">
        <v>1</v>
      </c>
      <c r="GX107">
        <f t="shared" si="138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ROW(SmtRes!A200)</f>
        <v>200</v>
      </c>
      <c r="D108" s="2">
        <f>ROW(EtalonRes!A207)</f>
        <v>207</v>
      </c>
      <c r="E108" s="2" t="s">
        <v>191</v>
      </c>
      <c r="F108" s="2" t="s">
        <v>192</v>
      </c>
      <c r="G108" s="2" t="s">
        <v>193</v>
      </c>
      <c r="H108" s="2" t="s">
        <v>194</v>
      </c>
      <c r="I108" s="2">
        <f>ROUND(1/100,9)</f>
        <v>0.01</v>
      </c>
      <c r="J108" s="2">
        <v>0</v>
      </c>
      <c r="K108" s="2"/>
      <c r="L108" s="2"/>
      <c r="M108" s="2"/>
      <c r="N108" s="2"/>
      <c r="O108" s="2">
        <f t="shared" si="106"/>
        <v>11.07</v>
      </c>
      <c r="P108" s="2">
        <f t="shared" si="107"/>
        <v>0</v>
      </c>
      <c r="Q108" s="2">
        <f t="shared" si="108"/>
        <v>0.47</v>
      </c>
      <c r="R108" s="2">
        <f t="shared" si="109"/>
        <v>0</v>
      </c>
      <c r="S108" s="2">
        <f t="shared" si="110"/>
        <v>10.6</v>
      </c>
      <c r="T108" s="2">
        <f t="shared" si="111"/>
        <v>0</v>
      </c>
      <c r="U108" s="2">
        <f t="shared" si="112"/>
        <v>1.2423</v>
      </c>
      <c r="V108" s="2">
        <f t="shared" si="113"/>
        <v>0</v>
      </c>
      <c r="W108" s="2">
        <f t="shared" si="114"/>
        <v>0</v>
      </c>
      <c r="X108" s="2">
        <f t="shared" si="115"/>
        <v>8.48</v>
      </c>
      <c r="Y108" s="2">
        <f t="shared" si="116"/>
        <v>7.21</v>
      </c>
      <c r="Z108" s="2"/>
      <c r="AA108" s="2">
        <v>16688585</v>
      </c>
      <c r="AB108" s="2">
        <f t="shared" si="117"/>
        <v>1106.8800000000001</v>
      </c>
      <c r="AC108" s="2">
        <f t="shared" si="142"/>
        <v>0.24</v>
      </c>
      <c r="AD108" s="2">
        <f t="shared" si="143"/>
        <v>46.96</v>
      </c>
      <c r="AE108" s="2">
        <f t="shared" si="144"/>
        <v>0</v>
      </c>
      <c r="AF108" s="2">
        <f t="shared" si="145"/>
        <v>1059.68</v>
      </c>
      <c r="AG108" s="2">
        <f t="shared" si="118"/>
        <v>0</v>
      </c>
      <c r="AH108" s="2">
        <f t="shared" si="146"/>
        <v>124.23</v>
      </c>
      <c r="AI108" s="2">
        <f t="shared" si="147"/>
        <v>0</v>
      </c>
      <c r="AJ108" s="2">
        <f t="shared" si="119"/>
        <v>0</v>
      </c>
      <c r="AK108" s="2">
        <v>1106.8800000000001</v>
      </c>
      <c r="AL108" s="2">
        <v>0.24</v>
      </c>
      <c r="AM108" s="2">
        <v>46.96</v>
      </c>
      <c r="AN108" s="2">
        <v>0</v>
      </c>
      <c r="AO108" s="2">
        <v>1059.68</v>
      </c>
      <c r="AP108" s="2">
        <v>0</v>
      </c>
      <c r="AQ108" s="2">
        <v>124.23</v>
      </c>
      <c r="AR108" s="2">
        <v>0</v>
      </c>
      <c r="AS108" s="2">
        <v>0</v>
      </c>
      <c r="AT108" s="2">
        <v>80</v>
      </c>
      <c r="AU108" s="2">
        <v>68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195</v>
      </c>
      <c r="BK108" s="2"/>
      <c r="BL108" s="2"/>
      <c r="BM108" s="2">
        <v>57001</v>
      </c>
      <c r="BN108" s="2">
        <v>0</v>
      </c>
      <c r="BO108" s="2" t="s">
        <v>6</v>
      </c>
      <c r="BP108" s="2">
        <v>0</v>
      </c>
      <c r="BQ108" s="2">
        <v>6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80</v>
      </c>
      <c r="CA108" s="2">
        <v>68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</v>
      </c>
      <c r="CO108" s="2">
        <v>0</v>
      </c>
      <c r="CP108" s="2">
        <f t="shared" si="120"/>
        <v>11.07</v>
      </c>
      <c r="CQ108" s="2">
        <f t="shared" si="121"/>
        <v>0.24</v>
      </c>
      <c r="CR108" s="2">
        <f t="shared" si="122"/>
        <v>46.96</v>
      </c>
      <c r="CS108" s="2">
        <f t="shared" si="123"/>
        <v>0</v>
      </c>
      <c r="CT108" s="2">
        <f t="shared" si="124"/>
        <v>1059.68</v>
      </c>
      <c r="CU108" s="2">
        <f t="shared" si="125"/>
        <v>0</v>
      </c>
      <c r="CV108" s="2">
        <f t="shared" si="126"/>
        <v>124.23</v>
      </c>
      <c r="CW108" s="2">
        <f t="shared" si="127"/>
        <v>0</v>
      </c>
      <c r="CX108" s="2">
        <f t="shared" si="128"/>
        <v>0</v>
      </c>
      <c r="CY108" s="2">
        <f t="shared" si="129"/>
        <v>8.48</v>
      </c>
      <c r="CZ108" s="2">
        <f t="shared" si="130"/>
        <v>7.2079999999999993</v>
      </c>
      <c r="DA108" s="2"/>
      <c r="DB108" s="2"/>
      <c r="DC108" s="2" t="s">
        <v>6</v>
      </c>
      <c r="DD108" s="2" t="s">
        <v>6</v>
      </c>
      <c r="DE108" s="2" t="s">
        <v>6</v>
      </c>
      <c r="DF108" s="2" t="s">
        <v>6</v>
      </c>
      <c r="DG108" s="2" t="s">
        <v>6</v>
      </c>
      <c r="DH108" s="2" t="s">
        <v>6</v>
      </c>
      <c r="DI108" s="2" t="s">
        <v>6</v>
      </c>
      <c r="DJ108" s="2" t="s">
        <v>6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1013</v>
      </c>
      <c r="DV108" s="2" t="s">
        <v>194</v>
      </c>
      <c r="DW108" s="2" t="s">
        <v>194</v>
      </c>
      <c r="DX108" s="2">
        <v>1</v>
      </c>
      <c r="DY108" s="2"/>
      <c r="DZ108" s="2"/>
      <c r="EA108" s="2"/>
      <c r="EB108" s="2"/>
      <c r="EC108" s="2"/>
      <c r="ED108" s="2"/>
      <c r="EE108" s="2">
        <v>16510566</v>
      </c>
      <c r="EF108" s="2">
        <v>6</v>
      </c>
      <c r="EG108" s="2" t="s">
        <v>39</v>
      </c>
      <c r="EH108" s="2">
        <v>0</v>
      </c>
      <c r="EI108" s="2" t="s">
        <v>6</v>
      </c>
      <c r="EJ108" s="2">
        <v>1</v>
      </c>
      <c r="EK108" s="2">
        <v>57001</v>
      </c>
      <c r="EL108" s="2" t="s">
        <v>40</v>
      </c>
      <c r="EM108" s="2" t="s">
        <v>41</v>
      </c>
      <c r="EN108" s="2"/>
      <c r="EO108" s="2" t="s">
        <v>6</v>
      </c>
      <c r="EP108" s="2"/>
      <c r="EQ108" s="2">
        <v>0</v>
      </c>
      <c r="ER108" s="2">
        <v>1106.8800000000001</v>
      </c>
      <c r="ES108" s="2">
        <v>0.24</v>
      </c>
      <c r="ET108" s="2">
        <v>46.96</v>
      </c>
      <c r="EU108" s="2">
        <v>0</v>
      </c>
      <c r="EV108" s="2">
        <v>1059.68</v>
      </c>
      <c r="EW108" s="2">
        <v>124.23</v>
      </c>
      <c r="EX108" s="2">
        <v>0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1"/>
        <v>0</v>
      </c>
      <c r="FS108" s="2">
        <v>0</v>
      </c>
      <c r="FT108" s="2"/>
      <c r="FU108" s="2"/>
      <c r="FV108" s="2"/>
      <c r="FW108" s="2"/>
      <c r="FX108" s="2">
        <v>80</v>
      </c>
      <c r="FY108" s="2">
        <v>68</v>
      </c>
      <c r="FZ108" s="2"/>
      <c r="GA108" s="2" t="s">
        <v>6</v>
      </c>
      <c r="GB108" s="2"/>
      <c r="GC108" s="2"/>
      <c r="GD108" s="2">
        <v>0</v>
      </c>
      <c r="GE108" s="2"/>
      <c r="GF108" s="2">
        <v>1160800867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2"/>
        <v>0</v>
      </c>
      <c r="GM108" s="2">
        <f t="shared" si="133"/>
        <v>26.76</v>
      </c>
      <c r="GN108" s="2">
        <f t="shared" si="134"/>
        <v>26.76</v>
      </c>
      <c r="GO108" s="2">
        <f t="shared" si="135"/>
        <v>0</v>
      </c>
      <c r="GP108" s="2">
        <f t="shared" si="136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37"/>
        <v>0</v>
      </c>
      <c r="GW108" s="2">
        <v>1</v>
      </c>
      <c r="GX108" s="2">
        <f t="shared" si="138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ROW(SmtRes!A206)</f>
        <v>206</v>
      </c>
      <c r="D109">
        <f>ROW(EtalonRes!A214)</f>
        <v>214</v>
      </c>
      <c r="E109" t="s">
        <v>191</v>
      </c>
      <c r="F109" t="s">
        <v>192</v>
      </c>
      <c r="G109" t="s">
        <v>193</v>
      </c>
      <c r="H109" t="s">
        <v>194</v>
      </c>
      <c r="I109">
        <f>ROUND(1/100,9)</f>
        <v>0.01</v>
      </c>
      <c r="J109">
        <v>0</v>
      </c>
      <c r="O109">
        <f t="shared" si="106"/>
        <v>78.930000000000007</v>
      </c>
      <c r="P109">
        <f t="shared" si="107"/>
        <v>0.02</v>
      </c>
      <c r="Q109">
        <f t="shared" si="108"/>
        <v>3.35</v>
      </c>
      <c r="R109">
        <f t="shared" si="109"/>
        <v>0</v>
      </c>
      <c r="S109">
        <f t="shared" si="110"/>
        <v>75.56</v>
      </c>
      <c r="T109">
        <f t="shared" si="111"/>
        <v>0</v>
      </c>
      <c r="U109">
        <f t="shared" si="112"/>
        <v>1.2423</v>
      </c>
      <c r="V109">
        <f t="shared" si="113"/>
        <v>0</v>
      </c>
      <c r="W109">
        <f t="shared" si="114"/>
        <v>0</v>
      </c>
      <c r="X109">
        <f t="shared" si="115"/>
        <v>60.45</v>
      </c>
      <c r="Y109">
        <f t="shared" si="116"/>
        <v>51.38</v>
      </c>
      <c r="AA109">
        <v>16688586</v>
      </c>
      <c r="AB109">
        <f t="shared" si="117"/>
        <v>1106.8800000000001</v>
      </c>
      <c r="AC109">
        <f t="shared" si="142"/>
        <v>0.24</v>
      </c>
      <c r="AD109">
        <f t="shared" si="143"/>
        <v>46.96</v>
      </c>
      <c r="AE109">
        <f t="shared" si="144"/>
        <v>0</v>
      </c>
      <c r="AF109">
        <f t="shared" si="145"/>
        <v>1059.68</v>
      </c>
      <c r="AG109">
        <f t="shared" si="118"/>
        <v>0</v>
      </c>
      <c r="AH109">
        <f t="shared" si="146"/>
        <v>124.23</v>
      </c>
      <c r="AI109">
        <f t="shared" si="147"/>
        <v>0</v>
      </c>
      <c r="AJ109">
        <f t="shared" si="119"/>
        <v>0</v>
      </c>
      <c r="AK109">
        <v>1106.8800000000001</v>
      </c>
      <c r="AL109">
        <v>0.24</v>
      </c>
      <c r="AM109">
        <v>46.96</v>
      </c>
      <c r="AN109">
        <v>0</v>
      </c>
      <c r="AO109">
        <v>1059.68</v>
      </c>
      <c r="AP109">
        <v>0</v>
      </c>
      <c r="AQ109">
        <v>124.23</v>
      </c>
      <c r="AR109">
        <v>0</v>
      </c>
      <c r="AS109">
        <v>0</v>
      </c>
      <c r="AT109">
        <v>80</v>
      </c>
      <c r="AU109">
        <v>68</v>
      </c>
      <c r="AV109">
        <v>1</v>
      </c>
      <c r="AW109">
        <v>1</v>
      </c>
      <c r="AZ109">
        <v>7.13</v>
      </c>
      <c r="BA109">
        <v>7.13</v>
      </c>
      <c r="BB109">
        <v>7.13</v>
      </c>
      <c r="BC109">
        <v>7.13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195</v>
      </c>
      <c r="BM109">
        <v>57001</v>
      </c>
      <c r="BN109">
        <v>0</v>
      </c>
      <c r="BO109" t="s">
        <v>6</v>
      </c>
      <c r="BP109">
        <v>0</v>
      </c>
      <c r="BQ109">
        <v>6</v>
      </c>
      <c r="BR109">
        <v>0</v>
      </c>
      <c r="BS109">
        <v>7.13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80</v>
      </c>
      <c r="CA109">
        <v>68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120"/>
        <v>78.930000000000007</v>
      </c>
      <c r="CQ109">
        <f t="shared" si="121"/>
        <v>1.7111999999999998</v>
      </c>
      <c r="CR109">
        <f t="shared" si="122"/>
        <v>334.82479999999998</v>
      </c>
      <c r="CS109">
        <f t="shared" si="123"/>
        <v>0</v>
      </c>
      <c r="CT109">
        <f t="shared" si="124"/>
        <v>7555.5183999999999</v>
      </c>
      <c r="CU109">
        <f t="shared" si="125"/>
        <v>0</v>
      </c>
      <c r="CV109">
        <f t="shared" si="126"/>
        <v>124.23</v>
      </c>
      <c r="CW109">
        <f t="shared" si="127"/>
        <v>0</v>
      </c>
      <c r="CX109">
        <f t="shared" si="128"/>
        <v>0</v>
      </c>
      <c r="CY109">
        <f t="shared" si="129"/>
        <v>60.448</v>
      </c>
      <c r="CZ109">
        <f t="shared" si="130"/>
        <v>51.380800000000001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1013</v>
      </c>
      <c r="DV109" t="s">
        <v>194</v>
      </c>
      <c r="DW109" t="s">
        <v>194</v>
      </c>
      <c r="DX109">
        <v>1</v>
      </c>
      <c r="EE109">
        <v>16510566</v>
      </c>
      <c r="EF109">
        <v>6</v>
      </c>
      <c r="EG109" t="s">
        <v>39</v>
      </c>
      <c r="EH109">
        <v>0</v>
      </c>
      <c r="EI109" t="s">
        <v>6</v>
      </c>
      <c r="EJ109">
        <v>1</v>
      </c>
      <c r="EK109">
        <v>57001</v>
      </c>
      <c r="EL109" t="s">
        <v>40</v>
      </c>
      <c r="EM109" t="s">
        <v>41</v>
      </c>
      <c r="EO109" t="s">
        <v>6</v>
      </c>
      <c r="EQ109">
        <v>0</v>
      </c>
      <c r="ER109">
        <v>1106.8800000000001</v>
      </c>
      <c r="ES109">
        <v>0.24</v>
      </c>
      <c r="ET109">
        <v>46.96</v>
      </c>
      <c r="EU109">
        <v>0</v>
      </c>
      <c r="EV109">
        <v>1059.68</v>
      </c>
      <c r="EW109">
        <v>124.23</v>
      </c>
      <c r="EX109">
        <v>0</v>
      </c>
      <c r="EY109">
        <v>0</v>
      </c>
      <c r="FQ109">
        <v>0</v>
      </c>
      <c r="FR109">
        <f t="shared" si="131"/>
        <v>0</v>
      </c>
      <c r="FS109">
        <v>0</v>
      </c>
      <c r="FX109">
        <v>80</v>
      </c>
      <c r="FY109">
        <v>68</v>
      </c>
      <c r="GA109" t="s">
        <v>6</v>
      </c>
      <c r="GD109">
        <v>0</v>
      </c>
      <c r="GF109">
        <v>1160800867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32"/>
        <v>0</v>
      </c>
      <c r="GM109">
        <f t="shared" si="133"/>
        <v>190.76</v>
      </c>
      <c r="GN109">
        <f t="shared" si="134"/>
        <v>190.76</v>
      </c>
      <c r="GO109">
        <f t="shared" si="135"/>
        <v>0</v>
      </c>
      <c r="GP109">
        <f t="shared" si="136"/>
        <v>0</v>
      </c>
      <c r="GR109">
        <v>0</v>
      </c>
      <c r="GS109">
        <v>3</v>
      </c>
      <c r="GT109">
        <v>0</v>
      </c>
      <c r="GU109" t="s">
        <v>6</v>
      </c>
      <c r="GV109">
        <f t="shared" si="137"/>
        <v>0</v>
      </c>
      <c r="GW109">
        <v>1</v>
      </c>
      <c r="GX109">
        <f t="shared" si="138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199</v>
      </c>
      <c r="D110" s="2"/>
      <c r="E110" s="2" t="s">
        <v>196</v>
      </c>
      <c r="F110" s="2" t="s">
        <v>197</v>
      </c>
      <c r="G110" s="2" t="s">
        <v>198</v>
      </c>
      <c r="H110" s="2" t="s">
        <v>199</v>
      </c>
      <c r="I110" s="2">
        <f>I108*J110</f>
        <v>2.1399999999999999E-2</v>
      </c>
      <c r="J110" s="2">
        <v>2.1399999999999997</v>
      </c>
      <c r="K110" s="2"/>
      <c r="L110" s="2"/>
      <c r="M110" s="2"/>
      <c r="N110" s="2"/>
      <c r="O110" s="2">
        <f t="shared" si="106"/>
        <v>0</v>
      </c>
      <c r="P110" s="2">
        <f t="shared" si="107"/>
        <v>0</v>
      </c>
      <c r="Q110" s="2">
        <f t="shared" si="108"/>
        <v>0</v>
      </c>
      <c r="R110" s="2">
        <f t="shared" si="109"/>
        <v>0</v>
      </c>
      <c r="S110" s="2">
        <f t="shared" si="110"/>
        <v>0</v>
      </c>
      <c r="T110" s="2">
        <f t="shared" si="111"/>
        <v>0</v>
      </c>
      <c r="U110" s="2">
        <f t="shared" si="112"/>
        <v>0</v>
      </c>
      <c r="V110" s="2">
        <f t="shared" si="113"/>
        <v>0</v>
      </c>
      <c r="W110" s="2">
        <f t="shared" si="114"/>
        <v>0</v>
      </c>
      <c r="X110" s="2">
        <f t="shared" si="115"/>
        <v>0</v>
      </c>
      <c r="Y110" s="2">
        <f t="shared" si="116"/>
        <v>0</v>
      </c>
      <c r="Z110" s="2"/>
      <c r="AA110" s="2">
        <v>16688585</v>
      </c>
      <c r="AB110" s="2">
        <f t="shared" si="117"/>
        <v>0</v>
      </c>
      <c r="AC110" s="2">
        <f t="shared" si="142"/>
        <v>0</v>
      </c>
      <c r="AD110" s="2">
        <f t="shared" si="143"/>
        <v>0</v>
      </c>
      <c r="AE110" s="2">
        <f t="shared" si="144"/>
        <v>0</v>
      </c>
      <c r="AF110" s="2">
        <f t="shared" si="145"/>
        <v>0</v>
      </c>
      <c r="AG110" s="2">
        <f t="shared" si="118"/>
        <v>0</v>
      </c>
      <c r="AH110" s="2">
        <f t="shared" si="146"/>
        <v>0</v>
      </c>
      <c r="AI110" s="2">
        <f t="shared" si="147"/>
        <v>0</v>
      </c>
      <c r="AJ110" s="2">
        <f t="shared" si="119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80</v>
      </c>
      <c r="AU110" s="2">
        <v>68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3</v>
      </c>
      <c r="BI110" s="2">
        <v>1</v>
      </c>
      <c r="BJ110" s="2" t="s">
        <v>6</v>
      </c>
      <c r="BK110" s="2"/>
      <c r="BL110" s="2"/>
      <c r="BM110" s="2">
        <v>57001</v>
      </c>
      <c r="BN110" s="2">
        <v>0</v>
      </c>
      <c r="BO110" s="2" t="s">
        <v>6</v>
      </c>
      <c r="BP110" s="2">
        <v>0</v>
      </c>
      <c r="BQ110" s="2">
        <v>6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80</v>
      </c>
      <c r="CA110" s="2">
        <v>68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6</v>
      </c>
      <c r="CO110" s="2">
        <v>0</v>
      </c>
      <c r="CP110" s="2">
        <f t="shared" si="120"/>
        <v>0</v>
      </c>
      <c r="CQ110" s="2">
        <f t="shared" si="121"/>
        <v>0</v>
      </c>
      <c r="CR110" s="2">
        <f t="shared" si="122"/>
        <v>0</v>
      </c>
      <c r="CS110" s="2">
        <f t="shared" si="123"/>
        <v>0</v>
      </c>
      <c r="CT110" s="2">
        <f t="shared" si="124"/>
        <v>0</v>
      </c>
      <c r="CU110" s="2">
        <f t="shared" si="125"/>
        <v>0</v>
      </c>
      <c r="CV110" s="2">
        <f t="shared" si="126"/>
        <v>0</v>
      </c>
      <c r="CW110" s="2">
        <f t="shared" si="127"/>
        <v>0</v>
      </c>
      <c r="CX110" s="2">
        <f t="shared" si="128"/>
        <v>0</v>
      </c>
      <c r="CY110" s="2">
        <f t="shared" si="129"/>
        <v>0</v>
      </c>
      <c r="CZ110" s="2">
        <f t="shared" si="130"/>
        <v>0</v>
      </c>
      <c r="DA110" s="2"/>
      <c r="DB110" s="2"/>
      <c r="DC110" s="2" t="s">
        <v>6</v>
      </c>
      <c r="DD110" s="2" t="s">
        <v>6</v>
      </c>
      <c r="DE110" s="2" t="s">
        <v>6</v>
      </c>
      <c r="DF110" s="2" t="s">
        <v>6</v>
      </c>
      <c r="DG110" s="2" t="s">
        <v>6</v>
      </c>
      <c r="DH110" s="2" t="s">
        <v>6</v>
      </c>
      <c r="DI110" s="2" t="s">
        <v>6</v>
      </c>
      <c r="DJ110" s="2" t="s">
        <v>6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1007</v>
      </c>
      <c r="DV110" s="2" t="s">
        <v>199</v>
      </c>
      <c r="DW110" s="2" t="s">
        <v>199</v>
      </c>
      <c r="DX110" s="2">
        <v>1</v>
      </c>
      <c r="DY110" s="2"/>
      <c r="DZ110" s="2"/>
      <c r="EA110" s="2"/>
      <c r="EB110" s="2"/>
      <c r="EC110" s="2"/>
      <c r="ED110" s="2"/>
      <c r="EE110" s="2">
        <v>16510566</v>
      </c>
      <c r="EF110" s="2">
        <v>6</v>
      </c>
      <c r="EG110" s="2" t="s">
        <v>39</v>
      </c>
      <c r="EH110" s="2">
        <v>0</v>
      </c>
      <c r="EI110" s="2" t="s">
        <v>6</v>
      </c>
      <c r="EJ110" s="2">
        <v>1</v>
      </c>
      <c r="EK110" s="2">
        <v>57001</v>
      </c>
      <c r="EL110" s="2" t="s">
        <v>40</v>
      </c>
      <c r="EM110" s="2" t="s">
        <v>41</v>
      </c>
      <c r="EN110" s="2"/>
      <c r="EO110" s="2" t="s">
        <v>6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1"/>
        <v>0</v>
      </c>
      <c r="FS110" s="2">
        <v>0</v>
      </c>
      <c r="FT110" s="2"/>
      <c r="FU110" s="2"/>
      <c r="FV110" s="2"/>
      <c r="FW110" s="2"/>
      <c r="FX110" s="2">
        <v>80</v>
      </c>
      <c r="FY110" s="2">
        <v>68</v>
      </c>
      <c r="FZ110" s="2"/>
      <c r="GA110" s="2" t="s">
        <v>6</v>
      </c>
      <c r="GB110" s="2"/>
      <c r="GC110" s="2"/>
      <c r="GD110" s="2">
        <v>0</v>
      </c>
      <c r="GE110" s="2"/>
      <c r="GF110" s="2">
        <v>-2113302258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2"/>
        <v>0</v>
      </c>
      <c r="GM110" s="2">
        <f t="shared" si="133"/>
        <v>0</v>
      </c>
      <c r="GN110" s="2">
        <f t="shared" si="134"/>
        <v>0</v>
      </c>
      <c r="GO110" s="2">
        <f t="shared" si="135"/>
        <v>0</v>
      </c>
      <c r="GP110" s="2">
        <f t="shared" si="136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37"/>
        <v>0</v>
      </c>
      <c r="GW110" s="2">
        <v>1</v>
      </c>
      <c r="GX110" s="2">
        <f t="shared" si="138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205</v>
      </c>
      <c r="E111" t="s">
        <v>196</v>
      </c>
      <c r="F111" t="s">
        <v>197</v>
      </c>
      <c r="G111" t="s">
        <v>198</v>
      </c>
      <c r="H111" t="s">
        <v>199</v>
      </c>
      <c r="I111">
        <f>I109*J111</f>
        <v>2.1399999999999999E-2</v>
      </c>
      <c r="J111">
        <v>2.1399999999999997</v>
      </c>
      <c r="O111">
        <f t="shared" si="106"/>
        <v>0</v>
      </c>
      <c r="P111">
        <f t="shared" si="107"/>
        <v>0</v>
      </c>
      <c r="Q111">
        <f t="shared" si="108"/>
        <v>0</v>
      </c>
      <c r="R111">
        <f t="shared" si="109"/>
        <v>0</v>
      </c>
      <c r="S111">
        <f t="shared" si="110"/>
        <v>0</v>
      </c>
      <c r="T111">
        <f t="shared" si="111"/>
        <v>0</v>
      </c>
      <c r="U111">
        <f t="shared" si="112"/>
        <v>0</v>
      </c>
      <c r="V111">
        <f t="shared" si="113"/>
        <v>0</v>
      </c>
      <c r="W111">
        <f t="shared" si="114"/>
        <v>0</v>
      </c>
      <c r="X111">
        <f t="shared" si="115"/>
        <v>0</v>
      </c>
      <c r="Y111">
        <f t="shared" si="116"/>
        <v>0</v>
      </c>
      <c r="AA111">
        <v>16688586</v>
      </c>
      <c r="AB111">
        <f t="shared" si="117"/>
        <v>0</v>
      </c>
      <c r="AC111">
        <f t="shared" si="142"/>
        <v>0</v>
      </c>
      <c r="AD111">
        <f t="shared" si="143"/>
        <v>0</v>
      </c>
      <c r="AE111">
        <f t="shared" si="144"/>
        <v>0</v>
      </c>
      <c r="AF111">
        <f t="shared" si="145"/>
        <v>0</v>
      </c>
      <c r="AG111">
        <f t="shared" si="118"/>
        <v>0</v>
      </c>
      <c r="AH111">
        <f t="shared" si="146"/>
        <v>0</v>
      </c>
      <c r="AI111">
        <f t="shared" si="147"/>
        <v>0</v>
      </c>
      <c r="AJ111">
        <f t="shared" si="119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80</v>
      </c>
      <c r="AU111">
        <v>68</v>
      </c>
      <c r="AV111">
        <v>1</v>
      </c>
      <c r="AW111">
        <v>1</v>
      </c>
      <c r="AZ111">
        <v>7.13</v>
      </c>
      <c r="BA111">
        <v>1</v>
      </c>
      <c r="BB111">
        <v>1</v>
      </c>
      <c r="BC111">
        <v>7.13</v>
      </c>
      <c r="BD111" t="s">
        <v>6</v>
      </c>
      <c r="BE111" t="s">
        <v>6</v>
      </c>
      <c r="BF111" t="s">
        <v>6</v>
      </c>
      <c r="BG111" t="s">
        <v>6</v>
      </c>
      <c r="BH111">
        <v>3</v>
      </c>
      <c r="BI111">
        <v>1</v>
      </c>
      <c r="BJ111" t="s">
        <v>6</v>
      </c>
      <c r="BM111">
        <v>57001</v>
      </c>
      <c r="BN111">
        <v>0</v>
      </c>
      <c r="BO111" t="s">
        <v>6</v>
      </c>
      <c r="BP111">
        <v>0</v>
      </c>
      <c r="BQ111">
        <v>6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80</v>
      </c>
      <c r="CA111">
        <v>68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120"/>
        <v>0</v>
      </c>
      <c r="CQ111">
        <f t="shared" si="121"/>
        <v>0</v>
      </c>
      <c r="CR111">
        <f t="shared" si="122"/>
        <v>0</v>
      </c>
      <c r="CS111">
        <f t="shared" si="123"/>
        <v>0</v>
      </c>
      <c r="CT111">
        <f t="shared" si="124"/>
        <v>0</v>
      </c>
      <c r="CU111">
        <f t="shared" si="125"/>
        <v>0</v>
      </c>
      <c r="CV111">
        <f t="shared" si="126"/>
        <v>0</v>
      </c>
      <c r="CW111">
        <f t="shared" si="127"/>
        <v>0</v>
      </c>
      <c r="CX111">
        <f t="shared" si="128"/>
        <v>0</v>
      </c>
      <c r="CY111">
        <f t="shared" si="129"/>
        <v>0</v>
      </c>
      <c r="CZ111">
        <f t="shared" si="130"/>
        <v>0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1007</v>
      </c>
      <c r="DV111" t="s">
        <v>199</v>
      </c>
      <c r="DW111" t="s">
        <v>199</v>
      </c>
      <c r="DX111">
        <v>1</v>
      </c>
      <c r="EE111">
        <v>16510566</v>
      </c>
      <c r="EF111">
        <v>6</v>
      </c>
      <c r="EG111" t="s">
        <v>39</v>
      </c>
      <c r="EH111">
        <v>0</v>
      </c>
      <c r="EI111" t="s">
        <v>6</v>
      </c>
      <c r="EJ111">
        <v>1</v>
      </c>
      <c r="EK111">
        <v>57001</v>
      </c>
      <c r="EL111" t="s">
        <v>40</v>
      </c>
      <c r="EM111" t="s">
        <v>41</v>
      </c>
      <c r="EO111" t="s">
        <v>6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1"/>
        <v>0</v>
      </c>
      <c r="FS111">
        <v>0</v>
      </c>
      <c r="FX111">
        <v>80</v>
      </c>
      <c r="FY111">
        <v>68</v>
      </c>
      <c r="GA111" t="s">
        <v>6</v>
      </c>
      <c r="GD111">
        <v>0</v>
      </c>
      <c r="GF111">
        <v>-2113302258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32"/>
        <v>0</v>
      </c>
      <c r="GM111">
        <f t="shared" si="133"/>
        <v>0</v>
      </c>
      <c r="GN111">
        <f t="shared" si="134"/>
        <v>0</v>
      </c>
      <c r="GO111">
        <f t="shared" si="135"/>
        <v>0</v>
      </c>
      <c r="GP111">
        <f t="shared" si="136"/>
        <v>0</v>
      </c>
      <c r="GR111">
        <v>0</v>
      </c>
      <c r="GS111">
        <v>3</v>
      </c>
      <c r="GT111">
        <v>0</v>
      </c>
      <c r="GU111" t="s">
        <v>6</v>
      </c>
      <c r="GV111">
        <f t="shared" si="137"/>
        <v>0</v>
      </c>
      <c r="GW111">
        <v>1</v>
      </c>
      <c r="GX111">
        <f t="shared" si="138"/>
        <v>0</v>
      </c>
      <c r="HA111">
        <v>0</v>
      </c>
      <c r="HB111"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200</v>
      </c>
      <c r="D112" s="2"/>
      <c r="E112" s="2" t="s">
        <v>200</v>
      </c>
      <c r="F112" s="2" t="s">
        <v>201</v>
      </c>
      <c r="G112" s="2" t="s">
        <v>202</v>
      </c>
      <c r="H112" s="2" t="s">
        <v>199</v>
      </c>
      <c r="I112" s="2">
        <f>I108*J112</f>
        <v>2.1399999999999999E-2</v>
      </c>
      <c r="J112" s="2">
        <v>2.1399999999999997</v>
      </c>
      <c r="K112" s="2"/>
      <c r="L112" s="2"/>
      <c r="M112" s="2"/>
      <c r="N112" s="2"/>
      <c r="O112" s="2">
        <f t="shared" si="106"/>
        <v>11.12</v>
      </c>
      <c r="P112" s="2">
        <f t="shared" si="107"/>
        <v>11.12</v>
      </c>
      <c r="Q112" s="2">
        <f t="shared" si="108"/>
        <v>0</v>
      </c>
      <c r="R112" s="2">
        <f t="shared" si="109"/>
        <v>0</v>
      </c>
      <c r="S112" s="2">
        <f t="shared" si="110"/>
        <v>0</v>
      </c>
      <c r="T112" s="2">
        <f t="shared" si="111"/>
        <v>0</v>
      </c>
      <c r="U112" s="2">
        <f t="shared" si="112"/>
        <v>0</v>
      </c>
      <c r="V112" s="2">
        <f t="shared" si="113"/>
        <v>0</v>
      </c>
      <c r="W112" s="2">
        <f t="shared" si="114"/>
        <v>0</v>
      </c>
      <c r="X112" s="2">
        <f t="shared" si="115"/>
        <v>0</v>
      </c>
      <c r="Y112" s="2">
        <f t="shared" si="116"/>
        <v>0</v>
      </c>
      <c r="Z112" s="2"/>
      <c r="AA112" s="2">
        <v>16688585</v>
      </c>
      <c r="AB112" s="2">
        <f t="shared" si="117"/>
        <v>519.79999999999995</v>
      </c>
      <c r="AC112" s="2">
        <f t="shared" si="142"/>
        <v>519.79999999999995</v>
      </c>
      <c r="AD112" s="2">
        <f t="shared" si="143"/>
        <v>0</v>
      </c>
      <c r="AE112" s="2">
        <f t="shared" si="144"/>
        <v>0</v>
      </c>
      <c r="AF112" s="2">
        <f t="shared" si="145"/>
        <v>0</v>
      </c>
      <c r="AG112" s="2">
        <f t="shared" si="118"/>
        <v>0</v>
      </c>
      <c r="AH112" s="2">
        <f t="shared" si="146"/>
        <v>0</v>
      </c>
      <c r="AI112" s="2">
        <f t="shared" si="147"/>
        <v>0</v>
      </c>
      <c r="AJ112" s="2">
        <f t="shared" si="119"/>
        <v>0</v>
      </c>
      <c r="AK112" s="2">
        <v>519.79999999999995</v>
      </c>
      <c r="AL112" s="2">
        <v>519.79999999999995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80</v>
      </c>
      <c r="AU112" s="2">
        <v>68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203</v>
      </c>
      <c r="BK112" s="2"/>
      <c r="BL112" s="2"/>
      <c r="BM112" s="2">
        <v>57001</v>
      </c>
      <c r="BN112" s="2">
        <v>0</v>
      </c>
      <c r="BO112" s="2" t="s">
        <v>6</v>
      </c>
      <c r="BP112" s="2">
        <v>0</v>
      </c>
      <c r="BQ112" s="2">
        <v>6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80</v>
      </c>
      <c r="CA112" s="2">
        <v>68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20"/>
        <v>11.12</v>
      </c>
      <c r="CQ112" s="2">
        <f t="shared" si="121"/>
        <v>519.79999999999995</v>
      </c>
      <c r="CR112" s="2">
        <f t="shared" si="122"/>
        <v>0</v>
      </c>
      <c r="CS112" s="2">
        <f t="shared" si="123"/>
        <v>0</v>
      </c>
      <c r="CT112" s="2">
        <f t="shared" si="124"/>
        <v>0</v>
      </c>
      <c r="CU112" s="2">
        <f t="shared" si="125"/>
        <v>0</v>
      </c>
      <c r="CV112" s="2">
        <f t="shared" si="126"/>
        <v>0</v>
      </c>
      <c r="CW112" s="2">
        <f t="shared" si="127"/>
        <v>0</v>
      </c>
      <c r="CX112" s="2">
        <f t="shared" si="128"/>
        <v>0</v>
      </c>
      <c r="CY112" s="2">
        <f t="shared" si="129"/>
        <v>0</v>
      </c>
      <c r="CZ112" s="2">
        <f t="shared" si="130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1007</v>
      </c>
      <c r="DV112" s="2" t="s">
        <v>199</v>
      </c>
      <c r="DW112" s="2" t="s">
        <v>199</v>
      </c>
      <c r="DX112" s="2">
        <v>1</v>
      </c>
      <c r="DY112" s="2"/>
      <c r="DZ112" s="2"/>
      <c r="EA112" s="2"/>
      <c r="EB112" s="2"/>
      <c r="EC112" s="2"/>
      <c r="ED112" s="2"/>
      <c r="EE112" s="2">
        <v>16510566</v>
      </c>
      <c r="EF112" s="2">
        <v>6</v>
      </c>
      <c r="EG112" s="2" t="s">
        <v>39</v>
      </c>
      <c r="EH112" s="2">
        <v>0</v>
      </c>
      <c r="EI112" s="2" t="s">
        <v>6</v>
      </c>
      <c r="EJ112" s="2">
        <v>1</v>
      </c>
      <c r="EK112" s="2">
        <v>57001</v>
      </c>
      <c r="EL112" s="2" t="s">
        <v>40</v>
      </c>
      <c r="EM112" s="2" t="s">
        <v>41</v>
      </c>
      <c r="EN112" s="2"/>
      <c r="EO112" s="2" t="s">
        <v>6</v>
      </c>
      <c r="EP112" s="2"/>
      <c r="EQ112" s="2">
        <v>0</v>
      </c>
      <c r="ER112" s="2">
        <v>519.79999999999995</v>
      </c>
      <c r="ES112" s="2">
        <v>519.79999999999995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1"/>
        <v>0</v>
      </c>
      <c r="FS112" s="2">
        <v>0</v>
      </c>
      <c r="FT112" s="2"/>
      <c r="FU112" s="2"/>
      <c r="FV112" s="2"/>
      <c r="FW112" s="2"/>
      <c r="FX112" s="2">
        <v>80</v>
      </c>
      <c r="FY112" s="2">
        <v>68</v>
      </c>
      <c r="FZ112" s="2"/>
      <c r="GA112" s="2" t="s">
        <v>6</v>
      </c>
      <c r="GB112" s="2"/>
      <c r="GC112" s="2"/>
      <c r="GD112" s="2">
        <v>0</v>
      </c>
      <c r="GE112" s="2"/>
      <c r="GF112" s="2">
        <v>519185539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2"/>
        <v>0</v>
      </c>
      <c r="GM112" s="2">
        <f t="shared" si="133"/>
        <v>11.12</v>
      </c>
      <c r="GN112" s="2">
        <f t="shared" si="134"/>
        <v>11.12</v>
      </c>
      <c r="GO112" s="2">
        <f t="shared" si="135"/>
        <v>0</v>
      </c>
      <c r="GP112" s="2">
        <f t="shared" si="136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37"/>
        <v>0</v>
      </c>
      <c r="GW112" s="2">
        <v>1</v>
      </c>
      <c r="GX112" s="2">
        <f t="shared" si="138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206</v>
      </c>
      <c r="E113" t="s">
        <v>200</v>
      </c>
      <c r="F113" t="s">
        <v>201</v>
      </c>
      <c r="G113" t="s">
        <v>202</v>
      </c>
      <c r="H113" t="s">
        <v>199</v>
      </c>
      <c r="I113">
        <f>I109*J113</f>
        <v>2.1399999999999999E-2</v>
      </c>
      <c r="J113">
        <v>2.1399999999999997</v>
      </c>
      <c r="O113">
        <f t="shared" si="106"/>
        <v>79.31</v>
      </c>
      <c r="P113">
        <f t="shared" si="107"/>
        <v>79.31</v>
      </c>
      <c r="Q113">
        <f t="shared" si="108"/>
        <v>0</v>
      </c>
      <c r="R113">
        <f t="shared" si="109"/>
        <v>0</v>
      </c>
      <c r="S113">
        <f t="shared" si="110"/>
        <v>0</v>
      </c>
      <c r="T113">
        <f t="shared" si="111"/>
        <v>0</v>
      </c>
      <c r="U113">
        <f t="shared" si="112"/>
        <v>0</v>
      </c>
      <c r="V113">
        <f t="shared" si="113"/>
        <v>0</v>
      </c>
      <c r="W113">
        <f t="shared" si="114"/>
        <v>0</v>
      </c>
      <c r="X113">
        <f t="shared" si="115"/>
        <v>0</v>
      </c>
      <c r="Y113">
        <f t="shared" si="116"/>
        <v>0</v>
      </c>
      <c r="AA113">
        <v>16688586</v>
      </c>
      <c r="AB113">
        <f t="shared" si="117"/>
        <v>519.79999999999995</v>
      </c>
      <c r="AC113">
        <f t="shared" si="142"/>
        <v>519.79999999999995</v>
      </c>
      <c r="AD113">
        <f t="shared" si="143"/>
        <v>0</v>
      </c>
      <c r="AE113">
        <f t="shared" si="144"/>
        <v>0</v>
      </c>
      <c r="AF113">
        <f t="shared" si="145"/>
        <v>0</v>
      </c>
      <c r="AG113">
        <f t="shared" si="118"/>
        <v>0</v>
      </c>
      <c r="AH113">
        <f t="shared" si="146"/>
        <v>0</v>
      </c>
      <c r="AI113">
        <f t="shared" si="147"/>
        <v>0</v>
      </c>
      <c r="AJ113">
        <f t="shared" si="119"/>
        <v>0</v>
      </c>
      <c r="AK113">
        <v>519.79999999999995</v>
      </c>
      <c r="AL113">
        <v>519.79999999999995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80</v>
      </c>
      <c r="AU113">
        <v>68</v>
      </c>
      <c r="AV113">
        <v>1</v>
      </c>
      <c r="AW113">
        <v>1</v>
      </c>
      <c r="AZ113">
        <v>7.13</v>
      </c>
      <c r="BA113">
        <v>1</v>
      </c>
      <c r="BB113">
        <v>1</v>
      </c>
      <c r="BC113">
        <v>7.13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203</v>
      </c>
      <c r="BM113">
        <v>57001</v>
      </c>
      <c r="BN113">
        <v>0</v>
      </c>
      <c r="BO113" t="s">
        <v>6</v>
      </c>
      <c r="BP113">
        <v>0</v>
      </c>
      <c r="BQ113">
        <v>6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80</v>
      </c>
      <c r="CA113">
        <v>68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20"/>
        <v>79.31</v>
      </c>
      <c r="CQ113">
        <f t="shared" si="121"/>
        <v>3706.1739999999995</v>
      </c>
      <c r="CR113">
        <f t="shared" si="122"/>
        <v>0</v>
      </c>
      <c r="CS113">
        <f t="shared" si="123"/>
        <v>0</v>
      </c>
      <c r="CT113">
        <f t="shared" si="124"/>
        <v>0</v>
      </c>
      <c r="CU113">
        <f t="shared" si="125"/>
        <v>0</v>
      </c>
      <c r="CV113">
        <f t="shared" si="126"/>
        <v>0</v>
      </c>
      <c r="CW113">
        <f t="shared" si="127"/>
        <v>0</v>
      </c>
      <c r="CX113">
        <f t="shared" si="128"/>
        <v>0</v>
      </c>
      <c r="CY113">
        <f t="shared" si="129"/>
        <v>0</v>
      </c>
      <c r="CZ113">
        <f t="shared" si="130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199</v>
      </c>
      <c r="DW113" t="s">
        <v>199</v>
      </c>
      <c r="DX113">
        <v>1</v>
      </c>
      <c r="EE113">
        <v>16510566</v>
      </c>
      <c r="EF113">
        <v>6</v>
      </c>
      <c r="EG113" t="s">
        <v>39</v>
      </c>
      <c r="EH113">
        <v>0</v>
      </c>
      <c r="EI113" t="s">
        <v>6</v>
      </c>
      <c r="EJ113">
        <v>1</v>
      </c>
      <c r="EK113">
        <v>57001</v>
      </c>
      <c r="EL113" t="s">
        <v>40</v>
      </c>
      <c r="EM113" t="s">
        <v>41</v>
      </c>
      <c r="EO113" t="s">
        <v>6</v>
      </c>
      <c r="EQ113">
        <v>0</v>
      </c>
      <c r="ER113">
        <v>519.79999999999995</v>
      </c>
      <c r="ES113">
        <v>519.79999999999995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1"/>
        <v>0</v>
      </c>
      <c r="FS113">
        <v>0</v>
      </c>
      <c r="FX113">
        <v>80</v>
      </c>
      <c r="FY113">
        <v>68</v>
      </c>
      <c r="GA113" t="s">
        <v>6</v>
      </c>
      <c r="GD113">
        <v>0</v>
      </c>
      <c r="GF113">
        <v>519185539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32"/>
        <v>0</v>
      </c>
      <c r="GM113">
        <f t="shared" si="133"/>
        <v>79.31</v>
      </c>
      <c r="GN113">
        <f t="shared" si="134"/>
        <v>79.31</v>
      </c>
      <c r="GO113">
        <f t="shared" si="135"/>
        <v>0</v>
      </c>
      <c r="GP113">
        <f t="shared" si="136"/>
        <v>0</v>
      </c>
      <c r="GR113">
        <v>0</v>
      </c>
      <c r="GS113">
        <v>3</v>
      </c>
      <c r="GT113">
        <v>0</v>
      </c>
      <c r="GU113" t="s">
        <v>6</v>
      </c>
      <c r="GV113">
        <f t="shared" si="137"/>
        <v>0</v>
      </c>
      <c r="GW113">
        <v>1</v>
      </c>
      <c r="GX113">
        <f t="shared" si="138"/>
        <v>0</v>
      </c>
      <c r="HA113">
        <v>0</v>
      </c>
      <c r="HB113"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ROW(SmtRes!A214)</f>
        <v>214</v>
      </c>
      <c r="D114" s="2">
        <f>ROW(EtalonRes!A222)</f>
        <v>222</v>
      </c>
      <c r="E114" s="2" t="s">
        <v>204</v>
      </c>
      <c r="F114" s="2" t="s">
        <v>205</v>
      </c>
      <c r="G114" s="2" t="s">
        <v>206</v>
      </c>
      <c r="H114" s="2" t="s">
        <v>18</v>
      </c>
      <c r="I114" s="2">
        <f>ROUND(7.8/100,9)</f>
        <v>7.8E-2</v>
      </c>
      <c r="J114" s="2">
        <v>0</v>
      </c>
      <c r="K114" s="2"/>
      <c r="L114" s="2"/>
      <c r="M114" s="2"/>
      <c r="N114" s="2"/>
      <c r="O114" s="2">
        <f t="shared" si="106"/>
        <v>21.76</v>
      </c>
      <c r="P114" s="2">
        <f t="shared" si="107"/>
        <v>16.559999999999999</v>
      </c>
      <c r="Q114" s="2">
        <f t="shared" si="108"/>
        <v>2.16</v>
      </c>
      <c r="R114" s="2">
        <f t="shared" si="109"/>
        <v>0.06</v>
      </c>
      <c r="S114" s="2">
        <f t="shared" si="110"/>
        <v>3.04</v>
      </c>
      <c r="T114" s="2">
        <f t="shared" si="111"/>
        <v>0</v>
      </c>
      <c r="U114" s="2">
        <f t="shared" si="112"/>
        <v>0.33099299999999998</v>
      </c>
      <c r="V114" s="2">
        <f t="shared" si="113"/>
        <v>4.875E-3</v>
      </c>
      <c r="W114" s="2">
        <f t="shared" si="114"/>
        <v>0</v>
      </c>
      <c r="X114" s="2">
        <f t="shared" si="115"/>
        <v>2.95</v>
      </c>
      <c r="Y114" s="2">
        <f t="shared" si="116"/>
        <v>1.46</v>
      </c>
      <c r="Z114" s="2"/>
      <c r="AA114" s="2">
        <v>16688585</v>
      </c>
      <c r="AB114" s="2">
        <f t="shared" si="117"/>
        <v>278.91550000000001</v>
      </c>
      <c r="AC114" s="2">
        <f t="shared" si="142"/>
        <v>212.29</v>
      </c>
      <c r="AD114" s="2">
        <f>ROUND(((((ET114*1.25))-((EU114*1.25)))+AE114),6)</f>
        <v>27.675000000000001</v>
      </c>
      <c r="AE114" s="2">
        <f>ROUND(((EU114*1.25)),6)</f>
        <v>0.72499999999999998</v>
      </c>
      <c r="AF114" s="2">
        <f>ROUND(((EV114*1.15)),6)</f>
        <v>38.950499999999998</v>
      </c>
      <c r="AG114" s="2">
        <f t="shared" si="118"/>
        <v>0</v>
      </c>
      <c r="AH114" s="2">
        <f>((EW114*1.15))</f>
        <v>4.2435</v>
      </c>
      <c r="AI114" s="2">
        <f>((EX114*1.25))</f>
        <v>6.25E-2</v>
      </c>
      <c r="AJ114" s="2">
        <f t="shared" si="119"/>
        <v>0</v>
      </c>
      <c r="AK114" s="2">
        <v>268.3</v>
      </c>
      <c r="AL114" s="2">
        <v>212.29</v>
      </c>
      <c r="AM114" s="2">
        <v>22.14</v>
      </c>
      <c r="AN114" s="2">
        <v>0.57999999999999996</v>
      </c>
      <c r="AO114" s="2">
        <v>33.869999999999997</v>
      </c>
      <c r="AP114" s="2">
        <v>0</v>
      </c>
      <c r="AQ114" s="2">
        <v>3.69</v>
      </c>
      <c r="AR114" s="2">
        <v>0.05</v>
      </c>
      <c r="AS114" s="2">
        <v>0</v>
      </c>
      <c r="AT114" s="2">
        <v>95</v>
      </c>
      <c r="AU114" s="2">
        <v>47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0</v>
      </c>
      <c r="BI114" s="2">
        <v>1</v>
      </c>
      <c r="BJ114" s="2" t="s">
        <v>207</v>
      </c>
      <c r="BK114" s="2"/>
      <c r="BL114" s="2"/>
      <c r="BM114" s="2">
        <v>15001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105</v>
      </c>
      <c r="CA114" s="2">
        <v>55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1583</v>
      </c>
      <c r="CO114" s="2">
        <v>0</v>
      </c>
      <c r="CP114" s="2">
        <f t="shared" si="120"/>
        <v>21.759999999999998</v>
      </c>
      <c r="CQ114" s="2">
        <f t="shared" si="121"/>
        <v>212.29</v>
      </c>
      <c r="CR114" s="2">
        <f t="shared" si="122"/>
        <v>27.675000000000001</v>
      </c>
      <c r="CS114" s="2">
        <f t="shared" si="123"/>
        <v>0.72499999999999998</v>
      </c>
      <c r="CT114" s="2">
        <f t="shared" si="124"/>
        <v>38.950499999999998</v>
      </c>
      <c r="CU114" s="2">
        <f t="shared" si="125"/>
        <v>0</v>
      </c>
      <c r="CV114" s="2">
        <f t="shared" si="126"/>
        <v>4.2435</v>
      </c>
      <c r="CW114" s="2">
        <f t="shared" si="127"/>
        <v>6.25E-2</v>
      </c>
      <c r="CX114" s="2">
        <f t="shared" si="128"/>
        <v>0</v>
      </c>
      <c r="CY114" s="2">
        <f t="shared" si="129"/>
        <v>2.9449999999999998</v>
      </c>
      <c r="CZ114" s="2">
        <f t="shared" si="130"/>
        <v>1.4570000000000001</v>
      </c>
      <c r="DA114" s="2"/>
      <c r="DB114" s="2"/>
      <c r="DC114" s="2" t="s">
        <v>6</v>
      </c>
      <c r="DD114" s="2" t="s">
        <v>6</v>
      </c>
      <c r="DE114" s="2" t="s">
        <v>96</v>
      </c>
      <c r="DF114" s="2" t="s">
        <v>96</v>
      </c>
      <c r="DG114" s="2" t="s">
        <v>97</v>
      </c>
      <c r="DH114" s="2" t="s">
        <v>6</v>
      </c>
      <c r="DI114" s="2" t="s">
        <v>97</v>
      </c>
      <c r="DJ114" s="2" t="s">
        <v>96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1005</v>
      </c>
      <c r="DV114" s="2" t="s">
        <v>18</v>
      </c>
      <c r="DW114" s="2" t="s">
        <v>18</v>
      </c>
      <c r="DX114" s="2">
        <v>100</v>
      </c>
      <c r="DY114" s="2"/>
      <c r="DZ114" s="2"/>
      <c r="EA114" s="2"/>
      <c r="EB114" s="2"/>
      <c r="EC114" s="2"/>
      <c r="ED114" s="2"/>
      <c r="EE114" s="2">
        <v>16510513</v>
      </c>
      <c r="EF114" s="2">
        <v>2</v>
      </c>
      <c r="EG114" s="2" t="s">
        <v>20</v>
      </c>
      <c r="EH114" s="2">
        <v>0</v>
      </c>
      <c r="EI114" s="2" t="s">
        <v>6</v>
      </c>
      <c r="EJ114" s="2">
        <v>1</v>
      </c>
      <c r="EK114" s="2">
        <v>15001</v>
      </c>
      <c r="EL114" s="2" t="s">
        <v>112</v>
      </c>
      <c r="EM114" s="2" t="s">
        <v>113</v>
      </c>
      <c r="EN114" s="2"/>
      <c r="EO114" s="2" t="s">
        <v>100</v>
      </c>
      <c r="EP114" s="2"/>
      <c r="EQ114" s="2">
        <v>0</v>
      </c>
      <c r="ER114" s="2">
        <v>268.3</v>
      </c>
      <c r="ES114" s="2">
        <v>212.29</v>
      </c>
      <c r="ET114" s="2">
        <v>22.14</v>
      </c>
      <c r="EU114" s="2">
        <v>0.57999999999999996</v>
      </c>
      <c r="EV114" s="2">
        <v>33.869999999999997</v>
      </c>
      <c r="EW114" s="2">
        <v>3.69</v>
      </c>
      <c r="EX114" s="2">
        <v>0.05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1"/>
        <v>0</v>
      </c>
      <c r="FS114" s="2">
        <v>0</v>
      </c>
      <c r="FT114" s="2" t="s">
        <v>23</v>
      </c>
      <c r="FU114" s="2" t="s">
        <v>24</v>
      </c>
      <c r="FV114" s="2"/>
      <c r="FW114" s="2"/>
      <c r="FX114" s="2">
        <v>94.5</v>
      </c>
      <c r="FY114" s="2">
        <v>46.75</v>
      </c>
      <c r="FZ114" s="2"/>
      <c r="GA114" s="2" t="s">
        <v>6</v>
      </c>
      <c r="GB114" s="2"/>
      <c r="GC114" s="2"/>
      <c r="GD114" s="2">
        <v>0</v>
      </c>
      <c r="GE114" s="2"/>
      <c r="GF114" s="2">
        <v>1491721436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2"/>
        <v>0</v>
      </c>
      <c r="GM114" s="2">
        <f t="shared" si="133"/>
        <v>26.17</v>
      </c>
      <c r="GN114" s="2">
        <f t="shared" si="134"/>
        <v>26.17</v>
      </c>
      <c r="GO114" s="2">
        <f t="shared" si="135"/>
        <v>0</v>
      </c>
      <c r="GP114" s="2">
        <f t="shared" si="136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37"/>
        <v>0</v>
      </c>
      <c r="GW114" s="2">
        <v>1</v>
      </c>
      <c r="GX114" s="2">
        <f t="shared" si="138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ROW(SmtRes!A222)</f>
        <v>222</v>
      </c>
      <c r="D115">
        <f>ROW(EtalonRes!A230)</f>
        <v>230</v>
      </c>
      <c r="E115" t="s">
        <v>204</v>
      </c>
      <c r="F115" t="s">
        <v>205</v>
      </c>
      <c r="G115" t="s">
        <v>206</v>
      </c>
      <c r="H115" t="s">
        <v>18</v>
      </c>
      <c r="I115">
        <f>ROUND(7.8/100,9)</f>
        <v>7.8E-2</v>
      </c>
      <c r="J115">
        <v>0</v>
      </c>
      <c r="O115">
        <f t="shared" si="106"/>
        <v>155.11000000000001</v>
      </c>
      <c r="P115">
        <f t="shared" si="107"/>
        <v>118.06</v>
      </c>
      <c r="Q115">
        <f t="shared" si="108"/>
        <v>15.39</v>
      </c>
      <c r="R115">
        <f t="shared" si="109"/>
        <v>0.4</v>
      </c>
      <c r="S115">
        <f t="shared" si="110"/>
        <v>21.66</v>
      </c>
      <c r="T115">
        <f t="shared" si="111"/>
        <v>0</v>
      </c>
      <c r="U115">
        <f t="shared" si="112"/>
        <v>0.33099299999999998</v>
      </c>
      <c r="V115">
        <f t="shared" si="113"/>
        <v>4.875E-3</v>
      </c>
      <c r="W115">
        <f t="shared" si="114"/>
        <v>0</v>
      </c>
      <c r="X115">
        <f t="shared" si="115"/>
        <v>20.96</v>
      </c>
      <c r="Y115">
        <f t="shared" si="116"/>
        <v>10.37</v>
      </c>
      <c r="AA115">
        <v>16688586</v>
      </c>
      <c r="AB115">
        <f t="shared" si="117"/>
        <v>278.91550000000001</v>
      </c>
      <c r="AC115">
        <f t="shared" si="142"/>
        <v>212.29</v>
      </c>
      <c r="AD115">
        <f>ROUND(((((ET115*1.25))-((EU115*1.25)))+AE115),6)</f>
        <v>27.675000000000001</v>
      </c>
      <c r="AE115">
        <f>ROUND(((EU115*1.25)),6)</f>
        <v>0.72499999999999998</v>
      </c>
      <c r="AF115">
        <f>ROUND(((EV115*1.15)),6)</f>
        <v>38.950499999999998</v>
      </c>
      <c r="AG115">
        <f t="shared" si="118"/>
        <v>0</v>
      </c>
      <c r="AH115">
        <f>((EW115*1.15))</f>
        <v>4.2435</v>
      </c>
      <c r="AI115">
        <f>((EX115*1.25))</f>
        <v>6.25E-2</v>
      </c>
      <c r="AJ115">
        <f t="shared" si="119"/>
        <v>0</v>
      </c>
      <c r="AK115">
        <v>268.3</v>
      </c>
      <c r="AL115">
        <v>212.29</v>
      </c>
      <c r="AM115">
        <v>22.14</v>
      </c>
      <c r="AN115">
        <v>0.57999999999999996</v>
      </c>
      <c r="AO115">
        <v>33.869999999999997</v>
      </c>
      <c r="AP115">
        <v>0</v>
      </c>
      <c r="AQ115">
        <v>3.69</v>
      </c>
      <c r="AR115">
        <v>0.05</v>
      </c>
      <c r="AS115">
        <v>0</v>
      </c>
      <c r="AT115">
        <v>95</v>
      </c>
      <c r="AU115">
        <v>47</v>
      </c>
      <c r="AV115">
        <v>1</v>
      </c>
      <c r="AW115">
        <v>1</v>
      </c>
      <c r="AZ115">
        <v>7.13</v>
      </c>
      <c r="BA115">
        <v>7.13</v>
      </c>
      <c r="BB115">
        <v>7.13</v>
      </c>
      <c r="BC115">
        <v>7.13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207</v>
      </c>
      <c r="BM115">
        <v>15001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7.13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105</v>
      </c>
      <c r="CA115">
        <v>55</v>
      </c>
      <c r="CF115">
        <v>0</v>
      </c>
      <c r="CG115">
        <v>0</v>
      </c>
      <c r="CM115">
        <v>0</v>
      </c>
      <c r="CN115" t="s">
        <v>1583</v>
      </c>
      <c r="CO115">
        <v>0</v>
      </c>
      <c r="CP115">
        <f t="shared" si="120"/>
        <v>155.10999999999999</v>
      </c>
      <c r="CQ115">
        <f t="shared" si="121"/>
        <v>1513.6277</v>
      </c>
      <c r="CR115">
        <f t="shared" si="122"/>
        <v>197.32275000000001</v>
      </c>
      <c r="CS115">
        <f t="shared" si="123"/>
        <v>5.1692499999999999</v>
      </c>
      <c r="CT115">
        <f t="shared" si="124"/>
        <v>277.71706499999999</v>
      </c>
      <c r="CU115">
        <f t="shared" si="125"/>
        <v>0</v>
      </c>
      <c r="CV115">
        <f t="shared" si="126"/>
        <v>4.2435</v>
      </c>
      <c r="CW115">
        <f t="shared" si="127"/>
        <v>6.25E-2</v>
      </c>
      <c r="CX115">
        <f t="shared" si="128"/>
        <v>0</v>
      </c>
      <c r="CY115">
        <f t="shared" si="129"/>
        <v>20.956999999999997</v>
      </c>
      <c r="CZ115">
        <f t="shared" si="130"/>
        <v>10.3682</v>
      </c>
      <c r="DC115" t="s">
        <v>6</v>
      </c>
      <c r="DD115" t="s">
        <v>6</v>
      </c>
      <c r="DE115" t="s">
        <v>96</v>
      </c>
      <c r="DF115" t="s">
        <v>96</v>
      </c>
      <c r="DG115" t="s">
        <v>97</v>
      </c>
      <c r="DH115" t="s">
        <v>6</v>
      </c>
      <c r="DI115" t="s">
        <v>97</v>
      </c>
      <c r="DJ115" t="s">
        <v>96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1005</v>
      </c>
      <c r="DV115" t="s">
        <v>18</v>
      </c>
      <c r="DW115" t="s">
        <v>18</v>
      </c>
      <c r="DX115">
        <v>100</v>
      </c>
      <c r="EE115">
        <v>16510513</v>
      </c>
      <c r="EF115">
        <v>2</v>
      </c>
      <c r="EG115" t="s">
        <v>20</v>
      </c>
      <c r="EH115">
        <v>0</v>
      </c>
      <c r="EI115" t="s">
        <v>6</v>
      </c>
      <c r="EJ115">
        <v>1</v>
      </c>
      <c r="EK115">
        <v>15001</v>
      </c>
      <c r="EL115" t="s">
        <v>112</v>
      </c>
      <c r="EM115" t="s">
        <v>113</v>
      </c>
      <c r="EO115" t="s">
        <v>100</v>
      </c>
      <c r="EQ115">
        <v>0</v>
      </c>
      <c r="ER115">
        <v>268.3</v>
      </c>
      <c r="ES115">
        <v>212.29</v>
      </c>
      <c r="ET115">
        <v>22.14</v>
      </c>
      <c r="EU115">
        <v>0.57999999999999996</v>
      </c>
      <c r="EV115">
        <v>33.869999999999997</v>
      </c>
      <c r="EW115">
        <v>3.69</v>
      </c>
      <c r="EX115">
        <v>0.05</v>
      </c>
      <c r="EY115">
        <v>0</v>
      </c>
      <c r="FQ115">
        <v>0</v>
      </c>
      <c r="FR115">
        <f t="shared" si="131"/>
        <v>0</v>
      </c>
      <c r="FS115">
        <v>0</v>
      </c>
      <c r="FT115" t="s">
        <v>23</v>
      </c>
      <c r="FU115" t="s">
        <v>24</v>
      </c>
      <c r="FX115">
        <v>94.5</v>
      </c>
      <c r="FY115">
        <v>46.75</v>
      </c>
      <c r="GA115" t="s">
        <v>6</v>
      </c>
      <c r="GD115">
        <v>0</v>
      </c>
      <c r="GF115">
        <v>1491721436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32"/>
        <v>0</v>
      </c>
      <c r="GM115">
        <f t="shared" si="133"/>
        <v>186.44</v>
      </c>
      <c r="GN115">
        <f t="shared" si="134"/>
        <v>186.44</v>
      </c>
      <c r="GO115">
        <f t="shared" si="135"/>
        <v>0</v>
      </c>
      <c r="GP115">
        <f t="shared" si="136"/>
        <v>0</v>
      </c>
      <c r="GR115">
        <v>0</v>
      </c>
      <c r="GS115">
        <v>3</v>
      </c>
      <c r="GT115">
        <v>0</v>
      </c>
      <c r="GU115" t="s">
        <v>6</v>
      </c>
      <c r="GV115">
        <f t="shared" si="137"/>
        <v>0</v>
      </c>
      <c r="GW115">
        <v>1</v>
      </c>
      <c r="GX115">
        <f t="shared" si="138"/>
        <v>0</v>
      </c>
      <c r="HA115">
        <v>0</v>
      </c>
      <c r="HB115">
        <v>0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ROW(SmtRes!A227)</f>
        <v>227</v>
      </c>
      <c r="D116" s="2">
        <f>ROW(EtalonRes!A234)</f>
        <v>234</v>
      </c>
      <c r="E116" s="2" t="s">
        <v>208</v>
      </c>
      <c r="F116" s="2" t="s">
        <v>209</v>
      </c>
      <c r="G116" s="2" t="s">
        <v>210</v>
      </c>
      <c r="H116" s="2" t="s">
        <v>199</v>
      </c>
      <c r="I116" s="2">
        <v>0.23</v>
      </c>
      <c r="J116" s="2">
        <v>0</v>
      </c>
      <c r="K116" s="2"/>
      <c r="L116" s="2"/>
      <c r="M116" s="2"/>
      <c r="N116" s="2"/>
      <c r="O116" s="2">
        <f t="shared" si="106"/>
        <v>56.67</v>
      </c>
      <c r="P116" s="2">
        <f t="shared" si="107"/>
        <v>28.69</v>
      </c>
      <c r="Q116" s="2">
        <f t="shared" si="108"/>
        <v>0.49</v>
      </c>
      <c r="R116" s="2">
        <f t="shared" si="109"/>
        <v>0</v>
      </c>
      <c r="S116" s="2">
        <f t="shared" si="110"/>
        <v>27.49</v>
      </c>
      <c r="T116" s="2">
        <f t="shared" si="111"/>
        <v>0</v>
      </c>
      <c r="U116" s="2">
        <f t="shared" si="112"/>
        <v>3.3649000000000004</v>
      </c>
      <c r="V116" s="2">
        <f t="shared" si="113"/>
        <v>0</v>
      </c>
      <c r="W116" s="2">
        <f t="shared" si="114"/>
        <v>0</v>
      </c>
      <c r="X116" s="2">
        <f t="shared" si="115"/>
        <v>27.22</v>
      </c>
      <c r="Y116" s="2">
        <f t="shared" si="116"/>
        <v>16.489999999999998</v>
      </c>
      <c r="Z116" s="2"/>
      <c r="AA116" s="2">
        <v>16688585</v>
      </c>
      <c r="AB116" s="2">
        <f t="shared" si="117"/>
        <v>246.41</v>
      </c>
      <c r="AC116" s="2">
        <f t="shared" si="142"/>
        <v>124.75</v>
      </c>
      <c r="AD116" s="2">
        <f t="shared" ref="AD116:AD121" si="148">ROUND((((ET116)-(EU116))+AE116),6)</f>
        <v>2.13</v>
      </c>
      <c r="AE116" s="2">
        <f t="shared" ref="AE116:AF121" si="149">ROUND((EU116),6)</f>
        <v>0</v>
      </c>
      <c r="AF116" s="2">
        <f t="shared" si="149"/>
        <v>119.53</v>
      </c>
      <c r="AG116" s="2">
        <f t="shared" si="118"/>
        <v>0</v>
      </c>
      <c r="AH116" s="2">
        <f t="shared" ref="AH116:AI121" si="150">(EW116)</f>
        <v>14.63</v>
      </c>
      <c r="AI116" s="2">
        <f t="shared" si="150"/>
        <v>0</v>
      </c>
      <c r="AJ116" s="2">
        <f t="shared" si="119"/>
        <v>0</v>
      </c>
      <c r="AK116" s="2">
        <v>246.41</v>
      </c>
      <c r="AL116" s="2">
        <v>124.75</v>
      </c>
      <c r="AM116" s="2">
        <v>2.13</v>
      </c>
      <c r="AN116" s="2">
        <v>0</v>
      </c>
      <c r="AO116" s="2">
        <v>119.53</v>
      </c>
      <c r="AP116" s="2">
        <v>0</v>
      </c>
      <c r="AQ116" s="2">
        <v>14.63</v>
      </c>
      <c r="AR116" s="2">
        <v>0</v>
      </c>
      <c r="AS116" s="2">
        <v>0</v>
      </c>
      <c r="AT116" s="2">
        <v>99</v>
      </c>
      <c r="AU116" s="2">
        <v>60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0</v>
      </c>
      <c r="BI116" s="2">
        <v>1</v>
      </c>
      <c r="BJ116" s="2" t="s">
        <v>211</v>
      </c>
      <c r="BK116" s="2"/>
      <c r="BL116" s="2"/>
      <c r="BM116" s="2">
        <v>46001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110</v>
      </c>
      <c r="CA116" s="2">
        <v>70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120"/>
        <v>56.67</v>
      </c>
      <c r="CQ116" s="2">
        <f t="shared" si="121"/>
        <v>124.75</v>
      </c>
      <c r="CR116" s="2">
        <f t="shared" si="122"/>
        <v>2.13</v>
      </c>
      <c r="CS116" s="2">
        <f t="shared" si="123"/>
        <v>0</v>
      </c>
      <c r="CT116" s="2">
        <f t="shared" si="124"/>
        <v>119.53</v>
      </c>
      <c r="CU116" s="2">
        <f t="shared" si="125"/>
        <v>0</v>
      </c>
      <c r="CV116" s="2">
        <f t="shared" si="126"/>
        <v>14.63</v>
      </c>
      <c r="CW116" s="2">
        <f t="shared" si="127"/>
        <v>0</v>
      </c>
      <c r="CX116" s="2">
        <f t="shared" si="128"/>
        <v>0</v>
      </c>
      <c r="CY116" s="2">
        <f t="shared" si="129"/>
        <v>27.215099999999996</v>
      </c>
      <c r="CZ116" s="2">
        <f t="shared" si="130"/>
        <v>16.494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1007</v>
      </c>
      <c r="DV116" s="2" t="s">
        <v>199</v>
      </c>
      <c r="DW116" s="2" t="s">
        <v>199</v>
      </c>
      <c r="DX116" s="2">
        <v>1</v>
      </c>
      <c r="DY116" s="2"/>
      <c r="DZ116" s="2"/>
      <c r="EA116" s="2"/>
      <c r="EB116" s="2"/>
      <c r="EC116" s="2"/>
      <c r="ED116" s="2"/>
      <c r="EE116" s="2">
        <v>16510555</v>
      </c>
      <c r="EF116" s="2">
        <v>2</v>
      </c>
      <c r="EG116" s="2" t="s">
        <v>20</v>
      </c>
      <c r="EH116" s="2">
        <v>0</v>
      </c>
      <c r="EI116" s="2" t="s">
        <v>6</v>
      </c>
      <c r="EJ116" s="2">
        <v>1</v>
      </c>
      <c r="EK116" s="2">
        <v>46001</v>
      </c>
      <c r="EL116" s="2" t="s">
        <v>21</v>
      </c>
      <c r="EM116" s="2" t="s">
        <v>22</v>
      </c>
      <c r="EN116" s="2"/>
      <c r="EO116" s="2" t="s">
        <v>6</v>
      </c>
      <c r="EP116" s="2"/>
      <c r="EQ116" s="2">
        <v>0</v>
      </c>
      <c r="ER116" s="2">
        <v>246.41</v>
      </c>
      <c r="ES116" s="2">
        <v>124.75</v>
      </c>
      <c r="ET116" s="2">
        <v>2.13</v>
      </c>
      <c r="EU116" s="2">
        <v>0</v>
      </c>
      <c r="EV116" s="2">
        <v>119.53</v>
      </c>
      <c r="EW116" s="2">
        <v>14.63</v>
      </c>
      <c r="EX116" s="2">
        <v>0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1"/>
        <v>0</v>
      </c>
      <c r="FS116" s="2">
        <v>0</v>
      </c>
      <c r="FT116" s="2" t="s">
        <v>23</v>
      </c>
      <c r="FU116" s="2" t="s">
        <v>24</v>
      </c>
      <c r="FV116" s="2"/>
      <c r="FW116" s="2"/>
      <c r="FX116" s="2">
        <v>99</v>
      </c>
      <c r="FY116" s="2">
        <v>59.5</v>
      </c>
      <c r="FZ116" s="2"/>
      <c r="GA116" s="2" t="s">
        <v>6</v>
      </c>
      <c r="GB116" s="2"/>
      <c r="GC116" s="2"/>
      <c r="GD116" s="2">
        <v>0</v>
      </c>
      <c r="GE116" s="2"/>
      <c r="GF116" s="2">
        <v>1109849592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2"/>
        <v>0</v>
      </c>
      <c r="GM116" s="2">
        <f t="shared" si="133"/>
        <v>100.38</v>
      </c>
      <c r="GN116" s="2">
        <f t="shared" si="134"/>
        <v>100.38</v>
      </c>
      <c r="GO116" s="2">
        <f t="shared" si="135"/>
        <v>0</v>
      </c>
      <c r="GP116" s="2">
        <f t="shared" si="136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37"/>
        <v>0</v>
      </c>
      <c r="GW116" s="2">
        <v>1</v>
      </c>
      <c r="GX116" s="2">
        <f t="shared" si="138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ROW(SmtRes!A232)</f>
        <v>232</v>
      </c>
      <c r="D117">
        <f>ROW(EtalonRes!A238)</f>
        <v>238</v>
      </c>
      <c r="E117" t="s">
        <v>208</v>
      </c>
      <c r="F117" t="s">
        <v>209</v>
      </c>
      <c r="G117" t="s">
        <v>210</v>
      </c>
      <c r="H117" t="s">
        <v>199</v>
      </c>
      <c r="I117">
        <v>0.23</v>
      </c>
      <c r="J117">
        <v>0</v>
      </c>
      <c r="O117">
        <f t="shared" si="106"/>
        <v>404.09</v>
      </c>
      <c r="P117">
        <f t="shared" si="107"/>
        <v>204.58</v>
      </c>
      <c r="Q117">
        <f t="shared" si="108"/>
        <v>3.49</v>
      </c>
      <c r="R117">
        <f t="shared" si="109"/>
        <v>0</v>
      </c>
      <c r="S117">
        <f t="shared" si="110"/>
        <v>196.02</v>
      </c>
      <c r="T117">
        <f t="shared" si="111"/>
        <v>0</v>
      </c>
      <c r="U117">
        <f t="shared" si="112"/>
        <v>3.3649000000000004</v>
      </c>
      <c r="V117">
        <f t="shared" si="113"/>
        <v>0</v>
      </c>
      <c r="W117">
        <f t="shared" si="114"/>
        <v>0</v>
      </c>
      <c r="X117">
        <f t="shared" si="115"/>
        <v>194.06</v>
      </c>
      <c r="Y117">
        <f t="shared" si="116"/>
        <v>117.61</v>
      </c>
      <c r="AA117">
        <v>16688586</v>
      </c>
      <c r="AB117">
        <f t="shared" si="117"/>
        <v>246.41</v>
      </c>
      <c r="AC117">
        <f t="shared" si="142"/>
        <v>124.75</v>
      </c>
      <c r="AD117">
        <f t="shared" si="148"/>
        <v>2.13</v>
      </c>
      <c r="AE117">
        <f t="shared" si="149"/>
        <v>0</v>
      </c>
      <c r="AF117">
        <f t="shared" si="149"/>
        <v>119.53</v>
      </c>
      <c r="AG117">
        <f t="shared" si="118"/>
        <v>0</v>
      </c>
      <c r="AH117">
        <f t="shared" si="150"/>
        <v>14.63</v>
      </c>
      <c r="AI117">
        <f t="shared" si="150"/>
        <v>0</v>
      </c>
      <c r="AJ117">
        <f t="shared" si="119"/>
        <v>0</v>
      </c>
      <c r="AK117">
        <v>246.41</v>
      </c>
      <c r="AL117">
        <v>124.75</v>
      </c>
      <c r="AM117">
        <v>2.13</v>
      </c>
      <c r="AN117">
        <v>0</v>
      </c>
      <c r="AO117">
        <v>119.53</v>
      </c>
      <c r="AP117">
        <v>0</v>
      </c>
      <c r="AQ117">
        <v>14.63</v>
      </c>
      <c r="AR117">
        <v>0</v>
      </c>
      <c r="AS117">
        <v>0</v>
      </c>
      <c r="AT117">
        <v>99</v>
      </c>
      <c r="AU117">
        <v>60</v>
      </c>
      <c r="AV117">
        <v>1</v>
      </c>
      <c r="AW117">
        <v>1</v>
      </c>
      <c r="AZ117">
        <v>7.13</v>
      </c>
      <c r="BA117">
        <v>7.13</v>
      </c>
      <c r="BB117">
        <v>7.13</v>
      </c>
      <c r="BC117">
        <v>7.13</v>
      </c>
      <c r="BD117" t="s">
        <v>6</v>
      </c>
      <c r="BE117" t="s">
        <v>6</v>
      </c>
      <c r="BF117" t="s">
        <v>6</v>
      </c>
      <c r="BG117" t="s">
        <v>6</v>
      </c>
      <c r="BH117">
        <v>0</v>
      </c>
      <c r="BI117">
        <v>1</v>
      </c>
      <c r="BJ117" t="s">
        <v>211</v>
      </c>
      <c r="BM117">
        <v>46001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7.13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110</v>
      </c>
      <c r="CA117">
        <v>70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20"/>
        <v>404.09000000000003</v>
      </c>
      <c r="CQ117">
        <f t="shared" si="121"/>
        <v>889.46749999999997</v>
      </c>
      <c r="CR117">
        <f t="shared" si="122"/>
        <v>15.1869</v>
      </c>
      <c r="CS117">
        <f t="shared" si="123"/>
        <v>0</v>
      </c>
      <c r="CT117">
        <f t="shared" si="124"/>
        <v>852.24890000000005</v>
      </c>
      <c r="CU117">
        <f t="shared" si="125"/>
        <v>0</v>
      </c>
      <c r="CV117">
        <f t="shared" si="126"/>
        <v>14.63</v>
      </c>
      <c r="CW117">
        <f t="shared" si="127"/>
        <v>0</v>
      </c>
      <c r="CX117">
        <f t="shared" si="128"/>
        <v>0</v>
      </c>
      <c r="CY117">
        <f t="shared" si="129"/>
        <v>194.0598</v>
      </c>
      <c r="CZ117">
        <f t="shared" si="130"/>
        <v>117.61200000000001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1007</v>
      </c>
      <c r="DV117" t="s">
        <v>199</v>
      </c>
      <c r="DW117" t="s">
        <v>199</v>
      </c>
      <c r="DX117">
        <v>1</v>
      </c>
      <c r="EE117">
        <v>16510555</v>
      </c>
      <c r="EF117">
        <v>2</v>
      </c>
      <c r="EG117" t="s">
        <v>20</v>
      </c>
      <c r="EH117">
        <v>0</v>
      </c>
      <c r="EI117" t="s">
        <v>6</v>
      </c>
      <c r="EJ117">
        <v>1</v>
      </c>
      <c r="EK117">
        <v>46001</v>
      </c>
      <c r="EL117" t="s">
        <v>21</v>
      </c>
      <c r="EM117" t="s">
        <v>22</v>
      </c>
      <c r="EO117" t="s">
        <v>6</v>
      </c>
      <c r="EQ117">
        <v>0</v>
      </c>
      <c r="ER117">
        <v>246.41</v>
      </c>
      <c r="ES117">
        <v>124.75</v>
      </c>
      <c r="ET117">
        <v>2.13</v>
      </c>
      <c r="EU117">
        <v>0</v>
      </c>
      <c r="EV117">
        <v>119.53</v>
      </c>
      <c r="EW117">
        <v>14.63</v>
      </c>
      <c r="EX117">
        <v>0</v>
      </c>
      <c r="EY117">
        <v>0</v>
      </c>
      <c r="FQ117">
        <v>0</v>
      </c>
      <c r="FR117">
        <f t="shared" si="131"/>
        <v>0</v>
      </c>
      <c r="FS117">
        <v>0</v>
      </c>
      <c r="FT117" t="s">
        <v>23</v>
      </c>
      <c r="FU117" t="s">
        <v>24</v>
      </c>
      <c r="FX117">
        <v>99</v>
      </c>
      <c r="FY117">
        <v>59.5</v>
      </c>
      <c r="GA117" t="s">
        <v>6</v>
      </c>
      <c r="GD117">
        <v>0</v>
      </c>
      <c r="GF117">
        <v>1109849592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32"/>
        <v>0</v>
      </c>
      <c r="GM117">
        <f t="shared" si="133"/>
        <v>715.76</v>
      </c>
      <c r="GN117">
        <f t="shared" si="134"/>
        <v>715.76</v>
      </c>
      <c r="GO117">
        <f t="shared" si="135"/>
        <v>0</v>
      </c>
      <c r="GP117">
        <f t="shared" si="136"/>
        <v>0</v>
      </c>
      <c r="GR117">
        <v>0</v>
      </c>
      <c r="GS117">
        <v>3</v>
      </c>
      <c r="GT117">
        <v>0</v>
      </c>
      <c r="GU117" t="s">
        <v>6</v>
      </c>
      <c r="GV117">
        <f t="shared" si="137"/>
        <v>0</v>
      </c>
      <c r="GW117">
        <v>1</v>
      </c>
      <c r="GX117">
        <f t="shared" si="138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226</v>
      </c>
      <c r="D118" s="2"/>
      <c r="E118" s="2" t="s">
        <v>212</v>
      </c>
      <c r="F118" s="2" t="s">
        <v>213</v>
      </c>
      <c r="G118" s="2" t="s">
        <v>214</v>
      </c>
      <c r="H118" s="2" t="s">
        <v>215</v>
      </c>
      <c r="I118" s="2">
        <f>I116*J118</f>
        <v>9.1999999999999998E-2</v>
      </c>
      <c r="J118" s="2">
        <v>0.39999999999999997</v>
      </c>
      <c r="K118" s="2"/>
      <c r="L118" s="2"/>
      <c r="M118" s="2"/>
      <c r="N118" s="2"/>
      <c r="O118" s="2">
        <f t="shared" si="106"/>
        <v>0</v>
      </c>
      <c r="P118" s="2">
        <f t="shared" si="107"/>
        <v>0</v>
      </c>
      <c r="Q118" s="2">
        <f t="shared" si="108"/>
        <v>0</v>
      </c>
      <c r="R118" s="2">
        <f t="shared" si="109"/>
        <v>0</v>
      </c>
      <c r="S118" s="2">
        <f t="shared" si="110"/>
        <v>0</v>
      </c>
      <c r="T118" s="2">
        <f t="shared" si="111"/>
        <v>0</v>
      </c>
      <c r="U118" s="2">
        <f t="shared" si="112"/>
        <v>0</v>
      </c>
      <c r="V118" s="2">
        <f t="shared" si="113"/>
        <v>0</v>
      </c>
      <c r="W118" s="2">
        <f t="shared" si="114"/>
        <v>0</v>
      </c>
      <c r="X118" s="2">
        <f t="shared" si="115"/>
        <v>0</v>
      </c>
      <c r="Y118" s="2">
        <f t="shared" si="116"/>
        <v>0</v>
      </c>
      <c r="Z118" s="2"/>
      <c r="AA118" s="2">
        <v>16688585</v>
      </c>
      <c r="AB118" s="2">
        <f t="shared" si="117"/>
        <v>0</v>
      </c>
      <c r="AC118" s="2">
        <f t="shared" si="142"/>
        <v>0</v>
      </c>
      <c r="AD118" s="2">
        <f t="shared" si="148"/>
        <v>0</v>
      </c>
      <c r="AE118" s="2">
        <f t="shared" si="149"/>
        <v>0</v>
      </c>
      <c r="AF118" s="2">
        <f t="shared" si="149"/>
        <v>0</v>
      </c>
      <c r="AG118" s="2">
        <f t="shared" si="118"/>
        <v>0</v>
      </c>
      <c r="AH118" s="2">
        <f t="shared" si="150"/>
        <v>0</v>
      </c>
      <c r="AI118" s="2">
        <f t="shared" si="150"/>
        <v>0</v>
      </c>
      <c r="AJ118" s="2">
        <f t="shared" si="119"/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99</v>
      </c>
      <c r="AU118" s="2">
        <v>60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6</v>
      </c>
      <c r="BK118" s="2"/>
      <c r="BL118" s="2"/>
      <c r="BM118" s="2">
        <v>46001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110</v>
      </c>
      <c r="CA118" s="2">
        <v>70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20"/>
        <v>0</v>
      </c>
      <c r="CQ118" s="2">
        <f t="shared" si="121"/>
        <v>0</v>
      </c>
      <c r="CR118" s="2">
        <f t="shared" si="122"/>
        <v>0</v>
      </c>
      <c r="CS118" s="2">
        <f t="shared" si="123"/>
        <v>0</v>
      </c>
      <c r="CT118" s="2">
        <f t="shared" si="124"/>
        <v>0</v>
      </c>
      <c r="CU118" s="2">
        <f t="shared" si="125"/>
        <v>0</v>
      </c>
      <c r="CV118" s="2">
        <f t="shared" si="126"/>
        <v>0</v>
      </c>
      <c r="CW118" s="2">
        <f t="shared" si="127"/>
        <v>0</v>
      </c>
      <c r="CX118" s="2">
        <f t="shared" si="128"/>
        <v>0</v>
      </c>
      <c r="CY118" s="2">
        <f t="shared" si="129"/>
        <v>0</v>
      </c>
      <c r="CZ118" s="2">
        <f t="shared" si="130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1010</v>
      </c>
      <c r="DV118" s="2" t="s">
        <v>215</v>
      </c>
      <c r="DW118" s="2" t="s">
        <v>215</v>
      </c>
      <c r="DX118" s="2">
        <v>1000</v>
      </c>
      <c r="DY118" s="2"/>
      <c r="DZ118" s="2"/>
      <c r="EA118" s="2"/>
      <c r="EB118" s="2"/>
      <c r="EC118" s="2"/>
      <c r="ED118" s="2"/>
      <c r="EE118" s="2">
        <v>16510555</v>
      </c>
      <c r="EF118" s="2">
        <v>2</v>
      </c>
      <c r="EG118" s="2" t="s">
        <v>20</v>
      </c>
      <c r="EH118" s="2">
        <v>0</v>
      </c>
      <c r="EI118" s="2" t="s">
        <v>6</v>
      </c>
      <c r="EJ118" s="2">
        <v>1</v>
      </c>
      <c r="EK118" s="2">
        <v>46001</v>
      </c>
      <c r="EL118" s="2" t="s">
        <v>21</v>
      </c>
      <c r="EM118" s="2" t="s">
        <v>22</v>
      </c>
      <c r="EN118" s="2"/>
      <c r="EO118" s="2" t="s">
        <v>6</v>
      </c>
      <c r="EP118" s="2"/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1"/>
        <v>0</v>
      </c>
      <c r="FS118" s="2">
        <v>0</v>
      </c>
      <c r="FT118" s="2" t="s">
        <v>23</v>
      </c>
      <c r="FU118" s="2" t="s">
        <v>24</v>
      </c>
      <c r="FV118" s="2"/>
      <c r="FW118" s="2"/>
      <c r="FX118" s="2">
        <v>99</v>
      </c>
      <c r="FY118" s="2">
        <v>59.5</v>
      </c>
      <c r="FZ118" s="2"/>
      <c r="GA118" s="2" t="s">
        <v>6</v>
      </c>
      <c r="GB118" s="2"/>
      <c r="GC118" s="2"/>
      <c r="GD118" s="2">
        <v>0</v>
      </c>
      <c r="GE118" s="2"/>
      <c r="GF118" s="2">
        <v>1453754496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2"/>
        <v>0</v>
      </c>
      <c r="GM118" s="2">
        <f t="shared" si="133"/>
        <v>0</v>
      </c>
      <c r="GN118" s="2">
        <f t="shared" si="134"/>
        <v>0</v>
      </c>
      <c r="GO118" s="2">
        <f t="shared" si="135"/>
        <v>0</v>
      </c>
      <c r="GP118" s="2">
        <f t="shared" si="136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37"/>
        <v>0</v>
      </c>
      <c r="GW118" s="2">
        <v>1</v>
      </c>
      <c r="GX118" s="2">
        <f t="shared" si="138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231</v>
      </c>
      <c r="E119" t="s">
        <v>212</v>
      </c>
      <c r="F119" t="s">
        <v>213</v>
      </c>
      <c r="G119" t="s">
        <v>214</v>
      </c>
      <c r="H119" t="s">
        <v>215</v>
      </c>
      <c r="I119">
        <f>I117*J119</f>
        <v>9.1999999999999998E-2</v>
      </c>
      <c r="J119">
        <v>0.39999999999999997</v>
      </c>
      <c r="O119">
        <f t="shared" si="106"/>
        <v>0</v>
      </c>
      <c r="P119">
        <f t="shared" si="107"/>
        <v>0</v>
      </c>
      <c r="Q119">
        <f t="shared" si="108"/>
        <v>0</v>
      </c>
      <c r="R119">
        <f t="shared" si="109"/>
        <v>0</v>
      </c>
      <c r="S119">
        <f t="shared" si="110"/>
        <v>0</v>
      </c>
      <c r="T119">
        <f t="shared" si="111"/>
        <v>0</v>
      </c>
      <c r="U119">
        <f t="shared" si="112"/>
        <v>0</v>
      </c>
      <c r="V119">
        <f t="shared" si="113"/>
        <v>0</v>
      </c>
      <c r="W119">
        <f t="shared" si="114"/>
        <v>0</v>
      </c>
      <c r="X119">
        <f t="shared" si="115"/>
        <v>0</v>
      </c>
      <c r="Y119">
        <f t="shared" si="116"/>
        <v>0</v>
      </c>
      <c r="AA119">
        <v>16688586</v>
      </c>
      <c r="AB119">
        <f t="shared" si="117"/>
        <v>0</v>
      </c>
      <c r="AC119">
        <f t="shared" si="142"/>
        <v>0</v>
      </c>
      <c r="AD119">
        <f t="shared" si="148"/>
        <v>0</v>
      </c>
      <c r="AE119">
        <f t="shared" si="149"/>
        <v>0</v>
      </c>
      <c r="AF119">
        <f t="shared" si="149"/>
        <v>0</v>
      </c>
      <c r="AG119">
        <f t="shared" si="118"/>
        <v>0</v>
      </c>
      <c r="AH119">
        <f t="shared" si="150"/>
        <v>0</v>
      </c>
      <c r="AI119">
        <f t="shared" si="150"/>
        <v>0</v>
      </c>
      <c r="AJ119">
        <f t="shared" si="119"/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99</v>
      </c>
      <c r="AU119">
        <v>60</v>
      </c>
      <c r="AV119">
        <v>1</v>
      </c>
      <c r="AW119">
        <v>1</v>
      </c>
      <c r="AZ119">
        <v>7.13</v>
      </c>
      <c r="BA119">
        <v>1</v>
      </c>
      <c r="BB119">
        <v>1</v>
      </c>
      <c r="BC119">
        <v>7.13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6</v>
      </c>
      <c r="BM119">
        <v>46001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110</v>
      </c>
      <c r="CA119">
        <v>70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20"/>
        <v>0</v>
      </c>
      <c r="CQ119">
        <f t="shared" si="121"/>
        <v>0</v>
      </c>
      <c r="CR119">
        <f t="shared" si="122"/>
        <v>0</v>
      </c>
      <c r="CS119">
        <f t="shared" si="123"/>
        <v>0</v>
      </c>
      <c r="CT119">
        <f t="shared" si="124"/>
        <v>0</v>
      </c>
      <c r="CU119">
        <f t="shared" si="125"/>
        <v>0</v>
      </c>
      <c r="CV119">
        <f t="shared" si="126"/>
        <v>0</v>
      </c>
      <c r="CW119">
        <f t="shared" si="127"/>
        <v>0</v>
      </c>
      <c r="CX119">
        <f t="shared" si="128"/>
        <v>0</v>
      </c>
      <c r="CY119">
        <f t="shared" si="129"/>
        <v>0</v>
      </c>
      <c r="CZ119">
        <f t="shared" si="130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215</v>
      </c>
      <c r="DW119" t="s">
        <v>215</v>
      </c>
      <c r="DX119">
        <v>1000</v>
      </c>
      <c r="EE119">
        <v>16510555</v>
      </c>
      <c r="EF119">
        <v>2</v>
      </c>
      <c r="EG119" t="s">
        <v>20</v>
      </c>
      <c r="EH119">
        <v>0</v>
      </c>
      <c r="EI119" t="s">
        <v>6</v>
      </c>
      <c r="EJ119">
        <v>1</v>
      </c>
      <c r="EK119">
        <v>46001</v>
      </c>
      <c r="EL119" t="s">
        <v>21</v>
      </c>
      <c r="EM119" t="s">
        <v>22</v>
      </c>
      <c r="EO119" t="s">
        <v>6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31"/>
        <v>0</v>
      </c>
      <c r="FS119">
        <v>0</v>
      </c>
      <c r="FT119" t="s">
        <v>23</v>
      </c>
      <c r="FU119" t="s">
        <v>24</v>
      </c>
      <c r="FX119">
        <v>99</v>
      </c>
      <c r="FY119">
        <v>59.5</v>
      </c>
      <c r="GA119" t="s">
        <v>6</v>
      </c>
      <c r="GD119">
        <v>0</v>
      </c>
      <c r="GF119">
        <v>1453754496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32"/>
        <v>0</v>
      </c>
      <c r="GM119">
        <f t="shared" si="133"/>
        <v>0</v>
      </c>
      <c r="GN119">
        <f t="shared" si="134"/>
        <v>0</v>
      </c>
      <c r="GO119">
        <f t="shared" si="135"/>
        <v>0</v>
      </c>
      <c r="GP119">
        <f t="shared" si="136"/>
        <v>0</v>
      </c>
      <c r="GR119">
        <v>0</v>
      </c>
      <c r="GS119">
        <v>3</v>
      </c>
      <c r="GT119">
        <v>0</v>
      </c>
      <c r="GU119" t="s">
        <v>6</v>
      </c>
      <c r="GV119">
        <f t="shared" si="137"/>
        <v>0</v>
      </c>
      <c r="GW119">
        <v>1</v>
      </c>
      <c r="GX119">
        <f t="shared" si="138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227</v>
      </c>
      <c r="D120" s="2"/>
      <c r="E120" s="2" t="s">
        <v>216</v>
      </c>
      <c r="F120" s="2" t="s">
        <v>217</v>
      </c>
      <c r="G120" s="2" t="s">
        <v>218</v>
      </c>
      <c r="H120" s="2" t="s">
        <v>215</v>
      </c>
      <c r="I120" s="2">
        <f>I116*J120</f>
        <v>9.1999999999999998E-2</v>
      </c>
      <c r="J120" s="2">
        <v>0.39999999999999997</v>
      </c>
      <c r="K120" s="2"/>
      <c r="L120" s="2"/>
      <c r="M120" s="2"/>
      <c r="N120" s="2"/>
      <c r="O120" s="2">
        <f t="shared" si="106"/>
        <v>173.2</v>
      </c>
      <c r="P120" s="2">
        <f t="shared" si="107"/>
        <v>173.2</v>
      </c>
      <c r="Q120" s="2">
        <f t="shared" si="108"/>
        <v>0</v>
      </c>
      <c r="R120" s="2">
        <f t="shared" si="109"/>
        <v>0</v>
      </c>
      <c r="S120" s="2">
        <f t="shared" si="110"/>
        <v>0</v>
      </c>
      <c r="T120" s="2">
        <f t="shared" si="111"/>
        <v>0</v>
      </c>
      <c r="U120" s="2">
        <f t="shared" si="112"/>
        <v>0</v>
      </c>
      <c r="V120" s="2">
        <f t="shared" si="113"/>
        <v>0</v>
      </c>
      <c r="W120" s="2">
        <f t="shared" si="114"/>
        <v>0</v>
      </c>
      <c r="X120" s="2">
        <f t="shared" si="115"/>
        <v>0</v>
      </c>
      <c r="Y120" s="2">
        <f t="shared" si="116"/>
        <v>0</v>
      </c>
      <c r="Z120" s="2"/>
      <c r="AA120" s="2">
        <v>16688585</v>
      </c>
      <c r="AB120" s="2">
        <f t="shared" si="117"/>
        <v>1882.58</v>
      </c>
      <c r="AC120" s="2">
        <f t="shared" si="142"/>
        <v>1882.58</v>
      </c>
      <c r="AD120" s="2">
        <f t="shared" si="148"/>
        <v>0</v>
      </c>
      <c r="AE120" s="2">
        <f t="shared" si="149"/>
        <v>0</v>
      </c>
      <c r="AF120" s="2">
        <f t="shared" si="149"/>
        <v>0</v>
      </c>
      <c r="AG120" s="2">
        <f t="shared" si="118"/>
        <v>0</v>
      </c>
      <c r="AH120" s="2">
        <f t="shared" si="150"/>
        <v>0</v>
      </c>
      <c r="AI120" s="2">
        <f t="shared" si="150"/>
        <v>0</v>
      </c>
      <c r="AJ120" s="2">
        <f t="shared" si="119"/>
        <v>0</v>
      </c>
      <c r="AK120" s="2">
        <v>1882.58</v>
      </c>
      <c r="AL120" s="2">
        <v>1882.58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99</v>
      </c>
      <c r="AU120" s="2">
        <v>60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3</v>
      </c>
      <c r="BI120" s="2">
        <v>1</v>
      </c>
      <c r="BJ120" s="2" t="s">
        <v>219</v>
      </c>
      <c r="BK120" s="2"/>
      <c r="BL120" s="2"/>
      <c r="BM120" s="2">
        <v>46001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110</v>
      </c>
      <c r="CA120" s="2">
        <v>70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</v>
      </c>
      <c r="CO120" s="2">
        <v>0</v>
      </c>
      <c r="CP120" s="2">
        <f t="shared" si="120"/>
        <v>173.2</v>
      </c>
      <c r="CQ120" s="2">
        <f t="shared" si="121"/>
        <v>1882.58</v>
      </c>
      <c r="CR120" s="2">
        <f t="shared" si="122"/>
        <v>0</v>
      </c>
      <c r="CS120" s="2">
        <f t="shared" si="123"/>
        <v>0</v>
      </c>
      <c r="CT120" s="2">
        <f t="shared" si="124"/>
        <v>0</v>
      </c>
      <c r="CU120" s="2">
        <f t="shared" si="125"/>
        <v>0</v>
      </c>
      <c r="CV120" s="2">
        <f t="shared" si="126"/>
        <v>0</v>
      </c>
      <c r="CW120" s="2">
        <f t="shared" si="127"/>
        <v>0</v>
      </c>
      <c r="CX120" s="2">
        <f t="shared" si="128"/>
        <v>0</v>
      </c>
      <c r="CY120" s="2">
        <f t="shared" si="129"/>
        <v>0</v>
      </c>
      <c r="CZ120" s="2">
        <f t="shared" si="130"/>
        <v>0</v>
      </c>
      <c r="DA120" s="2"/>
      <c r="DB120" s="2"/>
      <c r="DC120" s="2" t="s">
        <v>6</v>
      </c>
      <c r="DD120" s="2" t="s">
        <v>6</v>
      </c>
      <c r="DE120" s="2" t="s">
        <v>6</v>
      </c>
      <c r="DF120" s="2" t="s">
        <v>6</v>
      </c>
      <c r="DG120" s="2" t="s">
        <v>6</v>
      </c>
      <c r="DH120" s="2" t="s">
        <v>6</v>
      </c>
      <c r="DI120" s="2" t="s">
        <v>6</v>
      </c>
      <c r="DJ120" s="2" t="s">
        <v>6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1010</v>
      </c>
      <c r="DV120" s="2" t="s">
        <v>215</v>
      </c>
      <c r="DW120" s="2" t="s">
        <v>215</v>
      </c>
      <c r="DX120" s="2">
        <v>1000</v>
      </c>
      <c r="DY120" s="2"/>
      <c r="DZ120" s="2"/>
      <c r="EA120" s="2"/>
      <c r="EB120" s="2"/>
      <c r="EC120" s="2"/>
      <c r="ED120" s="2"/>
      <c r="EE120" s="2">
        <v>16510555</v>
      </c>
      <c r="EF120" s="2">
        <v>2</v>
      </c>
      <c r="EG120" s="2" t="s">
        <v>20</v>
      </c>
      <c r="EH120" s="2">
        <v>0</v>
      </c>
      <c r="EI120" s="2" t="s">
        <v>6</v>
      </c>
      <c r="EJ120" s="2">
        <v>1</v>
      </c>
      <c r="EK120" s="2">
        <v>46001</v>
      </c>
      <c r="EL120" s="2" t="s">
        <v>21</v>
      </c>
      <c r="EM120" s="2" t="s">
        <v>22</v>
      </c>
      <c r="EN120" s="2"/>
      <c r="EO120" s="2" t="s">
        <v>6</v>
      </c>
      <c r="EP120" s="2"/>
      <c r="EQ120" s="2">
        <v>0</v>
      </c>
      <c r="ER120" s="2">
        <v>1882.58</v>
      </c>
      <c r="ES120" s="2">
        <v>1882.58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1"/>
        <v>0</v>
      </c>
      <c r="FS120" s="2">
        <v>0</v>
      </c>
      <c r="FT120" s="2" t="s">
        <v>23</v>
      </c>
      <c r="FU120" s="2" t="s">
        <v>24</v>
      </c>
      <c r="FV120" s="2"/>
      <c r="FW120" s="2"/>
      <c r="FX120" s="2">
        <v>99</v>
      </c>
      <c r="FY120" s="2">
        <v>59.5</v>
      </c>
      <c r="FZ120" s="2"/>
      <c r="GA120" s="2" t="s">
        <v>6</v>
      </c>
      <c r="GB120" s="2"/>
      <c r="GC120" s="2"/>
      <c r="GD120" s="2">
        <v>0</v>
      </c>
      <c r="GE120" s="2"/>
      <c r="GF120" s="2">
        <v>1593203468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2"/>
        <v>0</v>
      </c>
      <c r="GM120" s="2">
        <f t="shared" si="133"/>
        <v>173.2</v>
      </c>
      <c r="GN120" s="2">
        <f t="shared" si="134"/>
        <v>173.2</v>
      </c>
      <c r="GO120" s="2">
        <f t="shared" si="135"/>
        <v>0</v>
      </c>
      <c r="GP120" s="2">
        <f t="shared" si="136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37"/>
        <v>0</v>
      </c>
      <c r="GW120" s="2">
        <v>1</v>
      </c>
      <c r="GX120" s="2">
        <f t="shared" si="138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232</v>
      </c>
      <c r="E121" t="s">
        <v>216</v>
      </c>
      <c r="F121" t="s">
        <v>217</v>
      </c>
      <c r="G121" t="s">
        <v>218</v>
      </c>
      <c r="H121" t="s">
        <v>215</v>
      </c>
      <c r="I121">
        <f>I117*J121</f>
        <v>9.1999999999999998E-2</v>
      </c>
      <c r="J121">
        <v>0.39999999999999997</v>
      </c>
      <c r="O121">
        <f t="shared" si="106"/>
        <v>1234.9000000000001</v>
      </c>
      <c r="P121">
        <f t="shared" si="107"/>
        <v>1234.9000000000001</v>
      </c>
      <c r="Q121">
        <f t="shared" si="108"/>
        <v>0</v>
      </c>
      <c r="R121">
        <f t="shared" si="109"/>
        <v>0</v>
      </c>
      <c r="S121">
        <f t="shared" si="110"/>
        <v>0</v>
      </c>
      <c r="T121">
        <f t="shared" si="111"/>
        <v>0</v>
      </c>
      <c r="U121">
        <f t="shared" si="112"/>
        <v>0</v>
      </c>
      <c r="V121">
        <f t="shared" si="113"/>
        <v>0</v>
      </c>
      <c r="W121">
        <f t="shared" si="114"/>
        <v>0</v>
      </c>
      <c r="X121">
        <f t="shared" si="115"/>
        <v>0</v>
      </c>
      <c r="Y121">
        <f t="shared" si="116"/>
        <v>0</v>
      </c>
      <c r="AA121">
        <v>16688586</v>
      </c>
      <c r="AB121">
        <f t="shared" si="117"/>
        <v>1882.58</v>
      </c>
      <c r="AC121">
        <f t="shared" si="142"/>
        <v>1882.58</v>
      </c>
      <c r="AD121">
        <f t="shared" si="148"/>
        <v>0</v>
      </c>
      <c r="AE121">
        <f t="shared" si="149"/>
        <v>0</v>
      </c>
      <c r="AF121">
        <f t="shared" si="149"/>
        <v>0</v>
      </c>
      <c r="AG121">
        <f t="shared" si="118"/>
        <v>0</v>
      </c>
      <c r="AH121">
        <f t="shared" si="150"/>
        <v>0</v>
      </c>
      <c r="AI121">
        <f t="shared" si="150"/>
        <v>0</v>
      </c>
      <c r="AJ121">
        <f t="shared" si="119"/>
        <v>0</v>
      </c>
      <c r="AK121">
        <v>1882.58</v>
      </c>
      <c r="AL121">
        <v>1882.58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99</v>
      </c>
      <c r="AU121">
        <v>60</v>
      </c>
      <c r="AV121">
        <v>1</v>
      </c>
      <c r="AW121">
        <v>1</v>
      </c>
      <c r="AZ121">
        <v>7.13</v>
      </c>
      <c r="BA121">
        <v>1</v>
      </c>
      <c r="BB121">
        <v>1</v>
      </c>
      <c r="BC121">
        <v>7.13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219</v>
      </c>
      <c r="BM121">
        <v>46001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110</v>
      </c>
      <c r="CA121">
        <v>70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20"/>
        <v>1234.9000000000001</v>
      </c>
      <c r="CQ121">
        <f t="shared" si="121"/>
        <v>13422.795399999999</v>
      </c>
      <c r="CR121">
        <f t="shared" si="122"/>
        <v>0</v>
      </c>
      <c r="CS121">
        <f t="shared" si="123"/>
        <v>0</v>
      </c>
      <c r="CT121">
        <f t="shared" si="124"/>
        <v>0</v>
      </c>
      <c r="CU121">
        <f t="shared" si="125"/>
        <v>0</v>
      </c>
      <c r="CV121">
        <f t="shared" si="126"/>
        <v>0</v>
      </c>
      <c r="CW121">
        <f t="shared" si="127"/>
        <v>0</v>
      </c>
      <c r="CX121">
        <f t="shared" si="128"/>
        <v>0</v>
      </c>
      <c r="CY121">
        <f t="shared" si="129"/>
        <v>0</v>
      </c>
      <c r="CZ121">
        <f t="shared" si="130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1010</v>
      </c>
      <c r="DV121" t="s">
        <v>215</v>
      </c>
      <c r="DW121" t="s">
        <v>215</v>
      </c>
      <c r="DX121">
        <v>1000</v>
      </c>
      <c r="EE121">
        <v>16510555</v>
      </c>
      <c r="EF121">
        <v>2</v>
      </c>
      <c r="EG121" t="s">
        <v>20</v>
      </c>
      <c r="EH121">
        <v>0</v>
      </c>
      <c r="EI121" t="s">
        <v>6</v>
      </c>
      <c r="EJ121">
        <v>1</v>
      </c>
      <c r="EK121">
        <v>46001</v>
      </c>
      <c r="EL121" t="s">
        <v>21</v>
      </c>
      <c r="EM121" t="s">
        <v>22</v>
      </c>
      <c r="EO121" t="s">
        <v>6</v>
      </c>
      <c r="EQ121">
        <v>0</v>
      </c>
      <c r="ER121">
        <v>1882.58</v>
      </c>
      <c r="ES121">
        <v>1882.58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31"/>
        <v>0</v>
      </c>
      <c r="FS121">
        <v>0</v>
      </c>
      <c r="FT121" t="s">
        <v>23</v>
      </c>
      <c r="FU121" t="s">
        <v>24</v>
      </c>
      <c r="FX121">
        <v>99</v>
      </c>
      <c r="FY121">
        <v>59.5</v>
      </c>
      <c r="GA121" t="s">
        <v>6</v>
      </c>
      <c r="GD121">
        <v>0</v>
      </c>
      <c r="GF121">
        <v>1593203468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32"/>
        <v>0</v>
      </c>
      <c r="GM121">
        <f t="shared" si="133"/>
        <v>1234.9000000000001</v>
      </c>
      <c r="GN121">
        <f t="shared" si="134"/>
        <v>1234.9000000000001</v>
      </c>
      <c r="GO121">
        <f t="shared" si="135"/>
        <v>0</v>
      </c>
      <c r="GP121">
        <f t="shared" si="136"/>
        <v>0</v>
      </c>
      <c r="GR121">
        <v>0</v>
      </c>
      <c r="GS121">
        <v>3</v>
      </c>
      <c r="GT121">
        <v>0</v>
      </c>
      <c r="GU121" t="s">
        <v>6</v>
      </c>
      <c r="GV121">
        <f t="shared" si="137"/>
        <v>0</v>
      </c>
      <c r="GW121">
        <v>1</v>
      </c>
      <c r="GX121">
        <f t="shared" si="138"/>
        <v>0</v>
      </c>
      <c r="HA121">
        <v>0</v>
      </c>
      <c r="HB121">
        <v>0</v>
      </c>
      <c r="IK121">
        <v>0</v>
      </c>
    </row>
    <row r="122" spans="1:255" x14ac:dyDescent="0.2">
      <c r="A122" s="2">
        <v>17</v>
      </c>
      <c r="B122" s="2">
        <v>1</v>
      </c>
      <c r="C122" s="2">
        <f>ROW(SmtRes!A239)</f>
        <v>239</v>
      </c>
      <c r="D122" s="2">
        <f>ROW(EtalonRes!A244)</f>
        <v>244</v>
      </c>
      <c r="E122" s="2" t="s">
        <v>220</v>
      </c>
      <c r="F122" s="2" t="s">
        <v>221</v>
      </c>
      <c r="G122" s="2" t="s">
        <v>222</v>
      </c>
      <c r="H122" s="2" t="s">
        <v>18</v>
      </c>
      <c r="I122" s="2">
        <f>ROUND(7.8/100,9)</f>
        <v>7.8E-2</v>
      </c>
      <c r="J122" s="2">
        <v>0</v>
      </c>
      <c r="K122" s="2"/>
      <c r="L122" s="2"/>
      <c r="M122" s="2"/>
      <c r="N122" s="2"/>
      <c r="O122" s="2">
        <f t="shared" si="106"/>
        <v>33.119999999999997</v>
      </c>
      <c r="P122" s="2">
        <f t="shared" si="107"/>
        <v>0.67</v>
      </c>
      <c r="Q122" s="2">
        <f t="shared" si="108"/>
        <v>4.3099999999999996</v>
      </c>
      <c r="R122" s="2">
        <f t="shared" si="109"/>
        <v>1.67</v>
      </c>
      <c r="S122" s="2">
        <f t="shared" si="110"/>
        <v>28.14</v>
      </c>
      <c r="T122" s="2">
        <f t="shared" si="111"/>
        <v>0</v>
      </c>
      <c r="U122" s="2">
        <f t="shared" si="112"/>
        <v>3.5440469999999995</v>
      </c>
      <c r="V122" s="2">
        <f t="shared" si="113"/>
        <v>0.12382499999999999</v>
      </c>
      <c r="W122" s="2">
        <f t="shared" si="114"/>
        <v>0</v>
      </c>
      <c r="X122" s="2">
        <f t="shared" si="115"/>
        <v>33.090000000000003</v>
      </c>
      <c r="Y122" s="2">
        <f t="shared" si="116"/>
        <v>19.079999999999998</v>
      </c>
      <c r="Z122" s="2"/>
      <c r="AA122" s="2">
        <v>16688585</v>
      </c>
      <c r="AB122" s="2">
        <f t="shared" si="117"/>
        <v>424.60649999999998</v>
      </c>
      <c r="AC122" s="2">
        <f t="shared" si="142"/>
        <v>8.5399999999999991</v>
      </c>
      <c r="AD122" s="2">
        <f>ROUND(((((ET122*1.25))-((EU122*1.25)))+AE122),6)</f>
        <v>55.3</v>
      </c>
      <c r="AE122" s="2">
        <f>ROUND(((EU122*1.25)),6)</f>
        <v>21.4375</v>
      </c>
      <c r="AF122" s="2">
        <f>ROUND(((EV122*1.15)),6)</f>
        <v>360.76650000000001</v>
      </c>
      <c r="AG122" s="2">
        <f t="shared" si="118"/>
        <v>0</v>
      </c>
      <c r="AH122" s="2">
        <f>((EW122*1.15))</f>
        <v>45.436499999999995</v>
      </c>
      <c r="AI122" s="2">
        <f>((EX122*1.25))</f>
        <v>1.5874999999999999</v>
      </c>
      <c r="AJ122" s="2">
        <f t="shared" si="119"/>
        <v>0</v>
      </c>
      <c r="AK122" s="2">
        <v>366.49</v>
      </c>
      <c r="AL122" s="2">
        <v>8.5399999999999991</v>
      </c>
      <c r="AM122" s="2">
        <v>44.24</v>
      </c>
      <c r="AN122" s="2">
        <v>17.149999999999999</v>
      </c>
      <c r="AO122" s="2">
        <v>313.70999999999998</v>
      </c>
      <c r="AP122" s="2">
        <v>0</v>
      </c>
      <c r="AQ122" s="2">
        <v>39.51</v>
      </c>
      <c r="AR122" s="2">
        <v>1.27</v>
      </c>
      <c r="AS122" s="2">
        <v>0</v>
      </c>
      <c r="AT122" s="2">
        <v>111</v>
      </c>
      <c r="AU122" s="2">
        <v>64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0</v>
      </c>
      <c r="BI122" s="2">
        <v>1</v>
      </c>
      <c r="BJ122" s="2" t="s">
        <v>223</v>
      </c>
      <c r="BK122" s="2"/>
      <c r="BL122" s="2"/>
      <c r="BM122" s="2">
        <v>11001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123</v>
      </c>
      <c r="CA122" s="2">
        <v>75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1583</v>
      </c>
      <c r="CO122" s="2">
        <v>0</v>
      </c>
      <c r="CP122" s="2">
        <f t="shared" si="120"/>
        <v>33.119999999999997</v>
      </c>
      <c r="CQ122" s="2">
        <f t="shared" si="121"/>
        <v>8.5399999999999991</v>
      </c>
      <c r="CR122" s="2">
        <f t="shared" si="122"/>
        <v>55.3</v>
      </c>
      <c r="CS122" s="2">
        <f t="shared" si="123"/>
        <v>21.4375</v>
      </c>
      <c r="CT122" s="2">
        <f t="shared" si="124"/>
        <v>360.76650000000001</v>
      </c>
      <c r="CU122" s="2">
        <f t="shared" si="125"/>
        <v>0</v>
      </c>
      <c r="CV122" s="2">
        <f t="shared" si="126"/>
        <v>45.436499999999995</v>
      </c>
      <c r="CW122" s="2">
        <f t="shared" si="127"/>
        <v>1.5874999999999999</v>
      </c>
      <c r="CX122" s="2">
        <f t="shared" si="128"/>
        <v>0</v>
      </c>
      <c r="CY122" s="2">
        <f t="shared" si="129"/>
        <v>33.089100000000002</v>
      </c>
      <c r="CZ122" s="2">
        <f t="shared" si="130"/>
        <v>19.078400000000002</v>
      </c>
      <c r="DA122" s="2"/>
      <c r="DB122" s="2"/>
      <c r="DC122" s="2" t="s">
        <v>6</v>
      </c>
      <c r="DD122" s="2" t="s">
        <v>6</v>
      </c>
      <c r="DE122" s="2" t="s">
        <v>96</v>
      </c>
      <c r="DF122" s="2" t="s">
        <v>96</v>
      </c>
      <c r="DG122" s="2" t="s">
        <v>97</v>
      </c>
      <c r="DH122" s="2" t="s">
        <v>6</v>
      </c>
      <c r="DI122" s="2" t="s">
        <v>97</v>
      </c>
      <c r="DJ122" s="2" t="s">
        <v>96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1005</v>
      </c>
      <c r="DV122" s="2" t="s">
        <v>18</v>
      </c>
      <c r="DW122" s="2" t="s">
        <v>18</v>
      </c>
      <c r="DX122" s="2">
        <v>100</v>
      </c>
      <c r="DY122" s="2"/>
      <c r="DZ122" s="2"/>
      <c r="EA122" s="2"/>
      <c r="EB122" s="2"/>
      <c r="EC122" s="2"/>
      <c r="ED122" s="2"/>
      <c r="EE122" s="2">
        <v>16510488</v>
      </c>
      <c r="EF122" s="2">
        <v>2</v>
      </c>
      <c r="EG122" s="2" t="s">
        <v>20</v>
      </c>
      <c r="EH122" s="2">
        <v>0</v>
      </c>
      <c r="EI122" s="2" t="s">
        <v>6</v>
      </c>
      <c r="EJ122" s="2">
        <v>1</v>
      </c>
      <c r="EK122" s="2">
        <v>11001</v>
      </c>
      <c r="EL122" s="2" t="s">
        <v>40</v>
      </c>
      <c r="EM122" s="2" t="s">
        <v>224</v>
      </c>
      <c r="EN122" s="2"/>
      <c r="EO122" s="2" t="s">
        <v>100</v>
      </c>
      <c r="EP122" s="2"/>
      <c r="EQ122" s="2">
        <v>0</v>
      </c>
      <c r="ER122" s="2">
        <v>366.49</v>
      </c>
      <c r="ES122" s="2">
        <v>8.5399999999999991</v>
      </c>
      <c r="ET122" s="2">
        <v>44.24</v>
      </c>
      <c r="EU122" s="2">
        <v>17.149999999999999</v>
      </c>
      <c r="EV122" s="2">
        <v>313.70999999999998</v>
      </c>
      <c r="EW122" s="2">
        <v>39.51</v>
      </c>
      <c r="EX122" s="2">
        <v>1.27</v>
      </c>
      <c r="EY122" s="2">
        <v>0</v>
      </c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1"/>
        <v>0</v>
      </c>
      <c r="FS122" s="2">
        <v>0</v>
      </c>
      <c r="FT122" s="2" t="s">
        <v>23</v>
      </c>
      <c r="FU122" s="2" t="s">
        <v>24</v>
      </c>
      <c r="FV122" s="2"/>
      <c r="FW122" s="2"/>
      <c r="FX122" s="2">
        <v>110.7</v>
      </c>
      <c r="FY122" s="2">
        <v>63.75</v>
      </c>
      <c r="FZ122" s="2"/>
      <c r="GA122" s="2" t="s">
        <v>6</v>
      </c>
      <c r="GB122" s="2"/>
      <c r="GC122" s="2"/>
      <c r="GD122" s="2">
        <v>0</v>
      </c>
      <c r="GE122" s="2"/>
      <c r="GF122" s="2">
        <v>192743499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32"/>
        <v>0</v>
      </c>
      <c r="GM122" s="2">
        <f t="shared" si="133"/>
        <v>85.29</v>
      </c>
      <c r="GN122" s="2">
        <f t="shared" si="134"/>
        <v>85.29</v>
      </c>
      <c r="GO122" s="2">
        <f t="shared" si="135"/>
        <v>0</v>
      </c>
      <c r="GP122" s="2">
        <f t="shared" si="136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37"/>
        <v>0</v>
      </c>
      <c r="GW122" s="2">
        <v>1</v>
      </c>
      <c r="GX122" s="2">
        <f t="shared" si="138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17</v>
      </c>
      <c r="B123">
        <v>1</v>
      </c>
      <c r="C123">
        <f>ROW(SmtRes!A246)</f>
        <v>246</v>
      </c>
      <c r="D123">
        <f>ROW(EtalonRes!A250)</f>
        <v>250</v>
      </c>
      <c r="E123" t="s">
        <v>220</v>
      </c>
      <c r="F123" t="s">
        <v>221</v>
      </c>
      <c r="G123" t="s">
        <v>222</v>
      </c>
      <c r="H123" t="s">
        <v>18</v>
      </c>
      <c r="I123">
        <f>ROUND(7.8/100,9)</f>
        <v>7.8E-2</v>
      </c>
      <c r="J123">
        <v>0</v>
      </c>
      <c r="O123">
        <f t="shared" si="106"/>
        <v>236.14</v>
      </c>
      <c r="P123">
        <f t="shared" si="107"/>
        <v>4.75</v>
      </c>
      <c r="Q123">
        <f t="shared" si="108"/>
        <v>30.75</v>
      </c>
      <c r="R123">
        <f t="shared" si="109"/>
        <v>11.92</v>
      </c>
      <c r="S123">
        <f t="shared" si="110"/>
        <v>200.64</v>
      </c>
      <c r="T123">
        <f t="shared" si="111"/>
        <v>0</v>
      </c>
      <c r="U123">
        <f t="shared" si="112"/>
        <v>3.5440469999999995</v>
      </c>
      <c r="V123">
        <f t="shared" si="113"/>
        <v>0.12382499999999999</v>
      </c>
      <c r="W123">
        <f t="shared" si="114"/>
        <v>0</v>
      </c>
      <c r="X123">
        <f t="shared" si="115"/>
        <v>235.94</v>
      </c>
      <c r="Y123">
        <f t="shared" si="116"/>
        <v>136.04</v>
      </c>
      <c r="AA123">
        <v>16688586</v>
      </c>
      <c r="AB123">
        <f t="shared" si="117"/>
        <v>424.60649999999998</v>
      </c>
      <c r="AC123">
        <f t="shared" si="142"/>
        <v>8.5399999999999991</v>
      </c>
      <c r="AD123">
        <f>ROUND(((((ET123*1.25))-((EU123*1.25)))+AE123),6)</f>
        <v>55.3</v>
      </c>
      <c r="AE123">
        <f>ROUND(((EU123*1.25)),6)</f>
        <v>21.4375</v>
      </c>
      <c r="AF123">
        <f>ROUND(((EV123*1.15)),6)</f>
        <v>360.76650000000001</v>
      </c>
      <c r="AG123">
        <f t="shared" si="118"/>
        <v>0</v>
      </c>
      <c r="AH123">
        <f>((EW123*1.15))</f>
        <v>45.436499999999995</v>
      </c>
      <c r="AI123">
        <f>((EX123*1.25))</f>
        <v>1.5874999999999999</v>
      </c>
      <c r="AJ123">
        <f t="shared" si="119"/>
        <v>0</v>
      </c>
      <c r="AK123">
        <v>366.49</v>
      </c>
      <c r="AL123">
        <v>8.5399999999999991</v>
      </c>
      <c r="AM123">
        <v>44.24</v>
      </c>
      <c r="AN123">
        <v>17.149999999999999</v>
      </c>
      <c r="AO123">
        <v>313.70999999999998</v>
      </c>
      <c r="AP123">
        <v>0</v>
      </c>
      <c r="AQ123">
        <v>39.51</v>
      </c>
      <c r="AR123">
        <v>1.27</v>
      </c>
      <c r="AS123">
        <v>0</v>
      </c>
      <c r="AT123">
        <v>111</v>
      </c>
      <c r="AU123">
        <v>64</v>
      </c>
      <c r="AV123">
        <v>1</v>
      </c>
      <c r="AW123">
        <v>1</v>
      </c>
      <c r="AZ123">
        <v>7.13</v>
      </c>
      <c r="BA123">
        <v>7.13</v>
      </c>
      <c r="BB123">
        <v>7.13</v>
      </c>
      <c r="BC123">
        <v>7.13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223</v>
      </c>
      <c r="BM123">
        <v>11001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7.13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123</v>
      </c>
      <c r="CA123">
        <v>75</v>
      </c>
      <c r="CF123">
        <v>0</v>
      </c>
      <c r="CG123">
        <v>0</v>
      </c>
      <c r="CM123">
        <v>0</v>
      </c>
      <c r="CN123" t="s">
        <v>1583</v>
      </c>
      <c r="CO123">
        <v>0</v>
      </c>
      <c r="CP123">
        <f t="shared" si="120"/>
        <v>236.14</v>
      </c>
      <c r="CQ123">
        <f t="shared" si="121"/>
        <v>60.890199999999993</v>
      </c>
      <c r="CR123">
        <f t="shared" si="122"/>
        <v>394.28899999999999</v>
      </c>
      <c r="CS123">
        <f t="shared" si="123"/>
        <v>152.84937500000001</v>
      </c>
      <c r="CT123">
        <f t="shared" si="124"/>
        <v>2572.2651449999998</v>
      </c>
      <c r="CU123">
        <f t="shared" si="125"/>
        <v>0</v>
      </c>
      <c r="CV123">
        <f t="shared" si="126"/>
        <v>45.436499999999995</v>
      </c>
      <c r="CW123">
        <f t="shared" si="127"/>
        <v>1.5874999999999999</v>
      </c>
      <c r="CX123">
        <f t="shared" si="128"/>
        <v>0</v>
      </c>
      <c r="CY123">
        <f t="shared" si="129"/>
        <v>235.94159999999997</v>
      </c>
      <c r="CZ123">
        <f t="shared" si="130"/>
        <v>136.0384</v>
      </c>
      <c r="DC123" t="s">
        <v>6</v>
      </c>
      <c r="DD123" t="s">
        <v>6</v>
      </c>
      <c r="DE123" t="s">
        <v>96</v>
      </c>
      <c r="DF123" t="s">
        <v>96</v>
      </c>
      <c r="DG123" t="s">
        <v>97</v>
      </c>
      <c r="DH123" t="s">
        <v>6</v>
      </c>
      <c r="DI123" t="s">
        <v>97</v>
      </c>
      <c r="DJ123" t="s">
        <v>96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18</v>
      </c>
      <c r="DW123" t="s">
        <v>18</v>
      </c>
      <c r="DX123">
        <v>100</v>
      </c>
      <c r="EE123">
        <v>16510488</v>
      </c>
      <c r="EF123">
        <v>2</v>
      </c>
      <c r="EG123" t="s">
        <v>20</v>
      </c>
      <c r="EH123">
        <v>0</v>
      </c>
      <c r="EI123" t="s">
        <v>6</v>
      </c>
      <c r="EJ123">
        <v>1</v>
      </c>
      <c r="EK123">
        <v>11001</v>
      </c>
      <c r="EL123" t="s">
        <v>40</v>
      </c>
      <c r="EM123" t="s">
        <v>224</v>
      </c>
      <c r="EO123" t="s">
        <v>100</v>
      </c>
      <c r="EQ123">
        <v>0</v>
      </c>
      <c r="ER123">
        <v>366.49</v>
      </c>
      <c r="ES123">
        <v>8.5399999999999991</v>
      </c>
      <c r="ET123">
        <v>44.24</v>
      </c>
      <c r="EU123">
        <v>17.149999999999999</v>
      </c>
      <c r="EV123">
        <v>313.70999999999998</v>
      </c>
      <c r="EW123">
        <v>39.51</v>
      </c>
      <c r="EX123">
        <v>1.27</v>
      </c>
      <c r="EY123">
        <v>0</v>
      </c>
      <c r="FQ123">
        <v>0</v>
      </c>
      <c r="FR123">
        <f t="shared" si="131"/>
        <v>0</v>
      </c>
      <c r="FS123">
        <v>0</v>
      </c>
      <c r="FT123" t="s">
        <v>23</v>
      </c>
      <c r="FU123" t="s">
        <v>24</v>
      </c>
      <c r="FX123">
        <v>110.7</v>
      </c>
      <c r="FY123">
        <v>63.75</v>
      </c>
      <c r="GA123" t="s">
        <v>6</v>
      </c>
      <c r="GD123">
        <v>0</v>
      </c>
      <c r="GF123">
        <v>192743499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32"/>
        <v>0</v>
      </c>
      <c r="GM123">
        <f t="shared" si="133"/>
        <v>608.12</v>
      </c>
      <c r="GN123">
        <f t="shared" si="134"/>
        <v>608.12</v>
      </c>
      <c r="GO123">
        <f t="shared" si="135"/>
        <v>0</v>
      </c>
      <c r="GP123">
        <f t="shared" si="136"/>
        <v>0</v>
      </c>
      <c r="GR123">
        <v>0</v>
      </c>
      <c r="GS123">
        <v>3</v>
      </c>
      <c r="GT123">
        <v>0</v>
      </c>
      <c r="GU123" t="s">
        <v>6</v>
      </c>
      <c r="GV123">
        <f t="shared" si="137"/>
        <v>0</v>
      </c>
      <c r="GW123">
        <v>1</v>
      </c>
      <c r="GX123">
        <f t="shared" si="138"/>
        <v>0</v>
      </c>
      <c r="HA123">
        <v>0</v>
      </c>
      <c r="HB123">
        <v>0</v>
      </c>
      <c r="IK123">
        <v>0</v>
      </c>
    </row>
    <row r="124" spans="1:255" x14ac:dyDescent="0.2">
      <c r="A124" s="2">
        <v>18</v>
      </c>
      <c r="B124" s="2">
        <v>1</v>
      </c>
      <c r="C124" s="2">
        <v>238</v>
      </c>
      <c r="D124" s="2"/>
      <c r="E124" s="2" t="s">
        <v>225</v>
      </c>
      <c r="F124" s="2" t="s">
        <v>197</v>
      </c>
      <c r="G124" s="2" t="s">
        <v>198</v>
      </c>
      <c r="H124" s="2" t="s">
        <v>199</v>
      </c>
      <c r="I124" s="2">
        <f>I122*J124</f>
        <v>0.15912000000000001</v>
      </c>
      <c r="J124" s="2">
        <v>2.04</v>
      </c>
      <c r="K124" s="2"/>
      <c r="L124" s="2"/>
      <c r="M124" s="2"/>
      <c r="N124" s="2"/>
      <c r="O124" s="2">
        <f t="shared" ref="O124:O155" si="151">ROUND(CP124,2)</f>
        <v>0</v>
      </c>
      <c r="P124" s="2">
        <f t="shared" ref="P124:P155" si="152">ROUND(CQ124*I124,2)</f>
        <v>0</v>
      </c>
      <c r="Q124" s="2">
        <f t="shared" ref="Q124:Q155" si="153">ROUND(CR124*I124,2)</f>
        <v>0</v>
      </c>
      <c r="R124" s="2">
        <f t="shared" ref="R124:R155" si="154">ROUND(CS124*I124,2)</f>
        <v>0</v>
      </c>
      <c r="S124" s="2">
        <f t="shared" ref="S124:S155" si="155">ROUND(CT124*I124,2)</f>
        <v>0</v>
      </c>
      <c r="T124" s="2">
        <f t="shared" ref="T124:T155" si="156">ROUND(CU124*I124,2)</f>
        <v>0</v>
      </c>
      <c r="U124" s="2">
        <f t="shared" ref="U124:U155" si="157">CV124*I124</f>
        <v>0</v>
      </c>
      <c r="V124" s="2">
        <f t="shared" ref="V124:V155" si="158">CW124*I124</f>
        <v>0</v>
      </c>
      <c r="W124" s="2">
        <f t="shared" ref="W124:W155" si="159">ROUND(CX124*I124,2)</f>
        <v>0</v>
      </c>
      <c r="X124" s="2">
        <f t="shared" ref="X124:X155" si="160">ROUND(CY124,2)</f>
        <v>0</v>
      </c>
      <c r="Y124" s="2">
        <f t="shared" ref="Y124:Y155" si="161">ROUND(CZ124,2)</f>
        <v>0</v>
      </c>
      <c r="Z124" s="2"/>
      <c r="AA124" s="2">
        <v>16688585</v>
      </c>
      <c r="AB124" s="2">
        <f t="shared" ref="AB124:AB155" si="162">ROUND((AC124+AD124+AF124),6)</f>
        <v>0</v>
      </c>
      <c r="AC124" s="2">
        <f t="shared" si="142"/>
        <v>0</v>
      </c>
      <c r="AD124" s="2">
        <f>ROUND((((ET124)-(EU124))+AE124),6)</f>
        <v>0</v>
      </c>
      <c r="AE124" s="2">
        <f t="shared" ref="AE124:AF127" si="163">ROUND((EU124),6)</f>
        <v>0</v>
      </c>
      <c r="AF124" s="2">
        <f t="shared" si="163"/>
        <v>0</v>
      </c>
      <c r="AG124" s="2">
        <f t="shared" ref="AG124:AG155" si="164">ROUND((AP124),6)</f>
        <v>0</v>
      </c>
      <c r="AH124" s="2">
        <f t="shared" ref="AH124:AI127" si="165">(EW124)</f>
        <v>0</v>
      </c>
      <c r="AI124" s="2">
        <f t="shared" si="165"/>
        <v>0</v>
      </c>
      <c r="AJ124" s="2">
        <f t="shared" ref="AJ124:AJ155" si="166">ROUND((AS124),6)</f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111</v>
      </c>
      <c r="AU124" s="2">
        <v>64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3</v>
      </c>
      <c r="BI124" s="2">
        <v>1</v>
      </c>
      <c r="BJ124" s="2" t="s">
        <v>6</v>
      </c>
      <c r="BK124" s="2"/>
      <c r="BL124" s="2"/>
      <c r="BM124" s="2">
        <v>11001</v>
      </c>
      <c r="BN124" s="2">
        <v>0</v>
      </c>
      <c r="BO124" s="2" t="s">
        <v>6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123</v>
      </c>
      <c r="CA124" s="2">
        <v>75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 t="shared" ref="CP124:CP155" si="167">(P124+Q124+S124)</f>
        <v>0</v>
      </c>
      <c r="CQ124" s="2">
        <f t="shared" ref="CQ124:CQ155" si="168">AC124*BC124</f>
        <v>0</v>
      </c>
      <c r="CR124" s="2">
        <f t="shared" ref="CR124:CR155" si="169">AD124*BB124</f>
        <v>0</v>
      </c>
      <c r="CS124" s="2">
        <f t="shared" ref="CS124:CS155" si="170">AE124*BS124</f>
        <v>0</v>
      </c>
      <c r="CT124" s="2">
        <f t="shared" ref="CT124:CT155" si="171">AF124*BA124</f>
        <v>0</v>
      </c>
      <c r="CU124" s="2">
        <f t="shared" ref="CU124:CU155" si="172">AG124</f>
        <v>0</v>
      </c>
      <c r="CV124" s="2">
        <f t="shared" ref="CV124:CV155" si="173">AH124</f>
        <v>0</v>
      </c>
      <c r="CW124" s="2">
        <f t="shared" ref="CW124:CW155" si="174">AI124</f>
        <v>0</v>
      </c>
      <c r="CX124" s="2">
        <f t="shared" ref="CX124:CX155" si="175">AJ124</f>
        <v>0</v>
      </c>
      <c r="CY124" s="2">
        <f t="shared" ref="CY124:CY155" si="176">(((S124+R124)*AT124)/100)</f>
        <v>0</v>
      </c>
      <c r="CZ124" s="2">
        <f t="shared" ref="CZ124:CZ155" si="177">(((S124+R124)*AU124)/100)</f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1007</v>
      </c>
      <c r="DV124" s="2" t="s">
        <v>199</v>
      </c>
      <c r="DW124" s="2" t="s">
        <v>199</v>
      </c>
      <c r="DX124" s="2">
        <v>1</v>
      </c>
      <c r="DY124" s="2"/>
      <c r="DZ124" s="2"/>
      <c r="EA124" s="2"/>
      <c r="EB124" s="2"/>
      <c r="EC124" s="2"/>
      <c r="ED124" s="2"/>
      <c r="EE124" s="2">
        <v>16510488</v>
      </c>
      <c r="EF124" s="2">
        <v>2</v>
      </c>
      <c r="EG124" s="2" t="s">
        <v>20</v>
      </c>
      <c r="EH124" s="2">
        <v>0</v>
      </c>
      <c r="EI124" s="2" t="s">
        <v>6</v>
      </c>
      <c r="EJ124" s="2">
        <v>1</v>
      </c>
      <c r="EK124" s="2">
        <v>11001</v>
      </c>
      <c r="EL124" s="2" t="s">
        <v>40</v>
      </c>
      <c r="EM124" s="2" t="s">
        <v>224</v>
      </c>
      <c r="EN124" s="2"/>
      <c r="EO124" s="2" t="s">
        <v>6</v>
      </c>
      <c r="EP124" s="2"/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55" si="178">ROUND(IF(AND(BH124=3,BI124=3),P124,0),2)</f>
        <v>0</v>
      </c>
      <c r="FS124" s="2">
        <v>0</v>
      </c>
      <c r="FT124" s="2" t="s">
        <v>23</v>
      </c>
      <c r="FU124" s="2" t="s">
        <v>24</v>
      </c>
      <c r="FV124" s="2"/>
      <c r="FW124" s="2"/>
      <c r="FX124" s="2">
        <v>110.7</v>
      </c>
      <c r="FY124" s="2">
        <v>63.75</v>
      </c>
      <c r="FZ124" s="2"/>
      <c r="GA124" s="2" t="s">
        <v>6</v>
      </c>
      <c r="GB124" s="2"/>
      <c r="GC124" s="2"/>
      <c r="GD124" s="2">
        <v>0</v>
      </c>
      <c r="GE124" s="2"/>
      <c r="GF124" s="2">
        <v>-2113302258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55" si="179">ROUND(IF(AND(BH124=3,BI124=3,FS124&lt;&gt;0),P124,0),2)</f>
        <v>0</v>
      </c>
      <c r="GM124" s="2">
        <f t="shared" ref="GM124:GM155" si="180">ROUND(O124+X124+Y124+GK124,2)+GX124</f>
        <v>0</v>
      </c>
      <c r="GN124" s="2">
        <f t="shared" ref="GN124:GN155" si="181">IF(OR(BI124=0,BI124=1),ROUND(O124+X124+Y124+GK124,2),0)</f>
        <v>0</v>
      </c>
      <c r="GO124" s="2">
        <f t="shared" ref="GO124:GO155" si="182">IF(BI124=2,ROUND(O124+X124+Y124+GK124,2),0)</f>
        <v>0</v>
      </c>
      <c r="GP124" s="2">
        <f t="shared" ref="GP124:GP155" si="183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ref="GV124:GV155" si="184">ROUND(GT124,6)</f>
        <v>0</v>
      </c>
      <c r="GW124" s="2">
        <v>1</v>
      </c>
      <c r="GX124" s="2">
        <f t="shared" ref="GX124:GX155" si="185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18</v>
      </c>
      <c r="B125">
        <v>1</v>
      </c>
      <c r="C125">
        <v>245</v>
      </c>
      <c r="E125" t="s">
        <v>225</v>
      </c>
      <c r="F125" t="s">
        <v>197</v>
      </c>
      <c r="G125" t="s">
        <v>198</v>
      </c>
      <c r="H125" t="s">
        <v>199</v>
      </c>
      <c r="I125">
        <f>I123*J125</f>
        <v>0.15912000000000001</v>
      </c>
      <c r="J125">
        <v>2.04</v>
      </c>
      <c r="O125">
        <f t="shared" si="151"/>
        <v>0</v>
      </c>
      <c r="P125">
        <f t="shared" si="152"/>
        <v>0</v>
      </c>
      <c r="Q125">
        <f t="shared" si="153"/>
        <v>0</v>
      </c>
      <c r="R125">
        <f t="shared" si="154"/>
        <v>0</v>
      </c>
      <c r="S125">
        <f t="shared" si="155"/>
        <v>0</v>
      </c>
      <c r="T125">
        <f t="shared" si="156"/>
        <v>0</v>
      </c>
      <c r="U125">
        <f t="shared" si="157"/>
        <v>0</v>
      </c>
      <c r="V125">
        <f t="shared" si="158"/>
        <v>0</v>
      </c>
      <c r="W125">
        <f t="shared" si="159"/>
        <v>0</v>
      </c>
      <c r="X125">
        <f t="shared" si="160"/>
        <v>0</v>
      </c>
      <c r="Y125">
        <f t="shared" si="161"/>
        <v>0</v>
      </c>
      <c r="AA125">
        <v>16688586</v>
      </c>
      <c r="AB125">
        <f t="shared" si="162"/>
        <v>0</v>
      </c>
      <c r="AC125">
        <f t="shared" si="142"/>
        <v>0</v>
      </c>
      <c r="AD125">
        <f>ROUND((((ET125)-(EU125))+AE125),6)</f>
        <v>0</v>
      </c>
      <c r="AE125">
        <f t="shared" si="163"/>
        <v>0</v>
      </c>
      <c r="AF125">
        <f t="shared" si="163"/>
        <v>0</v>
      </c>
      <c r="AG125">
        <f t="shared" si="164"/>
        <v>0</v>
      </c>
      <c r="AH125">
        <f t="shared" si="165"/>
        <v>0</v>
      </c>
      <c r="AI125">
        <f t="shared" si="165"/>
        <v>0</v>
      </c>
      <c r="AJ125">
        <f t="shared" si="166"/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111</v>
      </c>
      <c r="AU125">
        <v>64</v>
      </c>
      <c r="AV125">
        <v>1</v>
      </c>
      <c r="AW125">
        <v>1</v>
      </c>
      <c r="AZ125">
        <v>7.13</v>
      </c>
      <c r="BA125">
        <v>1</v>
      </c>
      <c r="BB125">
        <v>1</v>
      </c>
      <c r="BC125">
        <v>7.13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6</v>
      </c>
      <c r="BM125">
        <v>11001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123</v>
      </c>
      <c r="CA125">
        <v>75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67"/>
        <v>0</v>
      </c>
      <c r="CQ125">
        <f t="shared" si="168"/>
        <v>0</v>
      </c>
      <c r="CR125">
        <f t="shared" si="169"/>
        <v>0</v>
      </c>
      <c r="CS125">
        <f t="shared" si="170"/>
        <v>0</v>
      </c>
      <c r="CT125">
        <f t="shared" si="171"/>
        <v>0</v>
      </c>
      <c r="CU125">
        <f t="shared" si="172"/>
        <v>0</v>
      </c>
      <c r="CV125">
        <f t="shared" si="173"/>
        <v>0</v>
      </c>
      <c r="CW125">
        <f t="shared" si="174"/>
        <v>0</v>
      </c>
      <c r="CX125">
        <f t="shared" si="175"/>
        <v>0</v>
      </c>
      <c r="CY125">
        <f t="shared" si="176"/>
        <v>0</v>
      </c>
      <c r="CZ125">
        <f t="shared" si="177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1007</v>
      </c>
      <c r="DV125" t="s">
        <v>199</v>
      </c>
      <c r="DW125" t="s">
        <v>199</v>
      </c>
      <c r="DX125">
        <v>1</v>
      </c>
      <c r="EE125">
        <v>16510488</v>
      </c>
      <c r="EF125">
        <v>2</v>
      </c>
      <c r="EG125" t="s">
        <v>20</v>
      </c>
      <c r="EH125">
        <v>0</v>
      </c>
      <c r="EI125" t="s">
        <v>6</v>
      </c>
      <c r="EJ125">
        <v>1</v>
      </c>
      <c r="EK125">
        <v>11001</v>
      </c>
      <c r="EL125" t="s">
        <v>40</v>
      </c>
      <c r="EM125" t="s">
        <v>224</v>
      </c>
      <c r="EO125" t="s">
        <v>6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78"/>
        <v>0</v>
      </c>
      <c r="FS125">
        <v>0</v>
      </c>
      <c r="FT125" t="s">
        <v>23</v>
      </c>
      <c r="FU125" t="s">
        <v>24</v>
      </c>
      <c r="FX125">
        <v>110.7</v>
      </c>
      <c r="FY125">
        <v>63.75</v>
      </c>
      <c r="GA125" t="s">
        <v>6</v>
      </c>
      <c r="GD125">
        <v>0</v>
      </c>
      <c r="GF125">
        <v>-2113302258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79"/>
        <v>0</v>
      </c>
      <c r="GM125">
        <f t="shared" si="180"/>
        <v>0</v>
      </c>
      <c r="GN125">
        <f t="shared" si="181"/>
        <v>0</v>
      </c>
      <c r="GO125">
        <f t="shared" si="182"/>
        <v>0</v>
      </c>
      <c r="GP125">
        <f t="shared" si="183"/>
        <v>0</v>
      </c>
      <c r="GR125">
        <v>0</v>
      </c>
      <c r="GS125">
        <v>3</v>
      </c>
      <c r="GT125">
        <v>0</v>
      </c>
      <c r="GU125" t="s">
        <v>6</v>
      </c>
      <c r="GV125">
        <f t="shared" si="184"/>
        <v>0</v>
      </c>
      <c r="GW125">
        <v>1</v>
      </c>
      <c r="GX125">
        <f t="shared" si="185"/>
        <v>0</v>
      </c>
      <c r="HA125">
        <v>0</v>
      </c>
      <c r="HB125"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239</v>
      </c>
      <c r="D126" s="2"/>
      <c r="E126" s="2" t="s">
        <v>226</v>
      </c>
      <c r="F126" s="2" t="s">
        <v>201</v>
      </c>
      <c r="G126" s="2" t="s">
        <v>202</v>
      </c>
      <c r="H126" s="2" t="s">
        <v>199</v>
      </c>
      <c r="I126" s="2">
        <f>I122*J126</f>
        <v>0.15912000000000001</v>
      </c>
      <c r="J126" s="2">
        <v>2.04</v>
      </c>
      <c r="K126" s="2"/>
      <c r="L126" s="2"/>
      <c r="M126" s="2"/>
      <c r="N126" s="2"/>
      <c r="O126" s="2">
        <f t="shared" si="151"/>
        <v>82.71</v>
      </c>
      <c r="P126" s="2">
        <f t="shared" si="152"/>
        <v>82.71</v>
      </c>
      <c r="Q126" s="2">
        <f t="shared" si="153"/>
        <v>0</v>
      </c>
      <c r="R126" s="2">
        <f t="shared" si="154"/>
        <v>0</v>
      </c>
      <c r="S126" s="2">
        <f t="shared" si="155"/>
        <v>0</v>
      </c>
      <c r="T126" s="2">
        <f t="shared" si="156"/>
        <v>0</v>
      </c>
      <c r="U126" s="2">
        <f t="shared" si="157"/>
        <v>0</v>
      </c>
      <c r="V126" s="2">
        <f t="shared" si="158"/>
        <v>0</v>
      </c>
      <c r="W126" s="2">
        <f t="shared" si="159"/>
        <v>0</v>
      </c>
      <c r="X126" s="2">
        <f t="shared" si="160"/>
        <v>0</v>
      </c>
      <c r="Y126" s="2">
        <f t="shared" si="161"/>
        <v>0</v>
      </c>
      <c r="Z126" s="2"/>
      <c r="AA126" s="2">
        <v>16688585</v>
      </c>
      <c r="AB126" s="2">
        <f t="shared" si="162"/>
        <v>519.79999999999995</v>
      </c>
      <c r="AC126" s="2">
        <f t="shared" si="142"/>
        <v>519.79999999999995</v>
      </c>
      <c r="AD126" s="2">
        <f>ROUND((((ET126)-(EU126))+AE126),6)</f>
        <v>0</v>
      </c>
      <c r="AE126" s="2">
        <f t="shared" si="163"/>
        <v>0</v>
      </c>
      <c r="AF126" s="2">
        <f t="shared" si="163"/>
        <v>0</v>
      </c>
      <c r="AG126" s="2">
        <f t="shared" si="164"/>
        <v>0</v>
      </c>
      <c r="AH126" s="2">
        <f t="shared" si="165"/>
        <v>0</v>
      </c>
      <c r="AI126" s="2">
        <f t="shared" si="165"/>
        <v>0</v>
      </c>
      <c r="AJ126" s="2">
        <f t="shared" si="166"/>
        <v>0</v>
      </c>
      <c r="AK126" s="2">
        <v>519.79999999999995</v>
      </c>
      <c r="AL126" s="2">
        <v>519.79999999999995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111</v>
      </c>
      <c r="AU126" s="2">
        <v>64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3</v>
      </c>
      <c r="BI126" s="2">
        <v>1</v>
      </c>
      <c r="BJ126" s="2" t="s">
        <v>203</v>
      </c>
      <c r="BK126" s="2"/>
      <c r="BL126" s="2"/>
      <c r="BM126" s="2">
        <v>11001</v>
      </c>
      <c r="BN126" s="2">
        <v>0</v>
      </c>
      <c r="BO126" s="2" t="s">
        <v>6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123</v>
      </c>
      <c r="CA126" s="2">
        <v>75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6</v>
      </c>
      <c r="CO126" s="2">
        <v>0</v>
      </c>
      <c r="CP126" s="2">
        <f t="shared" si="167"/>
        <v>82.71</v>
      </c>
      <c r="CQ126" s="2">
        <f t="shared" si="168"/>
        <v>519.79999999999995</v>
      </c>
      <c r="CR126" s="2">
        <f t="shared" si="169"/>
        <v>0</v>
      </c>
      <c r="CS126" s="2">
        <f t="shared" si="170"/>
        <v>0</v>
      </c>
      <c r="CT126" s="2">
        <f t="shared" si="171"/>
        <v>0</v>
      </c>
      <c r="CU126" s="2">
        <f t="shared" si="172"/>
        <v>0</v>
      </c>
      <c r="CV126" s="2">
        <f t="shared" si="173"/>
        <v>0</v>
      </c>
      <c r="CW126" s="2">
        <f t="shared" si="174"/>
        <v>0</v>
      </c>
      <c r="CX126" s="2">
        <f t="shared" si="175"/>
        <v>0</v>
      </c>
      <c r="CY126" s="2">
        <f t="shared" si="176"/>
        <v>0</v>
      </c>
      <c r="CZ126" s="2">
        <f t="shared" si="177"/>
        <v>0</v>
      </c>
      <c r="DA126" s="2"/>
      <c r="DB126" s="2"/>
      <c r="DC126" s="2" t="s">
        <v>6</v>
      </c>
      <c r="DD126" s="2" t="s">
        <v>6</v>
      </c>
      <c r="DE126" s="2" t="s">
        <v>6</v>
      </c>
      <c r="DF126" s="2" t="s">
        <v>6</v>
      </c>
      <c r="DG126" s="2" t="s">
        <v>6</v>
      </c>
      <c r="DH126" s="2" t="s">
        <v>6</v>
      </c>
      <c r="DI126" s="2" t="s">
        <v>6</v>
      </c>
      <c r="DJ126" s="2" t="s">
        <v>6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1007</v>
      </c>
      <c r="DV126" s="2" t="s">
        <v>199</v>
      </c>
      <c r="DW126" s="2" t="s">
        <v>199</v>
      </c>
      <c r="DX126" s="2">
        <v>1</v>
      </c>
      <c r="DY126" s="2"/>
      <c r="DZ126" s="2"/>
      <c r="EA126" s="2"/>
      <c r="EB126" s="2"/>
      <c r="EC126" s="2"/>
      <c r="ED126" s="2"/>
      <c r="EE126" s="2">
        <v>16510488</v>
      </c>
      <c r="EF126" s="2">
        <v>2</v>
      </c>
      <c r="EG126" s="2" t="s">
        <v>20</v>
      </c>
      <c r="EH126" s="2">
        <v>0</v>
      </c>
      <c r="EI126" s="2" t="s">
        <v>6</v>
      </c>
      <c r="EJ126" s="2">
        <v>1</v>
      </c>
      <c r="EK126" s="2">
        <v>11001</v>
      </c>
      <c r="EL126" s="2" t="s">
        <v>40</v>
      </c>
      <c r="EM126" s="2" t="s">
        <v>224</v>
      </c>
      <c r="EN126" s="2"/>
      <c r="EO126" s="2" t="s">
        <v>6</v>
      </c>
      <c r="EP126" s="2"/>
      <c r="EQ126" s="2">
        <v>0</v>
      </c>
      <c r="ER126" s="2">
        <v>519.79999999999995</v>
      </c>
      <c r="ES126" s="2">
        <v>519.79999999999995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8"/>
        <v>0</v>
      </c>
      <c r="FS126" s="2">
        <v>0</v>
      </c>
      <c r="FT126" s="2" t="s">
        <v>23</v>
      </c>
      <c r="FU126" s="2" t="s">
        <v>24</v>
      </c>
      <c r="FV126" s="2"/>
      <c r="FW126" s="2"/>
      <c r="FX126" s="2">
        <v>110.7</v>
      </c>
      <c r="FY126" s="2">
        <v>63.75</v>
      </c>
      <c r="FZ126" s="2"/>
      <c r="GA126" s="2" t="s">
        <v>6</v>
      </c>
      <c r="GB126" s="2"/>
      <c r="GC126" s="2"/>
      <c r="GD126" s="2">
        <v>0</v>
      </c>
      <c r="GE126" s="2"/>
      <c r="GF126" s="2">
        <v>519185539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79"/>
        <v>0</v>
      </c>
      <c r="GM126" s="2">
        <f t="shared" si="180"/>
        <v>82.71</v>
      </c>
      <c r="GN126" s="2">
        <f t="shared" si="181"/>
        <v>82.71</v>
      </c>
      <c r="GO126" s="2">
        <f t="shared" si="182"/>
        <v>0</v>
      </c>
      <c r="GP126" s="2">
        <f t="shared" si="183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184"/>
        <v>0</v>
      </c>
      <c r="GW126" s="2">
        <v>1</v>
      </c>
      <c r="GX126" s="2">
        <f t="shared" si="185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246</v>
      </c>
      <c r="E127" t="s">
        <v>226</v>
      </c>
      <c r="F127" t="s">
        <v>201</v>
      </c>
      <c r="G127" t="s">
        <v>202</v>
      </c>
      <c r="H127" t="s">
        <v>199</v>
      </c>
      <c r="I127">
        <f>I123*J127</f>
        <v>0.15912000000000001</v>
      </c>
      <c r="J127">
        <v>2.04</v>
      </c>
      <c r="O127">
        <f t="shared" si="151"/>
        <v>589.73</v>
      </c>
      <c r="P127">
        <f t="shared" si="152"/>
        <v>589.73</v>
      </c>
      <c r="Q127">
        <f t="shared" si="153"/>
        <v>0</v>
      </c>
      <c r="R127">
        <f t="shared" si="154"/>
        <v>0</v>
      </c>
      <c r="S127">
        <f t="shared" si="155"/>
        <v>0</v>
      </c>
      <c r="T127">
        <f t="shared" si="156"/>
        <v>0</v>
      </c>
      <c r="U127">
        <f t="shared" si="157"/>
        <v>0</v>
      </c>
      <c r="V127">
        <f t="shared" si="158"/>
        <v>0</v>
      </c>
      <c r="W127">
        <f t="shared" si="159"/>
        <v>0</v>
      </c>
      <c r="X127">
        <f t="shared" si="160"/>
        <v>0</v>
      </c>
      <c r="Y127">
        <f t="shared" si="161"/>
        <v>0</v>
      </c>
      <c r="AA127">
        <v>16688586</v>
      </c>
      <c r="AB127">
        <f t="shared" si="162"/>
        <v>519.79999999999995</v>
      </c>
      <c r="AC127">
        <f t="shared" si="142"/>
        <v>519.79999999999995</v>
      </c>
      <c r="AD127">
        <f>ROUND((((ET127)-(EU127))+AE127),6)</f>
        <v>0</v>
      </c>
      <c r="AE127">
        <f t="shared" si="163"/>
        <v>0</v>
      </c>
      <c r="AF127">
        <f t="shared" si="163"/>
        <v>0</v>
      </c>
      <c r="AG127">
        <f t="shared" si="164"/>
        <v>0</v>
      </c>
      <c r="AH127">
        <f t="shared" si="165"/>
        <v>0</v>
      </c>
      <c r="AI127">
        <f t="shared" si="165"/>
        <v>0</v>
      </c>
      <c r="AJ127">
        <f t="shared" si="166"/>
        <v>0</v>
      </c>
      <c r="AK127">
        <v>519.79999999999995</v>
      </c>
      <c r="AL127">
        <v>519.79999999999995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111</v>
      </c>
      <c r="AU127">
        <v>64</v>
      </c>
      <c r="AV127">
        <v>1</v>
      </c>
      <c r="AW127">
        <v>1</v>
      </c>
      <c r="AZ127">
        <v>7.13</v>
      </c>
      <c r="BA127">
        <v>1</v>
      </c>
      <c r="BB127">
        <v>1</v>
      </c>
      <c r="BC127">
        <v>7.13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203</v>
      </c>
      <c r="BM127">
        <v>11001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123</v>
      </c>
      <c r="CA127">
        <v>75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67"/>
        <v>589.73</v>
      </c>
      <c r="CQ127">
        <f t="shared" si="168"/>
        <v>3706.1739999999995</v>
      </c>
      <c r="CR127">
        <f t="shared" si="169"/>
        <v>0</v>
      </c>
      <c r="CS127">
        <f t="shared" si="170"/>
        <v>0</v>
      </c>
      <c r="CT127">
        <f t="shared" si="171"/>
        <v>0</v>
      </c>
      <c r="CU127">
        <f t="shared" si="172"/>
        <v>0</v>
      </c>
      <c r="CV127">
        <f t="shared" si="173"/>
        <v>0</v>
      </c>
      <c r="CW127">
        <f t="shared" si="174"/>
        <v>0</v>
      </c>
      <c r="CX127">
        <f t="shared" si="175"/>
        <v>0</v>
      </c>
      <c r="CY127">
        <f t="shared" si="176"/>
        <v>0</v>
      </c>
      <c r="CZ127">
        <f t="shared" si="177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1007</v>
      </c>
      <c r="DV127" t="s">
        <v>199</v>
      </c>
      <c r="DW127" t="s">
        <v>199</v>
      </c>
      <c r="DX127">
        <v>1</v>
      </c>
      <c r="EE127">
        <v>16510488</v>
      </c>
      <c r="EF127">
        <v>2</v>
      </c>
      <c r="EG127" t="s">
        <v>20</v>
      </c>
      <c r="EH127">
        <v>0</v>
      </c>
      <c r="EI127" t="s">
        <v>6</v>
      </c>
      <c r="EJ127">
        <v>1</v>
      </c>
      <c r="EK127">
        <v>11001</v>
      </c>
      <c r="EL127" t="s">
        <v>40</v>
      </c>
      <c r="EM127" t="s">
        <v>224</v>
      </c>
      <c r="EO127" t="s">
        <v>6</v>
      </c>
      <c r="EQ127">
        <v>0</v>
      </c>
      <c r="ER127">
        <v>519.79999999999995</v>
      </c>
      <c r="ES127">
        <v>519.79999999999995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78"/>
        <v>0</v>
      </c>
      <c r="FS127">
        <v>0</v>
      </c>
      <c r="FT127" t="s">
        <v>23</v>
      </c>
      <c r="FU127" t="s">
        <v>24</v>
      </c>
      <c r="FX127">
        <v>110.7</v>
      </c>
      <c r="FY127">
        <v>63.75</v>
      </c>
      <c r="GA127" t="s">
        <v>6</v>
      </c>
      <c r="GD127">
        <v>0</v>
      </c>
      <c r="GF127">
        <v>519185539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79"/>
        <v>0</v>
      </c>
      <c r="GM127">
        <f t="shared" si="180"/>
        <v>589.73</v>
      </c>
      <c r="GN127">
        <f t="shared" si="181"/>
        <v>589.73</v>
      </c>
      <c r="GO127">
        <f t="shared" si="182"/>
        <v>0</v>
      </c>
      <c r="GP127">
        <f t="shared" si="183"/>
        <v>0</v>
      </c>
      <c r="GR127">
        <v>0</v>
      </c>
      <c r="GS127">
        <v>3</v>
      </c>
      <c r="GT127">
        <v>0</v>
      </c>
      <c r="GU127" t="s">
        <v>6</v>
      </c>
      <c r="GV127">
        <f t="shared" si="184"/>
        <v>0</v>
      </c>
      <c r="GW127">
        <v>1</v>
      </c>
      <c r="GX127">
        <f t="shared" si="185"/>
        <v>0</v>
      </c>
      <c r="HA127">
        <v>0</v>
      </c>
      <c r="HB127">
        <v>0</v>
      </c>
      <c r="IK127">
        <v>0</v>
      </c>
    </row>
    <row r="128" spans="1:255" x14ac:dyDescent="0.2">
      <c r="A128" s="2">
        <v>17</v>
      </c>
      <c r="B128" s="2">
        <v>1</v>
      </c>
      <c r="C128" s="2">
        <f>ROW(SmtRes!A252)</f>
        <v>252</v>
      </c>
      <c r="D128" s="2">
        <f>ROW(EtalonRes!A255)</f>
        <v>255</v>
      </c>
      <c r="E128" s="2" t="s">
        <v>227</v>
      </c>
      <c r="F128" s="2" t="s">
        <v>228</v>
      </c>
      <c r="G128" s="2" t="s">
        <v>229</v>
      </c>
      <c r="H128" s="2" t="s">
        <v>18</v>
      </c>
      <c r="I128" s="2">
        <f>ROUND(7.8/100,9)</f>
        <v>7.8E-2</v>
      </c>
      <c r="J128" s="2">
        <v>0</v>
      </c>
      <c r="K128" s="2"/>
      <c r="L128" s="2"/>
      <c r="M128" s="2"/>
      <c r="N128" s="2"/>
      <c r="O128" s="2">
        <f t="shared" si="151"/>
        <v>3.33</v>
      </c>
      <c r="P128" s="2">
        <f t="shared" si="152"/>
        <v>0</v>
      </c>
      <c r="Q128" s="2">
        <f t="shared" si="153"/>
        <v>2.2599999999999998</v>
      </c>
      <c r="R128" s="2">
        <f t="shared" si="154"/>
        <v>0.83</v>
      </c>
      <c r="S128" s="2">
        <f t="shared" si="155"/>
        <v>1.07</v>
      </c>
      <c r="T128" s="2">
        <f t="shared" si="156"/>
        <v>0</v>
      </c>
      <c r="U128" s="2">
        <f t="shared" si="157"/>
        <v>0.13455</v>
      </c>
      <c r="V128" s="2">
        <f t="shared" si="158"/>
        <v>6.1425000000000007E-2</v>
      </c>
      <c r="W128" s="2">
        <f t="shared" si="159"/>
        <v>0</v>
      </c>
      <c r="X128" s="2">
        <f t="shared" si="160"/>
        <v>2.11</v>
      </c>
      <c r="Y128" s="2">
        <f t="shared" si="161"/>
        <v>1.22</v>
      </c>
      <c r="Z128" s="2"/>
      <c r="AA128" s="2">
        <v>16688585</v>
      </c>
      <c r="AB128" s="2">
        <f t="shared" si="162"/>
        <v>42.646500000000003</v>
      </c>
      <c r="AC128" s="2">
        <f>ROUND(((ES128*3)),6)</f>
        <v>0</v>
      </c>
      <c r="AD128" s="2">
        <f>ROUND(((((ET128*1.25*3))-((EU128*1.25*3)))+AE128),6)</f>
        <v>28.95</v>
      </c>
      <c r="AE128" s="2">
        <f>ROUND(((EU128*1.25*3)),6)</f>
        <v>10.65</v>
      </c>
      <c r="AF128" s="2">
        <f>ROUND(((EV128*1.15*3)),6)</f>
        <v>13.6965</v>
      </c>
      <c r="AG128" s="2">
        <f t="shared" si="164"/>
        <v>0</v>
      </c>
      <c r="AH128" s="2">
        <f>((EW128*1.15*3))</f>
        <v>1.7249999999999999</v>
      </c>
      <c r="AI128" s="2">
        <f>((EX128*1.25*3))</f>
        <v>0.78750000000000009</v>
      </c>
      <c r="AJ128" s="2">
        <f t="shared" si="166"/>
        <v>0</v>
      </c>
      <c r="AK128" s="2">
        <v>11.69</v>
      </c>
      <c r="AL128" s="2">
        <v>0</v>
      </c>
      <c r="AM128" s="2">
        <v>7.72</v>
      </c>
      <c r="AN128" s="2">
        <v>2.84</v>
      </c>
      <c r="AO128" s="2">
        <v>3.97</v>
      </c>
      <c r="AP128" s="2">
        <v>0</v>
      </c>
      <c r="AQ128" s="2">
        <v>0.5</v>
      </c>
      <c r="AR128" s="2">
        <v>0.21</v>
      </c>
      <c r="AS128" s="2">
        <v>0</v>
      </c>
      <c r="AT128" s="2">
        <v>111</v>
      </c>
      <c r="AU128" s="2">
        <v>64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0</v>
      </c>
      <c r="BI128" s="2">
        <v>1</v>
      </c>
      <c r="BJ128" s="2" t="s">
        <v>230</v>
      </c>
      <c r="BK128" s="2"/>
      <c r="BL128" s="2"/>
      <c r="BM128" s="2">
        <v>11001</v>
      </c>
      <c r="BN128" s="2">
        <v>0</v>
      </c>
      <c r="BO128" s="2" t="s">
        <v>6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123</v>
      </c>
      <c r="CA128" s="2">
        <v>75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1583</v>
      </c>
      <c r="CO128" s="2">
        <v>0</v>
      </c>
      <c r="CP128" s="2">
        <f t="shared" si="167"/>
        <v>3.33</v>
      </c>
      <c r="CQ128" s="2">
        <f t="shared" si="168"/>
        <v>0</v>
      </c>
      <c r="CR128" s="2">
        <f t="shared" si="169"/>
        <v>28.95</v>
      </c>
      <c r="CS128" s="2">
        <f t="shared" si="170"/>
        <v>10.65</v>
      </c>
      <c r="CT128" s="2">
        <f t="shared" si="171"/>
        <v>13.6965</v>
      </c>
      <c r="CU128" s="2">
        <f t="shared" si="172"/>
        <v>0</v>
      </c>
      <c r="CV128" s="2">
        <f t="shared" si="173"/>
        <v>1.7249999999999999</v>
      </c>
      <c r="CW128" s="2">
        <f t="shared" si="174"/>
        <v>0.78750000000000009</v>
      </c>
      <c r="CX128" s="2">
        <f t="shared" si="175"/>
        <v>0</v>
      </c>
      <c r="CY128" s="2">
        <f t="shared" si="176"/>
        <v>2.109</v>
      </c>
      <c r="CZ128" s="2">
        <f t="shared" si="177"/>
        <v>1.216</v>
      </c>
      <c r="DA128" s="2"/>
      <c r="DB128" s="2"/>
      <c r="DC128" s="2" t="s">
        <v>6</v>
      </c>
      <c r="DD128" s="2" t="s">
        <v>231</v>
      </c>
      <c r="DE128" s="2" t="s">
        <v>232</v>
      </c>
      <c r="DF128" s="2" t="s">
        <v>232</v>
      </c>
      <c r="DG128" s="2" t="s">
        <v>233</v>
      </c>
      <c r="DH128" s="2" t="s">
        <v>6</v>
      </c>
      <c r="DI128" s="2" t="s">
        <v>233</v>
      </c>
      <c r="DJ128" s="2" t="s">
        <v>232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1005</v>
      </c>
      <c r="DV128" s="2" t="s">
        <v>18</v>
      </c>
      <c r="DW128" s="2" t="s">
        <v>18</v>
      </c>
      <c r="DX128" s="2">
        <v>100</v>
      </c>
      <c r="DY128" s="2"/>
      <c r="DZ128" s="2"/>
      <c r="EA128" s="2"/>
      <c r="EB128" s="2"/>
      <c r="EC128" s="2"/>
      <c r="ED128" s="2"/>
      <c r="EE128" s="2">
        <v>16510488</v>
      </c>
      <c r="EF128" s="2">
        <v>2</v>
      </c>
      <c r="EG128" s="2" t="s">
        <v>20</v>
      </c>
      <c r="EH128" s="2">
        <v>0</v>
      </c>
      <c r="EI128" s="2" t="s">
        <v>6</v>
      </c>
      <c r="EJ128" s="2">
        <v>1</v>
      </c>
      <c r="EK128" s="2">
        <v>11001</v>
      </c>
      <c r="EL128" s="2" t="s">
        <v>40</v>
      </c>
      <c r="EM128" s="2" t="s">
        <v>224</v>
      </c>
      <c r="EN128" s="2"/>
      <c r="EO128" s="2" t="s">
        <v>100</v>
      </c>
      <c r="EP128" s="2"/>
      <c r="EQ128" s="2">
        <v>0</v>
      </c>
      <c r="ER128" s="2">
        <v>11.69</v>
      </c>
      <c r="ES128" s="2">
        <v>0</v>
      </c>
      <c r="ET128" s="2">
        <v>7.72</v>
      </c>
      <c r="EU128" s="2">
        <v>2.84</v>
      </c>
      <c r="EV128" s="2">
        <v>3.97</v>
      </c>
      <c r="EW128" s="2">
        <v>0.5</v>
      </c>
      <c r="EX128" s="2">
        <v>0.21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8"/>
        <v>0</v>
      </c>
      <c r="FS128" s="2">
        <v>0</v>
      </c>
      <c r="FT128" s="2" t="s">
        <v>23</v>
      </c>
      <c r="FU128" s="2" t="s">
        <v>24</v>
      </c>
      <c r="FV128" s="2"/>
      <c r="FW128" s="2"/>
      <c r="FX128" s="2">
        <v>110.7</v>
      </c>
      <c r="FY128" s="2">
        <v>63.75</v>
      </c>
      <c r="FZ128" s="2"/>
      <c r="GA128" s="2" t="s">
        <v>6</v>
      </c>
      <c r="GB128" s="2"/>
      <c r="GC128" s="2"/>
      <c r="GD128" s="2">
        <v>0</v>
      </c>
      <c r="GE128" s="2"/>
      <c r="GF128" s="2">
        <v>-869721543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79"/>
        <v>0</v>
      </c>
      <c r="GM128" s="2">
        <f t="shared" si="180"/>
        <v>6.66</v>
      </c>
      <c r="GN128" s="2">
        <f t="shared" si="181"/>
        <v>6.66</v>
      </c>
      <c r="GO128" s="2">
        <f t="shared" si="182"/>
        <v>0</v>
      </c>
      <c r="GP128" s="2">
        <f t="shared" si="183"/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si="184"/>
        <v>0</v>
      </c>
      <c r="GW128" s="2">
        <v>1</v>
      </c>
      <c r="GX128" s="2">
        <f t="shared" si="185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C129">
        <f>ROW(SmtRes!A258)</f>
        <v>258</v>
      </c>
      <c r="D129">
        <f>ROW(EtalonRes!A260)</f>
        <v>260</v>
      </c>
      <c r="E129" t="s">
        <v>227</v>
      </c>
      <c r="F129" t="s">
        <v>228</v>
      </c>
      <c r="G129" t="s">
        <v>229</v>
      </c>
      <c r="H129" t="s">
        <v>18</v>
      </c>
      <c r="I129">
        <f>ROUND(7.8/100,9)</f>
        <v>7.8E-2</v>
      </c>
      <c r="J129">
        <v>0</v>
      </c>
      <c r="O129">
        <f t="shared" si="151"/>
        <v>23.72</v>
      </c>
      <c r="P129">
        <f t="shared" si="152"/>
        <v>0</v>
      </c>
      <c r="Q129">
        <f t="shared" si="153"/>
        <v>16.100000000000001</v>
      </c>
      <c r="R129">
        <f t="shared" si="154"/>
        <v>5.92</v>
      </c>
      <c r="S129">
        <f t="shared" si="155"/>
        <v>7.62</v>
      </c>
      <c r="T129">
        <f t="shared" si="156"/>
        <v>0</v>
      </c>
      <c r="U129">
        <f t="shared" si="157"/>
        <v>0.13455</v>
      </c>
      <c r="V129">
        <f t="shared" si="158"/>
        <v>6.1425000000000007E-2</v>
      </c>
      <c r="W129">
        <f t="shared" si="159"/>
        <v>0</v>
      </c>
      <c r="X129">
        <f t="shared" si="160"/>
        <v>15.03</v>
      </c>
      <c r="Y129">
        <f t="shared" si="161"/>
        <v>8.67</v>
      </c>
      <c r="AA129">
        <v>16688586</v>
      </c>
      <c r="AB129">
        <f t="shared" si="162"/>
        <v>42.646500000000003</v>
      </c>
      <c r="AC129">
        <f>ROUND(((ES129*3)),6)</f>
        <v>0</v>
      </c>
      <c r="AD129">
        <f>ROUND(((((ET129*1.25*3))-((EU129*1.25*3)))+AE129),6)</f>
        <v>28.95</v>
      </c>
      <c r="AE129">
        <f>ROUND(((EU129*1.25*3)),6)</f>
        <v>10.65</v>
      </c>
      <c r="AF129">
        <f>ROUND(((EV129*1.15*3)),6)</f>
        <v>13.6965</v>
      </c>
      <c r="AG129">
        <f t="shared" si="164"/>
        <v>0</v>
      </c>
      <c r="AH129">
        <f>((EW129*1.15*3))</f>
        <v>1.7249999999999999</v>
      </c>
      <c r="AI129">
        <f>((EX129*1.25*3))</f>
        <v>0.78750000000000009</v>
      </c>
      <c r="AJ129">
        <f t="shared" si="166"/>
        <v>0</v>
      </c>
      <c r="AK129">
        <v>11.69</v>
      </c>
      <c r="AL129">
        <v>0</v>
      </c>
      <c r="AM129">
        <v>7.72</v>
      </c>
      <c r="AN129">
        <v>2.84</v>
      </c>
      <c r="AO129">
        <v>3.97</v>
      </c>
      <c r="AP129">
        <v>0</v>
      </c>
      <c r="AQ129">
        <v>0.5</v>
      </c>
      <c r="AR129">
        <v>0.21</v>
      </c>
      <c r="AS129">
        <v>0</v>
      </c>
      <c r="AT129">
        <v>111</v>
      </c>
      <c r="AU129">
        <v>64</v>
      </c>
      <c r="AV129">
        <v>1</v>
      </c>
      <c r="AW129">
        <v>1</v>
      </c>
      <c r="AZ129">
        <v>7.13</v>
      </c>
      <c r="BA129">
        <v>7.13</v>
      </c>
      <c r="BB129">
        <v>7.13</v>
      </c>
      <c r="BC129">
        <v>7.13</v>
      </c>
      <c r="BD129" t="s">
        <v>6</v>
      </c>
      <c r="BE129" t="s">
        <v>6</v>
      </c>
      <c r="BF129" t="s">
        <v>6</v>
      </c>
      <c r="BG129" t="s">
        <v>6</v>
      </c>
      <c r="BH129">
        <v>0</v>
      </c>
      <c r="BI129">
        <v>1</v>
      </c>
      <c r="BJ129" t="s">
        <v>230</v>
      </c>
      <c r="BM129">
        <v>11001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7.13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123</v>
      </c>
      <c r="CA129">
        <v>75</v>
      </c>
      <c r="CF129">
        <v>0</v>
      </c>
      <c r="CG129">
        <v>0</v>
      </c>
      <c r="CM129">
        <v>0</v>
      </c>
      <c r="CN129" t="s">
        <v>1583</v>
      </c>
      <c r="CO129">
        <v>0</v>
      </c>
      <c r="CP129">
        <f t="shared" si="167"/>
        <v>23.720000000000002</v>
      </c>
      <c r="CQ129">
        <f t="shared" si="168"/>
        <v>0</v>
      </c>
      <c r="CR129">
        <f t="shared" si="169"/>
        <v>206.4135</v>
      </c>
      <c r="CS129">
        <f t="shared" si="170"/>
        <v>75.9345</v>
      </c>
      <c r="CT129">
        <f t="shared" si="171"/>
        <v>97.656045000000006</v>
      </c>
      <c r="CU129">
        <f t="shared" si="172"/>
        <v>0</v>
      </c>
      <c r="CV129">
        <f t="shared" si="173"/>
        <v>1.7249999999999999</v>
      </c>
      <c r="CW129">
        <f t="shared" si="174"/>
        <v>0.78750000000000009</v>
      </c>
      <c r="CX129">
        <f t="shared" si="175"/>
        <v>0</v>
      </c>
      <c r="CY129">
        <f t="shared" si="176"/>
        <v>15.029399999999999</v>
      </c>
      <c r="CZ129">
        <f t="shared" si="177"/>
        <v>8.6655999999999995</v>
      </c>
      <c r="DC129" t="s">
        <v>6</v>
      </c>
      <c r="DD129" t="s">
        <v>231</v>
      </c>
      <c r="DE129" t="s">
        <v>232</v>
      </c>
      <c r="DF129" t="s">
        <v>232</v>
      </c>
      <c r="DG129" t="s">
        <v>233</v>
      </c>
      <c r="DH129" t="s">
        <v>6</v>
      </c>
      <c r="DI129" t="s">
        <v>233</v>
      </c>
      <c r="DJ129" t="s">
        <v>232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18</v>
      </c>
      <c r="DW129" t="s">
        <v>18</v>
      </c>
      <c r="DX129">
        <v>100</v>
      </c>
      <c r="EE129">
        <v>16510488</v>
      </c>
      <c r="EF129">
        <v>2</v>
      </c>
      <c r="EG129" t="s">
        <v>20</v>
      </c>
      <c r="EH129">
        <v>0</v>
      </c>
      <c r="EI129" t="s">
        <v>6</v>
      </c>
      <c r="EJ129">
        <v>1</v>
      </c>
      <c r="EK129">
        <v>11001</v>
      </c>
      <c r="EL129" t="s">
        <v>40</v>
      </c>
      <c r="EM129" t="s">
        <v>224</v>
      </c>
      <c r="EO129" t="s">
        <v>100</v>
      </c>
      <c r="EQ129">
        <v>0</v>
      </c>
      <c r="ER129">
        <v>11.69</v>
      </c>
      <c r="ES129">
        <v>0</v>
      </c>
      <c r="ET129">
        <v>7.72</v>
      </c>
      <c r="EU129">
        <v>2.84</v>
      </c>
      <c r="EV129">
        <v>3.97</v>
      </c>
      <c r="EW129">
        <v>0.5</v>
      </c>
      <c r="EX129">
        <v>0.21</v>
      </c>
      <c r="EY129">
        <v>0</v>
      </c>
      <c r="FQ129">
        <v>0</v>
      </c>
      <c r="FR129">
        <f t="shared" si="178"/>
        <v>0</v>
      </c>
      <c r="FS129">
        <v>0</v>
      </c>
      <c r="FT129" t="s">
        <v>23</v>
      </c>
      <c r="FU129" t="s">
        <v>24</v>
      </c>
      <c r="FX129">
        <v>110.7</v>
      </c>
      <c r="FY129">
        <v>63.75</v>
      </c>
      <c r="GA129" t="s">
        <v>6</v>
      </c>
      <c r="GD129">
        <v>0</v>
      </c>
      <c r="GF129">
        <v>-869721543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79"/>
        <v>0</v>
      </c>
      <c r="GM129">
        <f t="shared" si="180"/>
        <v>47.42</v>
      </c>
      <c r="GN129">
        <f t="shared" si="181"/>
        <v>47.42</v>
      </c>
      <c r="GO129">
        <f t="shared" si="182"/>
        <v>0</v>
      </c>
      <c r="GP129">
        <f t="shared" si="183"/>
        <v>0</v>
      </c>
      <c r="GR129">
        <v>0</v>
      </c>
      <c r="GS129">
        <v>3</v>
      </c>
      <c r="GT129">
        <v>0</v>
      </c>
      <c r="GU129" t="s">
        <v>6</v>
      </c>
      <c r="GV129">
        <f t="shared" si="184"/>
        <v>0</v>
      </c>
      <c r="GW129">
        <v>1</v>
      </c>
      <c r="GX129">
        <f t="shared" si="185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251</v>
      </c>
      <c r="D130" s="2"/>
      <c r="E130" s="2" t="s">
        <v>234</v>
      </c>
      <c r="F130" s="2" t="s">
        <v>197</v>
      </c>
      <c r="G130" s="2" t="s">
        <v>198</v>
      </c>
      <c r="H130" s="2" t="s">
        <v>199</v>
      </c>
      <c r="I130" s="2">
        <f>I128*J130</f>
        <v>0.11934</v>
      </c>
      <c r="J130" s="2">
        <v>1.53</v>
      </c>
      <c r="K130" s="2"/>
      <c r="L130" s="2"/>
      <c r="M130" s="2"/>
      <c r="N130" s="2"/>
      <c r="O130" s="2">
        <f t="shared" si="151"/>
        <v>0</v>
      </c>
      <c r="P130" s="2">
        <f t="shared" si="152"/>
        <v>0</v>
      </c>
      <c r="Q130" s="2">
        <f t="shared" si="153"/>
        <v>0</v>
      </c>
      <c r="R130" s="2">
        <f t="shared" si="154"/>
        <v>0</v>
      </c>
      <c r="S130" s="2">
        <f t="shared" si="155"/>
        <v>0</v>
      </c>
      <c r="T130" s="2">
        <f t="shared" si="156"/>
        <v>0</v>
      </c>
      <c r="U130" s="2">
        <f t="shared" si="157"/>
        <v>0</v>
      </c>
      <c r="V130" s="2">
        <f t="shared" si="158"/>
        <v>0</v>
      </c>
      <c r="W130" s="2">
        <f t="shared" si="159"/>
        <v>0</v>
      </c>
      <c r="X130" s="2">
        <f t="shared" si="160"/>
        <v>0</v>
      </c>
      <c r="Y130" s="2">
        <f t="shared" si="161"/>
        <v>0</v>
      </c>
      <c r="Z130" s="2"/>
      <c r="AA130" s="2">
        <v>16688585</v>
      </c>
      <c r="AB130" s="2">
        <f t="shared" si="162"/>
        <v>0</v>
      </c>
      <c r="AC130" s="2">
        <f t="shared" ref="AC130:AC161" si="186">ROUND((ES130),6)</f>
        <v>0</v>
      </c>
      <c r="AD130" s="2">
        <f>ROUND((((ET130)-(EU130))+AE130),6)</f>
        <v>0</v>
      </c>
      <c r="AE130" s="2">
        <f t="shared" ref="AE130:AF133" si="187">ROUND((EU130),6)</f>
        <v>0</v>
      </c>
      <c r="AF130" s="2">
        <f t="shared" si="187"/>
        <v>0</v>
      </c>
      <c r="AG130" s="2">
        <f t="shared" si="164"/>
        <v>0</v>
      </c>
      <c r="AH130" s="2">
        <f t="shared" ref="AH130:AI133" si="188">(EW130)</f>
        <v>0</v>
      </c>
      <c r="AI130" s="2">
        <f t="shared" si="188"/>
        <v>0</v>
      </c>
      <c r="AJ130" s="2">
        <f t="shared" si="166"/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111</v>
      </c>
      <c r="AU130" s="2">
        <v>64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3</v>
      </c>
      <c r="BI130" s="2">
        <v>1</v>
      </c>
      <c r="BJ130" s="2" t="s">
        <v>6</v>
      </c>
      <c r="BK130" s="2"/>
      <c r="BL130" s="2"/>
      <c r="BM130" s="2">
        <v>11001</v>
      </c>
      <c r="BN130" s="2">
        <v>0</v>
      </c>
      <c r="BO130" s="2" t="s">
        <v>6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123</v>
      </c>
      <c r="CA130" s="2">
        <v>75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1583</v>
      </c>
      <c r="CO130" s="2">
        <v>0</v>
      </c>
      <c r="CP130" s="2">
        <f t="shared" si="167"/>
        <v>0</v>
      </c>
      <c r="CQ130" s="2">
        <f t="shared" si="168"/>
        <v>0</v>
      </c>
      <c r="CR130" s="2">
        <f t="shared" si="169"/>
        <v>0</v>
      </c>
      <c r="CS130" s="2">
        <f t="shared" si="170"/>
        <v>0</v>
      </c>
      <c r="CT130" s="2">
        <f t="shared" si="171"/>
        <v>0</v>
      </c>
      <c r="CU130" s="2">
        <f t="shared" si="172"/>
        <v>0</v>
      </c>
      <c r="CV130" s="2">
        <f t="shared" si="173"/>
        <v>0</v>
      </c>
      <c r="CW130" s="2">
        <f t="shared" si="174"/>
        <v>0</v>
      </c>
      <c r="CX130" s="2">
        <f t="shared" si="175"/>
        <v>0</v>
      </c>
      <c r="CY130" s="2">
        <f t="shared" si="176"/>
        <v>0</v>
      </c>
      <c r="CZ130" s="2">
        <f t="shared" si="177"/>
        <v>0</v>
      </c>
      <c r="DA130" s="2"/>
      <c r="DB130" s="2"/>
      <c r="DC130" s="2" t="s">
        <v>6</v>
      </c>
      <c r="DD130" s="2" t="s">
        <v>6</v>
      </c>
      <c r="DE130" s="2" t="s">
        <v>6</v>
      </c>
      <c r="DF130" s="2" t="s">
        <v>6</v>
      </c>
      <c r="DG130" s="2" t="s">
        <v>6</v>
      </c>
      <c r="DH130" s="2" t="s">
        <v>6</v>
      </c>
      <c r="DI130" s="2" t="s">
        <v>6</v>
      </c>
      <c r="DJ130" s="2" t="s">
        <v>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1007</v>
      </c>
      <c r="DV130" s="2" t="s">
        <v>199</v>
      </c>
      <c r="DW130" s="2" t="s">
        <v>199</v>
      </c>
      <c r="DX130" s="2">
        <v>1</v>
      </c>
      <c r="DY130" s="2"/>
      <c r="DZ130" s="2"/>
      <c r="EA130" s="2"/>
      <c r="EB130" s="2"/>
      <c r="EC130" s="2"/>
      <c r="ED130" s="2"/>
      <c r="EE130" s="2">
        <v>16510488</v>
      </c>
      <c r="EF130" s="2">
        <v>2</v>
      </c>
      <c r="EG130" s="2" t="s">
        <v>20</v>
      </c>
      <c r="EH130" s="2">
        <v>0</v>
      </c>
      <c r="EI130" s="2" t="s">
        <v>6</v>
      </c>
      <c r="EJ130" s="2">
        <v>1</v>
      </c>
      <c r="EK130" s="2">
        <v>11001</v>
      </c>
      <c r="EL130" s="2" t="s">
        <v>40</v>
      </c>
      <c r="EM130" s="2" t="s">
        <v>224</v>
      </c>
      <c r="EN130" s="2"/>
      <c r="EO130" s="2" t="s">
        <v>100</v>
      </c>
      <c r="EP130" s="2"/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8"/>
        <v>0</v>
      </c>
      <c r="FS130" s="2">
        <v>0</v>
      </c>
      <c r="FT130" s="2" t="s">
        <v>23</v>
      </c>
      <c r="FU130" s="2" t="s">
        <v>24</v>
      </c>
      <c r="FV130" s="2"/>
      <c r="FW130" s="2"/>
      <c r="FX130" s="2">
        <v>110.7</v>
      </c>
      <c r="FY130" s="2">
        <v>63.75</v>
      </c>
      <c r="FZ130" s="2"/>
      <c r="GA130" s="2" t="s">
        <v>6</v>
      </c>
      <c r="GB130" s="2"/>
      <c r="GC130" s="2"/>
      <c r="GD130" s="2">
        <v>0</v>
      </c>
      <c r="GE130" s="2"/>
      <c r="GF130" s="2">
        <v>-2113302258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79"/>
        <v>0</v>
      </c>
      <c r="GM130" s="2">
        <f t="shared" si="180"/>
        <v>0</v>
      </c>
      <c r="GN130" s="2">
        <f t="shared" si="181"/>
        <v>0</v>
      </c>
      <c r="GO130" s="2">
        <f t="shared" si="182"/>
        <v>0</v>
      </c>
      <c r="GP130" s="2">
        <f t="shared" si="183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84"/>
        <v>0</v>
      </c>
      <c r="GW130" s="2">
        <v>1</v>
      </c>
      <c r="GX130" s="2">
        <f t="shared" si="185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257</v>
      </c>
      <c r="E131" t="s">
        <v>234</v>
      </c>
      <c r="F131" t="s">
        <v>197</v>
      </c>
      <c r="G131" t="s">
        <v>198</v>
      </c>
      <c r="H131" t="s">
        <v>199</v>
      </c>
      <c r="I131">
        <f>I129*J131</f>
        <v>0.11934</v>
      </c>
      <c r="J131">
        <v>1.53</v>
      </c>
      <c r="O131">
        <f t="shared" si="151"/>
        <v>0</v>
      </c>
      <c r="P131">
        <f t="shared" si="152"/>
        <v>0</v>
      </c>
      <c r="Q131">
        <f t="shared" si="153"/>
        <v>0</v>
      </c>
      <c r="R131">
        <f t="shared" si="154"/>
        <v>0</v>
      </c>
      <c r="S131">
        <f t="shared" si="155"/>
        <v>0</v>
      </c>
      <c r="T131">
        <f t="shared" si="156"/>
        <v>0</v>
      </c>
      <c r="U131">
        <f t="shared" si="157"/>
        <v>0</v>
      </c>
      <c r="V131">
        <f t="shared" si="158"/>
        <v>0</v>
      </c>
      <c r="W131">
        <f t="shared" si="159"/>
        <v>0</v>
      </c>
      <c r="X131">
        <f t="shared" si="160"/>
        <v>0</v>
      </c>
      <c r="Y131">
        <f t="shared" si="161"/>
        <v>0</v>
      </c>
      <c r="AA131">
        <v>16688586</v>
      </c>
      <c r="AB131">
        <f t="shared" si="162"/>
        <v>0</v>
      </c>
      <c r="AC131">
        <f t="shared" si="186"/>
        <v>0</v>
      </c>
      <c r="AD131">
        <f>ROUND((((ET131)-(EU131))+AE131),6)</f>
        <v>0</v>
      </c>
      <c r="AE131">
        <f t="shared" si="187"/>
        <v>0</v>
      </c>
      <c r="AF131">
        <f t="shared" si="187"/>
        <v>0</v>
      </c>
      <c r="AG131">
        <f t="shared" si="164"/>
        <v>0</v>
      </c>
      <c r="AH131">
        <f t="shared" si="188"/>
        <v>0</v>
      </c>
      <c r="AI131">
        <f t="shared" si="188"/>
        <v>0</v>
      </c>
      <c r="AJ131">
        <f t="shared" si="166"/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111</v>
      </c>
      <c r="AU131">
        <v>64</v>
      </c>
      <c r="AV131">
        <v>1</v>
      </c>
      <c r="AW131">
        <v>1</v>
      </c>
      <c r="AZ131">
        <v>7.13</v>
      </c>
      <c r="BA131">
        <v>1</v>
      </c>
      <c r="BB131">
        <v>1</v>
      </c>
      <c r="BC131">
        <v>7.13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6</v>
      </c>
      <c r="BM131">
        <v>11001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123</v>
      </c>
      <c r="CA131">
        <v>75</v>
      </c>
      <c r="CF131">
        <v>0</v>
      </c>
      <c r="CG131">
        <v>0</v>
      </c>
      <c r="CM131">
        <v>0</v>
      </c>
      <c r="CN131" t="s">
        <v>1583</v>
      </c>
      <c r="CO131">
        <v>0</v>
      </c>
      <c r="CP131">
        <f t="shared" si="167"/>
        <v>0</v>
      </c>
      <c r="CQ131">
        <f t="shared" si="168"/>
        <v>0</v>
      </c>
      <c r="CR131">
        <f t="shared" si="169"/>
        <v>0</v>
      </c>
      <c r="CS131">
        <f t="shared" si="170"/>
        <v>0</v>
      </c>
      <c r="CT131">
        <f t="shared" si="171"/>
        <v>0</v>
      </c>
      <c r="CU131">
        <f t="shared" si="172"/>
        <v>0</v>
      </c>
      <c r="CV131">
        <f t="shared" si="173"/>
        <v>0</v>
      </c>
      <c r="CW131">
        <f t="shared" si="174"/>
        <v>0</v>
      </c>
      <c r="CX131">
        <f t="shared" si="175"/>
        <v>0</v>
      </c>
      <c r="CY131">
        <f t="shared" si="176"/>
        <v>0</v>
      </c>
      <c r="CZ131">
        <f t="shared" si="177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1007</v>
      </c>
      <c r="DV131" t="s">
        <v>199</v>
      </c>
      <c r="DW131" t="s">
        <v>199</v>
      </c>
      <c r="DX131">
        <v>1</v>
      </c>
      <c r="EE131">
        <v>16510488</v>
      </c>
      <c r="EF131">
        <v>2</v>
      </c>
      <c r="EG131" t="s">
        <v>20</v>
      </c>
      <c r="EH131">
        <v>0</v>
      </c>
      <c r="EI131" t="s">
        <v>6</v>
      </c>
      <c r="EJ131">
        <v>1</v>
      </c>
      <c r="EK131">
        <v>11001</v>
      </c>
      <c r="EL131" t="s">
        <v>40</v>
      </c>
      <c r="EM131" t="s">
        <v>224</v>
      </c>
      <c r="EO131" t="s">
        <v>100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78"/>
        <v>0</v>
      </c>
      <c r="FS131">
        <v>0</v>
      </c>
      <c r="FT131" t="s">
        <v>23</v>
      </c>
      <c r="FU131" t="s">
        <v>24</v>
      </c>
      <c r="FX131">
        <v>110.7</v>
      </c>
      <c r="FY131">
        <v>63.75</v>
      </c>
      <c r="GA131" t="s">
        <v>6</v>
      </c>
      <c r="GD131">
        <v>0</v>
      </c>
      <c r="GF131">
        <v>-2113302258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79"/>
        <v>0</v>
      </c>
      <c r="GM131">
        <f t="shared" si="180"/>
        <v>0</v>
      </c>
      <c r="GN131">
        <f t="shared" si="181"/>
        <v>0</v>
      </c>
      <c r="GO131">
        <f t="shared" si="182"/>
        <v>0</v>
      </c>
      <c r="GP131">
        <f t="shared" si="183"/>
        <v>0</v>
      </c>
      <c r="GR131">
        <v>0</v>
      </c>
      <c r="GS131">
        <v>3</v>
      </c>
      <c r="GT131">
        <v>0</v>
      </c>
      <c r="GU131" t="s">
        <v>6</v>
      </c>
      <c r="GV131">
        <f t="shared" si="184"/>
        <v>0</v>
      </c>
      <c r="GW131">
        <v>1</v>
      </c>
      <c r="GX131">
        <f t="shared" si="185"/>
        <v>0</v>
      </c>
      <c r="HA131">
        <v>0</v>
      </c>
      <c r="HB131">
        <v>0</v>
      </c>
      <c r="IK131">
        <v>0</v>
      </c>
    </row>
    <row r="132" spans="1:255" x14ac:dyDescent="0.2">
      <c r="A132" s="2">
        <v>18</v>
      </c>
      <c r="B132" s="2">
        <v>1</v>
      </c>
      <c r="C132" s="2">
        <v>252</v>
      </c>
      <c r="D132" s="2"/>
      <c r="E132" s="2" t="s">
        <v>235</v>
      </c>
      <c r="F132" s="2" t="s">
        <v>201</v>
      </c>
      <c r="G132" s="2" t="s">
        <v>202</v>
      </c>
      <c r="H132" s="2" t="s">
        <v>199</v>
      </c>
      <c r="I132" s="2">
        <f>I128*J132</f>
        <v>0.11934</v>
      </c>
      <c r="J132" s="2">
        <v>1.53</v>
      </c>
      <c r="K132" s="2"/>
      <c r="L132" s="2"/>
      <c r="M132" s="2"/>
      <c r="N132" s="2"/>
      <c r="O132" s="2">
        <f t="shared" si="151"/>
        <v>62.03</v>
      </c>
      <c r="P132" s="2">
        <f t="shared" si="152"/>
        <v>62.03</v>
      </c>
      <c r="Q132" s="2">
        <f t="shared" si="153"/>
        <v>0</v>
      </c>
      <c r="R132" s="2">
        <f t="shared" si="154"/>
        <v>0</v>
      </c>
      <c r="S132" s="2">
        <f t="shared" si="155"/>
        <v>0</v>
      </c>
      <c r="T132" s="2">
        <f t="shared" si="156"/>
        <v>0</v>
      </c>
      <c r="U132" s="2">
        <f t="shared" si="157"/>
        <v>0</v>
      </c>
      <c r="V132" s="2">
        <f t="shared" si="158"/>
        <v>0</v>
      </c>
      <c r="W132" s="2">
        <f t="shared" si="159"/>
        <v>0</v>
      </c>
      <c r="X132" s="2">
        <f t="shared" si="160"/>
        <v>0</v>
      </c>
      <c r="Y132" s="2">
        <f t="shared" si="161"/>
        <v>0</v>
      </c>
      <c r="Z132" s="2"/>
      <c r="AA132" s="2">
        <v>16688585</v>
      </c>
      <c r="AB132" s="2">
        <f t="shared" si="162"/>
        <v>519.79999999999995</v>
      </c>
      <c r="AC132" s="2">
        <f t="shared" si="186"/>
        <v>519.79999999999995</v>
      </c>
      <c r="AD132" s="2">
        <f>ROUND((((ET132)-(EU132))+AE132),6)</f>
        <v>0</v>
      </c>
      <c r="AE132" s="2">
        <f t="shared" si="187"/>
        <v>0</v>
      </c>
      <c r="AF132" s="2">
        <f t="shared" si="187"/>
        <v>0</v>
      </c>
      <c r="AG132" s="2">
        <f t="shared" si="164"/>
        <v>0</v>
      </c>
      <c r="AH132" s="2">
        <f t="shared" si="188"/>
        <v>0</v>
      </c>
      <c r="AI132" s="2">
        <f t="shared" si="188"/>
        <v>0</v>
      </c>
      <c r="AJ132" s="2">
        <f t="shared" si="166"/>
        <v>0</v>
      </c>
      <c r="AK132" s="2">
        <v>519.79999999999995</v>
      </c>
      <c r="AL132" s="2">
        <v>519.79999999999995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111</v>
      </c>
      <c r="AU132" s="2">
        <v>64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3</v>
      </c>
      <c r="BI132" s="2">
        <v>1</v>
      </c>
      <c r="BJ132" s="2" t="s">
        <v>203</v>
      </c>
      <c r="BK132" s="2"/>
      <c r="BL132" s="2"/>
      <c r="BM132" s="2">
        <v>11001</v>
      </c>
      <c r="BN132" s="2">
        <v>0</v>
      </c>
      <c r="BO132" s="2" t="s">
        <v>6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123</v>
      </c>
      <c r="CA132" s="2">
        <v>75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6</v>
      </c>
      <c r="CO132" s="2">
        <v>0</v>
      </c>
      <c r="CP132" s="2">
        <f t="shared" si="167"/>
        <v>62.03</v>
      </c>
      <c r="CQ132" s="2">
        <f t="shared" si="168"/>
        <v>519.79999999999995</v>
      </c>
      <c r="CR132" s="2">
        <f t="shared" si="169"/>
        <v>0</v>
      </c>
      <c r="CS132" s="2">
        <f t="shared" si="170"/>
        <v>0</v>
      </c>
      <c r="CT132" s="2">
        <f t="shared" si="171"/>
        <v>0</v>
      </c>
      <c r="CU132" s="2">
        <f t="shared" si="172"/>
        <v>0</v>
      </c>
      <c r="CV132" s="2">
        <f t="shared" si="173"/>
        <v>0</v>
      </c>
      <c r="CW132" s="2">
        <f t="shared" si="174"/>
        <v>0</v>
      </c>
      <c r="CX132" s="2">
        <f t="shared" si="175"/>
        <v>0</v>
      </c>
      <c r="CY132" s="2">
        <f t="shared" si="176"/>
        <v>0</v>
      </c>
      <c r="CZ132" s="2">
        <f t="shared" si="177"/>
        <v>0</v>
      </c>
      <c r="DA132" s="2"/>
      <c r="DB132" s="2"/>
      <c r="DC132" s="2" t="s">
        <v>6</v>
      </c>
      <c r="DD132" s="2" t="s">
        <v>6</v>
      </c>
      <c r="DE132" s="2" t="s">
        <v>6</v>
      </c>
      <c r="DF132" s="2" t="s">
        <v>6</v>
      </c>
      <c r="DG132" s="2" t="s">
        <v>6</v>
      </c>
      <c r="DH132" s="2" t="s">
        <v>6</v>
      </c>
      <c r="DI132" s="2" t="s">
        <v>6</v>
      </c>
      <c r="DJ132" s="2" t="s">
        <v>6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1007</v>
      </c>
      <c r="DV132" s="2" t="s">
        <v>199</v>
      </c>
      <c r="DW132" s="2" t="s">
        <v>199</v>
      </c>
      <c r="DX132" s="2">
        <v>1</v>
      </c>
      <c r="DY132" s="2"/>
      <c r="DZ132" s="2"/>
      <c r="EA132" s="2"/>
      <c r="EB132" s="2"/>
      <c r="EC132" s="2"/>
      <c r="ED132" s="2"/>
      <c r="EE132" s="2">
        <v>16510488</v>
      </c>
      <c r="EF132" s="2">
        <v>2</v>
      </c>
      <c r="EG132" s="2" t="s">
        <v>20</v>
      </c>
      <c r="EH132" s="2">
        <v>0</v>
      </c>
      <c r="EI132" s="2" t="s">
        <v>6</v>
      </c>
      <c r="EJ132" s="2">
        <v>1</v>
      </c>
      <c r="EK132" s="2">
        <v>11001</v>
      </c>
      <c r="EL132" s="2" t="s">
        <v>40</v>
      </c>
      <c r="EM132" s="2" t="s">
        <v>224</v>
      </c>
      <c r="EN132" s="2"/>
      <c r="EO132" s="2" t="s">
        <v>6</v>
      </c>
      <c r="EP132" s="2"/>
      <c r="EQ132" s="2">
        <v>0</v>
      </c>
      <c r="ER132" s="2">
        <v>519.79999999999995</v>
      </c>
      <c r="ES132" s="2">
        <v>519.79999999999995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8"/>
        <v>0</v>
      </c>
      <c r="FS132" s="2">
        <v>0</v>
      </c>
      <c r="FT132" s="2" t="s">
        <v>23</v>
      </c>
      <c r="FU132" s="2" t="s">
        <v>24</v>
      </c>
      <c r="FV132" s="2"/>
      <c r="FW132" s="2"/>
      <c r="FX132" s="2">
        <v>110.7</v>
      </c>
      <c r="FY132" s="2">
        <v>63.75</v>
      </c>
      <c r="FZ132" s="2"/>
      <c r="GA132" s="2" t="s">
        <v>6</v>
      </c>
      <c r="GB132" s="2"/>
      <c r="GC132" s="2"/>
      <c r="GD132" s="2">
        <v>0</v>
      </c>
      <c r="GE132" s="2"/>
      <c r="GF132" s="2">
        <v>519185539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79"/>
        <v>0</v>
      </c>
      <c r="GM132" s="2">
        <f t="shared" si="180"/>
        <v>62.03</v>
      </c>
      <c r="GN132" s="2">
        <f t="shared" si="181"/>
        <v>62.03</v>
      </c>
      <c r="GO132" s="2">
        <f t="shared" si="182"/>
        <v>0</v>
      </c>
      <c r="GP132" s="2">
        <f t="shared" si="183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84"/>
        <v>0</v>
      </c>
      <c r="GW132" s="2">
        <v>1</v>
      </c>
      <c r="GX132" s="2">
        <f t="shared" si="185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18</v>
      </c>
      <c r="B133">
        <v>1</v>
      </c>
      <c r="C133">
        <v>258</v>
      </c>
      <c r="E133" t="s">
        <v>235</v>
      </c>
      <c r="F133" t="s">
        <v>201</v>
      </c>
      <c r="G133" t="s">
        <v>202</v>
      </c>
      <c r="H133" t="s">
        <v>199</v>
      </c>
      <c r="I133">
        <f>I129*J133</f>
        <v>0.11934</v>
      </c>
      <c r="J133">
        <v>1.53</v>
      </c>
      <c r="O133">
        <f t="shared" si="151"/>
        <v>442.29</v>
      </c>
      <c r="P133">
        <f t="shared" si="152"/>
        <v>442.29</v>
      </c>
      <c r="Q133">
        <f t="shared" si="153"/>
        <v>0</v>
      </c>
      <c r="R133">
        <f t="shared" si="154"/>
        <v>0</v>
      </c>
      <c r="S133">
        <f t="shared" si="155"/>
        <v>0</v>
      </c>
      <c r="T133">
        <f t="shared" si="156"/>
        <v>0</v>
      </c>
      <c r="U133">
        <f t="shared" si="157"/>
        <v>0</v>
      </c>
      <c r="V133">
        <f t="shared" si="158"/>
        <v>0</v>
      </c>
      <c r="W133">
        <f t="shared" si="159"/>
        <v>0</v>
      </c>
      <c r="X133">
        <f t="shared" si="160"/>
        <v>0</v>
      </c>
      <c r="Y133">
        <f t="shared" si="161"/>
        <v>0</v>
      </c>
      <c r="AA133">
        <v>16688586</v>
      </c>
      <c r="AB133">
        <f t="shared" si="162"/>
        <v>519.79999999999995</v>
      </c>
      <c r="AC133">
        <f t="shared" si="186"/>
        <v>519.79999999999995</v>
      </c>
      <c r="AD133">
        <f>ROUND((((ET133)-(EU133))+AE133),6)</f>
        <v>0</v>
      </c>
      <c r="AE133">
        <f t="shared" si="187"/>
        <v>0</v>
      </c>
      <c r="AF133">
        <f t="shared" si="187"/>
        <v>0</v>
      </c>
      <c r="AG133">
        <f t="shared" si="164"/>
        <v>0</v>
      </c>
      <c r="AH133">
        <f t="shared" si="188"/>
        <v>0</v>
      </c>
      <c r="AI133">
        <f t="shared" si="188"/>
        <v>0</v>
      </c>
      <c r="AJ133">
        <f t="shared" si="166"/>
        <v>0</v>
      </c>
      <c r="AK133">
        <v>519.79999999999995</v>
      </c>
      <c r="AL133">
        <v>519.79999999999995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111</v>
      </c>
      <c r="AU133">
        <v>64</v>
      </c>
      <c r="AV133">
        <v>1</v>
      </c>
      <c r="AW133">
        <v>1</v>
      </c>
      <c r="AZ133">
        <v>7.13</v>
      </c>
      <c r="BA133">
        <v>1</v>
      </c>
      <c r="BB133">
        <v>1</v>
      </c>
      <c r="BC133">
        <v>7.13</v>
      </c>
      <c r="BD133" t="s">
        <v>6</v>
      </c>
      <c r="BE133" t="s">
        <v>6</v>
      </c>
      <c r="BF133" t="s">
        <v>6</v>
      </c>
      <c r="BG133" t="s">
        <v>6</v>
      </c>
      <c r="BH133">
        <v>3</v>
      </c>
      <c r="BI133">
        <v>1</v>
      </c>
      <c r="BJ133" t="s">
        <v>203</v>
      </c>
      <c r="BM133">
        <v>11001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123</v>
      </c>
      <c r="CA133">
        <v>75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67"/>
        <v>442.29</v>
      </c>
      <c r="CQ133">
        <f t="shared" si="168"/>
        <v>3706.1739999999995</v>
      </c>
      <c r="CR133">
        <f t="shared" si="169"/>
        <v>0</v>
      </c>
      <c r="CS133">
        <f t="shared" si="170"/>
        <v>0</v>
      </c>
      <c r="CT133">
        <f t="shared" si="171"/>
        <v>0</v>
      </c>
      <c r="CU133">
        <f t="shared" si="172"/>
        <v>0</v>
      </c>
      <c r="CV133">
        <f t="shared" si="173"/>
        <v>0</v>
      </c>
      <c r="CW133">
        <f t="shared" si="174"/>
        <v>0</v>
      </c>
      <c r="CX133">
        <f t="shared" si="175"/>
        <v>0</v>
      </c>
      <c r="CY133">
        <f t="shared" si="176"/>
        <v>0</v>
      </c>
      <c r="CZ133">
        <f t="shared" si="177"/>
        <v>0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1007</v>
      </c>
      <c r="DV133" t="s">
        <v>199</v>
      </c>
      <c r="DW133" t="s">
        <v>199</v>
      </c>
      <c r="DX133">
        <v>1</v>
      </c>
      <c r="EE133">
        <v>16510488</v>
      </c>
      <c r="EF133">
        <v>2</v>
      </c>
      <c r="EG133" t="s">
        <v>20</v>
      </c>
      <c r="EH133">
        <v>0</v>
      </c>
      <c r="EI133" t="s">
        <v>6</v>
      </c>
      <c r="EJ133">
        <v>1</v>
      </c>
      <c r="EK133">
        <v>11001</v>
      </c>
      <c r="EL133" t="s">
        <v>40</v>
      </c>
      <c r="EM133" t="s">
        <v>224</v>
      </c>
      <c r="EO133" t="s">
        <v>6</v>
      </c>
      <c r="EQ133">
        <v>0</v>
      </c>
      <c r="ER133">
        <v>519.79999999999995</v>
      </c>
      <c r="ES133">
        <v>519.79999999999995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8"/>
        <v>0</v>
      </c>
      <c r="FS133">
        <v>0</v>
      </c>
      <c r="FT133" t="s">
        <v>23</v>
      </c>
      <c r="FU133" t="s">
        <v>24</v>
      </c>
      <c r="FX133">
        <v>110.7</v>
      </c>
      <c r="FY133">
        <v>63.75</v>
      </c>
      <c r="GA133" t="s">
        <v>6</v>
      </c>
      <c r="GD133">
        <v>0</v>
      </c>
      <c r="GF133">
        <v>519185539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79"/>
        <v>0</v>
      </c>
      <c r="GM133">
        <f t="shared" si="180"/>
        <v>442.29</v>
      </c>
      <c r="GN133">
        <f t="shared" si="181"/>
        <v>442.29</v>
      </c>
      <c r="GO133">
        <f t="shared" si="182"/>
        <v>0</v>
      </c>
      <c r="GP133">
        <f t="shared" si="183"/>
        <v>0</v>
      </c>
      <c r="GR133">
        <v>0</v>
      </c>
      <c r="GS133">
        <v>3</v>
      </c>
      <c r="GT133">
        <v>0</v>
      </c>
      <c r="GU133" t="s">
        <v>6</v>
      </c>
      <c r="GV133">
        <f t="shared" si="184"/>
        <v>0</v>
      </c>
      <c r="GW133">
        <v>1</v>
      </c>
      <c r="GX133">
        <f t="shared" si="185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>
        <f>ROW(SmtRes!A265)</f>
        <v>265</v>
      </c>
      <c r="D134" s="2">
        <f>ROW(EtalonRes!A267)</f>
        <v>267</v>
      </c>
      <c r="E134" s="2" t="s">
        <v>236</v>
      </c>
      <c r="F134" s="2" t="s">
        <v>237</v>
      </c>
      <c r="G134" s="2" t="s">
        <v>238</v>
      </c>
      <c r="H134" s="2" t="s">
        <v>18</v>
      </c>
      <c r="I134" s="2">
        <f>ROUND(78.5/100,9)</f>
        <v>0.78500000000000003</v>
      </c>
      <c r="J134" s="2">
        <v>0</v>
      </c>
      <c r="K134" s="2"/>
      <c r="L134" s="2"/>
      <c r="M134" s="2"/>
      <c r="N134" s="2"/>
      <c r="O134" s="2">
        <f t="shared" si="151"/>
        <v>8696.73</v>
      </c>
      <c r="P134" s="2">
        <f t="shared" si="152"/>
        <v>8400.5400000000009</v>
      </c>
      <c r="Q134" s="2">
        <f t="shared" si="153"/>
        <v>6.11</v>
      </c>
      <c r="R134" s="2">
        <f t="shared" si="154"/>
        <v>1.93</v>
      </c>
      <c r="S134" s="2">
        <f t="shared" si="155"/>
        <v>290.08</v>
      </c>
      <c r="T134" s="2">
        <f t="shared" si="156"/>
        <v>0</v>
      </c>
      <c r="U134" s="2">
        <f t="shared" si="157"/>
        <v>34.006592499999996</v>
      </c>
      <c r="V134" s="2">
        <f t="shared" si="158"/>
        <v>0.16681250000000003</v>
      </c>
      <c r="W134" s="2">
        <f t="shared" si="159"/>
        <v>0</v>
      </c>
      <c r="X134" s="2">
        <f t="shared" si="160"/>
        <v>324.13</v>
      </c>
      <c r="Y134" s="2">
        <f t="shared" si="161"/>
        <v>186.89</v>
      </c>
      <c r="Z134" s="2"/>
      <c r="AA134" s="2">
        <v>16688585</v>
      </c>
      <c r="AB134" s="2">
        <f t="shared" si="162"/>
        <v>11078.647000000001</v>
      </c>
      <c r="AC134" s="2">
        <f t="shared" si="186"/>
        <v>10701.33</v>
      </c>
      <c r="AD134" s="2">
        <f>ROUND(((((ET134*1.25))-((EU134*1.25)))+AE134),6)</f>
        <v>7.7874999999999996</v>
      </c>
      <c r="AE134" s="2">
        <f>ROUND(((EU134*1.25)),6)</f>
        <v>2.4624999999999999</v>
      </c>
      <c r="AF134" s="2">
        <f>ROUND(((EV134*1.15)),6)</f>
        <v>369.52949999999998</v>
      </c>
      <c r="AG134" s="2">
        <f t="shared" si="164"/>
        <v>0</v>
      </c>
      <c r="AH134" s="2">
        <f>((EW134*1.15))</f>
        <v>43.320499999999996</v>
      </c>
      <c r="AI134" s="2">
        <f>((EX134*1.25))</f>
        <v>0.21250000000000002</v>
      </c>
      <c r="AJ134" s="2">
        <f t="shared" si="166"/>
        <v>0</v>
      </c>
      <c r="AK134" s="2">
        <v>11028.89</v>
      </c>
      <c r="AL134" s="2">
        <v>10701.33</v>
      </c>
      <c r="AM134" s="2">
        <v>6.23</v>
      </c>
      <c r="AN134" s="2">
        <v>1.97</v>
      </c>
      <c r="AO134" s="2">
        <v>321.33</v>
      </c>
      <c r="AP134" s="2">
        <v>0</v>
      </c>
      <c r="AQ134" s="2">
        <v>37.67</v>
      </c>
      <c r="AR134" s="2">
        <v>0.17</v>
      </c>
      <c r="AS134" s="2">
        <v>0</v>
      </c>
      <c r="AT134" s="2">
        <v>111</v>
      </c>
      <c r="AU134" s="2">
        <v>64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0</v>
      </c>
      <c r="BI134" s="2">
        <v>1</v>
      </c>
      <c r="BJ134" s="2" t="s">
        <v>239</v>
      </c>
      <c r="BK134" s="2"/>
      <c r="BL134" s="2"/>
      <c r="BM134" s="2">
        <v>11001</v>
      </c>
      <c r="BN134" s="2">
        <v>0</v>
      </c>
      <c r="BO134" s="2" t="s">
        <v>6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123</v>
      </c>
      <c r="CA134" s="2">
        <v>75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1583</v>
      </c>
      <c r="CO134" s="2">
        <v>0</v>
      </c>
      <c r="CP134" s="2">
        <f t="shared" si="167"/>
        <v>8696.7300000000014</v>
      </c>
      <c r="CQ134" s="2">
        <f t="shared" si="168"/>
        <v>10701.33</v>
      </c>
      <c r="CR134" s="2">
        <f t="shared" si="169"/>
        <v>7.7874999999999996</v>
      </c>
      <c r="CS134" s="2">
        <f t="shared" si="170"/>
        <v>2.4624999999999999</v>
      </c>
      <c r="CT134" s="2">
        <f t="shared" si="171"/>
        <v>369.52949999999998</v>
      </c>
      <c r="CU134" s="2">
        <f t="shared" si="172"/>
        <v>0</v>
      </c>
      <c r="CV134" s="2">
        <f t="shared" si="173"/>
        <v>43.320499999999996</v>
      </c>
      <c r="CW134" s="2">
        <f t="shared" si="174"/>
        <v>0.21250000000000002</v>
      </c>
      <c r="CX134" s="2">
        <f t="shared" si="175"/>
        <v>0</v>
      </c>
      <c r="CY134" s="2">
        <f t="shared" si="176"/>
        <v>324.1311</v>
      </c>
      <c r="CZ134" s="2">
        <f t="shared" si="177"/>
        <v>186.88639999999998</v>
      </c>
      <c r="DA134" s="2"/>
      <c r="DB134" s="2"/>
      <c r="DC134" s="2" t="s">
        <v>6</v>
      </c>
      <c r="DD134" s="2" t="s">
        <v>6</v>
      </c>
      <c r="DE134" s="2" t="s">
        <v>96</v>
      </c>
      <c r="DF134" s="2" t="s">
        <v>96</v>
      </c>
      <c r="DG134" s="2" t="s">
        <v>97</v>
      </c>
      <c r="DH134" s="2" t="s">
        <v>6</v>
      </c>
      <c r="DI134" s="2" t="s">
        <v>97</v>
      </c>
      <c r="DJ134" s="2" t="s">
        <v>96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1005</v>
      </c>
      <c r="DV134" s="2" t="s">
        <v>18</v>
      </c>
      <c r="DW134" s="2" t="s">
        <v>18</v>
      </c>
      <c r="DX134" s="2">
        <v>100</v>
      </c>
      <c r="DY134" s="2"/>
      <c r="DZ134" s="2"/>
      <c r="EA134" s="2"/>
      <c r="EB134" s="2"/>
      <c r="EC134" s="2"/>
      <c r="ED134" s="2"/>
      <c r="EE134" s="2">
        <v>16510488</v>
      </c>
      <c r="EF134" s="2">
        <v>2</v>
      </c>
      <c r="EG134" s="2" t="s">
        <v>20</v>
      </c>
      <c r="EH134" s="2">
        <v>0</v>
      </c>
      <c r="EI134" s="2" t="s">
        <v>6</v>
      </c>
      <c r="EJ134" s="2">
        <v>1</v>
      </c>
      <c r="EK134" s="2">
        <v>11001</v>
      </c>
      <c r="EL134" s="2" t="s">
        <v>40</v>
      </c>
      <c r="EM134" s="2" t="s">
        <v>224</v>
      </c>
      <c r="EN134" s="2"/>
      <c r="EO134" s="2" t="s">
        <v>100</v>
      </c>
      <c r="EP134" s="2"/>
      <c r="EQ134" s="2">
        <v>0</v>
      </c>
      <c r="ER134" s="2">
        <v>11028.89</v>
      </c>
      <c r="ES134" s="2">
        <v>10701.33</v>
      </c>
      <c r="ET134" s="2">
        <v>6.23</v>
      </c>
      <c r="EU134" s="2">
        <v>1.97</v>
      </c>
      <c r="EV134" s="2">
        <v>321.33</v>
      </c>
      <c r="EW134" s="2">
        <v>37.67</v>
      </c>
      <c r="EX134" s="2">
        <v>0.17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8"/>
        <v>0</v>
      </c>
      <c r="FS134" s="2">
        <v>0</v>
      </c>
      <c r="FT134" s="2" t="s">
        <v>23</v>
      </c>
      <c r="FU134" s="2" t="s">
        <v>24</v>
      </c>
      <c r="FV134" s="2"/>
      <c r="FW134" s="2"/>
      <c r="FX134" s="2">
        <v>110.7</v>
      </c>
      <c r="FY134" s="2">
        <v>63.75</v>
      </c>
      <c r="FZ134" s="2"/>
      <c r="GA134" s="2" t="s">
        <v>6</v>
      </c>
      <c r="GB134" s="2"/>
      <c r="GC134" s="2"/>
      <c r="GD134" s="2">
        <v>0</v>
      </c>
      <c r="GE134" s="2"/>
      <c r="GF134" s="2">
        <v>1715562049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79"/>
        <v>0</v>
      </c>
      <c r="GM134" s="2">
        <f t="shared" si="180"/>
        <v>9207.75</v>
      </c>
      <c r="GN134" s="2">
        <f t="shared" si="181"/>
        <v>9207.75</v>
      </c>
      <c r="GO134" s="2">
        <f t="shared" si="182"/>
        <v>0</v>
      </c>
      <c r="GP134" s="2">
        <f t="shared" si="183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184"/>
        <v>0</v>
      </c>
      <c r="GW134" s="2">
        <v>1</v>
      </c>
      <c r="GX134" s="2">
        <f t="shared" si="185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ROW(SmtRes!A272)</f>
        <v>272</v>
      </c>
      <c r="D135">
        <f>ROW(EtalonRes!A274)</f>
        <v>274</v>
      </c>
      <c r="E135" t="s">
        <v>236</v>
      </c>
      <c r="F135" t="s">
        <v>237</v>
      </c>
      <c r="G135" t="s">
        <v>238</v>
      </c>
      <c r="H135" t="s">
        <v>18</v>
      </c>
      <c r="I135">
        <f>ROUND(78.5/100,9)</f>
        <v>0.78500000000000003</v>
      </c>
      <c r="J135">
        <v>0</v>
      </c>
      <c r="O135">
        <f t="shared" si="151"/>
        <v>62007.75</v>
      </c>
      <c r="P135">
        <f t="shared" si="152"/>
        <v>59895.88</v>
      </c>
      <c r="Q135">
        <f t="shared" si="153"/>
        <v>43.59</v>
      </c>
      <c r="R135">
        <f t="shared" si="154"/>
        <v>13.78</v>
      </c>
      <c r="S135">
        <f t="shared" si="155"/>
        <v>2068.2800000000002</v>
      </c>
      <c r="T135">
        <f t="shared" si="156"/>
        <v>0</v>
      </c>
      <c r="U135">
        <f t="shared" si="157"/>
        <v>34.006592499999996</v>
      </c>
      <c r="V135">
        <f t="shared" si="158"/>
        <v>0.16681250000000003</v>
      </c>
      <c r="W135">
        <f t="shared" si="159"/>
        <v>0</v>
      </c>
      <c r="X135">
        <f t="shared" si="160"/>
        <v>2311.09</v>
      </c>
      <c r="Y135">
        <f t="shared" si="161"/>
        <v>1332.52</v>
      </c>
      <c r="AA135">
        <v>16688586</v>
      </c>
      <c r="AB135">
        <f t="shared" si="162"/>
        <v>11078.647000000001</v>
      </c>
      <c r="AC135">
        <f t="shared" si="186"/>
        <v>10701.33</v>
      </c>
      <c r="AD135">
        <f>ROUND(((((ET135*1.25))-((EU135*1.25)))+AE135),6)</f>
        <v>7.7874999999999996</v>
      </c>
      <c r="AE135">
        <f>ROUND(((EU135*1.25)),6)</f>
        <v>2.4624999999999999</v>
      </c>
      <c r="AF135">
        <f>ROUND(((EV135*1.15)),6)</f>
        <v>369.52949999999998</v>
      </c>
      <c r="AG135">
        <f t="shared" si="164"/>
        <v>0</v>
      </c>
      <c r="AH135">
        <f>((EW135*1.15))</f>
        <v>43.320499999999996</v>
      </c>
      <c r="AI135">
        <f>((EX135*1.25))</f>
        <v>0.21250000000000002</v>
      </c>
      <c r="AJ135">
        <f t="shared" si="166"/>
        <v>0</v>
      </c>
      <c r="AK135">
        <v>11028.89</v>
      </c>
      <c r="AL135">
        <v>10701.33</v>
      </c>
      <c r="AM135">
        <v>6.23</v>
      </c>
      <c r="AN135">
        <v>1.97</v>
      </c>
      <c r="AO135">
        <v>321.33</v>
      </c>
      <c r="AP135">
        <v>0</v>
      </c>
      <c r="AQ135">
        <v>37.67</v>
      </c>
      <c r="AR135">
        <v>0.17</v>
      </c>
      <c r="AS135">
        <v>0</v>
      </c>
      <c r="AT135">
        <v>111</v>
      </c>
      <c r="AU135">
        <v>64</v>
      </c>
      <c r="AV135">
        <v>1</v>
      </c>
      <c r="AW135">
        <v>1</v>
      </c>
      <c r="AZ135">
        <v>7.13</v>
      </c>
      <c r="BA135">
        <v>7.13</v>
      </c>
      <c r="BB135">
        <v>7.13</v>
      </c>
      <c r="BC135">
        <v>7.13</v>
      </c>
      <c r="BD135" t="s">
        <v>6</v>
      </c>
      <c r="BE135" t="s">
        <v>6</v>
      </c>
      <c r="BF135" t="s">
        <v>6</v>
      </c>
      <c r="BG135" t="s">
        <v>6</v>
      </c>
      <c r="BH135">
        <v>0</v>
      </c>
      <c r="BI135">
        <v>1</v>
      </c>
      <c r="BJ135" t="s">
        <v>239</v>
      </c>
      <c r="BM135">
        <v>11001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7.13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123</v>
      </c>
      <c r="CA135">
        <v>75</v>
      </c>
      <c r="CF135">
        <v>0</v>
      </c>
      <c r="CG135">
        <v>0</v>
      </c>
      <c r="CM135">
        <v>0</v>
      </c>
      <c r="CN135" t="s">
        <v>1583</v>
      </c>
      <c r="CO135">
        <v>0</v>
      </c>
      <c r="CP135">
        <f t="shared" si="167"/>
        <v>62007.749999999993</v>
      </c>
      <c r="CQ135">
        <f t="shared" si="168"/>
        <v>76300.482900000003</v>
      </c>
      <c r="CR135">
        <f t="shared" si="169"/>
        <v>55.524874999999994</v>
      </c>
      <c r="CS135">
        <f t="shared" si="170"/>
        <v>17.557624999999998</v>
      </c>
      <c r="CT135">
        <f t="shared" si="171"/>
        <v>2634.7453350000001</v>
      </c>
      <c r="CU135">
        <f t="shared" si="172"/>
        <v>0</v>
      </c>
      <c r="CV135">
        <f t="shared" si="173"/>
        <v>43.320499999999996</v>
      </c>
      <c r="CW135">
        <f t="shared" si="174"/>
        <v>0.21250000000000002</v>
      </c>
      <c r="CX135">
        <f t="shared" si="175"/>
        <v>0</v>
      </c>
      <c r="CY135">
        <f t="shared" si="176"/>
        <v>2311.0866000000005</v>
      </c>
      <c r="CZ135">
        <f t="shared" si="177"/>
        <v>1332.5184000000002</v>
      </c>
      <c r="DC135" t="s">
        <v>6</v>
      </c>
      <c r="DD135" t="s">
        <v>6</v>
      </c>
      <c r="DE135" t="s">
        <v>96</v>
      </c>
      <c r="DF135" t="s">
        <v>96</v>
      </c>
      <c r="DG135" t="s">
        <v>97</v>
      </c>
      <c r="DH135" t="s">
        <v>6</v>
      </c>
      <c r="DI135" t="s">
        <v>97</v>
      </c>
      <c r="DJ135" t="s">
        <v>96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18</v>
      </c>
      <c r="DW135" t="s">
        <v>18</v>
      </c>
      <c r="DX135">
        <v>100</v>
      </c>
      <c r="EE135">
        <v>16510488</v>
      </c>
      <c r="EF135">
        <v>2</v>
      </c>
      <c r="EG135" t="s">
        <v>20</v>
      </c>
      <c r="EH135">
        <v>0</v>
      </c>
      <c r="EI135" t="s">
        <v>6</v>
      </c>
      <c r="EJ135">
        <v>1</v>
      </c>
      <c r="EK135">
        <v>11001</v>
      </c>
      <c r="EL135" t="s">
        <v>40</v>
      </c>
      <c r="EM135" t="s">
        <v>224</v>
      </c>
      <c r="EO135" t="s">
        <v>100</v>
      </c>
      <c r="EQ135">
        <v>0</v>
      </c>
      <c r="ER135">
        <v>11028.89</v>
      </c>
      <c r="ES135">
        <v>10701.33</v>
      </c>
      <c r="ET135">
        <v>6.23</v>
      </c>
      <c r="EU135">
        <v>1.97</v>
      </c>
      <c r="EV135">
        <v>321.33</v>
      </c>
      <c r="EW135">
        <v>37.67</v>
      </c>
      <c r="EX135">
        <v>0.17</v>
      </c>
      <c r="EY135">
        <v>0</v>
      </c>
      <c r="FQ135">
        <v>0</v>
      </c>
      <c r="FR135">
        <f t="shared" si="178"/>
        <v>0</v>
      </c>
      <c r="FS135">
        <v>0</v>
      </c>
      <c r="FT135" t="s">
        <v>23</v>
      </c>
      <c r="FU135" t="s">
        <v>24</v>
      </c>
      <c r="FX135">
        <v>110.7</v>
      </c>
      <c r="FY135">
        <v>63.75</v>
      </c>
      <c r="GA135" t="s">
        <v>6</v>
      </c>
      <c r="GD135">
        <v>0</v>
      </c>
      <c r="GF135">
        <v>1715562049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79"/>
        <v>0</v>
      </c>
      <c r="GM135">
        <f t="shared" si="180"/>
        <v>65651.360000000001</v>
      </c>
      <c r="GN135">
        <f t="shared" si="181"/>
        <v>65651.360000000001</v>
      </c>
      <c r="GO135">
        <f t="shared" si="182"/>
        <v>0</v>
      </c>
      <c r="GP135">
        <f t="shared" si="183"/>
        <v>0</v>
      </c>
      <c r="GR135">
        <v>0</v>
      </c>
      <c r="GS135">
        <v>3</v>
      </c>
      <c r="GT135">
        <v>0</v>
      </c>
      <c r="GU135" t="s">
        <v>6</v>
      </c>
      <c r="GV135">
        <f t="shared" si="184"/>
        <v>0</v>
      </c>
      <c r="GW135">
        <v>1</v>
      </c>
      <c r="GX135">
        <f t="shared" si="185"/>
        <v>0</v>
      </c>
      <c r="HA135">
        <v>0</v>
      </c>
      <c r="HB135">
        <v>0</v>
      </c>
      <c r="IK135">
        <v>0</v>
      </c>
    </row>
    <row r="136" spans="1:255" x14ac:dyDescent="0.2">
      <c r="A136" s="2">
        <v>17</v>
      </c>
      <c r="B136" s="2">
        <v>1</v>
      </c>
      <c r="C136" s="2">
        <f>ROW(SmtRes!A289)</f>
        <v>289</v>
      </c>
      <c r="D136" s="2">
        <f>ROW(EtalonRes!A286)</f>
        <v>286</v>
      </c>
      <c r="E136" s="2" t="s">
        <v>240</v>
      </c>
      <c r="F136" s="2" t="s">
        <v>241</v>
      </c>
      <c r="G136" s="2" t="s">
        <v>242</v>
      </c>
      <c r="H136" s="2" t="s">
        <v>53</v>
      </c>
      <c r="I136" s="2">
        <f>ROUND(90.32/100,9)</f>
        <v>0.9032</v>
      </c>
      <c r="J136" s="2">
        <v>0</v>
      </c>
      <c r="K136" s="2"/>
      <c r="L136" s="2"/>
      <c r="M136" s="2"/>
      <c r="N136" s="2"/>
      <c r="O136" s="2">
        <f t="shared" si="151"/>
        <v>132.6</v>
      </c>
      <c r="P136" s="2">
        <f t="shared" si="152"/>
        <v>66.510000000000005</v>
      </c>
      <c r="Q136" s="2">
        <f t="shared" si="153"/>
        <v>2.4</v>
      </c>
      <c r="R136" s="2">
        <f t="shared" si="154"/>
        <v>0.47</v>
      </c>
      <c r="S136" s="2">
        <f t="shared" si="155"/>
        <v>63.69</v>
      </c>
      <c r="T136" s="2">
        <f t="shared" si="156"/>
        <v>0</v>
      </c>
      <c r="U136" s="2">
        <f t="shared" si="157"/>
        <v>6.9383823999999992</v>
      </c>
      <c r="V136" s="2">
        <f t="shared" si="158"/>
        <v>4.5160000000000006E-2</v>
      </c>
      <c r="W136" s="2">
        <f t="shared" si="159"/>
        <v>0</v>
      </c>
      <c r="X136" s="2">
        <f t="shared" si="160"/>
        <v>71.22</v>
      </c>
      <c r="Y136" s="2">
        <f t="shared" si="161"/>
        <v>41.06</v>
      </c>
      <c r="Z136" s="2"/>
      <c r="AA136" s="2">
        <v>16688585</v>
      </c>
      <c r="AB136" s="2">
        <f t="shared" si="162"/>
        <v>146.82050000000001</v>
      </c>
      <c r="AC136" s="2">
        <f t="shared" si="186"/>
        <v>73.64</v>
      </c>
      <c r="AD136" s="2">
        <f>ROUND(((((ET136*1.25))-((EU136*1.25)))+AE136),6)</f>
        <v>2.6625000000000001</v>
      </c>
      <c r="AE136" s="2">
        <f>ROUND(((EU136*1.25)),6)</f>
        <v>0.52500000000000002</v>
      </c>
      <c r="AF136" s="2">
        <f>ROUND(((EV136*1.15)),6)</f>
        <v>70.518000000000001</v>
      </c>
      <c r="AG136" s="2">
        <f t="shared" si="164"/>
        <v>0</v>
      </c>
      <c r="AH136" s="2">
        <f>((EW136*1.15))</f>
        <v>7.6819999999999995</v>
      </c>
      <c r="AI136" s="2">
        <f>((EX136*1.25))</f>
        <v>0.05</v>
      </c>
      <c r="AJ136" s="2">
        <f t="shared" si="166"/>
        <v>0</v>
      </c>
      <c r="AK136" s="2">
        <v>137.09</v>
      </c>
      <c r="AL136" s="2">
        <v>73.64</v>
      </c>
      <c r="AM136" s="2">
        <v>2.13</v>
      </c>
      <c r="AN136" s="2">
        <v>0.42</v>
      </c>
      <c r="AO136" s="2">
        <v>61.32</v>
      </c>
      <c r="AP136" s="2">
        <v>0</v>
      </c>
      <c r="AQ136" s="2">
        <v>6.68</v>
      </c>
      <c r="AR136" s="2">
        <v>0.04</v>
      </c>
      <c r="AS136" s="2">
        <v>0</v>
      </c>
      <c r="AT136" s="2">
        <v>111</v>
      </c>
      <c r="AU136" s="2">
        <v>64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0</v>
      </c>
      <c r="BI136" s="2">
        <v>1</v>
      </c>
      <c r="BJ136" s="2" t="s">
        <v>243</v>
      </c>
      <c r="BK136" s="2"/>
      <c r="BL136" s="2"/>
      <c r="BM136" s="2">
        <v>11001</v>
      </c>
      <c r="BN136" s="2">
        <v>0</v>
      </c>
      <c r="BO136" s="2" t="s">
        <v>6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123</v>
      </c>
      <c r="CA136" s="2">
        <v>75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1583</v>
      </c>
      <c r="CO136" s="2">
        <v>0</v>
      </c>
      <c r="CP136" s="2">
        <f t="shared" si="167"/>
        <v>132.60000000000002</v>
      </c>
      <c r="CQ136" s="2">
        <f t="shared" si="168"/>
        <v>73.64</v>
      </c>
      <c r="CR136" s="2">
        <f t="shared" si="169"/>
        <v>2.6625000000000001</v>
      </c>
      <c r="CS136" s="2">
        <f t="shared" si="170"/>
        <v>0.52500000000000002</v>
      </c>
      <c r="CT136" s="2">
        <f t="shared" si="171"/>
        <v>70.518000000000001</v>
      </c>
      <c r="CU136" s="2">
        <f t="shared" si="172"/>
        <v>0</v>
      </c>
      <c r="CV136" s="2">
        <f t="shared" si="173"/>
        <v>7.6819999999999995</v>
      </c>
      <c r="CW136" s="2">
        <f t="shared" si="174"/>
        <v>0.05</v>
      </c>
      <c r="CX136" s="2">
        <f t="shared" si="175"/>
        <v>0</v>
      </c>
      <c r="CY136" s="2">
        <f t="shared" si="176"/>
        <v>71.21759999999999</v>
      </c>
      <c r="CZ136" s="2">
        <f t="shared" si="177"/>
        <v>41.062399999999997</v>
      </c>
      <c r="DA136" s="2"/>
      <c r="DB136" s="2"/>
      <c r="DC136" s="2" t="s">
        <v>6</v>
      </c>
      <c r="DD136" s="2" t="s">
        <v>6</v>
      </c>
      <c r="DE136" s="2" t="s">
        <v>96</v>
      </c>
      <c r="DF136" s="2" t="s">
        <v>96</v>
      </c>
      <c r="DG136" s="2" t="s">
        <v>97</v>
      </c>
      <c r="DH136" s="2" t="s">
        <v>6</v>
      </c>
      <c r="DI136" s="2" t="s">
        <v>97</v>
      </c>
      <c r="DJ136" s="2" t="s">
        <v>96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1003</v>
      </c>
      <c r="DV136" s="2" t="s">
        <v>53</v>
      </c>
      <c r="DW136" s="2" t="s">
        <v>53</v>
      </c>
      <c r="DX136" s="2">
        <v>100</v>
      </c>
      <c r="DY136" s="2"/>
      <c r="DZ136" s="2"/>
      <c r="EA136" s="2"/>
      <c r="EB136" s="2"/>
      <c r="EC136" s="2"/>
      <c r="ED136" s="2"/>
      <c r="EE136" s="2">
        <v>16510488</v>
      </c>
      <c r="EF136" s="2">
        <v>2</v>
      </c>
      <c r="EG136" s="2" t="s">
        <v>20</v>
      </c>
      <c r="EH136" s="2">
        <v>0</v>
      </c>
      <c r="EI136" s="2" t="s">
        <v>6</v>
      </c>
      <c r="EJ136" s="2">
        <v>1</v>
      </c>
      <c r="EK136" s="2">
        <v>11001</v>
      </c>
      <c r="EL136" s="2" t="s">
        <v>40</v>
      </c>
      <c r="EM136" s="2" t="s">
        <v>224</v>
      </c>
      <c r="EN136" s="2"/>
      <c r="EO136" s="2" t="s">
        <v>100</v>
      </c>
      <c r="EP136" s="2"/>
      <c r="EQ136" s="2">
        <v>0</v>
      </c>
      <c r="ER136" s="2">
        <v>137.09</v>
      </c>
      <c r="ES136" s="2">
        <v>73.64</v>
      </c>
      <c r="ET136" s="2">
        <v>2.13</v>
      </c>
      <c r="EU136" s="2">
        <v>0.42</v>
      </c>
      <c r="EV136" s="2">
        <v>61.32</v>
      </c>
      <c r="EW136" s="2">
        <v>6.68</v>
      </c>
      <c r="EX136" s="2">
        <v>0.04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8"/>
        <v>0</v>
      </c>
      <c r="FS136" s="2">
        <v>0</v>
      </c>
      <c r="FT136" s="2" t="s">
        <v>23</v>
      </c>
      <c r="FU136" s="2" t="s">
        <v>24</v>
      </c>
      <c r="FV136" s="2"/>
      <c r="FW136" s="2"/>
      <c r="FX136" s="2">
        <v>110.7</v>
      </c>
      <c r="FY136" s="2">
        <v>63.75</v>
      </c>
      <c r="FZ136" s="2"/>
      <c r="GA136" s="2" t="s">
        <v>6</v>
      </c>
      <c r="GB136" s="2"/>
      <c r="GC136" s="2"/>
      <c r="GD136" s="2">
        <v>0</v>
      </c>
      <c r="GE136" s="2"/>
      <c r="GF136" s="2">
        <v>-1404287246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79"/>
        <v>0</v>
      </c>
      <c r="GM136" s="2">
        <f t="shared" si="180"/>
        <v>244.88</v>
      </c>
      <c r="GN136" s="2">
        <f t="shared" si="181"/>
        <v>244.88</v>
      </c>
      <c r="GO136" s="2">
        <f t="shared" si="182"/>
        <v>0</v>
      </c>
      <c r="GP136" s="2">
        <f t="shared" si="183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184"/>
        <v>0</v>
      </c>
      <c r="GW136" s="2">
        <v>1</v>
      </c>
      <c r="GX136" s="2">
        <f t="shared" si="185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C137">
        <f>ROW(SmtRes!A306)</f>
        <v>306</v>
      </c>
      <c r="D137">
        <f>ROW(EtalonRes!A298)</f>
        <v>298</v>
      </c>
      <c r="E137" t="s">
        <v>240</v>
      </c>
      <c r="F137" t="s">
        <v>241</v>
      </c>
      <c r="G137" t="s">
        <v>242</v>
      </c>
      <c r="H137" t="s">
        <v>53</v>
      </c>
      <c r="I137">
        <f>ROUND(90.32/100,9)</f>
        <v>0.9032</v>
      </c>
      <c r="J137">
        <v>0</v>
      </c>
      <c r="O137">
        <f t="shared" si="151"/>
        <v>945.5</v>
      </c>
      <c r="P137">
        <f t="shared" si="152"/>
        <v>474.23</v>
      </c>
      <c r="Q137">
        <f t="shared" si="153"/>
        <v>17.149999999999999</v>
      </c>
      <c r="R137">
        <f t="shared" si="154"/>
        <v>3.38</v>
      </c>
      <c r="S137">
        <f t="shared" si="155"/>
        <v>454.12</v>
      </c>
      <c r="T137">
        <f t="shared" si="156"/>
        <v>0</v>
      </c>
      <c r="U137">
        <f t="shared" si="157"/>
        <v>6.9383823999999992</v>
      </c>
      <c r="V137">
        <f t="shared" si="158"/>
        <v>4.5160000000000006E-2</v>
      </c>
      <c r="W137">
        <f t="shared" si="159"/>
        <v>0</v>
      </c>
      <c r="X137">
        <f t="shared" si="160"/>
        <v>507.83</v>
      </c>
      <c r="Y137">
        <f t="shared" si="161"/>
        <v>292.8</v>
      </c>
      <c r="AA137">
        <v>16688586</v>
      </c>
      <c r="AB137">
        <f t="shared" si="162"/>
        <v>146.82050000000001</v>
      </c>
      <c r="AC137">
        <f t="shared" si="186"/>
        <v>73.64</v>
      </c>
      <c r="AD137">
        <f>ROUND(((((ET137*1.25))-((EU137*1.25)))+AE137),6)</f>
        <v>2.6625000000000001</v>
      </c>
      <c r="AE137">
        <f>ROUND(((EU137*1.25)),6)</f>
        <v>0.52500000000000002</v>
      </c>
      <c r="AF137">
        <f>ROUND(((EV137*1.15)),6)</f>
        <v>70.518000000000001</v>
      </c>
      <c r="AG137">
        <f t="shared" si="164"/>
        <v>0</v>
      </c>
      <c r="AH137">
        <f>((EW137*1.15))</f>
        <v>7.6819999999999995</v>
      </c>
      <c r="AI137">
        <f>((EX137*1.25))</f>
        <v>0.05</v>
      </c>
      <c r="AJ137">
        <f t="shared" si="166"/>
        <v>0</v>
      </c>
      <c r="AK137">
        <v>137.09</v>
      </c>
      <c r="AL137">
        <v>73.64</v>
      </c>
      <c r="AM137">
        <v>2.13</v>
      </c>
      <c r="AN137">
        <v>0.42</v>
      </c>
      <c r="AO137">
        <v>61.32</v>
      </c>
      <c r="AP137">
        <v>0</v>
      </c>
      <c r="AQ137">
        <v>6.68</v>
      </c>
      <c r="AR137">
        <v>0.04</v>
      </c>
      <c r="AS137">
        <v>0</v>
      </c>
      <c r="AT137">
        <v>111</v>
      </c>
      <c r="AU137">
        <v>64</v>
      </c>
      <c r="AV137">
        <v>1</v>
      </c>
      <c r="AW137">
        <v>1</v>
      </c>
      <c r="AZ137">
        <v>7.13</v>
      </c>
      <c r="BA137">
        <v>7.13</v>
      </c>
      <c r="BB137">
        <v>7.13</v>
      </c>
      <c r="BC137">
        <v>7.13</v>
      </c>
      <c r="BD137" t="s">
        <v>6</v>
      </c>
      <c r="BE137" t="s">
        <v>6</v>
      </c>
      <c r="BF137" t="s">
        <v>6</v>
      </c>
      <c r="BG137" t="s">
        <v>6</v>
      </c>
      <c r="BH137">
        <v>0</v>
      </c>
      <c r="BI137">
        <v>1</v>
      </c>
      <c r="BJ137" t="s">
        <v>243</v>
      </c>
      <c r="BM137">
        <v>11001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7.13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123</v>
      </c>
      <c r="CA137">
        <v>75</v>
      </c>
      <c r="CF137">
        <v>0</v>
      </c>
      <c r="CG137">
        <v>0</v>
      </c>
      <c r="CM137">
        <v>0</v>
      </c>
      <c r="CN137" t="s">
        <v>1583</v>
      </c>
      <c r="CO137">
        <v>0</v>
      </c>
      <c r="CP137">
        <f t="shared" si="167"/>
        <v>945.5</v>
      </c>
      <c r="CQ137">
        <f t="shared" si="168"/>
        <v>525.05319999999995</v>
      </c>
      <c r="CR137">
        <f t="shared" si="169"/>
        <v>18.983625</v>
      </c>
      <c r="CS137">
        <f t="shared" si="170"/>
        <v>3.7432500000000002</v>
      </c>
      <c r="CT137">
        <f t="shared" si="171"/>
        <v>502.79334</v>
      </c>
      <c r="CU137">
        <f t="shared" si="172"/>
        <v>0</v>
      </c>
      <c r="CV137">
        <f t="shared" si="173"/>
        <v>7.6819999999999995</v>
      </c>
      <c r="CW137">
        <f t="shared" si="174"/>
        <v>0.05</v>
      </c>
      <c r="CX137">
        <f t="shared" si="175"/>
        <v>0</v>
      </c>
      <c r="CY137">
        <f t="shared" si="176"/>
        <v>507.82499999999999</v>
      </c>
      <c r="CZ137">
        <f t="shared" si="177"/>
        <v>292.8</v>
      </c>
      <c r="DC137" t="s">
        <v>6</v>
      </c>
      <c r="DD137" t="s">
        <v>6</v>
      </c>
      <c r="DE137" t="s">
        <v>96</v>
      </c>
      <c r="DF137" t="s">
        <v>96</v>
      </c>
      <c r="DG137" t="s">
        <v>97</v>
      </c>
      <c r="DH137" t="s">
        <v>6</v>
      </c>
      <c r="DI137" t="s">
        <v>97</v>
      </c>
      <c r="DJ137" t="s">
        <v>96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53</v>
      </c>
      <c r="DW137" t="s">
        <v>53</v>
      </c>
      <c r="DX137">
        <v>100</v>
      </c>
      <c r="EE137">
        <v>16510488</v>
      </c>
      <c r="EF137">
        <v>2</v>
      </c>
      <c r="EG137" t="s">
        <v>20</v>
      </c>
      <c r="EH137">
        <v>0</v>
      </c>
      <c r="EI137" t="s">
        <v>6</v>
      </c>
      <c r="EJ137">
        <v>1</v>
      </c>
      <c r="EK137">
        <v>11001</v>
      </c>
      <c r="EL137" t="s">
        <v>40</v>
      </c>
      <c r="EM137" t="s">
        <v>224</v>
      </c>
      <c r="EO137" t="s">
        <v>100</v>
      </c>
      <c r="EQ137">
        <v>0</v>
      </c>
      <c r="ER137">
        <v>137.09</v>
      </c>
      <c r="ES137">
        <v>73.64</v>
      </c>
      <c r="ET137">
        <v>2.13</v>
      </c>
      <c r="EU137">
        <v>0.42</v>
      </c>
      <c r="EV137">
        <v>61.32</v>
      </c>
      <c r="EW137">
        <v>6.68</v>
      </c>
      <c r="EX137">
        <v>0.04</v>
      </c>
      <c r="EY137">
        <v>0</v>
      </c>
      <c r="FQ137">
        <v>0</v>
      </c>
      <c r="FR137">
        <f t="shared" si="178"/>
        <v>0</v>
      </c>
      <c r="FS137">
        <v>0</v>
      </c>
      <c r="FT137" t="s">
        <v>23</v>
      </c>
      <c r="FU137" t="s">
        <v>24</v>
      </c>
      <c r="FX137">
        <v>110.7</v>
      </c>
      <c r="FY137">
        <v>63.75</v>
      </c>
      <c r="GA137" t="s">
        <v>6</v>
      </c>
      <c r="GD137">
        <v>0</v>
      </c>
      <c r="GF137">
        <v>-1404287246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79"/>
        <v>0</v>
      </c>
      <c r="GM137">
        <f t="shared" si="180"/>
        <v>1746.13</v>
      </c>
      <c r="GN137">
        <f t="shared" si="181"/>
        <v>1746.13</v>
      </c>
      <c r="GO137">
        <f t="shared" si="182"/>
        <v>0</v>
      </c>
      <c r="GP137">
        <f t="shared" si="183"/>
        <v>0</v>
      </c>
      <c r="GR137">
        <v>0</v>
      </c>
      <c r="GS137">
        <v>3</v>
      </c>
      <c r="GT137">
        <v>0</v>
      </c>
      <c r="GU137" t="s">
        <v>6</v>
      </c>
      <c r="GV137">
        <f t="shared" si="184"/>
        <v>0</v>
      </c>
      <c r="GW137">
        <v>1</v>
      </c>
      <c r="GX137">
        <f t="shared" si="185"/>
        <v>0</v>
      </c>
      <c r="HA137">
        <v>0</v>
      </c>
      <c r="HB137"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279</v>
      </c>
      <c r="D138" s="2"/>
      <c r="E138" s="2" t="s">
        <v>244</v>
      </c>
      <c r="F138" s="2" t="s">
        <v>245</v>
      </c>
      <c r="G138" s="2" t="s">
        <v>246</v>
      </c>
      <c r="H138" s="2" t="s">
        <v>143</v>
      </c>
      <c r="I138" s="2">
        <f>I136*J138</f>
        <v>91.223200000000006</v>
      </c>
      <c r="J138" s="2">
        <v>101</v>
      </c>
      <c r="K138" s="2"/>
      <c r="L138" s="2"/>
      <c r="M138" s="2"/>
      <c r="N138" s="2"/>
      <c r="O138" s="2">
        <f t="shared" si="151"/>
        <v>0</v>
      </c>
      <c r="P138" s="2">
        <f t="shared" si="152"/>
        <v>0</v>
      </c>
      <c r="Q138" s="2">
        <f t="shared" si="153"/>
        <v>0</v>
      </c>
      <c r="R138" s="2">
        <f t="shared" si="154"/>
        <v>0</v>
      </c>
      <c r="S138" s="2">
        <f t="shared" si="155"/>
        <v>0</v>
      </c>
      <c r="T138" s="2">
        <f t="shared" si="156"/>
        <v>0</v>
      </c>
      <c r="U138" s="2">
        <f t="shared" si="157"/>
        <v>0</v>
      </c>
      <c r="V138" s="2">
        <f t="shared" si="158"/>
        <v>0</v>
      </c>
      <c r="W138" s="2">
        <f t="shared" si="159"/>
        <v>0</v>
      </c>
      <c r="X138" s="2">
        <f t="shared" si="160"/>
        <v>0</v>
      </c>
      <c r="Y138" s="2">
        <f t="shared" si="161"/>
        <v>0</v>
      </c>
      <c r="Z138" s="2"/>
      <c r="AA138" s="2">
        <v>16688585</v>
      </c>
      <c r="AB138" s="2">
        <f t="shared" si="162"/>
        <v>0</v>
      </c>
      <c r="AC138" s="2">
        <f t="shared" si="186"/>
        <v>0</v>
      </c>
      <c r="AD138" s="2">
        <f t="shared" ref="AD138:AD159" si="189">ROUND((((ET138)-(EU138))+AE138),6)</f>
        <v>0</v>
      </c>
      <c r="AE138" s="2">
        <f t="shared" ref="AE138:AE159" si="190">ROUND((EU138),6)</f>
        <v>0</v>
      </c>
      <c r="AF138" s="2">
        <f t="shared" ref="AF138:AF159" si="191">ROUND((EV138),6)</f>
        <v>0</v>
      </c>
      <c r="AG138" s="2">
        <f t="shared" si="164"/>
        <v>0</v>
      </c>
      <c r="AH138" s="2">
        <f t="shared" ref="AH138:AH159" si="192">(EW138)</f>
        <v>0</v>
      </c>
      <c r="AI138" s="2">
        <f t="shared" ref="AI138:AI159" si="193">(EX138)</f>
        <v>0</v>
      </c>
      <c r="AJ138" s="2">
        <f t="shared" si="166"/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111</v>
      </c>
      <c r="AU138" s="2">
        <v>64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3</v>
      </c>
      <c r="BI138" s="2">
        <v>1</v>
      </c>
      <c r="BJ138" s="2" t="s">
        <v>6</v>
      </c>
      <c r="BK138" s="2"/>
      <c r="BL138" s="2"/>
      <c r="BM138" s="2">
        <v>11001</v>
      </c>
      <c r="BN138" s="2">
        <v>0</v>
      </c>
      <c r="BO138" s="2" t="s">
        <v>6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123</v>
      </c>
      <c r="CA138" s="2">
        <v>75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6</v>
      </c>
      <c r="CO138" s="2">
        <v>0</v>
      </c>
      <c r="CP138" s="2">
        <f t="shared" si="167"/>
        <v>0</v>
      </c>
      <c r="CQ138" s="2">
        <f t="shared" si="168"/>
        <v>0</v>
      </c>
      <c r="CR138" s="2">
        <f t="shared" si="169"/>
        <v>0</v>
      </c>
      <c r="CS138" s="2">
        <f t="shared" si="170"/>
        <v>0</v>
      </c>
      <c r="CT138" s="2">
        <f t="shared" si="171"/>
        <v>0</v>
      </c>
      <c r="CU138" s="2">
        <f t="shared" si="172"/>
        <v>0</v>
      </c>
      <c r="CV138" s="2">
        <f t="shared" si="173"/>
        <v>0</v>
      </c>
      <c r="CW138" s="2">
        <f t="shared" si="174"/>
        <v>0</v>
      </c>
      <c r="CX138" s="2">
        <f t="shared" si="175"/>
        <v>0</v>
      </c>
      <c r="CY138" s="2">
        <f t="shared" si="176"/>
        <v>0</v>
      </c>
      <c r="CZ138" s="2">
        <f t="shared" si="177"/>
        <v>0</v>
      </c>
      <c r="DA138" s="2"/>
      <c r="DB138" s="2"/>
      <c r="DC138" s="2" t="s">
        <v>6</v>
      </c>
      <c r="DD138" s="2" t="s">
        <v>6</v>
      </c>
      <c r="DE138" s="2" t="s">
        <v>6</v>
      </c>
      <c r="DF138" s="2" t="s">
        <v>6</v>
      </c>
      <c r="DG138" s="2" t="s">
        <v>6</v>
      </c>
      <c r="DH138" s="2" t="s">
        <v>6</v>
      </c>
      <c r="DI138" s="2" t="s">
        <v>6</v>
      </c>
      <c r="DJ138" s="2" t="s">
        <v>6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1003</v>
      </c>
      <c r="DV138" s="2" t="s">
        <v>143</v>
      </c>
      <c r="DW138" s="2" t="s">
        <v>143</v>
      </c>
      <c r="DX138" s="2">
        <v>1</v>
      </c>
      <c r="DY138" s="2"/>
      <c r="DZ138" s="2"/>
      <c r="EA138" s="2"/>
      <c r="EB138" s="2"/>
      <c r="EC138" s="2"/>
      <c r="ED138" s="2"/>
      <c r="EE138" s="2">
        <v>16510488</v>
      </c>
      <c r="EF138" s="2">
        <v>2</v>
      </c>
      <c r="EG138" s="2" t="s">
        <v>20</v>
      </c>
      <c r="EH138" s="2">
        <v>0</v>
      </c>
      <c r="EI138" s="2" t="s">
        <v>6</v>
      </c>
      <c r="EJ138" s="2">
        <v>1</v>
      </c>
      <c r="EK138" s="2">
        <v>11001</v>
      </c>
      <c r="EL138" s="2" t="s">
        <v>40</v>
      </c>
      <c r="EM138" s="2" t="s">
        <v>224</v>
      </c>
      <c r="EN138" s="2"/>
      <c r="EO138" s="2" t="s">
        <v>6</v>
      </c>
      <c r="EP138" s="2"/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78"/>
        <v>0</v>
      </c>
      <c r="FS138" s="2">
        <v>0</v>
      </c>
      <c r="FT138" s="2" t="s">
        <v>23</v>
      </c>
      <c r="FU138" s="2" t="s">
        <v>24</v>
      </c>
      <c r="FV138" s="2"/>
      <c r="FW138" s="2"/>
      <c r="FX138" s="2">
        <v>110.7</v>
      </c>
      <c r="FY138" s="2">
        <v>63.75</v>
      </c>
      <c r="FZ138" s="2"/>
      <c r="GA138" s="2" t="s">
        <v>6</v>
      </c>
      <c r="GB138" s="2"/>
      <c r="GC138" s="2"/>
      <c r="GD138" s="2">
        <v>0</v>
      </c>
      <c r="GE138" s="2"/>
      <c r="GF138" s="2">
        <v>-2049262376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79"/>
        <v>0</v>
      </c>
      <c r="GM138" s="2">
        <f t="shared" si="180"/>
        <v>0</v>
      </c>
      <c r="GN138" s="2">
        <f t="shared" si="181"/>
        <v>0</v>
      </c>
      <c r="GO138" s="2">
        <f t="shared" si="182"/>
        <v>0</v>
      </c>
      <c r="GP138" s="2">
        <f t="shared" si="183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84"/>
        <v>0</v>
      </c>
      <c r="GW138" s="2">
        <v>1</v>
      </c>
      <c r="GX138" s="2">
        <f t="shared" si="185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296</v>
      </c>
      <c r="E139" t="s">
        <v>244</v>
      </c>
      <c r="F139" t="s">
        <v>245</v>
      </c>
      <c r="G139" t="s">
        <v>246</v>
      </c>
      <c r="H139" t="s">
        <v>143</v>
      </c>
      <c r="I139">
        <f>I137*J139</f>
        <v>91.223200000000006</v>
      </c>
      <c r="J139">
        <v>101</v>
      </c>
      <c r="O139">
        <f t="shared" si="151"/>
        <v>0</v>
      </c>
      <c r="P139">
        <f t="shared" si="152"/>
        <v>0</v>
      </c>
      <c r="Q139">
        <f t="shared" si="153"/>
        <v>0</v>
      </c>
      <c r="R139">
        <f t="shared" si="154"/>
        <v>0</v>
      </c>
      <c r="S139">
        <f t="shared" si="155"/>
        <v>0</v>
      </c>
      <c r="T139">
        <f t="shared" si="156"/>
        <v>0</v>
      </c>
      <c r="U139">
        <f t="shared" si="157"/>
        <v>0</v>
      </c>
      <c r="V139">
        <f t="shared" si="158"/>
        <v>0</v>
      </c>
      <c r="W139">
        <f t="shared" si="159"/>
        <v>0</v>
      </c>
      <c r="X139">
        <f t="shared" si="160"/>
        <v>0</v>
      </c>
      <c r="Y139">
        <f t="shared" si="161"/>
        <v>0</v>
      </c>
      <c r="AA139">
        <v>16688586</v>
      </c>
      <c r="AB139">
        <f t="shared" si="162"/>
        <v>0</v>
      </c>
      <c r="AC139">
        <f t="shared" si="186"/>
        <v>0</v>
      </c>
      <c r="AD139">
        <f t="shared" si="189"/>
        <v>0</v>
      </c>
      <c r="AE139">
        <f t="shared" si="190"/>
        <v>0</v>
      </c>
      <c r="AF139">
        <f t="shared" si="191"/>
        <v>0</v>
      </c>
      <c r="AG139">
        <f t="shared" si="164"/>
        <v>0</v>
      </c>
      <c r="AH139">
        <f t="shared" si="192"/>
        <v>0</v>
      </c>
      <c r="AI139">
        <f t="shared" si="193"/>
        <v>0</v>
      </c>
      <c r="AJ139">
        <f t="shared" si="166"/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111</v>
      </c>
      <c r="AU139">
        <v>64</v>
      </c>
      <c r="AV139">
        <v>1</v>
      </c>
      <c r="AW139">
        <v>1</v>
      </c>
      <c r="AZ139">
        <v>7.13</v>
      </c>
      <c r="BA139">
        <v>1</v>
      </c>
      <c r="BB139">
        <v>1</v>
      </c>
      <c r="BC139">
        <v>7.13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6</v>
      </c>
      <c r="BM139">
        <v>11001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123</v>
      </c>
      <c r="CA139">
        <v>75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67"/>
        <v>0</v>
      </c>
      <c r="CQ139">
        <f t="shared" si="168"/>
        <v>0</v>
      </c>
      <c r="CR139">
        <f t="shared" si="169"/>
        <v>0</v>
      </c>
      <c r="CS139">
        <f t="shared" si="170"/>
        <v>0</v>
      </c>
      <c r="CT139">
        <f t="shared" si="171"/>
        <v>0</v>
      </c>
      <c r="CU139">
        <f t="shared" si="172"/>
        <v>0</v>
      </c>
      <c r="CV139">
        <f t="shared" si="173"/>
        <v>0</v>
      </c>
      <c r="CW139">
        <f t="shared" si="174"/>
        <v>0</v>
      </c>
      <c r="CX139">
        <f t="shared" si="175"/>
        <v>0</v>
      </c>
      <c r="CY139">
        <f t="shared" si="176"/>
        <v>0</v>
      </c>
      <c r="CZ139">
        <f t="shared" si="177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143</v>
      </c>
      <c r="DW139" t="s">
        <v>143</v>
      </c>
      <c r="DX139">
        <v>1</v>
      </c>
      <c r="EE139">
        <v>16510488</v>
      </c>
      <c r="EF139">
        <v>2</v>
      </c>
      <c r="EG139" t="s">
        <v>20</v>
      </c>
      <c r="EH139">
        <v>0</v>
      </c>
      <c r="EI139" t="s">
        <v>6</v>
      </c>
      <c r="EJ139">
        <v>1</v>
      </c>
      <c r="EK139">
        <v>11001</v>
      </c>
      <c r="EL139" t="s">
        <v>40</v>
      </c>
      <c r="EM139" t="s">
        <v>224</v>
      </c>
      <c r="EO139" t="s">
        <v>6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78"/>
        <v>0</v>
      </c>
      <c r="FS139">
        <v>0</v>
      </c>
      <c r="FT139" t="s">
        <v>23</v>
      </c>
      <c r="FU139" t="s">
        <v>24</v>
      </c>
      <c r="FX139">
        <v>110.7</v>
      </c>
      <c r="FY139">
        <v>63.75</v>
      </c>
      <c r="GA139" t="s">
        <v>6</v>
      </c>
      <c r="GD139">
        <v>0</v>
      </c>
      <c r="GF139">
        <v>-2049262376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79"/>
        <v>0</v>
      </c>
      <c r="GM139">
        <f t="shared" si="180"/>
        <v>0</v>
      </c>
      <c r="GN139">
        <f t="shared" si="181"/>
        <v>0</v>
      </c>
      <c r="GO139">
        <f t="shared" si="182"/>
        <v>0</v>
      </c>
      <c r="GP139">
        <f t="shared" si="183"/>
        <v>0</v>
      </c>
      <c r="GR139">
        <v>0</v>
      </c>
      <c r="GS139">
        <v>3</v>
      </c>
      <c r="GT139">
        <v>0</v>
      </c>
      <c r="GU139" t="s">
        <v>6</v>
      </c>
      <c r="GV139">
        <f t="shared" si="184"/>
        <v>0</v>
      </c>
      <c r="GW139">
        <v>1</v>
      </c>
      <c r="GX139">
        <f t="shared" si="185"/>
        <v>0</v>
      </c>
      <c r="HA139">
        <v>0</v>
      </c>
      <c r="HB139">
        <v>0</v>
      </c>
      <c r="IK139">
        <v>0</v>
      </c>
    </row>
    <row r="140" spans="1:255" x14ac:dyDescent="0.2">
      <c r="A140" s="2">
        <v>18</v>
      </c>
      <c r="B140" s="2">
        <v>1</v>
      </c>
      <c r="C140" s="2">
        <v>288</v>
      </c>
      <c r="D140" s="2"/>
      <c r="E140" s="2" t="s">
        <v>247</v>
      </c>
      <c r="F140" s="2" t="s">
        <v>248</v>
      </c>
      <c r="G140" s="2" t="s">
        <v>249</v>
      </c>
      <c r="H140" s="2" t="s">
        <v>250</v>
      </c>
      <c r="I140" s="2">
        <f>I136*J140</f>
        <v>0.06</v>
      </c>
      <c r="J140" s="2">
        <v>6.6430469441984052E-2</v>
      </c>
      <c r="K140" s="2"/>
      <c r="L140" s="2"/>
      <c r="M140" s="2"/>
      <c r="N140" s="2"/>
      <c r="O140" s="2">
        <f t="shared" si="151"/>
        <v>7.68</v>
      </c>
      <c r="P140" s="2">
        <f t="shared" si="152"/>
        <v>7.68</v>
      </c>
      <c r="Q140" s="2">
        <f t="shared" si="153"/>
        <v>0</v>
      </c>
      <c r="R140" s="2">
        <f t="shared" si="154"/>
        <v>0</v>
      </c>
      <c r="S140" s="2">
        <f t="shared" si="155"/>
        <v>0</v>
      </c>
      <c r="T140" s="2">
        <f t="shared" si="156"/>
        <v>0</v>
      </c>
      <c r="U140" s="2">
        <f t="shared" si="157"/>
        <v>0</v>
      </c>
      <c r="V140" s="2">
        <f t="shared" si="158"/>
        <v>0</v>
      </c>
      <c r="W140" s="2">
        <f t="shared" si="159"/>
        <v>0</v>
      </c>
      <c r="X140" s="2">
        <f t="shared" si="160"/>
        <v>0</v>
      </c>
      <c r="Y140" s="2">
        <f t="shared" si="161"/>
        <v>0</v>
      </c>
      <c r="Z140" s="2"/>
      <c r="AA140" s="2">
        <v>16688585</v>
      </c>
      <c r="AB140" s="2">
        <f t="shared" si="162"/>
        <v>128</v>
      </c>
      <c r="AC140" s="2">
        <f t="shared" si="186"/>
        <v>128</v>
      </c>
      <c r="AD140" s="2">
        <f t="shared" si="189"/>
        <v>0</v>
      </c>
      <c r="AE140" s="2">
        <f t="shared" si="190"/>
        <v>0</v>
      </c>
      <c r="AF140" s="2">
        <f t="shared" si="191"/>
        <v>0</v>
      </c>
      <c r="AG140" s="2">
        <f t="shared" si="164"/>
        <v>0</v>
      </c>
      <c r="AH140" s="2">
        <f t="shared" si="192"/>
        <v>0</v>
      </c>
      <c r="AI140" s="2">
        <f t="shared" si="193"/>
        <v>0</v>
      </c>
      <c r="AJ140" s="2">
        <f t="shared" si="166"/>
        <v>0</v>
      </c>
      <c r="AK140" s="2">
        <v>128</v>
      </c>
      <c r="AL140" s="2">
        <v>128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111</v>
      </c>
      <c r="AU140" s="2">
        <v>64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3</v>
      </c>
      <c r="BI140" s="2">
        <v>1</v>
      </c>
      <c r="BJ140" s="2" t="s">
        <v>251</v>
      </c>
      <c r="BK140" s="2"/>
      <c r="BL140" s="2"/>
      <c r="BM140" s="2">
        <v>11001</v>
      </c>
      <c r="BN140" s="2">
        <v>0</v>
      </c>
      <c r="BO140" s="2" t="s">
        <v>6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123</v>
      </c>
      <c r="CA140" s="2">
        <v>75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6</v>
      </c>
      <c r="CO140" s="2">
        <v>0</v>
      </c>
      <c r="CP140" s="2">
        <f t="shared" si="167"/>
        <v>7.68</v>
      </c>
      <c r="CQ140" s="2">
        <f t="shared" si="168"/>
        <v>128</v>
      </c>
      <c r="CR140" s="2">
        <f t="shared" si="169"/>
        <v>0</v>
      </c>
      <c r="CS140" s="2">
        <f t="shared" si="170"/>
        <v>0</v>
      </c>
      <c r="CT140" s="2">
        <f t="shared" si="171"/>
        <v>0</v>
      </c>
      <c r="CU140" s="2">
        <f t="shared" si="172"/>
        <v>0</v>
      </c>
      <c r="CV140" s="2">
        <f t="shared" si="173"/>
        <v>0</v>
      </c>
      <c r="CW140" s="2">
        <f t="shared" si="174"/>
        <v>0</v>
      </c>
      <c r="CX140" s="2">
        <f t="shared" si="175"/>
        <v>0</v>
      </c>
      <c r="CY140" s="2">
        <f t="shared" si="176"/>
        <v>0</v>
      </c>
      <c r="CZ140" s="2">
        <f t="shared" si="177"/>
        <v>0</v>
      </c>
      <c r="DA140" s="2"/>
      <c r="DB140" s="2"/>
      <c r="DC140" s="2" t="s">
        <v>6</v>
      </c>
      <c r="DD140" s="2" t="s">
        <v>6</v>
      </c>
      <c r="DE140" s="2" t="s">
        <v>6</v>
      </c>
      <c r="DF140" s="2" t="s">
        <v>6</v>
      </c>
      <c r="DG140" s="2" t="s">
        <v>6</v>
      </c>
      <c r="DH140" s="2" t="s">
        <v>6</v>
      </c>
      <c r="DI140" s="2" t="s">
        <v>6</v>
      </c>
      <c r="DJ140" s="2" t="s">
        <v>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1010</v>
      </c>
      <c r="DV140" s="2" t="s">
        <v>250</v>
      </c>
      <c r="DW140" s="2" t="s">
        <v>250</v>
      </c>
      <c r="DX140" s="2">
        <v>100</v>
      </c>
      <c r="DY140" s="2"/>
      <c r="DZ140" s="2"/>
      <c r="EA140" s="2"/>
      <c r="EB140" s="2"/>
      <c r="EC140" s="2"/>
      <c r="ED140" s="2"/>
      <c r="EE140" s="2">
        <v>16510488</v>
      </c>
      <c r="EF140" s="2">
        <v>2</v>
      </c>
      <c r="EG140" s="2" t="s">
        <v>20</v>
      </c>
      <c r="EH140" s="2">
        <v>0</v>
      </c>
      <c r="EI140" s="2" t="s">
        <v>6</v>
      </c>
      <c r="EJ140" s="2">
        <v>1</v>
      </c>
      <c r="EK140" s="2">
        <v>11001</v>
      </c>
      <c r="EL140" s="2" t="s">
        <v>40</v>
      </c>
      <c r="EM140" s="2" t="s">
        <v>224</v>
      </c>
      <c r="EN140" s="2"/>
      <c r="EO140" s="2" t="s">
        <v>6</v>
      </c>
      <c r="EP140" s="2"/>
      <c r="EQ140" s="2">
        <v>0</v>
      </c>
      <c r="ER140" s="2">
        <v>128</v>
      </c>
      <c r="ES140" s="2">
        <v>128</v>
      </c>
      <c r="ET140" s="2">
        <v>0</v>
      </c>
      <c r="EU140" s="2">
        <v>0</v>
      </c>
      <c r="EV140" s="2">
        <v>0</v>
      </c>
      <c r="EW140" s="2">
        <v>0</v>
      </c>
      <c r="EX140" s="2">
        <v>0</v>
      </c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78"/>
        <v>0</v>
      </c>
      <c r="FS140" s="2">
        <v>0</v>
      </c>
      <c r="FT140" s="2" t="s">
        <v>23</v>
      </c>
      <c r="FU140" s="2" t="s">
        <v>24</v>
      </c>
      <c r="FV140" s="2"/>
      <c r="FW140" s="2"/>
      <c r="FX140" s="2">
        <v>110.7</v>
      </c>
      <c r="FY140" s="2">
        <v>63.75</v>
      </c>
      <c r="FZ140" s="2"/>
      <c r="GA140" s="2" t="s">
        <v>6</v>
      </c>
      <c r="GB140" s="2"/>
      <c r="GC140" s="2"/>
      <c r="GD140" s="2">
        <v>0</v>
      </c>
      <c r="GE140" s="2"/>
      <c r="GF140" s="2">
        <v>-1530028590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79"/>
        <v>0</v>
      </c>
      <c r="GM140" s="2">
        <f t="shared" si="180"/>
        <v>7.68</v>
      </c>
      <c r="GN140" s="2">
        <f t="shared" si="181"/>
        <v>7.68</v>
      </c>
      <c r="GO140" s="2">
        <f t="shared" si="182"/>
        <v>0</v>
      </c>
      <c r="GP140" s="2">
        <f t="shared" si="183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84"/>
        <v>0</v>
      </c>
      <c r="GW140" s="2">
        <v>1</v>
      </c>
      <c r="GX140" s="2">
        <f t="shared" si="185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18</v>
      </c>
      <c r="B141">
        <v>1</v>
      </c>
      <c r="C141">
        <v>305</v>
      </c>
      <c r="E141" t="s">
        <v>247</v>
      </c>
      <c r="F141" t="s">
        <v>248</v>
      </c>
      <c r="G141" t="s">
        <v>249</v>
      </c>
      <c r="H141" t="s">
        <v>250</v>
      </c>
      <c r="I141">
        <f>I137*J141</f>
        <v>0.06</v>
      </c>
      <c r="J141">
        <v>6.6430469441984052E-2</v>
      </c>
      <c r="O141">
        <f t="shared" si="151"/>
        <v>54.76</v>
      </c>
      <c r="P141">
        <f t="shared" si="152"/>
        <v>54.76</v>
      </c>
      <c r="Q141">
        <f t="shared" si="153"/>
        <v>0</v>
      </c>
      <c r="R141">
        <f t="shared" si="154"/>
        <v>0</v>
      </c>
      <c r="S141">
        <f t="shared" si="155"/>
        <v>0</v>
      </c>
      <c r="T141">
        <f t="shared" si="156"/>
        <v>0</v>
      </c>
      <c r="U141">
        <f t="shared" si="157"/>
        <v>0</v>
      </c>
      <c r="V141">
        <f t="shared" si="158"/>
        <v>0</v>
      </c>
      <c r="W141">
        <f t="shared" si="159"/>
        <v>0</v>
      </c>
      <c r="X141">
        <f t="shared" si="160"/>
        <v>0</v>
      </c>
      <c r="Y141">
        <f t="shared" si="161"/>
        <v>0</v>
      </c>
      <c r="AA141">
        <v>16688586</v>
      </c>
      <c r="AB141">
        <f t="shared" si="162"/>
        <v>128</v>
      </c>
      <c r="AC141">
        <f t="shared" si="186"/>
        <v>128</v>
      </c>
      <c r="AD141">
        <f t="shared" si="189"/>
        <v>0</v>
      </c>
      <c r="AE141">
        <f t="shared" si="190"/>
        <v>0</v>
      </c>
      <c r="AF141">
        <f t="shared" si="191"/>
        <v>0</v>
      </c>
      <c r="AG141">
        <f t="shared" si="164"/>
        <v>0</v>
      </c>
      <c r="AH141">
        <f t="shared" si="192"/>
        <v>0</v>
      </c>
      <c r="AI141">
        <f t="shared" si="193"/>
        <v>0</v>
      </c>
      <c r="AJ141">
        <f t="shared" si="166"/>
        <v>0</v>
      </c>
      <c r="AK141">
        <v>128</v>
      </c>
      <c r="AL141">
        <v>128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111</v>
      </c>
      <c r="AU141">
        <v>64</v>
      </c>
      <c r="AV141">
        <v>1</v>
      </c>
      <c r="AW141">
        <v>1</v>
      </c>
      <c r="AZ141">
        <v>7.13</v>
      </c>
      <c r="BA141">
        <v>1</v>
      </c>
      <c r="BB141">
        <v>1</v>
      </c>
      <c r="BC141">
        <v>7.13</v>
      </c>
      <c r="BD141" t="s">
        <v>6</v>
      </c>
      <c r="BE141" t="s">
        <v>6</v>
      </c>
      <c r="BF141" t="s">
        <v>6</v>
      </c>
      <c r="BG141" t="s">
        <v>6</v>
      </c>
      <c r="BH141">
        <v>3</v>
      </c>
      <c r="BI141">
        <v>1</v>
      </c>
      <c r="BJ141" t="s">
        <v>251</v>
      </c>
      <c r="BM141">
        <v>11001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123</v>
      </c>
      <c r="CA141">
        <v>75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67"/>
        <v>54.76</v>
      </c>
      <c r="CQ141">
        <f t="shared" si="168"/>
        <v>912.64</v>
      </c>
      <c r="CR141">
        <f t="shared" si="169"/>
        <v>0</v>
      </c>
      <c r="CS141">
        <f t="shared" si="170"/>
        <v>0</v>
      </c>
      <c r="CT141">
        <f t="shared" si="171"/>
        <v>0</v>
      </c>
      <c r="CU141">
        <f t="shared" si="172"/>
        <v>0</v>
      </c>
      <c r="CV141">
        <f t="shared" si="173"/>
        <v>0</v>
      </c>
      <c r="CW141">
        <f t="shared" si="174"/>
        <v>0</v>
      </c>
      <c r="CX141">
        <f t="shared" si="175"/>
        <v>0</v>
      </c>
      <c r="CY141">
        <f t="shared" si="176"/>
        <v>0</v>
      </c>
      <c r="CZ141">
        <f t="shared" si="177"/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1010</v>
      </c>
      <c r="DV141" t="s">
        <v>250</v>
      </c>
      <c r="DW141" t="s">
        <v>250</v>
      </c>
      <c r="DX141">
        <v>100</v>
      </c>
      <c r="EE141">
        <v>16510488</v>
      </c>
      <c r="EF141">
        <v>2</v>
      </c>
      <c r="EG141" t="s">
        <v>20</v>
      </c>
      <c r="EH141">
        <v>0</v>
      </c>
      <c r="EI141" t="s">
        <v>6</v>
      </c>
      <c r="EJ141">
        <v>1</v>
      </c>
      <c r="EK141">
        <v>11001</v>
      </c>
      <c r="EL141" t="s">
        <v>40</v>
      </c>
      <c r="EM141" t="s">
        <v>224</v>
      </c>
      <c r="EO141" t="s">
        <v>6</v>
      </c>
      <c r="EQ141">
        <v>0</v>
      </c>
      <c r="ER141">
        <v>128</v>
      </c>
      <c r="ES141">
        <v>128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78"/>
        <v>0</v>
      </c>
      <c r="FS141">
        <v>0</v>
      </c>
      <c r="FT141" t="s">
        <v>23</v>
      </c>
      <c r="FU141" t="s">
        <v>24</v>
      </c>
      <c r="FX141">
        <v>110.7</v>
      </c>
      <c r="FY141">
        <v>63.75</v>
      </c>
      <c r="GA141" t="s">
        <v>6</v>
      </c>
      <c r="GD141">
        <v>0</v>
      </c>
      <c r="GF141">
        <v>-1530028590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79"/>
        <v>0</v>
      </c>
      <c r="GM141">
        <f t="shared" si="180"/>
        <v>54.76</v>
      </c>
      <c r="GN141">
        <f t="shared" si="181"/>
        <v>54.76</v>
      </c>
      <c r="GO141">
        <f t="shared" si="182"/>
        <v>0</v>
      </c>
      <c r="GP141">
        <f t="shared" si="183"/>
        <v>0</v>
      </c>
      <c r="GR141">
        <v>0</v>
      </c>
      <c r="GS141">
        <v>3</v>
      </c>
      <c r="GT141">
        <v>0</v>
      </c>
      <c r="GU141" t="s">
        <v>6</v>
      </c>
      <c r="GV141">
        <f t="shared" si="184"/>
        <v>0</v>
      </c>
      <c r="GW141">
        <v>1</v>
      </c>
      <c r="GX141">
        <f t="shared" si="185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280</v>
      </c>
      <c r="D142" s="2"/>
      <c r="E142" s="2" t="s">
        <v>252</v>
      </c>
      <c r="F142" s="2" t="s">
        <v>253</v>
      </c>
      <c r="G142" s="2" t="s">
        <v>254</v>
      </c>
      <c r="H142" s="2" t="s">
        <v>143</v>
      </c>
      <c r="I142" s="2">
        <f>I136*J142</f>
        <v>91.223200000000006</v>
      </c>
      <c r="J142" s="2">
        <v>101</v>
      </c>
      <c r="K142" s="2"/>
      <c r="L142" s="2"/>
      <c r="M142" s="2"/>
      <c r="N142" s="2"/>
      <c r="O142" s="2">
        <f t="shared" si="151"/>
        <v>1122.05</v>
      </c>
      <c r="P142" s="2">
        <f t="shared" si="152"/>
        <v>1122.05</v>
      </c>
      <c r="Q142" s="2">
        <f t="shared" si="153"/>
        <v>0</v>
      </c>
      <c r="R142" s="2">
        <f t="shared" si="154"/>
        <v>0</v>
      </c>
      <c r="S142" s="2">
        <f t="shared" si="155"/>
        <v>0</v>
      </c>
      <c r="T142" s="2">
        <f t="shared" si="156"/>
        <v>0</v>
      </c>
      <c r="U142" s="2">
        <f t="shared" si="157"/>
        <v>0</v>
      </c>
      <c r="V142" s="2">
        <f t="shared" si="158"/>
        <v>0</v>
      </c>
      <c r="W142" s="2">
        <f t="shared" si="159"/>
        <v>0</v>
      </c>
      <c r="X142" s="2">
        <f t="shared" si="160"/>
        <v>0</v>
      </c>
      <c r="Y142" s="2">
        <f t="shared" si="161"/>
        <v>0</v>
      </c>
      <c r="Z142" s="2"/>
      <c r="AA142" s="2">
        <v>16688585</v>
      </c>
      <c r="AB142" s="2">
        <f t="shared" si="162"/>
        <v>12.3</v>
      </c>
      <c r="AC142" s="2">
        <f t="shared" si="186"/>
        <v>12.3</v>
      </c>
      <c r="AD142" s="2">
        <f t="shared" si="189"/>
        <v>0</v>
      </c>
      <c r="AE142" s="2">
        <f t="shared" si="190"/>
        <v>0</v>
      </c>
      <c r="AF142" s="2">
        <f t="shared" si="191"/>
        <v>0</v>
      </c>
      <c r="AG142" s="2">
        <f t="shared" si="164"/>
        <v>0</v>
      </c>
      <c r="AH142" s="2">
        <f t="shared" si="192"/>
        <v>0</v>
      </c>
      <c r="AI142" s="2">
        <f t="shared" si="193"/>
        <v>0</v>
      </c>
      <c r="AJ142" s="2">
        <f t="shared" si="166"/>
        <v>0</v>
      </c>
      <c r="AK142" s="2">
        <v>12.3</v>
      </c>
      <c r="AL142" s="2">
        <v>12.3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111</v>
      </c>
      <c r="AU142" s="2">
        <v>64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1</v>
      </c>
      <c r="BJ142" s="2" t="s">
        <v>255</v>
      </c>
      <c r="BK142" s="2"/>
      <c r="BL142" s="2"/>
      <c r="BM142" s="2">
        <v>11001</v>
      </c>
      <c r="BN142" s="2">
        <v>0</v>
      </c>
      <c r="BO142" s="2" t="s">
        <v>6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123</v>
      </c>
      <c r="CA142" s="2">
        <v>75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167"/>
        <v>1122.05</v>
      </c>
      <c r="CQ142" s="2">
        <f t="shared" si="168"/>
        <v>12.3</v>
      </c>
      <c r="CR142" s="2">
        <f t="shared" si="169"/>
        <v>0</v>
      </c>
      <c r="CS142" s="2">
        <f t="shared" si="170"/>
        <v>0</v>
      </c>
      <c r="CT142" s="2">
        <f t="shared" si="171"/>
        <v>0</v>
      </c>
      <c r="CU142" s="2">
        <f t="shared" si="172"/>
        <v>0</v>
      </c>
      <c r="CV142" s="2">
        <f t="shared" si="173"/>
        <v>0</v>
      </c>
      <c r="CW142" s="2">
        <f t="shared" si="174"/>
        <v>0</v>
      </c>
      <c r="CX142" s="2">
        <f t="shared" si="175"/>
        <v>0</v>
      </c>
      <c r="CY142" s="2">
        <f t="shared" si="176"/>
        <v>0</v>
      </c>
      <c r="CZ142" s="2">
        <f t="shared" si="177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1003</v>
      </c>
      <c r="DV142" s="2" t="s">
        <v>143</v>
      </c>
      <c r="DW142" s="2" t="s">
        <v>143</v>
      </c>
      <c r="DX142" s="2">
        <v>1</v>
      </c>
      <c r="DY142" s="2"/>
      <c r="DZ142" s="2"/>
      <c r="EA142" s="2"/>
      <c r="EB142" s="2"/>
      <c r="EC142" s="2"/>
      <c r="ED142" s="2"/>
      <c r="EE142" s="2">
        <v>16510488</v>
      </c>
      <c r="EF142" s="2">
        <v>2</v>
      </c>
      <c r="EG142" s="2" t="s">
        <v>20</v>
      </c>
      <c r="EH142" s="2">
        <v>0</v>
      </c>
      <c r="EI142" s="2" t="s">
        <v>6</v>
      </c>
      <c r="EJ142" s="2">
        <v>1</v>
      </c>
      <c r="EK142" s="2">
        <v>11001</v>
      </c>
      <c r="EL142" s="2" t="s">
        <v>40</v>
      </c>
      <c r="EM142" s="2" t="s">
        <v>224</v>
      </c>
      <c r="EN142" s="2"/>
      <c r="EO142" s="2" t="s">
        <v>6</v>
      </c>
      <c r="EP142" s="2"/>
      <c r="EQ142" s="2">
        <v>0</v>
      </c>
      <c r="ER142" s="2">
        <v>12.3</v>
      </c>
      <c r="ES142" s="2">
        <v>12.3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78"/>
        <v>0</v>
      </c>
      <c r="FS142" s="2">
        <v>0</v>
      </c>
      <c r="FT142" s="2" t="s">
        <v>23</v>
      </c>
      <c r="FU142" s="2" t="s">
        <v>24</v>
      </c>
      <c r="FV142" s="2"/>
      <c r="FW142" s="2"/>
      <c r="FX142" s="2">
        <v>110.7</v>
      </c>
      <c r="FY142" s="2">
        <v>63.75</v>
      </c>
      <c r="FZ142" s="2"/>
      <c r="GA142" s="2" t="s">
        <v>6</v>
      </c>
      <c r="GB142" s="2"/>
      <c r="GC142" s="2"/>
      <c r="GD142" s="2">
        <v>0</v>
      </c>
      <c r="GE142" s="2"/>
      <c r="GF142" s="2">
        <v>26470480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79"/>
        <v>0</v>
      </c>
      <c r="GM142" s="2">
        <f t="shared" si="180"/>
        <v>1122.05</v>
      </c>
      <c r="GN142" s="2">
        <f t="shared" si="181"/>
        <v>1122.05</v>
      </c>
      <c r="GO142" s="2">
        <f t="shared" si="182"/>
        <v>0</v>
      </c>
      <c r="GP142" s="2">
        <f t="shared" si="183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84"/>
        <v>0</v>
      </c>
      <c r="GW142" s="2">
        <v>1</v>
      </c>
      <c r="GX142" s="2">
        <f t="shared" si="185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297</v>
      </c>
      <c r="E143" t="s">
        <v>252</v>
      </c>
      <c r="F143" t="s">
        <v>253</v>
      </c>
      <c r="G143" t="s">
        <v>254</v>
      </c>
      <c r="H143" t="s">
        <v>143</v>
      </c>
      <c r="I143">
        <f>I137*J143</f>
        <v>91.223200000000006</v>
      </c>
      <c r="J143">
        <v>101</v>
      </c>
      <c r="O143">
        <f t="shared" si="151"/>
        <v>8000.18</v>
      </c>
      <c r="P143">
        <f t="shared" si="152"/>
        <v>8000.18</v>
      </c>
      <c r="Q143">
        <f t="shared" si="153"/>
        <v>0</v>
      </c>
      <c r="R143">
        <f t="shared" si="154"/>
        <v>0</v>
      </c>
      <c r="S143">
        <f t="shared" si="155"/>
        <v>0</v>
      </c>
      <c r="T143">
        <f t="shared" si="156"/>
        <v>0</v>
      </c>
      <c r="U143">
        <f t="shared" si="157"/>
        <v>0</v>
      </c>
      <c r="V143">
        <f t="shared" si="158"/>
        <v>0</v>
      </c>
      <c r="W143">
        <f t="shared" si="159"/>
        <v>0</v>
      </c>
      <c r="X143">
        <f t="shared" si="160"/>
        <v>0</v>
      </c>
      <c r="Y143">
        <f t="shared" si="161"/>
        <v>0</v>
      </c>
      <c r="AA143">
        <v>16688586</v>
      </c>
      <c r="AB143">
        <f t="shared" si="162"/>
        <v>12.3</v>
      </c>
      <c r="AC143">
        <f t="shared" si="186"/>
        <v>12.3</v>
      </c>
      <c r="AD143">
        <f t="shared" si="189"/>
        <v>0</v>
      </c>
      <c r="AE143">
        <f t="shared" si="190"/>
        <v>0</v>
      </c>
      <c r="AF143">
        <f t="shared" si="191"/>
        <v>0</v>
      </c>
      <c r="AG143">
        <f t="shared" si="164"/>
        <v>0</v>
      </c>
      <c r="AH143">
        <f t="shared" si="192"/>
        <v>0</v>
      </c>
      <c r="AI143">
        <f t="shared" si="193"/>
        <v>0</v>
      </c>
      <c r="AJ143">
        <f t="shared" si="166"/>
        <v>0</v>
      </c>
      <c r="AK143">
        <v>12.3</v>
      </c>
      <c r="AL143">
        <v>12.3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111</v>
      </c>
      <c r="AU143">
        <v>64</v>
      </c>
      <c r="AV143">
        <v>1</v>
      </c>
      <c r="AW143">
        <v>1</v>
      </c>
      <c r="AZ143">
        <v>7.13</v>
      </c>
      <c r="BA143">
        <v>1</v>
      </c>
      <c r="BB143">
        <v>1</v>
      </c>
      <c r="BC143">
        <v>7.13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255</v>
      </c>
      <c r="BM143">
        <v>11001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123</v>
      </c>
      <c r="CA143">
        <v>75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67"/>
        <v>8000.18</v>
      </c>
      <c r="CQ143">
        <f t="shared" si="168"/>
        <v>87.698999999999998</v>
      </c>
      <c r="CR143">
        <f t="shared" si="169"/>
        <v>0</v>
      </c>
      <c r="CS143">
        <f t="shared" si="170"/>
        <v>0</v>
      </c>
      <c r="CT143">
        <f t="shared" si="171"/>
        <v>0</v>
      </c>
      <c r="CU143">
        <f t="shared" si="172"/>
        <v>0</v>
      </c>
      <c r="CV143">
        <f t="shared" si="173"/>
        <v>0</v>
      </c>
      <c r="CW143">
        <f t="shared" si="174"/>
        <v>0</v>
      </c>
      <c r="CX143">
        <f t="shared" si="175"/>
        <v>0</v>
      </c>
      <c r="CY143">
        <f t="shared" si="176"/>
        <v>0</v>
      </c>
      <c r="CZ143">
        <f t="shared" si="177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1003</v>
      </c>
      <c r="DV143" t="s">
        <v>143</v>
      </c>
      <c r="DW143" t="s">
        <v>143</v>
      </c>
      <c r="DX143">
        <v>1</v>
      </c>
      <c r="EE143">
        <v>16510488</v>
      </c>
      <c r="EF143">
        <v>2</v>
      </c>
      <c r="EG143" t="s">
        <v>20</v>
      </c>
      <c r="EH143">
        <v>0</v>
      </c>
      <c r="EI143" t="s">
        <v>6</v>
      </c>
      <c r="EJ143">
        <v>1</v>
      </c>
      <c r="EK143">
        <v>11001</v>
      </c>
      <c r="EL143" t="s">
        <v>40</v>
      </c>
      <c r="EM143" t="s">
        <v>224</v>
      </c>
      <c r="EO143" t="s">
        <v>6</v>
      </c>
      <c r="EQ143">
        <v>0</v>
      </c>
      <c r="ER143">
        <v>12.3</v>
      </c>
      <c r="ES143">
        <v>12.3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78"/>
        <v>0</v>
      </c>
      <c r="FS143">
        <v>0</v>
      </c>
      <c r="FT143" t="s">
        <v>23</v>
      </c>
      <c r="FU143" t="s">
        <v>24</v>
      </c>
      <c r="FX143">
        <v>110.7</v>
      </c>
      <c r="FY143">
        <v>63.75</v>
      </c>
      <c r="GA143" t="s">
        <v>6</v>
      </c>
      <c r="GD143">
        <v>0</v>
      </c>
      <c r="GF143">
        <v>26470480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79"/>
        <v>0</v>
      </c>
      <c r="GM143">
        <f t="shared" si="180"/>
        <v>8000.18</v>
      </c>
      <c r="GN143">
        <f t="shared" si="181"/>
        <v>8000.18</v>
      </c>
      <c r="GO143">
        <f t="shared" si="182"/>
        <v>0</v>
      </c>
      <c r="GP143">
        <f t="shared" si="183"/>
        <v>0</v>
      </c>
      <c r="GR143">
        <v>0</v>
      </c>
      <c r="GS143">
        <v>3</v>
      </c>
      <c r="GT143">
        <v>0</v>
      </c>
      <c r="GU143" t="s">
        <v>6</v>
      </c>
      <c r="GV143">
        <f t="shared" si="184"/>
        <v>0</v>
      </c>
      <c r="GW143">
        <v>1</v>
      </c>
      <c r="GX143">
        <f t="shared" si="185"/>
        <v>0</v>
      </c>
      <c r="HA143">
        <v>0</v>
      </c>
      <c r="HB143"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287</v>
      </c>
      <c r="D144" s="2"/>
      <c r="E144" s="2" t="s">
        <v>256</v>
      </c>
      <c r="F144" s="2" t="s">
        <v>257</v>
      </c>
      <c r="G144" s="2" t="s">
        <v>258</v>
      </c>
      <c r="H144" s="2" t="s">
        <v>250</v>
      </c>
      <c r="I144" s="2">
        <f>I136*J144</f>
        <v>0.36</v>
      </c>
      <c r="J144" s="2">
        <v>0.39858281665190431</v>
      </c>
      <c r="K144" s="2"/>
      <c r="L144" s="2"/>
      <c r="M144" s="2"/>
      <c r="N144" s="2"/>
      <c r="O144" s="2">
        <f t="shared" si="151"/>
        <v>46.08</v>
      </c>
      <c r="P144" s="2">
        <f t="shared" si="152"/>
        <v>46.08</v>
      </c>
      <c r="Q144" s="2">
        <f t="shared" si="153"/>
        <v>0</v>
      </c>
      <c r="R144" s="2">
        <f t="shared" si="154"/>
        <v>0</v>
      </c>
      <c r="S144" s="2">
        <f t="shared" si="155"/>
        <v>0</v>
      </c>
      <c r="T144" s="2">
        <f t="shared" si="156"/>
        <v>0</v>
      </c>
      <c r="U144" s="2">
        <f t="shared" si="157"/>
        <v>0</v>
      </c>
      <c r="V144" s="2">
        <f t="shared" si="158"/>
        <v>0</v>
      </c>
      <c r="W144" s="2">
        <f t="shared" si="159"/>
        <v>0</v>
      </c>
      <c r="X144" s="2">
        <f t="shared" si="160"/>
        <v>0</v>
      </c>
      <c r="Y144" s="2">
        <f t="shared" si="161"/>
        <v>0</v>
      </c>
      <c r="Z144" s="2"/>
      <c r="AA144" s="2">
        <v>16688585</v>
      </c>
      <c r="AB144" s="2">
        <f t="shared" si="162"/>
        <v>128</v>
      </c>
      <c r="AC144" s="2">
        <f t="shared" si="186"/>
        <v>128</v>
      </c>
      <c r="AD144" s="2">
        <f t="shared" si="189"/>
        <v>0</v>
      </c>
      <c r="AE144" s="2">
        <f t="shared" si="190"/>
        <v>0</v>
      </c>
      <c r="AF144" s="2">
        <f t="shared" si="191"/>
        <v>0</v>
      </c>
      <c r="AG144" s="2">
        <f t="shared" si="164"/>
        <v>0</v>
      </c>
      <c r="AH144" s="2">
        <f t="shared" si="192"/>
        <v>0</v>
      </c>
      <c r="AI144" s="2">
        <f t="shared" si="193"/>
        <v>0</v>
      </c>
      <c r="AJ144" s="2">
        <f t="shared" si="166"/>
        <v>0</v>
      </c>
      <c r="AK144" s="2">
        <v>128</v>
      </c>
      <c r="AL144" s="2">
        <v>128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111</v>
      </c>
      <c r="AU144" s="2">
        <v>64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3</v>
      </c>
      <c r="BI144" s="2">
        <v>1</v>
      </c>
      <c r="BJ144" s="2" t="s">
        <v>259</v>
      </c>
      <c r="BK144" s="2"/>
      <c r="BL144" s="2"/>
      <c r="BM144" s="2">
        <v>11001</v>
      </c>
      <c r="BN144" s="2">
        <v>0</v>
      </c>
      <c r="BO144" s="2" t="s">
        <v>6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123</v>
      </c>
      <c r="CA144" s="2">
        <v>75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6</v>
      </c>
      <c r="CO144" s="2">
        <v>0</v>
      </c>
      <c r="CP144" s="2">
        <f t="shared" si="167"/>
        <v>46.08</v>
      </c>
      <c r="CQ144" s="2">
        <f t="shared" si="168"/>
        <v>128</v>
      </c>
      <c r="CR144" s="2">
        <f t="shared" si="169"/>
        <v>0</v>
      </c>
      <c r="CS144" s="2">
        <f t="shared" si="170"/>
        <v>0</v>
      </c>
      <c r="CT144" s="2">
        <f t="shared" si="171"/>
        <v>0</v>
      </c>
      <c r="CU144" s="2">
        <f t="shared" si="172"/>
        <v>0</v>
      </c>
      <c r="CV144" s="2">
        <f t="shared" si="173"/>
        <v>0</v>
      </c>
      <c r="CW144" s="2">
        <f t="shared" si="174"/>
        <v>0</v>
      </c>
      <c r="CX144" s="2">
        <f t="shared" si="175"/>
        <v>0</v>
      </c>
      <c r="CY144" s="2">
        <f t="shared" si="176"/>
        <v>0</v>
      </c>
      <c r="CZ144" s="2">
        <f t="shared" si="177"/>
        <v>0</v>
      </c>
      <c r="DA144" s="2"/>
      <c r="DB144" s="2"/>
      <c r="DC144" s="2" t="s">
        <v>6</v>
      </c>
      <c r="DD144" s="2" t="s">
        <v>6</v>
      </c>
      <c r="DE144" s="2" t="s">
        <v>6</v>
      </c>
      <c r="DF144" s="2" t="s">
        <v>6</v>
      </c>
      <c r="DG144" s="2" t="s">
        <v>6</v>
      </c>
      <c r="DH144" s="2" t="s">
        <v>6</v>
      </c>
      <c r="DI144" s="2" t="s">
        <v>6</v>
      </c>
      <c r="DJ144" s="2" t="s">
        <v>6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1010</v>
      </c>
      <c r="DV144" s="2" t="s">
        <v>250</v>
      </c>
      <c r="DW144" s="2" t="s">
        <v>250</v>
      </c>
      <c r="DX144" s="2">
        <v>100</v>
      </c>
      <c r="DY144" s="2"/>
      <c r="DZ144" s="2"/>
      <c r="EA144" s="2"/>
      <c r="EB144" s="2"/>
      <c r="EC144" s="2"/>
      <c r="ED144" s="2"/>
      <c r="EE144" s="2">
        <v>16510488</v>
      </c>
      <c r="EF144" s="2">
        <v>2</v>
      </c>
      <c r="EG144" s="2" t="s">
        <v>20</v>
      </c>
      <c r="EH144" s="2">
        <v>0</v>
      </c>
      <c r="EI144" s="2" t="s">
        <v>6</v>
      </c>
      <c r="EJ144" s="2">
        <v>1</v>
      </c>
      <c r="EK144" s="2">
        <v>11001</v>
      </c>
      <c r="EL144" s="2" t="s">
        <v>40</v>
      </c>
      <c r="EM144" s="2" t="s">
        <v>224</v>
      </c>
      <c r="EN144" s="2"/>
      <c r="EO144" s="2" t="s">
        <v>6</v>
      </c>
      <c r="EP144" s="2"/>
      <c r="EQ144" s="2">
        <v>0</v>
      </c>
      <c r="ER144" s="2">
        <v>128</v>
      </c>
      <c r="ES144" s="2">
        <v>128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78"/>
        <v>0</v>
      </c>
      <c r="FS144" s="2">
        <v>0</v>
      </c>
      <c r="FT144" s="2" t="s">
        <v>23</v>
      </c>
      <c r="FU144" s="2" t="s">
        <v>24</v>
      </c>
      <c r="FV144" s="2"/>
      <c r="FW144" s="2"/>
      <c r="FX144" s="2">
        <v>110.7</v>
      </c>
      <c r="FY144" s="2">
        <v>63.75</v>
      </c>
      <c r="FZ144" s="2"/>
      <c r="GA144" s="2" t="s">
        <v>6</v>
      </c>
      <c r="GB144" s="2"/>
      <c r="GC144" s="2"/>
      <c r="GD144" s="2">
        <v>0</v>
      </c>
      <c r="GE144" s="2"/>
      <c r="GF144" s="2">
        <v>848075668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79"/>
        <v>0</v>
      </c>
      <c r="GM144" s="2">
        <f t="shared" si="180"/>
        <v>46.08</v>
      </c>
      <c r="GN144" s="2">
        <f t="shared" si="181"/>
        <v>46.08</v>
      </c>
      <c r="GO144" s="2">
        <f t="shared" si="182"/>
        <v>0</v>
      </c>
      <c r="GP144" s="2">
        <f t="shared" si="183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84"/>
        <v>0</v>
      </c>
      <c r="GW144" s="2">
        <v>1</v>
      </c>
      <c r="GX144" s="2">
        <f t="shared" si="185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304</v>
      </c>
      <c r="E145" t="s">
        <v>256</v>
      </c>
      <c r="F145" t="s">
        <v>257</v>
      </c>
      <c r="G145" t="s">
        <v>258</v>
      </c>
      <c r="H145" t="s">
        <v>250</v>
      </c>
      <c r="I145">
        <f>I137*J145</f>
        <v>0.36</v>
      </c>
      <c r="J145">
        <v>0.39858281665190431</v>
      </c>
      <c r="O145">
        <f t="shared" si="151"/>
        <v>328.55</v>
      </c>
      <c r="P145">
        <f t="shared" si="152"/>
        <v>328.55</v>
      </c>
      <c r="Q145">
        <f t="shared" si="153"/>
        <v>0</v>
      </c>
      <c r="R145">
        <f t="shared" si="154"/>
        <v>0</v>
      </c>
      <c r="S145">
        <f t="shared" si="155"/>
        <v>0</v>
      </c>
      <c r="T145">
        <f t="shared" si="156"/>
        <v>0</v>
      </c>
      <c r="U145">
        <f t="shared" si="157"/>
        <v>0</v>
      </c>
      <c r="V145">
        <f t="shared" si="158"/>
        <v>0</v>
      </c>
      <c r="W145">
        <f t="shared" si="159"/>
        <v>0</v>
      </c>
      <c r="X145">
        <f t="shared" si="160"/>
        <v>0</v>
      </c>
      <c r="Y145">
        <f t="shared" si="161"/>
        <v>0</v>
      </c>
      <c r="AA145">
        <v>16688586</v>
      </c>
      <c r="AB145">
        <f t="shared" si="162"/>
        <v>128</v>
      </c>
      <c r="AC145">
        <f t="shared" si="186"/>
        <v>128</v>
      </c>
      <c r="AD145">
        <f t="shared" si="189"/>
        <v>0</v>
      </c>
      <c r="AE145">
        <f t="shared" si="190"/>
        <v>0</v>
      </c>
      <c r="AF145">
        <f t="shared" si="191"/>
        <v>0</v>
      </c>
      <c r="AG145">
        <f t="shared" si="164"/>
        <v>0</v>
      </c>
      <c r="AH145">
        <f t="shared" si="192"/>
        <v>0</v>
      </c>
      <c r="AI145">
        <f t="shared" si="193"/>
        <v>0</v>
      </c>
      <c r="AJ145">
        <f t="shared" si="166"/>
        <v>0</v>
      </c>
      <c r="AK145">
        <v>128</v>
      </c>
      <c r="AL145">
        <v>128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111</v>
      </c>
      <c r="AU145">
        <v>64</v>
      </c>
      <c r="AV145">
        <v>1</v>
      </c>
      <c r="AW145">
        <v>1</v>
      </c>
      <c r="AZ145">
        <v>7.13</v>
      </c>
      <c r="BA145">
        <v>1</v>
      </c>
      <c r="BB145">
        <v>1</v>
      </c>
      <c r="BC145">
        <v>7.13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259</v>
      </c>
      <c r="BM145">
        <v>11001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123</v>
      </c>
      <c r="CA145">
        <v>75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67"/>
        <v>328.55</v>
      </c>
      <c r="CQ145">
        <f t="shared" si="168"/>
        <v>912.64</v>
      </c>
      <c r="CR145">
        <f t="shared" si="169"/>
        <v>0</v>
      </c>
      <c r="CS145">
        <f t="shared" si="170"/>
        <v>0</v>
      </c>
      <c r="CT145">
        <f t="shared" si="171"/>
        <v>0</v>
      </c>
      <c r="CU145">
        <f t="shared" si="172"/>
        <v>0</v>
      </c>
      <c r="CV145">
        <f t="shared" si="173"/>
        <v>0</v>
      </c>
      <c r="CW145">
        <f t="shared" si="174"/>
        <v>0</v>
      </c>
      <c r="CX145">
        <f t="shared" si="175"/>
        <v>0</v>
      </c>
      <c r="CY145">
        <f t="shared" si="176"/>
        <v>0</v>
      </c>
      <c r="CZ145">
        <f t="shared" si="177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1010</v>
      </c>
      <c r="DV145" t="s">
        <v>250</v>
      </c>
      <c r="DW145" t="s">
        <v>250</v>
      </c>
      <c r="DX145">
        <v>100</v>
      </c>
      <c r="EE145">
        <v>16510488</v>
      </c>
      <c r="EF145">
        <v>2</v>
      </c>
      <c r="EG145" t="s">
        <v>20</v>
      </c>
      <c r="EH145">
        <v>0</v>
      </c>
      <c r="EI145" t="s">
        <v>6</v>
      </c>
      <c r="EJ145">
        <v>1</v>
      </c>
      <c r="EK145">
        <v>11001</v>
      </c>
      <c r="EL145" t="s">
        <v>40</v>
      </c>
      <c r="EM145" t="s">
        <v>224</v>
      </c>
      <c r="EO145" t="s">
        <v>6</v>
      </c>
      <c r="EQ145">
        <v>0</v>
      </c>
      <c r="ER145">
        <v>128</v>
      </c>
      <c r="ES145">
        <v>128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78"/>
        <v>0</v>
      </c>
      <c r="FS145">
        <v>0</v>
      </c>
      <c r="FT145" t="s">
        <v>23</v>
      </c>
      <c r="FU145" t="s">
        <v>24</v>
      </c>
      <c r="FX145">
        <v>110.7</v>
      </c>
      <c r="FY145">
        <v>63.75</v>
      </c>
      <c r="GA145" t="s">
        <v>6</v>
      </c>
      <c r="GD145">
        <v>0</v>
      </c>
      <c r="GF145">
        <v>848075668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79"/>
        <v>0</v>
      </c>
      <c r="GM145">
        <f t="shared" si="180"/>
        <v>328.55</v>
      </c>
      <c r="GN145">
        <f t="shared" si="181"/>
        <v>328.55</v>
      </c>
      <c r="GO145">
        <f t="shared" si="182"/>
        <v>0</v>
      </c>
      <c r="GP145">
        <f t="shared" si="183"/>
        <v>0</v>
      </c>
      <c r="GR145">
        <v>0</v>
      </c>
      <c r="GS145">
        <v>3</v>
      </c>
      <c r="GT145">
        <v>0</v>
      </c>
      <c r="GU145" t="s">
        <v>6</v>
      </c>
      <c r="GV145">
        <f t="shared" si="184"/>
        <v>0</v>
      </c>
      <c r="GW145">
        <v>1</v>
      </c>
      <c r="GX145">
        <f t="shared" si="185"/>
        <v>0</v>
      </c>
      <c r="HA145">
        <v>0</v>
      </c>
      <c r="HB145"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286</v>
      </c>
      <c r="D146" s="2"/>
      <c r="E146" s="2" t="s">
        <v>260</v>
      </c>
      <c r="F146" s="2" t="s">
        <v>261</v>
      </c>
      <c r="G146" s="2" t="s">
        <v>262</v>
      </c>
      <c r="H146" s="2" t="s">
        <v>250</v>
      </c>
      <c r="I146" s="2">
        <f>I136*J146</f>
        <v>7.0000000000000007E-2</v>
      </c>
      <c r="J146" s="2">
        <v>7.7502214348981413E-2</v>
      </c>
      <c r="K146" s="2"/>
      <c r="L146" s="2"/>
      <c r="M146" s="2"/>
      <c r="N146" s="2"/>
      <c r="O146" s="2">
        <f t="shared" si="151"/>
        <v>4.41</v>
      </c>
      <c r="P146" s="2">
        <f t="shared" si="152"/>
        <v>4.41</v>
      </c>
      <c r="Q146" s="2">
        <f t="shared" si="153"/>
        <v>0</v>
      </c>
      <c r="R146" s="2">
        <f t="shared" si="154"/>
        <v>0</v>
      </c>
      <c r="S146" s="2">
        <f t="shared" si="155"/>
        <v>0</v>
      </c>
      <c r="T146" s="2">
        <f t="shared" si="156"/>
        <v>0</v>
      </c>
      <c r="U146" s="2">
        <f t="shared" si="157"/>
        <v>0</v>
      </c>
      <c r="V146" s="2">
        <f t="shared" si="158"/>
        <v>0</v>
      </c>
      <c r="W146" s="2">
        <f t="shared" si="159"/>
        <v>0</v>
      </c>
      <c r="X146" s="2">
        <f t="shared" si="160"/>
        <v>0</v>
      </c>
      <c r="Y146" s="2">
        <f t="shared" si="161"/>
        <v>0</v>
      </c>
      <c r="Z146" s="2"/>
      <c r="AA146" s="2">
        <v>16688585</v>
      </c>
      <c r="AB146" s="2">
        <f t="shared" si="162"/>
        <v>63</v>
      </c>
      <c r="AC146" s="2">
        <f t="shared" si="186"/>
        <v>63</v>
      </c>
      <c r="AD146" s="2">
        <f t="shared" si="189"/>
        <v>0</v>
      </c>
      <c r="AE146" s="2">
        <f t="shared" si="190"/>
        <v>0</v>
      </c>
      <c r="AF146" s="2">
        <f t="shared" si="191"/>
        <v>0</v>
      </c>
      <c r="AG146" s="2">
        <f t="shared" si="164"/>
        <v>0</v>
      </c>
      <c r="AH146" s="2">
        <f t="shared" si="192"/>
        <v>0</v>
      </c>
      <c r="AI146" s="2">
        <f t="shared" si="193"/>
        <v>0</v>
      </c>
      <c r="AJ146" s="2">
        <f t="shared" si="166"/>
        <v>0</v>
      </c>
      <c r="AK146" s="2">
        <v>63</v>
      </c>
      <c r="AL146" s="2">
        <v>63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111</v>
      </c>
      <c r="AU146" s="2">
        <v>64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3</v>
      </c>
      <c r="BI146" s="2">
        <v>1</v>
      </c>
      <c r="BJ146" s="2" t="s">
        <v>263</v>
      </c>
      <c r="BK146" s="2"/>
      <c r="BL146" s="2"/>
      <c r="BM146" s="2">
        <v>11001</v>
      </c>
      <c r="BN146" s="2">
        <v>0</v>
      </c>
      <c r="BO146" s="2" t="s">
        <v>6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123</v>
      </c>
      <c r="CA146" s="2">
        <v>75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6</v>
      </c>
      <c r="CO146" s="2">
        <v>0</v>
      </c>
      <c r="CP146" s="2">
        <f t="shared" si="167"/>
        <v>4.41</v>
      </c>
      <c r="CQ146" s="2">
        <f t="shared" si="168"/>
        <v>63</v>
      </c>
      <c r="CR146" s="2">
        <f t="shared" si="169"/>
        <v>0</v>
      </c>
      <c r="CS146" s="2">
        <f t="shared" si="170"/>
        <v>0</v>
      </c>
      <c r="CT146" s="2">
        <f t="shared" si="171"/>
        <v>0</v>
      </c>
      <c r="CU146" s="2">
        <f t="shared" si="172"/>
        <v>0</v>
      </c>
      <c r="CV146" s="2">
        <f t="shared" si="173"/>
        <v>0</v>
      </c>
      <c r="CW146" s="2">
        <f t="shared" si="174"/>
        <v>0</v>
      </c>
      <c r="CX146" s="2">
        <f t="shared" si="175"/>
        <v>0</v>
      </c>
      <c r="CY146" s="2">
        <f t="shared" si="176"/>
        <v>0</v>
      </c>
      <c r="CZ146" s="2">
        <f t="shared" si="177"/>
        <v>0</v>
      </c>
      <c r="DA146" s="2"/>
      <c r="DB146" s="2"/>
      <c r="DC146" s="2" t="s">
        <v>6</v>
      </c>
      <c r="DD146" s="2" t="s">
        <v>6</v>
      </c>
      <c r="DE146" s="2" t="s">
        <v>6</v>
      </c>
      <c r="DF146" s="2" t="s">
        <v>6</v>
      </c>
      <c r="DG146" s="2" t="s">
        <v>6</v>
      </c>
      <c r="DH146" s="2" t="s">
        <v>6</v>
      </c>
      <c r="DI146" s="2" t="s">
        <v>6</v>
      </c>
      <c r="DJ146" s="2" t="s">
        <v>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1010</v>
      </c>
      <c r="DV146" s="2" t="s">
        <v>250</v>
      </c>
      <c r="DW146" s="2" t="s">
        <v>250</v>
      </c>
      <c r="DX146" s="2">
        <v>100</v>
      </c>
      <c r="DY146" s="2"/>
      <c r="DZ146" s="2"/>
      <c r="EA146" s="2"/>
      <c r="EB146" s="2"/>
      <c r="EC146" s="2"/>
      <c r="ED146" s="2"/>
      <c r="EE146" s="2">
        <v>16510488</v>
      </c>
      <c r="EF146" s="2">
        <v>2</v>
      </c>
      <c r="EG146" s="2" t="s">
        <v>20</v>
      </c>
      <c r="EH146" s="2">
        <v>0</v>
      </c>
      <c r="EI146" s="2" t="s">
        <v>6</v>
      </c>
      <c r="EJ146" s="2">
        <v>1</v>
      </c>
      <c r="EK146" s="2">
        <v>11001</v>
      </c>
      <c r="EL146" s="2" t="s">
        <v>40</v>
      </c>
      <c r="EM146" s="2" t="s">
        <v>224</v>
      </c>
      <c r="EN146" s="2"/>
      <c r="EO146" s="2" t="s">
        <v>6</v>
      </c>
      <c r="EP146" s="2"/>
      <c r="EQ146" s="2">
        <v>0</v>
      </c>
      <c r="ER146" s="2">
        <v>63</v>
      </c>
      <c r="ES146" s="2">
        <v>63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78"/>
        <v>0</v>
      </c>
      <c r="FS146" s="2">
        <v>0</v>
      </c>
      <c r="FT146" s="2" t="s">
        <v>23</v>
      </c>
      <c r="FU146" s="2" t="s">
        <v>24</v>
      </c>
      <c r="FV146" s="2"/>
      <c r="FW146" s="2"/>
      <c r="FX146" s="2">
        <v>110.7</v>
      </c>
      <c r="FY146" s="2">
        <v>63.75</v>
      </c>
      <c r="FZ146" s="2"/>
      <c r="GA146" s="2" t="s">
        <v>6</v>
      </c>
      <c r="GB146" s="2"/>
      <c r="GC146" s="2"/>
      <c r="GD146" s="2">
        <v>0</v>
      </c>
      <c r="GE146" s="2"/>
      <c r="GF146" s="2">
        <v>1906340979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79"/>
        <v>0</v>
      </c>
      <c r="GM146" s="2">
        <f t="shared" si="180"/>
        <v>4.41</v>
      </c>
      <c r="GN146" s="2">
        <f t="shared" si="181"/>
        <v>4.41</v>
      </c>
      <c r="GO146" s="2">
        <f t="shared" si="182"/>
        <v>0</v>
      </c>
      <c r="GP146" s="2">
        <f t="shared" si="183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84"/>
        <v>0</v>
      </c>
      <c r="GW146" s="2">
        <v>1</v>
      </c>
      <c r="GX146" s="2">
        <f t="shared" si="185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303</v>
      </c>
      <c r="E147" t="s">
        <v>260</v>
      </c>
      <c r="F147" t="s">
        <v>261</v>
      </c>
      <c r="G147" t="s">
        <v>262</v>
      </c>
      <c r="H147" t="s">
        <v>250</v>
      </c>
      <c r="I147">
        <f>I137*J147</f>
        <v>7.0000000000000007E-2</v>
      </c>
      <c r="J147">
        <v>7.7502214348981413E-2</v>
      </c>
      <c r="O147">
        <f t="shared" si="151"/>
        <v>31.44</v>
      </c>
      <c r="P147">
        <f t="shared" si="152"/>
        <v>31.44</v>
      </c>
      <c r="Q147">
        <f t="shared" si="153"/>
        <v>0</v>
      </c>
      <c r="R147">
        <f t="shared" si="154"/>
        <v>0</v>
      </c>
      <c r="S147">
        <f t="shared" si="155"/>
        <v>0</v>
      </c>
      <c r="T147">
        <f t="shared" si="156"/>
        <v>0</v>
      </c>
      <c r="U147">
        <f t="shared" si="157"/>
        <v>0</v>
      </c>
      <c r="V147">
        <f t="shared" si="158"/>
        <v>0</v>
      </c>
      <c r="W147">
        <f t="shared" si="159"/>
        <v>0</v>
      </c>
      <c r="X147">
        <f t="shared" si="160"/>
        <v>0</v>
      </c>
      <c r="Y147">
        <f t="shared" si="161"/>
        <v>0</v>
      </c>
      <c r="AA147">
        <v>16688586</v>
      </c>
      <c r="AB147">
        <f t="shared" si="162"/>
        <v>63</v>
      </c>
      <c r="AC147">
        <f t="shared" si="186"/>
        <v>63</v>
      </c>
      <c r="AD147">
        <f t="shared" si="189"/>
        <v>0</v>
      </c>
      <c r="AE147">
        <f t="shared" si="190"/>
        <v>0</v>
      </c>
      <c r="AF147">
        <f t="shared" si="191"/>
        <v>0</v>
      </c>
      <c r="AG147">
        <f t="shared" si="164"/>
        <v>0</v>
      </c>
      <c r="AH147">
        <f t="shared" si="192"/>
        <v>0</v>
      </c>
      <c r="AI147">
        <f t="shared" si="193"/>
        <v>0</v>
      </c>
      <c r="AJ147">
        <f t="shared" si="166"/>
        <v>0</v>
      </c>
      <c r="AK147">
        <v>63</v>
      </c>
      <c r="AL147">
        <v>63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111</v>
      </c>
      <c r="AU147">
        <v>64</v>
      </c>
      <c r="AV147">
        <v>1</v>
      </c>
      <c r="AW147">
        <v>1</v>
      </c>
      <c r="AZ147">
        <v>7.13</v>
      </c>
      <c r="BA147">
        <v>1</v>
      </c>
      <c r="BB147">
        <v>1</v>
      </c>
      <c r="BC147">
        <v>7.13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263</v>
      </c>
      <c r="BM147">
        <v>11001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123</v>
      </c>
      <c r="CA147">
        <v>75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67"/>
        <v>31.44</v>
      </c>
      <c r="CQ147">
        <f t="shared" si="168"/>
        <v>449.19</v>
      </c>
      <c r="CR147">
        <f t="shared" si="169"/>
        <v>0</v>
      </c>
      <c r="CS147">
        <f t="shared" si="170"/>
        <v>0</v>
      </c>
      <c r="CT147">
        <f t="shared" si="171"/>
        <v>0</v>
      </c>
      <c r="CU147">
        <f t="shared" si="172"/>
        <v>0</v>
      </c>
      <c r="CV147">
        <f t="shared" si="173"/>
        <v>0</v>
      </c>
      <c r="CW147">
        <f t="shared" si="174"/>
        <v>0</v>
      </c>
      <c r="CX147">
        <f t="shared" si="175"/>
        <v>0</v>
      </c>
      <c r="CY147">
        <f t="shared" si="176"/>
        <v>0</v>
      </c>
      <c r="CZ147">
        <f t="shared" si="177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250</v>
      </c>
      <c r="DW147" t="s">
        <v>250</v>
      </c>
      <c r="DX147">
        <v>100</v>
      </c>
      <c r="EE147">
        <v>16510488</v>
      </c>
      <c r="EF147">
        <v>2</v>
      </c>
      <c r="EG147" t="s">
        <v>20</v>
      </c>
      <c r="EH147">
        <v>0</v>
      </c>
      <c r="EI147" t="s">
        <v>6</v>
      </c>
      <c r="EJ147">
        <v>1</v>
      </c>
      <c r="EK147">
        <v>11001</v>
      </c>
      <c r="EL147" t="s">
        <v>40</v>
      </c>
      <c r="EM147" t="s">
        <v>224</v>
      </c>
      <c r="EO147" t="s">
        <v>6</v>
      </c>
      <c r="EQ147">
        <v>0</v>
      </c>
      <c r="ER147">
        <v>63</v>
      </c>
      <c r="ES147">
        <v>63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78"/>
        <v>0</v>
      </c>
      <c r="FS147">
        <v>0</v>
      </c>
      <c r="FT147" t="s">
        <v>23</v>
      </c>
      <c r="FU147" t="s">
        <v>24</v>
      </c>
      <c r="FX147">
        <v>110.7</v>
      </c>
      <c r="FY147">
        <v>63.75</v>
      </c>
      <c r="GA147" t="s">
        <v>6</v>
      </c>
      <c r="GD147">
        <v>0</v>
      </c>
      <c r="GF147">
        <v>1906340979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79"/>
        <v>0</v>
      </c>
      <c r="GM147">
        <f t="shared" si="180"/>
        <v>31.44</v>
      </c>
      <c r="GN147">
        <f t="shared" si="181"/>
        <v>31.44</v>
      </c>
      <c r="GO147">
        <f t="shared" si="182"/>
        <v>0</v>
      </c>
      <c r="GP147">
        <f t="shared" si="183"/>
        <v>0</v>
      </c>
      <c r="GR147">
        <v>0</v>
      </c>
      <c r="GS147">
        <v>3</v>
      </c>
      <c r="GT147">
        <v>0</v>
      </c>
      <c r="GU147" t="s">
        <v>6</v>
      </c>
      <c r="GV147">
        <f t="shared" si="184"/>
        <v>0</v>
      </c>
      <c r="GW147">
        <v>1</v>
      </c>
      <c r="GX147">
        <f t="shared" si="185"/>
        <v>0</v>
      </c>
      <c r="HA147">
        <v>0</v>
      </c>
      <c r="HB147"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289</v>
      </c>
      <c r="D148" s="2"/>
      <c r="E148" s="2" t="s">
        <v>264</v>
      </c>
      <c r="F148" s="2" t="s">
        <v>248</v>
      </c>
      <c r="G148" s="2" t="s">
        <v>249</v>
      </c>
      <c r="H148" s="2" t="s">
        <v>250</v>
      </c>
      <c r="I148" s="2">
        <f>I136*J148</f>
        <v>0.06</v>
      </c>
      <c r="J148" s="2">
        <v>6.6430469441984052E-2</v>
      </c>
      <c r="K148" s="2"/>
      <c r="L148" s="2"/>
      <c r="M148" s="2"/>
      <c r="N148" s="2"/>
      <c r="O148" s="2">
        <f t="shared" si="151"/>
        <v>7.68</v>
      </c>
      <c r="P148" s="2">
        <f t="shared" si="152"/>
        <v>7.68</v>
      </c>
      <c r="Q148" s="2">
        <f t="shared" si="153"/>
        <v>0</v>
      </c>
      <c r="R148" s="2">
        <f t="shared" si="154"/>
        <v>0</v>
      </c>
      <c r="S148" s="2">
        <f t="shared" si="155"/>
        <v>0</v>
      </c>
      <c r="T148" s="2">
        <f t="shared" si="156"/>
        <v>0</v>
      </c>
      <c r="U148" s="2">
        <f t="shared" si="157"/>
        <v>0</v>
      </c>
      <c r="V148" s="2">
        <f t="shared" si="158"/>
        <v>0</v>
      </c>
      <c r="W148" s="2">
        <f t="shared" si="159"/>
        <v>0</v>
      </c>
      <c r="X148" s="2">
        <f t="shared" si="160"/>
        <v>0</v>
      </c>
      <c r="Y148" s="2">
        <f t="shared" si="161"/>
        <v>0</v>
      </c>
      <c r="Z148" s="2"/>
      <c r="AA148" s="2">
        <v>16688585</v>
      </c>
      <c r="AB148" s="2">
        <f t="shared" si="162"/>
        <v>128</v>
      </c>
      <c r="AC148" s="2">
        <f t="shared" si="186"/>
        <v>128</v>
      </c>
      <c r="AD148" s="2">
        <f t="shared" si="189"/>
        <v>0</v>
      </c>
      <c r="AE148" s="2">
        <f t="shared" si="190"/>
        <v>0</v>
      </c>
      <c r="AF148" s="2">
        <f t="shared" si="191"/>
        <v>0</v>
      </c>
      <c r="AG148" s="2">
        <f t="shared" si="164"/>
        <v>0</v>
      </c>
      <c r="AH148" s="2">
        <f t="shared" si="192"/>
        <v>0</v>
      </c>
      <c r="AI148" s="2">
        <f t="shared" si="193"/>
        <v>0</v>
      </c>
      <c r="AJ148" s="2">
        <f t="shared" si="166"/>
        <v>0</v>
      </c>
      <c r="AK148" s="2">
        <v>128</v>
      </c>
      <c r="AL148" s="2">
        <v>128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111</v>
      </c>
      <c r="AU148" s="2">
        <v>64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3</v>
      </c>
      <c r="BI148" s="2">
        <v>1</v>
      </c>
      <c r="BJ148" s="2" t="s">
        <v>251</v>
      </c>
      <c r="BK148" s="2"/>
      <c r="BL148" s="2"/>
      <c r="BM148" s="2">
        <v>11001</v>
      </c>
      <c r="BN148" s="2">
        <v>0</v>
      </c>
      <c r="BO148" s="2" t="s">
        <v>6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123</v>
      </c>
      <c r="CA148" s="2">
        <v>75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6</v>
      </c>
      <c r="CO148" s="2">
        <v>0</v>
      </c>
      <c r="CP148" s="2">
        <f t="shared" si="167"/>
        <v>7.68</v>
      </c>
      <c r="CQ148" s="2">
        <f t="shared" si="168"/>
        <v>128</v>
      </c>
      <c r="CR148" s="2">
        <f t="shared" si="169"/>
        <v>0</v>
      </c>
      <c r="CS148" s="2">
        <f t="shared" si="170"/>
        <v>0</v>
      </c>
      <c r="CT148" s="2">
        <f t="shared" si="171"/>
        <v>0</v>
      </c>
      <c r="CU148" s="2">
        <f t="shared" si="172"/>
        <v>0</v>
      </c>
      <c r="CV148" s="2">
        <f t="shared" si="173"/>
        <v>0</v>
      </c>
      <c r="CW148" s="2">
        <f t="shared" si="174"/>
        <v>0</v>
      </c>
      <c r="CX148" s="2">
        <f t="shared" si="175"/>
        <v>0</v>
      </c>
      <c r="CY148" s="2">
        <f t="shared" si="176"/>
        <v>0</v>
      </c>
      <c r="CZ148" s="2">
        <f t="shared" si="177"/>
        <v>0</v>
      </c>
      <c r="DA148" s="2"/>
      <c r="DB148" s="2"/>
      <c r="DC148" s="2" t="s">
        <v>6</v>
      </c>
      <c r="DD148" s="2" t="s">
        <v>6</v>
      </c>
      <c r="DE148" s="2" t="s">
        <v>6</v>
      </c>
      <c r="DF148" s="2" t="s">
        <v>6</v>
      </c>
      <c r="DG148" s="2" t="s">
        <v>6</v>
      </c>
      <c r="DH148" s="2" t="s">
        <v>6</v>
      </c>
      <c r="DI148" s="2" t="s">
        <v>6</v>
      </c>
      <c r="DJ148" s="2" t="s">
        <v>6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1010</v>
      </c>
      <c r="DV148" s="2" t="s">
        <v>250</v>
      </c>
      <c r="DW148" s="2" t="s">
        <v>250</v>
      </c>
      <c r="DX148" s="2">
        <v>100</v>
      </c>
      <c r="DY148" s="2"/>
      <c r="DZ148" s="2"/>
      <c r="EA148" s="2"/>
      <c r="EB148" s="2"/>
      <c r="EC148" s="2"/>
      <c r="ED148" s="2"/>
      <c r="EE148" s="2">
        <v>16510488</v>
      </c>
      <c r="EF148" s="2">
        <v>2</v>
      </c>
      <c r="EG148" s="2" t="s">
        <v>20</v>
      </c>
      <c r="EH148" s="2">
        <v>0</v>
      </c>
      <c r="EI148" s="2" t="s">
        <v>6</v>
      </c>
      <c r="EJ148" s="2">
        <v>1</v>
      </c>
      <c r="EK148" s="2">
        <v>11001</v>
      </c>
      <c r="EL148" s="2" t="s">
        <v>40</v>
      </c>
      <c r="EM148" s="2" t="s">
        <v>224</v>
      </c>
      <c r="EN148" s="2"/>
      <c r="EO148" s="2" t="s">
        <v>6</v>
      </c>
      <c r="EP148" s="2"/>
      <c r="EQ148" s="2">
        <v>0</v>
      </c>
      <c r="ER148" s="2">
        <v>128</v>
      </c>
      <c r="ES148" s="2">
        <v>128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78"/>
        <v>0</v>
      </c>
      <c r="FS148" s="2">
        <v>0</v>
      </c>
      <c r="FT148" s="2" t="s">
        <v>23</v>
      </c>
      <c r="FU148" s="2" t="s">
        <v>24</v>
      </c>
      <c r="FV148" s="2"/>
      <c r="FW148" s="2"/>
      <c r="FX148" s="2">
        <v>110.7</v>
      </c>
      <c r="FY148" s="2">
        <v>63.75</v>
      </c>
      <c r="FZ148" s="2"/>
      <c r="GA148" s="2" t="s">
        <v>6</v>
      </c>
      <c r="GB148" s="2"/>
      <c r="GC148" s="2"/>
      <c r="GD148" s="2">
        <v>0</v>
      </c>
      <c r="GE148" s="2"/>
      <c r="GF148" s="2">
        <v>-1530028590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79"/>
        <v>0</v>
      </c>
      <c r="GM148" s="2">
        <f t="shared" si="180"/>
        <v>7.68</v>
      </c>
      <c r="GN148" s="2">
        <f t="shared" si="181"/>
        <v>7.68</v>
      </c>
      <c r="GO148" s="2">
        <f t="shared" si="182"/>
        <v>0</v>
      </c>
      <c r="GP148" s="2">
        <f t="shared" si="183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84"/>
        <v>0</v>
      </c>
      <c r="GW148" s="2">
        <v>1</v>
      </c>
      <c r="GX148" s="2">
        <f t="shared" si="185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306</v>
      </c>
      <c r="E149" t="s">
        <v>264</v>
      </c>
      <c r="F149" t="s">
        <v>248</v>
      </c>
      <c r="G149" t="s">
        <v>249</v>
      </c>
      <c r="H149" t="s">
        <v>250</v>
      </c>
      <c r="I149">
        <f>I137*J149</f>
        <v>0.06</v>
      </c>
      <c r="J149">
        <v>6.6430469441984052E-2</v>
      </c>
      <c r="O149">
        <f t="shared" si="151"/>
        <v>54.76</v>
      </c>
      <c r="P149">
        <f t="shared" si="152"/>
        <v>54.76</v>
      </c>
      <c r="Q149">
        <f t="shared" si="153"/>
        <v>0</v>
      </c>
      <c r="R149">
        <f t="shared" si="154"/>
        <v>0</v>
      </c>
      <c r="S149">
        <f t="shared" si="155"/>
        <v>0</v>
      </c>
      <c r="T149">
        <f t="shared" si="156"/>
        <v>0</v>
      </c>
      <c r="U149">
        <f t="shared" si="157"/>
        <v>0</v>
      </c>
      <c r="V149">
        <f t="shared" si="158"/>
        <v>0</v>
      </c>
      <c r="W149">
        <f t="shared" si="159"/>
        <v>0</v>
      </c>
      <c r="X149">
        <f t="shared" si="160"/>
        <v>0</v>
      </c>
      <c r="Y149">
        <f t="shared" si="161"/>
        <v>0</v>
      </c>
      <c r="AA149">
        <v>16688586</v>
      </c>
      <c r="AB149">
        <f t="shared" si="162"/>
        <v>128</v>
      </c>
      <c r="AC149">
        <f t="shared" si="186"/>
        <v>128</v>
      </c>
      <c r="AD149">
        <f t="shared" si="189"/>
        <v>0</v>
      </c>
      <c r="AE149">
        <f t="shared" si="190"/>
        <v>0</v>
      </c>
      <c r="AF149">
        <f t="shared" si="191"/>
        <v>0</v>
      </c>
      <c r="AG149">
        <f t="shared" si="164"/>
        <v>0</v>
      </c>
      <c r="AH149">
        <f t="shared" si="192"/>
        <v>0</v>
      </c>
      <c r="AI149">
        <f t="shared" si="193"/>
        <v>0</v>
      </c>
      <c r="AJ149">
        <f t="shared" si="166"/>
        <v>0</v>
      </c>
      <c r="AK149">
        <v>128</v>
      </c>
      <c r="AL149">
        <v>128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111</v>
      </c>
      <c r="AU149">
        <v>64</v>
      </c>
      <c r="AV149">
        <v>1</v>
      </c>
      <c r="AW149">
        <v>1</v>
      </c>
      <c r="AZ149">
        <v>7.13</v>
      </c>
      <c r="BA149">
        <v>1</v>
      </c>
      <c r="BB149">
        <v>1</v>
      </c>
      <c r="BC149">
        <v>7.13</v>
      </c>
      <c r="BD149" t="s">
        <v>6</v>
      </c>
      <c r="BE149" t="s">
        <v>6</v>
      </c>
      <c r="BF149" t="s">
        <v>6</v>
      </c>
      <c r="BG149" t="s">
        <v>6</v>
      </c>
      <c r="BH149">
        <v>3</v>
      </c>
      <c r="BI149">
        <v>1</v>
      </c>
      <c r="BJ149" t="s">
        <v>251</v>
      </c>
      <c r="BM149">
        <v>11001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123</v>
      </c>
      <c r="CA149">
        <v>75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167"/>
        <v>54.76</v>
      </c>
      <c r="CQ149">
        <f t="shared" si="168"/>
        <v>912.64</v>
      </c>
      <c r="CR149">
        <f t="shared" si="169"/>
        <v>0</v>
      </c>
      <c r="CS149">
        <f t="shared" si="170"/>
        <v>0</v>
      </c>
      <c r="CT149">
        <f t="shared" si="171"/>
        <v>0</v>
      </c>
      <c r="CU149">
        <f t="shared" si="172"/>
        <v>0</v>
      </c>
      <c r="CV149">
        <f t="shared" si="173"/>
        <v>0</v>
      </c>
      <c r="CW149">
        <f t="shared" si="174"/>
        <v>0</v>
      </c>
      <c r="CX149">
        <f t="shared" si="175"/>
        <v>0</v>
      </c>
      <c r="CY149">
        <f t="shared" si="176"/>
        <v>0</v>
      </c>
      <c r="CZ149">
        <f t="shared" si="177"/>
        <v>0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1010</v>
      </c>
      <c r="DV149" t="s">
        <v>250</v>
      </c>
      <c r="DW149" t="s">
        <v>250</v>
      </c>
      <c r="DX149">
        <v>100</v>
      </c>
      <c r="EE149">
        <v>16510488</v>
      </c>
      <c r="EF149">
        <v>2</v>
      </c>
      <c r="EG149" t="s">
        <v>20</v>
      </c>
      <c r="EH149">
        <v>0</v>
      </c>
      <c r="EI149" t="s">
        <v>6</v>
      </c>
      <c r="EJ149">
        <v>1</v>
      </c>
      <c r="EK149">
        <v>11001</v>
      </c>
      <c r="EL149" t="s">
        <v>40</v>
      </c>
      <c r="EM149" t="s">
        <v>224</v>
      </c>
      <c r="EO149" t="s">
        <v>6</v>
      </c>
      <c r="EQ149">
        <v>0</v>
      </c>
      <c r="ER149">
        <v>128</v>
      </c>
      <c r="ES149">
        <v>128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78"/>
        <v>0</v>
      </c>
      <c r="FS149">
        <v>0</v>
      </c>
      <c r="FT149" t="s">
        <v>23</v>
      </c>
      <c r="FU149" t="s">
        <v>24</v>
      </c>
      <c r="FX149">
        <v>110.7</v>
      </c>
      <c r="FY149">
        <v>63.75</v>
      </c>
      <c r="GA149" t="s">
        <v>6</v>
      </c>
      <c r="GD149">
        <v>0</v>
      </c>
      <c r="GF149">
        <v>-1530028590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79"/>
        <v>0</v>
      </c>
      <c r="GM149">
        <f t="shared" si="180"/>
        <v>54.76</v>
      </c>
      <c r="GN149">
        <f t="shared" si="181"/>
        <v>54.76</v>
      </c>
      <c r="GO149">
        <f t="shared" si="182"/>
        <v>0</v>
      </c>
      <c r="GP149">
        <f t="shared" si="183"/>
        <v>0</v>
      </c>
      <c r="GR149">
        <v>0</v>
      </c>
      <c r="GS149">
        <v>3</v>
      </c>
      <c r="GT149">
        <v>0</v>
      </c>
      <c r="GU149" t="s">
        <v>6</v>
      </c>
      <c r="GV149">
        <f t="shared" si="184"/>
        <v>0</v>
      </c>
      <c r="GW149">
        <v>1</v>
      </c>
      <c r="GX149">
        <f t="shared" si="185"/>
        <v>0</v>
      </c>
      <c r="HA149">
        <v>0</v>
      </c>
      <c r="HB149"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281</v>
      </c>
      <c r="D150" s="2"/>
      <c r="E150" s="2" t="s">
        <v>265</v>
      </c>
      <c r="F150" s="2" t="s">
        <v>266</v>
      </c>
      <c r="G150" s="2" t="s">
        <v>267</v>
      </c>
      <c r="H150" s="2" t="s">
        <v>268</v>
      </c>
      <c r="I150" s="2">
        <f>I136*J150</f>
        <v>6.3224</v>
      </c>
      <c r="J150" s="2">
        <v>7</v>
      </c>
      <c r="K150" s="2"/>
      <c r="L150" s="2"/>
      <c r="M150" s="2"/>
      <c r="N150" s="2"/>
      <c r="O150" s="2">
        <f t="shared" si="151"/>
        <v>0</v>
      </c>
      <c r="P150" s="2">
        <f t="shared" si="152"/>
        <v>0</v>
      </c>
      <c r="Q150" s="2">
        <f t="shared" si="153"/>
        <v>0</v>
      </c>
      <c r="R150" s="2">
        <f t="shared" si="154"/>
        <v>0</v>
      </c>
      <c r="S150" s="2">
        <f t="shared" si="155"/>
        <v>0</v>
      </c>
      <c r="T150" s="2">
        <f t="shared" si="156"/>
        <v>0</v>
      </c>
      <c r="U150" s="2">
        <f t="shared" si="157"/>
        <v>0</v>
      </c>
      <c r="V150" s="2">
        <f t="shared" si="158"/>
        <v>0</v>
      </c>
      <c r="W150" s="2">
        <f t="shared" si="159"/>
        <v>0</v>
      </c>
      <c r="X150" s="2">
        <f t="shared" si="160"/>
        <v>0</v>
      </c>
      <c r="Y150" s="2">
        <f t="shared" si="161"/>
        <v>0</v>
      </c>
      <c r="Z150" s="2"/>
      <c r="AA150" s="2">
        <v>16688585</v>
      </c>
      <c r="AB150" s="2">
        <f t="shared" si="162"/>
        <v>0</v>
      </c>
      <c r="AC150" s="2">
        <f t="shared" si="186"/>
        <v>0</v>
      </c>
      <c r="AD150" s="2">
        <f t="shared" si="189"/>
        <v>0</v>
      </c>
      <c r="AE150" s="2">
        <f t="shared" si="190"/>
        <v>0</v>
      </c>
      <c r="AF150" s="2">
        <f t="shared" si="191"/>
        <v>0</v>
      </c>
      <c r="AG150" s="2">
        <f t="shared" si="164"/>
        <v>0</v>
      </c>
      <c r="AH150" s="2">
        <f t="shared" si="192"/>
        <v>0</v>
      </c>
      <c r="AI150" s="2">
        <f t="shared" si="193"/>
        <v>0</v>
      </c>
      <c r="AJ150" s="2">
        <f t="shared" si="166"/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111</v>
      </c>
      <c r="AU150" s="2">
        <v>64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3</v>
      </c>
      <c r="BI150" s="2">
        <v>1</v>
      </c>
      <c r="BJ150" s="2" t="s">
        <v>6</v>
      </c>
      <c r="BK150" s="2"/>
      <c r="BL150" s="2"/>
      <c r="BM150" s="2">
        <v>11001</v>
      </c>
      <c r="BN150" s="2">
        <v>0</v>
      </c>
      <c r="BO150" s="2" t="s">
        <v>6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123</v>
      </c>
      <c r="CA150" s="2">
        <v>75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6</v>
      </c>
      <c r="CO150" s="2">
        <v>0</v>
      </c>
      <c r="CP150" s="2">
        <f t="shared" si="167"/>
        <v>0</v>
      </c>
      <c r="CQ150" s="2">
        <f t="shared" si="168"/>
        <v>0</v>
      </c>
      <c r="CR150" s="2">
        <f t="shared" si="169"/>
        <v>0</v>
      </c>
      <c r="CS150" s="2">
        <f t="shared" si="170"/>
        <v>0</v>
      </c>
      <c r="CT150" s="2">
        <f t="shared" si="171"/>
        <v>0</v>
      </c>
      <c r="CU150" s="2">
        <f t="shared" si="172"/>
        <v>0</v>
      </c>
      <c r="CV150" s="2">
        <f t="shared" si="173"/>
        <v>0</v>
      </c>
      <c r="CW150" s="2">
        <f t="shared" si="174"/>
        <v>0</v>
      </c>
      <c r="CX150" s="2">
        <f t="shared" si="175"/>
        <v>0</v>
      </c>
      <c r="CY150" s="2">
        <f t="shared" si="176"/>
        <v>0</v>
      </c>
      <c r="CZ150" s="2">
        <f t="shared" si="177"/>
        <v>0</v>
      </c>
      <c r="DA150" s="2"/>
      <c r="DB150" s="2"/>
      <c r="DC150" s="2" t="s">
        <v>6</v>
      </c>
      <c r="DD150" s="2" t="s">
        <v>6</v>
      </c>
      <c r="DE150" s="2" t="s">
        <v>6</v>
      </c>
      <c r="DF150" s="2" t="s">
        <v>6</v>
      </c>
      <c r="DG150" s="2" t="s">
        <v>6</v>
      </c>
      <c r="DH150" s="2" t="s">
        <v>6</v>
      </c>
      <c r="DI150" s="2" t="s">
        <v>6</v>
      </c>
      <c r="DJ150" s="2" t="s">
        <v>6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1010</v>
      </c>
      <c r="DV150" s="2" t="s">
        <v>268</v>
      </c>
      <c r="DW150" s="2" t="s">
        <v>268</v>
      </c>
      <c r="DX150" s="2">
        <v>1</v>
      </c>
      <c r="DY150" s="2"/>
      <c r="DZ150" s="2"/>
      <c r="EA150" s="2"/>
      <c r="EB150" s="2"/>
      <c r="EC150" s="2"/>
      <c r="ED150" s="2"/>
      <c r="EE150" s="2">
        <v>16510488</v>
      </c>
      <c r="EF150" s="2">
        <v>2</v>
      </c>
      <c r="EG150" s="2" t="s">
        <v>20</v>
      </c>
      <c r="EH150" s="2">
        <v>0</v>
      </c>
      <c r="EI150" s="2" t="s">
        <v>6</v>
      </c>
      <c r="EJ150" s="2">
        <v>1</v>
      </c>
      <c r="EK150" s="2">
        <v>11001</v>
      </c>
      <c r="EL150" s="2" t="s">
        <v>40</v>
      </c>
      <c r="EM150" s="2" t="s">
        <v>224</v>
      </c>
      <c r="EN150" s="2"/>
      <c r="EO150" s="2" t="s">
        <v>6</v>
      </c>
      <c r="EP150" s="2"/>
      <c r="EQ150" s="2">
        <v>0</v>
      </c>
      <c r="ER150" s="2">
        <v>0</v>
      </c>
      <c r="ES150" s="2">
        <v>0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78"/>
        <v>0</v>
      </c>
      <c r="FS150" s="2">
        <v>0</v>
      </c>
      <c r="FT150" s="2" t="s">
        <v>23</v>
      </c>
      <c r="FU150" s="2" t="s">
        <v>24</v>
      </c>
      <c r="FV150" s="2"/>
      <c r="FW150" s="2"/>
      <c r="FX150" s="2">
        <v>110.7</v>
      </c>
      <c r="FY150" s="2">
        <v>63.75</v>
      </c>
      <c r="FZ150" s="2"/>
      <c r="GA150" s="2" t="s">
        <v>6</v>
      </c>
      <c r="GB150" s="2"/>
      <c r="GC150" s="2"/>
      <c r="GD150" s="2">
        <v>0</v>
      </c>
      <c r="GE150" s="2"/>
      <c r="GF150" s="2">
        <v>457303772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79"/>
        <v>0</v>
      </c>
      <c r="GM150" s="2">
        <f t="shared" si="180"/>
        <v>0</v>
      </c>
      <c r="GN150" s="2">
        <f t="shared" si="181"/>
        <v>0</v>
      </c>
      <c r="GO150" s="2">
        <f t="shared" si="182"/>
        <v>0</v>
      </c>
      <c r="GP150" s="2">
        <f t="shared" si="183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84"/>
        <v>0</v>
      </c>
      <c r="GW150" s="2">
        <v>1</v>
      </c>
      <c r="GX150" s="2">
        <f t="shared" si="185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298</v>
      </c>
      <c r="E151" t="s">
        <v>265</v>
      </c>
      <c r="F151" t="s">
        <v>266</v>
      </c>
      <c r="G151" t="s">
        <v>267</v>
      </c>
      <c r="H151" t="s">
        <v>268</v>
      </c>
      <c r="I151">
        <f>I137*J151</f>
        <v>6.3224</v>
      </c>
      <c r="J151">
        <v>7</v>
      </c>
      <c r="O151">
        <f t="shared" si="151"/>
        <v>0</v>
      </c>
      <c r="P151">
        <f t="shared" si="152"/>
        <v>0</v>
      </c>
      <c r="Q151">
        <f t="shared" si="153"/>
        <v>0</v>
      </c>
      <c r="R151">
        <f t="shared" si="154"/>
        <v>0</v>
      </c>
      <c r="S151">
        <f t="shared" si="155"/>
        <v>0</v>
      </c>
      <c r="T151">
        <f t="shared" si="156"/>
        <v>0</v>
      </c>
      <c r="U151">
        <f t="shared" si="157"/>
        <v>0</v>
      </c>
      <c r="V151">
        <f t="shared" si="158"/>
        <v>0</v>
      </c>
      <c r="W151">
        <f t="shared" si="159"/>
        <v>0</v>
      </c>
      <c r="X151">
        <f t="shared" si="160"/>
        <v>0</v>
      </c>
      <c r="Y151">
        <f t="shared" si="161"/>
        <v>0</v>
      </c>
      <c r="AA151">
        <v>16688586</v>
      </c>
      <c r="AB151">
        <f t="shared" si="162"/>
        <v>0</v>
      </c>
      <c r="AC151">
        <f t="shared" si="186"/>
        <v>0</v>
      </c>
      <c r="AD151">
        <f t="shared" si="189"/>
        <v>0</v>
      </c>
      <c r="AE151">
        <f t="shared" si="190"/>
        <v>0</v>
      </c>
      <c r="AF151">
        <f t="shared" si="191"/>
        <v>0</v>
      </c>
      <c r="AG151">
        <f t="shared" si="164"/>
        <v>0</v>
      </c>
      <c r="AH151">
        <f t="shared" si="192"/>
        <v>0</v>
      </c>
      <c r="AI151">
        <f t="shared" si="193"/>
        <v>0</v>
      </c>
      <c r="AJ151">
        <f t="shared" si="166"/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111</v>
      </c>
      <c r="AU151">
        <v>64</v>
      </c>
      <c r="AV151">
        <v>1</v>
      </c>
      <c r="AW151">
        <v>1</v>
      </c>
      <c r="AZ151">
        <v>7.13</v>
      </c>
      <c r="BA151">
        <v>1</v>
      </c>
      <c r="BB151">
        <v>1</v>
      </c>
      <c r="BC151">
        <v>7.13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6</v>
      </c>
      <c r="BM151">
        <v>11001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123</v>
      </c>
      <c r="CA151">
        <v>75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167"/>
        <v>0</v>
      </c>
      <c r="CQ151">
        <f t="shared" si="168"/>
        <v>0</v>
      </c>
      <c r="CR151">
        <f t="shared" si="169"/>
        <v>0</v>
      </c>
      <c r="CS151">
        <f t="shared" si="170"/>
        <v>0</v>
      </c>
      <c r="CT151">
        <f t="shared" si="171"/>
        <v>0</v>
      </c>
      <c r="CU151">
        <f t="shared" si="172"/>
        <v>0</v>
      </c>
      <c r="CV151">
        <f t="shared" si="173"/>
        <v>0</v>
      </c>
      <c r="CW151">
        <f t="shared" si="174"/>
        <v>0</v>
      </c>
      <c r="CX151">
        <f t="shared" si="175"/>
        <v>0</v>
      </c>
      <c r="CY151">
        <f t="shared" si="176"/>
        <v>0</v>
      </c>
      <c r="CZ151">
        <f t="shared" si="177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1010</v>
      </c>
      <c r="DV151" t="s">
        <v>268</v>
      </c>
      <c r="DW151" t="s">
        <v>268</v>
      </c>
      <c r="DX151">
        <v>1</v>
      </c>
      <c r="EE151">
        <v>16510488</v>
      </c>
      <c r="EF151">
        <v>2</v>
      </c>
      <c r="EG151" t="s">
        <v>20</v>
      </c>
      <c r="EH151">
        <v>0</v>
      </c>
      <c r="EI151" t="s">
        <v>6</v>
      </c>
      <c r="EJ151">
        <v>1</v>
      </c>
      <c r="EK151">
        <v>11001</v>
      </c>
      <c r="EL151" t="s">
        <v>40</v>
      </c>
      <c r="EM151" t="s">
        <v>224</v>
      </c>
      <c r="EO151" t="s">
        <v>6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78"/>
        <v>0</v>
      </c>
      <c r="FS151">
        <v>0</v>
      </c>
      <c r="FT151" t="s">
        <v>23</v>
      </c>
      <c r="FU151" t="s">
        <v>24</v>
      </c>
      <c r="FX151">
        <v>110.7</v>
      </c>
      <c r="FY151">
        <v>63.75</v>
      </c>
      <c r="GA151" t="s">
        <v>6</v>
      </c>
      <c r="GD151">
        <v>0</v>
      </c>
      <c r="GF151">
        <v>457303772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79"/>
        <v>0</v>
      </c>
      <c r="GM151">
        <f t="shared" si="180"/>
        <v>0</v>
      </c>
      <c r="GN151">
        <f t="shared" si="181"/>
        <v>0</v>
      </c>
      <c r="GO151">
        <f t="shared" si="182"/>
        <v>0</v>
      </c>
      <c r="GP151">
        <f t="shared" si="183"/>
        <v>0</v>
      </c>
      <c r="GR151">
        <v>0</v>
      </c>
      <c r="GS151">
        <v>3</v>
      </c>
      <c r="GT151">
        <v>0</v>
      </c>
      <c r="GU151" t="s">
        <v>6</v>
      </c>
      <c r="GV151">
        <f t="shared" si="184"/>
        <v>0</v>
      </c>
      <c r="GW151">
        <v>1</v>
      </c>
      <c r="GX151">
        <f t="shared" si="185"/>
        <v>0</v>
      </c>
      <c r="HA151">
        <v>0</v>
      </c>
      <c r="HB151">
        <v>0</v>
      </c>
      <c r="IK151">
        <v>0</v>
      </c>
    </row>
    <row r="152" spans="1:255" x14ac:dyDescent="0.2">
      <c r="A152" s="2">
        <v>18</v>
      </c>
      <c r="B152" s="2">
        <v>1</v>
      </c>
      <c r="C152" s="2">
        <v>282</v>
      </c>
      <c r="D152" s="2"/>
      <c r="E152" s="2" t="s">
        <v>269</v>
      </c>
      <c r="F152" s="2" t="s">
        <v>266</v>
      </c>
      <c r="G152" s="2" t="s">
        <v>270</v>
      </c>
      <c r="H152" s="2" t="s">
        <v>268</v>
      </c>
      <c r="I152" s="2">
        <f>I136*J152</f>
        <v>6.3224</v>
      </c>
      <c r="J152" s="2">
        <v>7</v>
      </c>
      <c r="K152" s="2"/>
      <c r="L152" s="2"/>
      <c r="M152" s="2"/>
      <c r="N152" s="2"/>
      <c r="O152" s="2">
        <f t="shared" si="151"/>
        <v>0</v>
      </c>
      <c r="P152" s="2">
        <f t="shared" si="152"/>
        <v>0</v>
      </c>
      <c r="Q152" s="2">
        <f t="shared" si="153"/>
        <v>0</v>
      </c>
      <c r="R152" s="2">
        <f t="shared" si="154"/>
        <v>0</v>
      </c>
      <c r="S152" s="2">
        <f t="shared" si="155"/>
        <v>0</v>
      </c>
      <c r="T152" s="2">
        <f t="shared" si="156"/>
        <v>0</v>
      </c>
      <c r="U152" s="2">
        <f t="shared" si="157"/>
        <v>0</v>
      </c>
      <c r="V152" s="2">
        <f t="shared" si="158"/>
        <v>0</v>
      </c>
      <c r="W152" s="2">
        <f t="shared" si="159"/>
        <v>0</v>
      </c>
      <c r="X152" s="2">
        <f t="shared" si="160"/>
        <v>0</v>
      </c>
      <c r="Y152" s="2">
        <f t="shared" si="161"/>
        <v>0</v>
      </c>
      <c r="Z152" s="2"/>
      <c r="AA152" s="2">
        <v>16688585</v>
      </c>
      <c r="AB152" s="2">
        <f t="shared" si="162"/>
        <v>0</v>
      </c>
      <c r="AC152" s="2">
        <f t="shared" si="186"/>
        <v>0</v>
      </c>
      <c r="AD152" s="2">
        <f t="shared" si="189"/>
        <v>0</v>
      </c>
      <c r="AE152" s="2">
        <f t="shared" si="190"/>
        <v>0</v>
      </c>
      <c r="AF152" s="2">
        <f t="shared" si="191"/>
        <v>0</v>
      </c>
      <c r="AG152" s="2">
        <f t="shared" si="164"/>
        <v>0</v>
      </c>
      <c r="AH152" s="2">
        <f t="shared" si="192"/>
        <v>0</v>
      </c>
      <c r="AI152" s="2">
        <f t="shared" si="193"/>
        <v>0</v>
      </c>
      <c r="AJ152" s="2">
        <f t="shared" si="166"/>
        <v>0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111</v>
      </c>
      <c r="AU152" s="2">
        <v>64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3</v>
      </c>
      <c r="BI152" s="2">
        <v>1</v>
      </c>
      <c r="BJ152" s="2" t="s">
        <v>6</v>
      </c>
      <c r="BK152" s="2"/>
      <c r="BL152" s="2"/>
      <c r="BM152" s="2">
        <v>11001</v>
      </c>
      <c r="BN152" s="2">
        <v>0</v>
      </c>
      <c r="BO152" s="2" t="s">
        <v>6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123</v>
      </c>
      <c r="CA152" s="2">
        <v>75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6</v>
      </c>
      <c r="CO152" s="2">
        <v>0</v>
      </c>
      <c r="CP152" s="2">
        <f t="shared" si="167"/>
        <v>0</v>
      </c>
      <c r="CQ152" s="2">
        <f t="shared" si="168"/>
        <v>0</v>
      </c>
      <c r="CR152" s="2">
        <f t="shared" si="169"/>
        <v>0</v>
      </c>
      <c r="CS152" s="2">
        <f t="shared" si="170"/>
        <v>0</v>
      </c>
      <c r="CT152" s="2">
        <f t="shared" si="171"/>
        <v>0</v>
      </c>
      <c r="CU152" s="2">
        <f t="shared" si="172"/>
        <v>0</v>
      </c>
      <c r="CV152" s="2">
        <f t="shared" si="173"/>
        <v>0</v>
      </c>
      <c r="CW152" s="2">
        <f t="shared" si="174"/>
        <v>0</v>
      </c>
      <c r="CX152" s="2">
        <f t="shared" si="175"/>
        <v>0</v>
      </c>
      <c r="CY152" s="2">
        <f t="shared" si="176"/>
        <v>0</v>
      </c>
      <c r="CZ152" s="2">
        <f t="shared" si="177"/>
        <v>0</v>
      </c>
      <c r="DA152" s="2"/>
      <c r="DB152" s="2"/>
      <c r="DC152" s="2" t="s">
        <v>6</v>
      </c>
      <c r="DD152" s="2" t="s">
        <v>6</v>
      </c>
      <c r="DE152" s="2" t="s">
        <v>6</v>
      </c>
      <c r="DF152" s="2" t="s">
        <v>6</v>
      </c>
      <c r="DG152" s="2" t="s">
        <v>6</v>
      </c>
      <c r="DH152" s="2" t="s">
        <v>6</v>
      </c>
      <c r="DI152" s="2" t="s">
        <v>6</v>
      </c>
      <c r="DJ152" s="2" t="s">
        <v>6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1010</v>
      </c>
      <c r="DV152" s="2" t="s">
        <v>268</v>
      </c>
      <c r="DW152" s="2" t="s">
        <v>268</v>
      </c>
      <c r="DX152" s="2">
        <v>1</v>
      </c>
      <c r="DY152" s="2"/>
      <c r="DZ152" s="2"/>
      <c r="EA152" s="2"/>
      <c r="EB152" s="2"/>
      <c r="EC152" s="2"/>
      <c r="ED152" s="2"/>
      <c r="EE152" s="2">
        <v>16510488</v>
      </c>
      <c r="EF152" s="2">
        <v>2</v>
      </c>
      <c r="EG152" s="2" t="s">
        <v>20</v>
      </c>
      <c r="EH152" s="2">
        <v>0</v>
      </c>
      <c r="EI152" s="2" t="s">
        <v>6</v>
      </c>
      <c r="EJ152" s="2">
        <v>1</v>
      </c>
      <c r="EK152" s="2">
        <v>11001</v>
      </c>
      <c r="EL152" s="2" t="s">
        <v>40</v>
      </c>
      <c r="EM152" s="2" t="s">
        <v>224</v>
      </c>
      <c r="EN152" s="2"/>
      <c r="EO152" s="2" t="s">
        <v>6</v>
      </c>
      <c r="EP152" s="2"/>
      <c r="EQ152" s="2">
        <v>0</v>
      </c>
      <c r="ER152" s="2">
        <v>0</v>
      </c>
      <c r="ES152" s="2">
        <v>0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78"/>
        <v>0</v>
      </c>
      <c r="FS152" s="2">
        <v>0</v>
      </c>
      <c r="FT152" s="2" t="s">
        <v>23</v>
      </c>
      <c r="FU152" s="2" t="s">
        <v>24</v>
      </c>
      <c r="FV152" s="2"/>
      <c r="FW152" s="2"/>
      <c r="FX152" s="2">
        <v>110.7</v>
      </c>
      <c r="FY152" s="2">
        <v>63.75</v>
      </c>
      <c r="FZ152" s="2"/>
      <c r="GA152" s="2" t="s">
        <v>6</v>
      </c>
      <c r="GB152" s="2"/>
      <c r="GC152" s="2"/>
      <c r="GD152" s="2">
        <v>0</v>
      </c>
      <c r="GE152" s="2"/>
      <c r="GF152" s="2">
        <v>119324816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79"/>
        <v>0</v>
      </c>
      <c r="GM152" s="2">
        <f t="shared" si="180"/>
        <v>0</v>
      </c>
      <c r="GN152" s="2">
        <f t="shared" si="181"/>
        <v>0</v>
      </c>
      <c r="GO152" s="2">
        <f t="shared" si="182"/>
        <v>0</v>
      </c>
      <c r="GP152" s="2">
        <f t="shared" si="183"/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si="184"/>
        <v>0</v>
      </c>
      <c r="GW152" s="2">
        <v>1</v>
      </c>
      <c r="GX152" s="2">
        <f t="shared" si="185"/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18</v>
      </c>
      <c r="B153">
        <v>1</v>
      </c>
      <c r="C153">
        <v>299</v>
      </c>
      <c r="E153" t="s">
        <v>269</v>
      </c>
      <c r="F153" t="s">
        <v>266</v>
      </c>
      <c r="G153" t="s">
        <v>270</v>
      </c>
      <c r="H153" t="s">
        <v>268</v>
      </c>
      <c r="I153">
        <f>I137*J153</f>
        <v>6.3224</v>
      </c>
      <c r="J153">
        <v>7</v>
      </c>
      <c r="O153">
        <f t="shared" si="151"/>
        <v>0</v>
      </c>
      <c r="P153">
        <f t="shared" si="152"/>
        <v>0</v>
      </c>
      <c r="Q153">
        <f t="shared" si="153"/>
        <v>0</v>
      </c>
      <c r="R153">
        <f t="shared" si="154"/>
        <v>0</v>
      </c>
      <c r="S153">
        <f t="shared" si="155"/>
        <v>0</v>
      </c>
      <c r="T153">
        <f t="shared" si="156"/>
        <v>0</v>
      </c>
      <c r="U153">
        <f t="shared" si="157"/>
        <v>0</v>
      </c>
      <c r="V153">
        <f t="shared" si="158"/>
        <v>0</v>
      </c>
      <c r="W153">
        <f t="shared" si="159"/>
        <v>0</v>
      </c>
      <c r="X153">
        <f t="shared" si="160"/>
        <v>0</v>
      </c>
      <c r="Y153">
        <f t="shared" si="161"/>
        <v>0</v>
      </c>
      <c r="AA153">
        <v>16688586</v>
      </c>
      <c r="AB153">
        <f t="shared" si="162"/>
        <v>0</v>
      </c>
      <c r="AC153">
        <f t="shared" si="186"/>
        <v>0</v>
      </c>
      <c r="AD153">
        <f t="shared" si="189"/>
        <v>0</v>
      </c>
      <c r="AE153">
        <f t="shared" si="190"/>
        <v>0</v>
      </c>
      <c r="AF153">
        <f t="shared" si="191"/>
        <v>0</v>
      </c>
      <c r="AG153">
        <f t="shared" si="164"/>
        <v>0</v>
      </c>
      <c r="AH153">
        <f t="shared" si="192"/>
        <v>0</v>
      </c>
      <c r="AI153">
        <f t="shared" si="193"/>
        <v>0</v>
      </c>
      <c r="AJ153">
        <f t="shared" si="166"/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111</v>
      </c>
      <c r="AU153">
        <v>64</v>
      </c>
      <c r="AV153">
        <v>1</v>
      </c>
      <c r="AW153">
        <v>1</v>
      </c>
      <c r="AZ153">
        <v>7.13</v>
      </c>
      <c r="BA153">
        <v>1</v>
      </c>
      <c r="BB153">
        <v>1</v>
      </c>
      <c r="BC153">
        <v>7.13</v>
      </c>
      <c r="BD153" t="s">
        <v>6</v>
      </c>
      <c r="BE153" t="s">
        <v>6</v>
      </c>
      <c r="BF153" t="s">
        <v>6</v>
      </c>
      <c r="BG153" t="s">
        <v>6</v>
      </c>
      <c r="BH153">
        <v>3</v>
      </c>
      <c r="BI153">
        <v>1</v>
      </c>
      <c r="BJ153" t="s">
        <v>6</v>
      </c>
      <c r="BM153">
        <v>11001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123</v>
      </c>
      <c r="CA153">
        <v>75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 t="shared" si="167"/>
        <v>0</v>
      </c>
      <c r="CQ153">
        <f t="shared" si="168"/>
        <v>0</v>
      </c>
      <c r="CR153">
        <f t="shared" si="169"/>
        <v>0</v>
      </c>
      <c r="CS153">
        <f t="shared" si="170"/>
        <v>0</v>
      </c>
      <c r="CT153">
        <f t="shared" si="171"/>
        <v>0</v>
      </c>
      <c r="CU153">
        <f t="shared" si="172"/>
        <v>0</v>
      </c>
      <c r="CV153">
        <f t="shared" si="173"/>
        <v>0</v>
      </c>
      <c r="CW153">
        <f t="shared" si="174"/>
        <v>0</v>
      </c>
      <c r="CX153">
        <f t="shared" si="175"/>
        <v>0</v>
      </c>
      <c r="CY153">
        <f t="shared" si="176"/>
        <v>0</v>
      </c>
      <c r="CZ153">
        <f t="shared" si="177"/>
        <v>0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1010</v>
      </c>
      <c r="DV153" t="s">
        <v>268</v>
      </c>
      <c r="DW153" t="s">
        <v>268</v>
      </c>
      <c r="DX153">
        <v>1</v>
      </c>
      <c r="EE153">
        <v>16510488</v>
      </c>
      <c r="EF153">
        <v>2</v>
      </c>
      <c r="EG153" t="s">
        <v>20</v>
      </c>
      <c r="EH153">
        <v>0</v>
      </c>
      <c r="EI153" t="s">
        <v>6</v>
      </c>
      <c r="EJ153">
        <v>1</v>
      </c>
      <c r="EK153">
        <v>11001</v>
      </c>
      <c r="EL153" t="s">
        <v>40</v>
      </c>
      <c r="EM153" t="s">
        <v>224</v>
      </c>
      <c r="EO153" t="s">
        <v>6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78"/>
        <v>0</v>
      </c>
      <c r="FS153">
        <v>0</v>
      </c>
      <c r="FT153" t="s">
        <v>23</v>
      </c>
      <c r="FU153" t="s">
        <v>24</v>
      </c>
      <c r="FX153">
        <v>110.7</v>
      </c>
      <c r="FY153">
        <v>63.75</v>
      </c>
      <c r="GA153" t="s">
        <v>6</v>
      </c>
      <c r="GD153">
        <v>0</v>
      </c>
      <c r="GF153">
        <v>119324816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79"/>
        <v>0</v>
      </c>
      <c r="GM153">
        <f t="shared" si="180"/>
        <v>0</v>
      </c>
      <c r="GN153">
        <f t="shared" si="181"/>
        <v>0</v>
      </c>
      <c r="GO153">
        <f t="shared" si="182"/>
        <v>0</v>
      </c>
      <c r="GP153">
        <f t="shared" si="183"/>
        <v>0</v>
      </c>
      <c r="GR153">
        <v>0</v>
      </c>
      <c r="GS153">
        <v>3</v>
      </c>
      <c r="GT153">
        <v>0</v>
      </c>
      <c r="GU153" t="s">
        <v>6</v>
      </c>
      <c r="GV153">
        <f t="shared" si="184"/>
        <v>0</v>
      </c>
      <c r="GW153">
        <v>1</v>
      </c>
      <c r="GX153">
        <f t="shared" si="185"/>
        <v>0</v>
      </c>
      <c r="HA153">
        <v>0</v>
      </c>
      <c r="HB153"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283</v>
      </c>
      <c r="D154" s="2"/>
      <c r="E154" s="2" t="s">
        <v>271</v>
      </c>
      <c r="F154" s="2" t="s">
        <v>266</v>
      </c>
      <c r="G154" s="2" t="s">
        <v>272</v>
      </c>
      <c r="H154" s="2" t="s">
        <v>268</v>
      </c>
      <c r="I154" s="2">
        <f>I136*J154</f>
        <v>36.128</v>
      </c>
      <c r="J154" s="2">
        <v>40</v>
      </c>
      <c r="K154" s="2"/>
      <c r="L154" s="2"/>
      <c r="M154" s="2"/>
      <c r="N154" s="2"/>
      <c r="O154" s="2">
        <f t="shared" si="151"/>
        <v>0</v>
      </c>
      <c r="P154" s="2">
        <f t="shared" si="152"/>
        <v>0</v>
      </c>
      <c r="Q154" s="2">
        <f t="shared" si="153"/>
        <v>0</v>
      </c>
      <c r="R154" s="2">
        <f t="shared" si="154"/>
        <v>0</v>
      </c>
      <c r="S154" s="2">
        <f t="shared" si="155"/>
        <v>0</v>
      </c>
      <c r="T154" s="2">
        <f t="shared" si="156"/>
        <v>0</v>
      </c>
      <c r="U154" s="2">
        <f t="shared" si="157"/>
        <v>0</v>
      </c>
      <c r="V154" s="2">
        <f t="shared" si="158"/>
        <v>0</v>
      </c>
      <c r="W154" s="2">
        <f t="shared" si="159"/>
        <v>0</v>
      </c>
      <c r="X154" s="2">
        <f t="shared" si="160"/>
        <v>0</v>
      </c>
      <c r="Y154" s="2">
        <f t="shared" si="161"/>
        <v>0</v>
      </c>
      <c r="Z154" s="2"/>
      <c r="AA154" s="2">
        <v>16688585</v>
      </c>
      <c r="AB154" s="2">
        <f t="shared" si="162"/>
        <v>0</v>
      </c>
      <c r="AC154" s="2">
        <f t="shared" si="186"/>
        <v>0</v>
      </c>
      <c r="AD154" s="2">
        <f t="shared" si="189"/>
        <v>0</v>
      </c>
      <c r="AE154" s="2">
        <f t="shared" si="190"/>
        <v>0</v>
      </c>
      <c r="AF154" s="2">
        <f t="shared" si="191"/>
        <v>0</v>
      </c>
      <c r="AG154" s="2">
        <f t="shared" si="164"/>
        <v>0</v>
      </c>
      <c r="AH154" s="2">
        <f t="shared" si="192"/>
        <v>0</v>
      </c>
      <c r="AI154" s="2">
        <f t="shared" si="193"/>
        <v>0</v>
      </c>
      <c r="AJ154" s="2">
        <f t="shared" si="166"/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111</v>
      </c>
      <c r="AU154" s="2">
        <v>64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3</v>
      </c>
      <c r="BI154" s="2">
        <v>1</v>
      </c>
      <c r="BJ154" s="2" t="s">
        <v>6</v>
      </c>
      <c r="BK154" s="2"/>
      <c r="BL154" s="2"/>
      <c r="BM154" s="2">
        <v>11001</v>
      </c>
      <c r="BN154" s="2">
        <v>0</v>
      </c>
      <c r="BO154" s="2" t="s">
        <v>6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123</v>
      </c>
      <c r="CA154" s="2">
        <v>75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6</v>
      </c>
      <c r="CO154" s="2">
        <v>0</v>
      </c>
      <c r="CP154" s="2">
        <f t="shared" si="167"/>
        <v>0</v>
      </c>
      <c r="CQ154" s="2">
        <f t="shared" si="168"/>
        <v>0</v>
      </c>
      <c r="CR154" s="2">
        <f t="shared" si="169"/>
        <v>0</v>
      </c>
      <c r="CS154" s="2">
        <f t="shared" si="170"/>
        <v>0</v>
      </c>
      <c r="CT154" s="2">
        <f t="shared" si="171"/>
        <v>0</v>
      </c>
      <c r="CU154" s="2">
        <f t="shared" si="172"/>
        <v>0</v>
      </c>
      <c r="CV154" s="2">
        <f t="shared" si="173"/>
        <v>0</v>
      </c>
      <c r="CW154" s="2">
        <f t="shared" si="174"/>
        <v>0</v>
      </c>
      <c r="CX154" s="2">
        <f t="shared" si="175"/>
        <v>0</v>
      </c>
      <c r="CY154" s="2">
        <f t="shared" si="176"/>
        <v>0</v>
      </c>
      <c r="CZ154" s="2">
        <f t="shared" si="177"/>
        <v>0</v>
      </c>
      <c r="DA154" s="2"/>
      <c r="DB154" s="2"/>
      <c r="DC154" s="2" t="s">
        <v>6</v>
      </c>
      <c r="DD154" s="2" t="s">
        <v>6</v>
      </c>
      <c r="DE154" s="2" t="s">
        <v>6</v>
      </c>
      <c r="DF154" s="2" t="s">
        <v>6</v>
      </c>
      <c r="DG154" s="2" t="s">
        <v>6</v>
      </c>
      <c r="DH154" s="2" t="s">
        <v>6</v>
      </c>
      <c r="DI154" s="2" t="s">
        <v>6</v>
      </c>
      <c r="DJ154" s="2" t="s">
        <v>6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1010</v>
      </c>
      <c r="DV154" s="2" t="s">
        <v>268</v>
      </c>
      <c r="DW154" s="2" t="s">
        <v>268</v>
      </c>
      <c r="DX154" s="2">
        <v>1</v>
      </c>
      <c r="DY154" s="2"/>
      <c r="DZ154" s="2"/>
      <c r="EA154" s="2"/>
      <c r="EB154" s="2"/>
      <c r="EC154" s="2"/>
      <c r="ED154" s="2"/>
      <c r="EE154" s="2">
        <v>16510488</v>
      </c>
      <c r="EF154" s="2">
        <v>2</v>
      </c>
      <c r="EG154" s="2" t="s">
        <v>20</v>
      </c>
      <c r="EH154" s="2">
        <v>0</v>
      </c>
      <c r="EI154" s="2" t="s">
        <v>6</v>
      </c>
      <c r="EJ154" s="2">
        <v>1</v>
      </c>
      <c r="EK154" s="2">
        <v>11001</v>
      </c>
      <c r="EL154" s="2" t="s">
        <v>40</v>
      </c>
      <c r="EM154" s="2" t="s">
        <v>224</v>
      </c>
      <c r="EN154" s="2"/>
      <c r="EO154" s="2" t="s">
        <v>6</v>
      </c>
      <c r="EP154" s="2"/>
      <c r="EQ154" s="2">
        <v>0</v>
      </c>
      <c r="ER154" s="2">
        <v>0</v>
      </c>
      <c r="ES154" s="2">
        <v>0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78"/>
        <v>0</v>
      </c>
      <c r="FS154" s="2">
        <v>0</v>
      </c>
      <c r="FT154" s="2" t="s">
        <v>23</v>
      </c>
      <c r="FU154" s="2" t="s">
        <v>24</v>
      </c>
      <c r="FV154" s="2"/>
      <c r="FW154" s="2"/>
      <c r="FX154" s="2">
        <v>110.7</v>
      </c>
      <c r="FY154" s="2">
        <v>63.75</v>
      </c>
      <c r="FZ154" s="2"/>
      <c r="GA154" s="2" t="s">
        <v>6</v>
      </c>
      <c r="GB154" s="2"/>
      <c r="GC154" s="2"/>
      <c r="GD154" s="2">
        <v>0</v>
      </c>
      <c r="GE154" s="2"/>
      <c r="GF154" s="2">
        <v>2133044040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79"/>
        <v>0</v>
      </c>
      <c r="GM154" s="2">
        <f t="shared" si="180"/>
        <v>0</v>
      </c>
      <c r="GN154" s="2">
        <f t="shared" si="181"/>
        <v>0</v>
      </c>
      <c r="GO154" s="2">
        <f t="shared" si="182"/>
        <v>0</v>
      </c>
      <c r="GP154" s="2">
        <f t="shared" si="183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84"/>
        <v>0</v>
      </c>
      <c r="GW154" s="2">
        <v>1</v>
      </c>
      <c r="GX154" s="2">
        <f t="shared" si="185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300</v>
      </c>
      <c r="E155" t="s">
        <v>271</v>
      </c>
      <c r="F155" t="s">
        <v>266</v>
      </c>
      <c r="G155" t="s">
        <v>272</v>
      </c>
      <c r="H155" t="s">
        <v>268</v>
      </c>
      <c r="I155">
        <f>I137*J155</f>
        <v>36.128</v>
      </c>
      <c r="J155">
        <v>40</v>
      </c>
      <c r="O155">
        <f t="shared" si="151"/>
        <v>0</v>
      </c>
      <c r="P155">
        <f t="shared" si="152"/>
        <v>0</v>
      </c>
      <c r="Q155">
        <f t="shared" si="153"/>
        <v>0</v>
      </c>
      <c r="R155">
        <f t="shared" si="154"/>
        <v>0</v>
      </c>
      <c r="S155">
        <f t="shared" si="155"/>
        <v>0</v>
      </c>
      <c r="T155">
        <f t="shared" si="156"/>
        <v>0</v>
      </c>
      <c r="U155">
        <f t="shared" si="157"/>
        <v>0</v>
      </c>
      <c r="V155">
        <f t="shared" si="158"/>
        <v>0</v>
      </c>
      <c r="W155">
        <f t="shared" si="159"/>
        <v>0</v>
      </c>
      <c r="X155">
        <f t="shared" si="160"/>
        <v>0</v>
      </c>
      <c r="Y155">
        <f t="shared" si="161"/>
        <v>0</v>
      </c>
      <c r="AA155">
        <v>16688586</v>
      </c>
      <c r="AB155">
        <f t="shared" si="162"/>
        <v>0</v>
      </c>
      <c r="AC155">
        <f t="shared" si="186"/>
        <v>0</v>
      </c>
      <c r="AD155">
        <f t="shared" si="189"/>
        <v>0</v>
      </c>
      <c r="AE155">
        <f t="shared" si="190"/>
        <v>0</v>
      </c>
      <c r="AF155">
        <f t="shared" si="191"/>
        <v>0</v>
      </c>
      <c r="AG155">
        <f t="shared" si="164"/>
        <v>0</v>
      </c>
      <c r="AH155">
        <f t="shared" si="192"/>
        <v>0</v>
      </c>
      <c r="AI155">
        <f t="shared" si="193"/>
        <v>0</v>
      </c>
      <c r="AJ155">
        <f t="shared" si="166"/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111</v>
      </c>
      <c r="AU155">
        <v>64</v>
      </c>
      <c r="AV155">
        <v>1</v>
      </c>
      <c r="AW155">
        <v>1</v>
      </c>
      <c r="AZ155">
        <v>7.13</v>
      </c>
      <c r="BA155">
        <v>1</v>
      </c>
      <c r="BB155">
        <v>1</v>
      </c>
      <c r="BC155">
        <v>7.13</v>
      </c>
      <c r="BD155" t="s">
        <v>6</v>
      </c>
      <c r="BE155" t="s">
        <v>6</v>
      </c>
      <c r="BF155" t="s">
        <v>6</v>
      </c>
      <c r="BG155" t="s">
        <v>6</v>
      </c>
      <c r="BH155">
        <v>3</v>
      </c>
      <c r="BI155">
        <v>1</v>
      </c>
      <c r="BJ155" t="s">
        <v>6</v>
      </c>
      <c r="BM155">
        <v>11001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123</v>
      </c>
      <c r="CA155">
        <v>75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 t="shared" si="167"/>
        <v>0</v>
      </c>
      <c r="CQ155">
        <f t="shared" si="168"/>
        <v>0</v>
      </c>
      <c r="CR155">
        <f t="shared" si="169"/>
        <v>0</v>
      </c>
      <c r="CS155">
        <f t="shared" si="170"/>
        <v>0</v>
      </c>
      <c r="CT155">
        <f t="shared" si="171"/>
        <v>0</v>
      </c>
      <c r="CU155">
        <f t="shared" si="172"/>
        <v>0</v>
      </c>
      <c r="CV155">
        <f t="shared" si="173"/>
        <v>0</v>
      </c>
      <c r="CW155">
        <f t="shared" si="174"/>
        <v>0</v>
      </c>
      <c r="CX155">
        <f t="shared" si="175"/>
        <v>0</v>
      </c>
      <c r="CY155">
        <f t="shared" si="176"/>
        <v>0</v>
      </c>
      <c r="CZ155">
        <f t="shared" si="177"/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1010</v>
      </c>
      <c r="DV155" t="s">
        <v>268</v>
      </c>
      <c r="DW155" t="s">
        <v>268</v>
      </c>
      <c r="DX155">
        <v>1</v>
      </c>
      <c r="EE155">
        <v>16510488</v>
      </c>
      <c r="EF155">
        <v>2</v>
      </c>
      <c r="EG155" t="s">
        <v>20</v>
      </c>
      <c r="EH155">
        <v>0</v>
      </c>
      <c r="EI155" t="s">
        <v>6</v>
      </c>
      <c r="EJ155">
        <v>1</v>
      </c>
      <c r="EK155">
        <v>11001</v>
      </c>
      <c r="EL155" t="s">
        <v>40</v>
      </c>
      <c r="EM155" t="s">
        <v>224</v>
      </c>
      <c r="EO155" t="s">
        <v>6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78"/>
        <v>0</v>
      </c>
      <c r="FS155">
        <v>0</v>
      </c>
      <c r="FT155" t="s">
        <v>23</v>
      </c>
      <c r="FU155" t="s">
        <v>24</v>
      </c>
      <c r="FX155">
        <v>110.7</v>
      </c>
      <c r="FY155">
        <v>63.75</v>
      </c>
      <c r="GA155" t="s">
        <v>6</v>
      </c>
      <c r="GD155">
        <v>0</v>
      </c>
      <c r="GF155">
        <v>2133044040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79"/>
        <v>0</v>
      </c>
      <c r="GM155">
        <f t="shared" si="180"/>
        <v>0</v>
      </c>
      <c r="GN155">
        <f t="shared" si="181"/>
        <v>0</v>
      </c>
      <c r="GO155">
        <f t="shared" si="182"/>
        <v>0</v>
      </c>
      <c r="GP155">
        <f t="shared" si="183"/>
        <v>0</v>
      </c>
      <c r="GR155">
        <v>0</v>
      </c>
      <c r="GS155">
        <v>3</v>
      </c>
      <c r="GT155">
        <v>0</v>
      </c>
      <c r="GU155" t="s">
        <v>6</v>
      </c>
      <c r="GV155">
        <f t="shared" si="184"/>
        <v>0</v>
      </c>
      <c r="GW155">
        <v>1</v>
      </c>
      <c r="GX155">
        <f t="shared" si="185"/>
        <v>0</v>
      </c>
      <c r="HA155">
        <v>0</v>
      </c>
      <c r="HB155"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284</v>
      </c>
      <c r="D156" s="2"/>
      <c r="E156" s="2" t="s">
        <v>273</v>
      </c>
      <c r="F156" s="2" t="s">
        <v>266</v>
      </c>
      <c r="G156" s="2" t="s">
        <v>274</v>
      </c>
      <c r="H156" s="2" t="s">
        <v>268</v>
      </c>
      <c r="I156" s="2">
        <f>I136*J156</f>
        <v>7.2256</v>
      </c>
      <c r="J156" s="2">
        <v>8</v>
      </c>
      <c r="K156" s="2"/>
      <c r="L156" s="2"/>
      <c r="M156" s="2"/>
      <c r="N156" s="2"/>
      <c r="O156" s="2">
        <f t="shared" ref="O156:O187" si="194">ROUND(CP156,2)</f>
        <v>0</v>
      </c>
      <c r="P156" s="2">
        <f t="shared" ref="P156:P187" si="195">ROUND(CQ156*I156,2)</f>
        <v>0</v>
      </c>
      <c r="Q156" s="2">
        <f t="shared" ref="Q156:Q187" si="196">ROUND(CR156*I156,2)</f>
        <v>0</v>
      </c>
      <c r="R156" s="2">
        <f t="shared" ref="R156:R187" si="197">ROUND(CS156*I156,2)</f>
        <v>0</v>
      </c>
      <c r="S156" s="2">
        <f t="shared" ref="S156:S187" si="198">ROUND(CT156*I156,2)</f>
        <v>0</v>
      </c>
      <c r="T156" s="2">
        <f t="shared" ref="T156:T187" si="199">ROUND(CU156*I156,2)</f>
        <v>0</v>
      </c>
      <c r="U156" s="2">
        <f t="shared" ref="U156:U187" si="200">CV156*I156</f>
        <v>0</v>
      </c>
      <c r="V156" s="2">
        <f t="shared" ref="V156:V187" si="201">CW156*I156</f>
        <v>0</v>
      </c>
      <c r="W156" s="2">
        <f t="shared" ref="W156:W187" si="202">ROUND(CX156*I156,2)</f>
        <v>0</v>
      </c>
      <c r="X156" s="2">
        <f t="shared" ref="X156:X187" si="203">ROUND(CY156,2)</f>
        <v>0</v>
      </c>
      <c r="Y156" s="2">
        <f t="shared" ref="Y156:Y187" si="204">ROUND(CZ156,2)</f>
        <v>0</v>
      </c>
      <c r="Z156" s="2"/>
      <c r="AA156" s="2">
        <v>16688585</v>
      </c>
      <c r="AB156" s="2">
        <f t="shared" ref="AB156:AB187" si="205">ROUND((AC156+AD156+AF156),6)</f>
        <v>0</v>
      </c>
      <c r="AC156" s="2">
        <f t="shared" si="186"/>
        <v>0</v>
      </c>
      <c r="AD156" s="2">
        <f t="shared" si="189"/>
        <v>0</v>
      </c>
      <c r="AE156" s="2">
        <f t="shared" si="190"/>
        <v>0</v>
      </c>
      <c r="AF156" s="2">
        <f t="shared" si="191"/>
        <v>0</v>
      </c>
      <c r="AG156" s="2">
        <f t="shared" ref="AG156:AG187" si="206">ROUND((AP156),6)</f>
        <v>0</v>
      </c>
      <c r="AH156" s="2">
        <f t="shared" si="192"/>
        <v>0</v>
      </c>
      <c r="AI156" s="2">
        <f t="shared" si="193"/>
        <v>0</v>
      </c>
      <c r="AJ156" s="2">
        <f t="shared" ref="AJ156:AJ187" si="207">ROUND((AS156),6)</f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111</v>
      </c>
      <c r="AU156" s="2">
        <v>64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6</v>
      </c>
      <c r="BE156" s="2" t="s">
        <v>6</v>
      </c>
      <c r="BF156" s="2" t="s">
        <v>6</v>
      </c>
      <c r="BG156" s="2" t="s">
        <v>6</v>
      </c>
      <c r="BH156" s="2">
        <v>3</v>
      </c>
      <c r="BI156" s="2">
        <v>1</v>
      </c>
      <c r="BJ156" s="2" t="s">
        <v>6</v>
      </c>
      <c r="BK156" s="2"/>
      <c r="BL156" s="2"/>
      <c r="BM156" s="2">
        <v>11001</v>
      </c>
      <c r="BN156" s="2">
        <v>0</v>
      </c>
      <c r="BO156" s="2" t="s">
        <v>6</v>
      </c>
      <c r="BP156" s="2">
        <v>0</v>
      </c>
      <c r="BQ156" s="2">
        <v>2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6</v>
      </c>
      <c r="BZ156" s="2">
        <v>123</v>
      </c>
      <c r="CA156" s="2">
        <v>75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6</v>
      </c>
      <c r="CO156" s="2">
        <v>0</v>
      </c>
      <c r="CP156" s="2">
        <f t="shared" ref="CP156:CP187" si="208">(P156+Q156+S156)</f>
        <v>0</v>
      </c>
      <c r="CQ156" s="2">
        <f t="shared" ref="CQ156:CQ187" si="209">AC156*BC156</f>
        <v>0</v>
      </c>
      <c r="CR156" s="2">
        <f t="shared" ref="CR156:CR187" si="210">AD156*BB156</f>
        <v>0</v>
      </c>
      <c r="CS156" s="2">
        <f t="shared" ref="CS156:CS187" si="211">AE156*BS156</f>
        <v>0</v>
      </c>
      <c r="CT156" s="2">
        <f t="shared" ref="CT156:CT187" si="212">AF156*BA156</f>
        <v>0</v>
      </c>
      <c r="CU156" s="2">
        <f t="shared" ref="CU156:CU187" si="213">AG156</f>
        <v>0</v>
      </c>
      <c r="CV156" s="2">
        <f t="shared" ref="CV156:CV187" si="214">AH156</f>
        <v>0</v>
      </c>
      <c r="CW156" s="2">
        <f t="shared" ref="CW156:CW187" si="215">AI156</f>
        <v>0</v>
      </c>
      <c r="CX156" s="2">
        <f t="shared" ref="CX156:CX187" si="216">AJ156</f>
        <v>0</v>
      </c>
      <c r="CY156" s="2">
        <f t="shared" ref="CY156:CY187" si="217">(((S156+R156)*AT156)/100)</f>
        <v>0</v>
      </c>
      <c r="CZ156" s="2">
        <f t="shared" ref="CZ156:CZ187" si="218">(((S156+R156)*AU156)/100)</f>
        <v>0</v>
      </c>
      <c r="DA156" s="2"/>
      <c r="DB156" s="2"/>
      <c r="DC156" s="2" t="s">
        <v>6</v>
      </c>
      <c r="DD156" s="2" t="s">
        <v>6</v>
      </c>
      <c r="DE156" s="2" t="s">
        <v>6</v>
      </c>
      <c r="DF156" s="2" t="s">
        <v>6</v>
      </c>
      <c r="DG156" s="2" t="s">
        <v>6</v>
      </c>
      <c r="DH156" s="2" t="s">
        <v>6</v>
      </c>
      <c r="DI156" s="2" t="s">
        <v>6</v>
      </c>
      <c r="DJ156" s="2" t="s">
        <v>6</v>
      </c>
      <c r="DK156" s="2" t="s">
        <v>6</v>
      </c>
      <c r="DL156" s="2" t="s">
        <v>6</v>
      </c>
      <c r="DM156" s="2" t="s">
        <v>6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1010</v>
      </c>
      <c r="DV156" s="2" t="s">
        <v>268</v>
      </c>
      <c r="DW156" s="2" t="s">
        <v>268</v>
      </c>
      <c r="DX156" s="2">
        <v>1</v>
      </c>
      <c r="DY156" s="2"/>
      <c r="DZ156" s="2"/>
      <c r="EA156" s="2"/>
      <c r="EB156" s="2"/>
      <c r="EC156" s="2"/>
      <c r="ED156" s="2"/>
      <c r="EE156" s="2">
        <v>16510488</v>
      </c>
      <c r="EF156" s="2">
        <v>2</v>
      </c>
      <c r="EG156" s="2" t="s">
        <v>20</v>
      </c>
      <c r="EH156" s="2">
        <v>0</v>
      </c>
      <c r="EI156" s="2" t="s">
        <v>6</v>
      </c>
      <c r="EJ156" s="2">
        <v>1</v>
      </c>
      <c r="EK156" s="2">
        <v>11001</v>
      </c>
      <c r="EL156" s="2" t="s">
        <v>40</v>
      </c>
      <c r="EM156" s="2" t="s">
        <v>224</v>
      </c>
      <c r="EN156" s="2"/>
      <c r="EO156" s="2" t="s">
        <v>6</v>
      </c>
      <c r="EP156" s="2"/>
      <c r="EQ156" s="2">
        <v>0</v>
      </c>
      <c r="ER156" s="2">
        <v>0</v>
      </c>
      <c r="ES156" s="2">
        <v>0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ref="FR156:FR187" si="219">ROUND(IF(AND(BH156=3,BI156=3),P156,0),2)</f>
        <v>0</v>
      </c>
      <c r="FS156" s="2">
        <v>0</v>
      </c>
      <c r="FT156" s="2" t="s">
        <v>23</v>
      </c>
      <c r="FU156" s="2" t="s">
        <v>24</v>
      </c>
      <c r="FV156" s="2"/>
      <c r="FW156" s="2"/>
      <c r="FX156" s="2">
        <v>110.7</v>
      </c>
      <c r="FY156" s="2">
        <v>63.75</v>
      </c>
      <c r="FZ156" s="2"/>
      <c r="GA156" s="2" t="s">
        <v>6</v>
      </c>
      <c r="GB156" s="2"/>
      <c r="GC156" s="2"/>
      <c r="GD156" s="2">
        <v>0</v>
      </c>
      <c r="GE156" s="2"/>
      <c r="GF156" s="2">
        <v>1953413105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ref="GL156:GL187" si="220">ROUND(IF(AND(BH156=3,BI156=3,FS156&lt;&gt;0),P156,0),2)</f>
        <v>0</v>
      </c>
      <c r="GM156" s="2">
        <f t="shared" ref="GM156:GM187" si="221">ROUND(O156+X156+Y156+GK156,2)+GX156</f>
        <v>0</v>
      </c>
      <c r="GN156" s="2">
        <f t="shared" ref="GN156:GN187" si="222">IF(OR(BI156=0,BI156=1),ROUND(O156+X156+Y156+GK156,2),0)</f>
        <v>0</v>
      </c>
      <c r="GO156" s="2">
        <f t="shared" ref="GO156:GO187" si="223">IF(BI156=2,ROUND(O156+X156+Y156+GK156,2),0)</f>
        <v>0</v>
      </c>
      <c r="GP156" s="2">
        <f t="shared" ref="GP156:GP187" si="224">IF(BI156=4,ROUND(O156+X156+Y156+GK156,2)+GX156,0)</f>
        <v>0</v>
      </c>
      <c r="GQ156" s="2"/>
      <c r="GR156" s="2">
        <v>0</v>
      </c>
      <c r="GS156" s="2">
        <v>3</v>
      </c>
      <c r="GT156" s="2">
        <v>0</v>
      </c>
      <c r="GU156" s="2" t="s">
        <v>6</v>
      </c>
      <c r="GV156" s="2">
        <f t="shared" ref="GV156:GV187" si="225">ROUND(GT156,6)</f>
        <v>0</v>
      </c>
      <c r="GW156" s="2">
        <v>1</v>
      </c>
      <c r="GX156" s="2">
        <f t="shared" ref="GX156:GX187" si="226">ROUND(GV156*GW156*I156,2)</f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301</v>
      </c>
      <c r="E157" t="s">
        <v>273</v>
      </c>
      <c r="F157" t="s">
        <v>266</v>
      </c>
      <c r="G157" t="s">
        <v>274</v>
      </c>
      <c r="H157" t="s">
        <v>268</v>
      </c>
      <c r="I157">
        <f>I137*J157</f>
        <v>7.2256</v>
      </c>
      <c r="J157">
        <v>8</v>
      </c>
      <c r="O157">
        <f t="shared" si="194"/>
        <v>0</v>
      </c>
      <c r="P157">
        <f t="shared" si="195"/>
        <v>0</v>
      </c>
      <c r="Q157">
        <f t="shared" si="196"/>
        <v>0</v>
      </c>
      <c r="R157">
        <f t="shared" si="197"/>
        <v>0</v>
      </c>
      <c r="S157">
        <f t="shared" si="198"/>
        <v>0</v>
      </c>
      <c r="T157">
        <f t="shared" si="199"/>
        <v>0</v>
      </c>
      <c r="U157">
        <f t="shared" si="200"/>
        <v>0</v>
      </c>
      <c r="V157">
        <f t="shared" si="201"/>
        <v>0</v>
      </c>
      <c r="W157">
        <f t="shared" si="202"/>
        <v>0</v>
      </c>
      <c r="X157">
        <f t="shared" si="203"/>
        <v>0</v>
      </c>
      <c r="Y157">
        <f t="shared" si="204"/>
        <v>0</v>
      </c>
      <c r="AA157">
        <v>16688586</v>
      </c>
      <c r="AB157">
        <f t="shared" si="205"/>
        <v>0</v>
      </c>
      <c r="AC157">
        <f t="shared" si="186"/>
        <v>0</v>
      </c>
      <c r="AD157">
        <f t="shared" si="189"/>
        <v>0</v>
      </c>
      <c r="AE157">
        <f t="shared" si="190"/>
        <v>0</v>
      </c>
      <c r="AF157">
        <f t="shared" si="191"/>
        <v>0</v>
      </c>
      <c r="AG157">
        <f t="shared" si="206"/>
        <v>0</v>
      </c>
      <c r="AH157">
        <f t="shared" si="192"/>
        <v>0</v>
      </c>
      <c r="AI157">
        <f t="shared" si="193"/>
        <v>0</v>
      </c>
      <c r="AJ157">
        <f t="shared" si="207"/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111</v>
      </c>
      <c r="AU157">
        <v>64</v>
      </c>
      <c r="AV157">
        <v>1</v>
      </c>
      <c r="AW157">
        <v>1</v>
      </c>
      <c r="AZ157">
        <v>7.13</v>
      </c>
      <c r="BA157">
        <v>1</v>
      </c>
      <c r="BB157">
        <v>1</v>
      </c>
      <c r="BC157">
        <v>7.13</v>
      </c>
      <c r="BD157" t="s">
        <v>6</v>
      </c>
      <c r="BE157" t="s">
        <v>6</v>
      </c>
      <c r="BF157" t="s">
        <v>6</v>
      </c>
      <c r="BG157" t="s">
        <v>6</v>
      </c>
      <c r="BH157">
        <v>3</v>
      </c>
      <c r="BI157">
        <v>1</v>
      </c>
      <c r="BJ157" t="s">
        <v>6</v>
      </c>
      <c r="BM157">
        <v>11001</v>
      </c>
      <c r="BN157">
        <v>0</v>
      </c>
      <c r="BO157" t="s">
        <v>6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123</v>
      </c>
      <c r="CA157">
        <v>75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 t="shared" si="208"/>
        <v>0</v>
      </c>
      <c r="CQ157">
        <f t="shared" si="209"/>
        <v>0</v>
      </c>
      <c r="CR157">
        <f t="shared" si="210"/>
        <v>0</v>
      </c>
      <c r="CS157">
        <f t="shared" si="211"/>
        <v>0</v>
      </c>
      <c r="CT157">
        <f t="shared" si="212"/>
        <v>0</v>
      </c>
      <c r="CU157">
        <f t="shared" si="213"/>
        <v>0</v>
      </c>
      <c r="CV157">
        <f t="shared" si="214"/>
        <v>0</v>
      </c>
      <c r="CW157">
        <f t="shared" si="215"/>
        <v>0</v>
      </c>
      <c r="CX157">
        <f t="shared" si="216"/>
        <v>0</v>
      </c>
      <c r="CY157">
        <f t="shared" si="217"/>
        <v>0</v>
      </c>
      <c r="CZ157">
        <f t="shared" si="218"/>
        <v>0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1010</v>
      </c>
      <c r="DV157" t="s">
        <v>268</v>
      </c>
      <c r="DW157" t="s">
        <v>268</v>
      </c>
      <c r="DX157">
        <v>1</v>
      </c>
      <c r="EE157">
        <v>16510488</v>
      </c>
      <c r="EF157">
        <v>2</v>
      </c>
      <c r="EG157" t="s">
        <v>20</v>
      </c>
      <c r="EH157">
        <v>0</v>
      </c>
      <c r="EI157" t="s">
        <v>6</v>
      </c>
      <c r="EJ157">
        <v>1</v>
      </c>
      <c r="EK157">
        <v>11001</v>
      </c>
      <c r="EL157" t="s">
        <v>40</v>
      </c>
      <c r="EM157" t="s">
        <v>224</v>
      </c>
      <c r="EO157" t="s">
        <v>6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219"/>
        <v>0</v>
      </c>
      <c r="FS157">
        <v>0</v>
      </c>
      <c r="FT157" t="s">
        <v>23</v>
      </c>
      <c r="FU157" t="s">
        <v>24</v>
      </c>
      <c r="FX157">
        <v>110.7</v>
      </c>
      <c r="FY157">
        <v>63.75</v>
      </c>
      <c r="GA157" t="s">
        <v>6</v>
      </c>
      <c r="GD157">
        <v>0</v>
      </c>
      <c r="GF157">
        <v>1953413105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220"/>
        <v>0</v>
      </c>
      <c r="GM157">
        <f t="shared" si="221"/>
        <v>0</v>
      </c>
      <c r="GN157">
        <f t="shared" si="222"/>
        <v>0</v>
      </c>
      <c r="GO157">
        <f t="shared" si="223"/>
        <v>0</v>
      </c>
      <c r="GP157">
        <f t="shared" si="224"/>
        <v>0</v>
      </c>
      <c r="GR157">
        <v>0</v>
      </c>
      <c r="GS157">
        <v>3</v>
      </c>
      <c r="GT157">
        <v>0</v>
      </c>
      <c r="GU157" t="s">
        <v>6</v>
      </c>
      <c r="GV157">
        <f t="shared" si="225"/>
        <v>0</v>
      </c>
      <c r="GW157">
        <v>1</v>
      </c>
      <c r="GX157">
        <f t="shared" si="226"/>
        <v>0</v>
      </c>
      <c r="HA157">
        <v>0</v>
      </c>
      <c r="HB157"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285</v>
      </c>
      <c r="D158" s="2"/>
      <c r="E158" s="2" t="s">
        <v>275</v>
      </c>
      <c r="F158" s="2" t="s">
        <v>266</v>
      </c>
      <c r="G158" s="2" t="s">
        <v>276</v>
      </c>
      <c r="H158" s="2" t="s">
        <v>268</v>
      </c>
      <c r="I158" s="2">
        <f>I136*J158</f>
        <v>7.2256</v>
      </c>
      <c r="J158" s="2">
        <v>8</v>
      </c>
      <c r="K158" s="2"/>
      <c r="L158" s="2"/>
      <c r="M158" s="2"/>
      <c r="N158" s="2"/>
      <c r="O158" s="2">
        <f t="shared" si="194"/>
        <v>0</v>
      </c>
      <c r="P158" s="2">
        <f t="shared" si="195"/>
        <v>0</v>
      </c>
      <c r="Q158" s="2">
        <f t="shared" si="196"/>
        <v>0</v>
      </c>
      <c r="R158" s="2">
        <f t="shared" si="197"/>
        <v>0</v>
      </c>
      <c r="S158" s="2">
        <f t="shared" si="198"/>
        <v>0</v>
      </c>
      <c r="T158" s="2">
        <f t="shared" si="199"/>
        <v>0</v>
      </c>
      <c r="U158" s="2">
        <f t="shared" si="200"/>
        <v>0</v>
      </c>
      <c r="V158" s="2">
        <f t="shared" si="201"/>
        <v>0</v>
      </c>
      <c r="W158" s="2">
        <f t="shared" si="202"/>
        <v>0</v>
      </c>
      <c r="X158" s="2">
        <f t="shared" si="203"/>
        <v>0</v>
      </c>
      <c r="Y158" s="2">
        <f t="shared" si="204"/>
        <v>0</v>
      </c>
      <c r="Z158" s="2"/>
      <c r="AA158" s="2">
        <v>16688585</v>
      </c>
      <c r="AB158" s="2">
        <f t="shared" si="205"/>
        <v>0</v>
      </c>
      <c r="AC158" s="2">
        <f t="shared" si="186"/>
        <v>0</v>
      </c>
      <c r="AD158" s="2">
        <f t="shared" si="189"/>
        <v>0</v>
      </c>
      <c r="AE158" s="2">
        <f t="shared" si="190"/>
        <v>0</v>
      </c>
      <c r="AF158" s="2">
        <f t="shared" si="191"/>
        <v>0</v>
      </c>
      <c r="AG158" s="2">
        <f t="shared" si="206"/>
        <v>0</v>
      </c>
      <c r="AH158" s="2">
        <f t="shared" si="192"/>
        <v>0</v>
      </c>
      <c r="AI158" s="2">
        <f t="shared" si="193"/>
        <v>0</v>
      </c>
      <c r="AJ158" s="2">
        <f t="shared" si="207"/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111</v>
      </c>
      <c r="AU158" s="2">
        <v>64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3</v>
      </c>
      <c r="BI158" s="2">
        <v>1</v>
      </c>
      <c r="BJ158" s="2" t="s">
        <v>6</v>
      </c>
      <c r="BK158" s="2"/>
      <c r="BL158" s="2"/>
      <c r="BM158" s="2">
        <v>11001</v>
      </c>
      <c r="BN158" s="2">
        <v>0</v>
      </c>
      <c r="BO158" s="2" t="s">
        <v>6</v>
      </c>
      <c r="BP158" s="2">
        <v>0</v>
      </c>
      <c r="BQ158" s="2">
        <v>2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123</v>
      </c>
      <c r="CA158" s="2">
        <v>75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6</v>
      </c>
      <c r="CO158" s="2">
        <v>0</v>
      </c>
      <c r="CP158" s="2">
        <f t="shared" si="208"/>
        <v>0</v>
      </c>
      <c r="CQ158" s="2">
        <f t="shared" si="209"/>
        <v>0</v>
      </c>
      <c r="CR158" s="2">
        <f t="shared" si="210"/>
        <v>0</v>
      </c>
      <c r="CS158" s="2">
        <f t="shared" si="211"/>
        <v>0</v>
      </c>
      <c r="CT158" s="2">
        <f t="shared" si="212"/>
        <v>0</v>
      </c>
      <c r="CU158" s="2">
        <f t="shared" si="213"/>
        <v>0</v>
      </c>
      <c r="CV158" s="2">
        <f t="shared" si="214"/>
        <v>0</v>
      </c>
      <c r="CW158" s="2">
        <f t="shared" si="215"/>
        <v>0</v>
      </c>
      <c r="CX158" s="2">
        <f t="shared" si="216"/>
        <v>0</v>
      </c>
      <c r="CY158" s="2">
        <f t="shared" si="217"/>
        <v>0</v>
      </c>
      <c r="CZ158" s="2">
        <f t="shared" si="218"/>
        <v>0</v>
      </c>
      <c r="DA158" s="2"/>
      <c r="DB158" s="2"/>
      <c r="DC158" s="2" t="s">
        <v>6</v>
      </c>
      <c r="DD158" s="2" t="s">
        <v>6</v>
      </c>
      <c r="DE158" s="2" t="s">
        <v>6</v>
      </c>
      <c r="DF158" s="2" t="s">
        <v>6</v>
      </c>
      <c r="DG158" s="2" t="s">
        <v>6</v>
      </c>
      <c r="DH158" s="2" t="s">
        <v>6</v>
      </c>
      <c r="DI158" s="2" t="s">
        <v>6</v>
      </c>
      <c r="DJ158" s="2" t="s">
        <v>6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1010</v>
      </c>
      <c r="DV158" s="2" t="s">
        <v>268</v>
      </c>
      <c r="DW158" s="2" t="s">
        <v>268</v>
      </c>
      <c r="DX158" s="2">
        <v>1</v>
      </c>
      <c r="DY158" s="2"/>
      <c r="DZ158" s="2"/>
      <c r="EA158" s="2"/>
      <c r="EB158" s="2"/>
      <c r="EC158" s="2"/>
      <c r="ED158" s="2"/>
      <c r="EE158" s="2">
        <v>16510488</v>
      </c>
      <c r="EF158" s="2">
        <v>2</v>
      </c>
      <c r="EG158" s="2" t="s">
        <v>20</v>
      </c>
      <c r="EH158" s="2">
        <v>0</v>
      </c>
      <c r="EI158" s="2" t="s">
        <v>6</v>
      </c>
      <c r="EJ158" s="2">
        <v>1</v>
      </c>
      <c r="EK158" s="2">
        <v>11001</v>
      </c>
      <c r="EL158" s="2" t="s">
        <v>40</v>
      </c>
      <c r="EM158" s="2" t="s">
        <v>224</v>
      </c>
      <c r="EN158" s="2"/>
      <c r="EO158" s="2" t="s">
        <v>6</v>
      </c>
      <c r="EP158" s="2"/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219"/>
        <v>0</v>
      </c>
      <c r="FS158" s="2">
        <v>0</v>
      </c>
      <c r="FT158" s="2" t="s">
        <v>23</v>
      </c>
      <c r="FU158" s="2" t="s">
        <v>24</v>
      </c>
      <c r="FV158" s="2"/>
      <c r="FW158" s="2"/>
      <c r="FX158" s="2">
        <v>110.7</v>
      </c>
      <c r="FY158" s="2">
        <v>63.75</v>
      </c>
      <c r="FZ158" s="2"/>
      <c r="GA158" s="2" t="s">
        <v>6</v>
      </c>
      <c r="GB158" s="2"/>
      <c r="GC158" s="2"/>
      <c r="GD158" s="2">
        <v>0</v>
      </c>
      <c r="GE158" s="2"/>
      <c r="GF158" s="2">
        <v>-333106949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220"/>
        <v>0</v>
      </c>
      <c r="GM158" s="2">
        <f t="shared" si="221"/>
        <v>0</v>
      </c>
      <c r="GN158" s="2">
        <f t="shared" si="222"/>
        <v>0</v>
      </c>
      <c r="GO158" s="2">
        <f t="shared" si="223"/>
        <v>0</v>
      </c>
      <c r="GP158" s="2">
        <f t="shared" si="224"/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si="225"/>
        <v>0</v>
      </c>
      <c r="GW158" s="2">
        <v>1</v>
      </c>
      <c r="GX158" s="2">
        <f t="shared" si="226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302</v>
      </c>
      <c r="E159" t="s">
        <v>275</v>
      </c>
      <c r="F159" t="s">
        <v>266</v>
      </c>
      <c r="G159" t="s">
        <v>276</v>
      </c>
      <c r="H159" t="s">
        <v>268</v>
      </c>
      <c r="I159">
        <f>I137*J159</f>
        <v>7.2256</v>
      </c>
      <c r="J159">
        <v>8</v>
      </c>
      <c r="O159">
        <f t="shared" si="194"/>
        <v>0</v>
      </c>
      <c r="P159">
        <f t="shared" si="195"/>
        <v>0</v>
      </c>
      <c r="Q159">
        <f t="shared" si="196"/>
        <v>0</v>
      </c>
      <c r="R159">
        <f t="shared" si="197"/>
        <v>0</v>
      </c>
      <c r="S159">
        <f t="shared" si="198"/>
        <v>0</v>
      </c>
      <c r="T159">
        <f t="shared" si="199"/>
        <v>0</v>
      </c>
      <c r="U159">
        <f t="shared" si="200"/>
        <v>0</v>
      </c>
      <c r="V159">
        <f t="shared" si="201"/>
        <v>0</v>
      </c>
      <c r="W159">
        <f t="shared" si="202"/>
        <v>0</v>
      </c>
      <c r="X159">
        <f t="shared" si="203"/>
        <v>0</v>
      </c>
      <c r="Y159">
        <f t="shared" si="204"/>
        <v>0</v>
      </c>
      <c r="AA159">
        <v>16688586</v>
      </c>
      <c r="AB159">
        <f t="shared" si="205"/>
        <v>0</v>
      </c>
      <c r="AC159">
        <f t="shared" si="186"/>
        <v>0</v>
      </c>
      <c r="AD159">
        <f t="shared" si="189"/>
        <v>0</v>
      </c>
      <c r="AE159">
        <f t="shared" si="190"/>
        <v>0</v>
      </c>
      <c r="AF159">
        <f t="shared" si="191"/>
        <v>0</v>
      </c>
      <c r="AG159">
        <f t="shared" si="206"/>
        <v>0</v>
      </c>
      <c r="AH159">
        <f t="shared" si="192"/>
        <v>0</v>
      </c>
      <c r="AI159">
        <f t="shared" si="193"/>
        <v>0</v>
      </c>
      <c r="AJ159">
        <f t="shared" si="207"/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111</v>
      </c>
      <c r="AU159">
        <v>64</v>
      </c>
      <c r="AV159">
        <v>1</v>
      </c>
      <c r="AW159">
        <v>1</v>
      </c>
      <c r="AZ159">
        <v>7.13</v>
      </c>
      <c r="BA159">
        <v>1</v>
      </c>
      <c r="BB159">
        <v>1</v>
      </c>
      <c r="BC159">
        <v>7.13</v>
      </c>
      <c r="BD159" t="s">
        <v>6</v>
      </c>
      <c r="BE159" t="s">
        <v>6</v>
      </c>
      <c r="BF159" t="s">
        <v>6</v>
      </c>
      <c r="BG159" t="s">
        <v>6</v>
      </c>
      <c r="BH159">
        <v>3</v>
      </c>
      <c r="BI159">
        <v>1</v>
      </c>
      <c r="BJ159" t="s">
        <v>6</v>
      </c>
      <c r="BM159">
        <v>11001</v>
      </c>
      <c r="BN159">
        <v>0</v>
      </c>
      <c r="BO159" t="s">
        <v>6</v>
      </c>
      <c r="BP159">
        <v>0</v>
      </c>
      <c r="BQ159">
        <v>2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123</v>
      </c>
      <c r="CA159">
        <v>75</v>
      </c>
      <c r="CF159">
        <v>0</v>
      </c>
      <c r="CG159">
        <v>0</v>
      </c>
      <c r="CM159">
        <v>0</v>
      </c>
      <c r="CN159" t="s">
        <v>6</v>
      </c>
      <c r="CO159">
        <v>0</v>
      </c>
      <c r="CP159">
        <f t="shared" si="208"/>
        <v>0</v>
      </c>
      <c r="CQ159">
        <f t="shared" si="209"/>
        <v>0</v>
      </c>
      <c r="CR159">
        <f t="shared" si="210"/>
        <v>0</v>
      </c>
      <c r="CS159">
        <f t="shared" si="211"/>
        <v>0</v>
      </c>
      <c r="CT159">
        <f t="shared" si="212"/>
        <v>0</v>
      </c>
      <c r="CU159">
        <f t="shared" si="213"/>
        <v>0</v>
      </c>
      <c r="CV159">
        <f t="shared" si="214"/>
        <v>0</v>
      </c>
      <c r="CW159">
        <f t="shared" si="215"/>
        <v>0</v>
      </c>
      <c r="CX159">
        <f t="shared" si="216"/>
        <v>0</v>
      </c>
      <c r="CY159">
        <f t="shared" si="217"/>
        <v>0</v>
      </c>
      <c r="CZ159">
        <f t="shared" si="218"/>
        <v>0</v>
      </c>
      <c r="DC159" t="s">
        <v>6</v>
      </c>
      <c r="DD159" t="s">
        <v>6</v>
      </c>
      <c r="DE159" t="s">
        <v>6</v>
      </c>
      <c r="DF159" t="s">
        <v>6</v>
      </c>
      <c r="DG159" t="s">
        <v>6</v>
      </c>
      <c r="DH159" t="s">
        <v>6</v>
      </c>
      <c r="DI159" t="s">
        <v>6</v>
      </c>
      <c r="DJ159" t="s">
        <v>6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1010</v>
      </c>
      <c r="DV159" t="s">
        <v>268</v>
      </c>
      <c r="DW159" t="s">
        <v>268</v>
      </c>
      <c r="DX159">
        <v>1</v>
      </c>
      <c r="EE159">
        <v>16510488</v>
      </c>
      <c r="EF159">
        <v>2</v>
      </c>
      <c r="EG159" t="s">
        <v>20</v>
      </c>
      <c r="EH159">
        <v>0</v>
      </c>
      <c r="EI159" t="s">
        <v>6</v>
      </c>
      <c r="EJ159">
        <v>1</v>
      </c>
      <c r="EK159">
        <v>11001</v>
      </c>
      <c r="EL159" t="s">
        <v>40</v>
      </c>
      <c r="EM159" t="s">
        <v>224</v>
      </c>
      <c r="EO159" t="s">
        <v>6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219"/>
        <v>0</v>
      </c>
      <c r="FS159">
        <v>0</v>
      </c>
      <c r="FT159" t="s">
        <v>23</v>
      </c>
      <c r="FU159" t="s">
        <v>24</v>
      </c>
      <c r="FX159">
        <v>110.7</v>
      </c>
      <c r="FY159">
        <v>63.75</v>
      </c>
      <c r="GA159" t="s">
        <v>6</v>
      </c>
      <c r="GD159">
        <v>0</v>
      </c>
      <c r="GF159">
        <v>-333106949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220"/>
        <v>0</v>
      </c>
      <c r="GM159">
        <f t="shared" si="221"/>
        <v>0</v>
      </c>
      <c r="GN159">
        <f t="shared" si="222"/>
        <v>0</v>
      </c>
      <c r="GO159">
        <f t="shared" si="223"/>
        <v>0</v>
      </c>
      <c r="GP159">
        <f t="shared" si="224"/>
        <v>0</v>
      </c>
      <c r="GR159">
        <v>0</v>
      </c>
      <c r="GS159">
        <v>3</v>
      </c>
      <c r="GT159">
        <v>0</v>
      </c>
      <c r="GU159" t="s">
        <v>6</v>
      </c>
      <c r="GV159">
        <f t="shared" si="225"/>
        <v>0</v>
      </c>
      <c r="GW159">
        <v>1</v>
      </c>
      <c r="GX159">
        <f t="shared" si="226"/>
        <v>0</v>
      </c>
      <c r="HA159">
        <v>0</v>
      </c>
      <c r="HB159">
        <v>0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ROW(SmtRes!A318)</f>
        <v>318</v>
      </c>
      <c r="D160" s="2">
        <f>ROW(EtalonRes!A310)</f>
        <v>310</v>
      </c>
      <c r="E160" s="2" t="s">
        <v>277</v>
      </c>
      <c r="F160" s="2" t="s">
        <v>278</v>
      </c>
      <c r="G160" s="2" t="s">
        <v>279</v>
      </c>
      <c r="H160" s="2" t="s">
        <v>18</v>
      </c>
      <c r="I160" s="2">
        <f>ROUND(8.97/100,9)</f>
        <v>8.9700000000000002E-2</v>
      </c>
      <c r="J160" s="2">
        <v>0</v>
      </c>
      <c r="K160" s="2"/>
      <c r="L160" s="2"/>
      <c r="M160" s="2"/>
      <c r="N160" s="2"/>
      <c r="O160" s="2">
        <f t="shared" si="194"/>
        <v>110.2</v>
      </c>
      <c r="P160" s="2">
        <f t="shared" si="195"/>
        <v>62.13</v>
      </c>
      <c r="Q160" s="2">
        <f t="shared" si="196"/>
        <v>17.63</v>
      </c>
      <c r="R160" s="2">
        <f t="shared" si="197"/>
        <v>0.6</v>
      </c>
      <c r="S160" s="2">
        <f t="shared" si="198"/>
        <v>30.44</v>
      </c>
      <c r="T160" s="2">
        <f t="shared" si="199"/>
        <v>0</v>
      </c>
      <c r="U160" s="2">
        <f t="shared" si="200"/>
        <v>2.7820903499999998</v>
      </c>
      <c r="V160" s="2">
        <f t="shared" si="201"/>
        <v>4.821375E-2</v>
      </c>
      <c r="W160" s="2">
        <f t="shared" si="202"/>
        <v>0</v>
      </c>
      <c r="X160" s="2">
        <f t="shared" si="203"/>
        <v>34.450000000000003</v>
      </c>
      <c r="Y160" s="2">
        <f t="shared" si="204"/>
        <v>19.87</v>
      </c>
      <c r="Z160" s="2"/>
      <c r="AA160" s="2">
        <v>16688585</v>
      </c>
      <c r="AB160" s="2">
        <f t="shared" si="205"/>
        <v>1228.44</v>
      </c>
      <c r="AC160" s="2">
        <f t="shared" si="186"/>
        <v>692.62</v>
      </c>
      <c r="AD160" s="2">
        <f t="shared" ref="AD160:AD165" si="227">ROUND(((((ET160*1.25))-((EU160*1.25)))+AE160),6)</f>
        <v>196.51249999999999</v>
      </c>
      <c r="AE160" s="2">
        <f t="shared" ref="AE160:AE165" si="228">ROUND(((EU160*1.25)),6)</f>
        <v>6.6624999999999996</v>
      </c>
      <c r="AF160" s="2">
        <f t="shared" ref="AF160:AF165" si="229">ROUND(((EV160*1.15)),6)</f>
        <v>339.3075</v>
      </c>
      <c r="AG160" s="2">
        <f t="shared" si="206"/>
        <v>0</v>
      </c>
      <c r="AH160" s="2">
        <f t="shared" ref="AH160:AH165" si="230">((EW160*1.15))</f>
        <v>31.015499999999996</v>
      </c>
      <c r="AI160" s="2">
        <f t="shared" ref="AI160:AI165" si="231">((EX160*1.25))</f>
        <v>0.53749999999999998</v>
      </c>
      <c r="AJ160" s="2">
        <f t="shared" si="207"/>
        <v>0</v>
      </c>
      <c r="AK160" s="2">
        <v>1144.8800000000001</v>
      </c>
      <c r="AL160" s="2">
        <v>692.62</v>
      </c>
      <c r="AM160" s="2">
        <v>157.21</v>
      </c>
      <c r="AN160" s="2">
        <v>5.33</v>
      </c>
      <c r="AO160" s="2">
        <v>295.05</v>
      </c>
      <c r="AP160" s="2">
        <v>0</v>
      </c>
      <c r="AQ160" s="2">
        <v>26.97</v>
      </c>
      <c r="AR160" s="2">
        <v>0.43</v>
      </c>
      <c r="AS160" s="2">
        <v>0</v>
      </c>
      <c r="AT160" s="2">
        <v>111</v>
      </c>
      <c r="AU160" s="2">
        <v>64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6</v>
      </c>
      <c r="BE160" s="2" t="s">
        <v>6</v>
      </c>
      <c r="BF160" s="2" t="s">
        <v>6</v>
      </c>
      <c r="BG160" s="2" t="s">
        <v>6</v>
      </c>
      <c r="BH160" s="2">
        <v>0</v>
      </c>
      <c r="BI160" s="2">
        <v>1</v>
      </c>
      <c r="BJ160" s="2" t="s">
        <v>280</v>
      </c>
      <c r="BK160" s="2"/>
      <c r="BL160" s="2"/>
      <c r="BM160" s="2">
        <v>11001</v>
      </c>
      <c r="BN160" s="2">
        <v>0</v>
      </c>
      <c r="BO160" s="2" t="s">
        <v>6</v>
      </c>
      <c r="BP160" s="2">
        <v>0</v>
      </c>
      <c r="BQ160" s="2">
        <v>2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6</v>
      </c>
      <c r="BZ160" s="2">
        <v>123</v>
      </c>
      <c r="CA160" s="2">
        <v>75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1583</v>
      </c>
      <c r="CO160" s="2">
        <v>0</v>
      </c>
      <c r="CP160" s="2">
        <f t="shared" si="208"/>
        <v>110.2</v>
      </c>
      <c r="CQ160" s="2">
        <f t="shared" si="209"/>
        <v>692.62</v>
      </c>
      <c r="CR160" s="2">
        <f t="shared" si="210"/>
        <v>196.51249999999999</v>
      </c>
      <c r="CS160" s="2">
        <f t="shared" si="211"/>
        <v>6.6624999999999996</v>
      </c>
      <c r="CT160" s="2">
        <f t="shared" si="212"/>
        <v>339.3075</v>
      </c>
      <c r="CU160" s="2">
        <f t="shared" si="213"/>
        <v>0</v>
      </c>
      <c r="CV160" s="2">
        <f t="shared" si="214"/>
        <v>31.015499999999996</v>
      </c>
      <c r="CW160" s="2">
        <f t="shared" si="215"/>
        <v>0.53749999999999998</v>
      </c>
      <c r="CX160" s="2">
        <f t="shared" si="216"/>
        <v>0</v>
      </c>
      <c r="CY160" s="2">
        <f t="shared" si="217"/>
        <v>34.454400000000007</v>
      </c>
      <c r="CZ160" s="2">
        <f t="shared" si="218"/>
        <v>19.865600000000001</v>
      </c>
      <c r="DA160" s="2"/>
      <c r="DB160" s="2"/>
      <c r="DC160" s="2" t="s">
        <v>6</v>
      </c>
      <c r="DD160" s="2" t="s">
        <v>6</v>
      </c>
      <c r="DE160" s="2" t="s">
        <v>96</v>
      </c>
      <c r="DF160" s="2" t="s">
        <v>96</v>
      </c>
      <c r="DG160" s="2" t="s">
        <v>97</v>
      </c>
      <c r="DH160" s="2" t="s">
        <v>6</v>
      </c>
      <c r="DI160" s="2" t="s">
        <v>97</v>
      </c>
      <c r="DJ160" s="2" t="s">
        <v>96</v>
      </c>
      <c r="DK160" s="2" t="s">
        <v>6</v>
      </c>
      <c r="DL160" s="2" t="s">
        <v>6</v>
      </c>
      <c r="DM160" s="2" t="s">
        <v>6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1005</v>
      </c>
      <c r="DV160" s="2" t="s">
        <v>18</v>
      </c>
      <c r="DW160" s="2" t="s">
        <v>18</v>
      </c>
      <c r="DX160" s="2">
        <v>100</v>
      </c>
      <c r="DY160" s="2"/>
      <c r="DZ160" s="2"/>
      <c r="EA160" s="2"/>
      <c r="EB160" s="2"/>
      <c r="EC160" s="2"/>
      <c r="ED160" s="2"/>
      <c r="EE160" s="2">
        <v>16510488</v>
      </c>
      <c r="EF160" s="2">
        <v>2</v>
      </c>
      <c r="EG160" s="2" t="s">
        <v>20</v>
      </c>
      <c r="EH160" s="2">
        <v>0</v>
      </c>
      <c r="EI160" s="2" t="s">
        <v>6</v>
      </c>
      <c r="EJ160" s="2">
        <v>1</v>
      </c>
      <c r="EK160" s="2">
        <v>11001</v>
      </c>
      <c r="EL160" s="2" t="s">
        <v>40</v>
      </c>
      <c r="EM160" s="2" t="s">
        <v>224</v>
      </c>
      <c r="EN160" s="2"/>
      <c r="EO160" s="2" t="s">
        <v>100</v>
      </c>
      <c r="EP160" s="2"/>
      <c r="EQ160" s="2">
        <v>0</v>
      </c>
      <c r="ER160" s="2">
        <v>1144.8800000000001</v>
      </c>
      <c r="ES160" s="2">
        <v>692.62</v>
      </c>
      <c r="ET160" s="2">
        <v>157.21</v>
      </c>
      <c r="EU160" s="2">
        <v>5.33</v>
      </c>
      <c r="EV160" s="2">
        <v>295.05</v>
      </c>
      <c r="EW160" s="2">
        <v>26.97</v>
      </c>
      <c r="EX160" s="2">
        <v>0.43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219"/>
        <v>0</v>
      </c>
      <c r="FS160" s="2">
        <v>0</v>
      </c>
      <c r="FT160" s="2" t="s">
        <v>23</v>
      </c>
      <c r="FU160" s="2" t="s">
        <v>24</v>
      </c>
      <c r="FV160" s="2"/>
      <c r="FW160" s="2"/>
      <c r="FX160" s="2">
        <v>110.7</v>
      </c>
      <c r="FY160" s="2">
        <v>63.75</v>
      </c>
      <c r="FZ160" s="2"/>
      <c r="GA160" s="2" t="s">
        <v>6</v>
      </c>
      <c r="GB160" s="2"/>
      <c r="GC160" s="2"/>
      <c r="GD160" s="2">
        <v>0</v>
      </c>
      <c r="GE160" s="2"/>
      <c r="GF160" s="2">
        <v>-565640778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220"/>
        <v>0</v>
      </c>
      <c r="GM160" s="2">
        <f t="shared" si="221"/>
        <v>164.52</v>
      </c>
      <c r="GN160" s="2">
        <f t="shared" si="222"/>
        <v>164.52</v>
      </c>
      <c r="GO160" s="2">
        <f t="shared" si="223"/>
        <v>0</v>
      </c>
      <c r="GP160" s="2">
        <f t="shared" si="224"/>
        <v>0</v>
      </c>
      <c r="GQ160" s="2"/>
      <c r="GR160" s="2">
        <v>0</v>
      </c>
      <c r="GS160" s="2">
        <v>3</v>
      </c>
      <c r="GT160" s="2">
        <v>0</v>
      </c>
      <c r="GU160" s="2" t="s">
        <v>6</v>
      </c>
      <c r="GV160" s="2">
        <f t="shared" si="225"/>
        <v>0</v>
      </c>
      <c r="GW160" s="2">
        <v>1</v>
      </c>
      <c r="GX160" s="2">
        <f t="shared" si="226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ROW(SmtRes!A330)</f>
        <v>330</v>
      </c>
      <c r="D161">
        <f>ROW(EtalonRes!A322)</f>
        <v>322</v>
      </c>
      <c r="E161" t="s">
        <v>277</v>
      </c>
      <c r="F161" t="s">
        <v>278</v>
      </c>
      <c r="G161" t="s">
        <v>279</v>
      </c>
      <c r="H161" t="s">
        <v>18</v>
      </c>
      <c r="I161">
        <f>ROUND(8.97/100,9)</f>
        <v>8.9700000000000002E-2</v>
      </c>
      <c r="J161">
        <v>0</v>
      </c>
      <c r="O161">
        <f t="shared" si="194"/>
        <v>785.66</v>
      </c>
      <c r="P161">
        <f t="shared" si="195"/>
        <v>442.97</v>
      </c>
      <c r="Q161">
        <f t="shared" si="196"/>
        <v>125.68</v>
      </c>
      <c r="R161">
        <f t="shared" si="197"/>
        <v>4.26</v>
      </c>
      <c r="S161">
        <f t="shared" si="198"/>
        <v>217.01</v>
      </c>
      <c r="T161">
        <f t="shared" si="199"/>
        <v>0</v>
      </c>
      <c r="U161">
        <f t="shared" si="200"/>
        <v>2.7820903499999998</v>
      </c>
      <c r="V161">
        <f t="shared" si="201"/>
        <v>4.821375E-2</v>
      </c>
      <c r="W161">
        <f t="shared" si="202"/>
        <v>0</v>
      </c>
      <c r="X161">
        <f t="shared" si="203"/>
        <v>245.61</v>
      </c>
      <c r="Y161">
        <f t="shared" si="204"/>
        <v>141.61000000000001</v>
      </c>
      <c r="AA161">
        <v>16688586</v>
      </c>
      <c r="AB161">
        <f t="shared" si="205"/>
        <v>1228.44</v>
      </c>
      <c r="AC161">
        <f t="shared" si="186"/>
        <v>692.62</v>
      </c>
      <c r="AD161">
        <f t="shared" si="227"/>
        <v>196.51249999999999</v>
      </c>
      <c r="AE161">
        <f t="shared" si="228"/>
        <v>6.6624999999999996</v>
      </c>
      <c r="AF161">
        <f t="shared" si="229"/>
        <v>339.3075</v>
      </c>
      <c r="AG161">
        <f t="shared" si="206"/>
        <v>0</v>
      </c>
      <c r="AH161">
        <f t="shared" si="230"/>
        <v>31.015499999999996</v>
      </c>
      <c r="AI161">
        <f t="shared" si="231"/>
        <v>0.53749999999999998</v>
      </c>
      <c r="AJ161">
        <f t="shared" si="207"/>
        <v>0</v>
      </c>
      <c r="AK161">
        <v>1144.8800000000001</v>
      </c>
      <c r="AL161">
        <v>692.62</v>
      </c>
      <c r="AM161">
        <v>157.21</v>
      </c>
      <c r="AN161">
        <v>5.33</v>
      </c>
      <c r="AO161">
        <v>295.05</v>
      </c>
      <c r="AP161">
        <v>0</v>
      </c>
      <c r="AQ161">
        <v>26.97</v>
      </c>
      <c r="AR161">
        <v>0.43</v>
      </c>
      <c r="AS161">
        <v>0</v>
      </c>
      <c r="AT161">
        <v>111</v>
      </c>
      <c r="AU161">
        <v>64</v>
      </c>
      <c r="AV161">
        <v>1</v>
      </c>
      <c r="AW161">
        <v>1</v>
      </c>
      <c r="AZ161">
        <v>7.13</v>
      </c>
      <c r="BA161">
        <v>7.13</v>
      </c>
      <c r="BB161">
        <v>7.13</v>
      </c>
      <c r="BC161">
        <v>7.13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1</v>
      </c>
      <c r="BJ161" t="s">
        <v>280</v>
      </c>
      <c r="BM161">
        <v>11001</v>
      </c>
      <c r="BN161">
        <v>0</v>
      </c>
      <c r="BO161" t="s">
        <v>6</v>
      </c>
      <c r="BP161">
        <v>0</v>
      </c>
      <c r="BQ161">
        <v>2</v>
      </c>
      <c r="BR161">
        <v>0</v>
      </c>
      <c r="BS161">
        <v>7.13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123</v>
      </c>
      <c r="CA161">
        <v>75</v>
      </c>
      <c r="CF161">
        <v>0</v>
      </c>
      <c r="CG161">
        <v>0</v>
      </c>
      <c r="CM161">
        <v>0</v>
      </c>
      <c r="CN161" t="s">
        <v>1583</v>
      </c>
      <c r="CO161">
        <v>0</v>
      </c>
      <c r="CP161">
        <f t="shared" si="208"/>
        <v>785.66000000000008</v>
      </c>
      <c r="CQ161">
        <f t="shared" si="209"/>
        <v>4938.3806000000004</v>
      </c>
      <c r="CR161">
        <f t="shared" si="210"/>
        <v>1401.1341249999998</v>
      </c>
      <c r="CS161">
        <f t="shared" si="211"/>
        <v>47.503625</v>
      </c>
      <c r="CT161">
        <f t="shared" si="212"/>
        <v>2419.262475</v>
      </c>
      <c r="CU161">
        <f t="shared" si="213"/>
        <v>0</v>
      </c>
      <c r="CV161">
        <f t="shared" si="214"/>
        <v>31.015499999999996</v>
      </c>
      <c r="CW161">
        <f t="shared" si="215"/>
        <v>0.53749999999999998</v>
      </c>
      <c r="CX161">
        <f t="shared" si="216"/>
        <v>0</v>
      </c>
      <c r="CY161">
        <f t="shared" si="217"/>
        <v>245.60969999999998</v>
      </c>
      <c r="CZ161">
        <f t="shared" si="218"/>
        <v>141.61279999999999</v>
      </c>
      <c r="DC161" t="s">
        <v>6</v>
      </c>
      <c r="DD161" t="s">
        <v>6</v>
      </c>
      <c r="DE161" t="s">
        <v>96</v>
      </c>
      <c r="DF161" t="s">
        <v>96</v>
      </c>
      <c r="DG161" t="s">
        <v>97</v>
      </c>
      <c r="DH161" t="s">
        <v>6</v>
      </c>
      <c r="DI161" t="s">
        <v>97</v>
      </c>
      <c r="DJ161" t="s">
        <v>96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1005</v>
      </c>
      <c r="DV161" t="s">
        <v>18</v>
      </c>
      <c r="DW161" t="s">
        <v>18</v>
      </c>
      <c r="DX161">
        <v>100</v>
      </c>
      <c r="EE161">
        <v>16510488</v>
      </c>
      <c r="EF161">
        <v>2</v>
      </c>
      <c r="EG161" t="s">
        <v>20</v>
      </c>
      <c r="EH161">
        <v>0</v>
      </c>
      <c r="EI161" t="s">
        <v>6</v>
      </c>
      <c r="EJ161">
        <v>1</v>
      </c>
      <c r="EK161">
        <v>11001</v>
      </c>
      <c r="EL161" t="s">
        <v>40</v>
      </c>
      <c r="EM161" t="s">
        <v>224</v>
      </c>
      <c r="EO161" t="s">
        <v>100</v>
      </c>
      <c r="EQ161">
        <v>0</v>
      </c>
      <c r="ER161">
        <v>1144.8800000000001</v>
      </c>
      <c r="ES161">
        <v>692.62</v>
      </c>
      <c r="ET161">
        <v>157.21</v>
      </c>
      <c r="EU161">
        <v>5.33</v>
      </c>
      <c r="EV161">
        <v>295.05</v>
      </c>
      <c r="EW161">
        <v>26.97</v>
      </c>
      <c r="EX161">
        <v>0.43</v>
      </c>
      <c r="EY161">
        <v>0</v>
      </c>
      <c r="FQ161">
        <v>0</v>
      </c>
      <c r="FR161">
        <f t="shared" si="219"/>
        <v>0</v>
      </c>
      <c r="FS161">
        <v>0</v>
      </c>
      <c r="FT161" t="s">
        <v>23</v>
      </c>
      <c r="FU161" t="s">
        <v>24</v>
      </c>
      <c r="FX161">
        <v>110.7</v>
      </c>
      <c r="FY161">
        <v>63.75</v>
      </c>
      <c r="GA161" t="s">
        <v>6</v>
      </c>
      <c r="GD161">
        <v>0</v>
      </c>
      <c r="GF161">
        <v>-565640778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220"/>
        <v>0</v>
      </c>
      <c r="GM161">
        <f t="shared" si="221"/>
        <v>1172.8800000000001</v>
      </c>
      <c r="GN161">
        <f t="shared" si="222"/>
        <v>1172.8800000000001</v>
      </c>
      <c r="GO161">
        <f t="shared" si="223"/>
        <v>0</v>
      </c>
      <c r="GP161">
        <f t="shared" si="224"/>
        <v>0</v>
      </c>
      <c r="GR161">
        <v>0</v>
      </c>
      <c r="GS161">
        <v>3</v>
      </c>
      <c r="GT161">
        <v>0</v>
      </c>
      <c r="GU161" t="s">
        <v>6</v>
      </c>
      <c r="GV161">
        <f t="shared" si="225"/>
        <v>0</v>
      </c>
      <c r="GW161">
        <v>1</v>
      </c>
      <c r="GX161">
        <f t="shared" si="226"/>
        <v>0</v>
      </c>
      <c r="HA161">
        <v>0</v>
      </c>
      <c r="HB161">
        <v>0</v>
      </c>
      <c r="IK161">
        <v>0</v>
      </c>
    </row>
    <row r="162" spans="1:255" x14ac:dyDescent="0.2">
      <c r="A162" s="2">
        <v>17</v>
      </c>
      <c r="B162" s="2">
        <v>1</v>
      </c>
      <c r="C162" s="2">
        <f>ROW(SmtRes!A338)</f>
        <v>338</v>
      </c>
      <c r="D162" s="2">
        <f>ROW(EtalonRes!A330)</f>
        <v>330</v>
      </c>
      <c r="E162" s="2" t="s">
        <v>281</v>
      </c>
      <c r="F162" s="2" t="s">
        <v>282</v>
      </c>
      <c r="G162" s="2" t="s">
        <v>283</v>
      </c>
      <c r="H162" s="2" t="s">
        <v>18</v>
      </c>
      <c r="I162" s="2">
        <f>ROUND(35.27/100,9)</f>
        <v>0.35270000000000001</v>
      </c>
      <c r="J162" s="2">
        <v>0</v>
      </c>
      <c r="K162" s="2"/>
      <c r="L162" s="2"/>
      <c r="M162" s="2"/>
      <c r="N162" s="2"/>
      <c r="O162" s="2">
        <f t="shared" si="194"/>
        <v>430.24</v>
      </c>
      <c r="P162" s="2">
        <f t="shared" si="195"/>
        <v>316.89</v>
      </c>
      <c r="Q162" s="2">
        <f t="shared" si="196"/>
        <v>31.58</v>
      </c>
      <c r="R162" s="2">
        <f t="shared" si="197"/>
        <v>1.02</v>
      </c>
      <c r="S162" s="2">
        <f t="shared" si="198"/>
        <v>81.77</v>
      </c>
      <c r="T162" s="2">
        <f t="shared" si="199"/>
        <v>0</v>
      </c>
      <c r="U162" s="2">
        <f t="shared" si="200"/>
        <v>8.5988260000000007</v>
      </c>
      <c r="V162" s="2">
        <f t="shared" si="201"/>
        <v>8.8175000000000003E-2</v>
      </c>
      <c r="W162" s="2">
        <f t="shared" si="202"/>
        <v>0</v>
      </c>
      <c r="X162" s="2">
        <f t="shared" si="203"/>
        <v>91.07</v>
      </c>
      <c r="Y162" s="2">
        <f t="shared" si="204"/>
        <v>56.3</v>
      </c>
      <c r="Z162" s="2"/>
      <c r="AA162" s="2">
        <v>16688585</v>
      </c>
      <c r="AB162" s="2">
        <f t="shared" si="205"/>
        <v>1219.8815</v>
      </c>
      <c r="AC162" s="2">
        <f t="shared" ref="AC162:AC193" si="232">ROUND((ES162),6)</f>
        <v>898.48</v>
      </c>
      <c r="AD162" s="2">
        <f t="shared" si="227"/>
        <v>89.55</v>
      </c>
      <c r="AE162" s="2">
        <f t="shared" si="228"/>
        <v>2.9</v>
      </c>
      <c r="AF162" s="2">
        <f t="shared" si="229"/>
        <v>231.85149999999999</v>
      </c>
      <c r="AG162" s="2">
        <f t="shared" si="206"/>
        <v>0</v>
      </c>
      <c r="AH162" s="2">
        <f t="shared" si="230"/>
        <v>24.38</v>
      </c>
      <c r="AI162" s="2">
        <f t="shared" si="231"/>
        <v>0.25</v>
      </c>
      <c r="AJ162" s="2">
        <f t="shared" si="207"/>
        <v>0</v>
      </c>
      <c r="AK162" s="2">
        <v>1171.73</v>
      </c>
      <c r="AL162" s="2">
        <v>898.48</v>
      </c>
      <c r="AM162" s="2">
        <v>71.64</v>
      </c>
      <c r="AN162" s="2">
        <v>2.3199999999999998</v>
      </c>
      <c r="AO162" s="2">
        <v>201.61</v>
      </c>
      <c r="AP162" s="2">
        <v>0</v>
      </c>
      <c r="AQ162" s="2">
        <v>21.2</v>
      </c>
      <c r="AR162" s="2">
        <v>0.2</v>
      </c>
      <c r="AS162" s="2">
        <v>0</v>
      </c>
      <c r="AT162" s="2">
        <v>110</v>
      </c>
      <c r="AU162" s="2">
        <v>68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6</v>
      </c>
      <c r="BE162" s="2" t="s">
        <v>6</v>
      </c>
      <c r="BF162" s="2" t="s">
        <v>6</v>
      </c>
      <c r="BG162" s="2" t="s">
        <v>6</v>
      </c>
      <c r="BH162" s="2">
        <v>0</v>
      </c>
      <c r="BI162" s="2">
        <v>1</v>
      </c>
      <c r="BJ162" s="2" t="s">
        <v>284</v>
      </c>
      <c r="BK162" s="2"/>
      <c r="BL162" s="2"/>
      <c r="BM162" s="2">
        <v>8001</v>
      </c>
      <c r="BN162" s="2">
        <v>0</v>
      </c>
      <c r="BO162" s="2" t="s">
        <v>6</v>
      </c>
      <c r="BP162" s="2">
        <v>0</v>
      </c>
      <c r="BQ162" s="2">
        <v>2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6</v>
      </c>
      <c r="BZ162" s="2">
        <v>122</v>
      </c>
      <c r="CA162" s="2">
        <v>80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1583</v>
      </c>
      <c r="CO162" s="2">
        <v>0</v>
      </c>
      <c r="CP162" s="2">
        <f t="shared" si="208"/>
        <v>430.23999999999995</v>
      </c>
      <c r="CQ162" s="2">
        <f t="shared" si="209"/>
        <v>898.48</v>
      </c>
      <c r="CR162" s="2">
        <f t="shared" si="210"/>
        <v>89.55</v>
      </c>
      <c r="CS162" s="2">
        <f t="shared" si="211"/>
        <v>2.9</v>
      </c>
      <c r="CT162" s="2">
        <f t="shared" si="212"/>
        <v>231.85149999999999</v>
      </c>
      <c r="CU162" s="2">
        <f t="shared" si="213"/>
        <v>0</v>
      </c>
      <c r="CV162" s="2">
        <f t="shared" si="214"/>
        <v>24.38</v>
      </c>
      <c r="CW162" s="2">
        <f t="shared" si="215"/>
        <v>0.25</v>
      </c>
      <c r="CX162" s="2">
        <f t="shared" si="216"/>
        <v>0</v>
      </c>
      <c r="CY162" s="2">
        <f t="shared" si="217"/>
        <v>91.069000000000003</v>
      </c>
      <c r="CZ162" s="2">
        <f t="shared" si="218"/>
        <v>56.297199999999997</v>
      </c>
      <c r="DA162" s="2"/>
      <c r="DB162" s="2"/>
      <c r="DC162" s="2" t="s">
        <v>6</v>
      </c>
      <c r="DD162" s="2" t="s">
        <v>6</v>
      </c>
      <c r="DE162" s="2" t="s">
        <v>96</v>
      </c>
      <c r="DF162" s="2" t="s">
        <v>96</v>
      </c>
      <c r="DG162" s="2" t="s">
        <v>97</v>
      </c>
      <c r="DH162" s="2" t="s">
        <v>6</v>
      </c>
      <c r="DI162" s="2" t="s">
        <v>97</v>
      </c>
      <c r="DJ162" s="2" t="s">
        <v>96</v>
      </c>
      <c r="DK162" s="2" t="s">
        <v>6</v>
      </c>
      <c r="DL162" s="2" t="s">
        <v>6</v>
      </c>
      <c r="DM162" s="2" t="s">
        <v>6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1005</v>
      </c>
      <c r="DV162" s="2" t="s">
        <v>18</v>
      </c>
      <c r="DW162" s="2" t="s">
        <v>18</v>
      </c>
      <c r="DX162" s="2">
        <v>100</v>
      </c>
      <c r="DY162" s="2"/>
      <c r="DZ162" s="2"/>
      <c r="EA162" s="2"/>
      <c r="EB162" s="2"/>
      <c r="EC162" s="2"/>
      <c r="ED162" s="2"/>
      <c r="EE162" s="2">
        <v>16510485</v>
      </c>
      <c r="EF162" s="2">
        <v>2</v>
      </c>
      <c r="EG162" s="2" t="s">
        <v>20</v>
      </c>
      <c r="EH162" s="2">
        <v>0</v>
      </c>
      <c r="EI162" s="2" t="s">
        <v>6</v>
      </c>
      <c r="EJ162" s="2">
        <v>1</v>
      </c>
      <c r="EK162" s="2">
        <v>8001</v>
      </c>
      <c r="EL162" s="2" t="s">
        <v>285</v>
      </c>
      <c r="EM162" s="2" t="s">
        <v>286</v>
      </c>
      <c r="EN162" s="2"/>
      <c r="EO162" s="2" t="s">
        <v>100</v>
      </c>
      <c r="EP162" s="2"/>
      <c r="EQ162" s="2">
        <v>0</v>
      </c>
      <c r="ER162" s="2">
        <v>1171.73</v>
      </c>
      <c r="ES162" s="2">
        <v>898.48</v>
      </c>
      <c r="ET162" s="2">
        <v>71.64</v>
      </c>
      <c r="EU162" s="2">
        <v>2.3199999999999998</v>
      </c>
      <c r="EV162" s="2">
        <v>201.61</v>
      </c>
      <c r="EW162" s="2">
        <v>21.2</v>
      </c>
      <c r="EX162" s="2">
        <v>0.2</v>
      </c>
      <c r="EY162" s="2">
        <v>0</v>
      </c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219"/>
        <v>0</v>
      </c>
      <c r="FS162" s="2">
        <v>0</v>
      </c>
      <c r="FT162" s="2" t="s">
        <v>23</v>
      </c>
      <c r="FU162" s="2" t="s">
        <v>24</v>
      </c>
      <c r="FV162" s="2"/>
      <c r="FW162" s="2"/>
      <c r="FX162" s="2">
        <v>109.8</v>
      </c>
      <c r="FY162" s="2">
        <v>68</v>
      </c>
      <c r="FZ162" s="2"/>
      <c r="GA162" s="2" t="s">
        <v>6</v>
      </c>
      <c r="GB162" s="2"/>
      <c r="GC162" s="2"/>
      <c r="GD162" s="2">
        <v>0</v>
      </c>
      <c r="GE162" s="2"/>
      <c r="GF162" s="2">
        <v>1759428638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220"/>
        <v>0</v>
      </c>
      <c r="GM162" s="2">
        <f t="shared" si="221"/>
        <v>577.61</v>
      </c>
      <c r="GN162" s="2">
        <f t="shared" si="222"/>
        <v>577.61</v>
      </c>
      <c r="GO162" s="2">
        <f t="shared" si="223"/>
        <v>0</v>
      </c>
      <c r="GP162" s="2">
        <f t="shared" si="224"/>
        <v>0</v>
      </c>
      <c r="GQ162" s="2"/>
      <c r="GR162" s="2">
        <v>0</v>
      </c>
      <c r="GS162" s="2">
        <v>3</v>
      </c>
      <c r="GT162" s="2">
        <v>0</v>
      </c>
      <c r="GU162" s="2" t="s">
        <v>6</v>
      </c>
      <c r="GV162" s="2">
        <f t="shared" si="225"/>
        <v>0</v>
      </c>
      <c r="GW162" s="2">
        <v>1</v>
      </c>
      <c r="GX162" s="2">
        <f t="shared" si="226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17</v>
      </c>
      <c r="B163">
        <v>1</v>
      </c>
      <c r="C163">
        <f>ROW(SmtRes!A346)</f>
        <v>346</v>
      </c>
      <c r="D163">
        <f>ROW(EtalonRes!A338)</f>
        <v>338</v>
      </c>
      <c r="E163" t="s">
        <v>281</v>
      </c>
      <c r="F163" t="s">
        <v>282</v>
      </c>
      <c r="G163" t="s">
        <v>283</v>
      </c>
      <c r="H163" t="s">
        <v>18</v>
      </c>
      <c r="I163">
        <f>ROUND(35.27/100,9)</f>
        <v>0.35270000000000001</v>
      </c>
      <c r="J163">
        <v>0</v>
      </c>
      <c r="O163">
        <f t="shared" si="194"/>
        <v>3067.7</v>
      </c>
      <c r="P163">
        <f t="shared" si="195"/>
        <v>2259.4499999999998</v>
      </c>
      <c r="Q163">
        <f t="shared" si="196"/>
        <v>225.2</v>
      </c>
      <c r="R163">
        <f t="shared" si="197"/>
        <v>7.29</v>
      </c>
      <c r="S163">
        <f t="shared" si="198"/>
        <v>583.04999999999995</v>
      </c>
      <c r="T163">
        <f t="shared" si="199"/>
        <v>0</v>
      </c>
      <c r="U163">
        <f t="shared" si="200"/>
        <v>8.5988260000000007</v>
      </c>
      <c r="V163">
        <f t="shared" si="201"/>
        <v>8.8175000000000003E-2</v>
      </c>
      <c r="W163">
        <f t="shared" si="202"/>
        <v>0</v>
      </c>
      <c r="X163">
        <f t="shared" si="203"/>
        <v>649.37</v>
      </c>
      <c r="Y163">
        <f t="shared" si="204"/>
        <v>401.43</v>
      </c>
      <c r="AA163">
        <v>16688586</v>
      </c>
      <c r="AB163">
        <f t="shared" si="205"/>
        <v>1219.8815</v>
      </c>
      <c r="AC163">
        <f t="shared" si="232"/>
        <v>898.48</v>
      </c>
      <c r="AD163">
        <f t="shared" si="227"/>
        <v>89.55</v>
      </c>
      <c r="AE163">
        <f t="shared" si="228"/>
        <v>2.9</v>
      </c>
      <c r="AF163">
        <f t="shared" si="229"/>
        <v>231.85149999999999</v>
      </c>
      <c r="AG163">
        <f t="shared" si="206"/>
        <v>0</v>
      </c>
      <c r="AH163">
        <f t="shared" si="230"/>
        <v>24.38</v>
      </c>
      <c r="AI163">
        <f t="shared" si="231"/>
        <v>0.25</v>
      </c>
      <c r="AJ163">
        <f t="shared" si="207"/>
        <v>0</v>
      </c>
      <c r="AK163">
        <v>1171.73</v>
      </c>
      <c r="AL163">
        <v>898.48</v>
      </c>
      <c r="AM163">
        <v>71.64</v>
      </c>
      <c r="AN163">
        <v>2.3199999999999998</v>
      </c>
      <c r="AO163">
        <v>201.61</v>
      </c>
      <c r="AP163">
        <v>0</v>
      </c>
      <c r="AQ163">
        <v>21.2</v>
      </c>
      <c r="AR163">
        <v>0.2</v>
      </c>
      <c r="AS163">
        <v>0</v>
      </c>
      <c r="AT163">
        <v>110</v>
      </c>
      <c r="AU163">
        <v>68</v>
      </c>
      <c r="AV163">
        <v>1</v>
      </c>
      <c r="AW163">
        <v>1</v>
      </c>
      <c r="AZ163">
        <v>7.13</v>
      </c>
      <c r="BA163">
        <v>7.13</v>
      </c>
      <c r="BB163">
        <v>7.13</v>
      </c>
      <c r="BC163">
        <v>7.13</v>
      </c>
      <c r="BD163" t="s">
        <v>6</v>
      </c>
      <c r="BE163" t="s">
        <v>6</v>
      </c>
      <c r="BF163" t="s">
        <v>6</v>
      </c>
      <c r="BG163" t="s">
        <v>6</v>
      </c>
      <c r="BH163">
        <v>0</v>
      </c>
      <c r="BI163">
        <v>1</v>
      </c>
      <c r="BJ163" t="s">
        <v>284</v>
      </c>
      <c r="BM163">
        <v>8001</v>
      </c>
      <c r="BN163">
        <v>0</v>
      </c>
      <c r="BO163" t="s">
        <v>6</v>
      </c>
      <c r="BP163">
        <v>0</v>
      </c>
      <c r="BQ163">
        <v>2</v>
      </c>
      <c r="BR163">
        <v>0</v>
      </c>
      <c r="BS163">
        <v>7.13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122</v>
      </c>
      <c r="CA163">
        <v>80</v>
      </c>
      <c r="CF163">
        <v>0</v>
      </c>
      <c r="CG163">
        <v>0</v>
      </c>
      <c r="CM163">
        <v>0</v>
      </c>
      <c r="CN163" t="s">
        <v>1583</v>
      </c>
      <c r="CO163">
        <v>0</v>
      </c>
      <c r="CP163">
        <f t="shared" si="208"/>
        <v>3067.7</v>
      </c>
      <c r="CQ163">
        <f t="shared" si="209"/>
        <v>6406.1624000000002</v>
      </c>
      <c r="CR163">
        <f t="shared" si="210"/>
        <v>638.49149999999997</v>
      </c>
      <c r="CS163">
        <f t="shared" si="211"/>
        <v>20.677</v>
      </c>
      <c r="CT163">
        <f t="shared" si="212"/>
        <v>1653.101195</v>
      </c>
      <c r="CU163">
        <f t="shared" si="213"/>
        <v>0</v>
      </c>
      <c r="CV163">
        <f t="shared" si="214"/>
        <v>24.38</v>
      </c>
      <c r="CW163">
        <f t="shared" si="215"/>
        <v>0.25</v>
      </c>
      <c r="CX163">
        <f t="shared" si="216"/>
        <v>0</v>
      </c>
      <c r="CY163">
        <f t="shared" si="217"/>
        <v>649.37399999999991</v>
      </c>
      <c r="CZ163">
        <f t="shared" si="218"/>
        <v>401.43119999999993</v>
      </c>
      <c r="DC163" t="s">
        <v>6</v>
      </c>
      <c r="DD163" t="s">
        <v>6</v>
      </c>
      <c r="DE163" t="s">
        <v>96</v>
      </c>
      <c r="DF163" t="s">
        <v>96</v>
      </c>
      <c r="DG163" t="s">
        <v>97</v>
      </c>
      <c r="DH163" t="s">
        <v>6</v>
      </c>
      <c r="DI163" t="s">
        <v>97</v>
      </c>
      <c r="DJ163" t="s">
        <v>96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1005</v>
      </c>
      <c r="DV163" t="s">
        <v>18</v>
      </c>
      <c r="DW163" t="s">
        <v>18</v>
      </c>
      <c r="DX163">
        <v>100</v>
      </c>
      <c r="EE163">
        <v>16510485</v>
      </c>
      <c r="EF163">
        <v>2</v>
      </c>
      <c r="EG163" t="s">
        <v>20</v>
      </c>
      <c r="EH163">
        <v>0</v>
      </c>
      <c r="EI163" t="s">
        <v>6</v>
      </c>
      <c r="EJ163">
        <v>1</v>
      </c>
      <c r="EK163">
        <v>8001</v>
      </c>
      <c r="EL163" t="s">
        <v>285</v>
      </c>
      <c r="EM163" t="s">
        <v>286</v>
      </c>
      <c r="EO163" t="s">
        <v>100</v>
      </c>
      <c r="EQ163">
        <v>0</v>
      </c>
      <c r="ER163">
        <v>1171.73</v>
      </c>
      <c r="ES163">
        <v>898.48</v>
      </c>
      <c r="ET163">
        <v>71.64</v>
      </c>
      <c r="EU163">
        <v>2.3199999999999998</v>
      </c>
      <c r="EV163">
        <v>201.61</v>
      </c>
      <c r="EW163">
        <v>21.2</v>
      </c>
      <c r="EX163">
        <v>0.2</v>
      </c>
      <c r="EY163">
        <v>0</v>
      </c>
      <c r="FQ163">
        <v>0</v>
      </c>
      <c r="FR163">
        <f t="shared" si="219"/>
        <v>0</v>
      </c>
      <c r="FS163">
        <v>0</v>
      </c>
      <c r="FT163" t="s">
        <v>23</v>
      </c>
      <c r="FU163" t="s">
        <v>24</v>
      </c>
      <c r="FX163">
        <v>109.8</v>
      </c>
      <c r="FY163">
        <v>68</v>
      </c>
      <c r="GA163" t="s">
        <v>6</v>
      </c>
      <c r="GD163">
        <v>0</v>
      </c>
      <c r="GF163">
        <v>1759428638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220"/>
        <v>0</v>
      </c>
      <c r="GM163">
        <f t="shared" si="221"/>
        <v>4118.5</v>
      </c>
      <c r="GN163">
        <f t="shared" si="222"/>
        <v>4118.5</v>
      </c>
      <c r="GO163">
        <f t="shared" si="223"/>
        <v>0</v>
      </c>
      <c r="GP163">
        <f t="shared" si="224"/>
        <v>0</v>
      </c>
      <c r="GR163">
        <v>0</v>
      </c>
      <c r="GS163">
        <v>3</v>
      </c>
      <c r="GT163">
        <v>0</v>
      </c>
      <c r="GU163" t="s">
        <v>6</v>
      </c>
      <c r="GV163">
        <f t="shared" si="225"/>
        <v>0</v>
      </c>
      <c r="GW163">
        <v>1</v>
      </c>
      <c r="GX163">
        <f t="shared" si="226"/>
        <v>0</v>
      </c>
      <c r="HA163">
        <v>0</v>
      </c>
      <c r="HB163">
        <v>0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ROW(SmtRes!A355)</f>
        <v>355</v>
      </c>
      <c r="D164" s="2">
        <f>ROW(EtalonRes!A345)</f>
        <v>345</v>
      </c>
      <c r="E164" s="2" t="s">
        <v>287</v>
      </c>
      <c r="F164" s="2" t="s">
        <v>288</v>
      </c>
      <c r="G164" s="2" t="s">
        <v>289</v>
      </c>
      <c r="H164" s="2" t="s">
        <v>18</v>
      </c>
      <c r="I164" s="2">
        <f>ROUND(78.5/100,9)</f>
        <v>0.78500000000000003</v>
      </c>
      <c r="J164" s="2">
        <v>0</v>
      </c>
      <c r="K164" s="2"/>
      <c r="L164" s="2"/>
      <c r="M164" s="2"/>
      <c r="N164" s="2"/>
      <c r="O164" s="2">
        <f t="shared" si="194"/>
        <v>361.76</v>
      </c>
      <c r="P164" s="2">
        <f t="shared" si="195"/>
        <v>0.71</v>
      </c>
      <c r="Q164" s="2">
        <f t="shared" si="196"/>
        <v>42.98</v>
      </c>
      <c r="R164" s="2">
        <f t="shared" si="197"/>
        <v>10.33</v>
      </c>
      <c r="S164" s="2">
        <f t="shared" si="198"/>
        <v>318.07</v>
      </c>
      <c r="T164" s="2">
        <f t="shared" si="199"/>
        <v>0</v>
      </c>
      <c r="U164" s="2">
        <f t="shared" si="200"/>
        <v>38.276600000000002</v>
      </c>
      <c r="V164" s="2">
        <f t="shared" si="201"/>
        <v>0.83406250000000004</v>
      </c>
      <c r="W164" s="2">
        <f t="shared" si="202"/>
        <v>0</v>
      </c>
      <c r="X164" s="2">
        <f t="shared" si="203"/>
        <v>364.52</v>
      </c>
      <c r="Y164" s="2">
        <f t="shared" si="204"/>
        <v>210.18</v>
      </c>
      <c r="Z164" s="2"/>
      <c r="AA164" s="2">
        <v>16688585</v>
      </c>
      <c r="AB164" s="2">
        <f t="shared" si="205"/>
        <v>460.851</v>
      </c>
      <c r="AC164" s="2">
        <f t="shared" si="232"/>
        <v>0.91</v>
      </c>
      <c r="AD164" s="2">
        <f t="shared" si="227"/>
        <v>54.75</v>
      </c>
      <c r="AE164" s="2">
        <f t="shared" si="228"/>
        <v>13.1625</v>
      </c>
      <c r="AF164" s="2">
        <f t="shared" si="229"/>
        <v>405.19099999999997</v>
      </c>
      <c r="AG164" s="2">
        <f t="shared" si="206"/>
        <v>0</v>
      </c>
      <c r="AH164" s="2">
        <f t="shared" si="230"/>
        <v>48.76</v>
      </c>
      <c r="AI164" s="2">
        <f t="shared" si="231"/>
        <v>1.0625</v>
      </c>
      <c r="AJ164" s="2">
        <f t="shared" si="207"/>
        <v>0</v>
      </c>
      <c r="AK164" s="2">
        <v>397.05</v>
      </c>
      <c r="AL164" s="2">
        <v>0.91</v>
      </c>
      <c r="AM164" s="2">
        <v>43.8</v>
      </c>
      <c r="AN164" s="2">
        <v>10.53</v>
      </c>
      <c r="AO164" s="2">
        <v>352.34</v>
      </c>
      <c r="AP164" s="2">
        <v>0</v>
      </c>
      <c r="AQ164" s="2">
        <v>42.4</v>
      </c>
      <c r="AR164" s="2">
        <v>0.85</v>
      </c>
      <c r="AS164" s="2">
        <v>0</v>
      </c>
      <c r="AT164" s="2">
        <v>111</v>
      </c>
      <c r="AU164" s="2">
        <v>64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6</v>
      </c>
      <c r="BE164" s="2" t="s">
        <v>6</v>
      </c>
      <c r="BF164" s="2" t="s">
        <v>6</v>
      </c>
      <c r="BG164" s="2" t="s">
        <v>6</v>
      </c>
      <c r="BH164" s="2">
        <v>0</v>
      </c>
      <c r="BI164" s="2">
        <v>1</v>
      </c>
      <c r="BJ164" s="2" t="s">
        <v>290</v>
      </c>
      <c r="BK164" s="2"/>
      <c r="BL164" s="2"/>
      <c r="BM164" s="2">
        <v>11001</v>
      </c>
      <c r="BN164" s="2">
        <v>0</v>
      </c>
      <c r="BO164" s="2" t="s">
        <v>6</v>
      </c>
      <c r="BP164" s="2">
        <v>0</v>
      </c>
      <c r="BQ164" s="2">
        <v>2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6</v>
      </c>
      <c r="BZ164" s="2">
        <v>123</v>
      </c>
      <c r="CA164" s="2">
        <v>75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1583</v>
      </c>
      <c r="CO164" s="2">
        <v>0</v>
      </c>
      <c r="CP164" s="2">
        <f t="shared" si="208"/>
        <v>361.76</v>
      </c>
      <c r="CQ164" s="2">
        <f t="shared" si="209"/>
        <v>0.91</v>
      </c>
      <c r="CR164" s="2">
        <f t="shared" si="210"/>
        <v>54.75</v>
      </c>
      <c r="CS164" s="2">
        <f t="shared" si="211"/>
        <v>13.1625</v>
      </c>
      <c r="CT164" s="2">
        <f t="shared" si="212"/>
        <v>405.19099999999997</v>
      </c>
      <c r="CU164" s="2">
        <f t="shared" si="213"/>
        <v>0</v>
      </c>
      <c r="CV164" s="2">
        <f t="shared" si="214"/>
        <v>48.76</v>
      </c>
      <c r="CW164" s="2">
        <f t="shared" si="215"/>
        <v>1.0625</v>
      </c>
      <c r="CX164" s="2">
        <f t="shared" si="216"/>
        <v>0</v>
      </c>
      <c r="CY164" s="2">
        <f t="shared" si="217"/>
        <v>364.52399999999994</v>
      </c>
      <c r="CZ164" s="2">
        <f t="shared" si="218"/>
        <v>210.17599999999999</v>
      </c>
      <c r="DA164" s="2"/>
      <c r="DB164" s="2"/>
      <c r="DC164" s="2" t="s">
        <v>6</v>
      </c>
      <c r="DD164" s="2" t="s">
        <v>6</v>
      </c>
      <c r="DE164" s="2" t="s">
        <v>96</v>
      </c>
      <c r="DF164" s="2" t="s">
        <v>96</v>
      </c>
      <c r="DG164" s="2" t="s">
        <v>97</v>
      </c>
      <c r="DH164" s="2" t="s">
        <v>6</v>
      </c>
      <c r="DI164" s="2" t="s">
        <v>97</v>
      </c>
      <c r="DJ164" s="2" t="s">
        <v>96</v>
      </c>
      <c r="DK164" s="2" t="s">
        <v>6</v>
      </c>
      <c r="DL164" s="2" t="s">
        <v>6</v>
      </c>
      <c r="DM164" s="2" t="s">
        <v>6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1005</v>
      </c>
      <c r="DV164" s="2" t="s">
        <v>18</v>
      </c>
      <c r="DW164" s="2" t="s">
        <v>18</v>
      </c>
      <c r="DX164" s="2">
        <v>100</v>
      </c>
      <c r="DY164" s="2"/>
      <c r="DZ164" s="2"/>
      <c r="EA164" s="2"/>
      <c r="EB164" s="2"/>
      <c r="EC164" s="2"/>
      <c r="ED164" s="2"/>
      <c r="EE164" s="2">
        <v>16510488</v>
      </c>
      <c r="EF164" s="2">
        <v>2</v>
      </c>
      <c r="EG164" s="2" t="s">
        <v>20</v>
      </c>
      <c r="EH164" s="2">
        <v>0</v>
      </c>
      <c r="EI164" s="2" t="s">
        <v>6</v>
      </c>
      <c r="EJ164" s="2">
        <v>1</v>
      </c>
      <c r="EK164" s="2">
        <v>11001</v>
      </c>
      <c r="EL164" s="2" t="s">
        <v>40</v>
      </c>
      <c r="EM164" s="2" t="s">
        <v>224</v>
      </c>
      <c r="EN164" s="2"/>
      <c r="EO164" s="2" t="s">
        <v>100</v>
      </c>
      <c r="EP164" s="2"/>
      <c r="EQ164" s="2">
        <v>0</v>
      </c>
      <c r="ER164" s="2">
        <v>397.05</v>
      </c>
      <c r="ES164" s="2">
        <v>0.91</v>
      </c>
      <c r="ET164" s="2">
        <v>43.8</v>
      </c>
      <c r="EU164" s="2">
        <v>10.53</v>
      </c>
      <c r="EV164" s="2">
        <v>352.34</v>
      </c>
      <c r="EW164" s="2">
        <v>42.4</v>
      </c>
      <c r="EX164" s="2">
        <v>0.85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219"/>
        <v>0</v>
      </c>
      <c r="FS164" s="2">
        <v>0</v>
      </c>
      <c r="FT164" s="2" t="s">
        <v>23</v>
      </c>
      <c r="FU164" s="2" t="s">
        <v>24</v>
      </c>
      <c r="FV164" s="2"/>
      <c r="FW164" s="2"/>
      <c r="FX164" s="2">
        <v>110.7</v>
      </c>
      <c r="FY164" s="2">
        <v>63.75</v>
      </c>
      <c r="FZ164" s="2"/>
      <c r="GA164" s="2" t="s">
        <v>6</v>
      </c>
      <c r="GB164" s="2"/>
      <c r="GC164" s="2"/>
      <c r="GD164" s="2">
        <v>0</v>
      </c>
      <c r="GE164" s="2"/>
      <c r="GF164" s="2">
        <v>35623097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220"/>
        <v>0</v>
      </c>
      <c r="GM164" s="2">
        <f t="shared" si="221"/>
        <v>936.46</v>
      </c>
      <c r="GN164" s="2">
        <f t="shared" si="222"/>
        <v>936.46</v>
      </c>
      <c r="GO164" s="2">
        <f t="shared" si="223"/>
        <v>0</v>
      </c>
      <c r="GP164" s="2">
        <f t="shared" si="224"/>
        <v>0</v>
      </c>
      <c r="GQ164" s="2"/>
      <c r="GR164" s="2">
        <v>0</v>
      </c>
      <c r="GS164" s="2">
        <v>3</v>
      </c>
      <c r="GT164" s="2">
        <v>0</v>
      </c>
      <c r="GU164" s="2" t="s">
        <v>6</v>
      </c>
      <c r="GV164" s="2">
        <f t="shared" si="225"/>
        <v>0</v>
      </c>
      <c r="GW164" s="2">
        <v>1</v>
      </c>
      <c r="GX164" s="2">
        <f t="shared" si="226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ROW(SmtRes!A364)</f>
        <v>364</v>
      </c>
      <c r="D165">
        <f>ROW(EtalonRes!A352)</f>
        <v>352</v>
      </c>
      <c r="E165" t="s">
        <v>287</v>
      </c>
      <c r="F165" t="s">
        <v>288</v>
      </c>
      <c r="G165" t="s">
        <v>289</v>
      </c>
      <c r="H165" t="s">
        <v>18</v>
      </c>
      <c r="I165">
        <f>ROUND(78.5/100,9)</f>
        <v>0.78500000000000003</v>
      </c>
      <c r="J165">
        <v>0</v>
      </c>
      <c r="O165">
        <f t="shared" si="194"/>
        <v>2579.4</v>
      </c>
      <c r="P165">
        <f t="shared" si="195"/>
        <v>5.09</v>
      </c>
      <c r="Q165">
        <f t="shared" si="196"/>
        <v>306.44</v>
      </c>
      <c r="R165">
        <f t="shared" si="197"/>
        <v>73.67</v>
      </c>
      <c r="S165">
        <f t="shared" si="198"/>
        <v>2267.87</v>
      </c>
      <c r="T165">
        <f t="shared" si="199"/>
        <v>0</v>
      </c>
      <c r="U165">
        <f t="shared" si="200"/>
        <v>38.276600000000002</v>
      </c>
      <c r="V165">
        <f t="shared" si="201"/>
        <v>0.83406250000000004</v>
      </c>
      <c r="W165">
        <f t="shared" si="202"/>
        <v>0</v>
      </c>
      <c r="X165">
        <f t="shared" si="203"/>
        <v>2599.11</v>
      </c>
      <c r="Y165">
        <f t="shared" si="204"/>
        <v>1498.59</v>
      </c>
      <c r="AA165">
        <v>16688586</v>
      </c>
      <c r="AB165">
        <f t="shared" si="205"/>
        <v>460.851</v>
      </c>
      <c r="AC165">
        <f t="shared" si="232"/>
        <v>0.91</v>
      </c>
      <c r="AD165">
        <f t="shared" si="227"/>
        <v>54.75</v>
      </c>
      <c r="AE165">
        <f t="shared" si="228"/>
        <v>13.1625</v>
      </c>
      <c r="AF165">
        <f t="shared" si="229"/>
        <v>405.19099999999997</v>
      </c>
      <c r="AG165">
        <f t="shared" si="206"/>
        <v>0</v>
      </c>
      <c r="AH165">
        <f t="shared" si="230"/>
        <v>48.76</v>
      </c>
      <c r="AI165">
        <f t="shared" si="231"/>
        <v>1.0625</v>
      </c>
      <c r="AJ165">
        <f t="shared" si="207"/>
        <v>0</v>
      </c>
      <c r="AK165">
        <v>397.05</v>
      </c>
      <c r="AL165">
        <v>0.91</v>
      </c>
      <c r="AM165">
        <v>43.8</v>
      </c>
      <c r="AN165">
        <v>10.53</v>
      </c>
      <c r="AO165">
        <v>352.34</v>
      </c>
      <c r="AP165">
        <v>0</v>
      </c>
      <c r="AQ165">
        <v>42.4</v>
      </c>
      <c r="AR165">
        <v>0.85</v>
      </c>
      <c r="AS165">
        <v>0</v>
      </c>
      <c r="AT165">
        <v>111</v>
      </c>
      <c r="AU165">
        <v>64</v>
      </c>
      <c r="AV165">
        <v>1</v>
      </c>
      <c r="AW165">
        <v>1</v>
      </c>
      <c r="AZ165">
        <v>7.13</v>
      </c>
      <c r="BA165">
        <v>7.13</v>
      </c>
      <c r="BB165">
        <v>7.13</v>
      </c>
      <c r="BC165">
        <v>7.13</v>
      </c>
      <c r="BD165" t="s">
        <v>6</v>
      </c>
      <c r="BE165" t="s">
        <v>6</v>
      </c>
      <c r="BF165" t="s">
        <v>6</v>
      </c>
      <c r="BG165" t="s">
        <v>6</v>
      </c>
      <c r="BH165">
        <v>0</v>
      </c>
      <c r="BI165">
        <v>1</v>
      </c>
      <c r="BJ165" t="s">
        <v>290</v>
      </c>
      <c r="BM165">
        <v>11001</v>
      </c>
      <c r="BN165">
        <v>0</v>
      </c>
      <c r="BO165" t="s">
        <v>6</v>
      </c>
      <c r="BP165">
        <v>0</v>
      </c>
      <c r="BQ165">
        <v>2</v>
      </c>
      <c r="BR165">
        <v>0</v>
      </c>
      <c r="BS165">
        <v>7.13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123</v>
      </c>
      <c r="CA165">
        <v>75</v>
      </c>
      <c r="CF165">
        <v>0</v>
      </c>
      <c r="CG165">
        <v>0</v>
      </c>
      <c r="CM165">
        <v>0</v>
      </c>
      <c r="CN165" t="s">
        <v>1583</v>
      </c>
      <c r="CO165">
        <v>0</v>
      </c>
      <c r="CP165">
        <f t="shared" si="208"/>
        <v>2579.3999999999996</v>
      </c>
      <c r="CQ165">
        <f t="shared" si="209"/>
        <v>6.4882999999999997</v>
      </c>
      <c r="CR165">
        <f t="shared" si="210"/>
        <v>390.36750000000001</v>
      </c>
      <c r="CS165">
        <f t="shared" si="211"/>
        <v>93.848624999999998</v>
      </c>
      <c r="CT165">
        <f t="shared" si="212"/>
        <v>2889.0118299999999</v>
      </c>
      <c r="CU165">
        <f t="shared" si="213"/>
        <v>0</v>
      </c>
      <c r="CV165">
        <f t="shared" si="214"/>
        <v>48.76</v>
      </c>
      <c r="CW165">
        <f t="shared" si="215"/>
        <v>1.0625</v>
      </c>
      <c r="CX165">
        <f t="shared" si="216"/>
        <v>0</v>
      </c>
      <c r="CY165">
        <f t="shared" si="217"/>
        <v>2599.1093999999998</v>
      </c>
      <c r="CZ165">
        <f t="shared" si="218"/>
        <v>1498.5855999999999</v>
      </c>
      <c r="DC165" t="s">
        <v>6</v>
      </c>
      <c r="DD165" t="s">
        <v>6</v>
      </c>
      <c r="DE165" t="s">
        <v>96</v>
      </c>
      <c r="DF165" t="s">
        <v>96</v>
      </c>
      <c r="DG165" t="s">
        <v>97</v>
      </c>
      <c r="DH165" t="s">
        <v>6</v>
      </c>
      <c r="DI165" t="s">
        <v>97</v>
      </c>
      <c r="DJ165" t="s">
        <v>96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1005</v>
      </c>
      <c r="DV165" t="s">
        <v>18</v>
      </c>
      <c r="DW165" t="s">
        <v>18</v>
      </c>
      <c r="DX165">
        <v>100</v>
      </c>
      <c r="EE165">
        <v>16510488</v>
      </c>
      <c r="EF165">
        <v>2</v>
      </c>
      <c r="EG165" t="s">
        <v>20</v>
      </c>
      <c r="EH165">
        <v>0</v>
      </c>
      <c r="EI165" t="s">
        <v>6</v>
      </c>
      <c r="EJ165">
        <v>1</v>
      </c>
      <c r="EK165">
        <v>11001</v>
      </c>
      <c r="EL165" t="s">
        <v>40</v>
      </c>
      <c r="EM165" t="s">
        <v>224</v>
      </c>
      <c r="EO165" t="s">
        <v>100</v>
      </c>
      <c r="EQ165">
        <v>0</v>
      </c>
      <c r="ER165">
        <v>397.05</v>
      </c>
      <c r="ES165">
        <v>0.91</v>
      </c>
      <c r="ET165">
        <v>43.8</v>
      </c>
      <c r="EU165">
        <v>10.53</v>
      </c>
      <c r="EV165">
        <v>352.34</v>
      </c>
      <c r="EW165">
        <v>42.4</v>
      </c>
      <c r="EX165">
        <v>0.85</v>
      </c>
      <c r="EY165">
        <v>0</v>
      </c>
      <c r="FQ165">
        <v>0</v>
      </c>
      <c r="FR165">
        <f t="shared" si="219"/>
        <v>0</v>
      </c>
      <c r="FS165">
        <v>0</v>
      </c>
      <c r="FT165" t="s">
        <v>23</v>
      </c>
      <c r="FU165" t="s">
        <v>24</v>
      </c>
      <c r="FX165">
        <v>110.7</v>
      </c>
      <c r="FY165">
        <v>63.75</v>
      </c>
      <c r="GA165" t="s">
        <v>6</v>
      </c>
      <c r="GD165">
        <v>0</v>
      </c>
      <c r="GF165">
        <v>35623097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220"/>
        <v>0</v>
      </c>
      <c r="GM165">
        <f t="shared" si="221"/>
        <v>6677.1</v>
      </c>
      <c r="GN165">
        <f t="shared" si="222"/>
        <v>6677.1</v>
      </c>
      <c r="GO165">
        <f t="shared" si="223"/>
        <v>0</v>
      </c>
      <c r="GP165">
        <f t="shared" si="224"/>
        <v>0</v>
      </c>
      <c r="GR165">
        <v>0</v>
      </c>
      <c r="GS165">
        <v>3</v>
      </c>
      <c r="GT165">
        <v>0</v>
      </c>
      <c r="GU165" t="s">
        <v>6</v>
      </c>
      <c r="GV165">
        <f t="shared" si="225"/>
        <v>0</v>
      </c>
      <c r="GW165">
        <v>1</v>
      </c>
      <c r="GX165">
        <f t="shared" si="226"/>
        <v>0</v>
      </c>
      <c r="HA165">
        <v>0</v>
      </c>
      <c r="HB165"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351</v>
      </c>
      <c r="D166" s="2"/>
      <c r="E166" s="2" t="s">
        <v>291</v>
      </c>
      <c r="F166" s="2" t="s">
        <v>292</v>
      </c>
      <c r="G166" s="2" t="s">
        <v>293</v>
      </c>
      <c r="H166" s="2" t="s">
        <v>181</v>
      </c>
      <c r="I166" s="2">
        <f>I164*J166</f>
        <v>80.069999999999993</v>
      </c>
      <c r="J166" s="2">
        <v>101.99999999999999</v>
      </c>
      <c r="K166" s="2"/>
      <c r="L166" s="2"/>
      <c r="M166" s="2"/>
      <c r="N166" s="2"/>
      <c r="O166" s="2">
        <f t="shared" si="194"/>
        <v>0</v>
      </c>
      <c r="P166" s="2">
        <f t="shared" si="195"/>
        <v>0</v>
      </c>
      <c r="Q166" s="2">
        <f t="shared" si="196"/>
        <v>0</v>
      </c>
      <c r="R166" s="2">
        <f t="shared" si="197"/>
        <v>0</v>
      </c>
      <c r="S166" s="2">
        <f t="shared" si="198"/>
        <v>0</v>
      </c>
      <c r="T166" s="2">
        <f t="shared" si="199"/>
        <v>0</v>
      </c>
      <c r="U166" s="2">
        <f t="shared" si="200"/>
        <v>0</v>
      </c>
      <c r="V166" s="2">
        <f t="shared" si="201"/>
        <v>0</v>
      </c>
      <c r="W166" s="2">
        <f t="shared" si="202"/>
        <v>0</v>
      </c>
      <c r="X166" s="2">
        <f t="shared" si="203"/>
        <v>0</v>
      </c>
      <c r="Y166" s="2">
        <f t="shared" si="204"/>
        <v>0</v>
      </c>
      <c r="Z166" s="2"/>
      <c r="AA166" s="2">
        <v>16688585</v>
      </c>
      <c r="AB166" s="2">
        <f t="shared" si="205"/>
        <v>0</v>
      </c>
      <c r="AC166" s="2">
        <f t="shared" si="232"/>
        <v>0</v>
      </c>
      <c r="AD166" s="2">
        <f t="shared" ref="AD166:AD173" si="233">ROUND((((ET166)-(EU166))+AE166),6)</f>
        <v>0</v>
      </c>
      <c r="AE166" s="2">
        <f t="shared" ref="AE166:AF173" si="234">ROUND((EU166),6)</f>
        <v>0</v>
      </c>
      <c r="AF166" s="2">
        <f t="shared" si="234"/>
        <v>0</v>
      </c>
      <c r="AG166" s="2">
        <f t="shared" si="206"/>
        <v>0</v>
      </c>
      <c r="AH166" s="2">
        <f t="shared" ref="AH166:AI173" si="235">(EW166)</f>
        <v>0</v>
      </c>
      <c r="AI166" s="2">
        <f t="shared" si="235"/>
        <v>0</v>
      </c>
      <c r="AJ166" s="2">
        <f t="shared" si="207"/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111</v>
      </c>
      <c r="AU166" s="2">
        <v>64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6</v>
      </c>
      <c r="BE166" s="2" t="s">
        <v>6</v>
      </c>
      <c r="BF166" s="2" t="s">
        <v>6</v>
      </c>
      <c r="BG166" s="2" t="s">
        <v>6</v>
      </c>
      <c r="BH166" s="2">
        <v>3</v>
      </c>
      <c r="BI166" s="2">
        <v>1</v>
      </c>
      <c r="BJ166" s="2" t="s">
        <v>6</v>
      </c>
      <c r="BK166" s="2"/>
      <c r="BL166" s="2"/>
      <c r="BM166" s="2">
        <v>11001</v>
      </c>
      <c r="BN166" s="2">
        <v>0</v>
      </c>
      <c r="BO166" s="2" t="s">
        <v>6</v>
      </c>
      <c r="BP166" s="2">
        <v>0</v>
      </c>
      <c r="BQ166" s="2">
        <v>2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6</v>
      </c>
      <c r="BZ166" s="2">
        <v>123</v>
      </c>
      <c r="CA166" s="2">
        <v>75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6</v>
      </c>
      <c r="CO166" s="2">
        <v>0</v>
      </c>
      <c r="CP166" s="2">
        <f t="shared" si="208"/>
        <v>0</v>
      </c>
      <c r="CQ166" s="2">
        <f t="shared" si="209"/>
        <v>0</v>
      </c>
      <c r="CR166" s="2">
        <f t="shared" si="210"/>
        <v>0</v>
      </c>
      <c r="CS166" s="2">
        <f t="shared" si="211"/>
        <v>0</v>
      </c>
      <c r="CT166" s="2">
        <f t="shared" si="212"/>
        <v>0</v>
      </c>
      <c r="CU166" s="2">
        <f t="shared" si="213"/>
        <v>0</v>
      </c>
      <c r="CV166" s="2">
        <f t="shared" si="214"/>
        <v>0</v>
      </c>
      <c r="CW166" s="2">
        <f t="shared" si="215"/>
        <v>0</v>
      </c>
      <c r="CX166" s="2">
        <f t="shared" si="216"/>
        <v>0</v>
      </c>
      <c r="CY166" s="2">
        <f t="shared" si="217"/>
        <v>0</v>
      </c>
      <c r="CZ166" s="2">
        <f t="shared" si="218"/>
        <v>0</v>
      </c>
      <c r="DA166" s="2"/>
      <c r="DB166" s="2"/>
      <c r="DC166" s="2" t="s">
        <v>6</v>
      </c>
      <c r="DD166" s="2" t="s">
        <v>6</v>
      </c>
      <c r="DE166" s="2" t="s">
        <v>6</v>
      </c>
      <c r="DF166" s="2" t="s">
        <v>6</v>
      </c>
      <c r="DG166" s="2" t="s">
        <v>6</v>
      </c>
      <c r="DH166" s="2" t="s">
        <v>6</v>
      </c>
      <c r="DI166" s="2" t="s">
        <v>6</v>
      </c>
      <c r="DJ166" s="2" t="s">
        <v>6</v>
      </c>
      <c r="DK166" s="2" t="s">
        <v>6</v>
      </c>
      <c r="DL166" s="2" t="s">
        <v>6</v>
      </c>
      <c r="DM166" s="2" t="s">
        <v>6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1005</v>
      </c>
      <c r="DV166" s="2" t="s">
        <v>181</v>
      </c>
      <c r="DW166" s="2" t="s">
        <v>181</v>
      </c>
      <c r="DX166" s="2">
        <v>1</v>
      </c>
      <c r="DY166" s="2"/>
      <c r="DZ166" s="2"/>
      <c r="EA166" s="2"/>
      <c r="EB166" s="2"/>
      <c r="EC166" s="2"/>
      <c r="ED166" s="2"/>
      <c r="EE166" s="2">
        <v>16510488</v>
      </c>
      <c r="EF166" s="2">
        <v>2</v>
      </c>
      <c r="EG166" s="2" t="s">
        <v>20</v>
      </c>
      <c r="EH166" s="2">
        <v>0</v>
      </c>
      <c r="EI166" s="2" t="s">
        <v>6</v>
      </c>
      <c r="EJ166" s="2">
        <v>1</v>
      </c>
      <c r="EK166" s="2">
        <v>11001</v>
      </c>
      <c r="EL166" s="2" t="s">
        <v>40</v>
      </c>
      <c r="EM166" s="2" t="s">
        <v>224</v>
      </c>
      <c r="EN166" s="2"/>
      <c r="EO166" s="2" t="s">
        <v>6</v>
      </c>
      <c r="EP166" s="2"/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219"/>
        <v>0</v>
      </c>
      <c r="FS166" s="2">
        <v>0</v>
      </c>
      <c r="FT166" s="2" t="s">
        <v>23</v>
      </c>
      <c r="FU166" s="2" t="s">
        <v>24</v>
      </c>
      <c r="FV166" s="2"/>
      <c r="FW166" s="2"/>
      <c r="FX166" s="2">
        <v>110.7</v>
      </c>
      <c r="FY166" s="2">
        <v>63.75</v>
      </c>
      <c r="FZ166" s="2"/>
      <c r="GA166" s="2" t="s">
        <v>6</v>
      </c>
      <c r="GB166" s="2"/>
      <c r="GC166" s="2"/>
      <c r="GD166" s="2">
        <v>0</v>
      </c>
      <c r="GE166" s="2"/>
      <c r="GF166" s="2">
        <v>-919469713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220"/>
        <v>0</v>
      </c>
      <c r="GM166" s="2">
        <f t="shared" si="221"/>
        <v>0</v>
      </c>
      <c r="GN166" s="2">
        <f t="shared" si="222"/>
        <v>0</v>
      </c>
      <c r="GO166" s="2">
        <f t="shared" si="223"/>
        <v>0</v>
      </c>
      <c r="GP166" s="2">
        <f t="shared" si="224"/>
        <v>0</v>
      </c>
      <c r="GQ166" s="2"/>
      <c r="GR166" s="2">
        <v>0</v>
      </c>
      <c r="GS166" s="2">
        <v>3</v>
      </c>
      <c r="GT166" s="2">
        <v>0</v>
      </c>
      <c r="GU166" s="2" t="s">
        <v>6</v>
      </c>
      <c r="GV166" s="2">
        <f t="shared" si="225"/>
        <v>0</v>
      </c>
      <c r="GW166" s="2">
        <v>1</v>
      </c>
      <c r="GX166" s="2">
        <f t="shared" si="226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360</v>
      </c>
      <c r="E167" t="s">
        <v>291</v>
      </c>
      <c r="F167" t="s">
        <v>292</v>
      </c>
      <c r="G167" t="s">
        <v>293</v>
      </c>
      <c r="H167" t="s">
        <v>181</v>
      </c>
      <c r="I167">
        <f>I165*J167</f>
        <v>80.069999999999993</v>
      </c>
      <c r="J167">
        <v>101.99999999999999</v>
      </c>
      <c r="O167">
        <f t="shared" si="194"/>
        <v>0</v>
      </c>
      <c r="P167">
        <f t="shared" si="195"/>
        <v>0</v>
      </c>
      <c r="Q167">
        <f t="shared" si="196"/>
        <v>0</v>
      </c>
      <c r="R167">
        <f t="shared" si="197"/>
        <v>0</v>
      </c>
      <c r="S167">
        <f t="shared" si="198"/>
        <v>0</v>
      </c>
      <c r="T167">
        <f t="shared" si="199"/>
        <v>0</v>
      </c>
      <c r="U167">
        <f t="shared" si="200"/>
        <v>0</v>
      </c>
      <c r="V167">
        <f t="shared" si="201"/>
        <v>0</v>
      </c>
      <c r="W167">
        <f t="shared" si="202"/>
        <v>0</v>
      </c>
      <c r="X167">
        <f t="shared" si="203"/>
        <v>0</v>
      </c>
      <c r="Y167">
        <f t="shared" si="204"/>
        <v>0</v>
      </c>
      <c r="AA167">
        <v>16688586</v>
      </c>
      <c r="AB167">
        <f t="shared" si="205"/>
        <v>0</v>
      </c>
      <c r="AC167">
        <f t="shared" si="232"/>
        <v>0</v>
      </c>
      <c r="AD167">
        <f t="shared" si="233"/>
        <v>0</v>
      </c>
      <c r="AE167">
        <f t="shared" si="234"/>
        <v>0</v>
      </c>
      <c r="AF167">
        <f t="shared" si="234"/>
        <v>0</v>
      </c>
      <c r="AG167">
        <f t="shared" si="206"/>
        <v>0</v>
      </c>
      <c r="AH167">
        <f t="shared" si="235"/>
        <v>0</v>
      </c>
      <c r="AI167">
        <f t="shared" si="235"/>
        <v>0</v>
      </c>
      <c r="AJ167">
        <f t="shared" si="207"/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111</v>
      </c>
      <c r="AU167">
        <v>64</v>
      </c>
      <c r="AV167">
        <v>1</v>
      </c>
      <c r="AW167">
        <v>1</v>
      </c>
      <c r="AZ167">
        <v>7.13</v>
      </c>
      <c r="BA167">
        <v>1</v>
      </c>
      <c r="BB167">
        <v>1</v>
      </c>
      <c r="BC167">
        <v>7.13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1</v>
      </c>
      <c r="BJ167" t="s">
        <v>6</v>
      </c>
      <c r="BM167">
        <v>11001</v>
      </c>
      <c r="BN167">
        <v>0</v>
      </c>
      <c r="BO167" t="s">
        <v>6</v>
      </c>
      <c r="BP167">
        <v>0</v>
      </c>
      <c r="BQ167">
        <v>2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123</v>
      </c>
      <c r="CA167">
        <v>75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208"/>
        <v>0</v>
      </c>
      <c r="CQ167">
        <f t="shared" si="209"/>
        <v>0</v>
      </c>
      <c r="CR167">
        <f t="shared" si="210"/>
        <v>0</v>
      </c>
      <c r="CS167">
        <f t="shared" si="211"/>
        <v>0</v>
      </c>
      <c r="CT167">
        <f t="shared" si="212"/>
        <v>0</v>
      </c>
      <c r="CU167">
        <f t="shared" si="213"/>
        <v>0</v>
      </c>
      <c r="CV167">
        <f t="shared" si="214"/>
        <v>0</v>
      </c>
      <c r="CW167">
        <f t="shared" si="215"/>
        <v>0</v>
      </c>
      <c r="CX167">
        <f t="shared" si="216"/>
        <v>0</v>
      </c>
      <c r="CY167">
        <f t="shared" si="217"/>
        <v>0</v>
      </c>
      <c r="CZ167">
        <f t="shared" si="218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1005</v>
      </c>
      <c r="DV167" t="s">
        <v>181</v>
      </c>
      <c r="DW167" t="s">
        <v>181</v>
      </c>
      <c r="DX167">
        <v>1</v>
      </c>
      <c r="EE167">
        <v>16510488</v>
      </c>
      <c r="EF167">
        <v>2</v>
      </c>
      <c r="EG167" t="s">
        <v>20</v>
      </c>
      <c r="EH167">
        <v>0</v>
      </c>
      <c r="EI167" t="s">
        <v>6</v>
      </c>
      <c r="EJ167">
        <v>1</v>
      </c>
      <c r="EK167">
        <v>11001</v>
      </c>
      <c r="EL167" t="s">
        <v>40</v>
      </c>
      <c r="EM167" t="s">
        <v>224</v>
      </c>
      <c r="EO167" t="s">
        <v>6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219"/>
        <v>0</v>
      </c>
      <c r="FS167">
        <v>0</v>
      </c>
      <c r="FT167" t="s">
        <v>23</v>
      </c>
      <c r="FU167" t="s">
        <v>24</v>
      </c>
      <c r="FX167">
        <v>110.7</v>
      </c>
      <c r="FY167">
        <v>63.75</v>
      </c>
      <c r="GA167" t="s">
        <v>6</v>
      </c>
      <c r="GD167">
        <v>0</v>
      </c>
      <c r="GF167">
        <v>-919469713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220"/>
        <v>0</v>
      </c>
      <c r="GM167">
        <f t="shared" si="221"/>
        <v>0</v>
      </c>
      <c r="GN167">
        <f t="shared" si="222"/>
        <v>0</v>
      </c>
      <c r="GO167">
        <f t="shared" si="223"/>
        <v>0</v>
      </c>
      <c r="GP167">
        <f t="shared" si="224"/>
        <v>0</v>
      </c>
      <c r="GR167">
        <v>0</v>
      </c>
      <c r="GS167">
        <v>3</v>
      </c>
      <c r="GT167">
        <v>0</v>
      </c>
      <c r="GU167" t="s">
        <v>6</v>
      </c>
      <c r="GV167">
        <f t="shared" si="225"/>
        <v>0</v>
      </c>
      <c r="GW167">
        <v>1</v>
      </c>
      <c r="GX167">
        <f t="shared" si="226"/>
        <v>0</v>
      </c>
      <c r="HA167">
        <v>0</v>
      </c>
      <c r="HB167">
        <v>0</v>
      </c>
      <c r="IK167">
        <v>0</v>
      </c>
    </row>
    <row r="168" spans="1:255" x14ac:dyDescent="0.2">
      <c r="A168" s="2">
        <v>18</v>
      </c>
      <c r="B168" s="2">
        <v>1</v>
      </c>
      <c r="C168" s="2">
        <v>352</v>
      </c>
      <c r="D168" s="2"/>
      <c r="E168" s="2" t="s">
        <v>294</v>
      </c>
      <c r="F168" s="2" t="s">
        <v>295</v>
      </c>
      <c r="G168" s="2" t="s">
        <v>296</v>
      </c>
      <c r="H168" s="2" t="s">
        <v>181</v>
      </c>
      <c r="I168" s="2">
        <f>I164*J168</f>
        <v>80.069999999999993</v>
      </c>
      <c r="J168" s="2">
        <v>101.99999999999999</v>
      </c>
      <c r="K168" s="2"/>
      <c r="L168" s="2"/>
      <c r="M168" s="2"/>
      <c r="N168" s="2"/>
      <c r="O168" s="2">
        <f t="shared" si="194"/>
        <v>14519.09</v>
      </c>
      <c r="P168" s="2">
        <f t="shared" si="195"/>
        <v>14519.09</v>
      </c>
      <c r="Q168" s="2">
        <f t="shared" si="196"/>
        <v>0</v>
      </c>
      <c r="R168" s="2">
        <f t="shared" si="197"/>
        <v>0</v>
      </c>
      <c r="S168" s="2">
        <f t="shared" si="198"/>
        <v>0</v>
      </c>
      <c r="T168" s="2">
        <f t="shared" si="199"/>
        <v>0</v>
      </c>
      <c r="U168" s="2">
        <f t="shared" si="200"/>
        <v>0</v>
      </c>
      <c r="V168" s="2">
        <f t="shared" si="201"/>
        <v>0</v>
      </c>
      <c r="W168" s="2">
        <f t="shared" si="202"/>
        <v>0</v>
      </c>
      <c r="X168" s="2">
        <f t="shared" si="203"/>
        <v>0</v>
      </c>
      <c r="Y168" s="2">
        <f t="shared" si="204"/>
        <v>0</v>
      </c>
      <c r="Z168" s="2"/>
      <c r="AA168" s="2">
        <v>16688585</v>
      </c>
      <c r="AB168" s="2">
        <f t="shared" si="205"/>
        <v>181.33</v>
      </c>
      <c r="AC168" s="2">
        <f t="shared" si="232"/>
        <v>181.33</v>
      </c>
      <c r="AD168" s="2">
        <f t="shared" si="233"/>
        <v>0</v>
      </c>
      <c r="AE168" s="2">
        <f t="shared" si="234"/>
        <v>0</v>
      </c>
      <c r="AF168" s="2">
        <f t="shared" si="234"/>
        <v>0</v>
      </c>
      <c r="AG168" s="2">
        <f t="shared" si="206"/>
        <v>0</v>
      </c>
      <c r="AH168" s="2">
        <f t="shared" si="235"/>
        <v>0</v>
      </c>
      <c r="AI168" s="2">
        <f t="shared" si="235"/>
        <v>0</v>
      </c>
      <c r="AJ168" s="2">
        <f t="shared" si="207"/>
        <v>0</v>
      </c>
      <c r="AK168" s="2">
        <v>181.33</v>
      </c>
      <c r="AL168" s="2">
        <v>181.33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111</v>
      </c>
      <c r="AU168" s="2">
        <v>64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6</v>
      </c>
      <c r="BE168" s="2" t="s">
        <v>6</v>
      </c>
      <c r="BF168" s="2" t="s">
        <v>6</v>
      </c>
      <c r="BG168" s="2" t="s">
        <v>6</v>
      </c>
      <c r="BH168" s="2">
        <v>3</v>
      </c>
      <c r="BI168" s="2">
        <v>1</v>
      </c>
      <c r="BJ168" s="2" t="s">
        <v>297</v>
      </c>
      <c r="BK168" s="2"/>
      <c r="BL168" s="2"/>
      <c r="BM168" s="2">
        <v>11001</v>
      </c>
      <c r="BN168" s="2">
        <v>0</v>
      </c>
      <c r="BO168" s="2" t="s">
        <v>6</v>
      </c>
      <c r="BP168" s="2">
        <v>0</v>
      </c>
      <c r="BQ168" s="2">
        <v>2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6</v>
      </c>
      <c r="BZ168" s="2">
        <v>123</v>
      </c>
      <c r="CA168" s="2">
        <v>75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6</v>
      </c>
      <c r="CO168" s="2">
        <v>0</v>
      </c>
      <c r="CP168" s="2">
        <f t="shared" si="208"/>
        <v>14519.09</v>
      </c>
      <c r="CQ168" s="2">
        <f t="shared" si="209"/>
        <v>181.33</v>
      </c>
      <c r="CR168" s="2">
        <f t="shared" si="210"/>
        <v>0</v>
      </c>
      <c r="CS168" s="2">
        <f t="shared" si="211"/>
        <v>0</v>
      </c>
      <c r="CT168" s="2">
        <f t="shared" si="212"/>
        <v>0</v>
      </c>
      <c r="CU168" s="2">
        <f t="shared" si="213"/>
        <v>0</v>
      </c>
      <c r="CV168" s="2">
        <f t="shared" si="214"/>
        <v>0</v>
      </c>
      <c r="CW168" s="2">
        <f t="shared" si="215"/>
        <v>0</v>
      </c>
      <c r="CX168" s="2">
        <f t="shared" si="216"/>
        <v>0</v>
      </c>
      <c r="CY168" s="2">
        <f t="shared" si="217"/>
        <v>0</v>
      </c>
      <c r="CZ168" s="2">
        <f t="shared" si="218"/>
        <v>0</v>
      </c>
      <c r="DA168" s="2"/>
      <c r="DB168" s="2"/>
      <c r="DC168" s="2" t="s">
        <v>6</v>
      </c>
      <c r="DD168" s="2" t="s">
        <v>6</v>
      </c>
      <c r="DE168" s="2" t="s">
        <v>6</v>
      </c>
      <c r="DF168" s="2" t="s">
        <v>6</v>
      </c>
      <c r="DG168" s="2" t="s">
        <v>6</v>
      </c>
      <c r="DH168" s="2" t="s">
        <v>6</v>
      </c>
      <c r="DI168" s="2" t="s">
        <v>6</v>
      </c>
      <c r="DJ168" s="2" t="s">
        <v>6</v>
      </c>
      <c r="DK168" s="2" t="s">
        <v>6</v>
      </c>
      <c r="DL168" s="2" t="s">
        <v>6</v>
      </c>
      <c r="DM168" s="2" t="s">
        <v>6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1005</v>
      </c>
      <c r="DV168" s="2" t="s">
        <v>181</v>
      </c>
      <c r="DW168" s="2" t="s">
        <v>181</v>
      </c>
      <c r="DX168" s="2">
        <v>1</v>
      </c>
      <c r="DY168" s="2"/>
      <c r="DZ168" s="2"/>
      <c r="EA168" s="2"/>
      <c r="EB168" s="2"/>
      <c r="EC168" s="2"/>
      <c r="ED168" s="2"/>
      <c r="EE168" s="2">
        <v>16510488</v>
      </c>
      <c r="EF168" s="2">
        <v>2</v>
      </c>
      <c r="EG168" s="2" t="s">
        <v>20</v>
      </c>
      <c r="EH168" s="2">
        <v>0</v>
      </c>
      <c r="EI168" s="2" t="s">
        <v>6</v>
      </c>
      <c r="EJ168" s="2">
        <v>1</v>
      </c>
      <c r="EK168" s="2">
        <v>11001</v>
      </c>
      <c r="EL168" s="2" t="s">
        <v>40</v>
      </c>
      <c r="EM168" s="2" t="s">
        <v>224</v>
      </c>
      <c r="EN168" s="2"/>
      <c r="EO168" s="2" t="s">
        <v>6</v>
      </c>
      <c r="EP168" s="2"/>
      <c r="EQ168" s="2">
        <v>0</v>
      </c>
      <c r="ER168" s="2">
        <v>181.33</v>
      </c>
      <c r="ES168" s="2">
        <v>181.33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219"/>
        <v>0</v>
      </c>
      <c r="FS168" s="2">
        <v>0</v>
      </c>
      <c r="FT168" s="2" t="s">
        <v>23</v>
      </c>
      <c r="FU168" s="2" t="s">
        <v>24</v>
      </c>
      <c r="FV168" s="2"/>
      <c r="FW168" s="2"/>
      <c r="FX168" s="2">
        <v>110.7</v>
      </c>
      <c r="FY168" s="2">
        <v>63.75</v>
      </c>
      <c r="FZ168" s="2"/>
      <c r="GA168" s="2" t="s">
        <v>6</v>
      </c>
      <c r="GB168" s="2"/>
      <c r="GC168" s="2"/>
      <c r="GD168" s="2">
        <v>0</v>
      </c>
      <c r="GE168" s="2"/>
      <c r="GF168" s="2">
        <v>203687903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si="220"/>
        <v>0</v>
      </c>
      <c r="GM168" s="2">
        <f t="shared" si="221"/>
        <v>14519.09</v>
      </c>
      <c r="GN168" s="2">
        <f t="shared" si="222"/>
        <v>14519.09</v>
      </c>
      <c r="GO168" s="2">
        <f t="shared" si="223"/>
        <v>0</v>
      </c>
      <c r="GP168" s="2">
        <f t="shared" si="224"/>
        <v>0</v>
      </c>
      <c r="GQ168" s="2"/>
      <c r="GR168" s="2">
        <v>0</v>
      </c>
      <c r="GS168" s="2">
        <v>3</v>
      </c>
      <c r="GT168" s="2">
        <v>0</v>
      </c>
      <c r="GU168" s="2" t="s">
        <v>6</v>
      </c>
      <c r="GV168" s="2">
        <f t="shared" si="225"/>
        <v>0</v>
      </c>
      <c r="GW168" s="2">
        <v>1</v>
      </c>
      <c r="GX168" s="2">
        <f t="shared" si="226"/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18</v>
      </c>
      <c r="B169">
        <v>1</v>
      </c>
      <c r="C169">
        <v>361</v>
      </c>
      <c r="E169" t="s">
        <v>294</v>
      </c>
      <c r="F169" t="s">
        <v>295</v>
      </c>
      <c r="G169" t="s">
        <v>296</v>
      </c>
      <c r="H169" t="s">
        <v>181</v>
      </c>
      <c r="I169">
        <f>I165*J169</f>
        <v>80.069999999999993</v>
      </c>
      <c r="J169">
        <v>101.99999999999999</v>
      </c>
      <c r="O169">
        <f t="shared" si="194"/>
        <v>103521.13</v>
      </c>
      <c r="P169">
        <f t="shared" si="195"/>
        <v>103521.13</v>
      </c>
      <c r="Q169">
        <f t="shared" si="196"/>
        <v>0</v>
      </c>
      <c r="R169">
        <f t="shared" si="197"/>
        <v>0</v>
      </c>
      <c r="S169">
        <f t="shared" si="198"/>
        <v>0</v>
      </c>
      <c r="T169">
        <f t="shared" si="199"/>
        <v>0</v>
      </c>
      <c r="U169">
        <f t="shared" si="200"/>
        <v>0</v>
      </c>
      <c r="V169">
        <f t="shared" si="201"/>
        <v>0</v>
      </c>
      <c r="W169">
        <f t="shared" si="202"/>
        <v>0</v>
      </c>
      <c r="X169">
        <f t="shared" si="203"/>
        <v>0</v>
      </c>
      <c r="Y169">
        <f t="shared" si="204"/>
        <v>0</v>
      </c>
      <c r="AA169">
        <v>16688586</v>
      </c>
      <c r="AB169">
        <f t="shared" si="205"/>
        <v>181.33</v>
      </c>
      <c r="AC169">
        <f t="shared" si="232"/>
        <v>181.33</v>
      </c>
      <c r="AD169">
        <f t="shared" si="233"/>
        <v>0</v>
      </c>
      <c r="AE169">
        <f t="shared" si="234"/>
        <v>0</v>
      </c>
      <c r="AF169">
        <f t="shared" si="234"/>
        <v>0</v>
      </c>
      <c r="AG169">
        <f t="shared" si="206"/>
        <v>0</v>
      </c>
      <c r="AH169">
        <f t="shared" si="235"/>
        <v>0</v>
      </c>
      <c r="AI169">
        <f t="shared" si="235"/>
        <v>0</v>
      </c>
      <c r="AJ169">
        <f t="shared" si="207"/>
        <v>0</v>
      </c>
      <c r="AK169">
        <v>181.33</v>
      </c>
      <c r="AL169">
        <v>181.33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111</v>
      </c>
      <c r="AU169">
        <v>64</v>
      </c>
      <c r="AV169">
        <v>1</v>
      </c>
      <c r="AW169">
        <v>1</v>
      </c>
      <c r="AZ169">
        <v>7.13</v>
      </c>
      <c r="BA169">
        <v>1</v>
      </c>
      <c r="BB169">
        <v>1</v>
      </c>
      <c r="BC169">
        <v>7.13</v>
      </c>
      <c r="BD169" t="s">
        <v>6</v>
      </c>
      <c r="BE169" t="s">
        <v>6</v>
      </c>
      <c r="BF169" t="s">
        <v>6</v>
      </c>
      <c r="BG169" t="s">
        <v>6</v>
      </c>
      <c r="BH169">
        <v>3</v>
      </c>
      <c r="BI169">
        <v>1</v>
      </c>
      <c r="BJ169" t="s">
        <v>297</v>
      </c>
      <c r="BM169">
        <v>11001</v>
      </c>
      <c r="BN169">
        <v>0</v>
      </c>
      <c r="BO169" t="s">
        <v>6</v>
      </c>
      <c r="BP169">
        <v>0</v>
      </c>
      <c r="BQ169">
        <v>2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123</v>
      </c>
      <c r="CA169">
        <v>75</v>
      </c>
      <c r="CF169">
        <v>0</v>
      </c>
      <c r="CG169">
        <v>0</v>
      </c>
      <c r="CM169">
        <v>0</v>
      </c>
      <c r="CN169" t="s">
        <v>6</v>
      </c>
      <c r="CO169">
        <v>0</v>
      </c>
      <c r="CP169">
        <f t="shared" si="208"/>
        <v>103521.13</v>
      </c>
      <c r="CQ169">
        <f t="shared" si="209"/>
        <v>1292.8829000000001</v>
      </c>
      <c r="CR169">
        <f t="shared" si="210"/>
        <v>0</v>
      </c>
      <c r="CS169">
        <f t="shared" si="211"/>
        <v>0</v>
      </c>
      <c r="CT169">
        <f t="shared" si="212"/>
        <v>0</v>
      </c>
      <c r="CU169">
        <f t="shared" si="213"/>
        <v>0</v>
      </c>
      <c r="CV169">
        <f t="shared" si="214"/>
        <v>0</v>
      </c>
      <c r="CW169">
        <f t="shared" si="215"/>
        <v>0</v>
      </c>
      <c r="CX169">
        <f t="shared" si="216"/>
        <v>0</v>
      </c>
      <c r="CY169">
        <f t="shared" si="217"/>
        <v>0</v>
      </c>
      <c r="CZ169">
        <f t="shared" si="218"/>
        <v>0</v>
      </c>
      <c r="DC169" t="s">
        <v>6</v>
      </c>
      <c r="DD169" t="s">
        <v>6</v>
      </c>
      <c r="DE169" t="s">
        <v>6</v>
      </c>
      <c r="DF169" t="s">
        <v>6</v>
      </c>
      <c r="DG169" t="s">
        <v>6</v>
      </c>
      <c r="DH169" t="s">
        <v>6</v>
      </c>
      <c r="DI169" t="s">
        <v>6</v>
      </c>
      <c r="DJ169" t="s">
        <v>6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1005</v>
      </c>
      <c r="DV169" t="s">
        <v>181</v>
      </c>
      <c r="DW169" t="s">
        <v>181</v>
      </c>
      <c r="DX169">
        <v>1</v>
      </c>
      <c r="EE169">
        <v>16510488</v>
      </c>
      <c r="EF169">
        <v>2</v>
      </c>
      <c r="EG169" t="s">
        <v>20</v>
      </c>
      <c r="EH169">
        <v>0</v>
      </c>
      <c r="EI169" t="s">
        <v>6</v>
      </c>
      <c r="EJ169">
        <v>1</v>
      </c>
      <c r="EK169">
        <v>11001</v>
      </c>
      <c r="EL169" t="s">
        <v>40</v>
      </c>
      <c r="EM169" t="s">
        <v>224</v>
      </c>
      <c r="EO169" t="s">
        <v>6</v>
      </c>
      <c r="EQ169">
        <v>0</v>
      </c>
      <c r="ER169">
        <v>181.33</v>
      </c>
      <c r="ES169">
        <v>181.33</v>
      </c>
      <c r="ET169">
        <v>0</v>
      </c>
      <c r="EU169">
        <v>0</v>
      </c>
      <c r="EV169">
        <v>0</v>
      </c>
      <c r="EW169">
        <v>0</v>
      </c>
      <c r="EX169">
        <v>0</v>
      </c>
      <c r="FQ169">
        <v>0</v>
      </c>
      <c r="FR169">
        <f t="shared" si="219"/>
        <v>0</v>
      </c>
      <c r="FS169">
        <v>0</v>
      </c>
      <c r="FT169" t="s">
        <v>23</v>
      </c>
      <c r="FU169" t="s">
        <v>24</v>
      </c>
      <c r="FX169">
        <v>110.7</v>
      </c>
      <c r="FY169">
        <v>63.75</v>
      </c>
      <c r="GA169" t="s">
        <v>6</v>
      </c>
      <c r="GD169">
        <v>0</v>
      </c>
      <c r="GF169">
        <v>203687903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220"/>
        <v>0</v>
      </c>
      <c r="GM169">
        <f t="shared" si="221"/>
        <v>103521.13</v>
      </c>
      <c r="GN169">
        <f t="shared" si="222"/>
        <v>103521.13</v>
      </c>
      <c r="GO169">
        <f t="shared" si="223"/>
        <v>0</v>
      </c>
      <c r="GP169">
        <f t="shared" si="224"/>
        <v>0</v>
      </c>
      <c r="GR169">
        <v>0</v>
      </c>
      <c r="GS169">
        <v>3</v>
      </c>
      <c r="GT169">
        <v>0</v>
      </c>
      <c r="GU169" t="s">
        <v>6</v>
      </c>
      <c r="GV169">
        <f t="shared" si="225"/>
        <v>0</v>
      </c>
      <c r="GW169">
        <v>1</v>
      </c>
      <c r="GX169">
        <f t="shared" si="226"/>
        <v>0</v>
      </c>
      <c r="HA169">
        <v>0</v>
      </c>
      <c r="HB169">
        <v>0</v>
      </c>
      <c r="IK169">
        <v>0</v>
      </c>
    </row>
    <row r="170" spans="1:255" x14ac:dyDescent="0.2">
      <c r="A170" s="2">
        <v>18</v>
      </c>
      <c r="B170" s="2">
        <v>1</v>
      </c>
      <c r="C170" s="2">
        <v>355</v>
      </c>
      <c r="D170" s="2"/>
      <c r="E170" s="2" t="s">
        <v>298</v>
      </c>
      <c r="F170" s="2" t="s">
        <v>299</v>
      </c>
      <c r="G170" s="2" t="s">
        <v>300</v>
      </c>
      <c r="H170" s="2" t="s">
        <v>90</v>
      </c>
      <c r="I170" s="2">
        <f>I164*J170</f>
        <v>39.25</v>
      </c>
      <c r="J170" s="2">
        <v>50</v>
      </c>
      <c r="K170" s="2"/>
      <c r="L170" s="2"/>
      <c r="M170" s="2"/>
      <c r="N170" s="2"/>
      <c r="O170" s="2">
        <f t="shared" si="194"/>
        <v>0</v>
      </c>
      <c r="P170" s="2">
        <f t="shared" si="195"/>
        <v>0</v>
      </c>
      <c r="Q170" s="2">
        <f t="shared" si="196"/>
        <v>0</v>
      </c>
      <c r="R170" s="2">
        <f t="shared" si="197"/>
        <v>0</v>
      </c>
      <c r="S170" s="2">
        <f t="shared" si="198"/>
        <v>0</v>
      </c>
      <c r="T170" s="2">
        <f t="shared" si="199"/>
        <v>0</v>
      </c>
      <c r="U170" s="2">
        <f t="shared" si="200"/>
        <v>0</v>
      </c>
      <c r="V170" s="2">
        <f t="shared" si="201"/>
        <v>0</v>
      </c>
      <c r="W170" s="2">
        <f t="shared" si="202"/>
        <v>0</v>
      </c>
      <c r="X170" s="2">
        <f t="shared" si="203"/>
        <v>0</v>
      </c>
      <c r="Y170" s="2">
        <f t="shared" si="204"/>
        <v>0</v>
      </c>
      <c r="Z170" s="2"/>
      <c r="AA170" s="2">
        <v>16688585</v>
      </c>
      <c r="AB170" s="2">
        <f t="shared" si="205"/>
        <v>0</v>
      </c>
      <c r="AC170" s="2">
        <f t="shared" si="232"/>
        <v>0</v>
      </c>
      <c r="AD170" s="2">
        <f t="shared" si="233"/>
        <v>0</v>
      </c>
      <c r="AE170" s="2">
        <f t="shared" si="234"/>
        <v>0</v>
      </c>
      <c r="AF170" s="2">
        <f t="shared" si="234"/>
        <v>0</v>
      </c>
      <c r="AG170" s="2">
        <f t="shared" si="206"/>
        <v>0</v>
      </c>
      <c r="AH170" s="2">
        <f t="shared" si="235"/>
        <v>0</v>
      </c>
      <c r="AI170" s="2">
        <f t="shared" si="235"/>
        <v>0</v>
      </c>
      <c r="AJ170" s="2">
        <f t="shared" si="207"/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111</v>
      </c>
      <c r="AU170" s="2">
        <v>64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3</v>
      </c>
      <c r="BI170" s="2">
        <v>1</v>
      </c>
      <c r="BJ170" s="2" t="s">
        <v>6</v>
      </c>
      <c r="BK170" s="2"/>
      <c r="BL170" s="2"/>
      <c r="BM170" s="2">
        <v>11001</v>
      </c>
      <c r="BN170" s="2">
        <v>0</v>
      </c>
      <c r="BO170" s="2" t="s">
        <v>6</v>
      </c>
      <c r="BP170" s="2">
        <v>0</v>
      </c>
      <c r="BQ170" s="2">
        <v>2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123</v>
      </c>
      <c r="CA170" s="2">
        <v>75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6</v>
      </c>
      <c r="CO170" s="2">
        <v>0</v>
      </c>
      <c r="CP170" s="2">
        <f t="shared" si="208"/>
        <v>0</v>
      </c>
      <c r="CQ170" s="2">
        <f t="shared" si="209"/>
        <v>0</v>
      </c>
      <c r="CR170" s="2">
        <f t="shared" si="210"/>
        <v>0</v>
      </c>
      <c r="CS170" s="2">
        <f t="shared" si="211"/>
        <v>0</v>
      </c>
      <c r="CT170" s="2">
        <f t="shared" si="212"/>
        <v>0</v>
      </c>
      <c r="CU170" s="2">
        <f t="shared" si="213"/>
        <v>0</v>
      </c>
      <c r="CV170" s="2">
        <f t="shared" si="214"/>
        <v>0</v>
      </c>
      <c r="CW170" s="2">
        <f t="shared" si="215"/>
        <v>0</v>
      </c>
      <c r="CX170" s="2">
        <f t="shared" si="216"/>
        <v>0</v>
      </c>
      <c r="CY170" s="2">
        <f t="shared" si="217"/>
        <v>0</v>
      </c>
      <c r="CZ170" s="2">
        <f t="shared" si="218"/>
        <v>0</v>
      </c>
      <c r="DA170" s="2"/>
      <c r="DB170" s="2"/>
      <c r="DC170" s="2" t="s">
        <v>6</v>
      </c>
      <c r="DD170" s="2" t="s">
        <v>6</v>
      </c>
      <c r="DE170" s="2" t="s">
        <v>6</v>
      </c>
      <c r="DF170" s="2" t="s">
        <v>6</v>
      </c>
      <c r="DG170" s="2" t="s">
        <v>6</v>
      </c>
      <c r="DH170" s="2" t="s">
        <v>6</v>
      </c>
      <c r="DI170" s="2" t="s">
        <v>6</v>
      </c>
      <c r="DJ170" s="2" t="s">
        <v>6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1009</v>
      </c>
      <c r="DV170" s="2" t="s">
        <v>90</v>
      </c>
      <c r="DW170" s="2" t="s">
        <v>90</v>
      </c>
      <c r="DX170" s="2">
        <v>1</v>
      </c>
      <c r="DY170" s="2"/>
      <c r="DZ170" s="2"/>
      <c r="EA170" s="2"/>
      <c r="EB170" s="2"/>
      <c r="EC170" s="2"/>
      <c r="ED170" s="2"/>
      <c r="EE170" s="2">
        <v>16510488</v>
      </c>
      <c r="EF170" s="2">
        <v>2</v>
      </c>
      <c r="EG170" s="2" t="s">
        <v>20</v>
      </c>
      <c r="EH170" s="2">
        <v>0</v>
      </c>
      <c r="EI170" s="2" t="s">
        <v>6</v>
      </c>
      <c r="EJ170" s="2">
        <v>1</v>
      </c>
      <c r="EK170" s="2">
        <v>11001</v>
      </c>
      <c r="EL170" s="2" t="s">
        <v>40</v>
      </c>
      <c r="EM170" s="2" t="s">
        <v>224</v>
      </c>
      <c r="EN170" s="2"/>
      <c r="EO170" s="2" t="s">
        <v>6</v>
      </c>
      <c r="EP170" s="2"/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219"/>
        <v>0</v>
      </c>
      <c r="FS170" s="2">
        <v>0</v>
      </c>
      <c r="FT170" s="2" t="s">
        <v>23</v>
      </c>
      <c r="FU170" s="2" t="s">
        <v>24</v>
      </c>
      <c r="FV170" s="2"/>
      <c r="FW170" s="2"/>
      <c r="FX170" s="2">
        <v>110.7</v>
      </c>
      <c r="FY170" s="2">
        <v>63.75</v>
      </c>
      <c r="FZ170" s="2"/>
      <c r="GA170" s="2" t="s">
        <v>6</v>
      </c>
      <c r="GB170" s="2"/>
      <c r="GC170" s="2"/>
      <c r="GD170" s="2">
        <v>0</v>
      </c>
      <c r="GE170" s="2"/>
      <c r="GF170" s="2">
        <v>290394019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220"/>
        <v>0</v>
      </c>
      <c r="GM170" s="2">
        <f t="shared" si="221"/>
        <v>0</v>
      </c>
      <c r="GN170" s="2">
        <f t="shared" si="222"/>
        <v>0</v>
      </c>
      <c r="GO170" s="2">
        <f t="shared" si="223"/>
        <v>0</v>
      </c>
      <c r="GP170" s="2">
        <f t="shared" si="224"/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si="225"/>
        <v>0</v>
      </c>
      <c r="GW170" s="2">
        <v>1</v>
      </c>
      <c r="GX170" s="2">
        <f t="shared" si="226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364</v>
      </c>
      <c r="E171" t="s">
        <v>298</v>
      </c>
      <c r="F171" t="s">
        <v>299</v>
      </c>
      <c r="G171" t="s">
        <v>300</v>
      </c>
      <c r="H171" t="s">
        <v>90</v>
      </c>
      <c r="I171">
        <f>I165*J171</f>
        <v>39.25</v>
      </c>
      <c r="J171">
        <v>50</v>
      </c>
      <c r="O171">
        <f t="shared" si="194"/>
        <v>0</v>
      </c>
      <c r="P171">
        <f t="shared" si="195"/>
        <v>0</v>
      </c>
      <c r="Q171">
        <f t="shared" si="196"/>
        <v>0</v>
      </c>
      <c r="R171">
        <f t="shared" si="197"/>
        <v>0</v>
      </c>
      <c r="S171">
        <f t="shared" si="198"/>
        <v>0</v>
      </c>
      <c r="T171">
        <f t="shared" si="199"/>
        <v>0</v>
      </c>
      <c r="U171">
        <f t="shared" si="200"/>
        <v>0</v>
      </c>
      <c r="V171">
        <f t="shared" si="201"/>
        <v>0</v>
      </c>
      <c r="W171">
        <f t="shared" si="202"/>
        <v>0</v>
      </c>
      <c r="X171">
        <f t="shared" si="203"/>
        <v>0</v>
      </c>
      <c r="Y171">
        <f t="shared" si="204"/>
        <v>0</v>
      </c>
      <c r="AA171">
        <v>16688586</v>
      </c>
      <c r="AB171">
        <f t="shared" si="205"/>
        <v>0</v>
      </c>
      <c r="AC171">
        <f t="shared" si="232"/>
        <v>0</v>
      </c>
      <c r="AD171">
        <f t="shared" si="233"/>
        <v>0</v>
      </c>
      <c r="AE171">
        <f t="shared" si="234"/>
        <v>0</v>
      </c>
      <c r="AF171">
        <f t="shared" si="234"/>
        <v>0</v>
      </c>
      <c r="AG171">
        <f t="shared" si="206"/>
        <v>0</v>
      </c>
      <c r="AH171">
        <f t="shared" si="235"/>
        <v>0</v>
      </c>
      <c r="AI171">
        <f t="shared" si="235"/>
        <v>0</v>
      </c>
      <c r="AJ171">
        <f t="shared" si="207"/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111</v>
      </c>
      <c r="AU171">
        <v>64</v>
      </c>
      <c r="AV171">
        <v>1</v>
      </c>
      <c r="AW171">
        <v>1</v>
      </c>
      <c r="AZ171">
        <v>7.13</v>
      </c>
      <c r="BA171">
        <v>1</v>
      </c>
      <c r="BB171">
        <v>1</v>
      </c>
      <c r="BC171">
        <v>7.13</v>
      </c>
      <c r="BD171" t="s">
        <v>6</v>
      </c>
      <c r="BE171" t="s">
        <v>6</v>
      </c>
      <c r="BF171" t="s">
        <v>6</v>
      </c>
      <c r="BG171" t="s">
        <v>6</v>
      </c>
      <c r="BH171">
        <v>3</v>
      </c>
      <c r="BI171">
        <v>1</v>
      </c>
      <c r="BJ171" t="s">
        <v>6</v>
      </c>
      <c r="BM171">
        <v>11001</v>
      </c>
      <c r="BN171">
        <v>0</v>
      </c>
      <c r="BO171" t="s">
        <v>6</v>
      </c>
      <c r="BP171">
        <v>0</v>
      </c>
      <c r="BQ171">
        <v>2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123</v>
      </c>
      <c r="CA171">
        <v>75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208"/>
        <v>0</v>
      </c>
      <c r="CQ171">
        <f t="shared" si="209"/>
        <v>0</v>
      </c>
      <c r="CR171">
        <f t="shared" si="210"/>
        <v>0</v>
      </c>
      <c r="CS171">
        <f t="shared" si="211"/>
        <v>0</v>
      </c>
      <c r="CT171">
        <f t="shared" si="212"/>
        <v>0</v>
      </c>
      <c r="CU171">
        <f t="shared" si="213"/>
        <v>0</v>
      </c>
      <c r="CV171">
        <f t="shared" si="214"/>
        <v>0</v>
      </c>
      <c r="CW171">
        <f t="shared" si="215"/>
        <v>0</v>
      </c>
      <c r="CX171">
        <f t="shared" si="216"/>
        <v>0</v>
      </c>
      <c r="CY171">
        <f t="shared" si="217"/>
        <v>0</v>
      </c>
      <c r="CZ171">
        <f t="shared" si="218"/>
        <v>0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1009</v>
      </c>
      <c r="DV171" t="s">
        <v>90</v>
      </c>
      <c r="DW171" t="s">
        <v>90</v>
      </c>
      <c r="DX171">
        <v>1</v>
      </c>
      <c r="EE171">
        <v>16510488</v>
      </c>
      <c r="EF171">
        <v>2</v>
      </c>
      <c r="EG171" t="s">
        <v>20</v>
      </c>
      <c r="EH171">
        <v>0</v>
      </c>
      <c r="EI171" t="s">
        <v>6</v>
      </c>
      <c r="EJ171">
        <v>1</v>
      </c>
      <c r="EK171">
        <v>11001</v>
      </c>
      <c r="EL171" t="s">
        <v>40</v>
      </c>
      <c r="EM171" t="s">
        <v>224</v>
      </c>
      <c r="EO171" t="s">
        <v>6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219"/>
        <v>0</v>
      </c>
      <c r="FS171">
        <v>0</v>
      </c>
      <c r="FT171" t="s">
        <v>23</v>
      </c>
      <c r="FU171" t="s">
        <v>24</v>
      </c>
      <c r="FX171">
        <v>110.7</v>
      </c>
      <c r="FY171">
        <v>63.75</v>
      </c>
      <c r="GA171" t="s">
        <v>6</v>
      </c>
      <c r="GD171">
        <v>0</v>
      </c>
      <c r="GF171">
        <v>290394019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220"/>
        <v>0</v>
      </c>
      <c r="GM171">
        <f t="shared" si="221"/>
        <v>0</v>
      </c>
      <c r="GN171">
        <f t="shared" si="222"/>
        <v>0</v>
      </c>
      <c r="GO171">
        <f t="shared" si="223"/>
        <v>0</v>
      </c>
      <c r="GP171">
        <f t="shared" si="224"/>
        <v>0</v>
      </c>
      <c r="GR171">
        <v>0</v>
      </c>
      <c r="GS171">
        <v>3</v>
      </c>
      <c r="GT171">
        <v>0</v>
      </c>
      <c r="GU171" t="s">
        <v>6</v>
      </c>
      <c r="GV171">
        <f t="shared" si="225"/>
        <v>0</v>
      </c>
      <c r="GW171">
        <v>1</v>
      </c>
      <c r="GX171">
        <f t="shared" si="226"/>
        <v>0</v>
      </c>
      <c r="HA171">
        <v>0</v>
      </c>
      <c r="HB171"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354</v>
      </c>
      <c r="D172" s="2"/>
      <c r="E172" s="2" t="s">
        <v>301</v>
      </c>
      <c r="F172" s="2" t="s">
        <v>302</v>
      </c>
      <c r="G172" s="2" t="s">
        <v>303</v>
      </c>
      <c r="H172" s="2" t="s">
        <v>86</v>
      </c>
      <c r="I172" s="2">
        <f>I164*J172</f>
        <v>3.925E-2</v>
      </c>
      <c r="J172" s="2">
        <v>4.9999999999999996E-2</v>
      </c>
      <c r="K172" s="2"/>
      <c r="L172" s="2"/>
      <c r="M172" s="2"/>
      <c r="N172" s="2"/>
      <c r="O172" s="2">
        <f t="shared" si="194"/>
        <v>443.53</v>
      </c>
      <c r="P172" s="2">
        <f t="shared" si="195"/>
        <v>443.53</v>
      </c>
      <c r="Q172" s="2">
        <f t="shared" si="196"/>
        <v>0</v>
      </c>
      <c r="R172" s="2">
        <f t="shared" si="197"/>
        <v>0</v>
      </c>
      <c r="S172" s="2">
        <f t="shared" si="198"/>
        <v>0</v>
      </c>
      <c r="T172" s="2">
        <f t="shared" si="199"/>
        <v>0</v>
      </c>
      <c r="U172" s="2">
        <f t="shared" si="200"/>
        <v>0</v>
      </c>
      <c r="V172" s="2">
        <f t="shared" si="201"/>
        <v>0</v>
      </c>
      <c r="W172" s="2">
        <f t="shared" si="202"/>
        <v>0</v>
      </c>
      <c r="X172" s="2">
        <f t="shared" si="203"/>
        <v>0</v>
      </c>
      <c r="Y172" s="2">
        <f t="shared" si="204"/>
        <v>0</v>
      </c>
      <c r="Z172" s="2"/>
      <c r="AA172" s="2">
        <v>16688585</v>
      </c>
      <c r="AB172" s="2">
        <f t="shared" si="205"/>
        <v>11300</v>
      </c>
      <c r="AC172" s="2">
        <f t="shared" si="232"/>
        <v>11300</v>
      </c>
      <c r="AD172" s="2">
        <f t="shared" si="233"/>
        <v>0</v>
      </c>
      <c r="AE172" s="2">
        <f t="shared" si="234"/>
        <v>0</v>
      </c>
      <c r="AF172" s="2">
        <f t="shared" si="234"/>
        <v>0</v>
      </c>
      <c r="AG172" s="2">
        <f t="shared" si="206"/>
        <v>0</v>
      </c>
      <c r="AH172" s="2">
        <f t="shared" si="235"/>
        <v>0</v>
      </c>
      <c r="AI172" s="2">
        <f t="shared" si="235"/>
        <v>0</v>
      </c>
      <c r="AJ172" s="2">
        <f t="shared" si="207"/>
        <v>0</v>
      </c>
      <c r="AK172" s="2">
        <v>11300</v>
      </c>
      <c r="AL172" s="2">
        <v>11300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111</v>
      </c>
      <c r="AU172" s="2">
        <v>64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3</v>
      </c>
      <c r="BI172" s="2">
        <v>1</v>
      </c>
      <c r="BJ172" s="2" t="s">
        <v>304</v>
      </c>
      <c r="BK172" s="2"/>
      <c r="BL172" s="2"/>
      <c r="BM172" s="2">
        <v>11001</v>
      </c>
      <c r="BN172" s="2">
        <v>0</v>
      </c>
      <c r="BO172" s="2" t="s">
        <v>6</v>
      </c>
      <c r="BP172" s="2">
        <v>0</v>
      </c>
      <c r="BQ172" s="2">
        <v>2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123</v>
      </c>
      <c r="CA172" s="2">
        <v>75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208"/>
        <v>443.53</v>
      </c>
      <c r="CQ172" s="2">
        <f t="shared" si="209"/>
        <v>11300</v>
      </c>
      <c r="CR172" s="2">
        <f t="shared" si="210"/>
        <v>0</v>
      </c>
      <c r="CS172" s="2">
        <f t="shared" si="211"/>
        <v>0</v>
      </c>
      <c r="CT172" s="2">
        <f t="shared" si="212"/>
        <v>0</v>
      </c>
      <c r="CU172" s="2">
        <f t="shared" si="213"/>
        <v>0</v>
      </c>
      <c r="CV172" s="2">
        <f t="shared" si="214"/>
        <v>0</v>
      </c>
      <c r="CW172" s="2">
        <f t="shared" si="215"/>
        <v>0</v>
      </c>
      <c r="CX172" s="2">
        <f t="shared" si="216"/>
        <v>0</v>
      </c>
      <c r="CY172" s="2">
        <f t="shared" si="217"/>
        <v>0</v>
      </c>
      <c r="CZ172" s="2">
        <f t="shared" si="218"/>
        <v>0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1009</v>
      </c>
      <c r="DV172" s="2" t="s">
        <v>86</v>
      </c>
      <c r="DW172" s="2" t="s">
        <v>86</v>
      </c>
      <c r="DX172" s="2">
        <v>1000</v>
      </c>
      <c r="DY172" s="2"/>
      <c r="DZ172" s="2"/>
      <c r="EA172" s="2"/>
      <c r="EB172" s="2"/>
      <c r="EC172" s="2"/>
      <c r="ED172" s="2"/>
      <c r="EE172" s="2">
        <v>16510488</v>
      </c>
      <c r="EF172" s="2">
        <v>2</v>
      </c>
      <c r="EG172" s="2" t="s">
        <v>20</v>
      </c>
      <c r="EH172" s="2">
        <v>0</v>
      </c>
      <c r="EI172" s="2" t="s">
        <v>6</v>
      </c>
      <c r="EJ172" s="2">
        <v>1</v>
      </c>
      <c r="EK172" s="2">
        <v>11001</v>
      </c>
      <c r="EL172" s="2" t="s">
        <v>40</v>
      </c>
      <c r="EM172" s="2" t="s">
        <v>224</v>
      </c>
      <c r="EN172" s="2"/>
      <c r="EO172" s="2" t="s">
        <v>6</v>
      </c>
      <c r="EP172" s="2"/>
      <c r="EQ172" s="2">
        <v>0</v>
      </c>
      <c r="ER172" s="2">
        <v>11300</v>
      </c>
      <c r="ES172" s="2">
        <v>11300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219"/>
        <v>0</v>
      </c>
      <c r="FS172" s="2">
        <v>0</v>
      </c>
      <c r="FT172" s="2" t="s">
        <v>23</v>
      </c>
      <c r="FU172" s="2" t="s">
        <v>24</v>
      </c>
      <c r="FV172" s="2"/>
      <c r="FW172" s="2"/>
      <c r="FX172" s="2">
        <v>110.7</v>
      </c>
      <c r="FY172" s="2">
        <v>63.75</v>
      </c>
      <c r="FZ172" s="2"/>
      <c r="GA172" s="2" t="s">
        <v>6</v>
      </c>
      <c r="GB172" s="2"/>
      <c r="GC172" s="2"/>
      <c r="GD172" s="2">
        <v>0</v>
      </c>
      <c r="GE172" s="2"/>
      <c r="GF172" s="2">
        <v>486476101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220"/>
        <v>0</v>
      </c>
      <c r="GM172" s="2">
        <f t="shared" si="221"/>
        <v>443.53</v>
      </c>
      <c r="GN172" s="2">
        <f t="shared" si="222"/>
        <v>443.53</v>
      </c>
      <c r="GO172" s="2">
        <f t="shared" si="223"/>
        <v>0</v>
      </c>
      <c r="GP172" s="2">
        <f t="shared" si="224"/>
        <v>0</v>
      </c>
      <c r="GQ172" s="2"/>
      <c r="GR172" s="2">
        <v>0</v>
      </c>
      <c r="GS172" s="2">
        <v>3</v>
      </c>
      <c r="GT172" s="2">
        <v>0</v>
      </c>
      <c r="GU172" s="2" t="s">
        <v>6</v>
      </c>
      <c r="GV172" s="2">
        <f t="shared" si="225"/>
        <v>0</v>
      </c>
      <c r="GW172" s="2">
        <v>1</v>
      </c>
      <c r="GX172" s="2">
        <f t="shared" si="226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363</v>
      </c>
      <c r="E173" t="s">
        <v>301</v>
      </c>
      <c r="F173" t="s">
        <v>302</v>
      </c>
      <c r="G173" t="s">
        <v>303</v>
      </c>
      <c r="H173" t="s">
        <v>86</v>
      </c>
      <c r="I173">
        <f>I165*J173</f>
        <v>3.925E-2</v>
      </c>
      <c r="J173">
        <v>4.9999999999999996E-2</v>
      </c>
      <c r="O173">
        <f t="shared" si="194"/>
        <v>3162.33</v>
      </c>
      <c r="P173">
        <f t="shared" si="195"/>
        <v>3162.33</v>
      </c>
      <c r="Q173">
        <f t="shared" si="196"/>
        <v>0</v>
      </c>
      <c r="R173">
        <f t="shared" si="197"/>
        <v>0</v>
      </c>
      <c r="S173">
        <f t="shared" si="198"/>
        <v>0</v>
      </c>
      <c r="T173">
        <f t="shared" si="199"/>
        <v>0</v>
      </c>
      <c r="U173">
        <f t="shared" si="200"/>
        <v>0</v>
      </c>
      <c r="V173">
        <f t="shared" si="201"/>
        <v>0</v>
      </c>
      <c r="W173">
        <f t="shared" si="202"/>
        <v>0</v>
      </c>
      <c r="X173">
        <f t="shared" si="203"/>
        <v>0</v>
      </c>
      <c r="Y173">
        <f t="shared" si="204"/>
        <v>0</v>
      </c>
      <c r="AA173">
        <v>16688586</v>
      </c>
      <c r="AB173">
        <f t="shared" si="205"/>
        <v>11300</v>
      </c>
      <c r="AC173">
        <f t="shared" si="232"/>
        <v>11300</v>
      </c>
      <c r="AD173">
        <f t="shared" si="233"/>
        <v>0</v>
      </c>
      <c r="AE173">
        <f t="shared" si="234"/>
        <v>0</v>
      </c>
      <c r="AF173">
        <f t="shared" si="234"/>
        <v>0</v>
      </c>
      <c r="AG173">
        <f t="shared" si="206"/>
        <v>0</v>
      </c>
      <c r="AH173">
        <f t="shared" si="235"/>
        <v>0</v>
      </c>
      <c r="AI173">
        <f t="shared" si="235"/>
        <v>0</v>
      </c>
      <c r="AJ173">
        <f t="shared" si="207"/>
        <v>0</v>
      </c>
      <c r="AK173">
        <v>11300</v>
      </c>
      <c r="AL173">
        <v>11300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111</v>
      </c>
      <c r="AU173">
        <v>64</v>
      </c>
      <c r="AV173">
        <v>1</v>
      </c>
      <c r="AW173">
        <v>1</v>
      </c>
      <c r="AZ173">
        <v>7.13</v>
      </c>
      <c r="BA173">
        <v>1</v>
      </c>
      <c r="BB173">
        <v>1</v>
      </c>
      <c r="BC173">
        <v>7.13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1</v>
      </c>
      <c r="BJ173" t="s">
        <v>304</v>
      </c>
      <c r="BM173">
        <v>11001</v>
      </c>
      <c r="BN173">
        <v>0</v>
      </c>
      <c r="BO173" t="s">
        <v>6</v>
      </c>
      <c r="BP173">
        <v>0</v>
      </c>
      <c r="BQ173">
        <v>2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123</v>
      </c>
      <c r="CA173">
        <v>75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208"/>
        <v>3162.33</v>
      </c>
      <c r="CQ173">
        <f t="shared" si="209"/>
        <v>80569</v>
      </c>
      <c r="CR173">
        <f t="shared" si="210"/>
        <v>0</v>
      </c>
      <c r="CS173">
        <f t="shared" si="211"/>
        <v>0</v>
      </c>
      <c r="CT173">
        <f t="shared" si="212"/>
        <v>0</v>
      </c>
      <c r="CU173">
        <f t="shared" si="213"/>
        <v>0</v>
      </c>
      <c r="CV173">
        <f t="shared" si="214"/>
        <v>0</v>
      </c>
      <c r="CW173">
        <f t="shared" si="215"/>
        <v>0</v>
      </c>
      <c r="CX173">
        <f t="shared" si="216"/>
        <v>0</v>
      </c>
      <c r="CY173">
        <f t="shared" si="217"/>
        <v>0</v>
      </c>
      <c r="CZ173">
        <f t="shared" si="218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1009</v>
      </c>
      <c r="DV173" t="s">
        <v>86</v>
      </c>
      <c r="DW173" t="s">
        <v>86</v>
      </c>
      <c r="DX173">
        <v>1000</v>
      </c>
      <c r="EE173">
        <v>16510488</v>
      </c>
      <c r="EF173">
        <v>2</v>
      </c>
      <c r="EG173" t="s">
        <v>20</v>
      </c>
      <c r="EH173">
        <v>0</v>
      </c>
      <c r="EI173" t="s">
        <v>6</v>
      </c>
      <c r="EJ173">
        <v>1</v>
      </c>
      <c r="EK173">
        <v>11001</v>
      </c>
      <c r="EL173" t="s">
        <v>40</v>
      </c>
      <c r="EM173" t="s">
        <v>224</v>
      </c>
      <c r="EO173" t="s">
        <v>6</v>
      </c>
      <c r="EQ173">
        <v>0</v>
      </c>
      <c r="ER173">
        <v>11300</v>
      </c>
      <c r="ES173">
        <v>11300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219"/>
        <v>0</v>
      </c>
      <c r="FS173">
        <v>0</v>
      </c>
      <c r="FT173" t="s">
        <v>23</v>
      </c>
      <c r="FU173" t="s">
        <v>24</v>
      </c>
      <c r="FX173">
        <v>110.7</v>
      </c>
      <c r="FY173">
        <v>63.75</v>
      </c>
      <c r="GA173" t="s">
        <v>6</v>
      </c>
      <c r="GD173">
        <v>0</v>
      </c>
      <c r="GF173">
        <v>486476101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220"/>
        <v>0</v>
      </c>
      <c r="GM173">
        <f t="shared" si="221"/>
        <v>3162.33</v>
      </c>
      <c r="GN173">
        <f t="shared" si="222"/>
        <v>3162.33</v>
      </c>
      <c r="GO173">
        <f t="shared" si="223"/>
        <v>0</v>
      </c>
      <c r="GP173">
        <f t="shared" si="224"/>
        <v>0</v>
      </c>
      <c r="GR173">
        <v>0</v>
      </c>
      <c r="GS173">
        <v>3</v>
      </c>
      <c r="GT173">
        <v>0</v>
      </c>
      <c r="GU173" t="s">
        <v>6</v>
      </c>
      <c r="GV173">
        <f t="shared" si="225"/>
        <v>0</v>
      </c>
      <c r="GW173">
        <v>1</v>
      </c>
      <c r="GX173">
        <f t="shared" si="226"/>
        <v>0</v>
      </c>
      <c r="HA173">
        <v>0</v>
      </c>
      <c r="HB173">
        <v>0</v>
      </c>
      <c r="IK173">
        <v>0</v>
      </c>
    </row>
    <row r="174" spans="1:255" x14ac:dyDescent="0.2">
      <c r="A174" s="2">
        <v>17</v>
      </c>
      <c r="B174" s="2">
        <v>1</v>
      </c>
      <c r="C174" s="2">
        <f>ROW(SmtRes!A374)</f>
        <v>374</v>
      </c>
      <c r="D174" s="2">
        <f>ROW(EtalonRes!A361)</f>
        <v>361</v>
      </c>
      <c r="E174" s="2" t="s">
        <v>305</v>
      </c>
      <c r="F174" s="2" t="s">
        <v>306</v>
      </c>
      <c r="G174" s="2" t="s">
        <v>307</v>
      </c>
      <c r="H174" s="2" t="s">
        <v>18</v>
      </c>
      <c r="I174" s="2">
        <f>ROUND(8.87/100,9)</f>
        <v>8.8700000000000001E-2</v>
      </c>
      <c r="J174" s="2">
        <v>0</v>
      </c>
      <c r="K174" s="2"/>
      <c r="L174" s="2"/>
      <c r="M174" s="2"/>
      <c r="N174" s="2"/>
      <c r="O174" s="2">
        <f t="shared" si="194"/>
        <v>744.12</v>
      </c>
      <c r="P174" s="2">
        <f t="shared" si="195"/>
        <v>623.73</v>
      </c>
      <c r="Q174" s="2">
        <f t="shared" si="196"/>
        <v>13.6</v>
      </c>
      <c r="R174" s="2">
        <f t="shared" si="197"/>
        <v>4.2</v>
      </c>
      <c r="S174" s="2">
        <f t="shared" si="198"/>
        <v>106.79</v>
      </c>
      <c r="T174" s="2">
        <f t="shared" si="199"/>
        <v>0</v>
      </c>
      <c r="U174" s="2">
        <f t="shared" si="200"/>
        <v>12.218158899999999</v>
      </c>
      <c r="V174" s="2">
        <f t="shared" si="201"/>
        <v>0.3259725</v>
      </c>
      <c r="W174" s="2">
        <f t="shared" si="202"/>
        <v>0</v>
      </c>
      <c r="X174" s="2">
        <f t="shared" si="203"/>
        <v>123.2</v>
      </c>
      <c r="Y174" s="2">
        <f t="shared" si="204"/>
        <v>71.03</v>
      </c>
      <c r="Z174" s="2"/>
      <c r="AA174" s="2">
        <v>16688585</v>
      </c>
      <c r="AB174" s="2">
        <f t="shared" si="205"/>
        <v>8389.1370000000006</v>
      </c>
      <c r="AC174" s="2">
        <f t="shared" si="232"/>
        <v>7031.85</v>
      </c>
      <c r="AD174" s="2">
        <f>ROUND(((((ET174*1.25))-((EU174*1.25)))+AE174),6)</f>
        <v>153.375</v>
      </c>
      <c r="AE174" s="2">
        <f>ROUND(((EU174*1.25)),6)</f>
        <v>47.4</v>
      </c>
      <c r="AF174" s="2">
        <f>ROUND(((EV174*1.15)),6)</f>
        <v>1203.912</v>
      </c>
      <c r="AG174" s="2">
        <f t="shared" si="206"/>
        <v>0</v>
      </c>
      <c r="AH174" s="2">
        <f>((EW174*1.15))</f>
        <v>137.74699999999999</v>
      </c>
      <c r="AI174" s="2">
        <f>((EX174*1.25))</f>
        <v>3.6749999999999998</v>
      </c>
      <c r="AJ174" s="2">
        <f t="shared" si="207"/>
        <v>0</v>
      </c>
      <c r="AK174" s="2">
        <v>8201.43</v>
      </c>
      <c r="AL174" s="2">
        <v>7031.85</v>
      </c>
      <c r="AM174" s="2">
        <v>122.7</v>
      </c>
      <c r="AN174" s="2">
        <v>37.92</v>
      </c>
      <c r="AO174" s="2">
        <v>1046.8800000000001</v>
      </c>
      <c r="AP174" s="2">
        <v>0</v>
      </c>
      <c r="AQ174" s="2">
        <v>119.78</v>
      </c>
      <c r="AR174" s="2">
        <v>2.94</v>
      </c>
      <c r="AS174" s="2">
        <v>0</v>
      </c>
      <c r="AT174" s="2">
        <v>111</v>
      </c>
      <c r="AU174" s="2">
        <v>64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6</v>
      </c>
      <c r="BE174" s="2" t="s">
        <v>6</v>
      </c>
      <c r="BF174" s="2" t="s">
        <v>6</v>
      </c>
      <c r="BG174" s="2" t="s">
        <v>6</v>
      </c>
      <c r="BH174" s="2">
        <v>0</v>
      </c>
      <c r="BI174" s="2">
        <v>1</v>
      </c>
      <c r="BJ174" s="2" t="s">
        <v>308</v>
      </c>
      <c r="BK174" s="2"/>
      <c r="BL174" s="2"/>
      <c r="BM174" s="2">
        <v>11001</v>
      </c>
      <c r="BN174" s="2">
        <v>0</v>
      </c>
      <c r="BO174" s="2" t="s">
        <v>6</v>
      </c>
      <c r="BP174" s="2">
        <v>0</v>
      </c>
      <c r="BQ174" s="2">
        <v>2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6</v>
      </c>
      <c r="BZ174" s="2">
        <v>123</v>
      </c>
      <c r="CA174" s="2">
        <v>75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1583</v>
      </c>
      <c r="CO174" s="2">
        <v>0</v>
      </c>
      <c r="CP174" s="2">
        <f t="shared" si="208"/>
        <v>744.12</v>
      </c>
      <c r="CQ174" s="2">
        <f t="shared" si="209"/>
        <v>7031.85</v>
      </c>
      <c r="CR174" s="2">
        <f t="shared" si="210"/>
        <v>153.375</v>
      </c>
      <c r="CS174" s="2">
        <f t="shared" si="211"/>
        <v>47.4</v>
      </c>
      <c r="CT174" s="2">
        <f t="shared" si="212"/>
        <v>1203.912</v>
      </c>
      <c r="CU174" s="2">
        <f t="shared" si="213"/>
        <v>0</v>
      </c>
      <c r="CV174" s="2">
        <f t="shared" si="214"/>
        <v>137.74699999999999</v>
      </c>
      <c r="CW174" s="2">
        <f t="shared" si="215"/>
        <v>3.6749999999999998</v>
      </c>
      <c r="CX174" s="2">
        <f t="shared" si="216"/>
        <v>0</v>
      </c>
      <c r="CY174" s="2">
        <f t="shared" si="217"/>
        <v>123.19890000000001</v>
      </c>
      <c r="CZ174" s="2">
        <f t="shared" si="218"/>
        <v>71.033600000000007</v>
      </c>
      <c r="DA174" s="2"/>
      <c r="DB174" s="2"/>
      <c r="DC174" s="2" t="s">
        <v>6</v>
      </c>
      <c r="DD174" s="2" t="s">
        <v>6</v>
      </c>
      <c r="DE174" s="2" t="s">
        <v>96</v>
      </c>
      <c r="DF174" s="2" t="s">
        <v>96</v>
      </c>
      <c r="DG174" s="2" t="s">
        <v>97</v>
      </c>
      <c r="DH174" s="2" t="s">
        <v>6</v>
      </c>
      <c r="DI174" s="2" t="s">
        <v>97</v>
      </c>
      <c r="DJ174" s="2" t="s">
        <v>96</v>
      </c>
      <c r="DK174" s="2" t="s">
        <v>6</v>
      </c>
      <c r="DL174" s="2" t="s">
        <v>6</v>
      </c>
      <c r="DM174" s="2" t="s">
        <v>6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1005</v>
      </c>
      <c r="DV174" s="2" t="s">
        <v>18</v>
      </c>
      <c r="DW174" s="2" t="s">
        <v>18</v>
      </c>
      <c r="DX174" s="2">
        <v>100</v>
      </c>
      <c r="DY174" s="2"/>
      <c r="DZ174" s="2"/>
      <c r="EA174" s="2"/>
      <c r="EB174" s="2"/>
      <c r="EC174" s="2"/>
      <c r="ED174" s="2"/>
      <c r="EE174" s="2">
        <v>16510488</v>
      </c>
      <c r="EF174" s="2">
        <v>2</v>
      </c>
      <c r="EG174" s="2" t="s">
        <v>20</v>
      </c>
      <c r="EH174" s="2">
        <v>0</v>
      </c>
      <c r="EI174" s="2" t="s">
        <v>6</v>
      </c>
      <c r="EJ174" s="2">
        <v>1</v>
      </c>
      <c r="EK174" s="2">
        <v>11001</v>
      </c>
      <c r="EL174" s="2" t="s">
        <v>40</v>
      </c>
      <c r="EM174" s="2" t="s">
        <v>224</v>
      </c>
      <c r="EN174" s="2"/>
      <c r="EO174" s="2" t="s">
        <v>100</v>
      </c>
      <c r="EP174" s="2"/>
      <c r="EQ174" s="2">
        <v>0</v>
      </c>
      <c r="ER174" s="2">
        <v>8201.43</v>
      </c>
      <c r="ES174" s="2">
        <v>7031.85</v>
      </c>
      <c r="ET174" s="2">
        <v>122.7</v>
      </c>
      <c r="EU174" s="2">
        <v>37.92</v>
      </c>
      <c r="EV174" s="2">
        <v>1046.8800000000001</v>
      </c>
      <c r="EW174" s="2">
        <v>119.78</v>
      </c>
      <c r="EX174" s="2">
        <v>2.94</v>
      </c>
      <c r="EY174" s="2">
        <v>0</v>
      </c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19"/>
        <v>0</v>
      </c>
      <c r="FS174" s="2">
        <v>0</v>
      </c>
      <c r="FT174" s="2" t="s">
        <v>23</v>
      </c>
      <c r="FU174" s="2" t="s">
        <v>24</v>
      </c>
      <c r="FV174" s="2"/>
      <c r="FW174" s="2"/>
      <c r="FX174" s="2">
        <v>110.7</v>
      </c>
      <c r="FY174" s="2">
        <v>63.75</v>
      </c>
      <c r="FZ174" s="2"/>
      <c r="GA174" s="2" t="s">
        <v>6</v>
      </c>
      <c r="GB174" s="2"/>
      <c r="GC174" s="2"/>
      <c r="GD174" s="2">
        <v>0</v>
      </c>
      <c r="GE174" s="2"/>
      <c r="GF174" s="2">
        <v>-1931738483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220"/>
        <v>0</v>
      </c>
      <c r="GM174" s="2">
        <f t="shared" si="221"/>
        <v>938.35</v>
      </c>
      <c r="GN174" s="2">
        <f t="shared" si="222"/>
        <v>938.35</v>
      </c>
      <c r="GO174" s="2">
        <f t="shared" si="223"/>
        <v>0</v>
      </c>
      <c r="GP174" s="2">
        <f t="shared" si="224"/>
        <v>0</v>
      </c>
      <c r="GQ174" s="2"/>
      <c r="GR174" s="2">
        <v>0</v>
      </c>
      <c r="GS174" s="2">
        <v>3</v>
      </c>
      <c r="GT174" s="2">
        <v>0</v>
      </c>
      <c r="GU174" s="2" t="s">
        <v>6</v>
      </c>
      <c r="GV174" s="2">
        <f t="shared" si="225"/>
        <v>0</v>
      </c>
      <c r="GW174" s="2">
        <v>1</v>
      </c>
      <c r="GX174" s="2">
        <f t="shared" si="226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17</v>
      </c>
      <c r="B175">
        <v>1</v>
      </c>
      <c r="C175">
        <f>ROW(SmtRes!A384)</f>
        <v>384</v>
      </c>
      <c r="D175">
        <f>ROW(EtalonRes!A370)</f>
        <v>370</v>
      </c>
      <c r="E175" t="s">
        <v>305</v>
      </c>
      <c r="F175" t="s">
        <v>306</v>
      </c>
      <c r="G175" t="s">
        <v>307</v>
      </c>
      <c r="H175" t="s">
        <v>18</v>
      </c>
      <c r="I175">
        <f>ROUND(8.87/100,9)</f>
        <v>8.8700000000000001E-2</v>
      </c>
      <c r="J175">
        <v>0</v>
      </c>
      <c r="O175">
        <f t="shared" si="194"/>
        <v>5305.55</v>
      </c>
      <c r="P175">
        <f t="shared" si="195"/>
        <v>4447.16</v>
      </c>
      <c r="Q175">
        <f t="shared" si="196"/>
        <v>97</v>
      </c>
      <c r="R175">
        <f t="shared" si="197"/>
        <v>29.98</v>
      </c>
      <c r="S175">
        <f t="shared" si="198"/>
        <v>761.39</v>
      </c>
      <c r="T175">
        <f t="shared" si="199"/>
        <v>0</v>
      </c>
      <c r="U175">
        <f t="shared" si="200"/>
        <v>12.218158899999999</v>
      </c>
      <c r="V175">
        <f t="shared" si="201"/>
        <v>0.3259725</v>
      </c>
      <c r="W175">
        <f t="shared" si="202"/>
        <v>0</v>
      </c>
      <c r="X175">
        <f t="shared" si="203"/>
        <v>878.42</v>
      </c>
      <c r="Y175">
        <f t="shared" si="204"/>
        <v>506.48</v>
      </c>
      <c r="AA175">
        <v>16688586</v>
      </c>
      <c r="AB175">
        <f t="shared" si="205"/>
        <v>8389.1370000000006</v>
      </c>
      <c r="AC175">
        <f t="shared" si="232"/>
        <v>7031.85</v>
      </c>
      <c r="AD175">
        <f>ROUND(((((ET175*1.25))-((EU175*1.25)))+AE175),6)</f>
        <v>153.375</v>
      </c>
      <c r="AE175">
        <f>ROUND(((EU175*1.25)),6)</f>
        <v>47.4</v>
      </c>
      <c r="AF175">
        <f>ROUND(((EV175*1.15)),6)</f>
        <v>1203.912</v>
      </c>
      <c r="AG175">
        <f t="shared" si="206"/>
        <v>0</v>
      </c>
      <c r="AH175">
        <f>((EW175*1.15))</f>
        <v>137.74699999999999</v>
      </c>
      <c r="AI175">
        <f>((EX175*1.25))</f>
        <v>3.6749999999999998</v>
      </c>
      <c r="AJ175">
        <f t="shared" si="207"/>
        <v>0</v>
      </c>
      <c r="AK175">
        <v>8201.43</v>
      </c>
      <c r="AL175">
        <v>7031.85</v>
      </c>
      <c r="AM175">
        <v>122.7</v>
      </c>
      <c r="AN175">
        <v>37.92</v>
      </c>
      <c r="AO175">
        <v>1046.8800000000001</v>
      </c>
      <c r="AP175">
        <v>0</v>
      </c>
      <c r="AQ175">
        <v>119.78</v>
      </c>
      <c r="AR175">
        <v>2.94</v>
      </c>
      <c r="AS175">
        <v>0</v>
      </c>
      <c r="AT175">
        <v>111</v>
      </c>
      <c r="AU175">
        <v>64</v>
      </c>
      <c r="AV175">
        <v>1</v>
      </c>
      <c r="AW175">
        <v>1</v>
      </c>
      <c r="AZ175">
        <v>7.13</v>
      </c>
      <c r="BA175">
        <v>7.13</v>
      </c>
      <c r="BB175">
        <v>7.13</v>
      </c>
      <c r="BC175">
        <v>7.13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1</v>
      </c>
      <c r="BJ175" t="s">
        <v>308</v>
      </c>
      <c r="BM175">
        <v>11001</v>
      </c>
      <c r="BN175">
        <v>0</v>
      </c>
      <c r="BO175" t="s">
        <v>6</v>
      </c>
      <c r="BP175">
        <v>0</v>
      </c>
      <c r="BQ175">
        <v>2</v>
      </c>
      <c r="BR175">
        <v>0</v>
      </c>
      <c r="BS175">
        <v>7.13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123</v>
      </c>
      <c r="CA175">
        <v>75</v>
      </c>
      <c r="CF175">
        <v>0</v>
      </c>
      <c r="CG175">
        <v>0</v>
      </c>
      <c r="CM175">
        <v>0</v>
      </c>
      <c r="CN175" t="s">
        <v>1583</v>
      </c>
      <c r="CO175">
        <v>0</v>
      </c>
      <c r="CP175">
        <f t="shared" si="208"/>
        <v>5305.55</v>
      </c>
      <c r="CQ175">
        <f t="shared" si="209"/>
        <v>50137.090499999998</v>
      </c>
      <c r="CR175">
        <f t="shared" si="210"/>
        <v>1093.56375</v>
      </c>
      <c r="CS175">
        <f t="shared" si="211"/>
        <v>337.96199999999999</v>
      </c>
      <c r="CT175">
        <f t="shared" si="212"/>
        <v>8583.8925600000002</v>
      </c>
      <c r="CU175">
        <f t="shared" si="213"/>
        <v>0</v>
      </c>
      <c r="CV175">
        <f t="shared" si="214"/>
        <v>137.74699999999999</v>
      </c>
      <c r="CW175">
        <f t="shared" si="215"/>
        <v>3.6749999999999998</v>
      </c>
      <c r="CX175">
        <f t="shared" si="216"/>
        <v>0</v>
      </c>
      <c r="CY175">
        <f t="shared" si="217"/>
        <v>878.42070000000012</v>
      </c>
      <c r="CZ175">
        <f t="shared" si="218"/>
        <v>506.47680000000003</v>
      </c>
      <c r="DC175" t="s">
        <v>6</v>
      </c>
      <c r="DD175" t="s">
        <v>6</v>
      </c>
      <c r="DE175" t="s">
        <v>96</v>
      </c>
      <c r="DF175" t="s">
        <v>96</v>
      </c>
      <c r="DG175" t="s">
        <v>97</v>
      </c>
      <c r="DH175" t="s">
        <v>6</v>
      </c>
      <c r="DI175" t="s">
        <v>97</v>
      </c>
      <c r="DJ175" t="s">
        <v>96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1005</v>
      </c>
      <c r="DV175" t="s">
        <v>18</v>
      </c>
      <c r="DW175" t="s">
        <v>18</v>
      </c>
      <c r="DX175">
        <v>100</v>
      </c>
      <c r="EE175">
        <v>16510488</v>
      </c>
      <c r="EF175">
        <v>2</v>
      </c>
      <c r="EG175" t="s">
        <v>20</v>
      </c>
      <c r="EH175">
        <v>0</v>
      </c>
      <c r="EI175" t="s">
        <v>6</v>
      </c>
      <c r="EJ175">
        <v>1</v>
      </c>
      <c r="EK175">
        <v>11001</v>
      </c>
      <c r="EL175" t="s">
        <v>40</v>
      </c>
      <c r="EM175" t="s">
        <v>224</v>
      </c>
      <c r="EO175" t="s">
        <v>100</v>
      </c>
      <c r="EQ175">
        <v>0</v>
      </c>
      <c r="ER175">
        <v>8201.43</v>
      </c>
      <c r="ES175">
        <v>7031.85</v>
      </c>
      <c r="ET175">
        <v>122.7</v>
      </c>
      <c r="EU175">
        <v>37.92</v>
      </c>
      <c r="EV175">
        <v>1046.8800000000001</v>
      </c>
      <c r="EW175">
        <v>119.78</v>
      </c>
      <c r="EX175">
        <v>2.94</v>
      </c>
      <c r="EY175">
        <v>0</v>
      </c>
      <c r="FQ175">
        <v>0</v>
      </c>
      <c r="FR175">
        <f t="shared" si="219"/>
        <v>0</v>
      </c>
      <c r="FS175">
        <v>0</v>
      </c>
      <c r="FT175" t="s">
        <v>23</v>
      </c>
      <c r="FU175" t="s">
        <v>24</v>
      </c>
      <c r="FX175">
        <v>110.7</v>
      </c>
      <c r="FY175">
        <v>63.75</v>
      </c>
      <c r="GA175" t="s">
        <v>6</v>
      </c>
      <c r="GD175">
        <v>0</v>
      </c>
      <c r="GF175">
        <v>-1931738483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220"/>
        <v>0</v>
      </c>
      <c r="GM175">
        <f t="shared" si="221"/>
        <v>6690.45</v>
      </c>
      <c r="GN175">
        <f t="shared" si="222"/>
        <v>6690.45</v>
      </c>
      <c r="GO175">
        <f t="shared" si="223"/>
        <v>0</v>
      </c>
      <c r="GP175">
        <f t="shared" si="224"/>
        <v>0</v>
      </c>
      <c r="GR175">
        <v>0</v>
      </c>
      <c r="GS175">
        <v>3</v>
      </c>
      <c r="GT175">
        <v>0</v>
      </c>
      <c r="GU175" t="s">
        <v>6</v>
      </c>
      <c r="GV175">
        <f t="shared" si="225"/>
        <v>0</v>
      </c>
      <c r="GW175">
        <v>1</v>
      </c>
      <c r="GX175">
        <f t="shared" si="226"/>
        <v>0</v>
      </c>
      <c r="HA175">
        <v>0</v>
      </c>
      <c r="HB175">
        <v>0</v>
      </c>
      <c r="IK175">
        <v>0</v>
      </c>
    </row>
    <row r="176" spans="1:255" x14ac:dyDescent="0.2">
      <c r="A176" s="2">
        <v>18</v>
      </c>
      <c r="B176" s="2">
        <v>1</v>
      </c>
      <c r="C176" s="2">
        <v>372</v>
      </c>
      <c r="D176" s="2"/>
      <c r="E176" s="2" t="s">
        <v>309</v>
      </c>
      <c r="F176" s="2" t="s">
        <v>197</v>
      </c>
      <c r="G176" s="2" t="s">
        <v>198</v>
      </c>
      <c r="H176" s="2" t="s">
        <v>199</v>
      </c>
      <c r="I176" s="2">
        <f>I174*J176</f>
        <v>0.11531000000000001</v>
      </c>
      <c r="J176" s="2">
        <v>1.3</v>
      </c>
      <c r="K176" s="2"/>
      <c r="L176" s="2"/>
      <c r="M176" s="2"/>
      <c r="N176" s="2"/>
      <c r="O176" s="2">
        <f t="shared" si="194"/>
        <v>0</v>
      </c>
      <c r="P176" s="2">
        <f t="shared" si="195"/>
        <v>0</v>
      </c>
      <c r="Q176" s="2">
        <f t="shared" si="196"/>
        <v>0</v>
      </c>
      <c r="R176" s="2">
        <f t="shared" si="197"/>
        <v>0</v>
      </c>
      <c r="S176" s="2">
        <f t="shared" si="198"/>
        <v>0</v>
      </c>
      <c r="T176" s="2">
        <f t="shared" si="199"/>
        <v>0</v>
      </c>
      <c r="U176" s="2">
        <f t="shared" si="200"/>
        <v>0</v>
      </c>
      <c r="V176" s="2">
        <f t="shared" si="201"/>
        <v>0</v>
      </c>
      <c r="W176" s="2">
        <f t="shared" si="202"/>
        <v>0</v>
      </c>
      <c r="X176" s="2">
        <f t="shared" si="203"/>
        <v>0</v>
      </c>
      <c r="Y176" s="2">
        <f t="shared" si="204"/>
        <v>0</v>
      </c>
      <c r="Z176" s="2"/>
      <c r="AA176" s="2">
        <v>16688585</v>
      </c>
      <c r="AB176" s="2">
        <f t="shared" si="205"/>
        <v>0</v>
      </c>
      <c r="AC176" s="2">
        <f t="shared" si="232"/>
        <v>0</v>
      </c>
      <c r="AD176" s="2">
        <f>ROUND((((ET176)-(EU176))+AE176),6)</f>
        <v>0</v>
      </c>
      <c r="AE176" s="2">
        <f t="shared" ref="AE176:AF179" si="236">ROUND((EU176),6)</f>
        <v>0</v>
      </c>
      <c r="AF176" s="2">
        <f t="shared" si="236"/>
        <v>0</v>
      </c>
      <c r="AG176" s="2">
        <f t="shared" si="206"/>
        <v>0</v>
      </c>
      <c r="AH176" s="2">
        <f t="shared" ref="AH176:AI179" si="237">(EW176)</f>
        <v>0</v>
      </c>
      <c r="AI176" s="2">
        <f t="shared" si="237"/>
        <v>0</v>
      </c>
      <c r="AJ176" s="2">
        <f t="shared" si="207"/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111</v>
      </c>
      <c r="AU176" s="2">
        <v>64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6</v>
      </c>
      <c r="BE176" s="2" t="s">
        <v>6</v>
      </c>
      <c r="BF176" s="2" t="s">
        <v>6</v>
      </c>
      <c r="BG176" s="2" t="s">
        <v>6</v>
      </c>
      <c r="BH176" s="2">
        <v>3</v>
      </c>
      <c r="BI176" s="2">
        <v>1</v>
      </c>
      <c r="BJ176" s="2" t="s">
        <v>6</v>
      </c>
      <c r="BK176" s="2"/>
      <c r="BL176" s="2"/>
      <c r="BM176" s="2">
        <v>11001</v>
      </c>
      <c r="BN176" s="2">
        <v>0</v>
      </c>
      <c r="BO176" s="2" t="s">
        <v>6</v>
      </c>
      <c r="BP176" s="2">
        <v>0</v>
      </c>
      <c r="BQ176" s="2">
        <v>2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6</v>
      </c>
      <c r="BZ176" s="2">
        <v>123</v>
      </c>
      <c r="CA176" s="2">
        <v>75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6</v>
      </c>
      <c r="CO176" s="2">
        <v>0</v>
      </c>
      <c r="CP176" s="2">
        <f t="shared" si="208"/>
        <v>0</v>
      </c>
      <c r="CQ176" s="2">
        <f t="shared" si="209"/>
        <v>0</v>
      </c>
      <c r="CR176" s="2">
        <f t="shared" si="210"/>
        <v>0</v>
      </c>
      <c r="CS176" s="2">
        <f t="shared" si="211"/>
        <v>0</v>
      </c>
      <c r="CT176" s="2">
        <f t="shared" si="212"/>
        <v>0</v>
      </c>
      <c r="CU176" s="2">
        <f t="shared" si="213"/>
        <v>0</v>
      </c>
      <c r="CV176" s="2">
        <f t="shared" si="214"/>
        <v>0</v>
      </c>
      <c r="CW176" s="2">
        <f t="shared" si="215"/>
        <v>0</v>
      </c>
      <c r="CX176" s="2">
        <f t="shared" si="216"/>
        <v>0</v>
      </c>
      <c r="CY176" s="2">
        <f t="shared" si="217"/>
        <v>0</v>
      </c>
      <c r="CZ176" s="2">
        <f t="shared" si="218"/>
        <v>0</v>
      </c>
      <c r="DA176" s="2"/>
      <c r="DB176" s="2"/>
      <c r="DC176" s="2" t="s">
        <v>6</v>
      </c>
      <c r="DD176" s="2" t="s">
        <v>6</v>
      </c>
      <c r="DE176" s="2" t="s">
        <v>6</v>
      </c>
      <c r="DF176" s="2" t="s">
        <v>6</v>
      </c>
      <c r="DG176" s="2" t="s">
        <v>6</v>
      </c>
      <c r="DH176" s="2" t="s">
        <v>6</v>
      </c>
      <c r="DI176" s="2" t="s">
        <v>6</v>
      </c>
      <c r="DJ176" s="2" t="s">
        <v>6</v>
      </c>
      <c r="DK176" s="2" t="s">
        <v>6</v>
      </c>
      <c r="DL176" s="2" t="s">
        <v>6</v>
      </c>
      <c r="DM176" s="2" t="s">
        <v>6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1007</v>
      </c>
      <c r="DV176" s="2" t="s">
        <v>199</v>
      </c>
      <c r="DW176" s="2" t="s">
        <v>199</v>
      </c>
      <c r="DX176" s="2">
        <v>1</v>
      </c>
      <c r="DY176" s="2"/>
      <c r="DZ176" s="2"/>
      <c r="EA176" s="2"/>
      <c r="EB176" s="2"/>
      <c r="EC176" s="2"/>
      <c r="ED176" s="2"/>
      <c r="EE176" s="2">
        <v>16510488</v>
      </c>
      <c r="EF176" s="2">
        <v>2</v>
      </c>
      <c r="EG176" s="2" t="s">
        <v>20</v>
      </c>
      <c r="EH176" s="2">
        <v>0</v>
      </c>
      <c r="EI176" s="2" t="s">
        <v>6</v>
      </c>
      <c r="EJ176" s="2">
        <v>1</v>
      </c>
      <c r="EK176" s="2">
        <v>11001</v>
      </c>
      <c r="EL176" s="2" t="s">
        <v>40</v>
      </c>
      <c r="EM176" s="2" t="s">
        <v>224</v>
      </c>
      <c r="EN176" s="2"/>
      <c r="EO176" s="2" t="s">
        <v>6</v>
      </c>
      <c r="EP176" s="2"/>
      <c r="EQ176" s="2">
        <v>0</v>
      </c>
      <c r="ER176" s="2">
        <v>0</v>
      </c>
      <c r="ES176" s="2">
        <v>0</v>
      </c>
      <c r="ET176" s="2">
        <v>0</v>
      </c>
      <c r="EU176" s="2">
        <v>0</v>
      </c>
      <c r="EV176" s="2">
        <v>0</v>
      </c>
      <c r="EW176" s="2">
        <v>0</v>
      </c>
      <c r="EX176" s="2">
        <v>0</v>
      </c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19"/>
        <v>0</v>
      </c>
      <c r="FS176" s="2">
        <v>0</v>
      </c>
      <c r="FT176" s="2" t="s">
        <v>23</v>
      </c>
      <c r="FU176" s="2" t="s">
        <v>24</v>
      </c>
      <c r="FV176" s="2"/>
      <c r="FW176" s="2"/>
      <c r="FX176" s="2">
        <v>110.7</v>
      </c>
      <c r="FY176" s="2">
        <v>63.75</v>
      </c>
      <c r="FZ176" s="2"/>
      <c r="GA176" s="2" t="s">
        <v>6</v>
      </c>
      <c r="GB176" s="2"/>
      <c r="GC176" s="2"/>
      <c r="GD176" s="2">
        <v>0</v>
      </c>
      <c r="GE176" s="2"/>
      <c r="GF176" s="2">
        <v>-2113302258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220"/>
        <v>0</v>
      </c>
      <c r="GM176" s="2">
        <f t="shared" si="221"/>
        <v>0</v>
      </c>
      <c r="GN176" s="2">
        <f t="shared" si="222"/>
        <v>0</v>
      </c>
      <c r="GO176" s="2">
        <f t="shared" si="223"/>
        <v>0</v>
      </c>
      <c r="GP176" s="2">
        <f t="shared" si="224"/>
        <v>0</v>
      </c>
      <c r="GQ176" s="2"/>
      <c r="GR176" s="2">
        <v>0</v>
      </c>
      <c r="GS176" s="2">
        <v>3</v>
      </c>
      <c r="GT176" s="2">
        <v>0</v>
      </c>
      <c r="GU176" s="2" t="s">
        <v>6</v>
      </c>
      <c r="GV176" s="2">
        <f t="shared" si="225"/>
        <v>0</v>
      </c>
      <c r="GW176" s="2">
        <v>1</v>
      </c>
      <c r="GX176" s="2">
        <f t="shared" si="226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18</v>
      </c>
      <c r="B177">
        <v>1</v>
      </c>
      <c r="C177">
        <v>382</v>
      </c>
      <c r="E177" t="s">
        <v>309</v>
      </c>
      <c r="F177" t="s">
        <v>197</v>
      </c>
      <c r="G177" t="s">
        <v>198</v>
      </c>
      <c r="H177" t="s">
        <v>199</v>
      </c>
      <c r="I177">
        <f>I175*J177</f>
        <v>0.11531000000000001</v>
      </c>
      <c r="J177">
        <v>1.3</v>
      </c>
      <c r="O177">
        <f t="shared" si="194"/>
        <v>0</v>
      </c>
      <c r="P177">
        <f t="shared" si="195"/>
        <v>0</v>
      </c>
      <c r="Q177">
        <f t="shared" si="196"/>
        <v>0</v>
      </c>
      <c r="R177">
        <f t="shared" si="197"/>
        <v>0</v>
      </c>
      <c r="S177">
        <f t="shared" si="198"/>
        <v>0</v>
      </c>
      <c r="T177">
        <f t="shared" si="199"/>
        <v>0</v>
      </c>
      <c r="U177">
        <f t="shared" si="200"/>
        <v>0</v>
      </c>
      <c r="V177">
        <f t="shared" si="201"/>
        <v>0</v>
      </c>
      <c r="W177">
        <f t="shared" si="202"/>
        <v>0</v>
      </c>
      <c r="X177">
        <f t="shared" si="203"/>
        <v>0</v>
      </c>
      <c r="Y177">
        <f t="shared" si="204"/>
        <v>0</v>
      </c>
      <c r="AA177">
        <v>16688586</v>
      </c>
      <c r="AB177">
        <f t="shared" si="205"/>
        <v>0</v>
      </c>
      <c r="AC177">
        <f t="shared" si="232"/>
        <v>0</v>
      </c>
      <c r="AD177">
        <f>ROUND((((ET177)-(EU177))+AE177),6)</f>
        <v>0</v>
      </c>
      <c r="AE177">
        <f t="shared" si="236"/>
        <v>0</v>
      </c>
      <c r="AF177">
        <f t="shared" si="236"/>
        <v>0</v>
      </c>
      <c r="AG177">
        <f t="shared" si="206"/>
        <v>0</v>
      </c>
      <c r="AH177">
        <f t="shared" si="237"/>
        <v>0</v>
      </c>
      <c r="AI177">
        <f t="shared" si="237"/>
        <v>0</v>
      </c>
      <c r="AJ177">
        <f t="shared" si="207"/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111</v>
      </c>
      <c r="AU177">
        <v>64</v>
      </c>
      <c r="AV177">
        <v>1</v>
      </c>
      <c r="AW177">
        <v>1</v>
      </c>
      <c r="AZ177">
        <v>7.13</v>
      </c>
      <c r="BA177">
        <v>1</v>
      </c>
      <c r="BB177">
        <v>1</v>
      </c>
      <c r="BC177">
        <v>7.13</v>
      </c>
      <c r="BD177" t="s">
        <v>6</v>
      </c>
      <c r="BE177" t="s">
        <v>6</v>
      </c>
      <c r="BF177" t="s">
        <v>6</v>
      </c>
      <c r="BG177" t="s">
        <v>6</v>
      </c>
      <c r="BH177">
        <v>3</v>
      </c>
      <c r="BI177">
        <v>1</v>
      </c>
      <c r="BJ177" t="s">
        <v>6</v>
      </c>
      <c r="BM177">
        <v>11001</v>
      </c>
      <c r="BN177">
        <v>0</v>
      </c>
      <c r="BO177" t="s">
        <v>6</v>
      </c>
      <c r="BP177">
        <v>0</v>
      </c>
      <c r="BQ177">
        <v>2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123</v>
      </c>
      <c r="CA177">
        <v>75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208"/>
        <v>0</v>
      </c>
      <c r="CQ177">
        <f t="shared" si="209"/>
        <v>0</v>
      </c>
      <c r="CR177">
        <f t="shared" si="210"/>
        <v>0</v>
      </c>
      <c r="CS177">
        <f t="shared" si="211"/>
        <v>0</v>
      </c>
      <c r="CT177">
        <f t="shared" si="212"/>
        <v>0</v>
      </c>
      <c r="CU177">
        <f t="shared" si="213"/>
        <v>0</v>
      </c>
      <c r="CV177">
        <f t="shared" si="214"/>
        <v>0</v>
      </c>
      <c r="CW177">
        <f t="shared" si="215"/>
        <v>0</v>
      </c>
      <c r="CX177">
        <f t="shared" si="216"/>
        <v>0</v>
      </c>
      <c r="CY177">
        <f t="shared" si="217"/>
        <v>0</v>
      </c>
      <c r="CZ177">
        <f t="shared" si="218"/>
        <v>0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1007</v>
      </c>
      <c r="DV177" t="s">
        <v>199</v>
      </c>
      <c r="DW177" t="s">
        <v>199</v>
      </c>
      <c r="DX177">
        <v>1</v>
      </c>
      <c r="EE177">
        <v>16510488</v>
      </c>
      <c r="EF177">
        <v>2</v>
      </c>
      <c r="EG177" t="s">
        <v>20</v>
      </c>
      <c r="EH177">
        <v>0</v>
      </c>
      <c r="EI177" t="s">
        <v>6</v>
      </c>
      <c r="EJ177">
        <v>1</v>
      </c>
      <c r="EK177">
        <v>11001</v>
      </c>
      <c r="EL177" t="s">
        <v>40</v>
      </c>
      <c r="EM177" t="s">
        <v>224</v>
      </c>
      <c r="EO177" t="s">
        <v>6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219"/>
        <v>0</v>
      </c>
      <c r="FS177">
        <v>0</v>
      </c>
      <c r="FT177" t="s">
        <v>23</v>
      </c>
      <c r="FU177" t="s">
        <v>24</v>
      </c>
      <c r="FX177">
        <v>110.7</v>
      </c>
      <c r="FY177">
        <v>63.75</v>
      </c>
      <c r="GA177" t="s">
        <v>6</v>
      </c>
      <c r="GD177">
        <v>0</v>
      </c>
      <c r="GF177">
        <v>-2113302258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220"/>
        <v>0</v>
      </c>
      <c r="GM177">
        <f t="shared" si="221"/>
        <v>0</v>
      </c>
      <c r="GN177">
        <f t="shared" si="222"/>
        <v>0</v>
      </c>
      <c r="GO177">
        <f t="shared" si="223"/>
        <v>0</v>
      </c>
      <c r="GP177">
        <f t="shared" si="224"/>
        <v>0</v>
      </c>
      <c r="GR177">
        <v>0</v>
      </c>
      <c r="GS177">
        <v>3</v>
      </c>
      <c r="GT177">
        <v>0</v>
      </c>
      <c r="GU177" t="s">
        <v>6</v>
      </c>
      <c r="GV177">
        <f t="shared" si="225"/>
        <v>0</v>
      </c>
      <c r="GW177">
        <v>1</v>
      </c>
      <c r="GX177">
        <f t="shared" si="226"/>
        <v>0</v>
      </c>
      <c r="HA177">
        <v>0</v>
      </c>
      <c r="HB177">
        <v>0</v>
      </c>
      <c r="IK177">
        <v>0</v>
      </c>
    </row>
    <row r="178" spans="1:255" x14ac:dyDescent="0.2">
      <c r="A178" s="2">
        <v>18</v>
      </c>
      <c r="B178" s="2">
        <v>1</v>
      </c>
      <c r="C178" s="2">
        <v>373</v>
      </c>
      <c r="D178" s="2"/>
      <c r="E178" s="2" t="s">
        <v>310</v>
      </c>
      <c r="F178" s="2" t="s">
        <v>201</v>
      </c>
      <c r="G178" s="2" t="s">
        <v>202</v>
      </c>
      <c r="H178" s="2" t="s">
        <v>199</v>
      </c>
      <c r="I178" s="2">
        <f>I174*J178</f>
        <v>0.11531000000000001</v>
      </c>
      <c r="J178" s="2">
        <v>1.3</v>
      </c>
      <c r="K178" s="2"/>
      <c r="L178" s="2"/>
      <c r="M178" s="2"/>
      <c r="N178" s="2"/>
      <c r="O178" s="2">
        <f t="shared" si="194"/>
        <v>59.94</v>
      </c>
      <c r="P178" s="2">
        <f t="shared" si="195"/>
        <v>59.94</v>
      </c>
      <c r="Q178" s="2">
        <f t="shared" si="196"/>
        <v>0</v>
      </c>
      <c r="R178" s="2">
        <f t="shared" si="197"/>
        <v>0</v>
      </c>
      <c r="S178" s="2">
        <f t="shared" si="198"/>
        <v>0</v>
      </c>
      <c r="T178" s="2">
        <f t="shared" si="199"/>
        <v>0</v>
      </c>
      <c r="U178" s="2">
        <f t="shared" si="200"/>
        <v>0</v>
      </c>
      <c r="V178" s="2">
        <f t="shared" si="201"/>
        <v>0</v>
      </c>
      <c r="W178" s="2">
        <f t="shared" si="202"/>
        <v>0</v>
      </c>
      <c r="X178" s="2">
        <f t="shared" si="203"/>
        <v>0</v>
      </c>
      <c r="Y178" s="2">
        <f t="shared" si="204"/>
        <v>0</v>
      </c>
      <c r="Z178" s="2"/>
      <c r="AA178" s="2">
        <v>16688585</v>
      </c>
      <c r="AB178" s="2">
        <f t="shared" si="205"/>
        <v>519.79999999999995</v>
      </c>
      <c r="AC178" s="2">
        <f t="shared" si="232"/>
        <v>519.79999999999995</v>
      </c>
      <c r="AD178" s="2">
        <f>ROUND((((ET178)-(EU178))+AE178),6)</f>
        <v>0</v>
      </c>
      <c r="AE178" s="2">
        <f t="shared" si="236"/>
        <v>0</v>
      </c>
      <c r="AF178" s="2">
        <f t="shared" si="236"/>
        <v>0</v>
      </c>
      <c r="AG178" s="2">
        <f t="shared" si="206"/>
        <v>0</v>
      </c>
      <c r="AH178" s="2">
        <f t="shared" si="237"/>
        <v>0</v>
      </c>
      <c r="AI178" s="2">
        <f t="shared" si="237"/>
        <v>0</v>
      </c>
      <c r="AJ178" s="2">
        <f t="shared" si="207"/>
        <v>0</v>
      </c>
      <c r="AK178" s="2">
        <v>519.79999999999995</v>
      </c>
      <c r="AL178" s="2">
        <v>519.79999999999995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111</v>
      </c>
      <c r="AU178" s="2">
        <v>64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6</v>
      </c>
      <c r="BE178" s="2" t="s">
        <v>6</v>
      </c>
      <c r="BF178" s="2" t="s">
        <v>6</v>
      </c>
      <c r="BG178" s="2" t="s">
        <v>6</v>
      </c>
      <c r="BH178" s="2">
        <v>3</v>
      </c>
      <c r="BI178" s="2">
        <v>1</v>
      </c>
      <c r="BJ178" s="2" t="s">
        <v>203</v>
      </c>
      <c r="BK178" s="2"/>
      <c r="BL178" s="2"/>
      <c r="BM178" s="2">
        <v>11001</v>
      </c>
      <c r="BN178" s="2">
        <v>0</v>
      </c>
      <c r="BO178" s="2" t="s">
        <v>6</v>
      </c>
      <c r="BP178" s="2">
        <v>0</v>
      </c>
      <c r="BQ178" s="2">
        <v>2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6</v>
      </c>
      <c r="BZ178" s="2">
        <v>123</v>
      </c>
      <c r="CA178" s="2">
        <v>75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6</v>
      </c>
      <c r="CO178" s="2">
        <v>0</v>
      </c>
      <c r="CP178" s="2">
        <f t="shared" si="208"/>
        <v>59.94</v>
      </c>
      <c r="CQ178" s="2">
        <f t="shared" si="209"/>
        <v>519.79999999999995</v>
      </c>
      <c r="CR178" s="2">
        <f t="shared" si="210"/>
        <v>0</v>
      </c>
      <c r="CS178" s="2">
        <f t="shared" si="211"/>
        <v>0</v>
      </c>
      <c r="CT178" s="2">
        <f t="shared" si="212"/>
        <v>0</v>
      </c>
      <c r="CU178" s="2">
        <f t="shared" si="213"/>
        <v>0</v>
      </c>
      <c r="CV178" s="2">
        <f t="shared" si="214"/>
        <v>0</v>
      </c>
      <c r="CW178" s="2">
        <f t="shared" si="215"/>
        <v>0</v>
      </c>
      <c r="CX178" s="2">
        <f t="shared" si="216"/>
        <v>0</v>
      </c>
      <c r="CY178" s="2">
        <f t="shared" si="217"/>
        <v>0</v>
      </c>
      <c r="CZ178" s="2">
        <f t="shared" si="218"/>
        <v>0</v>
      </c>
      <c r="DA178" s="2"/>
      <c r="DB178" s="2"/>
      <c r="DC178" s="2" t="s">
        <v>6</v>
      </c>
      <c r="DD178" s="2" t="s">
        <v>6</v>
      </c>
      <c r="DE178" s="2" t="s">
        <v>6</v>
      </c>
      <c r="DF178" s="2" t="s">
        <v>6</v>
      </c>
      <c r="DG178" s="2" t="s">
        <v>6</v>
      </c>
      <c r="DH178" s="2" t="s">
        <v>6</v>
      </c>
      <c r="DI178" s="2" t="s">
        <v>6</v>
      </c>
      <c r="DJ178" s="2" t="s">
        <v>6</v>
      </c>
      <c r="DK178" s="2" t="s">
        <v>6</v>
      </c>
      <c r="DL178" s="2" t="s">
        <v>6</v>
      </c>
      <c r="DM178" s="2" t="s">
        <v>6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1007</v>
      </c>
      <c r="DV178" s="2" t="s">
        <v>199</v>
      </c>
      <c r="DW178" s="2" t="s">
        <v>199</v>
      </c>
      <c r="DX178" s="2">
        <v>1</v>
      </c>
      <c r="DY178" s="2"/>
      <c r="DZ178" s="2"/>
      <c r="EA178" s="2"/>
      <c r="EB178" s="2"/>
      <c r="EC178" s="2"/>
      <c r="ED178" s="2"/>
      <c r="EE178" s="2">
        <v>16510488</v>
      </c>
      <c r="EF178" s="2">
        <v>2</v>
      </c>
      <c r="EG178" s="2" t="s">
        <v>20</v>
      </c>
      <c r="EH178" s="2">
        <v>0</v>
      </c>
      <c r="EI178" s="2" t="s">
        <v>6</v>
      </c>
      <c r="EJ178" s="2">
        <v>1</v>
      </c>
      <c r="EK178" s="2">
        <v>11001</v>
      </c>
      <c r="EL178" s="2" t="s">
        <v>40</v>
      </c>
      <c r="EM178" s="2" t="s">
        <v>224</v>
      </c>
      <c r="EN178" s="2"/>
      <c r="EO178" s="2" t="s">
        <v>6</v>
      </c>
      <c r="EP178" s="2"/>
      <c r="EQ178" s="2">
        <v>0</v>
      </c>
      <c r="ER178" s="2">
        <v>519.79999999999995</v>
      </c>
      <c r="ES178" s="2">
        <v>519.79999999999995</v>
      </c>
      <c r="ET178" s="2">
        <v>0</v>
      </c>
      <c r="EU178" s="2">
        <v>0</v>
      </c>
      <c r="EV178" s="2">
        <v>0</v>
      </c>
      <c r="EW178" s="2">
        <v>0</v>
      </c>
      <c r="EX178" s="2">
        <v>0</v>
      </c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19"/>
        <v>0</v>
      </c>
      <c r="FS178" s="2">
        <v>0</v>
      </c>
      <c r="FT178" s="2" t="s">
        <v>23</v>
      </c>
      <c r="FU178" s="2" t="s">
        <v>24</v>
      </c>
      <c r="FV178" s="2"/>
      <c r="FW178" s="2"/>
      <c r="FX178" s="2">
        <v>110.7</v>
      </c>
      <c r="FY178" s="2">
        <v>63.75</v>
      </c>
      <c r="FZ178" s="2"/>
      <c r="GA178" s="2" t="s">
        <v>6</v>
      </c>
      <c r="GB178" s="2"/>
      <c r="GC178" s="2"/>
      <c r="GD178" s="2">
        <v>0</v>
      </c>
      <c r="GE178" s="2"/>
      <c r="GF178" s="2">
        <v>519185539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220"/>
        <v>0</v>
      </c>
      <c r="GM178" s="2">
        <f t="shared" si="221"/>
        <v>59.94</v>
      </c>
      <c r="GN178" s="2">
        <f t="shared" si="222"/>
        <v>59.94</v>
      </c>
      <c r="GO178" s="2">
        <f t="shared" si="223"/>
        <v>0</v>
      </c>
      <c r="GP178" s="2">
        <f t="shared" si="224"/>
        <v>0</v>
      </c>
      <c r="GQ178" s="2"/>
      <c r="GR178" s="2">
        <v>0</v>
      </c>
      <c r="GS178" s="2">
        <v>3</v>
      </c>
      <c r="GT178" s="2">
        <v>0</v>
      </c>
      <c r="GU178" s="2" t="s">
        <v>6</v>
      </c>
      <c r="GV178" s="2">
        <f t="shared" si="225"/>
        <v>0</v>
      </c>
      <c r="GW178" s="2">
        <v>1</v>
      </c>
      <c r="GX178" s="2">
        <f t="shared" si="226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18</v>
      </c>
      <c r="B179">
        <v>1</v>
      </c>
      <c r="C179">
        <v>383</v>
      </c>
      <c r="E179" t="s">
        <v>310</v>
      </c>
      <c r="F179" t="s">
        <v>201</v>
      </c>
      <c r="G179" t="s">
        <v>202</v>
      </c>
      <c r="H179" t="s">
        <v>199</v>
      </c>
      <c r="I179">
        <f>I175*J179</f>
        <v>0.11531000000000001</v>
      </c>
      <c r="J179">
        <v>1.3</v>
      </c>
      <c r="O179">
        <f t="shared" si="194"/>
        <v>427.36</v>
      </c>
      <c r="P179">
        <f t="shared" si="195"/>
        <v>427.36</v>
      </c>
      <c r="Q179">
        <f t="shared" si="196"/>
        <v>0</v>
      </c>
      <c r="R179">
        <f t="shared" si="197"/>
        <v>0</v>
      </c>
      <c r="S179">
        <f t="shared" si="198"/>
        <v>0</v>
      </c>
      <c r="T179">
        <f t="shared" si="199"/>
        <v>0</v>
      </c>
      <c r="U179">
        <f t="shared" si="200"/>
        <v>0</v>
      </c>
      <c r="V179">
        <f t="shared" si="201"/>
        <v>0</v>
      </c>
      <c r="W179">
        <f t="shared" si="202"/>
        <v>0</v>
      </c>
      <c r="X179">
        <f t="shared" si="203"/>
        <v>0</v>
      </c>
      <c r="Y179">
        <f t="shared" si="204"/>
        <v>0</v>
      </c>
      <c r="AA179">
        <v>16688586</v>
      </c>
      <c r="AB179">
        <f t="shared" si="205"/>
        <v>519.79999999999995</v>
      </c>
      <c r="AC179">
        <f t="shared" si="232"/>
        <v>519.79999999999995</v>
      </c>
      <c r="AD179">
        <f>ROUND((((ET179)-(EU179))+AE179),6)</f>
        <v>0</v>
      </c>
      <c r="AE179">
        <f t="shared" si="236"/>
        <v>0</v>
      </c>
      <c r="AF179">
        <f t="shared" si="236"/>
        <v>0</v>
      </c>
      <c r="AG179">
        <f t="shared" si="206"/>
        <v>0</v>
      </c>
      <c r="AH179">
        <f t="shared" si="237"/>
        <v>0</v>
      </c>
      <c r="AI179">
        <f t="shared" si="237"/>
        <v>0</v>
      </c>
      <c r="AJ179">
        <f t="shared" si="207"/>
        <v>0</v>
      </c>
      <c r="AK179">
        <v>519.79999999999995</v>
      </c>
      <c r="AL179">
        <v>519.79999999999995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111</v>
      </c>
      <c r="AU179">
        <v>64</v>
      </c>
      <c r="AV179">
        <v>1</v>
      </c>
      <c r="AW179">
        <v>1</v>
      </c>
      <c r="AZ179">
        <v>7.13</v>
      </c>
      <c r="BA179">
        <v>1</v>
      </c>
      <c r="BB179">
        <v>1</v>
      </c>
      <c r="BC179">
        <v>7.13</v>
      </c>
      <c r="BD179" t="s">
        <v>6</v>
      </c>
      <c r="BE179" t="s">
        <v>6</v>
      </c>
      <c r="BF179" t="s">
        <v>6</v>
      </c>
      <c r="BG179" t="s">
        <v>6</v>
      </c>
      <c r="BH179">
        <v>3</v>
      </c>
      <c r="BI179">
        <v>1</v>
      </c>
      <c r="BJ179" t="s">
        <v>203</v>
      </c>
      <c r="BM179">
        <v>11001</v>
      </c>
      <c r="BN179">
        <v>0</v>
      </c>
      <c r="BO179" t="s">
        <v>6</v>
      </c>
      <c r="BP179">
        <v>0</v>
      </c>
      <c r="BQ179">
        <v>2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123</v>
      </c>
      <c r="CA179">
        <v>75</v>
      </c>
      <c r="CF179">
        <v>0</v>
      </c>
      <c r="CG179">
        <v>0</v>
      </c>
      <c r="CM179">
        <v>0</v>
      </c>
      <c r="CN179" t="s">
        <v>6</v>
      </c>
      <c r="CO179">
        <v>0</v>
      </c>
      <c r="CP179">
        <f t="shared" si="208"/>
        <v>427.36</v>
      </c>
      <c r="CQ179">
        <f t="shared" si="209"/>
        <v>3706.1739999999995</v>
      </c>
      <c r="CR179">
        <f t="shared" si="210"/>
        <v>0</v>
      </c>
      <c r="CS179">
        <f t="shared" si="211"/>
        <v>0</v>
      </c>
      <c r="CT179">
        <f t="shared" si="212"/>
        <v>0</v>
      </c>
      <c r="CU179">
        <f t="shared" si="213"/>
        <v>0</v>
      </c>
      <c r="CV179">
        <f t="shared" si="214"/>
        <v>0</v>
      </c>
      <c r="CW179">
        <f t="shared" si="215"/>
        <v>0</v>
      </c>
      <c r="CX179">
        <f t="shared" si="216"/>
        <v>0</v>
      </c>
      <c r="CY179">
        <f t="shared" si="217"/>
        <v>0</v>
      </c>
      <c r="CZ179">
        <f t="shared" si="218"/>
        <v>0</v>
      </c>
      <c r="DC179" t="s">
        <v>6</v>
      </c>
      <c r="DD179" t="s">
        <v>6</v>
      </c>
      <c r="DE179" t="s">
        <v>6</v>
      </c>
      <c r="DF179" t="s">
        <v>6</v>
      </c>
      <c r="DG179" t="s">
        <v>6</v>
      </c>
      <c r="DH179" t="s">
        <v>6</v>
      </c>
      <c r="DI179" t="s">
        <v>6</v>
      </c>
      <c r="DJ179" t="s">
        <v>6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1007</v>
      </c>
      <c r="DV179" t="s">
        <v>199</v>
      </c>
      <c r="DW179" t="s">
        <v>199</v>
      </c>
      <c r="DX179">
        <v>1</v>
      </c>
      <c r="EE179">
        <v>16510488</v>
      </c>
      <c r="EF179">
        <v>2</v>
      </c>
      <c r="EG179" t="s">
        <v>20</v>
      </c>
      <c r="EH179">
        <v>0</v>
      </c>
      <c r="EI179" t="s">
        <v>6</v>
      </c>
      <c r="EJ179">
        <v>1</v>
      </c>
      <c r="EK179">
        <v>11001</v>
      </c>
      <c r="EL179" t="s">
        <v>40</v>
      </c>
      <c r="EM179" t="s">
        <v>224</v>
      </c>
      <c r="EO179" t="s">
        <v>6</v>
      </c>
      <c r="EQ179">
        <v>0</v>
      </c>
      <c r="ER179">
        <v>519.79999999999995</v>
      </c>
      <c r="ES179">
        <v>519.79999999999995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219"/>
        <v>0</v>
      </c>
      <c r="FS179">
        <v>0</v>
      </c>
      <c r="FT179" t="s">
        <v>23</v>
      </c>
      <c r="FU179" t="s">
        <v>24</v>
      </c>
      <c r="FX179">
        <v>110.7</v>
      </c>
      <c r="FY179">
        <v>63.75</v>
      </c>
      <c r="GA179" t="s">
        <v>6</v>
      </c>
      <c r="GD179">
        <v>0</v>
      </c>
      <c r="GF179">
        <v>519185539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220"/>
        <v>0</v>
      </c>
      <c r="GM179">
        <f t="shared" si="221"/>
        <v>427.36</v>
      </c>
      <c r="GN179">
        <f t="shared" si="222"/>
        <v>427.36</v>
      </c>
      <c r="GO179">
        <f t="shared" si="223"/>
        <v>0</v>
      </c>
      <c r="GP179">
        <f t="shared" si="224"/>
        <v>0</v>
      </c>
      <c r="GR179">
        <v>0</v>
      </c>
      <c r="GS179">
        <v>3</v>
      </c>
      <c r="GT179">
        <v>0</v>
      </c>
      <c r="GU179" t="s">
        <v>6</v>
      </c>
      <c r="GV179">
        <f t="shared" si="225"/>
        <v>0</v>
      </c>
      <c r="GW179">
        <v>1</v>
      </c>
      <c r="GX179">
        <f t="shared" si="226"/>
        <v>0</v>
      </c>
      <c r="HA179">
        <v>0</v>
      </c>
      <c r="HB179">
        <v>0</v>
      </c>
      <c r="IK179">
        <v>0</v>
      </c>
    </row>
    <row r="180" spans="1:255" x14ac:dyDescent="0.2">
      <c r="A180" s="2">
        <v>17</v>
      </c>
      <c r="B180" s="2">
        <v>1</v>
      </c>
      <c r="C180" s="2">
        <f>ROW(SmtRes!A391)</f>
        <v>391</v>
      </c>
      <c r="D180" s="2">
        <f>ROW(EtalonRes!A376)</f>
        <v>376</v>
      </c>
      <c r="E180" s="2" t="s">
        <v>311</v>
      </c>
      <c r="F180" s="2" t="s">
        <v>312</v>
      </c>
      <c r="G180" s="2" t="s">
        <v>313</v>
      </c>
      <c r="H180" s="2" t="s">
        <v>18</v>
      </c>
      <c r="I180" s="2">
        <f>ROUND(222.72/100,9)</f>
        <v>2.2271999999999998</v>
      </c>
      <c r="J180" s="2">
        <v>0</v>
      </c>
      <c r="K180" s="2"/>
      <c r="L180" s="2"/>
      <c r="M180" s="2"/>
      <c r="N180" s="2"/>
      <c r="O180" s="2">
        <f t="shared" si="194"/>
        <v>164.49</v>
      </c>
      <c r="P180" s="2">
        <f t="shared" si="195"/>
        <v>0.4</v>
      </c>
      <c r="Q180" s="2">
        <f t="shared" si="196"/>
        <v>2.7</v>
      </c>
      <c r="R180" s="2">
        <f t="shared" si="197"/>
        <v>0.72</v>
      </c>
      <c r="S180" s="2">
        <f t="shared" si="198"/>
        <v>161.38999999999999</v>
      </c>
      <c r="T180" s="2">
        <f t="shared" si="199"/>
        <v>0</v>
      </c>
      <c r="U180" s="2">
        <f t="shared" si="200"/>
        <v>16.776383999999997</v>
      </c>
      <c r="V180" s="2">
        <f t="shared" si="201"/>
        <v>5.568E-2</v>
      </c>
      <c r="W180" s="2">
        <f t="shared" si="202"/>
        <v>0</v>
      </c>
      <c r="X180" s="2">
        <f t="shared" si="203"/>
        <v>154</v>
      </c>
      <c r="Y180" s="2">
        <f t="shared" si="204"/>
        <v>76.19</v>
      </c>
      <c r="Z180" s="2"/>
      <c r="AA180" s="2">
        <v>16688585</v>
      </c>
      <c r="AB180" s="2">
        <f t="shared" si="205"/>
        <v>73.853999999999999</v>
      </c>
      <c r="AC180" s="2">
        <f t="shared" si="232"/>
        <v>0.18</v>
      </c>
      <c r="AD180" s="2">
        <f>ROUND(((((ET180*1.25))-((EU180*1.25)))+AE180),6)</f>
        <v>1.2124999999999999</v>
      </c>
      <c r="AE180" s="2">
        <f>ROUND(((EU180*1.25)),6)</f>
        <v>0.32500000000000001</v>
      </c>
      <c r="AF180" s="2">
        <f>ROUND(((EV180*1.15)),6)</f>
        <v>72.461500000000001</v>
      </c>
      <c r="AG180" s="2">
        <f t="shared" si="206"/>
        <v>0</v>
      </c>
      <c r="AH180" s="2">
        <f>((EW180*1.15))</f>
        <v>7.5324999999999989</v>
      </c>
      <c r="AI180" s="2">
        <f>((EX180*1.25))</f>
        <v>2.5000000000000001E-2</v>
      </c>
      <c r="AJ180" s="2">
        <f t="shared" si="207"/>
        <v>0</v>
      </c>
      <c r="AK180" s="2">
        <v>64.16</v>
      </c>
      <c r="AL180" s="2">
        <v>0.18</v>
      </c>
      <c r="AM180" s="2">
        <v>0.97</v>
      </c>
      <c r="AN180" s="2">
        <v>0.26</v>
      </c>
      <c r="AO180" s="2">
        <v>63.01</v>
      </c>
      <c r="AP180" s="2">
        <v>0</v>
      </c>
      <c r="AQ180" s="2">
        <v>6.55</v>
      </c>
      <c r="AR180" s="2">
        <v>0.02</v>
      </c>
      <c r="AS180" s="2">
        <v>0</v>
      </c>
      <c r="AT180" s="2">
        <v>95</v>
      </c>
      <c r="AU180" s="2">
        <v>47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6</v>
      </c>
      <c r="BE180" s="2" t="s">
        <v>6</v>
      </c>
      <c r="BF180" s="2" t="s">
        <v>6</v>
      </c>
      <c r="BG180" s="2" t="s">
        <v>6</v>
      </c>
      <c r="BH180" s="2">
        <v>0</v>
      </c>
      <c r="BI180" s="2">
        <v>1</v>
      </c>
      <c r="BJ180" s="2" t="s">
        <v>314</v>
      </c>
      <c r="BK180" s="2"/>
      <c r="BL180" s="2"/>
      <c r="BM180" s="2">
        <v>15001</v>
      </c>
      <c r="BN180" s="2">
        <v>0</v>
      </c>
      <c r="BO180" s="2" t="s">
        <v>6</v>
      </c>
      <c r="BP180" s="2">
        <v>0</v>
      </c>
      <c r="BQ180" s="2">
        <v>2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6</v>
      </c>
      <c r="BZ180" s="2">
        <v>105</v>
      </c>
      <c r="CA180" s="2">
        <v>55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1583</v>
      </c>
      <c r="CO180" s="2">
        <v>0</v>
      </c>
      <c r="CP180" s="2">
        <f t="shared" si="208"/>
        <v>164.48999999999998</v>
      </c>
      <c r="CQ180" s="2">
        <f t="shared" si="209"/>
        <v>0.18</v>
      </c>
      <c r="CR180" s="2">
        <f t="shared" si="210"/>
        <v>1.2124999999999999</v>
      </c>
      <c r="CS180" s="2">
        <f t="shared" si="211"/>
        <v>0.32500000000000001</v>
      </c>
      <c r="CT180" s="2">
        <f t="shared" si="212"/>
        <v>72.461500000000001</v>
      </c>
      <c r="CU180" s="2">
        <f t="shared" si="213"/>
        <v>0</v>
      </c>
      <c r="CV180" s="2">
        <f t="shared" si="214"/>
        <v>7.5324999999999989</v>
      </c>
      <c r="CW180" s="2">
        <f t="shared" si="215"/>
        <v>2.5000000000000001E-2</v>
      </c>
      <c r="CX180" s="2">
        <f t="shared" si="216"/>
        <v>0</v>
      </c>
      <c r="CY180" s="2">
        <f t="shared" si="217"/>
        <v>154.00449999999998</v>
      </c>
      <c r="CZ180" s="2">
        <f t="shared" si="218"/>
        <v>76.191699999999997</v>
      </c>
      <c r="DA180" s="2"/>
      <c r="DB180" s="2"/>
      <c r="DC180" s="2" t="s">
        <v>6</v>
      </c>
      <c r="DD180" s="2" t="s">
        <v>6</v>
      </c>
      <c r="DE180" s="2" t="s">
        <v>96</v>
      </c>
      <c r="DF180" s="2" t="s">
        <v>96</v>
      </c>
      <c r="DG180" s="2" t="s">
        <v>97</v>
      </c>
      <c r="DH180" s="2" t="s">
        <v>6</v>
      </c>
      <c r="DI180" s="2" t="s">
        <v>97</v>
      </c>
      <c r="DJ180" s="2" t="s">
        <v>96</v>
      </c>
      <c r="DK180" s="2" t="s">
        <v>6</v>
      </c>
      <c r="DL180" s="2" t="s">
        <v>6</v>
      </c>
      <c r="DM180" s="2" t="s">
        <v>6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1005</v>
      </c>
      <c r="DV180" s="2" t="s">
        <v>18</v>
      </c>
      <c r="DW180" s="2" t="s">
        <v>18</v>
      </c>
      <c r="DX180" s="2">
        <v>100</v>
      </c>
      <c r="DY180" s="2"/>
      <c r="DZ180" s="2"/>
      <c r="EA180" s="2"/>
      <c r="EB180" s="2"/>
      <c r="EC180" s="2"/>
      <c r="ED180" s="2"/>
      <c r="EE180" s="2">
        <v>16510513</v>
      </c>
      <c r="EF180" s="2">
        <v>2</v>
      </c>
      <c r="EG180" s="2" t="s">
        <v>20</v>
      </c>
      <c r="EH180" s="2">
        <v>0</v>
      </c>
      <c r="EI180" s="2" t="s">
        <v>6</v>
      </c>
      <c r="EJ180" s="2">
        <v>1</v>
      </c>
      <c r="EK180" s="2">
        <v>15001</v>
      </c>
      <c r="EL180" s="2" t="s">
        <v>112</v>
      </c>
      <c r="EM180" s="2" t="s">
        <v>113</v>
      </c>
      <c r="EN180" s="2"/>
      <c r="EO180" s="2" t="s">
        <v>100</v>
      </c>
      <c r="EP180" s="2"/>
      <c r="EQ180" s="2">
        <v>0</v>
      </c>
      <c r="ER180" s="2">
        <v>64.16</v>
      </c>
      <c r="ES180" s="2">
        <v>0.18</v>
      </c>
      <c r="ET180" s="2">
        <v>0.97</v>
      </c>
      <c r="EU180" s="2">
        <v>0.26</v>
      </c>
      <c r="EV180" s="2">
        <v>63.01</v>
      </c>
      <c r="EW180" s="2">
        <v>6.55</v>
      </c>
      <c r="EX180" s="2">
        <v>0.02</v>
      </c>
      <c r="EY180" s="2">
        <v>0</v>
      </c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19"/>
        <v>0</v>
      </c>
      <c r="FS180" s="2">
        <v>0</v>
      </c>
      <c r="FT180" s="2" t="s">
        <v>23</v>
      </c>
      <c r="FU180" s="2" t="s">
        <v>24</v>
      </c>
      <c r="FV180" s="2"/>
      <c r="FW180" s="2"/>
      <c r="FX180" s="2">
        <v>94.5</v>
      </c>
      <c r="FY180" s="2">
        <v>46.75</v>
      </c>
      <c r="FZ180" s="2"/>
      <c r="GA180" s="2" t="s">
        <v>6</v>
      </c>
      <c r="GB180" s="2"/>
      <c r="GC180" s="2"/>
      <c r="GD180" s="2">
        <v>0</v>
      </c>
      <c r="GE180" s="2"/>
      <c r="GF180" s="2">
        <v>-2014629731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220"/>
        <v>0</v>
      </c>
      <c r="GM180" s="2">
        <f t="shared" si="221"/>
        <v>394.68</v>
      </c>
      <c r="GN180" s="2">
        <f t="shared" si="222"/>
        <v>394.68</v>
      </c>
      <c r="GO180" s="2">
        <f t="shared" si="223"/>
        <v>0</v>
      </c>
      <c r="GP180" s="2">
        <f t="shared" si="224"/>
        <v>0</v>
      </c>
      <c r="GQ180" s="2"/>
      <c r="GR180" s="2">
        <v>0</v>
      </c>
      <c r="GS180" s="2">
        <v>3</v>
      </c>
      <c r="GT180" s="2">
        <v>0</v>
      </c>
      <c r="GU180" s="2" t="s">
        <v>6</v>
      </c>
      <c r="GV180" s="2">
        <f t="shared" si="225"/>
        <v>0</v>
      </c>
      <c r="GW180" s="2">
        <v>1</v>
      </c>
      <c r="GX180" s="2">
        <f t="shared" si="226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17</v>
      </c>
      <c r="B181">
        <v>1</v>
      </c>
      <c r="C181">
        <f>ROW(SmtRes!A398)</f>
        <v>398</v>
      </c>
      <c r="D181">
        <f>ROW(EtalonRes!A382)</f>
        <v>382</v>
      </c>
      <c r="E181" t="s">
        <v>311</v>
      </c>
      <c r="F181" t="s">
        <v>312</v>
      </c>
      <c r="G181" t="s">
        <v>313</v>
      </c>
      <c r="H181" t="s">
        <v>18</v>
      </c>
      <c r="I181">
        <f>ROUND(222.72/100,9)</f>
        <v>2.2271999999999998</v>
      </c>
      <c r="J181">
        <v>0</v>
      </c>
      <c r="O181">
        <f t="shared" si="194"/>
        <v>1172.79</v>
      </c>
      <c r="P181">
        <f t="shared" si="195"/>
        <v>2.86</v>
      </c>
      <c r="Q181">
        <f t="shared" si="196"/>
        <v>19.25</v>
      </c>
      <c r="R181">
        <f t="shared" si="197"/>
        <v>5.16</v>
      </c>
      <c r="S181">
        <f t="shared" si="198"/>
        <v>1150.68</v>
      </c>
      <c r="T181">
        <f t="shared" si="199"/>
        <v>0</v>
      </c>
      <c r="U181">
        <f t="shared" si="200"/>
        <v>16.776383999999997</v>
      </c>
      <c r="V181">
        <f t="shared" si="201"/>
        <v>5.568E-2</v>
      </c>
      <c r="W181">
        <f t="shared" si="202"/>
        <v>0</v>
      </c>
      <c r="X181">
        <f t="shared" si="203"/>
        <v>1098.05</v>
      </c>
      <c r="Y181">
        <f t="shared" si="204"/>
        <v>543.24</v>
      </c>
      <c r="AA181">
        <v>16688586</v>
      </c>
      <c r="AB181">
        <f t="shared" si="205"/>
        <v>73.853999999999999</v>
      </c>
      <c r="AC181">
        <f t="shared" si="232"/>
        <v>0.18</v>
      </c>
      <c r="AD181">
        <f>ROUND(((((ET181*1.25))-((EU181*1.25)))+AE181),6)</f>
        <v>1.2124999999999999</v>
      </c>
      <c r="AE181">
        <f>ROUND(((EU181*1.25)),6)</f>
        <v>0.32500000000000001</v>
      </c>
      <c r="AF181">
        <f>ROUND(((EV181*1.15)),6)</f>
        <v>72.461500000000001</v>
      </c>
      <c r="AG181">
        <f t="shared" si="206"/>
        <v>0</v>
      </c>
      <c r="AH181">
        <f>((EW181*1.15))</f>
        <v>7.5324999999999989</v>
      </c>
      <c r="AI181">
        <f>((EX181*1.25))</f>
        <v>2.5000000000000001E-2</v>
      </c>
      <c r="AJ181">
        <f t="shared" si="207"/>
        <v>0</v>
      </c>
      <c r="AK181">
        <v>64.16</v>
      </c>
      <c r="AL181">
        <v>0.18</v>
      </c>
      <c r="AM181">
        <v>0.97</v>
      </c>
      <c r="AN181">
        <v>0.26</v>
      </c>
      <c r="AO181">
        <v>63.01</v>
      </c>
      <c r="AP181">
        <v>0</v>
      </c>
      <c r="AQ181">
        <v>6.55</v>
      </c>
      <c r="AR181">
        <v>0.02</v>
      </c>
      <c r="AS181">
        <v>0</v>
      </c>
      <c r="AT181">
        <v>95</v>
      </c>
      <c r="AU181">
        <v>47</v>
      </c>
      <c r="AV181">
        <v>1</v>
      </c>
      <c r="AW181">
        <v>1</v>
      </c>
      <c r="AZ181">
        <v>7.13</v>
      </c>
      <c r="BA181">
        <v>7.13</v>
      </c>
      <c r="BB181">
        <v>7.13</v>
      </c>
      <c r="BC181">
        <v>7.13</v>
      </c>
      <c r="BD181" t="s">
        <v>6</v>
      </c>
      <c r="BE181" t="s">
        <v>6</v>
      </c>
      <c r="BF181" t="s">
        <v>6</v>
      </c>
      <c r="BG181" t="s">
        <v>6</v>
      </c>
      <c r="BH181">
        <v>0</v>
      </c>
      <c r="BI181">
        <v>1</v>
      </c>
      <c r="BJ181" t="s">
        <v>314</v>
      </c>
      <c r="BM181">
        <v>15001</v>
      </c>
      <c r="BN181">
        <v>0</v>
      </c>
      <c r="BO181" t="s">
        <v>6</v>
      </c>
      <c r="BP181">
        <v>0</v>
      </c>
      <c r="BQ181">
        <v>2</v>
      </c>
      <c r="BR181">
        <v>0</v>
      </c>
      <c r="BS181">
        <v>7.13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105</v>
      </c>
      <c r="CA181">
        <v>55</v>
      </c>
      <c r="CF181">
        <v>0</v>
      </c>
      <c r="CG181">
        <v>0</v>
      </c>
      <c r="CM181">
        <v>0</v>
      </c>
      <c r="CN181" t="s">
        <v>1583</v>
      </c>
      <c r="CO181">
        <v>0</v>
      </c>
      <c r="CP181">
        <f t="shared" si="208"/>
        <v>1172.79</v>
      </c>
      <c r="CQ181">
        <f t="shared" si="209"/>
        <v>1.2833999999999999</v>
      </c>
      <c r="CR181">
        <f t="shared" si="210"/>
        <v>8.6451249999999984</v>
      </c>
      <c r="CS181">
        <f t="shared" si="211"/>
        <v>2.31725</v>
      </c>
      <c r="CT181">
        <f t="shared" si="212"/>
        <v>516.65049499999998</v>
      </c>
      <c r="CU181">
        <f t="shared" si="213"/>
        <v>0</v>
      </c>
      <c r="CV181">
        <f t="shared" si="214"/>
        <v>7.5324999999999989</v>
      </c>
      <c r="CW181">
        <f t="shared" si="215"/>
        <v>2.5000000000000001E-2</v>
      </c>
      <c r="CX181">
        <f t="shared" si="216"/>
        <v>0</v>
      </c>
      <c r="CY181">
        <f t="shared" si="217"/>
        <v>1098.0480000000002</v>
      </c>
      <c r="CZ181">
        <f t="shared" si="218"/>
        <v>543.24480000000005</v>
      </c>
      <c r="DC181" t="s">
        <v>6</v>
      </c>
      <c r="DD181" t="s">
        <v>6</v>
      </c>
      <c r="DE181" t="s">
        <v>96</v>
      </c>
      <c r="DF181" t="s">
        <v>96</v>
      </c>
      <c r="DG181" t="s">
        <v>97</v>
      </c>
      <c r="DH181" t="s">
        <v>6</v>
      </c>
      <c r="DI181" t="s">
        <v>97</v>
      </c>
      <c r="DJ181" t="s">
        <v>96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1005</v>
      </c>
      <c r="DV181" t="s">
        <v>18</v>
      </c>
      <c r="DW181" t="s">
        <v>18</v>
      </c>
      <c r="DX181">
        <v>100</v>
      </c>
      <c r="EE181">
        <v>16510513</v>
      </c>
      <c r="EF181">
        <v>2</v>
      </c>
      <c r="EG181" t="s">
        <v>20</v>
      </c>
      <c r="EH181">
        <v>0</v>
      </c>
      <c r="EI181" t="s">
        <v>6</v>
      </c>
      <c r="EJ181">
        <v>1</v>
      </c>
      <c r="EK181">
        <v>15001</v>
      </c>
      <c r="EL181" t="s">
        <v>112</v>
      </c>
      <c r="EM181" t="s">
        <v>113</v>
      </c>
      <c r="EO181" t="s">
        <v>100</v>
      </c>
      <c r="EQ181">
        <v>0</v>
      </c>
      <c r="ER181">
        <v>64.16</v>
      </c>
      <c r="ES181">
        <v>0.18</v>
      </c>
      <c r="ET181">
        <v>0.97</v>
      </c>
      <c r="EU181">
        <v>0.26</v>
      </c>
      <c r="EV181">
        <v>63.01</v>
      </c>
      <c r="EW181">
        <v>6.55</v>
      </c>
      <c r="EX181">
        <v>0.02</v>
      </c>
      <c r="EY181">
        <v>0</v>
      </c>
      <c r="FQ181">
        <v>0</v>
      </c>
      <c r="FR181">
        <f t="shared" si="219"/>
        <v>0</v>
      </c>
      <c r="FS181">
        <v>0</v>
      </c>
      <c r="FT181" t="s">
        <v>23</v>
      </c>
      <c r="FU181" t="s">
        <v>24</v>
      </c>
      <c r="FX181">
        <v>94.5</v>
      </c>
      <c r="FY181">
        <v>46.75</v>
      </c>
      <c r="GA181" t="s">
        <v>6</v>
      </c>
      <c r="GD181">
        <v>0</v>
      </c>
      <c r="GF181">
        <v>-2014629731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220"/>
        <v>0</v>
      </c>
      <c r="GM181">
        <f t="shared" si="221"/>
        <v>2814.08</v>
      </c>
      <c r="GN181">
        <f t="shared" si="222"/>
        <v>2814.08</v>
      </c>
      <c r="GO181">
        <f t="shared" si="223"/>
        <v>0</v>
      </c>
      <c r="GP181">
        <f t="shared" si="224"/>
        <v>0</v>
      </c>
      <c r="GR181">
        <v>0</v>
      </c>
      <c r="GS181">
        <v>3</v>
      </c>
      <c r="GT181">
        <v>0</v>
      </c>
      <c r="GU181" t="s">
        <v>6</v>
      </c>
      <c r="GV181">
        <f t="shared" si="225"/>
        <v>0</v>
      </c>
      <c r="GW181">
        <v>1</v>
      </c>
      <c r="GX181">
        <f t="shared" si="226"/>
        <v>0</v>
      </c>
      <c r="HA181">
        <v>0</v>
      </c>
      <c r="HB181">
        <v>0</v>
      </c>
      <c r="IK181">
        <v>0</v>
      </c>
    </row>
    <row r="182" spans="1:255" x14ac:dyDescent="0.2">
      <c r="A182" s="2">
        <v>18</v>
      </c>
      <c r="B182" s="2">
        <v>1</v>
      </c>
      <c r="C182" s="2">
        <v>391</v>
      </c>
      <c r="D182" s="2"/>
      <c r="E182" s="2" t="s">
        <v>315</v>
      </c>
      <c r="F182" s="2" t="s">
        <v>137</v>
      </c>
      <c r="G182" s="2" t="s">
        <v>138</v>
      </c>
      <c r="H182" s="2" t="s">
        <v>86</v>
      </c>
      <c r="I182" s="2">
        <f>I180*J182</f>
        <v>2.8954000000000001E-2</v>
      </c>
      <c r="J182" s="2">
        <v>1.3000179597701151E-2</v>
      </c>
      <c r="K182" s="2"/>
      <c r="L182" s="2"/>
      <c r="M182" s="2"/>
      <c r="N182" s="2"/>
      <c r="O182" s="2">
        <f t="shared" si="194"/>
        <v>0</v>
      </c>
      <c r="P182" s="2">
        <f t="shared" si="195"/>
        <v>0</v>
      </c>
      <c r="Q182" s="2">
        <f t="shared" si="196"/>
        <v>0</v>
      </c>
      <c r="R182" s="2">
        <f t="shared" si="197"/>
        <v>0</v>
      </c>
      <c r="S182" s="2">
        <f t="shared" si="198"/>
        <v>0</v>
      </c>
      <c r="T182" s="2">
        <f t="shared" si="199"/>
        <v>0</v>
      </c>
      <c r="U182" s="2">
        <f t="shared" si="200"/>
        <v>0</v>
      </c>
      <c r="V182" s="2">
        <f t="shared" si="201"/>
        <v>0</v>
      </c>
      <c r="W182" s="2">
        <f t="shared" si="202"/>
        <v>0</v>
      </c>
      <c r="X182" s="2">
        <f t="shared" si="203"/>
        <v>0</v>
      </c>
      <c r="Y182" s="2">
        <f t="shared" si="204"/>
        <v>0</v>
      </c>
      <c r="Z182" s="2"/>
      <c r="AA182" s="2">
        <v>16688585</v>
      </c>
      <c r="AB182" s="2">
        <f t="shared" si="205"/>
        <v>0</v>
      </c>
      <c r="AC182" s="2">
        <f t="shared" si="232"/>
        <v>0</v>
      </c>
      <c r="AD182" s="2">
        <f>ROUND((((ET182)-(EU182))+AE182),6)</f>
        <v>0</v>
      </c>
      <c r="AE182" s="2">
        <f t="shared" ref="AE182:AF185" si="238">ROUND((EU182),6)</f>
        <v>0</v>
      </c>
      <c r="AF182" s="2">
        <f t="shared" si="238"/>
        <v>0</v>
      </c>
      <c r="AG182" s="2">
        <f t="shared" si="206"/>
        <v>0</v>
      </c>
      <c r="AH182" s="2">
        <f t="shared" ref="AH182:AI185" si="239">(EW182)</f>
        <v>0</v>
      </c>
      <c r="AI182" s="2">
        <f t="shared" si="239"/>
        <v>0</v>
      </c>
      <c r="AJ182" s="2">
        <f t="shared" si="207"/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95</v>
      </c>
      <c r="AU182" s="2">
        <v>47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6</v>
      </c>
      <c r="BE182" s="2" t="s">
        <v>6</v>
      </c>
      <c r="BF182" s="2" t="s">
        <v>6</v>
      </c>
      <c r="BG182" s="2" t="s">
        <v>6</v>
      </c>
      <c r="BH182" s="2">
        <v>3</v>
      </c>
      <c r="BI182" s="2">
        <v>1</v>
      </c>
      <c r="BJ182" s="2" t="s">
        <v>6</v>
      </c>
      <c r="BK182" s="2"/>
      <c r="BL182" s="2"/>
      <c r="BM182" s="2">
        <v>15001</v>
      </c>
      <c r="BN182" s="2">
        <v>0</v>
      </c>
      <c r="BO182" s="2" t="s">
        <v>6</v>
      </c>
      <c r="BP182" s="2">
        <v>0</v>
      </c>
      <c r="BQ182" s="2">
        <v>2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6</v>
      </c>
      <c r="BZ182" s="2">
        <v>105</v>
      </c>
      <c r="CA182" s="2">
        <v>55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6</v>
      </c>
      <c r="CO182" s="2">
        <v>0</v>
      </c>
      <c r="CP182" s="2">
        <f t="shared" si="208"/>
        <v>0</v>
      </c>
      <c r="CQ182" s="2">
        <f t="shared" si="209"/>
        <v>0</v>
      </c>
      <c r="CR182" s="2">
        <f t="shared" si="210"/>
        <v>0</v>
      </c>
      <c r="CS182" s="2">
        <f t="shared" si="211"/>
        <v>0</v>
      </c>
      <c r="CT182" s="2">
        <f t="shared" si="212"/>
        <v>0</v>
      </c>
      <c r="CU182" s="2">
        <f t="shared" si="213"/>
        <v>0</v>
      </c>
      <c r="CV182" s="2">
        <f t="shared" si="214"/>
        <v>0</v>
      </c>
      <c r="CW182" s="2">
        <f t="shared" si="215"/>
        <v>0</v>
      </c>
      <c r="CX182" s="2">
        <f t="shared" si="216"/>
        <v>0</v>
      </c>
      <c r="CY182" s="2">
        <f t="shared" si="217"/>
        <v>0</v>
      </c>
      <c r="CZ182" s="2">
        <f t="shared" si="218"/>
        <v>0</v>
      </c>
      <c r="DA182" s="2"/>
      <c r="DB182" s="2"/>
      <c r="DC182" s="2" t="s">
        <v>6</v>
      </c>
      <c r="DD182" s="2" t="s">
        <v>6</v>
      </c>
      <c r="DE182" s="2" t="s">
        <v>6</v>
      </c>
      <c r="DF182" s="2" t="s">
        <v>6</v>
      </c>
      <c r="DG182" s="2" t="s">
        <v>6</v>
      </c>
      <c r="DH182" s="2" t="s">
        <v>6</v>
      </c>
      <c r="DI182" s="2" t="s">
        <v>6</v>
      </c>
      <c r="DJ182" s="2" t="s">
        <v>6</v>
      </c>
      <c r="DK182" s="2" t="s">
        <v>6</v>
      </c>
      <c r="DL182" s="2" t="s">
        <v>6</v>
      </c>
      <c r="DM182" s="2" t="s">
        <v>6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1009</v>
      </c>
      <c r="DV182" s="2" t="s">
        <v>86</v>
      </c>
      <c r="DW182" s="2" t="s">
        <v>86</v>
      </c>
      <c r="DX182" s="2">
        <v>1000</v>
      </c>
      <c r="DY182" s="2"/>
      <c r="DZ182" s="2"/>
      <c r="EA182" s="2"/>
      <c r="EB182" s="2"/>
      <c r="EC182" s="2"/>
      <c r="ED182" s="2"/>
      <c r="EE182" s="2">
        <v>16510513</v>
      </c>
      <c r="EF182" s="2">
        <v>2</v>
      </c>
      <c r="EG182" s="2" t="s">
        <v>20</v>
      </c>
      <c r="EH182" s="2">
        <v>0</v>
      </c>
      <c r="EI182" s="2" t="s">
        <v>6</v>
      </c>
      <c r="EJ182" s="2">
        <v>1</v>
      </c>
      <c r="EK182" s="2">
        <v>15001</v>
      </c>
      <c r="EL182" s="2" t="s">
        <v>112</v>
      </c>
      <c r="EM182" s="2" t="s">
        <v>113</v>
      </c>
      <c r="EN182" s="2"/>
      <c r="EO182" s="2" t="s">
        <v>6</v>
      </c>
      <c r="EP182" s="2"/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19"/>
        <v>0</v>
      </c>
      <c r="FS182" s="2">
        <v>0</v>
      </c>
      <c r="FT182" s="2" t="s">
        <v>23</v>
      </c>
      <c r="FU182" s="2" t="s">
        <v>24</v>
      </c>
      <c r="FV182" s="2"/>
      <c r="FW182" s="2"/>
      <c r="FX182" s="2">
        <v>94.5</v>
      </c>
      <c r="FY182" s="2">
        <v>46.75</v>
      </c>
      <c r="FZ182" s="2"/>
      <c r="GA182" s="2" t="s">
        <v>6</v>
      </c>
      <c r="GB182" s="2"/>
      <c r="GC182" s="2"/>
      <c r="GD182" s="2">
        <v>0</v>
      </c>
      <c r="GE182" s="2"/>
      <c r="GF182" s="2">
        <v>-1212923053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20"/>
        <v>0</v>
      </c>
      <c r="GM182" s="2">
        <f t="shared" si="221"/>
        <v>0</v>
      </c>
      <c r="GN182" s="2">
        <f t="shared" si="222"/>
        <v>0</v>
      </c>
      <c r="GO182" s="2">
        <f t="shared" si="223"/>
        <v>0</v>
      </c>
      <c r="GP182" s="2">
        <f t="shared" si="224"/>
        <v>0</v>
      </c>
      <c r="GQ182" s="2"/>
      <c r="GR182" s="2">
        <v>0</v>
      </c>
      <c r="GS182" s="2">
        <v>3</v>
      </c>
      <c r="GT182" s="2">
        <v>0</v>
      </c>
      <c r="GU182" s="2" t="s">
        <v>6</v>
      </c>
      <c r="GV182" s="2">
        <f t="shared" si="225"/>
        <v>0</v>
      </c>
      <c r="GW182" s="2">
        <v>1</v>
      </c>
      <c r="GX182" s="2">
        <f t="shared" si="226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18</v>
      </c>
      <c r="B183">
        <v>1</v>
      </c>
      <c r="C183">
        <v>398</v>
      </c>
      <c r="E183" t="s">
        <v>315</v>
      </c>
      <c r="F183" t="s">
        <v>137</v>
      </c>
      <c r="G183" t="s">
        <v>138</v>
      </c>
      <c r="H183" t="s">
        <v>86</v>
      </c>
      <c r="I183">
        <f>I181*J183</f>
        <v>2.8954000000000001E-2</v>
      </c>
      <c r="J183">
        <v>1.3000179597701151E-2</v>
      </c>
      <c r="O183">
        <f t="shared" si="194"/>
        <v>0</v>
      </c>
      <c r="P183">
        <f t="shared" si="195"/>
        <v>0</v>
      </c>
      <c r="Q183">
        <f t="shared" si="196"/>
        <v>0</v>
      </c>
      <c r="R183">
        <f t="shared" si="197"/>
        <v>0</v>
      </c>
      <c r="S183">
        <f t="shared" si="198"/>
        <v>0</v>
      </c>
      <c r="T183">
        <f t="shared" si="199"/>
        <v>0</v>
      </c>
      <c r="U183">
        <f t="shared" si="200"/>
        <v>0</v>
      </c>
      <c r="V183">
        <f t="shared" si="201"/>
        <v>0</v>
      </c>
      <c r="W183">
        <f t="shared" si="202"/>
        <v>0</v>
      </c>
      <c r="X183">
        <f t="shared" si="203"/>
        <v>0</v>
      </c>
      <c r="Y183">
        <f t="shared" si="204"/>
        <v>0</v>
      </c>
      <c r="AA183">
        <v>16688586</v>
      </c>
      <c r="AB183">
        <f t="shared" si="205"/>
        <v>0</v>
      </c>
      <c r="AC183">
        <f t="shared" si="232"/>
        <v>0</v>
      </c>
      <c r="AD183">
        <f>ROUND((((ET183)-(EU183))+AE183),6)</f>
        <v>0</v>
      </c>
      <c r="AE183">
        <f t="shared" si="238"/>
        <v>0</v>
      </c>
      <c r="AF183">
        <f t="shared" si="238"/>
        <v>0</v>
      </c>
      <c r="AG183">
        <f t="shared" si="206"/>
        <v>0</v>
      </c>
      <c r="AH183">
        <f t="shared" si="239"/>
        <v>0</v>
      </c>
      <c r="AI183">
        <f t="shared" si="239"/>
        <v>0</v>
      </c>
      <c r="AJ183">
        <f t="shared" si="207"/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95</v>
      </c>
      <c r="AU183">
        <v>47</v>
      </c>
      <c r="AV183">
        <v>1</v>
      </c>
      <c r="AW183">
        <v>1</v>
      </c>
      <c r="AZ183">
        <v>7.13</v>
      </c>
      <c r="BA183">
        <v>1</v>
      </c>
      <c r="BB183">
        <v>1</v>
      </c>
      <c r="BC183">
        <v>7.13</v>
      </c>
      <c r="BD183" t="s">
        <v>6</v>
      </c>
      <c r="BE183" t="s">
        <v>6</v>
      </c>
      <c r="BF183" t="s">
        <v>6</v>
      </c>
      <c r="BG183" t="s">
        <v>6</v>
      </c>
      <c r="BH183">
        <v>3</v>
      </c>
      <c r="BI183">
        <v>1</v>
      </c>
      <c r="BJ183" t="s">
        <v>6</v>
      </c>
      <c r="BM183">
        <v>15001</v>
      </c>
      <c r="BN183">
        <v>0</v>
      </c>
      <c r="BO183" t="s">
        <v>6</v>
      </c>
      <c r="BP183">
        <v>0</v>
      </c>
      <c r="BQ183">
        <v>2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105</v>
      </c>
      <c r="CA183">
        <v>55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 t="shared" si="208"/>
        <v>0</v>
      </c>
      <c r="CQ183">
        <f t="shared" si="209"/>
        <v>0</v>
      </c>
      <c r="CR183">
        <f t="shared" si="210"/>
        <v>0</v>
      </c>
      <c r="CS183">
        <f t="shared" si="211"/>
        <v>0</v>
      </c>
      <c r="CT183">
        <f t="shared" si="212"/>
        <v>0</v>
      </c>
      <c r="CU183">
        <f t="shared" si="213"/>
        <v>0</v>
      </c>
      <c r="CV183">
        <f t="shared" si="214"/>
        <v>0</v>
      </c>
      <c r="CW183">
        <f t="shared" si="215"/>
        <v>0</v>
      </c>
      <c r="CX183">
        <f t="shared" si="216"/>
        <v>0</v>
      </c>
      <c r="CY183">
        <f t="shared" si="217"/>
        <v>0</v>
      </c>
      <c r="CZ183">
        <f t="shared" si="218"/>
        <v>0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1009</v>
      </c>
      <c r="DV183" t="s">
        <v>86</v>
      </c>
      <c r="DW183" t="s">
        <v>86</v>
      </c>
      <c r="DX183">
        <v>1000</v>
      </c>
      <c r="EE183">
        <v>16510513</v>
      </c>
      <c r="EF183">
        <v>2</v>
      </c>
      <c r="EG183" t="s">
        <v>20</v>
      </c>
      <c r="EH183">
        <v>0</v>
      </c>
      <c r="EI183" t="s">
        <v>6</v>
      </c>
      <c r="EJ183">
        <v>1</v>
      </c>
      <c r="EK183">
        <v>15001</v>
      </c>
      <c r="EL183" t="s">
        <v>112</v>
      </c>
      <c r="EM183" t="s">
        <v>113</v>
      </c>
      <c r="EO183" t="s">
        <v>6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219"/>
        <v>0</v>
      </c>
      <c r="FS183">
        <v>0</v>
      </c>
      <c r="FT183" t="s">
        <v>23</v>
      </c>
      <c r="FU183" t="s">
        <v>24</v>
      </c>
      <c r="FX183">
        <v>94.5</v>
      </c>
      <c r="FY183">
        <v>46.75</v>
      </c>
      <c r="GA183" t="s">
        <v>6</v>
      </c>
      <c r="GD183">
        <v>0</v>
      </c>
      <c r="GF183">
        <v>-1212923053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220"/>
        <v>0</v>
      </c>
      <c r="GM183">
        <f t="shared" si="221"/>
        <v>0</v>
      </c>
      <c r="GN183">
        <f t="shared" si="222"/>
        <v>0</v>
      </c>
      <c r="GO183">
        <f t="shared" si="223"/>
        <v>0</v>
      </c>
      <c r="GP183">
        <f t="shared" si="224"/>
        <v>0</v>
      </c>
      <c r="GR183">
        <v>0</v>
      </c>
      <c r="GS183">
        <v>3</v>
      </c>
      <c r="GT183">
        <v>0</v>
      </c>
      <c r="GU183" t="s">
        <v>6</v>
      </c>
      <c r="GV183">
        <f t="shared" si="225"/>
        <v>0</v>
      </c>
      <c r="GW183">
        <v>1</v>
      </c>
      <c r="GX183">
        <f t="shared" si="226"/>
        <v>0</v>
      </c>
      <c r="HA183">
        <v>0</v>
      </c>
      <c r="HB183">
        <v>0</v>
      </c>
      <c r="IK183">
        <v>0</v>
      </c>
    </row>
    <row r="184" spans="1:255" x14ac:dyDescent="0.2">
      <c r="A184" s="2">
        <v>18</v>
      </c>
      <c r="B184" s="2">
        <v>1</v>
      </c>
      <c r="C184" s="2">
        <v>390</v>
      </c>
      <c r="D184" s="2"/>
      <c r="E184" s="2" t="s">
        <v>316</v>
      </c>
      <c r="F184" s="2" t="s">
        <v>317</v>
      </c>
      <c r="G184" s="2" t="s">
        <v>318</v>
      </c>
      <c r="H184" s="2" t="s">
        <v>86</v>
      </c>
      <c r="I184" s="2">
        <f>I180*J184</f>
        <v>2.8954000000000001E-2</v>
      </c>
      <c r="J184" s="2">
        <v>1.3000179597701151E-2</v>
      </c>
      <c r="K184" s="2"/>
      <c r="L184" s="2"/>
      <c r="M184" s="2"/>
      <c r="N184" s="2"/>
      <c r="O184" s="2">
        <f t="shared" si="194"/>
        <v>532.47</v>
      </c>
      <c r="P184" s="2">
        <f t="shared" si="195"/>
        <v>532.47</v>
      </c>
      <c r="Q184" s="2">
        <f t="shared" si="196"/>
        <v>0</v>
      </c>
      <c r="R184" s="2">
        <f t="shared" si="197"/>
        <v>0</v>
      </c>
      <c r="S184" s="2">
        <f t="shared" si="198"/>
        <v>0</v>
      </c>
      <c r="T184" s="2">
        <f t="shared" si="199"/>
        <v>0</v>
      </c>
      <c r="U184" s="2">
        <f t="shared" si="200"/>
        <v>0</v>
      </c>
      <c r="V184" s="2">
        <f t="shared" si="201"/>
        <v>0</v>
      </c>
      <c r="W184" s="2">
        <f t="shared" si="202"/>
        <v>0</v>
      </c>
      <c r="X184" s="2">
        <f t="shared" si="203"/>
        <v>0</v>
      </c>
      <c r="Y184" s="2">
        <f t="shared" si="204"/>
        <v>0</v>
      </c>
      <c r="Z184" s="2"/>
      <c r="AA184" s="2">
        <v>16688585</v>
      </c>
      <c r="AB184" s="2">
        <f t="shared" si="205"/>
        <v>18390.16</v>
      </c>
      <c r="AC184" s="2">
        <f t="shared" si="232"/>
        <v>18390.16</v>
      </c>
      <c r="AD184" s="2">
        <f>ROUND((((ET184)-(EU184))+AE184),6)</f>
        <v>0</v>
      </c>
      <c r="AE184" s="2">
        <f t="shared" si="238"/>
        <v>0</v>
      </c>
      <c r="AF184" s="2">
        <f t="shared" si="238"/>
        <v>0</v>
      </c>
      <c r="AG184" s="2">
        <f t="shared" si="206"/>
        <v>0</v>
      </c>
      <c r="AH184" s="2">
        <f t="shared" si="239"/>
        <v>0</v>
      </c>
      <c r="AI184" s="2">
        <f t="shared" si="239"/>
        <v>0</v>
      </c>
      <c r="AJ184" s="2">
        <f t="shared" si="207"/>
        <v>0</v>
      </c>
      <c r="AK184" s="2">
        <v>18390.16</v>
      </c>
      <c r="AL184" s="2">
        <v>18390.16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95</v>
      </c>
      <c r="AU184" s="2">
        <v>47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6</v>
      </c>
      <c r="BE184" s="2" t="s">
        <v>6</v>
      </c>
      <c r="BF184" s="2" t="s">
        <v>6</v>
      </c>
      <c r="BG184" s="2" t="s">
        <v>6</v>
      </c>
      <c r="BH184" s="2">
        <v>3</v>
      </c>
      <c r="BI184" s="2">
        <v>1</v>
      </c>
      <c r="BJ184" s="2" t="s">
        <v>319</v>
      </c>
      <c r="BK184" s="2"/>
      <c r="BL184" s="2"/>
      <c r="BM184" s="2">
        <v>15001</v>
      </c>
      <c r="BN184" s="2">
        <v>0</v>
      </c>
      <c r="BO184" s="2" t="s">
        <v>6</v>
      </c>
      <c r="BP184" s="2">
        <v>0</v>
      </c>
      <c r="BQ184" s="2">
        <v>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6</v>
      </c>
      <c r="BZ184" s="2">
        <v>105</v>
      </c>
      <c r="CA184" s="2">
        <v>55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6</v>
      </c>
      <c r="CO184" s="2">
        <v>0</v>
      </c>
      <c r="CP184" s="2">
        <f t="shared" si="208"/>
        <v>532.47</v>
      </c>
      <c r="CQ184" s="2">
        <f t="shared" si="209"/>
        <v>18390.16</v>
      </c>
      <c r="CR184" s="2">
        <f t="shared" si="210"/>
        <v>0</v>
      </c>
      <c r="CS184" s="2">
        <f t="shared" si="211"/>
        <v>0</v>
      </c>
      <c r="CT184" s="2">
        <f t="shared" si="212"/>
        <v>0</v>
      </c>
      <c r="CU184" s="2">
        <f t="shared" si="213"/>
        <v>0</v>
      </c>
      <c r="CV184" s="2">
        <f t="shared" si="214"/>
        <v>0</v>
      </c>
      <c r="CW184" s="2">
        <f t="shared" si="215"/>
        <v>0</v>
      </c>
      <c r="CX184" s="2">
        <f t="shared" si="216"/>
        <v>0</v>
      </c>
      <c r="CY184" s="2">
        <f t="shared" si="217"/>
        <v>0</v>
      </c>
      <c r="CZ184" s="2">
        <f t="shared" si="218"/>
        <v>0</v>
      </c>
      <c r="DA184" s="2"/>
      <c r="DB184" s="2"/>
      <c r="DC184" s="2" t="s">
        <v>6</v>
      </c>
      <c r="DD184" s="2" t="s">
        <v>6</v>
      </c>
      <c r="DE184" s="2" t="s">
        <v>6</v>
      </c>
      <c r="DF184" s="2" t="s">
        <v>6</v>
      </c>
      <c r="DG184" s="2" t="s">
        <v>6</v>
      </c>
      <c r="DH184" s="2" t="s">
        <v>6</v>
      </c>
      <c r="DI184" s="2" t="s">
        <v>6</v>
      </c>
      <c r="DJ184" s="2" t="s">
        <v>6</v>
      </c>
      <c r="DK184" s="2" t="s">
        <v>6</v>
      </c>
      <c r="DL184" s="2" t="s">
        <v>6</v>
      </c>
      <c r="DM184" s="2" t="s">
        <v>6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1009</v>
      </c>
      <c r="DV184" s="2" t="s">
        <v>86</v>
      </c>
      <c r="DW184" s="2" t="s">
        <v>86</v>
      </c>
      <c r="DX184" s="2">
        <v>1000</v>
      </c>
      <c r="DY184" s="2"/>
      <c r="DZ184" s="2"/>
      <c r="EA184" s="2"/>
      <c r="EB184" s="2"/>
      <c r="EC184" s="2"/>
      <c r="ED184" s="2"/>
      <c r="EE184" s="2">
        <v>16510513</v>
      </c>
      <c r="EF184" s="2">
        <v>2</v>
      </c>
      <c r="EG184" s="2" t="s">
        <v>20</v>
      </c>
      <c r="EH184" s="2">
        <v>0</v>
      </c>
      <c r="EI184" s="2" t="s">
        <v>6</v>
      </c>
      <c r="EJ184" s="2">
        <v>1</v>
      </c>
      <c r="EK184" s="2">
        <v>15001</v>
      </c>
      <c r="EL184" s="2" t="s">
        <v>112</v>
      </c>
      <c r="EM184" s="2" t="s">
        <v>113</v>
      </c>
      <c r="EN184" s="2"/>
      <c r="EO184" s="2" t="s">
        <v>6</v>
      </c>
      <c r="EP184" s="2"/>
      <c r="EQ184" s="2">
        <v>0</v>
      </c>
      <c r="ER184" s="2">
        <v>18390.16</v>
      </c>
      <c r="ES184" s="2">
        <v>18390.16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19"/>
        <v>0</v>
      </c>
      <c r="FS184" s="2">
        <v>0</v>
      </c>
      <c r="FT184" s="2" t="s">
        <v>23</v>
      </c>
      <c r="FU184" s="2" t="s">
        <v>24</v>
      </c>
      <c r="FV184" s="2"/>
      <c r="FW184" s="2"/>
      <c r="FX184" s="2">
        <v>94.5</v>
      </c>
      <c r="FY184" s="2">
        <v>46.75</v>
      </c>
      <c r="FZ184" s="2"/>
      <c r="GA184" s="2" t="s">
        <v>6</v>
      </c>
      <c r="GB184" s="2"/>
      <c r="GC184" s="2"/>
      <c r="GD184" s="2">
        <v>0</v>
      </c>
      <c r="GE184" s="2"/>
      <c r="GF184" s="2">
        <v>-1919714308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220"/>
        <v>0</v>
      </c>
      <c r="GM184" s="2">
        <f t="shared" si="221"/>
        <v>532.47</v>
      </c>
      <c r="GN184" s="2">
        <f t="shared" si="222"/>
        <v>532.47</v>
      </c>
      <c r="GO184" s="2">
        <f t="shared" si="223"/>
        <v>0</v>
      </c>
      <c r="GP184" s="2">
        <f t="shared" si="224"/>
        <v>0</v>
      </c>
      <c r="GQ184" s="2"/>
      <c r="GR184" s="2">
        <v>0</v>
      </c>
      <c r="GS184" s="2">
        <v>3</v>
      </c>
      <c r="GT184" s="2">
        <v>0</v>
      </c>
      <c r="GU184" s="2" t="s">
        <v>6</v>
      </c>
      <c r="GV184" s="2">
        <f t="shared" si="225"/>
        <v>0</v>
      </c>
      <c r="GW184" s="2">
        <v>1</v>
      </c>
      <c r="GX184" s="2">
        <f t="shared" si="226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18</v>
      </c>
      <c r="B185">
        <v>1</v>
      </c>
      <c r="C185">
        <v>397</v>
      </c>
      <c r="E185" t="s">
        <v>316</v>
      </c>
      <c r="F185" t="s">
        <v>317</v>
      </c>
      <c r="G185" t="s">
        <v>318</v>
      </c>
      <c r="H185" t="s">
        <v>86</v>
      </c>
      <c r="I185">
        <f>I181*J185</f>
        <v>2.8954000000000001E-2</v>
      </c>
      <c r="J185">
        <v>1.3000179597701151E-2</v>
      </c>
      <c r="O185">
        <f t="shared" si="194"/>
        <v>3796.5</v>
      </c>
      <c r="P185">
        <f t="shared" si="195"/>
        <v>3796.5</v>
      </c>
      <c r="Q185">
        <f t="shared" si="196"/>
        <v>0</v>
      </c>
      <c r="R185">
        <f t="shared" si="197"/>
        <v>0</v>
      </c>
      <c r="S185">
        <f t="shared" si="198"/>
        <v>0</v>
      </c>
      <c r="T185">
        <f t="shared" si="199"/>
        <v>0</v>
      </c>
      <c r="U185">
        <f t="shared" si="200"/>
        <v>0</v>
      </c>
      <c r="V185">
        <f t="shared" si="201"/>
        <v>0</v>
      </c>
      <c r="W185">
        <f t="shared" si="202"/>
        <v>0</v>
      </c>
      <c r="X185">
        <f t="shared" si="203"/>
        <v>0</v>
      </c>
      <c r="Y185">
        <f t="shared" si="204"/>
        <v>0</v>
      </c>
      <c r="AA185">
        <v>16688586</v>
      </c>
      <c r="AB185">
        <f t="shared" si="205"/>
        <v>18390.16</v>
      </c>
      <c r="AC185">
        <f t="shared" si="232"/>
        <v>18390.16</v>
      </c>
      <c r="AD185">
        <f>ROUND((((ET185)-(EU185))+AE185),6)</f>
        <v>0</v>
      </c>
      <c r="AE185">
        <f t="shared" si="238"/>
        <v>0</v>
      </c>
      <c r="AF185">
        <f t="shared" si="238"/>
        <v>0</v>
      </c>
      <c r="AG185">
        <f t="shared" si="206"/>
        <v>0</v>
      </c>
      <c r="AH185">
        <f t="shared" si="239"/>
        <v>0</v>
      </c>
      <c r="AI185">
        <f t="shared" si="239"/>
        <v>0</v>
      </c>
      <c r="AJ185">
        <f t="shared" si="207"/>
        <v>0</v>
      </c>
      <c r="AK185">
        <v>18390.16</v>
      </c>
      <c r="AL185">
        <v>18390.16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95</v>
      </c>
      <c r="AU185">
        <v>47</v>
      </c>
      <c r="AV185">
        <v>1</v>
      </c>
      <c r="AW185">
        <v>1</v>
      </c>
      <c r="AZ185">
        <v>7.13</v>
      </c>
      <c r="BA185">
        <v>1</v>
      </c>
      <c r="BB185">
        <v>1</v>
      </c>
      <c r="BC185">
        <v>7.13</v>
      </c>
      <c r="BD185" t="s">
        <v>6</v>
      </c>
      <c r="BE185" t="s">
        <v>6</v>
      </c>
      <c r="BF185" t="s">
        <v>6</v>
      </c>
      <c r="BG185" t="s">
        <v>6</v>
      </c>
      <c r="BH185">
        <v>3</v>
      </c>
      <c r="BI185">
        <v>1</v>
      </c>
      <c r="BJ185" t="s">
        <v>319</v>
      </c>
      <c r="BM185">
        <v>15001</v>
      </c>
      <c r="BN185">
        <v>0</v>
      </c>
      <c r="BO185" t="s">
        <v>6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105</v>
      </c>
      <c r="CA185">
        <v>55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208"/>
        <v>3796.5</v>
      </c>
      <c r="CQ185">
        <f t="shared" si="209"/>
        <v>131121.84080000001</v>
      </c>
      <c r="CR185">
        <f t="shared" si="210"/>
        <v>0</v>
      </c>
      <c r="CS185">
        <f t="shared" si="211"/>
        <v>0</v>
      </c>
      <c r="CT185">
        <f t="shared" si="212"/>
        <v>0</v>
      </c>
      <c r="CU185">
        <f t="shared" si="213"/>
        <v>0</v>
      </c>
      <c r="CV185">
        <f t="shared" si="214"/>
        <v>0</v>
      </c>
      <c r="CW185">
        <f t="shared" si="215"/>
        <v>0</v>
      </c>
      <c r="CX185">
        <f t="shared" si="216"/>
        <v>0</v>
      </c>
      <c r="CY185">
        <f t="shared" si="217"/>
        <v>0</v>
      </c>
      <c r="CZ185">
        <f t="shared" si="218"/>
        <v>0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1009</v>
      </c>
      <c r="DV185" t="s">
        <v>86</v>
      </c>
      <c r="DW185" t="s">
        <v>86</v>
      </c>
      <c r="DX185">
        <v>1000</v>
      </c>
      <c r="EE185">
        <v>16510513</v>
      </c>
      <c r="EF185">
        <v>2</v>
      </c>
      <c r="EG185" t="s">
        <v>20</v>
      </c>
      <c r="EH185">
        <v>0</v>
      </c>
      <c r="EI185" t="s">
        <v>6</v>
      </c>
      <c r="EJ185">
        <v>1</v>
      </c>
      <c r="EK185">
        <v>15001</v>
      </c>
      <c r="EL185" t="s">
        <v>112</v>
      </c>
      <c r="EM185" t="s">
        <v>113</v>
      </c>
      <c r="EO185" t="s">
        <v>6</v>
      </c>
      <c r="EQ185">
        <v>0</v>
      </c>
      <c r="ER185">
        <v>18390.16</v>
      </c>
      <c r="ES185">
        <v>18390.16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219"/>
        <v>0</v>
      </c>
      <c r="FS185">
        <v>0</v>
      </c>
      <c r="FT185" t="s">
        <v>23</v>
      </c>
      <c r="FU185" t="s">
        <v>24</v>
      </c>
      <c r="FX185">
        <v>94.5</v>
      </c>
      <c r="FY185">
        <v>46.75</v>
      </c>
      <c r="GA185" t="s">
        <v>6</v>
      </c>
      <c r="GD185">
        <v>0</v>
      </c>
      <c r="GF185">
        <v>-1919714308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220"/>
        <v>0</v>
      </c>
      <c r="GM185">
        <f t="shared" si="221"/>
        <v>3796.5</v>
      </c>
      <c r="GN185">
        <f t="shared" si="222"/>
        <v>3796.5</v>
      </c>
      <c r="GO185">
        <f t="shared" si="223"/>
        <v>0</v>
      </c>
      <c r="GP185">
        <f t="shared" si="224"/>
        <v>0</v>
      </c>
      <c r="GR185">
        <v>0</v>
      </c>
      <c r="GS185">
        <v>3</v>
      </c>
      <c r="GT185">
        <v>0</v>
      </c>
      <c r="GU185" t="s">
        <v>6</v>
      </c>
      <c r="GV185">
        <f t="shared" si="225"/>
        <v>0</v>
      </c>
      <c r="GW185">
        <v>1</v>
      </c>
      <c r="GX185">
        <f t="shared" si="226"/>
        <v>0</v>
      </c>
      <c r="HA185">
        <v>0</v>
      </c>
      <c r="HB185">
        <v>0</v>
      </c>
      <c r="IK185">
        <v>0</v>
      </c>
    </row>
    <row r="186" spans="1:255" x14ac:dyDescent="0.2">
      <c r="A186" s="2">
        <v>17</v>
      </c>
      <c r="B186" s="2">
        <v>1</v>
      </c>
      <c r="C186" s="2">
        <f>ROW(SmtRes!A406)</f>
        <v>406</v>
      </c>
      <c r="D186" s="2">
        <f>ROW(EtalonRes!A390)</f>
        <v>390</v>
      </c>
      <c r="E186" s="2" t="s">
        <v>320</v>
      </c>
      <c r="F186" s="2" t="s">
        <v>321</v>
      </c>
      <c r="G186" s="2" t="s">
        <v>322</v>
      </c>
      <c r="H186" s="2" t="s">
        <v>18</v>
      </c>
      <c r="I186" s="2">
        <f>ROUND(190.3/100,9)</f>
        <v>1.903</v>
      </c>
      <c r="J186" s="2">
        <v>0</v>
      </c>
      <c r="K186" s="2"/>
      <c r="L186" s="2"/>
      <c r="M186" s="2"/>
      <c r="N186" s="2"/>
      <c r="O186" s="2">
        <f t="shared" si="194"/>
        <v>649.38</v>
      </c>
      <c r="P186" s="2">
        <f t="shared" si="195"/>
        <v>2.36</v>
      </c>
      <c r="Q186" s="2">
        <f t="shared" si="196"/>
        <v>40.51</v>
      </c>
      <c r="R186" s="2">
        <f t="shared" si="197"/>
        <v>23.98</v>
      </c>
      <c r="S186" s="2">
        <f t="shared" si="198"/>
        <v>606.51</v>
      </c>
      <c r="T186" s="2">
        <f t="shared" si="199"/>
        <v>0</v>
      </c>
      <c r="U186" s="2">
        <f t="shared" si="200"/>
        <v>71.10274050000001</v>
      </c>
      <c r="V186" s="2">
        <f t="shared" si="201"/>
        <v>2.2122375000000001</v>
      </c>
      <c r="W186" s="2">
        <f t="shared" si="202"/>
        <v>0</v>
      </c>
      <c r="X186" s="2">
        <f t="shared" si="203"/>
        <v>598.97</v>
      </c>
      <c r="Y186" s="2">
        <f t="shared" si="204"/>
        <v>296.33</v>
      </c>
      <c r="Z186" s="2"/>
      <c r="AA186" s="2">
        <v>16688585</v>
      </c>
      <c r="AB186" s="2">
        <f t="shared" si="205"/>
        <v>341.23849999999999</v>
      </c>
      <c r="AC186" s="2">
        <f t="shared" si="232"/>
        <v>1.24</v>
      </c>
      <c r="AD186" s="2">
        <f>ROUND(((((ET186*1.25))-((EU186*1.25)))+AE186),6)</f>
        <v>21.287500000000001</v>
      </c>
      <c r="AE186" s="2">
        <f>ROUND(((EU186*1.25)),6)</f>
        <v>12.6</v>
      </c>
      <c r="AF186" s="2">
        <f>ROUND(((EV186*1.15)),6)</f>
        <v>318.71100000000001</v>
      </c>
      <c r="AG186" s="2">
        <f t="shared" si="206"/>
        <v>0</v>
      </c>
      <c r="AH186" s="2">
        <f>((EW186*1.15))</f>
        <v>37.363500000000002</v>
      </c>
      <c r="AI186" s="2">
        <f>((EX186*1.25))</f>
        <v>1.1625000000000001</v>
      </c>
      <c r="AJ186" s="2">
        <f t="shared" si="207"/>
        <v>0</v>
      </c>
      <c r="AK186" s="2">
        <v>295.41000000000003</v>
      </c>
      <c r="AL186" s="2">
        <v>1.24</v>
      </c>
      <c r="AM186" s="2">
        <v>17.03</v>
      </c>
      <c r="AN186" s="2">
        <v>10.08</v>
      </c>
      <c r="AO186" s="2">
        <v>277.14</v>
      </c>
      <c r="AP186" s="2">
        <v>0</v>
      </c>
      <c r="AQ186" s="2">
        <v>32.49</v>
      </c>
      <c r="AR186" s="2">
        <v>0.93</v>
      </c>
      <c r="AS186" s="2">
        <v>0</v>
      </c>
      <c r="AT186" s="2">
        <v>95</v>
      </c>
      <c r="AU186" s="2">
        <v>47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6</v>
      </c>
      <c r="BE186" s="2" t="s">
        <v>6</v>
      </c>
      <c r="BF186" s="2" t="s">
        <v>6</v>
      </c>
      <c r="BG186" s="2" t="s">
        <v>6</v>
      </c>
      <c r="BH186" s="2">
        <v>0</v>
      </c>
      <c r="BI186" s="2">
        <v>1</v>
      </c>
      <c r="BJ186" s="2" t="s">
        <v>323</v>
      </c>
      <c r="BK186" s="2"/>
      <c r="BL186" s="2"/>
      <c r="BM186" s="2">
        <v>15001</v>
      </c>
      <c r="BN186" s="2">
        <v>0</v>
      </c>
      <c r="BO186" s="2" t="s">
        <v>6</v>
      </c>
      <c r="BP186" s="2">
        <v>0</v>
      </c>
      <c r="BQ186" s="2">
        <v>2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6</v>
      </c>
      <c r="BZ186" s="2">
        <v>105</v>
      </c>
      <c r="CA186" s="2">
        <v>55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1583</v>
      </c>
      <c r="CO186" s="2">
        <v>0</v>
      </c>
      <c r="CP186" s="2">
        <f t="shared" si="208"/>
        <v>649.38</v>
      </c>
      <c r="CQ186" s="2">
        <f t="shared" si="209"/>
        <v>1.24</v>
      </c>
      <c r="CR186" s="2">
        <f t="shared" si="210"/>
        <v>21.287500000000001</v>
      </c>
      <c r="CS186" s="2">
        <f t="shared" si="211"/>
        <v>12.6</v>
      </c>
      <c r="CT186" s="2">
        <f t="shared" si="212"/>
        <v>318.71100000000001</v>
      </c>
      <c r="CU186" s="2">
        <f t="shared" si="213"/>
        <v>0</v>
      </c>
      <c r="CV186" s="2">
        <f t="shared" si="214"/>
        <v>37.363500000000002</v>
      </c>
      <c r="CW186" s="2">
        <f t="shared" si="215"/>
        <v>1.1625000000000001</v>
      </c>
      <c r="CX186" s="2">
        <f t="shared" si="216"/>
        <v>0</v>
      </c>
      <c r="CY186" s="2">
        <f t="shared" si="217"/>
        <v>598.96550000000002</v>
      </c>
      <c r="CZ186" s="2">
        <f t="shared" si="218"/>
        <v>296.33029999999997</v>
      </c>
      <c r="DA186" s="2"/>
      <c r="DB186" s="2"/>
      <c r="DC186" s="2" t="s">
        <v>6</v>
      </c>
      <c r="DD186" s="2" t="s">
        <v>6</v>
      </c>
      <c r="DE186" s="2" t="s">
        <v>96</v>
      </c>
      <c r="DF186" s="2" t="s">
        <v>96</v>
      </c>
      <c r="DG186" s="2" t="s">
        <v>97</v>
      </c>
      <c r="DH186" s="2" t="s">
        <v>6</v>
      </c>
      <c r="DI186" s="2" t="s">
        <v>97</v>
      </c>
      <c r="DJ186" s="2" t="s">
        <v>96</v>
      </c>
      <c r="DK186" s="2" t="s">
        <v>6</v>
      </c>
      <c r="DL186" s="2" t="s">
        <v>6</v>
      </c>
      <c r="DM186" s="2" t="s">
        <v>6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1005</v>
      </c>
      <c r="DV186" s="2" t="s">
        <v>18</v>
      </c>
      <c r="DW186" s="2" t="s">
        <v>18</v>
      </c>
      <c r="DX186" s="2">
        <v>100</v>
      </c>
      <c r="DY186" s="2"/>
      <c r="DZ186" s="2"/>
      <c r="EA186" s="2"/>
      <c r="EB186" s="2"/>
      <c r="EC186" s="2"/>
      <c r="ED186" s="2"/>
      <c r="EE186" s="2">
        <v>16510513</v>
      </c>
      <c r="EF186" s="2">
        <v>2</v>
      </c>
      <c r="EG186" s="2" t="s">
        <v>20</v>
      </c>
      <c r="EH186" s="2">
        <v>0</v>
      </c>
      <c r="EI186" s="2" t="s">
        <v>6</v>
      </c>
      <c r="EJ186" s="2">
        <v>1</v>
      </c>
      <c r="EK186" s="2">
        <v>15001</v>
      </c>
      <c r="EL186" s="2" t="s">
        <v>112</v>
      </c>
      <c r="EM186" s="2" t="s">
        <v>113</v>
      </c>
      <c r="EN186" s="2"/>
      <c r="EO186" s="2" t="s">
        <v>100</v>
      </c>
      <c r="EP186" s="2"/>
      <c r="EQ186" s="2">
        <v>0</v>
      </c>
      <c r="ER186" s="2">
        <v>295.41000000000003</v>
      </c>
      <c r="ES186" s="2">
        <v>1.24</v>
      </c>
      <c r="ET186" s="2">
        <v>17.03</v>
      </c>
      <c r="EU186" s="2">
        <v>10.08</v>
      </c>
      <c r="EV186" s="2">
        <v>277.14</v>
      </c>
      <c r="EW186" s="2">
        <v>32.49</v>
      </c>
      <c r="EX186" s="2">
        <v>0.93</v>
      </c>
      <c r="EY186" s="2">
        <v>0</v>
      </c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19"/>
        <v>0</v>
      </c>
      <c r="FS186" s="2">
        <v>0</v>
      </c>
      <c r="FT186" s="2" t="s">
        <v>23</v>
      </c>
      <c r="FU186" s="2" t="s">
        <v>24</v>
      </c>
      <c r="FV186" s="2"/>
      <c r="FW186" s="2"/>
      <c r="FX186" s="2">
        <v>94.5</v>
      </c>
      <c r="FY186" s="2">
        <v>46.75</v>
      </c>
      <c r="FZ186" s="2"/>
      <c r="GA186" s="2" t="s">
        <v>6</v>
      </c>
      <c r="GB186" s="2"/>
      <c r="GC186" s="2"/>
      <c r="GD186" s="2">
        <v>0</v>
      </c>
      <c r="GE186" s="2"/>
      <c r="GF186" s="2">
        <v>-357803777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220"/>
        <v>0</v>
      </c>
      <c r="GM186" s="2">
        <f t="shared" si="221"/>
        <v>1544.68</v>
      </c>
      <c r="GN186" s="2">
        <f t="shared" si="222"/>
        <v>1544.68</v>
      </c>
      <c r="GO186" s="2">
        <f t="shared" si="223"/>
        <v>0</v>
      </c>
      <c r="GP186" s="2">
        <f t="shared" si="224"/>
        <v>0</v>
      </c>
      <c r="GQ186" s="2"/>
      <c r="GR186" s="2">
        <v>0</v>
      </c>
      <c r="GS186" s="2">
        <v>3</v>
      </c>
      <c r="GT186" s="2">
        <v>0</v>
      </c>
      <c r="GU186" s="2" t="s">
        <v>6</v>
      </c>
      <c r="GV186" s="2">
        <f t="shared" si="225"/>
        <v>0</v>
      </c>
      <c r="GW186" s="2">
        <v>1</v>
      </c>
      <c r="GX186" s="2">
        <f t="shared" si="226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17</v>
      </c>
      <c r="B187">
        <v>1</v>
      </c>
      <c r="C187">
        <f>ROW(SmtRes!A414)</f>
        <v>414</v>
      </c>
      <c r="D187">
        <f>ROW(EtalonRes!A398)</f>
        <v>398</v>
      </c>
      <c r="E187" t="s">
        <v>320</v>
      </c>
      <c r="F187" t="s">
        <v>321</v>
      </c>
      <c r="G187" t="s">
        <v>322</v>
      </c>
      <c r="H187" t="s">
        <v>18</v>
      </c>
      <c r="I187">
        <f>ROUND(190.3/100,9)</f>
        <v>1.903</v>
      </c>
      <c r="J187">
        <v>0</v>
      </c>
      <c r="O187">
        <f t="shared" si="194"/>
        <v>4630.0600000000004</v>
      </c>
      <c r="P187">
        <f t="shared" si="195"/>
        <v>16.82</v>
      </c>
      <c r="Q187">
        <f t="shared" si="196"/>
        <v>288.83999999999997</v>
      </c>
      <c r="R187">
        <f t="shared" si="197"/>
        <v>170.96</v>
      </c>
      <c r="S187">
        <f t="shared" si="198"/>
        <v>4324.3999999999996</v>
      </c>
      <c r="T187">
        <f t="shared" si="199"/>
        <v>0</v>
      </c>
      <c r="U187">
        <f t="shared" si="200"/>
        <v>71.10274050000001</v>
      </c>
      <c r="V187">
        <f t="shared" si="201"/>
        <v>2.2122375000000001</v>
      </c>
      <c r="W187">
        <f t="shared" si="202"/>
        <v>0</v>
      </c>
      <c r="X187">
        <f t="shared" si="203"/>
        <v>4270.59</v>
      </c>
      <c r="Y187">
        <f t="shared" si="204"/>
        <v>2112.8200000000002</v>
      </c>
      <c r="AA187">
        <v>16688586</v>
      </c>
      <c r="AB187">
        <f t="shared" si="205"/>
        <v>341.23849999999999</v>
      </c>
      <c r="AC187">
        <f t="shared" si="232"/>
        <v>1.24</v>
      </c>
      <c r="AD187">
        <f>ROUND(((((ET187*1.25))-((EU187*1.25)))+AE187),6)</f>
        <v>21.287500000000001</v>
      </c>
      <c r="AE187">
        <f>ROUND(((EU187*1.25)),6)</f>
        <v>12.6</v>
      </c>
      <c r="AF187">
        <f>ROUND(((EV187*1.15)),6)</f>
        <v>318.71100000000001</v>
      </c>
      <c r="AG187">
        <f t="shared" si="206"/>
        <v>0</v>
      </c>
      <c r="AH187">
        <f>((EW187*1.15))</f>
        <v>37.363500000000002</v>
      </c>
      <c r="AI187">
        <f>((EX187*1.25))</f>
        <v>1.1625000000000001</v>
      </c>
      <c r="AJ187">
        <f t="shared" si="207"/>
        <v>0</v>
      </c>
      <c r="AK187">
        <v>295.41000000000003</v>
      </c>
      <c r="AL187">
        <v>1.24</v>
      </c>
      <c r="AM187">
        <v>17.03</v>
      </c>
      <c r="AN187">
        <v>10.08</v>
      </c>
      <c r="AO187">
        <v>277.14</v>
      </c>
      <c r="AP187">
        <v>0</v>
      </c>
      <c r="AQ187">
        <v>32.49</v>
      </c>
      <c r="AR187">
        <v>0.93</v>
      </c>
      <c r="AS187">
        <v>0</v>
      </c>
      <c r="AT187">
        <v>95</v>
      </c>
      <c r="AU187">
        <v>47</v>
      </c>
      <c r="AV187">
        <v>1</v>
      </c>
      <c r="AW187">
        <v>1</v>
      </c>
      <c r="AZ187">
        <v>7.13</v>
      </c>
      <c r="BA187">
        <v>7.13</v>
      </c>
      <c r="BB187">
        <v>7.13</v>
      </c>
      <c r="BC187">
        <v>7.13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1</v>
      </c>
      <c r="BJ187" t="s">
        <v>323</v>
      </c>
      <c r="BM187">
        <v>15001</v>
      </c>
      <c r="BN187">
        <v>0</v>
      </c>
      <c r="BO187" t="s">
        <v>6</v>
      </c>
      <c r="BP187">
        <v>0</v>
      </c>
      <c r="BQ187">
        <v>2</v>
      </c>
      <c r="BR187">
        <v>0</v>
      </c>
      <c r="BS187">
        <v>7.13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105</v>
      </c>
      <c r="CA187">
        <v>55</v>
      </c>
      <c r="CF187">
        <v>0</v>
      </c>
      <c r="CG187">
        <v>0</v>
      </c>
      <c r="CM187">
        <v>0</v>
      </c>
      <c r="CN187" t="s">
        <v>1583</v>
      </c>
      <c r="CO187">
        <v>0</v>
      </c>
      <c r="CP187">
        <f t="shared" si="208"/>
        <v>4630.0599999999995</v>
      </c>
      <c r="CQ187">
        <f t="shared" si="209"/>
        <v>8.8412000000000006</v>
      </c>
      <c r="CR187">
        <f t="shared" si="210"/>
        <v>151.779875</v>
      </c>
      <c r="CS187">
        <f t="shared" si="211"/>
        <v>89.837999999999994</v>
      </c>
      <c r="CT187">
        <f t="shared" si="212"/>
        <v>2272.4094300000002</v>
      </c>
      <c r="CU187">
        <f t="shared" si="213"/>
        <v>0</v>
      </c>
      <c r="CV187">
        <f t="shared" si="214"/>
        <v>37.363500000000002</v>
      </c>
      <c r="CW187">
        <f t="shared" si="215"/>
        <v>1.1625000000000001</v>
      </c>
      <c r="CX187">
        <f t="shared" si="216"/>
        <v>0</v>
      </c>
      <c r="CY187">
        <f t="shared" si="217"/>
        <v>4270.5919999999996</v>
      </c>
      <c r="CZ187">
        <f t="shared" si="218"/>
        <v>2112.8191999999999</v>
      </c>
      <c r="DC187" t="s">
        <v>6</v>
      </c>
      <c r="DD187" t="s">
        <v>6</v>
      </c>
      <c r="DE187" t="s">
        <v>96</v>
      </c>
      <c r="DF187" t="s">
        <v>96</v>
      </c>
      <c r="DG187" t="s">
        <v>97</v>
      </c>
      <c r="DH187" t="s">
        <v>6</v>
      </c>
      <c r="DI187" t="s">
        <v>97</v>
      </c>
      <c r="DJ187" t="s">
        <v>96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1005</v>
      </c>
      <c r="DV187" t="s">
        <v>18</v>
      </c>
      <c r="DW187" t="s">
        <v>18</v>
      </c>
      <c r="DX187">
        <v>100</v>
      </c>
      <c r="EE187">
        <v>16510513</v>
      </c>
      <c r="EF187">
        <v>2</v>
      </c>
      <c r="EG187" t="s">
        <v>20</v>
      </c>
      <c r="EH187">
        <v>0</v>
      </c>
      <c r="EI187" t="s">
        <v>6</v>
      </c>
      <c r="EJ187">
        <v>1</v>
      </c>
      <c r="EK187">
        <v>15001</v>
      </c>
      <c r="EL187" t="s">
        <v>112</v>
      </c>
      <c r="EM187" t="s">
        <v>113</v>
      </c>
      <c r="EO187" t="s">
        <v>100</v>
      </c>
      <c r="EQ187">
        <v>0</v>
      </c>
      <c r="ER187">
        <v>295.41000000000003</v>
      </c>
      <c r="ES187">
        <v>1.24</v>
      </c>
      <c r="ET187">
        <v>17.03</v>
      </c>
      <c r="EU187">
        <v>10.08</v>
      </c>
      <c r="EV187">
        <v>277.14</v>
      </c>
      <c r="EW187">
        <v>32.49</v>
      </c>
      <c r="EX187">
        <v>0.93</v>
      </c>
      <c r="EY187">
        <v>0</v>
      </c>
      <c r="FQ187">
        <v>0</v>
      </c>
      <c r="FR187">
        <f t="shared" si="219"/>
        <v>0</v>
      </c>
      <c r="FS187">
        <v>0</v>
      </c>
      <c r="FT187" t="s">
        <v>23</v>
      </c>
      <c r="FU187" t="s">
        <v>24</v>
      </c>
      <c r="FX187">
        <v>94.5</v>
      </c>
      <c r="FY187">
        <v>46.75</v>
      </c>
      <c r="GA187" t="s">
        <v>6</v>
      </c>
      <c r="GD187">
        <v>0</v>
      </c>
      <c r="GF187">
        <v>-357803777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220"/>
        <v>0</v>
      </c>
      <c r="GM187">
        <f t="shared" si="221"/>
        <v>11013.47</v>
      </c>
      <c r="GN187">
        <f t="shared" si="222"/>
        <v>11013.47</v>
      </c>
      <c r="GO187">
        <f t="shared" si="223"/>
        <v>0</v>
      </c>
      <c r="GP187">
        <f t="shared" si="224"/>
        <v>0</v>
      </c>
      <c r="GR187">
        <v>0</v>
      </c>
      <c r="GS187">
        <v>3</v>
      </c>
      <c r="GT187">
        <v>0</v>
      </c>
      <c r="GU187" t="s">
        <v>6</v>
      </c>
      <c r="GV187">
        <f t="shared" si="225"/>
        <v>0</v>
      </c>
      <c r="GW187">
        <v>1</v>
      </c>
      <c r="GX187">
        <f t="shared" si="226"/>
        <v>0</v>
      </c>
      <c r="HA187">
        <v>0</v>
      </c>
      <c r="HB187">
        <v>0</v>
      </c>
      <c r="IK187">
        <v>0</v>
      </c>
    </row>
    <row r="188" spans="1:255" x14ac:dyDescent="0.2">
      <c r="A188" s="2">
        <v>18</v>
      </c>
      <c r="B188" s="2">
        <v>1</v>
      </c>
      <c r="C188" s="2">
        <v>405</v>
      </c>
      <c r="D188" s="2"/>
      <c r="E188" s="2" t="s">
        <v>324</v>
      </c>
      <c r="F188" s="2" t="s">
        <v>325</v>
      </c>
      <c r="G188" s="2" t="s">
        <v>326</v>
      </c>
      <c r="H188" s="2" t="s">
        <v>86</v>
      </c>
      <c r="I188" s="2">
        <f>I186*J188</f>
        <v>1.61755</v>
      </c>
      <c r="J188" s="2">
        <v>0.85</v>
      </c>
      <c r="K188" s="2"/>
      <c r="L188" s="2"/>
      <c r="M188" s="2"/>
      <c r="N188" s="2"/>
      <c r="O188" s="2">
        <f t="shared" ref="O188:O219" si="240">ROUND(CP188,2)</f>
        <v>0</v>
      </c>
      <c r="P188" s="2">
        <f t="shared" ref="P188:P219" si="241">ROUND(CQ188*I188,2)</f>
        <v>0</v>
      </c>
      <c r="Q188" s="2">
        <f t="shared" ref="Q188:Q219" si="242">ROUND(CR188*I188,2)</f>
        <v>0</v>
      </c>
      <c r="R188" s="2">
        <f t="shared" ref="R188:R219" si="243">ROUND(CS188*I188,2)</f>
        <v>0</v>
      </c>
      <c r="S188" s="2">
        <f t="shared" ref="S188:S219" si="244">ROUND(CT188*I188,2)</f>
        <v>0</v>
      </c>
      <c r="T188" s="2">
        <f t="shared" ref="T188:T219" si="245">ROUND(CU188*I188,2)</f>
        <v>0</v>
      </c>
      <c r="U188" s="2">
        <f t="shared" ref="U188:U219" si="246">CV188*I188</f>
        <v>0</v>
      </c>
      <c r="V188" s="2">
        <f t="shared" ref="V188:V219" si="247">CW188*I188</f>
        <v>0</v>
      </c>
      <c r="W188" s="2">
        <f t="shared" ref="W188:W219" si="248">ROUND(CX188*I188,2)</f>
        <v>0</v>
      </c>
      <c r="X188" s="2">
        <f t="shared" ref="X188:X219" si="249">ROUND(CY188,2)</f>
        <v>0</v>
      </c>
      <c r="Y188" s="2">
        <f t="shared" ref="Y188:Y219" si="250">ROUND(CZ188,2)</f>
        <v>0</v>
      </c>
      <c r="Z188" s="2"/>
      <c r="AA188" s="2">
        <v>16688585</v>
      </c>
      <c r="AB188" s="2">
        <f t="shared" ref="AB188:AB219" si="251">ROUND((AC188+AD188+AF188),6)</f>
        <v>0</v>
      </c>
      <c r="AC188" s="2">
        <f t="shared" si="232"/>
        <v>0</v>
      </c>
      <c r="AD188" s="2">
        <f>ROUND((((ET188)-(EU188))+AE188),6)</f>
        <v>0</v>
      </c>
      <c r="AE188" s="2">
        <f t="shared" ref="AE188:AF191" si="252">ROUND((EU188),6)</f>
        <v>0</v>
      </c>
      <c r="AF188" s="2">
        <f t="shared" si="252"/>
        <v>0</v>
      </c>
      <c r="AG188" s="2">
        <f t="shared" ref="AG188:AG219" si="253">ROUND((AP188),6)</f>
        <v>0</v>
      </c>
      <c r="AH188" s="2">
        <f t="shared" ref="AH188:AI191" si="254">(EW188)</f>
        <v>0</v>
      </c>
      <c r="AI188" s="2">
        <f t="shared" si="254"/>
        <v>0</v>
      </c>
      <c r="AJ188" s="2">
        <f t="shared" ref="AJ188:AJ219" si="255">ROUND((AS188),6)</f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95</v>
      </c>
      <c r="AU188" s="2">
        <v>47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6</v>
      </c>
      <c r="BE188" s="2" t="s">
        <v>6</v>
      </c>
      <c r="BF188" s="2" t="s">
        <v>6</v>
      </c>
      <c r="BG188" s="2" t="s">
        <v>6</v>
      </c>
      <c r="BH188" s="2">
        <v>3</v>
      </c>
      <c r="BI188" s="2">
        <v>1</v>
      </c>
      <c r="BJ188" s="2" t="s">
        <v>6</v>
      </c>
      <c r="BK188" s="2"/>
      <c r="BL188" s="2"/>
      <c r="BM188" s="2">
        <v>15001</v>
      </c>
      <c r="BN188" s="2">
        <v>0</v>
      </c>
      <c r="BO188" s="2" t="s">
        <v>6</v>
      </c>
      <c r="BP188" s="2">
        <v>0</v>
      </c>
      <c r="BQ188" s="2">
        <v>2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6</v>
      </c>
      <c r="BZ188" s="2">
        <v>105</v>
      </c>
      <c r="CA188" s="2">
        <v>55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6</v>
      </c>
      <c r="CO188" s="2">
        <v>0</v>
      </c>
      <c r="CP188" s="2">
        <f t="shared" ref="CP188:CP219" si="256">(P188+Q188+S188)</f>
        <v>0</v>
      </c>
      <c r="CQ188" s="2">
        <f t="shared" ref="CQ188:CQ219" si="257">AC188*BC188</f>
        <v>0</v>
      </c>
      <c r="CR188" s="2">
        <f t="shared" ref="CR188:CR219" si="258">AD188*BB188</f>
        <v>0</v>
      </c>
      <c r="CS188" s="2">
        <f t="shared" ref="CS188:CS219" si="259">AE188*BS188</f>
        <v>0</v>
      </c>
      <c r="CT188" s="2">
        <f t="shared" ref="CT188:CT219" si="260">AF188*BA188</f>
        <v>0</v>
      </c>
      <c r="CU188" s="2">
        <f t="shared" ref="CU188:CU219" si="261">AG188</f>
        <v>0</v>
      </c>
      <c r="CV188" s="2">
        <f t="shared" ref="CV188:CV219" si="262">AH188</f>
        <v>0</v>
      </c>
      <c r="CW188" s="2">
        <f t="shared" ref="CW188:CW219" si="263">AI188</f>
        <v>0</v>
      </c>
      <c r="CX188" s="2">
        <f t="shared" ref="CX188:CX219" si="264">AJ188</f>
        <v>0</v>
      </c>
      <c r="CY188" s="2">
        <f t="shared" ref="CY188:CY219" si="265">(((S188+R188)*AT188)/100)</f>
        <v>0</v>
      </c>
      <c r="CZ188" s="2">
        <f t="shared" ref="CZ188:CZ219" si="266">(((S188+R188)*AU188)/100)</f>
        <v>0</v>
      </c>
      <c r="DA188" s="2"/>
      <c r="DB188" s="2"/>
      <c r="DC188" s="2" t="s">
        <v>6</v>
      </c>
      <c r="DD188" s="2" t="s">
        <v>6</v>
      </c>
      <c r="DE188" s="2" t="s">
        <v>6</v>
      </c>
      <c r="DF188" s="2" t="s">
        <v>6</v>
      </c>
      <c r="DG188" s="2" t="s">
        <v>6</v>
      </c>
      <c r="DH188" s="2" t="s">
        <v>6</v>
      </c>
      <c r="DI188" s="2" t="s">
        <v>6</v>
      </c>
      <c r="DJ188" s="2" t="s">
        <v>6</v>
      </c>
      <c r="DK188" s="2" t="s">
        <v>6</v>
      </c>
      <c r="DL188" s="2" t="s">
        <v>6</v>
      </c>
      <c r="DM188" s="2" t="s">
        <v>6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1009</v>
      </c>
      <c r="DV188" s="2" t="s">
        <v>86</v>
      </c>
      <c r="DW188" s="2" t="s">
        <v>86</v>
      </c>
      <c r="DX188" s="2">
        <v>1000</v>
      </c>
      <c r="DY188" s="2"/>
      <c r="DZ188" s="2"/>
      <c r="EA188" s="2"/>
      <c r="EB188" s="2"/>
      <c r="EC188" s="2"/>
      <c r="ED188" s="2"/>
      <c r="EE188" s="2">
        <v>16510513</v>
      </c>
      <c r="EF188" s="2">
        <v>2</v>
      </c>
      <c r="EG188" s="2" t="s">
        <v>20</v>
      </c>
      <c r="EH188" s="2">
        <v>0</v>
      </c>
      <c r="EI188" s="2" t="s">
        <v>6</v>
      </c>
      <c r="EJ188" s="2">
        <v>1</v>
      </c>
      <c r="EK188" s="2">
        <v>15001</v>
      </c>
      <c r="EL188" s="2" t="s">
        <v>112</v>
      </c>
      <c r="EM188" s="2" t="s">
        <v>113</v>
      </c>
      <c r="EN188" s="2"/>
      <c r="EO188" s="2" t="s">
        <v>6</v>
      </c>
      <c r="EP188" s="2"/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ref="FR188:FR219" si="267">ROUND(IF(AND(BH188=3,BI188=3),P188,0),2)</f>
        <v>0</v>
      </c>
      <c r="FS188" s="2">
        <v>0</v>
      </c>
      <c r="FT188" s="2" t="s">
        <v>23</v>
      </c>
      <c r="FU188" s="2" t="s">
        <v>24</v>
      </c>
      <c r="FV188" s="2"/>
      <c r="FW188" s="2"/>
      <c r="FX188" s="2">
        <v>94.5</v>
      </c>
      <c r="FY188" s="2">
        <v>46.75</v>
      </c>
      <c r="FZ188" s="2"/>
      <c r="GA188" s="2" t="s">
        <v>6</v>
      </c>
      <c r="GB188" s="2"/>
      <c r="GC188" s="2"/>
      <c r="GD188" s="2">
        <v>0</v>
      </c>
      <c r="GE188" s="2"/>
      <c r="GF188" s="2">
        <v>1880203204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ref="GL188:GL219" si="268">ROUND(IF(AND(BH188=3,BI188=3,FS188&lt;&gt;0),P188,0),2)</f>
        <v>0</v>
      </c>
      <c r="GM188" s="2">
        <f t="shared" ref="GM188:GM219" si="269">ROUND(O188+X188+Y188+GK188,2)+GX188</f>
        <v>0</v>
      </c>
      <c r="GN188" s="2">
        <f t="shared" ref="GN188:GN219" si="270">IF(OR(BI188=0,BI188=1),ROUND(O188+X188+Y188+GK188,2),0)</f>
        <v>0</v>
      </c>
      <c r="GO188" s="2">
        <f t="shared" ref="GO188:GO219" si="271">IF(BI188=2,ROUND(O188+X188+Y188+GK188,2),0)</f>
        <v>0</v>
      </c>
      <c r="GP188" s="2">
        <f t="shared" ref="GP188:GP219" si="272">IF(BI188=4,ROUND(O188+X188+Y188+GK188,2)+GX188,0)</f>
        <v>0</v>
      </c>
      <c r="GQ188" s="2"/>
      <c r="GR188" s="2">
        <v>0</v>
      </c>
      <c r="GS188" s="2">
        <v>3</v>
      </c>
      <c r="GT188" s="2">
        <v>0</v>
      </c>
      <c r="GU188" s="2" t="s">
        <v>6</v>
      </c>
      <c r="GV188" s="2">
        <f t="shared" ref="GV188:GV219" si="273">ROUND(GT188,6)</f>
        <v>0</v>
      </c>
      <c r="GW188" s="2">
        <v>1</v>
      </c>
      <c r="GX188" s="2">
        <f t="shared" ref="GX188:GX219" si="274">ROUND(GV188*GW188*I188,2)</f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18</v>
      </c>
      <c r="B189">
        <v>1</v>
      </c>
      <c r="C189">
        <v>413</v>
      </c>
      <c r="E189" t="s">
        <v>324</v>
      </c>
      <c r="F189" t="s">
        <v>325</v>
      </c>
      <c r="G189" t="s">
        <v>326</v>
      </c>
      <c r="H189" t="s">
        <v>86</v>
      </c>
      <c r="I189">
        <f>I187*J189</f>
        <v>1.61755</v>
      </c>
      <c r="J189">
        <v>0.85</v>
      </c>
      <c r="O189">
        <f t="shared" si="240"/>
        <v>0</v>
      </c>
      <c r="P189">
        <f t="shared" si="241"/>
        <v>0</v>
      </c>
      <c r="Q189">
        <f t="shared" si="242"/>
        <v>0</v>
      </c>
      <c r="R189">
        <f t="shared" si="243"/>
        <v>0</v>
      </c>
      <c r="S189">
        <f t="shared" si="244"/>
        <v>0</v>
      </c>
      <c r="T189">
        <f t="shared" si="245"/>
        <v>0</v>
      </c>
      <c r="U189">
        <f t="shared" si="246"/>
        <v>0</v>
      </c>
      <c r="V189">
        <f t="shared" si="247"/>
        <v>0</v>
      </c>
      <c r="W189">
        <f t="shared" si="248"/>
        <v>0</v>
      </c>
      <c r="X189">
        <f t="shared" si="249"/>
        <v>0</v>
      </c>
      <c r="Y189">
        <f t="shared" si="250"/>
        <v>0</v>
      </c>
      <c r="AA189">
        <v>16688586</v>
      </c>
      <c r="AB189">
        <f t="shared" si="251"/>
        <v>0</v>
      </c>
      <c r="AC189">
        <f t="shared" si="232"/>
        <v>0</v>
      </c>
      <c r="AD189">
        <f>ROUND((((ET189)-(EU189))+AE189),6)</f>
        <v>0</v>
      </c>
      <c r="AE189">
        <f t="shared" si="252"/>
        <v>0</v>
      </c>
      <c r="AF189">
        <f t="shared" si="252"/>
        <v>0</v>
      </c>
      <c r="AG189">
        <f t="shared" si="253"/>
        <v>0</v>
      </c>
      <c r="AH189">
        <f t="shared" si="254"/>
        <v>0</v>
      </c>
      <c r="AI189">
        <f t="shared" si="254"/>
        <v>0</v>
      </c>
      <c r="AJ189">
        <f t="shared" si="255"/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95</v>
      </c>
      <c r="AU189">
        <v>47</v>
      </c>
      <c r="AV189">
        <v>1</v>
      </c>
      <c r="AW189">
        <v>1</v>
      </c>
      <c r="AZ189">
        <v>7.13</v>
      </c>
      <c r="BA189">
        <v>1</v>
      </c>
      <c r="BB189">
        <v>1</v>
      </c>
      <c r="BC189">
        <v>7.13</v>
      </c>
      <c r="BD189" t="s">
        <v>6</v>
      </c>
      <c r="BE189" t="s">
        <v>6</v>
      </c>
      <c r="BF189" t="s">
        <v>6</v>
      </c>
      <c r="BG189" t="s">
        <v>6</v>
      </c>
      <c r="BH189">
        <v>3</v>
      </c>
      <c r="BI189">
        <v>1</v>
      </c>
      <c r="BJ189" t="s">
        <v>6</v>
      </c>
      <c r="BM189">
        <v>15001</v>
      </c>
      <c r="BN189">
        <v>0</v>
      </c>
      <c r="BO189" t="s">
        <v>6</v>
      </c>
      <c r="BP189">
        <v>0</v>
      </c>
      <c r="BQ189">
        <v>2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105</v>
      </c>
      <c r="CA189">
        <v>55</v>
      </c>
      <c r="CF189">
        <v>0</v>
      </c>
      <c r="CG189">
        <v>0</v>
      </c>
      <c r="CM189">
        <v>0</v>
      </c>
      <c r="CN189" t="s">
        <v>6</v>
      </c>
      <c r="CO189">
        <v>0</v>
      </c>
      <c r="CP189">
        <f t="shared" si="256"/>
        <v>0</v>
      </c>
      <c r="CQ189">
        <f t="shared" si="257"/>
        <v>0</v>
      </c>
      <c r="CR189">
        <f t="shared" si="258"/>
        <v>0</v>
      </c>
      <c r="CS189">
        <f t="shared" si="259"/>
        <v>0</v>
      </c>
      <c r="CT189">
        <f t="shared" si="260"/>
        <v>0</v>
      </c>
      <c r="CU189">
        <f t="shared" si="261"/>
        <v>0</v>
      </c>
      <c r="CV189">
        <f t="shared" si="262"/>
        <v>0</v>
      </c>
      <c r="CW189">
        <f t="shared" si="263"/>
        <v>0</v>
      </c>
      <c r="CX189">
        <f t="shared" si="264"/>
        <v>0</v>
      </c>
      <c r="CY189">
        <f t="shared" si="265"/>
        <v>0</v>
      </c>
      <c r="CZ189">
        <f t="shared" si="266"/>
        <v>0</v>
      </c>
      <c r="DC189" t="s">
        <v>6</v>
      </c>
      <c r="DD189" t="s">
        <v>6</v>
      </c>
      <c r="DE189" t="s">
        <v>6</v>
      </c>
      <c r="DF189" t="s">
        <v>6</v>
      </c>
      <c r="DG189" t="s">
        <v>6</v>
      </c>
      <c r="DH189" t="s">
        <v>6</v>
      </c>
      <c r="DI189" t="s">
        <v>6</v>
      </c>
      <c r="DJ189" t="s">
        <v>6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1009</v>
      </c>
      <c r="DV189" t="s">
        <v>86</v>
      </c>
      <c r="DW189" t="s">
        <v>86</v>
      </c>
      <c r="DX189">
        <v>1000</v>
      </c>
      <c r="EE189">
        <v>16510513</v>
      </c>
      <c r="EF189">
        <v>2</v>
      </c>
      <c r="EG189" t="s">
        <v>20</v>
      </c>
      <c r="EH189">
        <v>0</v>
      </c>
      <c r="EI189" t="s">
        <v>6</v>
      </c>
      <c r="EJ189">
        <v>1</v>
      </c>
      <c r="EK189">
        <v>15001</v>
      </c>
      <c r="EL189" t="s">
        <v>112</v>
      </c>
      <c r="EM189" t="s">
        <v>113</v>
      </c>
      <c r="EO189" t="s">
        <v>6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267"/>
        <v>0</v>
      </c>
      <c r="FS189">
        <v>0</v>
      </c>
      <c r="FT189" t="s">
        <v>23</v>
      </c>
      <c r="FU189" t="s">
        <v>24</v>
      </c>
      <c r="FX189">
        <v>94.5</v>
      </c>
      <c r="FY189">
        <v>46.75</v>
      </c>
      <c r="GA189" t="s">
        <v>6</v>
      </c>
      <c r="GD189">
        <v>0</v>
      </c>
      <c r="GF189">
        <v>1880203204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268"/>
        <v>0</v>
      </c>
      <c r="GM189">
        <f t="shared" si="269"/>
        <v>0</v>
      </c>
      <c r="GN189">
        <f t="shared" si="270"/>
        <v>0</v>
      </c>
      <c r="GO189">
        <f t="shared" si="271"/>
        <v>0</v>
      </c>
      <c r="GP189">
        <f t="shared" si="272"/>
        <v>0</v>
      </c>
      <c r="GR189">
        <v>0</v>
      </c>
      <c r="GS189">
        <v>3</v>
      </c>
      <c r="GT189">
        <v>0</v>
      </c>
      <c r="GU189" t="s">
        <v>6</v>
      </c>
      <c r="GV189">
        <f t="shared" si="273"/>
        <v>0</v>
      </c>
      <c r="GW189">
        <v>1</v>
      </c>
      <c r="GX189">
        <f t="shared" si="274"/>
        <v>0</v>
      </c>
      <c r="HA189">
        <v>0</v>
      </c>
      <c r="HB189"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406</v>
      </c>
      <c r="D190" s="2"/>
      <c r="E190" s="2" t="s">
        <v>327</v>
      </c>
      <c r="F190" s="2" t="s">
        <v>328</v>
      </c>
      <c r="G190" s="2" t="s">
        <v>329</v>
      </c>
      <c r="H190" s="2" t="s">
        <v>86</v>
      </c>
      <c r="I190" s="2">
        <f>I186*J190</f>
        <v>1.61755</v>
      </c>
      <c r="J190" s="2">
        <v>0.85</v>
      </c>
      <c r="K190" s="2"/>
      <c r="L190" s="2"/>
      <c r="M190" s="2"/>
      <c r="N190" s="2"/>
      <c r="O190" s="2">
        <f t="shared" si="240"/>
        <v>1506.54</v>
      </c>
      <c r="P190" s="2">
        <f t="shared" si="241"/>
        <v>1506.54</v>
      </c>
      <c r="Q190" s="2">
        <f t="shared" si="242"/>
        <v>0</v>
      </c>
      <c r="R190" s="2">
        <f t="shared" si="243"/>
        <v>0</v>
      </c>
      <c r="S190" s="2">
        <f t="shared" si="244"/>
        <v>0</v>
      </c>
      <c r="T190" s="2">
        <f t="shared" si="245"/>
        <v>0</v>
      </c>
      <c r="U190" s="2">
        <f t="shared" si="246"/>
        <v>0</v>
      </c>
      <c r="V190" s="2">
        <f t="shared" si="247"/>
        <v>0</v>
      </c>
      <c r="W190" s="2">
        <f t="shared" si="248"/>
        <v>0</v>
      </c>
      <c r="X190" s="2">
        <f t="shared" si="249"/>
        <v>0</v>
      </c>
      <c r="Y190" s="2">
        <f t="shared" si="250"/>
        <v>0</v>
      </c>
      <c r="Z190" s="2"/>
      <c r="AA190" s="2">
        <v>16688585</v>
      </c>
      <c r="AB190" s="2">
        <f t="shared" si="251"/>
        <v>931.37</v>
      </c>
      <c r="AC190" s="2">
        <f t="shared" si="232"/>
        <v>931.37</v>
      </c>
      <c r="AD190" s="2">
        <f>ROUND((((ET190)-(EU190))+AE190),6)</f>
        <v>0</v>
      </c>
      <c r="AE190" s="2">
        <f t="shared" si="252"/>
        <v>0</v>
      </c>
      <c r="AF190" s="2">
        <f t="shared" si="252"/>
        <v>0</v>
      </c>
      <c r="AG190" s="2">
        <f t="shared" si="253"/>
        <v>0</v>
      </c>
      <c r="AH190" s="2">
        <f t="shared" si="254"/>
        <v>0</v>
      </c>
      <c r="AI190" s="2">
        <f t="shared" si="254"/>
        <v>0</v>
      </c>
      <c r="AJ190" s="2">
        <f t="shared" si="255"/>
        <v>0</v>
      </c>
      <c r="AK190" s="2">
        <v>931.37</v>
      </c>
      <c r="AL190" s="2">
        <v>931.37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95</v>
      </c>
      <c r="AU190" s="2">
        <v>47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6</v>
      </c>
      <c r="BE190" s="2" t="s">
        <v>6</v>
      </c>
      <c r="BF190" s="2" t="s">
        <v>6</v>
      </c>
      <c r="BG190" s="2" t="s">
        <v>6</v>
      </c>
      <c r="BH190" s="2">
        <v>3</v>
      </c>
      <c r="BI190" s="2">
        <v>1</v>
      </c>
      <c r="BJ190" s="2" t="s">
        <v>330</v>
      </c>
      <c r="BK190" s="2"/>
      <c r="BL190" s="2"/>
      <c r="BM190" s="2">
        <v>15001</v>
      </c>
      <c r="BN190" s="2">
        <v>0</v>
      </c>
      <c r="BO190" s="2" t="s">
        <v>6</v>
      </c>
      <c r="BP190" s="2">
        <v>0</v>
      </c>
      <c r="BQ190" s="2">
        <v>2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6</v>
      </c>
      <c r="BZ190" s="2">
        <v>105</v>
      </c>
      <c r="CA190" s="2">
        <v>55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6</v>
      </c>
      <c r="CO190" s="2">
        <v>0</v>
      </c>
      <c r="CP190" s="2">
        <f t="shared" si="256"/>
        <v>1506.54</v>
      </c>
      <c r="CQ190" s="2">
        <f t="shared" si="257"/>
        <v>931.37</v>
      </c>
      <c r="CR190" s="2">
        <f t="shared" si="258"/>
        <v>0</v>
      </c>
      <c r="CS190" s="2">
        <f t="shared" si="259"/>
        <v>0</v>
      </c>
      <c r="CT190" s="2">
        <f t="shared" si="260"/>
        <v>0</v>
      </c>
      <c r="CU190" s="2">
        <f t="shared" si="261"/>
        <v>0</v>
      </c>
      <c r="CV190" s="2">
        <f t="shared" si="262"/>
        <v>0</v>
      </c>
      <c r="CW190" s="2">
        <f t="shared" si="263"/>
        <v>0</v>
      </c>
      <c r="CX190" s="2">
        <f t="shared" si="264"/>
        <v>0</v>
      </c>
      <c r="CY190" s="2">
        <f t="shared" si="265"/>
        <v>0</v>
      </c>
      <c r="CZ190" s="2">
        <f t="shared" si="266"/>
        <v>0</v>
      </c>
      <c r="DA190" s="2"/>
      <c r="DB190" s="2"/>
      <c r="DC190" s="2" t="s">
        <v>6</v>
      </c>
      <c r="DD190" s="2" t="s">
        <v>6</v>
      </c>
      <c r="DE190" s="2" t="s">
        <v>6</v>
      </c>
      <c r="DF190" s="2" t="s">
        <v>6</v>
      </c>
      <c r="DG190" s="2" t="s">
        <v>6</v>
      </c>
      <c r="DH190" s="2" t="s">
        <v>6</v>
      </c>
      <c r="DI190" s="2" t="s">
        <v>6</v>
      </c>
      <c r="DJ190" s="2" t="s">
        <v>6</v>
      </c>
      <c r="DK190" s="2" t="s">
        <v>6</v>
      </c>
      <c r="DL190" s="2" t="s">
        <v>6</v>
      </c>
      <c r="DM190" s="2" t="s">
        <v>6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1009</v>
      </c>
      <c r="DV190" s="2" t="s">
        <v>86</v>
      </c>
      <c r="DW190" s="2" t="s">
        <v>86</v>
      </c>
      <c r="DX190" s="2">
        <v>1000</v>
      </c>
      <c r="DY190" s="2"/>
      <c r="DZ190" s="2"/>
      <c r="EA190" s="2"/>
      <c r="EB190" s="2"/>
      <c r="EC190" s="2"/>
      <c r="ED190" s="2"/>
      <c r="EE190" s="2">
        <v>16510513</v>
      </c>
      <c r="EF190" s="2">
        <v>2</v>
      </c>
      <c r="EG190" s="2" t="s">
        <v>20</v>
      </c>
      <c r="EH190" s="2">
        <v>0</v>
      </c>
      <c r="EI190" s="2" t="s">
        <v>6</v>
      </c>
      <c r="EJ190" s="2">
        <v>1</v>
      </c>
      <c r="EK190" s="2">
        <v>15001</v>
      </c>
      <c r="EL190" s="2" t="s">
        <v>112</v>
      </c>
      <c r="EM190" s="2" t="s">
        <v>113</v>
      </c>
      <c r="EN190" s="2"/>
      <c r="EO190" s="2" t="s">
        <v>6</v>
      </c>
      <c r="EP190" s="2"/>
      <c r="EQ190" s="2">
        <v>0</v>
      </c>
      <c r="ER190" s="2">
        <v>931.37</v>
      </c>
      <c r="ES190" s="2">
        <v>931.37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67"/>
        <v>0</v>
      </c>
      <c r="FS190" s="2">
        <v>0</v>
      </c>
      <c r="FT190" s="2" t="s">
        <v>23</v>
      </c>
      <c r="FU190" s="2" t="s">
        <v>24</v>
      </c>
      <c r="FV190" s="2"/>
      <c r="FW190" s="2"/>
      <c r="FX190" s="2">
        <v>94.5</v>
      </c>
      <c r="FY190" s="2">
        <v>46.75</v>
      </c>
      <c r="FZ190" s="2"/>
      <c r="GA190" s="2" t="s">
        <v>6</v>
      </c>
      <c r="GB190" s="2"/>
      <c r="GC190" s="2"/>
      <c r="GD190" s="2">
        <v>0</v>
      </c>
      <c r="GE190" s="2"/>
      <c r="GF190" s="2">
        <v>-791558573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268"/>
        <v>0</v>
      </c>
      <c r="GM190" s="2">
        <f t="shared" si="269"/>
        <v>1506.54</v>
      </c>
      <c r="GN190" s="2">
        <f t="shared" si="270"/>
        <v>1506.54</v>
      </c>
      <c r="GO190" s="2">
        <f t="shared" si="271"/>
        <v>0</v>
      </c>
      <c r="GP190" s="2">
        <f t="shared" si="272"/>
        <v>0</v>
      </c>
      <c r="GQ190" s="2"/>
      <c r="GR190" s="2">
        <v>0</v>
      </c>
      <c r="GS190" s="2">
        <v>3</v>
      </c>
      <c r="GT190" s="2">
        <v>0</v>
      </c>
      <c r="GU190" s="2" t="s">
        <v>6</v>
      </c>
      <c r="GV190" s="2">
        <f t="shared" si="273"/>
        <v>0</v>
      </c>
      <c r="GW190" s="2">
        <v>1</v>
      </c>
      <c r="GX190" s="2">
        <f t="shared" si="274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414</v>
      </c>
      <c r="E191" t="s">
        <v>327</v>
      </c>
      <c r="F191" t="s">
        <v>328</v>
      </c>
      <c r="G191" t="s">
        <v>329</v>
      </c>
      <c r="H191" t="s">
        <v>86</v>
      </c>
      <c r="I191">
        <f>I187*J191</f>
        <v>1.61755</v>
      </c>
      <c r="J191">
        <v>0.85</v>
      </c>
      <c r="O191">
        <f t="shared" si="240"/>
        <v>10741.61</v>
      </c>
      <c r="P191">
        <f t="shared" si="241"/>
        <v>10741.61</v>
      </c>
      <c r="Q191">
        <f t="shared" si="242"/>
        <v>0</v>
      </c>
      <c r="R191">
        <f t="shared" si="243"/>
        <v>0</v>
      </c>
      <c r="S191">
        <f t="shared" si="244"/>
        <v>0</v>
      </c>
      <c r="T191">
        <f t="shared" si="245"/>
        <v>0</v>
      </c>
      <c r="U191">
        <f t="shared" si="246"/>
        <v>0</v>
      </c>
      <c r="V191">
        <f t="shared" si="247"/>
        <v>0</v>
      </c>
      <c r="W191">
        <f t="shared" si="248"/>
        <v>0</v>
      </c>
      <c r="X191">
        <f t="shared" si="249"/>
        <v>0</v>
      </c>
      <c r="Y191">
        <f t="shared" si="250"/>
        <v>0</v>
      </c>
      <c r="AA191">
        <v>16688586</v>
      </c>
      <c r="AB191">
        <f t="shared" si="251"/>
        <v>931.37</v>
      </c>
      <c r="AC191">
        <f t="shared" si="232"/>
        <v>931.37</v>
      </c>
      <c r="AD191">
        <f>ROUND((((ET191)-(EU191))+AE191),6)</f>
        <v>0</v>
      </c>
      <c r="AE191">
        <f t="shared" si="252"/>
        <v>0</v>
      </c>
      <c r="AF191">
        <f t="shared" si="252"/>
        <v>0</v>
      </c>
      <c r="AG191">
        <f t="shared" si="253"/>
        <v>0</v>
      </c>
      <c r="AH191">
        <f t="shared" si="254"/>
        <v>0</v>
      </c>
      <c r="AI191">
        <f t="shared" si="254"/>
        <v>0</v>
      </c>
      <c r="AJ191">
        <f t="shared" si="255"/>
        <v>0</v>
      </c>
      <c r="AK191">
        <v>931.37</v>
      </c>
      <c r="AL191">
        <v>931.37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95</v>
      </c>
      <c r="AU191">
        <v>47</v>
      </c>
      <c r="AV191">
        <v>1</v>
      </c>
      <c r="AW191">
        <v>1</v>
      </c>
      <c r="AZ191">
        <v>7.13</v>
      </c>
      <c r="BA191">
        <v>1</v>
      </c>
      <c r="BB191">
        <v>1</v>
      </c>
      <c r="BC191">
        <v>7.13</v>
      </c>
      <c r="BD191" t="s">
        <v>6</v>
      </c>
      <c r="BE191" t="s">
        <v>6</v>
      </c>
      <c r="BF191" t="s">
        <v>6</v>
      </c>
      <c r="BG191" t="s">
        <v>6</v>
      </c>
      <c r="BH191">
        <v>3</v>
      </c>
      <c r="BI191">
        <v>1</v>
      </c>
      <c r="BJ191" t="s">
        <v>330</v>
      </c>
      <c r="BM191">
        <v>15001</v>
      </c>
      <c r="BN191">
        <v>0</v>
      </c>
      <c r="BO191" t="s">
        <v>6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105</v>
      </c>
      <c r="CA191">
        <v>55</v>
      </c>
      <c r="CF191">
        <v>0</v>
      </c>
      <c r="CG191">
        <v>0</v>
      </c>
      <c r="CM191">
        <v>0</v>
      </c>
      <c r="CN191" t="s">
        <v>6</v>
      </c>
      <c r="CO191">
        <v>0</v>
      </c>
      <c r="CP191">
        <f t="shared" si="256"/>
        <v>10741.61</v>
      </c>
      <c r="CQ191">
        <f t="shared" si="257"/>
        <v>6640.6680999999999</v>
      </c>
      <c r="CR191">
        <f t="shared" si="258"/>
        <v>0</v>
      </c>
      <c r="CS191">
        <f t="shared" si="259"/>
        <v>0</v>
      </c>
      <c r="CT191">
        <f t="shared" si="260"/>
        <v>0</v>
      </c>
      <c r="CU191">
        <f t="shared" si="261"/>
        <v>0</v>
      </c>
      <c r="CV191">
        <f t="shared" si="262"/>
        <v>0</v>
      </c>
      <c r="CW191">
        <f t="shared" si="263"/>
        <v>0</v>
      </c>
      <c r="CX191">
        <f t="shared" si="264"/>
        <v>0</v>
      </c>
      <c r="CY191">
        <f t="shared" si="265"/>
        <v>0</v>
      </c>
      <c r="CZ191">
        <f t="shared" si="266"/>
        <v>0</v>
      </c>
      <c r="DC191" t="s">
        <v>6</v>
      </c>
      <c r="DD191" t="s">
        <v>6</v>
      </c>
      <c r="DE191" t="s">
        <v>6</v>
      </c>
      <c r="DF191" t="s">
        <v>6</v>
      </c>
      <c r="DG191" t="s">
        <v>6</v>
      </c>
      <c r="DH191" t="s">
        <v>6</v>
      </c>
      <c r="DI191" t="s">
        <v>6</v>
      </c>
      <c r="DJ191" t="s">
        <v>6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1009</v>
      </c>
      <c r="DV191" t="s">
        <v>86</v>
      </c>
      <c r="DW191" t="s">
        <v>86</v>
      </c>
      <c r="DX191">
        <v>1000</v>
      </c>
      <c r="EE191">
        <v>16510513</v>
      </c>
      <c r="EF191">
        <v>2</v>
      </c>
      <c r="EG191" t="s">
        <v>20</v>
      </c>
      <c r="EH191">
        <v>0</v>
      </c>
      <c r="EI191" t="s">
        <v>6</v>
      </c>
      <c r="EJ191">
        <v>1</v>
      </c>
      <c r="EK191">
        <v>15001</v>
      </c>
      <c r="EL191" t="s">
        <v>112</v>
      </c>
      <c r="EM191" t="s">
        <v>113</v>
      </c>
      <c r="EO191" t="s">
        <v>6</v>
      </c>
      <c r="EQ191">
        <v>0</v>
      </c>
      <c r="ER191">
        <v>931.37</v>
      </c>
      <c r="ES191">
        <v>931.37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267"/>
        <v>0</v>
      </c>
      <c r="FS191">
        <v>0</v>
      </c>
      <c r="FT191" t="s">
        <v>23</v>
      </c>
      <c r="FU191" t="s">
        <v>24</v>
      </c>
      <c r="FX191">
        <v>94.5</v>
      </c>
      <c r="FY191">
        <v>46.75</v>
      </c>
      <c r="GA191" t="s">
        <v>6</v>
      </c>
      <c r="GD191">
        <v>0</v>
      </c>
      <c r="GF191">
        <v>-791558573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268"/>
        <v>0</v>
      </c>
      <c r="GM191">
        <f t="shared" si="269"/>
        <v>10741.61</v>
      </c>
      <c r="GN191">
        <f t="shared" si="270"/>
        <v>10741.61</v>
      </c>
      <c r="GO191">
        <f t="shared" si="271"/>
        <v>0</v>
      </c>
      <c r="GP191">
        <f t="shared" si="272"/>
        <v>0</v>
      </c>
      <c r="GR191">
        <v>0</v>
      </c>
      <c r="GS191">
        <v>3</v>
      </c>
      <c r="GT191">
        <v>0</v>
      </c>
      <c r="GU191" t="s">
        <v>6</v>
      </c>
      <c r="GV191">
        <f t="shared" si="273"/>
        <v>0</v>
      </c>
      <c r="GW191">
        <v>1</v>
      </c>
      <c r="GX191">
        <f t="shared" si="274"/>
        <v>0</v>
      </c>
      <c r="HA191">
        <v>0</v>
      </c>
      <c r="HB191">
        <v>0</v>
      </c>
      <c r="IK191">
        <v>0</v>
      </c>
    </row>
    <row r="192" spans="1:255" x14ac:dyDescent="0.2">
      <c r="A192" s="2">
        <v>17</v>
      </c>
      <c r="B192" s="2">
        <v>1</v>
      </c>
      <c r="C192" s="2">
        <f>ROW(SmtRes!A421)</f>
        <v>421</v>
      </c>
      <c r="D192" s="2">
        <f>ROW(EtalonRes!A404)</f>
        <v>404</v>
      </c>
      <c r="E192" s="2" t="s">
        <v>331</v>
      </c>
      <c r="F192" s="2" t="s">
        <v>332</v>
      </c>
      <c r="G192" s="2" t="s">
        <v>333</v>
      </c>
      <c r="H192" s="2" t="s">
        <v>18</v>
      </c>
      <c r="I192" s="2">
        <f>ROUND(86.3/100,9)</f>
        <v>0.86299999999999999</v>
      </c>
      <c r="J192" s="2">
        <v>0</v>
      </c>
      <c r="K192" s="2"/>
      <c r="L192" s="2"/>
      <c r="M192" s="2"/>
      <c r="N192" s="2"/>
      <c r="O192" s="2">
        <f t="shared" si="240"/>
        <v>78.540000000000006</v>
      </c>
      <c r="P192" s="2">
        <f t="shared" si="241"/>
        <v>0.16</v>
      </c>
      <c r="Q192" s="2">
        <f t="shared" si="242"/>
        <v>1.05</v>
      </c>
      <c r="R192" s="2">
        <f t="shared" si="243"/>
        <v>0.28000000000000003</v>
      </c>
      <c r="S192" s="2">
        <f t="shared" si="244"/>
        <v>77.33</v>
      </c>
      <c r="T192" s="2">
        <f t="shared" si="245"/>
        <v>0</v>
      </c>
      <c r="U192" s="2">
        <f t="shared" si="246"/>
        <v>8.0388450000000002</v>
      </c>
      <c r="V192" s="2">
        <f t="shared" si="247"/>
        <v>2.1575E-2</v>
      </c>
      <c r="W192" s="2">
        <f t="shared" si="248"/>
        <v>0</v>
      </c>
      <c r="X192" s="2">
        <f t="shared" si="249"/>
        <v>73.73</v>
      </c>
      <c r="Y192" s="2">
        <f t="shared" si="250"/>
        <v>36.479999999999997</v>
      </c>
      <c r="Z192" s="2"/>
      <c r="AA192" s="2">
        <v>16688585</v>
      </c>
      <c r="AB192" s="2">
        <f t="shared" si="251"/>
        <v>91.000500000000002</v>
      </c>
      <c r="AC192" s="2">
        <f t="shared" si="232"/>
        <v>0.18</v>
      </c>
      <c r="AD192" s="2">
        <f>ROUND(((((ET192*1.25))-((EU192*1.25)))+AE192),6)</f>
        <v>1.2124999999999999</v>
      </c>
      <c r="AE192" s="2">
        <f>ROUND(((EU192*1.25)),6)</f>
        <v>0.32500000000000001</v>
      </c>
      <c r="AF192" s="2">
        <f>ROUND(((EV192*1.15)),6)</f>
        <v>89.608000000000004</v>
      </c>
      <c r="AG192" s="2">
        <f t="shared" si="253"/>
        <v>0</v>
      </c>
      <c r="AH192" s="2">
        <f>((EW192*1.15))</f>
        <v>9.3149999999999995</v>
      </c>
      <c r="AI192" s="2">
        <f>((EX192*1.25))</f>
        <v>2.5000000000000001E-2</v>
      </c>
      <c r="AJ192" s="2">
        <f t="shared" si="255"/>
        <v>0</v>
      </c>
      <c r="AK192" s="2">
        <v>79.069999999999993</v>
      </c>
      <c r="AL192" s="2">
        <v>0.18</v>
      </c>
      <c r="AM192" s="2">
        <v>0.97</v>
      </c>
      <c r="AN192" s="2">
        <v>0.26</v>
      </c>
      <c r="AO192" s="2">
        <v>77.92</v>
      </c>
      <c r="AP192" s="2">
        <v>0</v>
      </c>
      <c r="AQ192" s="2">
        <v>8.1</v>
      </c>
      <c r="AR192" s="2">
        <v>0.02</v>
      </c>
      <c r="AS192" s="2">
        <v>0</v>
      </c>
      <c r="AT192" s="2">
        <v>95</v>
      </c>
      <c r="AU192" s="2">
        <v>47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6</v>
      </c>
      <c r="BE192" s="2" t="s">
        <v>6</v>
      </c>
      <c r="BF192" s="2" t="s">
        <v>6</v>
      </c>
      <c r="BG192" s="2" t="s">
        <v>6</v>
      </c>
      <c r="BH192" s="2">
        <v>0</v>
      </c>
      <c r="BI192" s="2">
        <v>1</v>
      </c>
      <c r="BJ192" s="2" t="s">
        <v>334</v>
      </c>
      <c r="BK192" s="2"/>
      <c r="BL192" s="2"/>
      <c r="BM192" s="2">
        <v>15001</v>
      </c>
      <c r="BN192" s="2">
        <v>0</v>
      </c>
      <c r="BO192" s="2" t="s">
        <v>6</v>
      </c>
      <c r="BP192" s="2">
        <v>0</v>
      </c>
      <c r="BQ192" s="2">
        <v>2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6</v>
      </c>
      <c r="BZ192" s="2">
        <v>105</v>
      </c>
      <c r="CA192" s="2">
        <v>55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1583</v>
      </c>
      <c r="CO192" s="2">
        <v>0</v>
      </c>
      <c r="CP192" s="2">
        <f t="shared" si="256"/>
        <v>78.539999999999992</v>
      </c>
      <c r="CQ192" s="2">
        <f t="shared" si="257"/>
        <v>0.18</v>
      </c>
      <c r="CR192" s="2">
        <f t="shared" si="258"/>
        <v>1.2124999999999999</v>
      </c>
      <c r="CS192" s="2">
        <f t="shared" si="259"/>
        <v>0.32500000000000001</v>
      </c>
      <c r="CT192" s="2">
        <f t="shared" si="260"/>
        <v>89.608000000000004</v>
      </c>
      <c r="CU192" s="2">
        <f t="shared" si="261"/>
        <v>0</v>
      </c>
      <c r="CV192" s="2">
        <f t="shared" si="262"/>
        <v>9.3149999999999995</v>
      </c>
      <c r="CW192" s="2">
        <f t="shared" si="263"/>
        <v>2.5000000000000001E-2</v>
      </c>
      <c r="CX192" s="2">
        <f t="shared" si="264"/>
        <v>0</v>
      </c>
      <c r="CY192" s="2">
        <f t="shared" si="265"/>
        <v>73.729500000000002</v>
      </c>
      <c r="CZ192" s="2">
        <f t="shared" si="266"/>
        <v>36.476700000000001</v>
      </c>
      <c r="DA192" s="2"/>
      <c r="DB192" s="2"/>
      <c r="DC192" s="2" t="s">
        <v>6</v>
      </c>
      <c r="DD192" s="2" t="s">
        <v>6</v>
      </c>
      <c r="DE192" s="2" t="s">
        <v>96</v>
      </c>
      <c r="DF192" s="2" t="s">
        <v>96</v>
      </c>
      <c r="DG192" s="2" t="s">
        <v>97</v>
      </c>
      <c r="DH192" s="2" t="s">
        <v>6</v>
      </c>
      <c r="DI192" s="2" t="s">
        <v>97</v>
      </c>
      <c r="DJ192" s="2" t="s">
        <v>96</v>
      </c>
      <c r="DK192" s="2" t="s">
        <v>6</v>
      </c>
      <c r="DL192" s="2" t="s">
        <v>6</v>
      </c>
      <c r="DM192" s="2" t="s">
        <v>6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1005</v>
      </c>
      <c r="DV192" s="2" t="s">
        <v>18</v>
      </c>
      <c r="DW192" s="2" t="s">
        <v>18</v>
      </c>
      <c r="DX192" s="2">
        <v>100</v>
      </c>
      <c r="DY192" s="2"/>
      <c r="DZ192" s="2"/>
      <c r="EA192" s="2"/>
      <c r="EB192" s="2"/>
      <c r="EC192" s="2"/>
      <c r="ED192" s="2"/>
      <c r="EE192" s="2">
        <v>16510513</v>
      </c>
      <c r="EF192" s="2">
        <v>2</v>
      </c>
      <c r="EG192" s="2" t="s">
        <v>20</v>
      </c>
      <c r="EH192" s="2">
        <v>0</v>
      </c>
      <c r="EI192" s="2" t="s">
        <v>6</v>
      </c>
      <c r="EJ192" s="2">
        <v>1</v>
      </c>
      <c r="EK192" s="2">
        <v>15001</v>
      </c>
      <c r="EL192" s="2" t="s">
        <v>112</v>
      </c>
      <c r="EM192" s="2" t="s">
        <v>113</v>
      </c>
      <c r="EN192" s="2"/>
      <c r="EO192" s="2" t="s">
        <v>100</v>
      </c>
      <c r="EP192" s="2"/>
      <c r="EQ192" s="2">
        <v>0</v>
      </c>
      <c r="ER192" s="2">
        <v>79.069999999999993</v>
      </c>
      <c r="ES192" s="2">
        <v>0.18</v>
      </c>
      <c r="ET192" s="2">
        <v>0.97</v>
      </c>
      <c r="EU192" s="2">
        <v>0.26</v>
      </c>
      <c r="EV192" s="2">
        <v>77.92</v>
      </c>
      <c r="EW192" s="2">
        <v>8.1</v>
      </c>
      <c r="EX192" s="2">
        <v>0.02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67"/>
        <v>0</v>
      </c>
      <c r="FS192" s="2">
        <v>0</v>
      </c>
      <c r="FT192" s="2" t="s">
        <v>23</v>
      </c>
      <c r="FU192" s="2" t="s">
        <v>24</v>
      </c>
      <c r="FV192" s="2"/>
      <c r="FW192" s="2"/>
      <c r="FX192" s="2">
        <v>94.5</v>
      </c>
      <c r="FY192" s="2">
        <v>46.75</v>
      </c>
      <c r="FZ192" s="2"/>
      <c r="GA192" s="2" t="s">
        <v>6</v>
      </c>
      <c r="GB192" s="2"/>
      <c r="GC192" s="2"/>
      <c r="GD192" s="2">
        <v>0</v>
      </c>
      <c r="GE192" s="2"/>
      <c r="GF192" s="2">
        <v>1138646690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268"/>
        <v>0</v>
      </c>
      <c r="GM192" s="2">
        <f t="shared" si="269"/>
        <v>188.75</v>
      </c>
      <c r="GN192" s="2">
        <f t="shared" si="270"/>
        <v>188.75</v>
      </c>
      <c r="GO192" s="2">
        <f t="shared" si="271"/>
        <v>0</v>
      </c>
      <c r="GP192" s="2">
        <f t="shared" si="272"/>
        <v>0</v>
      </c>
      <c r="GQ192" s="2"/>
      <c r="GR192" s="2">
        <v>0</v>
      </c>
      <c r="GS192" s="2">
        <v>3</v>
      </c>
      <c r="GT192" s="2">
        <v>0</v>
      </c>
      <c r="GU192" s="2" t="s">
        <v>6</v>
      </c>
      <c r="GV192" s="2">
        <f t="shared" si="273"/>
        <v>0</v>
      </c>
      <c r="GW192" s="2">
        <v>1</v>
      </c>
      <c r="GX192" s="2">
        <f t="shared" si="274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17</v>
      </c>
      <c r="B193">
        <v>1</v>
      </c>
      <c r="C193">
        <f>ROW(SmtRes!A428)</f>
        <v>428</v>
      </c>
      <c r="D193">
        <f>ROW(EtalonRes!A410)</f>
        <v>410</v>
      </c>
      <c r="E193" t="s">
        <v>331</v>
      </c>
      <c r="F193" t="s">
        <v>332</v>
      </c>
      <c r="G193" t="s">
        <v>333</v>
      </c>
      <c r="H193" t="s">
        <v>18</v>
      </c>
      <c r="I193">
        <f>ROUND(86.3/100,9)</f>
        <v>0.86299999999999999</v>
      </c>
      <c r="J193">
        <v>0</v>
      </c>
      <c r="O193">
        <f t="shared" si="240"/>
        <v>559.95000000000005</v>
      </c>
      <c r="P193">
        <f t="shared" si="241"/>
        <v>1.1100000000000001</v>
      </c>
      <c r="Q193">
        <f t="shared" si="242"/>
        <v>7.46</v>
      </c>
      <c r="R193">
        <f t="shared" si="243"/>
        <v>2</v>
      </c>
      <c r="S193">
        <f t="shared" si="244"/>
        <v>551.38</v>
      </c>
      <c r="T193">
        <f t="shared" si="245"/>
        <v>0</v>
      </c>
      <c r="U193">
        <f t="shared" si="246"/>
        <v>8.0388450000000002</v>
      </c>
      <c r="V193">
        <f t="shared" si="247"/>
        <v>2.1575E-2</v>
      </c>
      <c r="W193">
        <f t="shared" si="248"/>
        <v>0</v>
      </c>
      <c r="X193">
        <f t="shared" si="249"/>
        <v>525.71</v>
      </c>
      <c r="Y193">
        <f t="shared" si="250"/>
        <v>260.08999999999997</v>
      </c>
      <c r="AA193">
        <v>16688586</v>
      </c>
      <c r="AB193">
        <f t="shared" si="251"/>
        <v>91.000500000000002</v>
      </c>
      <c r="AC193">
        <f t="shared" si="232"/>
        <v>0.18</v>
      </c>
      <c r="AD193">
        <f>ROUND(((((ET193*1.25))-((EU193*1.25)))+AE193),6)</f>
        <v>1.2124999999999999</v>
      </c>
      <c r="AE193">
        <f>ROUND(((EU193*1.25)),6)</f>
        <v>0.32500000000000001</v>
      </c>
      <c r="AF193">
        <f>ROUND(((EV193*1.15)),6)</f>
        <v>89.608000000000004</v>
      </c>
      <c r="AG193">
        <f t="shared" si="253"/>
        <v>0</v>
      </c>
      <c r="AH193">
        <f>((EW193*1.15))</f>
        <v>9.3149999999999995</v>
      </c>
      <c r="AI193">
        <f>((EX193*1.25))</f>
        <v>2.5000000000000001E-2</v>
      </c>
      <c r="AJ193">
        <f t="shared" si="255"/>
        <v>0</v>
      </c>
      <c r="AK193">
        <v>79.069999999999993</v>
      </c>
      <c r="AL193">
        <v>0.18</v>
      </c>
      <c r="AM193">
        <v>0.97</v>
      </c>
      <c r="AN193">
        <v>0.26</v>
      </c>
      <c r="AO193">
        <v>77.92</v>
      </c>
      <c r="AP193">
        <v>0</v>
      </c>
      <c r="AQ193">
        <v>8.1</v>
      </c>
      <c r="AR193">
        <v>0.02</v>
      </c>
      <c r="AS193">
        <v>0</v>
      </c>
      <c r="AT193">
        <v>95</v>
      </c>
      <c r="AU193">
        <v>47</v>
      </c>
      <c r="AV193">
        <v>1</v>
      </c>
      <c r="AW193">
        <v>1</v>
      </c>
      <c r="AZ193">
        <v>7.13</v>
      </c>
      <c r="BA193">
        <v>7.13</v>
      </c>
      <c r="BB193">
        <v>7.13</v>
      </c>
      <c r="BC193">
        <v>7.13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1</v>
      </c>
      <c r="BJ193" t="s">
        <v>334</v>
      </c>
      <c r="BM193">
        <v>15001</v>
      </c>
      <c r="BN193">
        <v>0</v>
      </c>
      <c r="BO193" t="s">
        <v>6</v>
      </c>
      <c r="BP193">
        <v>0</v>
      </c>
      <c r="BQ193">
        <v>2</v>
      </c>
      <c r="BR193">
        <v>0</v>
      </c>
      <c r="BS193">
        <v>7.13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105</v>
      </c>
      <c r="CA193">
        <v>55</v>
      </c>
      <c r="CF193">
        <v>0</v>
      </c>
      <c r="CG193">
        <v>0</v>
      </c>
      <c r="CM193">
        <v>0</v>
      </c>
      <c r="CN193" t="s">
        <v>1583</v>
      </c>
      <c r="CO193">
        <v>0</v>
      </c>
      <c r="CP193">
        <f t="shared" si="256"/>
        <v>559.95000000000005</v>
      </c>
      <c r="CQ193">
        <f t="shared" si="257"/>
        <v>1.2833999999999999</v>
      </c>
      <c r="CR193">
        <f t="shared" si="258"/>
        <v>8.6451249999999984</v>
      </c>
      <c r="CS193">
        <f t="shared" si="259"/>
        <v>2.31725</v>
      </c>
      <c r="CT193">
        <f t="shared" si="260"/>
        <v>638.90503999999999</v>
      </c>
      <c r="CU193">
        <f t="shared" si="261"/>
        <v>0</v>
      </c>
      <c r="CV193">
        <f t="shared" si="262"/>
        <v>9.3149999999999995</v>
      </c>
      <c r="CW193">
        <f t="shared" si="263"/>
        <v>2.5000000000000001E-2</v>
      </c>
      <c r="CX193">
        <f t="shared" si="264"/>
        <v>0</v>
      </c>
      <c r="CY193">
        <f t="shared" si="265"/>
        <v>525.71100000000001</v>
      </c>
      <c r="CZ193">
        <f t="shared" si="266"/>
        <v>260.08859999999999</v>
      </c>
      <c r="DC193" t="s">
        <v>6</v>
      </c>
      <c r="DD193" t="s">
        <v>6</v>
      </c>
      <c r="DE193" t="s">
        <v>96</v>
      </c>
      <c r="DF193" t="s">
        <v>96</v>
      </c>
      <c r="DG193" t="s">
        <v>97</v>
      </c>
      <c r="DH193" t="s">
        <v>6</v>
      </c>
      <c r="DI193" t="s">
        <v>97</v>
      </c>
      <c r="DJ193" t="s">
        <v>96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1005</v>
      </c>
      <c r="DV193" t="s">
        <v>18</v>
      </c>
      <c r="DW193" t="s">
        <v>18</v>
      </c>
      <c r="DX193">
        <v>100</v>
      </c>
      <c r="EE193">
        <v>16510513</v>
      </c>
      <c r="EF193">
        <v>2</v>
      </c>
      <c r="EG193" t="s">
        <v>20</v>
      </c>
      <c r="EH193">
        <v>0</v>
      </c>
      <c r="EI193" t="s">
        <v>6</v>
      </c>
      <c r="EJ193">
        <v>1</v>
      </c>
      <c r="EK193">
        <v>15001</v>
      </c>
      <c r="EL193" t="s">
        <v>112</v>
      </c>
      <c r="EM193" t="s">
        <v>113</v>
      </c>
      <c r="EO193" t="s">
        <v>100</v>
      </c>
      <c r="EQ193">
        <v>0</v>
      </c>
      <c r="ER193">
        <v>79.069999999999993</v>
      </c>
      <c r="ES193">
        <v>0.18</v>
      </c>
      <c r="ET193">
        <v>0.97</v>
      </c>
      <c r="EU193">
        <v>0.26</v>
      </c>
      <c r="EV193">
        <v>77.92</v>
      </c>
      <c r="EW193">
        <v>8.1</v>
      </c>
      <c r="EX193">
        <v>0.02</v>
      </c>
      <c r="EY193">
        <v>0</v>
      </c>
      <c r="FQ193">
        <v>0</v>
      </c>
      <c r="FR193">
        <f t="shared" si="267"/>
        <v>0</v>
      </c>
      <c r="FS193">
        <v>0</v>
      </c>
      <c r="FT193" t="s">
        <v>23</v>
      </c>
      <c r="FU193" t="s">
        <v>24</v>
      </c>
      <c r="FX193">
        <v>94.5</v>
      </c>
      <c r="FY193">
        <v>46.75</v>
      </c>
      <c r="GA193" t="s">
        <v>6</v>
      </c>
      <c r="GD193">
        <v>0</v>
      </c>
      <c r="GF193">
        <v>1138646690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268"/>
        <v>0</v>
      </c>
      <c r="GM193">
        <f t="shared" si="269"/>
        <v>1345.75</v>
      </c>
      <c r="GN193">
        <f t="shared" si="270"/>
        <v>1345.75</v>
      </c>
      <c r="GO193">
        <f t="shared" si="271"/>
        <v>0</v>
      </c>
      <c r="GP193">
        <f t="shared" si="272"/>
        <v>0</v>
      </c>
      <c r="GR193">
        <v>0</v>
      </c>
      <c r="GS193">
        <v>3</v>
      </c>
      <c r="GT193">
        <v>0</v>
      </c>
      <c r="GU193" t="s">
        <v>6</v>
      </c>
      <c r="GV193">
        <f t="shared" si="273"/>
        <v>0</v>
      </c>
      <c r="GW193">
        <v>1</v>
      </c>
      <c r="GX193">
        <f t="shared" si="274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421</v>
      </c>
      <c r="D194" s="2"/>
      <c r="E194" s="2" t="s">
        <v>335</v>
      </c>
      <c r="F194" s="2" t="s">
        <v>137</v>
      </c>
      <c r="G194" s="2" t="s">
        <v>138</v>
      </c>
      <c r="H194" s="2" t="s">
        <v>86</v>
      </c>
      <c r="I194" s="2">
        <f>I192*J194</f>
        <v>1.1219E-2</v>
      </c>
      <c r="J194" s="2">
        <v>1.2999999999999999E-2</v>
      </c>
      <c r="K194" s="2"/>
      <c r="L194" s="2"/>
      <c r="M194" s="2"/>
      <c r="N194" s="2"/>
      <c r="O194" s="2">
        <f t="shared" si="240"/>
        <v>0</v>
      </c>
      <c r="P194" s="2">
        <f t="shared" si="241"/>
        <v>0</v>
      </c>
      <c r="Q194" s="2">
        <f t="shared" si="242"/>
        <v>0</v>
      </c>
      <c r="R194" s="2">
        <f t="shared" si="243"/>
        <v>0</v>
      </c>
      <c r="S194" s="2">
        <f t="shared" si="244"/>
        <v>0</v>
      </c>
      <c r="T194" s="2">
        <f t="shared" si="245"/>
        <v>0</v>
      </c>
      <c r="U194" s="2">
        <f t="shared" si="246"/>
        <v>0</v>
      </c>
      <c r="V194" s="2">
        <f t="shared" si="247"/>
        <v>0</v>
      </c>
      <c r="W194" s="2">
        <f t="shared" si="248"/>
        <v>0</v>
      </c>
      <c r="X194" s="2">
        <f t="shared" si="249"/>
        <v>0</v>
      </c>
      <c r="Y194" s="2">
        <f t="shared" si="250"/>
        <v>0</v>
      </c>
      <c r="Z194" s="2"/>
      <c r="AA194" s="2">
        <v>16688585</v>
      </c>
      <c r="AB194" s="2">
        <f t="shared" si="251"/>
        <v>0</v>
      </c>
      <c r="AC194" s="2">
        <f t="shared" ref="AC194:AC219" si="275">ROUND((ES194),6)</f>
        <v>0</v>
      </c>
      <c r="AD194" s="2">
        <f>ROUND((((ET194)-(EU194))+AE194),6)</f>
        <v>0</v>
      </c>
      <c r="AE194" s="2">
        <f t="shared" ref="AE194:AF197" si="276">ROUND((EU194),6)</f>
        <v>0</v>
      </c>
      <c r="AF194" s="2">
        <f t="shared" si="276"/>
        <v>0</v>
      </c>
      <c r="AG194" s="2">
        <f t="shared" si="253"/>
        <v>0</v>
      </c>
      <c r="AH194" s="2">
        <f t="shared" ref="AH194:AI197" si="277">(EW194)</f>
        <v>0</v>
      </c>
      <c r="AI194" s="2">
        <f t="shared" si="277"/>
        <v>0</v>
      </c>
      <c r="AJ194" s="2">
        <f t="shared" si="255"/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95</v>
      </c>
      <c r="AU194" s="2">
        <v>47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6</v>
      </c>
      <c r="BE194" s="2" t="s">
        <v>6</v>
      </c>
      <c r="BF194" s="2" t="s">
        <v>6</v>
      </c>
      <c r="BG194" s="2" t="s">
        <v>6</v>
      </c>
      <c r="BH194" s="2">
        <v>3</v>
      </c>
      <c r="BI194" s="2">
        <v>1</v>
      </c>
      <c r="BJ194" s="2" t="s">
        <v>6</v>
      </c>
      <c r="BK194" s="2"/>
      <c r="BL194" s="2"/>
      <c r="BM194" s="2">
        <v>15001</v>
      </c>
      <c r="BN194" s="2">
        <v>0</v>
      </c>
      <c r="BO194" s="2" t="s">
        <v>6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6</v>
      </c>
      <c r="BZ194" s="2">
        <v>105</v>
      </c>
      <c r="CA194" s="2">
        <v>55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6</v>
      </c>
      <c r="CO194" s="2">
        <v>0</v>
      </c>
      <c r="CP194" s="2">
        <f t="shared" si="256"/>
        <v>0</v>
      </c>
      <c r="CQ194" s="2">
        <f t="shared" si="257"/>
        <v>0</v>
      </c>
      <c r="CR194" s="2">
        <f t="shared" si="258"/>
        <v>0</v>
      </c>
      <c r="CS194" s="2">
        <f t="shared" si="259"/>
        <v>0</v>
      </c>
      <c r="CT194" s="2">
        <f t="shared" si="260"/>
        <v>0</v>
      </c>
      <c r="CU194" s="2">
        <f t="shared" si="261"/>
        <v>0</v>
      </c>
      <c r="CV194" s="2">
        <f t="shared" si="262"/>
        <v>0</v>
      </c>
      <c r="CW194" s="2">
        <f t="shared" si="263"/>
        <v>0</v>
      </c>
      <c r="CX194" s="2">
        <f t="shared" si="264"/>
        <v>0</v>
      </c>
      <c r="CY194" s="2">
        <f t="shared" si="265"/>
        <v>0</v>
      </c>
      <c r="CZ194" s="2">
        <f t="shared" si="266"/>
        <v>0</v>
      </c>
      <c r="DA194" s="2"/>
      <c r="DB194" s="2"/>
      <c r="DC194" s="2" t="s">
        <v>6</v>
      </c>
      <c r="DD194" s="2" t="s">
        <v>6</v>
      </c>
      <c r="DE194" s="2" t="s">
        <v>6</v>
      </c>
      <c r="DF194" s="2" t="s">
        <v>6</v>
      </c>
      <c r="DG194" s="2" t="s">
        <v>6</v>
      </c>
      <c r="DH194" s="2" t="s">
        <v>6</v>
      </c>
      <c r="DI194" s="2" t="s">
        <v>6</v>
      </c>
      <c r="DJ194" s="2" t="s">
        <v>6</v>
      </c>
      <c r="DK194" s="2" t="s">
        <v>6</v>
      </c>
      <c r="DL194" s="2" t="s">
        <v>6</v>
      </c>
      <c r="DM194" s="2" t="s">
        <v>6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1009</v>
      </c>
      <c r="DV194" s="2" t="s">
        <v>86</v>
      </c>
      <c r="DW194" s="2" t="s">
        <v>86</v>
      </c>
      <c r="DX194" s="2">
        <v>1000</v>
      </c>
      <c r="DY194" s="2"/>
      <c r="DZ194" s="2"/>
      <c r="EA194" s="2"/>
      <c r="EB194" s="2"/>
      <c r="EC194" s="2"/>
      <c r="ED194" s="2"/>
      <c r="EE194" s="2">
        <v>16510513</v>
      </c>
      <c r="EF194" s="2">
        <v>2</v>
      </c>
      <c r="EG194" s="2" t="s">
        <v>20</v>
      </c>
      <c r="EH194" s="2">
        <v>0</v>
      </c>
      <c r="EI194" s="2" t="s">
        <v>6</v>
      </c>
      <c r="EJ194" s="2">
        <v>1</v>
      </c>
      <c r="EK194" s="2">
        <v>15001</v>
      </c>
      <c r="EL194" s="2" t="s">
        <v>112</v>
      </c>
      <c r="EM194" s="2" t="s">
        <v>113</v>
      </c>
      <c r="EN194" s="2"/>
      <c r="EO194" s="2" t="s">
        <v>6</v>
      </c>
      <c r="EP194" s="2"/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67"/>
        <v>0</v>
      </c>
      <c r="FS194" s="2">
        <v>0</v>
      </c>
      <c r="FT194" s="2" t="s">
        <v>23</v>
      </c>
      <c r="FU194" s="2" t="s">
        <v>24</v>
      </c>
      <c r="FV194" s="2"/>
      <c r="FW194" s="2"/>
      <c r="FX194" s="2">
        <v>94.5</v>
      </c>
      <c r="FY194" s="2">
        <v>46.75</v>
      </c>
      <c r="FZ194" s="2"/>
      <c r="GA194" s="2" t="s">
        <v>6</v>
      </c>
      <c r="GB194" s="2"/>
      <c r="GC194" s="2"/>
      <c r="GD194" s="2">
        <v>0</v>
      </c>
      <c r="GE194" s="2"/>
      <c r="GF194" s="2">
        <v>-1212923053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268"/>
        <v>0</v>
      </c>
      <c r="GM194" s="2">
        <f t="shared" si="269"/>
        <v>0</v>
      </c>
      <c r="GN194" s="2">
        <f t="shared" si="270"/>
        <v>0</v>
      </c>
      <c r="GO194" s="2">
        <f t="shared" si="271"/>
        <v>0</v>
      </c>
      <c r="GP194" s="2">
        <f t="shared" si="272"/>
        <v>0</v>
      </c>
      <c r="GQ194" s="2"/>
      <c r="GR194" s="2">
        <v>0</v>
      </c>
      <c r="GS194" s="2">
        <v>3</v>
      </c>
      <c r="GT194" s="2">
        <v>0</v>
      </c>
      <c r="GU194" s="2" t="s">
        <v>6</v>
      </c>
      <c r="GV194" s="2">
        <f t="shared" si="273"/>
        <v>0</v>
      </c>
      <c r="GW194" s="2">
        <v>1</v>
      </c>
      <c r="GX194" s="2">
        <f t="shared" si="274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428</v>
      </c>
      <c r="E195" t="s">
        <v>335</v>
      </c>
      <c r="F195" t="s">
        <v>137</v>
      </c>
      <c r="G195" t="s">
        <v>138</v>
      </c>
      <c r="H195" t="s">
        <v>86</v>
      </c>
      <c r="I195">
        <f>I193*J195</f>
        <v>1.1219E-2</v>
      </c>
      <c r="J195">
        <v>1.2999999999999999E-2</v>
      </c>
      <c r="O195">
        <f t="shared" si="240"/>
        <v>0</v>
      </c>
      <c r="P195">
        <f t="shared" si="241"/>
        <v>0</v>
      </c>
      <c r="Q195">
        <f t="shared" si="242"/>
        <v>0</v>
      </c>
      <c r="R195">
        <f t="shared" si="243"/>
        <v>0</v>
      </c>
      <c r="S195">
        <f t="shared" si="244"/>
        <v>0</v>
      </c>
      <c r="T195">
        <f t="shared" si="245"/>
        <v>0</v>
      </c>
      <c r="U195">
        <f t="shared" si="246"/>
        <v>0</v>
      </c>
      <c r="V195">
        <f t="shared" si="247"/>
        <v>0</v>
      </c>
      <c r="W195">
        <f t="shared" si="248"/>
        <v>0</v>
      </c>
      <c r="X195">
        <f t="shared" si="249"/>
        <v>0</v>
      </c>
      <c r="Y195">
        <f t="shared" si="250"/>
        <v>0</v>
      </c>
      <c r="AA195">
        <v>16688586</v>
      </c>
      <c r="AB195">
        <f t="shared" si="251"/>
        <v>0</v>
      </c>
      <c r="AC195">
        <f t="shared" si="275"/>
        <v>0</v>
      </c>
      <c r="AD195">
        <f>ROUND((((ET195)-(EU195))+AE195),6)</f>
        <v>0</v>
      </c>
      <c r="AE195">
        <f t="shared" si="276"/>
        <v>0</v>
      </c>
      <c r="AF195">
        <f t="shared" si="276"/>
        <v>0</v>
      </c>
      <c r="AG195">
        <f t="shared" si="253"/>
        <v>0</v>
      </c>
      <c r="AH195">
        <f t="shared" si="277"/>
        <v>0</v>
      </c>
      <c r="AI195">
        <f t="shared" si="277"/>
        <v>0</v>
      </c>
      <c r="AJ195">
        <f t="shared" si="255"/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47</v>
      </c>
      <c r="AV195">
        <v>1</v>
      </c>
      <c r="AW195">
        <v>1</v>
      </c>
      <c r="AZ195">
        <v>7.13</v>
      </c>
      <c r="BA195">
        <v>1</v>
      </c>
      <c r="BB195">
        <v>1</v>
      </c>
      <c r="BC195">
        <v>7.13</v>
      </c>
      <c r="BD195" t="s">
        <v>6</v>
      </c>
      <c r="BE195" t="s">
        <v>6</v>
      </c>
      <c r="BF195" t="s">
        <v>6</v>
      </c>
      <c r="BG195" t="s">
        <v>6</v>
      </c>
      <c r="BH195">
        <v>3</v>
      </c>
      <c r="BI195">
        <v>1</v>
      </c>
      <c r="BJ195" t="s">
        <v>6</v>
      </c>
      <c r="BM195">
        <v>15001</v>
      </c>
      <c r="BN195">
        <v>0</v>
      </c>
      <c r="BO195" t="s">
        <v>6</v>
      </c>
      <c r="BP195">
        <v>0</v>
      </c>
      <c r="BQ195">
        <v>2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105</v>
      </c>
      <c r="CA195">
        <v>55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256"/>
        <v>0</v>
      </c>
      <c r="CQ195">
        <f t="shared" si="257"/>
        <v>0</v>
      </c>
      <c r="CR195">
        <f t="shared" si="258"/>
        <v>0</v>
      </c>
      <c r="CS195">
        <f t="shared" si="259"/>
        <v>0</v>
      </c>
      <c r="CT195">
        <f t="shared" si="260"/>
        <v>0</v>
      </c>
      <c r="CU195">
        <f t="shared" si="261"/>
        <v>0</v>
      </c>
      <c r="CV195">
        <f t="shared" si="262"/>
        <v>0</v>
      </c>
      <c r="CW195">
        <f t="shared" si="263"/>
        <v>0</v>
      </c>
      <c r="CX195">
        <f t="shared" si="264"/>
        <v>0</v>
      </c>
      <c r="CY195">
        <f t="shared" si="265"/>
        <v>0</v>
      </c>
      <c r="CZ195">
        <f t="shared" si="266"/>
        <v>0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1009</v>
      </c>
      <c r="DV195" t="s">
        <v>86</v>
      </c>
      <c r="DW195" t="s">
        <v>86</v>
      </c>
      <c r="DX195">
        <v>1000</v>
      </c>
      <c r="EE195">
        <v>16510513</v>
      </c>
      <c r="EF195">
        <v>2</v>
      </c>
      <c r="EG195" t="s">
        <v>20</v>
      </c>
      <c r="EH195">
        <v>0</v>
      </c>
      <c r="EI195" t="s">
        <v>6</v>
      </c>
      <c r="EJ195">
        <v>1</v>
      </c>
      <c r="EK195">
        <v>15001</v>
      </c>
      <c r="EL195" t="s">
        <v>112</v>
      </c>
      <c r="EM195" t="s">
        <v>113</v>
      </c>
      <c r="EO195" t="s">
        <v>6</v>
      </c>
      <c r="EQ195">
        <v>0</v>
      </c>
      <c r="ER195">
        <v>0</v>
      </c>
      <c r="ES195">
        <v>0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67"/>
        <v>0</v>
      </c>
      <c r="FS195">
        <v>0</v>
      </c>
      <c r="FT195" t="s">
        <v>23</v>
      </c>
      <c r="FU195" t="s">
        <v>24</v>
      </c>
      <c r="FX195">
        <v>94.5</v>
      </c>
      <c r="FY195">
        <v>46.75</v>
      </c>
      <c r="GA195" t="s">
        <v>6</v>
      </c>
      <c r="GD195">
        <v>0</v>
      </c>
      <c r="GF195">
        <v>-1212923053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268"/>
        <v>0</v>
      </c>
      <c r="GM195">
        <f t="shared" si="269"/>
        <v>0</v>
      </c>
      <c r="GN195">
        <f t="shared" si="270"/>
        <v>0</v>
      </c>
      <c r="GO195">
        <f t="shared" si="271"/>
        <v>0</v>
      </c>
      <c r="GP195">
        <f t="shared" si="272"/>
        <v>0</v>
      </c>
      <c r="GR195">
        <v>0</v>
      </c>
      <c r="GS195">
        <v>3</v>
      </c>
      <c r="GT195">
        <v>0</v>
      </c>
      <c r="GU195" t="s">
        <v>6</v>
      </c>
      <c r="GV195">
        <f t="shared" si="273"/>
        <v>0</v>
      </c>
      <c r="GW195">
        <v>1</v>
      </c>
      <c r="GX195">
        <f t="shared" si="274"/>
        <v>0</v>
      </c>
      <c r="HA195">
        <v>0</v>
      </c>
      <c r="HB195">
        <v>0</v>
      </c>
      <c r="IK195">
        <v>0</v>
      </c>
    </row>
    <row r="196" spans="1:255" x14ac:dyDescent="0.2">
      <c r="A196" s="2">
        <v>18</v>
      </c>
      <c r="B196" s="2">
        <v>1</v>
      </c>
      <c r="C196" s="2">
        <v>420</v>
      </c>
      <c r="D196" s="2"/>
      <c r="E196" s="2" t="s">
        <v>336</v>
      </c>
      <c r="F196" s="2" t="s">
        <v>133</v>
      </c>
      <c r="G196" s="2" t="s">
        <v>134</v>
      </c>
      <c r="H196" s="2" t="s">
        <v>90</v>
      </c>
      <c r="I196" s="2">
        <f>I192*J196</f>
        <v>11.218999999999999</v>
      </c>
      <c r="J196" s="2">
        <v>13</v>
      </c>
      <c r="K196" s="2"/>
      <c r="L196" s="2"/>
      <c r="M196" s="2"/>
      <c r="N196" s="2"/>
      <c r="O196" s="2">
        <f t="shared" si="240"/>
        <v>169.29</v>
      </c>
      <c r="P196" s="2">
        <f t="shared" si="241"/>
        <v>169.29</v>
      </c>
      <c r="Q196" s="2">
        <f t="shared" si="242"/>
        <v>0</v>
      </c>
      <c r="R196" s="2">
        <f t="shared" si="243"/>
        <v>0</v>
      </c>
      <c r="S196" s="2">
        <f t="shared" si="244"/>
        <v>0</v>
      </c>
      <c r="T196" s="2">
        <f t="shared" si="245"/>
        <v>0</v>
      </c>
      <c r="U196" s="2">
        <f t="shared" si="246"/>
        <v>0</v>
      </c>
      <c r="V196" s="2">
        <f t="shared" si="247"/>
        <v>0</v>
      </c>
      <c r="W196" s="2">
        <f t="shared" si="248"/>
        <v>0</v>
      </c>
      <c r="X196" s="2">
        <f t="shared" si="249"/>
        <v>0</v>
      </c>
      <c r="Y196" s="2">
        <f t="shared" si="250"/>
        <v>0</v>
      </c>
      <c r="Z196" s="2"/>
      <c r="AA196" s="2">
        <v>16688585</v>
      </c>
      <c r="AB196" s="2">
        <f t="shared" si="251"/>
        <v>15.09</v>
      </c>
      <c r="AC196" s="2">
        <f t="shared" si="275"/>
        <v>15.09</v>
      </c>
      <c r="AD196" s="2">
        <f>ROUND((((ET196)-(EU196))+AE196),6)</f>
        <v>0</v>
      </c>
      <c r="AE196" s="2">
        <f t="shared" si="276"/>
        <v>0</v>
      </c>
      <c r="AF196" s="2">
        <f t="shared" si="276"/>
        <v>0</v>
      </c>
      <c r="AG196" s="2">
        <f t="shared" si="253"/>
        <v>0</v>
      </c>
      <c r="AH196" s="2">
        <f t="shared" si="277"/>
        <v>0</v>
      </c>
      <c r="AI196" s="2">
        <f t="shared" si="277"/>
        <v>0</v>
      </c>
      <c r="AJ196" s="2">
        <f t="shared" si="255"/>
        <v>0</v>
      </c>
      <c r="AK196" s="2">
        <v>15.09</v>
      </c>
      <c r="AL196" s="2">
        <v>15.09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80</v>
      </c>
      <c r="AU196" s="2">
        <v>50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6</v>
      </c>
      <c r="BE196" s="2" t="s">
        <v>6</v>
      </c>
      <c r="BF196" s="2" t="s">
        <v>6</v>
      </c>
      <c r="BG196" s="2" t="s">
        <v>6</v>
      </c>
      <c r="BH196" s="2">
        <v>3</v>
      </c>
      <c r="BI196" s="2">
        <v>1</v>
      </c>
      <c r="BJ196" s="2" t="s">
        <v>135</v>
      </c>
      <c r="BK196" s="2"/>
      <c r="BL196" s="2"/>
      <c r="BM196" s="2">
        <v>62001</v>
      </c>
      <c r="BN196" s="2">
        <v>0</v>
      </c>
      <c r="BO196" s="2" t="s">
        <v>6</v>
      </c>
      <c r="BP196" s="2">
        <v>0</v>
      </c>
      <c r="BQ196" s="2">
        <v>6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6</v>
      </c>
      <c r="BZ196" s="2">
        <v>80</v>
      </c>
      <c r="CA196" s="2">
        <v>50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6</v>
      </c>
      <c r="CO196" s="2">
        <v>0</v>
      </c>
      <c r="CP196" s="2">
        <f t="shared" si="256"/>
        <v>169.29</v>
      </c>
      <c r="CQ196" s="2">
        <f t="shared" si="257"/>
        <v>15.09</v>
      </c>
      <c r="CR196" s="2">
        <f t="shared" si="258"/>
        <v>0</v>
      </c>
      <c r="CS196" s="2">
        <f t="shared" si="259"/>
        <v>0</v>
      </c>
      <c r="CT196" s="2">
        <f t="shared" si="260"/>
        <v>0</v>
      </c>
      <c r="CU196" s="2">
        <f t="shared" si="261"/>
        <v>0</v>
      </c>
      <c r="CV196" s="2">
        <f t="shared" si="262"/>
        <v>0</v>
      </c>
      <c r="CW196" s="2">
        <f t="shared" si="263"/>
        <v>0</v>
      </c>
      <c r="CX196" s="2">
        <f t="shared" si="264"/>
        <v>0</v>
      </c>
      <c r="CY196" s="2">
        <f t="shared" si="265"/>
        <v>0</v>
      </c>
      <c r="CZ196" s="2">
        <f t="shared" si="266"/>
        <v>0</v>
      </c>
      <c r="DA196" s="2"/>
      <c r="DB196" s="2"/>
      <c r="DC196" s="2" t="s">
        <v>6</v>
      </c>
      <c r="DD196" s="2" t="s">
        <v>6</v>
      </c>
      <c r="DE196" s="2" t="s">
        <v>6</v>
      </c>
      <c r="DF196" s="2" t="s">
        <v>6</v>
      </c>
      <c r="DG196" s="2" t="s">
        <v>6</v>
      </c>
      <c r="DH196" s="2" t="s">
        <v>6</v>
      </c>
      <c r="DI196" s="2" t="s">
        <v>6</v>
      </c>
      <c r="DJ196" s="2" t="s">
        <v>6</v>
      </c>
      <c r="DK196" s="2" t="s">
        <v>6</v>
      </c>
      <c r="DL196" s="2" t="s">
        <v>6</v>
      </c>
      <c r="DM196" s="2" t="s">
        <v>6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1009</v>
      </c>
      <c r="DV196" s="2" t="s">
        <v>90</v>
      </c>
      <c r="DW196" s="2" t="s">
        <v>90</v>
      </c>
      <c r="DX196" s="2">
        <v>1</v>
      </c>
      <c r="DY196" s="2"/>
      <c r="DZ196" s="2"/>
      <c r="EA196" s="2"/>
      <c r="EB196" s="2"/>
      <c r="EC196" s="2"/>
      <c r="ED196" s="2"/>
      <c r="EE196" s="2">
        <v>16510571</v>
      </c>
      <c r="EF196" s="2">
        <v>6</v>
      </c>
      <c r="EG196" s="2" t="s">
        <v>39</v>
      </c>
      <c r="EH196" s="2">
        <v>0</v>
      </c>
      <c r="EI196" s="2" t="s">
        <v>6</v>
      </c>
      <c r="EJ196" s="2">
        <v>1</v>
      </c>
      <c r="EK196" s="2">
        <v>62001</v>
      </c>
      <c r="EL196" s="2" t="s">
        <v>81</v>
      </c>
      <c r="EM196" s="2" t="s">
        <v>82</v>
      </c>
      <c r="EN196" s="2"/>
      <c r="EO196" s="2" t="s">
        <v>6</v>
      </c>
      <c r="EP196" s="2"/>
      <c r="EQ196" s="2">
        <v>0</v>
      </c>
      <c r="ER196" s="2">
        <v>15.09</v>
      </c>
      <c r="ES196" s="2">
        <v>15.09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67"/>
        <v>0</v>
      </c>
      <c r="FS196" s="2">
        <v>0</v>
      </c>
      <c r="FT196" s="2"/>
      <c r="FU196" s="2"/>
      <c r="FV196" s="2"/>
      <c r="FW196" s="2"/>
      <c r="FX196" s="2">
        <v>80</v>
      </c>
      <c r="FY196" s="2">
        <v>50</v>
      </c>
      <c r="FZ196" s="2"/>
      <c r="GA196" s="2" t="s">
        <v>6</v>
      </c>
      <c r="GB196" s="2"/>
      <c r="GC196" s="2"/>
      <c r="GD196" s="2">
        <v>0</v>
      </c>
      <c r="GE196" s="2"/>
      <c r="GF196" s="2">
        <v>1453462043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268"/>
        <v>0</v>
      </c>
      <c r="GM196" s="2">
        <f t="shared" si="269"/>
        <v>169.29</v>
      </c>
      <c r="GN196" s="2">
        <f t="shared" si="270"/>
        <v>169.29</v>
      </c>
      <c r="GO196" s="2">
        <f t="shared" si="271"/>
        <v>0</v>
      </c>
      <c r="GP196" s="2">
        <f t="shared" si="272"/>
        <v>0</v>
      </c>
      <c r="GQ196" s="2"/>
      <c r="GR196" s="2">
        <v>0</v>
      </c>
      <c r="GS196" s="2">
        <v>3</v>
      </c>
      <c r="GT196" s="2">
        <v>0</v>
      </c>
      <c r="GU196" s="2" t="s">
        <v>6</v>
      </c>
      <c r="GV196" s="2">
        <f t="shared" si="273"/>
        <v>0</v>
      </c>
      <c r="GW196" s="2">
        <v>1</v>
      </c>
      <c r="GX196" s="2">
        <f t="shared" si="274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18</v>
      </c>
      <c r="B197">
        <v>1</v>
      </c>
      <c r="C197">
        <v>427</v>
      </c>
      <c r="E197" t="s">
        <v>336</v>
      </c>
      <c r="F197" t="s">
        <v>133</v>
      </c>
      <c r="G197" t="s">
        <v>134</v>
      </c>
      <c r="H197" t="s">
        <v>90</v>
      </c>
      <c r="I197">
        <f>I193*J197</f>
        <v>11.218999999999999</v>
      </c>
      <c r="J197">
        <v>13</v>
      </c>
      <c r="O197">
        <f t="shared" si="240"/>
        <v>1207.07</v>
      </c>
      <c r="P197">
        <f t="shared" si="241"/>
        <v>1207.07</v>
      </c>
      <c r="Q197">
        <f t="shared" si="242"/>
        <v>0</v>
      </c>
      <c r="R197">
        <f t="shared" si="243"/>
        <v>0</v>
      </c>
      <c r="S197">
        <f t="shared" si="244"/>
        <v>0</v>
      </c>
      <c r="T197">
        <f t="shared" si="245"/>
        <v>0</v>
      </c>
      <c r="U197">
        <f t="shared" si="246"/>
        <v>0</v>
      </c>
      <c r="V197">
        <f t="shared" si="247"/>
        <v>0</v>
      </c>
      <c r="W197">
        <f t="shared" si="248"/>
        <v>0</v>
      </c>
      <c r="X197">
        <f t="shared" si="249"/>
        <v>0</v>
      </c>
      <c r="Y197">
        <f t="shared" si="250"/>
        <v>0</v>
      </c>
      <c r="AA197">
        <v>16688586</v>
      </c>
      <c r="AB197">
        <f t="shared" si="251"/>
        <v>15.09</v>
      </c>
      <c r="AC197">
        <f t="shared" si="275"/>
        <v>15.09</v>
      </c>
      <c r="AD197">
        <f>ROUND((((ET197)-(EU197))+AE197),6)</f>
        <v>0</v>
      </c>
      <c r="AE197">
        <f t="shared" si="276"/>
        <v>0</v>
      </c>
      <c r="AF197">
        <f t="shared" si="276"/>
        <v>0</v>
      </c>
      <c r="AG197">
        <f t="shared" si="253"/>
        <v>0</v>
      </c>
      <c r="AH197">
        <f t="shared" si="277"/>
        <v>0</v>
      </c>
      <c r="AI197">
        <f t="shared" si="277"/>
        <v>0</v>
      </c>
      <c r="AJ197">
        <f t="shared" si="255"/>
        <v>0</v>
      </c>
      <c r="AK197">
        <v>15.09</v>
      </c>
      <c r="AL197">
        <v>15.09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80</v>
      </c>
      <c r="AU197">
        <v>50</v>
      </c>
      <c r="AV197">
        <v>1</v>
      </c>
      <c r="AW197">
        <v>1</v>
      </c>
      <c r="AZ197">
        <v>7.13</v>
      </c>
      <c r="BA197">
        <v>1</v>
      </c>
      <c r="BB197">
        <v>1</v>
      </c>
      <c r="BC197">
        <v>7.13</v>
      </c>
      <c r="BD197" t="s">
        <v>6</v>
      </c>
      <c r="BE197" t="s">
        <v>6</v>
      </c>
      <c r="BF197" t="s">
        <v>6</v>
      </c>
      <c r="BG197" t="s">
        <v>6</v>
      </c>
      <c r="BH197">
        <v>3</v>
      </c>
      <c r="BI197">
        <v>1</v>
      </c>
      <c r="BJ197" t="s">
        <v>135</v>
      </c>
      <c r="BM197">
        <v>62001</v>
      </c>
      <c r="BN197">
        <v>0</v>
      </c>
      <c r="BO197" t="s">
        <v>6</v>
      </c>
      <c r="BP197">
        <v>0</v>
      </c>
      <c r="BQ197">
        <v>6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80</v>
      </c>
      <c r="CA197">
        <v>50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256"/>
        <v>1207.07</v>
      </c>
      <c r="CQ197">
        <f t="shared" si="257"/>
        <v>107.5917</v>
      </c>
      <c r="CR197">
        <f t="shared" si="258"/>
        <v>0</v>
      </c>
      <c r="CS197">
        <f t="shared" si="259"/>
        <v>0</v>
      </c>
      <c r="CT197">
        <f t="shared" si="260"/>
        <v>0</v>
      </c>
      <c r="CU197">
        <f t="shared" si="261"/>
        <v>0</v>
      </c>
      <c r="CV197">
        <f t="shared" si="262"/>
        <v>0</v>
      </c>
      <c r="CW197">
        <f t="shared" si="263"/>
        <v>0</v>
      </c>
      <c r="CX197">
        <f t="shared" si="264"/>
        <v>0</v>
      </c>
      <c r="CY197">
        <f t="shared" si="265"/>
        <v>0</v>
      </c>
      <c r="CZ197">
        <f t="shared" si="266"/>
        <v>0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1009</v>
      </c>
      <c r="DV197" t="s">
        <v>90</v>
      </c>
      <c r="DW197" t="s">
        <v>90</v>
      </c>
      <c r="DX197">
        <v>1</v>
      </c>
      <c r="EE197">
        <v>16510571</v>
      </c>
      <c r="EF197">
        <v>6</v>
      </c>
      <c r="EG197" t="s">
        <v>39</v>
      </c>
      <c r="EH197">
        <v>0</v>
      </c>
      <c r="EI197" t="s">
        <v>6</v>
      </c>
      <c r="EJ197">
        <v>1</v>
      </c>
      <c r="EK197">
        <v>62001</v>
      </c>
      <c r="EL197" t="s">
        <v>81</v>
      </c>
      <c r="EM197" t="s">
        <v>82</v>
      </c>
      <c r="EO197" t="s">
        <v>6</v>
      </c>
      <c r="EQ197">
        <v>0</v>
      </c>
      <c r="ER197">
        <v>15.09</v>
      </c>
      <c r="ES197">
        <v>15.09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67"/>
        <v>0</v>
      </c>
      <c r="FS197">
        <v>0</v>
      </c>
      <c r="FX197">
        <v>80</v>
      </c>
      <c r="FY197">
        <v>50</v>
      </c>
      <c r="GA197" t="s">
        <v>6</v>
      </c>
      <c r="GD197">
        <v>0</v>
      </c>
      <c r="GF197">
        <v>1453462043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268"/>
        <v>0</v>
      </c>
      <c r="GM197">
        <f t="shared" si="269"/>
        <v>1207.07</v>
      </c>
      <c r="GN197">
        <f t="shared" si="270"/>
        <v>1207.07</v>
      </c>
      <c r="GO197">
        <f t="shared" si="271"/>
        <v>0</v>
      </c>
      <c r="GP197">
        <f t="shared" si="272"/>
        <v>0</v>
      </c>
      <c r="GR197">
        <v>0</v>
      </c>
      <c r="GS197">
        <v>3</v>
      </c>
      <c r="GT197">
        <v>0</v>
      </c>
      <c r="GU197" t="s">
        <v>6</v>
      </c>
      <c r="GV197">
        <f t="shared" si="273"/>
        <v>0</v>
      </c>
      <c r="GW197">
        <v>1</v>
      </c>
      <c r="GX197">
        <f t="shared" si="274"/>
        <v>0</v>
      </c>
      <c r="HA197">
        <v>0</v>
      </c>
      <c r="HB197">
        <v>0</v>
      </c>
      <c r="IK197">
        <v>0</v>
      </c>
    </row>
    <row r="198" spans="1:255" x14ac:dyDescent="0.2">
      <c r="A198" s="2">
        <v>17</v>
      </c>
      <c r="B198" s="2">
        <v>1</v>
      </c>
      <c r="C198" s="2">
        <f>ROW(SmtRes!A434)</f>
        <v>434</v>
      </c>
      <c r="D198" s="2">
        <f>ROW(EtalonRes!A418)</f>
        <v>418</v>
      </c>
      <c r="E198" s="2" t="s">
        <v>337</v>
      </c>
      <c r="F198" s="2" t="s">
        <v>338</v>
      </c>
      <c r="G198" s="2" t="s">
        <v>339</v>
      </c>
      <c r="H198" s="2" t="s">
        <v>18</v>
      </c>
      <c r="I198" s="2">
        <f>ROUND(32.42/100,9)</f>
        <v>0.32419999999999999</v>
      </c>
      <c r="J198" s="2">
        <v>0</v>
      </c>
      <c r="K198" s="2"/>
      <c r="L198" s="2"/>
      <c r="M198" s="2"/>
      <c r="N198" s="2"/>
      <c r="O198" s="2">
        <f t="shared" si="240"/>
        <v>709.21</v>
      </c>
      <c r="P198" s="2">
        <f t="shared" si="241"/>
        <v>366.48</v>
      </c>
      <c r="Q198" s="2">
        <f t="shared" si="242"/>
        <v>41.89</v>
      </c>
      <c r="R198" s="2">
        <f t="shared" si="243"/>
        <v>24.27</v>
      </c>
      <c r="S198" s="2">
        <f t="shared" si="244"/>
        <v>300.83999999999997</v>
      </c>
      <c r="T198" s="2">
        <f t="shared" si="245"/>
        <v>0</v>
      </c>
      <c r="U198" s="2">
        <f t="shared" si="246"/>
        <v>32.0037272</v>
      </c>
      <c r="V198" s="2">
        <f t="shared" si="247"/>
        <v>2.5490225</v>
      </c>
      <c r="W198" s="2">
        <f t="shared" si="248"/>
        <v>0</v>
      </c>
      <c r="X198" s="2">
        <f t="shared" si="249"/>
        <v>308.85000000000002</v>
      </c>
      <c r="Y198" s="2">
        <f t="shared" si="250"/>
        <v>152.80000000000001</v>
      </c>
      <c r="Z198" s="2"/>
      <c r="AA198" s="2">
        <v>16688585</v>
      </c>
      <c r="AB198" s="2">
        <f t="shared" si="251"/>
        <v>2187.56</v>
      </c>
      <c r="AC198" s="2">
        <f t="shared" si="275"/>
        <v>1130.4000000000001</v>
      </c>
      <c r="AD198" s="2">
        <f>ROUND(((((ET198*1.25))-((EU198*1.25)))+AE198),6)</f>
        <v>129.22499999999999</v>
      </c>
      <c r="AE198" s="2">
        <f>ROUND(((EU198*1.25)),6)</f>
        <v>74.875</v>
      </c>
      <c r="AF198" s="2">
        <f>ROUND(((EV198*1.15)),6)</f>
        <v>927.93499999999995</v>
      </c>
      <c r="AG198" s="2">
        <f t="shared" si="253"/>
        <v>0</v>
      </c>
      <c r="AH198" s="2">
        <f>((EW198*1.15))</f>
        <v>98.715999999999994</v>
      </c>
      <c r="AI198" s="2">
        <f>((EX198*1.25))</f>
        <v>7.8624999999999998</v>
      </c>
      <c r="AJ198" s="2">
        <f t="shared" si="255"/>
        <v>0</v>
      </c>
      <c r="AK198" s="2">
        <v>2040.68</v>
      </c>
      <c r="AL198" s="2">
        <v>1130.4000000000001</v>
      </c>
      <c r="AM198" s="2">
        <v>103.38</v>
      </c>
      <c r="AN198" s="2">
        <v>59.9</v>
      </c>
      <c r="AO198" s="2">
        <v>806.9</v>
      </c>
      <c r="AP198" s="2">
        <v>0</v>
      </c>
      <c r="AQ198" s="2">
        <v>85.84</v>
      </c>
      <c r="AR198" s="2">
        <v>6.29</v>
      </c>
      <c r="AS198" s="2">
        <v>0</v>
      </c>
      <c r="AT198" s="2">
        <v>95</v>
      </c>
      <c r="AU198" s="2">
        <v>47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6</v>
      </c>
      <c r="BE198" s="2" t="s">
        <v>6</v>
      </c>
      <c r="BF198" s="2" t="s">
        <v>6</v>
      </c>
      <c r="BG198" s="2" t="s">
        <v>6</v>
      </c>
      <c r="BH198" s="2">
        <v>0</v>
      </c>
      <c r="BI198" s="2">
        <v>1</v>
      </c>
      <c r="BJ198" s="2" t="s">
        <v>340</v>
      </c>
      <c r="BK198" s="2"/>
      <c r="BL198" s="2"/>
      <c r="BM198" s="2">
        <v>15001</v>
      </c>
      <c r="BN198" s="2">
        <v>0</v>
      </c>
      <c r="BO198" s="2" t="s">
        <v>6</v>
      </c>
      <c r="BP198" s="2">
        <v>0</v>
      </c>
      <c r="BQ198" s="2">
        <v>2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6</v>
      </c>
      <c r="BZ198" s="2">
        <v>105</v>
      </c>
      <c r="CA198" s="2">
        <v>55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1583</v>
      </c>
      <c r="CO198" s="2">
        <v>0</v>
      </c>
      <c r="CP198" s="2">
        <f t="shared" si="256"/>
        <v>709.21</v>
      </c>
      <c r="CQ198" s="2">
        <f t="shared" si="257"/>
        <v>1130.4000000000001</v>
      </c>
      <c r="CR198" s="2">
        <f t="shared" si="258"/>
        <v>129.22499999999999</v>
      </c>
      <c r="CS198" s="2">
        <f t="shared" si="259"/>
        <v>74.875</v>
      </c>
      <c r="CT198" s="2">
        <f t="shared" si="260"/>
        <v>927.93499999999995</v>
      </c>
      <c r="CU198" s="2">
        <f t="shared" si="261"/>
        <v>0</v>
      </c>
      <c r="CV198" s="2">
        <f t="shared" si="262"/>
        <v>98.715999999999994</v>
      </c>
      <c r="CW198" s="2">
        <f t="shared" si="263"/>
        <v>7.8624999999999998</v>
      </c>
      <c r="CX198" s="2">
        <f t="shared" si="264"/>
        <v>0</v>
      </c>
      <c r="CY198" s="2">
        <f t="shared" si="265"/>
        <v>308.85449999999997</v>
      </c>
      <c r="CZ198" s="2">
        <f t="shared" si="266"/>
        <v>152.80169999999998</v>
      </c>
      <c r="DA198" s="2"/>
      <c r="DB198" s="2"/>
      <c r="DC198" s="2" t="s">
        <v>6</v>
      </c>
      <c r="DD198" s="2" t="s">
        <v>6</v>
      </c>
      <c r="DE198" s="2" t="s">
        <v>96</v>
      </c>
      <c r="DF198" s="2" t="s">
        <v>96</v>
      </c>
      <c r="DG198" s="2" t="s">
        <v>97</v>
      </c>
      <c r="DH198" s="2" t="s">
        <v>6</v>
      </c>
      <c r="DI198" s="2" t="s">
        <v>97</v>
      </c>
      <c r="DJ198" s="2" t="s">
        <v>96</v>
      </c>
      <c r="DK198" s="2" t="s">
        <v>6</v>
      </c>
      <c r="DL198" s="2" t="s">
        <v>6</v>
      </c>
      <c r="DM198" s="2" t="s">
        <v>6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1005</v>
      </c>
      <c r="DV198" s="2" t="s">
        <v>18</v>
      </c>
      <c r="DW198" s="2" t="s">
        <v>18</v>
      </c>
      <c r="DX198" s="2">
        <v>100</v>
      </c>
      <c r="DY198" s="2"/>
      <c r="DZ198" s="2"/>
      <c r="EA198" s="2"/>
      <c r="EB198" s="2"/>
      <c r="EC198" s="2"/>
      <c r="ED198" s="2"/>
      <c r="EE198" s="2">
        <v>16510513</v>
      </c>
      <c r="EF198" s="2">
        <v>2</v>
      </c>
      <c r="EG198" s="2" t="s">
        <v>20</v>
      </c>
      <c r="EH198" s="2">
        <v>0</v>
      </c>
      <c r="EI198" s="2" t="s">
        <v>6</v>
      </c>
      <c r="EJ198" s="2">
        <v>1</v>
      </c>
      <c r="EK198" s="2">
        <v>15001</v>
      </c>
      <c r="EL198" s="2" t="s">
        <v>112</v>
      </c>
      <c r="EM198" s="2" t="s">
        <v>113</v>
      </c>
      <c r="EN198" s="2"/>
      <c r="EO198" s="2" t="s">
        <v>100</v>
      </c>
      <c r="EP198" s="2"/>
      <c r="EQ198" s="2">
        <v>0</v>
      </c>
      <c r="ER198" s="2">
        <v>2040.68</v>
      </c>
      <c r="ES198" s="2">
        <v>1130.4000000000001</v>
      </c>
      <c r="ET198" s="2">
        <v>103.38</v>
      </c>
      <c r="EU198" s="2">
        <v>59.9</v>
      </c>
      <c r="EV198" s="2">
        <v>806.9</v>
      </c>
      <c r="EW198" s="2">
        <v>85.84</v>
      </c>
      <c r="EX198" s="2">
        <v>6.29</v>
      </c>
      <c r="EY198" s="2">
        <v>0</v>
      </c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67"/>
        <v>0</v>
      </c>
      <c r="FS198" s="2">
        <v>0</v>
      </c>
      <c r="FT198" s="2" t="s">
        <v>23</v>
      </c>
      <c r="FU198" s="2" t="s">
        <v>24</v>
      </c>
      <c r="FV198" s="2"/>
      <c r="FW198" s="2"/>
      <c r="FX198" s="2">
        <v>94.5</v>
      </c>
      <c r="FY198" s="2">
        <v>46.75</v>
      </c>
      <c r="FZ198" s="2"/>
      <c r="GA198" s="2" t="s">
        <v>6</v>
      </c>
      <c r="GB198" s="2"/>
      <c r="GC198" s="2"/>
      <c r="GD198" s="2">
        <v>0</v>
      </c>
      <c r="GE198" s="2"/>
      <c r="GF198" s="2">
        <v>2119154356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268"/>
        <v>0</v>
      </c>
      <c r="GM198" s="2">
        <f t="shared" si="269"/>
        <v>1170.8599999999999</v>
      </c>
      <c r="GN198" s="2">
        <f t="shared" si="270"/>
        <v>1170.8599999999999</v>
      </c>
      <c r="GO198" s="2">
        <f t="shared" si="271"/>
        <v>0</v>
      </c>
      <c r="GP198" s="2">
        <f t="shared" si="272"/>
        <v>0</v>
      </c>
      <c r="GQ198" s="2"/>
      <c r="GR198" s="2">
        <v>0</v>
      </c>
      <c r="GS198" s="2">
        <v>3</v>
      </c>
      <c r="GT198" s="2">
        <v>0</v>
      </c>
      <c r="GU198" s="2" t="s">
        <v>6</v>
      </c>
      <c r="GV198" s="2">
        <f t="shared" si="273"/>
        <v>0</v>
      </c>
      <c r="GW198" s="2">
        <v>1</v>
      </c>
      <c r="GX198" s="2">
        <f t="shared" si="274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17</v>
      </c>
      <c r="B199">
        <v>1</v>
      </c>
      <c r="C199">
        <f>ROW(SmtRes!A440)</f>
        <v>440</v>
      </c>
      <c r="D199">
        <f>ROW(EtalonRes!A426)</f>
        <v>426</v>
      </c>
      <c r="E199" t="s">
        <v>337</v>
      </c>
      <c r="F199" t="s">
        <v>338</v>
      </c>
      <c r="G199" t="s">
        <v>339</v>
      </c>
      <c r="H199" t="s">
        <v>18</v>
      </c>
      <c r="I199">
        <f>ROUND(32.42/100,9)</f>
        <v>0.32419999999999999</v>
      </c>
      <c r="J199">
        <v>0</v>
      </c>
      <c r="O199">
        <f t="shared" si="240"/>
        <v>5056.6400000000003</v>
      </c>
      <c r="P199">
        <f t="shared" si="241"/>
        <v>2612.9699999999998</v>
      </c>
      <c r="Q199">
        <f t="shared" si="242"/>
        <v>298.70999999999998</v>
      </c>
      <c r="R199">
        <f t="shared" si="243"/>
        <v>173.08</v>
      </c>
      <c r="S199">
        <f t="shared" si="244"/>
        <v>2144.96</v>
      </c>
      <c r="T199">
        <f t="shared" si="245"/>
        <v>0</v>
      </c>
      <c r="U199">
        <f t="shared" si="246"/>
        <v>32.0037272</v>
      </c>
      <c r="V199">
        <f t="shared" si="247"/>
        <v>2.5490225</v>
      </c>
      <c r="W199">
        <f t="shared" si="248"/>
        <v>0</v>
      </c>
      <c r="X199">
        <f t="shared" si="249"/>
        <v>2202.14</v>
      </c>
      <c r="Y199">
        <f t="shared" si="250"/>
        <v>1089.48</v>
      </c>
      <c r="AA199">
        <v>16688586</v>
      </c>
      <c r="AB199">
        <f t="shared" si="251"/>
        <v>2187.56</v>
      </c>
      <c r="AC199">
        <f t="shared" si="275"/>
        <v>1130.4000000000001</v>
      </c>
      <c r="AD199">
        <f>ROUND(((((ET199*1.25))-((EU199*1.25)))+AE199),6)</f>
        <v>129.22499999999999</v>
      </c>
      <c r="AE199">
        <f>ROUND(((EU199*1.25)),6)</f>
        <v>74.875</v>
      </c>
      <c r="AF199">
        <f>ROUND(((EV199*1.15)),6)</f>
        <v>927.93499999999995</v>
      </c>
      <c r="AG199">
        <f t="shared" si="253"/>
        <v>0</v>
      </c>
      <c r="AH199">
        <f>((EW199*1.15))</f>
        <v>98.715999999999994</v>
      </c>
      <c r="AI199">
        <f>((EX199*1.25))</f>
        <v>7.8624999999999998</v>
      </c>
      <c r="AJ199">
        <f t="shared" si="255"/>
        <v>0</v>
      </c>
      <c r="AK199">
        <v>2040.68</v>
      </c>
      <c r="AL199">
        <v>1130.4000000000001</v>
      </c>
      <c r="AM199">
        <v>103.38</v>
      </c>
      <c r="AN199">
        <v>59.9</v>
      </c>
      <c r="AO199">
        <v>806.9</v>
      </c>
      <c r="AP199">
        <v>0</v>
      </c>
      <c r="AQ199">
        <v>85.84</v>
      </c>
      <c r="AR199">
        <v>6.29</v>
      </c>
      <c r="AS199">
        <v>0</v>
      </c>
      <c r="AT199">
        <v>95</v>
      </c>
      <c r="AU199">
        <v>47</v>
      </c>
      <c r="AV199">
        <v>1</v>
      </c>
      <c r="AW199">
        <v>1</v>
      </c>
      <c r="AZ199">
        <v>7.13</v>
      </c>
      <c r="BA199">
        <v>7.13</v>
      </c>
      <c r="BB199">
        <v>7.13</v>
      </c>
      <c r="BC199">
        <v>7.13</v>
      </c>
      <c r="BD199" t="s">
        <v>6</v>
      </c>
      <c r="BE199" t="s">
        <v>6</v>
      </c>
      <c r="BF199" t="s">
        <v>6</v>
      </c>
      <c r="BG199" t="s">
        <v>6</v>
      </c>
      <c r="BH199">
        <v>0</v>
      </c>
      <c r="BI199">
        <v>1</v>
      </c>
      <c r="BJ199" t="s">
        <v>340</v>
      </c>
      <c r="BM199">
        <v>15001</v>
      </c>
      <c r="BN199">
        <v>0</v>
      </c>
      <c r="BO199" t="s">
        <v>6</v>
      </c>
      <c r="BP199">
        <v>0</v>
      </c>
      <c r="BQ199">
        <v>2</v>
      </c>
      <c r="BR199">
        <v>0</v>
      </c>
      <c r="BS199">
        <v>7.13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105</v>
      </c>
      <c r="CA199">
        <v>55</v>
      </c>
      <c r="CF199">
        <v>0</v>
      </c>
      <c r="CG199">
        <v>0</v>
      </c>
      <c r="CM199">
        <v>0</v>
      </c>
      <c r="CN199" t="s">
        <v>1583</v>
      </c>
      <c r="CO199">
        <v>0</v>
      </c>
      <c r="CP199">
        <f t="shared" si="256"/>
        <v>5056.6399999999994</v>
      </c>
      <c r="CQ199">
        <f t="shared" si="257"/>
        <v>8059.7520000000004</v>
      </c>
      <c r="CR199">
        <f t="shared" si="258"/>
        <v>921.37424999999996</v>
      </c>
      <c r="CS199">
        <f t="shared" si="259"/>
        <v>533.85874999999999</v>
      </c>
      <c r="CT199">
        <f t="shared" si="260"/>
        <v>6616.1765499999992</v>
      </c>
      <c r="CU199">
        <f t="shared" si="261"/>
        <v>0</v>
      </c>
      <c r="CV199">
        <f t="shared" si="262"/>
        <v>98.715999999999994</v>
      </c>
      <c r="CW199">
        <f t="shared" si="263"/>
        <v>7.8624999999999998</v>
      </c>
      <c r="CX199">
        <f t="shared" si="264"/>
        <v>0</v>
      </c>
      <c r="CY199">
        <f t="shared" si="265"/>
        <v>2202.1379999999999</v>
      </c>
      <c r="CZ199">
        <f t="shared" si="266"/>
        <v>1089.4788000000001</v>
      </c>
      <c r="DC199" t="s">
        <v>6</v>
      </c>
      <c r="DD199" t="s">
        <v>6</v>
      </c>
      <c r="DE199" t="s">
        <v>96</v>
      </c>
      <c r="DF199" t="s">
        <v>96</v>
      </c>
      <c r="DG199" t="s">
        <v>97</v>
      </c>
      <c r="DH199" t="s">
        <v>6</v>
      </c>
      <c r="DI199" t="s">
        <v>97</v>
      </c>
      <c r="DJ199" t="s">
        <v>96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1005</v>
      </c>
      <c r="DV199" t="s">
        <v>18</v>
      </c>
      <c r="DW199" t="s">
        <v>18</v>
      </c>
      <c r="DX199">
        <v>100</v>
      </c>
      <c r="EE199">
        <v>16510513</v>
      </c>
      <c r="EF199">
        <v>2</v>
      </c>
      <c r="EG199" t="s">
        <v>20</v>
      </c>
      <c r="EH199">
        <v>0</v>
      </c>
      <c r="EI199" t="s">
        <v>6</v>
      </c>
      <c r="EJ199">
        <v>1</v>
      </c>
      <c r="EK199">
        <v>15001</v>
      </c>
      <c r="EL199" t="s">
        <v>112</v>
      </c>
      <c r="EM199" t="s">
        <v>113</v>
      </c>
      <c r="EO199" t="s">
        <v>100</v>
      </c>
      <c r="EQ199">
        <v>0</v>
      </c>
      <c r="ER199">
        <v>2040.68</v>
      </c>
      <c r="ES199">
        <v>1130.4000000000001</v>
      </c>
      <c r="ET199">
        <v>103.38</v>
      </c>
      <c r="EU199">
        <v>59.9</v>
      </c>
      <c r="EV199">
        <v>806.9</v>
      </c>
      <c r="EW199">
        <v>85.84</v>
      </c>
      <c r="EX199">
        <v>6.29</v>
      </c>
      <c r="EY199">
        <v>0</v>
      </c>
      <c r="FQ199">
        <v>0</v>
      </c>
      <c r="FR199">
        <f t="shared" si="267"/>
        <v>0</v>
      </c>
      <c r="FS199">
        <v>0</v>
      </c>
      <c r="FT199" t="s">
        <v>23</v>
      </c>
      <c r="FU199" t="s">
        <v>24</v>
      </c>
      <c r="FX199">
        <v>94.5</v>
      </c>
      <c r="FY199">
        <v>46.75</v>
      </c>
      <c r="GA199" t="s">
        <v>6</v>
      </c>
      <c r="GD199">
        <v>0</v>
      </c>
      <c r="GF199">
        <v>2119154356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268"/>
        <v>0</v>
      </c>
      <c r="GM199">
        <f t="shared" si="269"/>
        <v>8348.26</v>
      </c>
      <c r="GN199">
        <f t="shared" si="270"/>
        <v>8348.26</v>
      </c>
      <c r="GO199">
        <f t="shared" si="271"/>
        <v>0</v>
      </c>
      <c r="GP199">
        <f t="shared" si="272"/>
        <v>0</v>
      </c>
      <c r="GR199">
        <v>0</v>
      </c>
      <c r="GS199">
        <v>3</v>
      </c>
      <c r="GT199">
        <v>0</v>
      </c>
      <c r="GU199" t="s">
        <v>6</v>
      </c>
      <c r="GV199">
        <f t="shared" si="273"/>
        <v>0</v>
      </c>
      <c r="GW199">
        <v>1</v>
      </c>
      <c r="GX199">
        <f t="shared" si="274"/>
        <v>0</v>
      </c>
      <c r="HA199">
        <v>0</v>
      </c>
      <c r="HB199">
        <v>0</v>
      </c>
      <c r="IK199">
        <v>0</v>
      </c>
    </row>
    <row r="200" spans="1:255" x14ac:dyDescent="0.2">
      <c r="A200" s="2">
        <v>17</v>
      </c>
      <c r="B200" s="2">
        <v>1</v>
      </c>
      <c r="C200" s="2">
        <f>ROW(SmtRes!A449)</f>
        <v>449</v>
      </c>
      <c r="D200" s="2">
        <f>ROW(EtalonRes!A434)</f>
        <v>434</v>
      </c>
      <c r="E200" s="2" t="s">
        <v>341</v>
      </c>
      <c r="F200" s="2" t="s">
        <v>342</v>
      </c>
      <c r="G200" s="2" t="s">
        <v>343</v>
      </c>
      <c r="H200" s="2" t="s">
        <v>18</v>
      </c>
      <c r="I200" s="2">
        <f>ROUND(190.3/100,9)</f>
        <v>1.903</v>
      </c>
      <c r="J200" s="2">
        <v>0</v>
      </c>
      <c r="K200" s="2"/>
      <c r="L200" s="2"/>
      <c r="M200" s="2"/>
      <c r="N200" s="2"/>
      <c r="O200" s="2">
        <f t="shared" si="240"/>
        <v>1400.5</v>
      </c>
      <c r="P200" s="2">
        <f t="shared" si="241"/>
        <v>533.41</v>
      </c>
      <c r="Q200" s="2">
        <f t="shared" si="242"/>
        <v>24.95</v>
      </c>
      <c r="R200" s="2">
        <f t="shared" si="243"/>
        <v>4.78</v>
      </c>
      <c r="S200" s="2">
        <f t="shared" si="244"/>
        <v>842.14</v>
      </c>
      <c r="T200" s="2">
        <f t="shared" si="245"/>
        <v>0</v>
      </c>
      <c r="U200" s="2">
        <f t="shared" si="246"/>
        <v>93.88450499999999</v>
      </c>
      <c r="V200" s="2">
        <f t="shared" si="247"/>
        <v>0.40438750000000007</v>
      </c>
      <c r="W200" s="2">
        <f t="shared" si="248"/>
        <v>0</v>
      </c>
      <c r="X200" s="2">
        <f t="shared" si="249"/>
        <v>804.57</v>
      </c>
      <c r="Y200" s="2">
        <f t="shared" si="250"/>
        <v>398.05</v>
      </c>
      <c r="Z200" s="2"/>
      <c r="AA200" s="2">
        <v>16688585</v>
      </c>
      <c r="AB200" s="2">
        <f t="shared" si="251"/>
        <v>735.94399999999996</v>
      </c>
      <c r="AC200" s="2">
        <f t="shared" si="275"/>
        <v>280.3</v>
      </c>
      <c r="AD200" s="2">
        <f>ROUND(((((ET200*1.25))-((EU200*1.25)))+AE200),6)</f>
        <v>13.112500000000001</v>
      </c>
      <c r="AE200" s="2">
        <f>ROUND(((EU200*1.25)),6)</f>
        <v>2.5125000000000002</v>
      </c>
      <c r="AF200" s="2">
        <f>ROUND(((EV200*1.15)),6)</f>
        <v>442.53149999999999</v>
      </c>
      <c r="AG200" s="2">
        <f t="shared" si="253"/>
        <v>0</v>
      </c>
      <c r="AH200" s="2">
        <f>((EW200*1.15))</f>
        <v>49.334999999999994</v>
      </c>
      <c r="AI200" s="2">
        <f>((EX200*1.25))</f>
        <v>0.21250000000000002</v>
      </c>
      <c r="AJ200" s="2">
        <f t="shared" si="255"/>
        <v>0</v>
      </c>
      <c r="AK200" s="2">
        <v>675.6</v>
      </c>
      <c r="AL200" s="2">
        <v>280.3</v>
      </c>
      <c r="AM200" s="2">
        <v>10.49</v>
      </c>
      <c r="AN200" s="2">
        <v>2.0099999999999998</v>
      </c>
      <c r="AO200" s="2">
        <v>384.81</v>
      </c>
      <c r="AP200" s="2">
        <v>0</v>
      </c>
      <c r="AQ200" s="2">
        <v>42.9</v>
      </c>
      <c r="AR200" s="2">
        <v>0.17</v>
      </c>
      <c r="AS200" s="2">
        <v>0</v>
      </c>
      <c r="AT200" s="2">
        <v>95</v>
      </c>
      <c r="AU200" s="2">
        <v>47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6</v>
      </c>
      <c r="BE200" s="2" t="s">
        <v>6</v>
      </c>
      <c r="BF200" s="2" t="s">
        <v>6</v>
      </c>
      <c r="BG200" s="2" t="s">
        <v>6</v>
      </c>
      <c r="BH200" s="2">
        <v>0</v>
      </c>
      <c r="BI200" s="2">
        <v>1</v>
      </c>
      <c r="BJ200" s="2" t="s">
        <v>344</v>
      </c>
      <c r="BK200" s="2"/>
      <c r="BL200" s="2"/>
      <c r="BM200" s="2">
        <v>15001</v>
      </c>
      <c r="BN200" s="2">
        <v>0</v>
      </c>
      <c r="BO200" s="2" t="s">
        <v>6</v>
      </c>
      <c r="BP200" s="2">
        <v>0</v>
      </c>
      <c r="BQ200" s="2">
        <v>2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6</v>
      </c>
      <c r="BZ200" s="2">
        <v>105</v>
      </c>
      <c r="CA200" s="2">
        <v>55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1583</v>
      </c>
      <c r="CO200" s="2">
        <v>0</v>
      </c>
      <c r="CP200" s="2">
        <f t="shared" si="256"/>
        <v>1400.5</v>
      </c>
      <c r="CQ200" s="2">
        <f t="shared" si="257"/>
        <v>280.3</v>
      </c>
      <c r="CR200" s="2">
        <f t="shared" si="258"/>
        <v>13.112500000000001</v>
      </c>
      <c r="CS200" s="2">
        <f t="shared" si="259"/>
        <v>2.5125000000000002</v>
      </c>
      <c r="CT200" s="2">
        <f t="shared" si="260"/>
        <v>442.53149999999999</v>
      </c>
      <c r="CU200" s="2">
        <f t="shared" si="261"/>
        <v>0</v>
      </c>
      <c r="CV200" s="2">
        <f t="shared" si="262"/>
        <v>49.334999999999994</v>
      </c>
      <c r="CW200" s="2">
        <f t="shared" si="263"/>
        <v>0.21250000000000002</v>
      </c>
      <c r="CX200" s="2">
        <f t="shared" si="264"/>
        <v>0</v>
      </c>
      <c r="CY200" s="2">
        <f t="shared" si="265"/>
        <v>804.57399999999996</v>
      </c>
      <c r="CZ200" s="2">
        <f t="shared" si="266"/>
        <v>398.05239999999998</v>
      </c>
      <c r="DA200" s="2"/>
      <c r="DB200" s="2"/>
      <c r="DC200" s="2" t="s">
        <v>6</v>
      </c>
      <c r="DD200" s="2" t="s">
        <v>6</v>
      </c>
      <c r="DE200" s="2" t="s">
        <v>96</v>
      </c>
      <c r="DF200" s="2" t="s">
        <v>96</v>
      </c>
      <c r="DG200" s="2" t="s">
        <v>97</v>
      </c>
      <c r="DH200" s="2" t="s">
        <v>6</v>
      </c>
      <c r="DI200" s="2" t="s">
        <v>97</v>
      </c>
      <c r="DJ200" s="2" t="s">
        <v>96</v>
      </c>
      <c r="DK200" s="2" t="s">
        <v>6</v>
      </c>
      <c r="DL200" s="2" t="s">
        <v>6</v>
      </c>
      <c r="DM200" s="2" t="s">
        <v>6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1005</v>
      </c>
      <c r="DV200" s="2" t="s">
        <v>18</v>
      </c>
      <c r="DW200" s="2" t="s">
        <v>18</v>
      </c>
      <c r="DX200" s="2">
        <v>100</v>
      </c>
      <c r="DY200" s="2"/>
      <c r="DZ200" s="2"/>
      <c r="EA200" s="2"/>
      <c r="EB200" s="2"/>
      <c r="EC200" s="2"/>
      <c r="ED200" s="2"/>
      <c r="EE200" s="2">
        <v>16510513</v>
      </c>
      <c r="EF200" s="2">
        <v>2</v>
      </c>
      <c r="EG200" s="2" t="s">
        <v>20</v>
      </c>
      <c r="EH200" s="2">
        <v>0</v>
      </c>
      <c r="EI200" s="2" t="s">
        <v>6</v>
      </c>
      <c r="EJ200" s="2">
        <v>1</v>
      </c>
      <c r="EK200" s="2">
        <v>15001</v>
      </c>
      <c r="EL200" s="2" t="s">
        <v>112</v>
      </c>
      <c r="EM200" s="2" t="s">
        <v>113</v>
      </c>
      <c r="EN200" s="2"/>
      <c r="EO200" s="2" t="s">
        <v>100</v>
      </c>
      <c r="EP200" s="2"/>
      <c r="EQ200" s="2">
        <v>0</v>
      </c>
      <c r="ER200" s="2">
        <v>675.6</v>
      </c>
      <c r="ES200" s="2">
        <v>280.3</v>
      </c>
      <c r="ET200" s="2">
        <v>10.49</v>
      </c>
      <c r="EU200" s="2">
        <v>2.0099999999999998</v>
      </c>
      <c r="EV200" s="2">
        <v>384.81</v>
      </c>
      <c r="EW200" s="2">
        <v>42.9</v>
      </c>
      <c r="EX200" s="2">
        <v>0.17</v>
      </c>
      <c r="EY200" s="2">
        <v>0</v>
      </c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267"/>
        <v>0</v>
      </c>
      <c r="FS200" s="2">
        <v>0</v>
      </c>
      <c r="FT200" s="2" t="s">
        <v>23</v>
      </c>
      <c r="FU200" s="2" t="s">
        <v>24</v>
      </c>
      <c r="FV200" s="2"/>
      <c r="FW200" s="2"/>
      <c r="FX200" s="2">
        <v>94.5</v>
      </c>
      <c r="FY200" s="2">
        <v>46.75</v>
      </c>
      <c r="FZ200" s="2"/>
      <c r="GA200" s="2" t="s">
        <v>6</v>
      </c>
      <c r="GB200" s="2"/>
      <c r="GC200" s="2"/>
      <c r="GD200" s="2">
        <v>0</v>
      </c>
      <c r="GE200" s="2"/>
      <c r="GF200" s="2">
        <v>1360681551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268"/>
        <v>0</v>
      </c>
      <c r="GM200" s="2">
        <f t="shared" si="269"/>
        <v>2603.12</v>
      </c>
      <c r="GN200" s="2">
        <f t="shared" si="270"/>
        <v>2603.12</v>
      </c>
      <c r="GO200" s="2">
        <f t="shared" si="271"/>
        <v>0</v>
      </c>
      <c r="GP200" s="2">
        <f t="shared" si="272"/>
        <v>0</v>
      </c>
      <c r="GQ200" s="2"/>
      <c r="GR200" s="2">
        <v>0</v>
      </c>
      <c r="GS200" s="2">
        <v>3</v>
      </c>
      <c r="GT200" s="2">
        <v>0</v>
      </c>
      <c r="GU200" s="2" t="s">
        <v>6</v>
      </c>
      <c r="GV200" s="2">
        <f t="shared" si="273"/>
        <v>0</v>
      </c>
      <c r="GW200" s="2">
        <v>1</v>
      </c>
      <c r="GX200" s="2">
        <f t="shared" si="274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17</v>
      </c>
      <c r="B201">
        <v>1</v>
      </c>
      <c r="C201">
        <f>ROW(SmtRes!A458)</f>
        <v>458</v>
      </c>
      <c r="D201">
        <f>ROW(EtalonRes!A442)</f>
        <v>442</v>
      </c>
      <c r="E201" t="s">
        <v>341</v>
      </c>
      <c r="F201" t="s">
        <v>342</v>
      </c>
      <c r="G201" t="s">
        <v>343</v>
      </c>
      <c r="H201" t="s">
        <v>18</v>
      </c>
      <c r="I201">
        <f>ROUND(190.3/100,9)</f>
        <v>1.903</v>
      </c>
      <c r="J201">
        <v>0</v>
      </c>
      <c r="O201">
        <f t="shared" si="240"/>
        <v>9985.58</v>
      </c>
      <c r="P201">
        <f t="shared" si="241"/>
        <v>3803.22</v>
      </c>
      <c r="Q201">
        <f t="shared" si="242"/>
        <v>177.92</v>
      </c>
      <c r="R201">
        <f t="shared" si="243"/>
        <v>34.090000000000003</v>
      </c>
      <c r="S201">
        <f t="shared" si="244"/>
        <v>6004.44</v>
      </c>
      <c r="T201">
        <f t="shared" si="245"/>
        <v>0</v>
      </c>
      <c r="U201">
        <f t="shared" si="246"/>
        <v>93.88450499999999</v>
      </c>
      <c r="V201">
        <f t="shared" si="247"/>
        <v>0.40438750000000007</v>
      </c>
      <c r="W201">
        <f t="shared" si="248"/>
        <v>0</v>
      </c>
      <c r="X201">
        <f t="shared" si="249"/>
        <v>5736.6</v>
      </c>
      <c r="Y201">
        <f t="shared" si="250"/>
        <v>2838.11</v>
      </c>
      <c r="AA201">
        <v>16688586</v>
      </c>
      <c r="AB201">
        <f t="shared" si="251"/>
        <v>735.94399999999996</v>
      </c>
      <c r="AC201">
        <f t="shared" si="275"/>
        <v>280.3</v>
      </c>
      <c r="AD201">
        <f>ROUND(((((ET201*1.25))-((EU201*1.25)))+AE201),6)</f>
        <v>13.112500000000001</v>
      </c>
      <c r="AE201">
        <f>ROUND(((EU201*1.25)),6)</f>
        <v>2.5125000000000002</v>
      </c>
      <c r="AF201">
        <f>ROUND(((EV201*1.15)),6)</f>
        <v>442.53149999999999</v>
      </c>
      <c r="AG201">
        <f t="shared" si="253"/>
        <v>0</v>
      </c>
      <c r="AH201">
        <f>((EW201*1.15))</f>
        <v>49.334999999999994</v>
      </c>
      <c r="AI201">
        <f>((EX201*1.25))</f>
        <v>0.21250000000000002</v>
      </c>
      <c r="AJ201">
        <f t="shared" si="255"/>
        <v>0</v>
      </c>
      <c r="AK201">
        <v>675.6</v>
      </c>
      <c r="AL201">
        <v>280.3</v>
      </c>
      <c r="AM201">
        <v>10.49</v>
      </c>
      <c r="AN201">
        <v>2.0099999999999998</v>
      </c>
      <c r="AO201">
        <v>384.81</v>
      </c>
      <c r="AP201">
        <v>0</v>
      </c>
      <c r="AQ201">
        <v>42.9</v>
      </c>
      <c r="AR201">
        <v>0.17</v>
      </c>
      <c r="AS201">
        <v>0</v>
      </c>
      <c r="AT201">
        <v>95</v>
      </c>
      <c r="AU201">
        <v>47</v>
      </c>
      <c r="AV201">
        <v>1</v>
      </c>
      <c r="AW201">
        <v>1</v>
      </c>
      <c r="AZ201">
        <v>7.13</v>
      </c>
      <c r="BA201">
        <v>7.13</v>
      </c>
      <c r="BB201">
        <v>7.13</v>
      </c>
      <c r="BC201">
        <v>7.13</v>
      </c>
      <c r="BD201" t="s">
        <v>6</v>
      </c>
      <c r="BE201" t="s">
        <v>6</v>
      </c>
      <c r="BF201" t="s">
        <v>6</v>
      </c>
      <c r="BG201" t="s">
        <v>6</v>
      </c>
      <c r="BH201">
        <v>0</v>
      </c>
      <c r="BI201">
        <v>1</v>
      </c>
      <c r="BJ201" t="s">
        <v>344</v>
      </c>
      <c r="BM201">
        <v>15001</v>
      </c>
      <c r="BN201">
        <v>0</v>
      </c>
      <c r="BO201" t="s">
        <v>6</v>
      </c>
      <c r="BP201">
        <v>0</v>
      </c>
      <c r="BQ201">
        <v>2</v>
      </c>
      <c r="BR201">
        <v>0</v>
      </c>
      <c r="BS201">
        <v>7.13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105</v>
      </c>
      <c r="CA201">
        <v>55</v>
      </c>
      <c r="CF201">
        <v>0</v>
      </c>
      <c r="CG201">
        <v>0</v>
      </c>
      <c r="CM201">
        <v>0</v>
      </c>
      <c r="CN201" t="s">
        <v>1583</v>
      </c>
      <c r="CO201">
        <v>0</v>
      </c>
      <c r="CP201">
        <f t="shared" si="256"/>
        <v>9985.58</v>
      </c>
      <c r="CQ201">
        <f t="shared" si="257"/>
        <v>1998.539</v>
      </c>
      <c r="CR201">
        <f t="shared" si="258"/>
        <v>93.492125000000001</v>
      </c>
      <c r="CS201">
        <f t="shared" si="259"/>
        <v>17.914125000000002</v>
      </c>
      <c r="CT201">
        <f t="shared" si="260"/>
        <v>3155.2495949999998</v>
      </c>
      <c r="CU201">
        <f t="shared" si="261"/>
        <v>0</v>
      </c>
      <c r="CV201">
        <f t="shared" si="262"/>
        <v>49.334999999999994</v>
      </c>
      <c r="CW201">
        <f t="shared" si="263"/>
        <v>0.21250000000000002</v>
      </c>
      <c r="CX201">
        <f t="shared" si="264"/>
        <v>0</v>
      </c>
      <c r="CY201">
        <f t="shared" si="265"/>
        <v>5736.6035000000002</v>
      </c>
      <c r="CZ201">
        <f t="shared" si="266"/>
        <v>2838.1090999999997</v>
      </c>
      <c r="DC201" t="s">
        <v>6</v>
      </c>
      <c r="DD201" t="s">
        <v>6</v>
      </c>
      <c r="DE201" t="s">
        <v>96</v>
      </c>
      <c r="DF201" t="s">
        <v>96</v>
      </c>
      <c r="DG201" t="s">
        <v>97</v>
      </c>
      <c r="DH201" t="s">
        <v>6</v>
      </c>
      <c r="DI201" t="s">
        <v>97</v>
      </c>
      <c r="DJ201" t="s">
        <v>96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1005</v>
      </c>
      <c r="DV201" t="s">
        <v>18</v>
      </c>
      <c r="DW201" t="s">
        <v>18</v>
      </c>
      <c r="DX201">
        <v>100</v>
      </c>
      <c r="EE201">
        <v>16510513</v>
      </c>
      <c r="EF201">
        <v>2</v>
      </c>
      <c r="EG201" t="s">
        <v>20</v>
      </c>
      <c r="EH201">
        <v>0</v>
      </c>
      <c r="EI201" t="s">
        <v>6</v>
      </c>
      <c r="EJ201">
        <v>1</v>
      </c>
      <c r="EK201">
        <v>15001</v>
      </c>
      <c r="EL201" t="s">
        <v>112</v>
      </c>
      <c r="EM201" t="s">
        <v>113</v>
      </c>
      <c r="EO201" t="s">
        <v>100</v>
      </c>
      <c r="EQ201">
        <v>0</v>
      </c>
      <c r="ER201">
        <v>675.6</v>
      </c>
      <c r="ES201">
        <v>280.3</v>
      </c>
      <c r="ET201">
        <v>10.49</v>
      </c>
      <c r="EU201">
        <v>2.0099999999999998</v>
      </c>
      <c r="EV201">
        <v>384.81</v>
      </c>
      <c r="EW201">
        <v>42.9</v>
      </c>
      <c r="EX201">
        <v>0.17</v>
      </c>
      <c r="EY201">
        <v>0</v>
      </c>
      <c r="FQ201">
        <v>0</v>
      </c>
      <c r="FR201">
        <f t="shared" si="267"/>
        <v>0</v>
      </c>
      <c r="FS201">
        <v>0</v>
      </c>
      <c r="FT201" t="s">
        <v>23</v>
      </c>
      <c r="FU201" t="s">
        <v>24</v>
      </c>
      <c r="FX201">
        <v>94.5</v>
      </c>
      <c r="FY201">
        <v>46.75</v>
      </c>
      <c r="GA201" t="s">
        <v>6</v>
      </c>
      <c r="GD201">
        <v>0</v>
      </c>
      <c r="GF201">
        <v>1360681551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268"/>
        <v>0</v>
      </c>
      <c r="GM201">
        <f t="shared" si="269"/>
        <v>18560.29</v>
      </c>
      <c r="GN201">
        <f t="shared" si="270"/>
        <v>18560.29</v>
      </c>
      <c r="GO201">
        <f t="shared" si="271"/>
        <v>0</v>
      </c>
      <c r="GP201">
        <f t="shared" si="272"/>
        <v>0</v>
      </c>
      <c r="GR201">
        <v>0</v>
      </c>
      <c r="GS201">
        <v>3</v>
      </c>
      <c r="GT201">
        <v>0</v>
      </c>
      <c r="GU201" t="s">
        <v>6</v>
      </c>
      <c r="GV201">
        <f t="shared" si="273"/>
        <v>0</v>
      </c>
      <c r="GW201">
        <v>1</v>
      </c>
      <c r="GX201">
        <f t="shared" si="274"/>
        <v>0</v>
      </c>
      <c r="HA201">
        <v>0</v>
      </c>
      <c r="HB201">
        <v>0</v>
      </c>
      <c r="IK201">
        <v>0</v>
      </c>
    </row>
    <row r="202" spans="1:255" x14ac:dyDescent="0.2">
      <c r="A202" s="2">
        <v>18</v>
      </c>
      <c r="B202" s="2">
        <v>1</v>
      </c>
      <c r="C202" s="2">
        <v>447</v>
      </c>
      <c r="D202" s="2"/>
      <c r="E202" s="2" t="s">
        <v>345</v>
      </c>
      <c r="F202" s="2" t="s">
        <v>126</v>
      </c>
      <c r="G202" s="2" t="s">
        <v>346</v>
      </c>
      <c r="H202" s="2" t="s">
        <v>86</v>
      </c>
      <c r="I202" s="2">
        <f>I200*J202</f>
        <v>0.119889</v>
      </c>
      <c r="J202" s="2">
        <v>6.3E-2</v>
      </c>
      <c r="K202" s="2"/>
      <c r="L202" s="2"/>
      <c r="M202" s="2"/>
      <c r="N202" s="2"/>
      <c r="O202" s="2">
        <f t="shared" si="240"/>
        <v>0</v>
      </c>
      <c r="P202" s="2">
        <f t="shared" si="241"/>
        <v>0</v>
      </c>
      <c r="Q202" s="2">
        <f t="shared" si="242"/>
        <v>0</v>
      </c>
      <c r="R202" s="2">
        <f t="shared" si="243"/>
        <v>0</v>
      </c>
      <c r="S202" s="2">
        <f t="shared" si="244"/>
        <v>0</v>
      </c>
      <c r="T202" s="2">
        <f t="shared" si="245"/>
        <v>0</v>
      </c>
      <c r="U202" s="2">
        <f t="shared" si="246"/>
        <v>0</v>
      </c>
      <c r="V202" s="2">
        <f t="shared" si="247"/>
        <v>0</v>
      </c>
      <c r="W202" s="2">
        <f t="shared" si="248"/>
        <v>0</v>
      </c>
      <c r="X202" s="2">
        <f t="shared" si="249"/>
        <v>0</v>
      </c>
      <c r="Y202" s="2">
        <f t="shared" si="250"/>
        <v>0</v>
      </c>
      <c r="Z202" s="2"/>
      <c r="AA202" s="2">
        <v>16688585</v>
      </c>
      <c r="AB202" s="2">
        <f t="shared" si="251"/>
        <v>0</v>
      </c>
      <c r="AC202" s="2">
        <f t="shared" si="275"/>
        <v>0</v>
      </c>
      <c r="AD202" s="2">
        <f t="shared" ref="AD202:AD207" si="278">ROUND((((ET202)-(EU202))+AE202),6)</f>
        <v>0</v>
      </c>
      <c r="AE202" s="2">
        <f t="shared" ref="AE202:AF207" si="279">ROUND((EU202),6)</f>
        <v>0</v>
      </c>
      <c r="AF202" s="2">
        <f t="shared" si="279"/>
        <v>0</v>
      </c>
      <c r="AG202" s="2">
        <f t="shared" si="253"/>
        <v>0</v>
      </c>
      <c r="AH202" s="2">
        <f t="shared" ref="AH202:AI207" si="280">(EW202)</f>
        <v>0</v>
      </c>
      <c r="AI202" s="2">
        <f t="shared" si="280"/>
        <v>0</v>
      </c>
      <c r="AJ202" s="2">
        <f t="shared" si="255"/>
        <v>0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95</v>
      </c>
      <c r="AU202" s="2">
        <v>47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6</v>
      </c>
      <c r="BE202" s="2" t="s">
        <v>6</v>
      </c>
      <c r="BF202" s="2" t="s">
        <v>6</v>
      </c>
      <c r="BG202" s="2" t="s">
        <v>6</v>
      </c>
      <c r="BH202" s="2">
        <v>3</v>
      </c>
      <c r="BI202" s="2">
        <v>1</v>
      </c>
      <c r="BJ202" s="2" t="s">
        <v>6</v>
      </c>
      <c r="BK202" s="2"/>
      <c r="BL202" s="2"/>
      <c r="BM202" s="2">
        <v>15001</v>
      </c>
      <c r="BN202" s="2">
        <v>0</v>
      </c>
      <c r="BO202" s="2" t="s">
        <v>6</v>
      </c>
      <c r="BP202" s="2">
        <v>0</v>
      </c>
      <c r="BQ202" s="2">
        <v>2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6</v>
      </c>
      <c r="BZ202" s="2">
        <v>105</v>
      </c>
      <c r="CA202" s="2">
        <v>55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6</v>
      </c>
      <c r="CO202" s="2">
        <v>0</v>
      </c>
      <c r="CP202" s="2">
        <f t="shared" si="256"/>
        <v>0</v>
      </c>
      <c r="CQ202" s="2">
        <f t="shared" si="257"/>
        <v>0</v>
      </c>
      <c r="CR202" s="2">
        <f t="shared" si="258"/>
        <v>0</v>
      </c>
      <c r="CS202" s="2">
        <f t="shared" si="259"/>
        <v>0</v>
      </c>
      <c r="CT202" s="2">
        <f t="shared" si="260"/>
        <v>0</v>
      </c>
      <c r="CU202" s="2">
        <f t="shared" si="261"/>
        <v>0</v>
      </c>
      <c r="CV202" s="2">
        <f t="shared" si="262"/>
        <v>0</v>
      </c>
      <c r="CW202" s="2">
        <f t="shared" si="263"/>
        <v>0</v>
      </c>
      <c r="CX202" s="2">
        <f t="shared" si="264"/>
        <v>0</v>
      </c>
      <c r="CY202" s="2">
        <f t="shared" si="265"/>
        <v>0</v>
      </c>
      <c r="CZ202" s="2">
        <f t="shared" si="266"/>
        <v>0</v>
      </c>
      <c r="DA202" s="2"/>
      <c r="DB202" s="2"/>
      <c r="DC202" s="2" t="s">
        <v>6</v>
      </c>
      <c r="DD202" s="2" t="s">
        <v>6</v>
      </c>
      <c r="DE202" s="2" t="s">
        <v>6</v>
      </c>
      <c r="DF202" s="2" t="s">
        <v>6</v>
      </c>
      <c r="DG202" s="2" t="s">
        <v>6</v>
      </c>
      <c r="DH202" s="2" t="s">
        <v>6</v>
      </c>
      <c r="DI202" s="2" t="s">
        <v>6</v>
      </c>
      <c r="DJ202" s="2" t="s">
        <v>6</v>
      </c>
      <c r="DK202" s="2" t="s">
        <v>6</v>
      </c>
      <c r="DL202" s="2" t="s">
        <v>6</v>
      </c>
      <c r="DM202" s="2" t="s">
        <v>6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1009</v>
      </c>
      <c r="DV202" s="2" t="s">
        <v>86</v>
      </c>
      <c r="DW202" s="2" t="s">
        <v>86</v>
      </c>
      <c r="DX202" s="2">
        <v>1000</v>
      </c>
      <c r="DY202" s="2"/>
      <c r="DZ202" s="2"/>
      <c r="EA202" s="2"/>
      <c r="EB202" s="2"/>
      <c r="EC202" s="2"/>
      <c r="ED202" s="2"/>
      <c r="EE202" s="2">
        <v>16510513</v>
      </c>
      <c r="EF202" s="2">
        <v>2</v>
      </c>
      <c r="EG202" s="2" t="s">
        <v>20</v>
      </c>
      <c r="EH202" s="2">
        <v>0</v>
      </c>
      <c r="EI202" s="2" t="s">
        <v>6</v>
      </c>
      <c r="EJ202" s="2">
        <v>1</v>
      </c>
      <c r="EK202" s="2">
        <v>15001</v>
      </c>
      <c r="EL202" s="2" t="s">
        <v>112</v>
      </c>
      <c r="EM202" s="2" t="s">
        <v>113</v>
      </c>
      <c r="EN202" s="2"/>
      <c r="EO202" s="2" t="s">
        <v>6</v>
      </c>
      <c r="EP202" s="2"/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67"/>
        <v>0</v>
      </c>
      <c r="FS202" s="2">
        <v>0</v>
      </c>
      <c r="FT202" s="2" t="s">
        <v>23</v>
      </c>
      <c r="FU202" s="2" t="s">
        <v>24</v>
      </c>
      <c r="FV202" s="2"/>
      <c r="FW202" s="2"/>
      <c r="FX202" s="2">
        <v>94.5</v>
      </c>
      <c r="FY202" s="2">
        <v>46.75</v>
      </c>
      <c r="FZ202" s="2"/>
      <c r="GA202" s="2" t="s">
        <v>6</v>
      </c>
      <c r="GB202" s="2"/>
      <c r="GC202" s="2"/>
      <c r="GD202" s="2">
        <v>0</v>
      </c>
      <c r="GE202" s="2"/>
      <c r="GF202" s="2">
        <v>1891904026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268"/>
        <v>0</v>
      </c>
      <c r="GM202" s="2">
        <f t="shared" si="269"/>
        <v>0</v>
      </c>
      <c r="GN202" s="2">
        <f t="shared" si="270"/>
        <v>0</v>
      </c>
      <c r="GO202" s="2">
        <f t="shared" si="271"/>
        <v>0</v>
      </c>
      <c r="GP202" s="2">
        <f t="shared" si="272"/>
        <v>0</v>
      </c>
      <c r="GQ202" s="2"/>
      <c r="GR202" s="2">
        <v>0</v>
      </c>
      <c r="GS202" s="2">
        <v>3</v>
      </c>
      <c r="GT202" s="2">
        <v>0</v>
      </c>
      <c r="GU202" s="2" t="s">
        <v>6</v>
      </c>
      <c r="GV202" s="2">
        <f t="shared" si="273"/>
        <v>0</v>
      </c>
      <c r="GW202" s="2">
        <v>1</v>
      </c>
      <c r="GX202" s="2">
        <f t="shared" si="274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18</v>
      </c>
      <c r="B203">
        <v>1</v>
      </c>
      <c r="C203">
        <v>456</v>
      </c>
      <c r="E203" t="s">
        <v>345</v>
      </c>
      <c r="F203" t="s">
        <v>126</v>
      </c>
      <c r="G203" t="s">
        <v>346</v>
      </c>
      <c r="H203" t="s">
        <v>86</v>
      </c>
      <c r="I203">
        <f>I201*J203</f>
        <v>0.119889</v>
      </c>
      <c r="J203">
        <v>6.3E-2</v>
      </c>
      <c r="O203">
        <f t="shared" si="240"/>
        <v>0</v>
      </c>
      <c r="P203">
        <f t="shared" si="241"/>
        <v>0</v>
      </c>
      <c r="Q203">
        <f t="shared" si="242"/>
        <v>0</v>
      </c>
      <c r="R203">
        <f t="shared" si="243"/>
        <v>0</v>
      </c>
      <c r="S203">
        <f t="shared" si="244"/>
        <v>0</v>
      </c>
      <c r="T203">
        <f t="shared" si="245"/>
        <v>0</v>
      </c>
      <c r="U203">
        <f t="shared" si="246"/>
        <v>0</v>
      </c>
      <c r="V203">
        <f t="shared" si="247"/>
        <v>0</v>
      </c>
      <c r="W203">
        <f t="shared" si="248"/>
        <v>0</v>
      </c>
      <c r="X203">
        <f t="shared" si="249"/>
        <v>0</v>
      </c>
      <c r="Y203">
        <f t="shared" si="250"/>
        <v>0</v>
      </c>
      <c r="AA203">
        <v>16688586</v>
      </c>
      <c r="AB203">
        <f t="shared" si="251"/>
        <v>0</v>
      </c>
      <c r="AC203">
        <f t="shared" si="275"/>
        <v>0</v>
      </c>
      <c r="AD203">
        <f t="shared" si="278"/>
        <v>0</v>
      </c>
      <c r="AE203">
        <f t="shared" si="279"/>
        <v>0</v>
      </c>
      <c r="AF203">
        <f t="shared" si="279"/>
        <v>0</v>
      </c>
      <c r="AG203">
        <f t="shared" si="253"/>
        <v>0</v>
      </c>
      <c r="AH203">
        <f t="shared" si="280"/>
        <v>0</v>
      </c>
      <c r="AI203">
        <f t="shared" si="280"/>
        <v>0</v>
      </c>
      <c r="AJ203">
        <f t="shared" si="255"/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95</v>
      </c>
      <c r="AU203">
        <v>47</v>
      </c>
      <c r="AV203">
        <v>1</v>
      </c>
      <c r="AW203">
        <v>1</v>
      </c>
      <c r="AZ203">
        <v>7.13</v>
      </c>
      <c r="BA203">
        <v>1</v>
      </c>
      <c r="BB203">
        <v>1</v>
      </c>
      <c r="BC203">
        <v>7.13</v>
      </c>
      <c r="BD203" t="s">
        <v>6</v>
      </c>
      <c r="BE203" t="s">
        <v>6</v>
      </c>
      <c r="BF203" t="s">
        <v>6</v>
      </c>
      <c r="BG203" t="s">
        <v>6</v>
      </c>
      <c r="BH203">
        <v>3</v>
      </c>
      <c r="BI203">
        <v>1</v>
      </c>
      <c r="BJ203" t="s">
        <v>6</v>
      </c>
      <c r="BM203">
        <v>15001</v>
      </c>
      <c r="BN203">
        <v>0</v>
      </c>
      <c r="BO203" t="s">
        <v>6</v>
      </c>
      <c r="BP203">
        <v>0</v>
      </c>
      <c r="BQ203">
        <v>2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105</v>
      </c>
      <c r="CA203">
        <v>55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256"/>
        <v>0</v>
      </c>
      <c r="CQ203">
        <f t="shared" si="257"/>
        <v>0</v>
      </c>
      <c r="CR203">
        <f t="shared" si="258"/>
        <v>0</v>
      </c>
      <c r="CS203">
        <f t="shared" si="259"/>
        <v>0</v>
      </c>
      <c r="CT203">
        <f t="shared" si="260"/>
        <v>0</v>
      </c>
      <c r="CU203">
        <f t="shared" si="261"/>
        <v>0</v>
      </c>
      <c r="CV203">
        <f t="shared" si="262"/>
        <v>0</v>
      </c>
      <c r="CW203">
        <f t="shared" si="263"/>
        <v>0</v>
      </c>
      <c r="CX203">
        <f t="shared" si="264"/>
        <v>0</v>
      </c>
      <c r="CY203">
        <f t="shared" si="265"/>
        <v>0</v>
      </c>
      <c r="CZ203">
        <f t="shared" si="266"/>
        <v>0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1009</v>
      </c>
      <c r="DV203" t="s">
        <v>86</v>
      </c>
      <c r="DW203" t="s">
        <v>86</v>
      </c>
      <c r="DX203">
        <v>1000</v>
      </c>
      <c r="EE203">
        <v>16510513</v>
      </c>
      <c r="EF203">
        <v>2</v>
      </c>
      <c r="EG203" t="s">
        <v>20</v>
      </c>
      <c r="EH203">
        <v>0</v>
      </c>
      <c r="EI203" t="s">
        <v>6</v>
      </c>
      <c r="EJ203">
        <v>1</v>
      </c>
      <c r="EK203">
        <v>15001</v>
      </c>
      <c r="EL203" t="s">
        <v>112</v>
      </c>
      <c r="EM203" t="s">
        <v>113</v>
      </c>
      <c r="EO203" t="s">
        <v>6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67"/>
        <v>0</v>
      </c>
      <c r="FS203">
        <v>0</v>
      </c>
      <c r="FT203" t="s">
        <v>23</v>
      </c>
      <c r="FU203" t="s">
        <v>24</v>
      </c>
      <c r="FX203">
        <v>94.5</v>
      </c>
      <c r="FY203">
        <v>46.75</v>
      </c>
      <c r="GA203" t="s">
        <v>6</v>
      </c>
      <c r="GD203">
        <v>0</v>
      </c>
      <c r="GF203">
        <v>1891904026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268"/>
        <v>0</v>
      </c>
      <c r="GM203">
        <f t="shared" si="269"/>
        <v>0</v>
      </c>
      <c r="GN203">
        <f t="shared" si="270"/>
        <v>0</v>
      </c>
      <c r="GO203">
        <f t="shared" si="271"/>
        <v>0</v>
      </c>
      <c r="GP203">
        <f t="shared" si="272"/>
        <v>0</v>
      </c>
      <c r="GR203">
        <v>0</v>
      </c>
      <c r="GS203">
        <v>3</v>
      </c>
      <c r="GT203">
        <v>0</v>
      </c>
      <c r="GU203" t="s">
        <v>6</v>
      </c>
      <c r="GV203">
        <f t="shared" si="273"/>
        <v>0</v>
      </c>
      <c r="GW203">
        <v>1</v>
      </c>
      <c r="GX203">
        <f t="shared" si="274"/>
        <v>0</v>
      </c>
      <c r="HA203">
        <v>0</v>
      </c>
      <c r="HB203"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448</v>
      </c>
      <c r="D204" s="2"/>
      <c r="E204" s="2" t="s">
        <v>347</v>
      </c>
      <c r="F204" s="2" t="s">
        <v>129</v>
      </c>
      <c r="G204" s="2" t="s">
        <v>130</v>
      </c>
      <c r="H204" s="2" t="s">
        <v>86</v>
      </c>
      <c r="I204" s="2">
        <f>I200*J204</f>
        <v>0.119889</v>
      </c>
      <c r="J204" s="2">
        <v>6.3E-2</v>
      </c>
      <c r="K204" s="2"/>
      <c r="L204" s="2"/>
      <c r="M204" s="2"/>
      <c r="N204" s="2"/>
      <c r="O204" s="2">
        <f t="shared" si="240"/>
        <v>914.44</v>
      </c>
      <c r="P204" s="2">
        <f t="shared" si="241"/>
        <v>914.44</v>
      </c>
      <c r="Q204" s="2">
        <f t="shared" si="242"/>
        <v>0</v>
      </c>
      <c r="R204" s="2">
        <f t="shared" si="243"/>
        <v>0</v>
      </c>
      <c r="S204" s="2">
        <f t="shared" si="244"/>
        <v>0</v>
      </c>
      <c r="T204" s="2">
        <f t="shared" si="245"/>
        <v>0</v>
      </c>
      <c r="U204" s="2">
        <f t="shared" si="246"/>
        <v>0</v>
      </c>
      <c r="V204" s="2">
        <f t="shared" si="247"/>
        <v>0</v>
      </c>
      <c r="W204" s="2">
        <f t="shared" si="248"/>
        <v>0</v>
      </c>
      <c r="X204" s="2">
        <f t="shared" si="249"/>
        <v>0</v>
      </c>
      <c r="Y204" s="2">
        <f t="shared" si="250"/>
        <v>0</v>
      </c>
      <c r="Z204" s="2"/>
      <c r="AA204" s="2">
        <v>16688585</v>
      </c>
      <c r="AB204" s="2">
        <f t="shared" si="251"/>
        <v>7627.37</v>
      </c>
      <c r="AC204" s="2">
        <f t="shared" si="275"/>
        <v>7627.37</v>
      </c>
      <c r="AD204" s="2">
        <f t="shared" si="278"/>
        <v>0</v>
      </c>
      <c r="AE204" s="2">
        <f t="shared" si="279"/>
        <v>0</v>
      </c>
      <c r="AF204" s="2">
        <f t="shared" si="279"/>
        <v>0</v>
      </c>
      <c r="AG204" s="2">
        <f t="shared" si="253"/>
        <v>0</v>
      </c>
      <c r="AH204" s="2">
        <f t="shared" si="280"/>
        <v>0</v>
      </c>
      <c r="AI204" s="2">
        <f t="shared" si="280"/>
        <v>0</v>
      </c>
      <c r="AJ204" s="2">
        <f t="shared" si="255"/>
        <v>0</v>
      </c>
      <c r="AK204" s="2">
        <v>7627.37</v>
      </c>
      <c r="AL204" s="2">
        <v>7627.37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95</v>
      </c>
      <c r="AU204" s="2">
        <v>47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6</v>
      </c>
      <c r="BE204" s="2" t="s">
        <v>6</v>
      </c>
      <c r="BF204" s="2" t="s">
        <v>6</v>
      </c>
      <c r="BG204" s="2" t="s">
        <v>6</v>
      </c>
      <c r="BH204" s="2">
        <v>3</v>
      </c>
      <c r="BI204" s="2">
        <v>1</v>
      </c>
      <c r="BJ204" s="2" t="s">
        <v>131</v>
      </c>
      <c r="BK204" s="2"/>
      <c r="BL204" s="2"/>
      <c r="BM204" s="2">
        <v>15001</v>
      </c>
      <c r="BN204" s="2">
        <v>0</v>
      </c>
      <c r="BO204" s="2" t="s">
        <v>6</v>
      </c>
      <c r="BP204" s="2">
        <v>0</v>
      </c>
      <c r="BQ204" s="2">
        <v>2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6</v>
      </c>
      <c r="BZ204" s="2">
        <v>105</v>
      </c>
      <c r="CA204" s="2">
        <v>55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6</v>
      </c>
      <c r="CO204" s="2">
        <v>0</v>
      </c>
      <c r="CP204" s="2">
        <f t="shared" si="256"/>
        <v>914.44</v>
      </c>
      <c r="CQ204" s="2">
        <f t="shared" si="257"/>
        <v>7627.37</v>
      </c>
      <c r="CR204" s="2">
        <f t="shared" si="258"/>
        <v>0</v>
      </c>
      <c r="CS204" s="2">
        <f t="shared" si="259"/>
        <v>0</v>
      </c>
      <c r="CT204" s="2">
        <f t="shared" si="260"/>
        <v>0</v>
      </c>
      <c r="CU204" s="2">
        <f t="shared" si="261"/>
        <v>0</v>
      </c>
      <c r="CV204" s="2">
        <f t="shared" si="262"/>
        <v>0</v>
      </c>
      <c r="CW204" s="2">
        <f t="shared" si="263"/>
        <v>0</v>
      </c>
      <c r="CX204" s="2">
        <f t="shared" si="264"/>
        <v>0</v>
      </c>
      <c r="CY204" s="2">
        <f t="shared" si="265"/>
        <v>0</v>
      </c>
      <c r="CZ204" s="2">
        <f t="shared" si="266"/>
        <v>0</v>
      </c>
      <c r="DA204" s="2"/>
      <c r="DB204" s="2"/>
      <c r="DC204" s="2" t="s">
        <v>6</v>
      </c>
      <c r="DD204" s="2" t="s">
        <v>6</v>
      </c>
      <c r="DE204" s="2" t="s">
        <v>6</v>
      </c>
      <c r="DF204" s="2" t="s">
        <v>6</v>
      </c>
      <c r="DG204" s="2" t="s">
        <v>6</v>
      </c>
      <c r="DH204" s="2" t="s">
        <v>6</v>
      </c>
      <c r="DI204" s="2" t="s">
        <v>6</v>
      </c>
      <c r="DJ204" s="2" t="s">
        <v>6</v>
      </c>
      <c r="DK204" s="2" t="s">
        <v>6</v>
      </c>
      <c r="DL204" s="2" t="s">
        <v>6</v>
      </c>
      <c r="DM204" s="2" t="s">
        <v>6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1009</v>
      </c>
      <c r="DV204" s="2" t="s">
        <v>86</v>
      </c>
      <c r="DW204" s="2" t="s">
        <v>86</v>
      </c>
      <c r="DX204" s="2">
        <v>1000</v>
      </c>
      <c r="DY204" s="2"/>
      <c r="DZ204" s="2"/>
      <c r="EA204" s="2"/>
      <c r="EB204" s="2"/>
      <c r="EC204" s="2"/>
      <c r="ED204" s="2"/>
      <c r="EE204" s="2">
        <v>16510513</v>
      </c>
      <c r="EF204" s="2">
        <v>2</v>
      </c>
      <c r="EG204" s="2" t="s">
        <v>20</v>
      </c>
      <c r="EH204" s="2">
        <v>0</v>
      </c>
      <c r="EI204" s="2" t="s">
        <v>6</v>
      </c>
      <c r="EJ204" s="2">
        <v>1</v>
      </c>
      <c r="EK204" s="2">
        <v>15001</v>
      </c>
      <c r="EL204" s="2" t="s">
        <v>112</v>
      </c>
      <c r="EM204" s="2" t="s">
        <v>113</v>
      </c>
      <c r="EN204" s="2"/>
      <c r="EO204" s="2" t="s">
        <v>6</v>
      </c>
      <c r="EP204" s="2"/>
      <c r="EQ204" s="2">
        <v>0</v>
      </c>
      <c r="ER204" s="2">
        <v>7627.37</v>
      </c>
      <c r="ES204" s="2">
        <v>7627.37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67"/>
        <v>0</v>
      </c>
      <c r="FS204" s="2">
        <v>0</v>
      </c>
      <c r="FT204" s="2" t="s">
        <v>23</v>
      </c>
      <c r="FU204" s="2" t="s">
        <v>24</v>
      </c>
      <c r="FV204" s="2"/>
      <c r="FW204" s="2"/>
      <c r="FX204" s="2">
        <v>94.5</v>
      </c>
      <c r="FY204" s="2">
        <v>46.75</v>
      </c>
      <c r="FZ204" s="2"/>
      <c r="GA204" s="2" t="s">
        <v>6</v>
      </c>
      <c r="GB204" s="2"/>
      <c r="GC204" s="2"/>
      <c r="GD204" s="2">
        <v>0</v>
      </c>
      <c r="GE204" s="2"/>
      <c r="GF204" s="2">
        <v>763838732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268"/>
        <v>0</v>
      </c>
      <c r="GM204" s="2">
        <f t="shared" si="269"/>
        <v>914.44</v>
      </c>
      <c r="GN204" s="2">
        <f t="shared" si="270"/>
        <v>914.44</v>
      </c>
      <c r="GO204" s="2">
        <f t="shared" si="271"/>
        <v>0</v>
      </c>
      <c r="GP204" s="2">
        <f t="shared" si="272"/>
        <v>0</v>
      </c>
      <c r="GQ204" s="2"/>
      <c r="GR204" s="2">
        <v>0</v>
      </c>
      <c r="GS204" s="2">
        <v>3</v>
      </c>
      <c r="GT204" s="2">
        <v>0</v>
      </c>
      <c r="GU204" s="2" t="s">
        <v>6</v>
      </c>
      <c r="GV204" s="2">
        <f t="shared" si="273"/>
        <v>0</v>
      </c>
      <c r="GW204" s="2">
        <v>1</v>
      </c>
      <c r="GX204" s="2">
        <f t="shared" si="274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457</v>
      </c>
      <c r="E205" t="s">
        <v>347</v>
      </c>
      <c r="F205" t="s">
        <v>129</v>
      </c>
      <c r="G205" t="s">
        <v>130</v>
      </c>
      <c r="H205" t="s">
        <v>86</v>
      </c>
      <c r="I205">
        <f>I201*J205</f>
        <v>0.119889</v>
      </c>
      <c r="J205">
        <v>6.3E-2</v>
      </c>
      <c r="O205">
        <f t="shared" si="240"/>
        <v>6519.94</v>
      </c>
      <c r="P205">
        <f t="shared" si="241"/>
        <v>6519.94</v>
      </c>
      <c r="Q205">
        <f t="shared" si="242"/>
        <v>0</v>
      </c>
      <c r="R205">
        <f t="shared" si="243"/>
        <v>0</v>
      </c>
      <c r="S205">
        <f t="shared" si="244"/>
        <v>0</v>
      </c>
      <c r="T205">
        <f t="shared" si="245"/>
        <v>0</v>
      </c>
      <c r="U205">
        <f t="shared" si="246"/>
        <v>0</v>
      </c>
      <c r="V205">
        <f t="shared" si="247"/>
        <v>0</v>
      </c>
      <c r="W205">
        <f t="shared" si="248"/>
        <v>0</v>
      </c>
      <c r="X205">
        <f t="shared" si="249"/>
        <v>0</v>
      </c>
      <c r="Y205">
        <f t="shared" si="250"/>
        <v>0</v>
      </c>
      <c r="AA205">
        <v>16688586</v>
      </c>
      <c r="AB205">
        <f t="shared" si="251"/>
        <v>7627.37</v>
      </c>
      <c r="AC205">
        <f t="shared" si="275"/>
        <v>7627.37</v>
      </c>
      <c r="AD205">
        <f t="shared" si="278"/>
        <v>0</v>
      </c>
      <c r="AE205">
        <f t="shared" si="279"/>
        <v>0</v>
      </c>
      <c r="AF205">
        <f t="shared" si="279"/>
        <v>0</v>
      </c>
      <c r="AG205">
        <f t="shared" si="253"/>
        <v>0</v>
      </c>
      <c r="AH205">
        <f t="shared" si="280"/>
        <v>0</v>
      </c>
      <c r="AI205">
        <f t="shared" si="280"/>
        <v>0</v>
      </c>
      <c r="AJ205">
        <f t="shared" si="255"/>
        <v>0</v>
      </c>
      <c r="AK205">
        <v>7627.37</v>
      </c>
      <c r="AL205">
        <v>7627.37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95</v>
      </c>
      <c r="AU205">
        <v>47</v>
      </c>
      <c r="AV205">
        <v>1</v>
      </c>
      <c r="AW205">
        <v>1</v>
      </c>
      <c r="AZ205">
        <v>7.13</v>
      </c>
      <c r="BA205">
        <v>1</v>
      </c>
      <c r="BB205">
        <v>1</v>
      </c>
      <c r="BC205">
        <v>7.13</v>
      </c>
      <c r="BD205" t="s">
        <v>6</v>
      </c>
      <c r="BE205" t="s">
        <v>6</v>
      </c>
      <c r="BF205" t="s">
        <v>6</v>
      </c>
      <c r="BG205" t="s">
        <v>6</v>
      </c>
      <c r="BH205">
        <v>3</v>
      </c>
      <c r="BI205">
        <v>1</v>
      </c>
      <c r="BJ205" t="s">
        <v>131</v>
      </c>
      <c r="BM205">
        <v>15001</v>
      </c>
      <c r="BN205">
        <v>0</v>
      </c>
      <c r="BO205" t="s">
        <v>6</v>
      </c>
      <c r="BP205">
        <v>0</v>
      </c>
      <c r="BQ205">
        <v>2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105</v>
      </c>
      <c r="CA205">
        <v>55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256"/>
        <v>6519.94</v>
      </c>
      <c r="CQ205">
        <f t="shared" si="257"/>
        <v>54383.148099999999</v>
      </c>
      <c r="CR205">
        <f t="shared" si="258"/>
        <v>0</v>
      </c>
      <c r="CS205">
        <f t="shared" si="259"/>
        <v>0</v>
      </c>
      <c r="CT205">
        <f t="shared" si="260"/>
        <v>0</v>
      </c>
      <c r="CU205">
        <f t="shared" si="261"/>
        <v>0</v>
      </c>
      <c r="CV205">
        <f t="shared" si="262"/>
        <v>0</v>
      </c>
      <c r="CW205">
        <f t="shared" si="263"/>
        <v>0</v>
      </c>
      <c r="CX205">
        <f t="shared" si="264"/>
        <v>0</v>
      </c>
      <c r="CY205">
        <f t="shared" si="265"/>
        <v>0</v>
      </c>
      <c r="CZ205">
        <f t="shared" si="266"/>
        <v>0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1009</v>
      </c>
      <c r="DV205" t="s">
        <v>86</v>
      </c>
      <c r="DW205" t="s">
        <v>86</v>
      </c>
      <c r="DX205">
        <v>1000</v>
      </c>
      <c r="EE205">
        <v>16510513</v>
      </c>
      <c r="EF205">
        <v>2</v>
      </c>
      <c r="EG205" t="s">
        <v>20</v>
      </c>
      <c r="EH205">
        <v>0</v>
      </c>
      <c r="EI205" t="s">
        <v>6</v>
      </c>
      <c r="EJ205">
        <v>1</v>
      </c>
      <c r="EK205">
        <v>15001</v>
      </c>
      <c r="EL205" t="s">
        <v>112</v>
      </c>
      <c r="EM205" t="s">
        <v>113</v>
      </c>
      <c r="EO205" t="s">
        <v>6</v>
      </c>
      <c r="EQ205">
        <v>0</v>
      </c>
      <c r="ER205">
        <v>7627.37</v>
      </c>
      <c r="ES205">
        <v>7627.37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267"/>
        <v>0</v>
      </c>
      <c r="FS205">
        <v>0</v>
      </c>
      <c r="FT205" t="s">
        <v>23</v>
      </c>
      <c r="FU205" t="s">
        <v>24</v>
      </c>
      <c r="FX205">
        <v>94.5</v>
      </c>
      <c r="FY205">
        <v>46.75</v>
      </c>
      <c r="GA205" t="s">
        <v>6</v>
      </c>
      <c r="GD205">
        <v>0</v>
      </c>
      <c r="GF205">
        <v>763838732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268"/>
        <v>0</v>
      </c>
      <c r="GM205">
        <f t="shared" si="269"/>
        <v>6519.94</v>
      </c>
      <c r="GN205">
        <f t="shared" si="270"/>
        <v>6519.94</v>
      </c>
      <c r="GO205">
        <f t="shared" si="271"/>
        <v>0</v>
      </c>
      <c r="GP205">
        <f t="shared" si="272"/>
        <v>0</v>
      </c>
      <c r="GR205">
        <v>0</v>
      </c>
      <c r="GS205">
        <v>3</v>
      </c>
      <c r="GT205">
        <v>0</v>
      </c>
      <c r="GU205" t="s">
        <v>6</v>
      </c>
      <c r="GV205">
        <f t="shared" si="273"/>
        <v>0</v>
      </c>
      <c r="GW205">
        <v>1</v>
      </c>
      <c r="GX205">
        <f t="shared" si="274"/>
        <v>0</v>
      </c>
      <c r="HA205">
        <v>0</v>
      </c>
      <c r="HB205">
        <v>0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ROW(SmtRes!A461)</f>
        <v>461</v>
      </c>
      <c r="D206" s="2">
        <f>ROW(EtalonRes!A445)</f>
        <v>445</v>
      </c>
      <c r="E206" s="2" t="s">
        <v>348</v>
      </c>
      <c r="F206" s="2" t="s">
        <v>349</v>
      </c>
      <c r="G206" s="2" t="s">
        <v>350</v>
      </c>
      <c r="H206" s="2" t="s">
        <v>18</v>
      </c>
      <c r="I206" s="2">
        <f>ROUND(7.8/100,9)</f>
        <v>7.8E-2</v>
      </c>
      <c r="J206" s="2">
        <v>0</v>
      </c>
      <c r="K206" s="2"/>
      <c r="L206" s="2"/>
      <c r="M206" s="2"/>
      <c r="N206" s="2"/>
      <c r="O206" s="2">
        <f t="shared" si="240"/>
        <v>2.89</v>
      </c>
      <c r="P206" s="2">
        <f t="shared" si="241"/>
        <v>0.6</v>
      </c>
      <c r="Q206" s="2">
        <f t="shared" si="242"/>
        <v>0</v>
      </c>
      <c r="R206" s="2">
        <f t="shared" si="243"/>
        <v>0</v>
      </c>
      <c r="S206" s="2">
        <f t="shared" si="244"/>
        <v>2.29</v>
      </c>
      <c r="T206" s="2">
        <f t="shared" si="245"/>
        <v>0</v>
      </c>
      <c r="U206" s="2">
        <f t="shared" si="246"/>
        <v>0.29405999999999999</v>
      </c>
      <c r="V206" s="2">
        <f t="shared" si="247"/>
        <v>0</v>
      </c>
      <c r="W206" s="2">
        <f t="shared" si="248"/>
        <v>0</v>
      </c>
      <c r="X206" s="2">
        <f t="shared" si="249"/>
        <v>1.83</v>
      </c>
      <c r="Y206" s="2">
        <f t="shared" si="250"/>
        <v>1.1499999999999999</v>
      </c>
      <c r="Z206" s="2"/>
      <c r="AA206" s="2">
        <v>16688585</v>
      </c>
      <c r="AB206" s="2">
        <f t="shared" si="251"/>
        <v>37.1</v>
      </c>
      <c r="AC206" s="2">
        <f t="shared" si="275"/>
        <v>7.69</v>
      </c>
      <c r="AD206" s="2">
        <f t="shared" si="278"/>
        <v>0</v>
      </c>
      <c r="AE206" s="2">
        <f t="shared" si="279"/>
        <v>0</v>
      </c>
      <c r="AF206" s="2">
        <f t="shared" si="279"/>
        <v>29.41</v>
      </c>
      <c r="AG206" s="2">
        <f t="shared" si="253"/>
        <v>0</v>
      </c>
      <c r="AH206" s="2">
        <f t="shared" si="280"/>
        <v>3.77</v>
      </c>
      <c r="AI206" s="2">
        <f t="shared" si="280"/>
        <v>0</v>
      </c>
      <c r="AJ206" s="2">
        <f t="shared" si="255"/>
        <v>0</v>
      </c>
      <c r="AK206" s="2">
        <v>37.1</v>
      </c>
      <c r="AL206" s="2">
        <v>7.69</v>
      </c>
      <c r="AM206" s="2">
        <v>0</v>
      </c>
      <c r="AN206" s="2">
        <v>0</v>
      </c>
      <c r="AO206" s="2">
        <v>29.41</v>
      </c>
      <c r="AP206" s="2">
        <v>0</v>
      </c>
      <c r="AQ206" s="2">
        <v>3.77</v>
      </c>
      <c r="AR206" s="2">
        <v>0</v>
      </c>
      <c r="AS206" s="2">
        <v>0</v>
      </c>
      <c r="AT206" s="2">
        <v>80</v>
      </c>
      <c r="AU206" s="2">
        <v>50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6</v>
      </c>
      <c r="BE206" s="2" t="s">
        <v>6</v>
      </c>
      <c r="BF206" s="2" t="s">
        <v>6</v>
      </c>
      <c r="BG206" s="2" t="s">
        <v>6</v>
      </c>
      <c r="BH206" s="2">
        <v>0</v>
      </c>
      <c r="BI206" s="2">
        <v>1</v>
      </c>
      <c r="BJ206" s="2" t="s">
        <v>351</v>
      </c>
      <c r="BK206" s="2"/>
      <c r="BL206" s="2"/>
      <c r="BM206" s="2">
        <v>62001</v>
      </c>
      <c r="BN206" s="2">
        <v>0</v>
      </c>
      <c r="BO206" s="2" t="s">
        <v>6</v>
      </c>
      <c r="BP206" s="2">
        <v>0</v>
      </c>
      <c r="BQ206" s="2">
        <v>6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6</v>
      </c>
      <c r="BZ206" s="2">
        <v>80</v>
      </c>
      <c r="CA206" s="2">
        <v>50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6</v>
      </c>
      <c r="CO206" s="2">
        <v>0</v>
      </c>
      <c r="CP206" s="2">
        <f t="shared" si="256"/>
        <v>2.89</v>
      </c>
      <c r="CQ206" s="2">
        <f t="shared" si="257"/>
        <v>7.69</v>
      </c>
      <c r="CR206" s="2">
        <f t="shared" si="258"/>
        <v>0</v>
      </c>
      <c r="CS206" s="2">
        <f t="shared" si="259"/>
        <v>0</v>
      </c>
      <c r="CT206" s="2">
        <f t="shared" si="260"/>
        <v>29.41</v>
      </c>
      <c r="CU206" s="2">
        <f t="shared" si="261"/>
        <v>0</v>
      </c>
      <c r="CV206" s="2">
        <f t="shared" si="262"/>
        <v>3.77</v>
      </c>
      <c r="CW206" s="2">
        <f t="shared" si="263"/>
        <v>0</v>
      </c>
      <c r="CX206" s="2">
        <f t="shared" si="264"/>
        <v>0</v>
      </c>
      <c r="CY206" s="2">
        <f t="shared" si="265"/>
        <v>1.8319999999999999</v>
      </c>
      <c r="CZ206" s="2">
        <f t="shared" si="266"/>
        <v>1.145</v>
      </c>
      <c r="DA206" s="2"/>
      <c r="DB206" s="2"/>
      <c r="DC206" s="2" t="s">
        <v>6</v>
      </c>
      <c r="DD206" s="2" t="s">
        <v>6</v>
      </c>
      <c r="DE206" s="2" t="s">
        <v>6</v>
      </c>
      <c r="DF206" s="2" t="s">
        <v>6</v>
      </c>
      <c r="DG206" s="2" t="s">
        <v>6</v>
      </c>
      <c r="DH206" s="2" t="s">
        <v>6</v>
      </c>
      <c r="DI206" s="2" t="s">
        <v>6</v>
      </c>
      <c r="DJ206" s="2" t="s">
        <v>6</v>
      </c>
      <c r="DK206" s="2" t="s">
        <v>6</v>
      </c>
      <c r="DL206" s="2" t="s">
        <v>6</v>
      </c>
      <c r="DM206" s="2" t="s">
        <v>6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1005</v>
      </c>
      <c r="DV206" s="2" t="s">
        <v>18</v>
      </c>
      <c r="DW206" s="2" t="s">
        <v>18</v>
      </c>
      <c r="DX206" s="2">
        <v>100</v>
      </c>
      <c r="DY206" s="2"/>
      <c r="DZ206" s="2"/>
      <c r="EA206" s="2"/>
      <c r="EB206" s="2"/>
      <c r="EC206" s="2"/>
      <c r="ED206" s="2"/>
      <c r="EE206" s="2">
        <v>16510571</v>
      </c>
      <c r="EF206" s="2">
        <v>6</v>
      </c>
      <c r="EG206" s="2" t="s">
        <v>39</v>
      </c>
      <c r="EH206" s="2">
        <v>0</v>
      </c>
      <c r="EI206" s="2" t="s">
        <v>6</v>
      </c>
      <c r="EJ206" s="2">
        <v>1</v>
      </c>
      <c r="EK206" s="2">
        <v>62001</v>
      </c>
      <c r="EL206" s="2" t="s">
        <v>81</v>
      </c>
      <c r="EM206" s="2" t="s">
        <v>82</v>
      </c>
      <c r="EN206" s="2"/>
      <c r="EO206" s="2" t="s">
        <v>6</v>
      </c>
      <c r="EP206" s="2"/>
      <c r="EQ206" s="2">
        <v>0</v>
      </c>
      <c r="ER206" s="2">
        <v>37.1</v>
      </c>
      <c r="ES206" s="2">
        <v>7.69</v>
      </c>
      <c r="ET206" s="2">
        <v>0</v>
      </c>
      <c r="EU206" s="2">
        <v>0</v>
      </c>
      <c r="EV206" s="2">
        <v>29.41</v>
      </c>
      <c r="EW206" s="2">
        <v>3.77</v>
      </c>
      <c r="EX206" s="2">
        <v>0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67"/>
        <v>0</v>
      </c>
      <c r="FS206" s="2">
        <v>0</v>
      </c>
      <c r="FT206" s="2"/>
      <c r="FU206" s="2"/>
      <c r="FV206" s="2"/>
      <c r="FW206" s="2"/>
      <c r="FX206" s="2">
        <v>80</v>
      </c>
      <c r="FY206" s="2">
        <v>50</v>
      </c>
      <c r="FZ206" s="2"/>
      <c r="GA206" s="2" t="s">
        <v>6</v>
      </c>
      <c r="GB206" s="2"/>
      <c r="GC206" s="2"/>
      <c r="GD206" s="2">
        <v>0</v>
      </c>
      <c r="GE206" s="2"/>
      <c r="GF206" s="2">
        <v>1248739953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268"/>
        <v>0</v>
      </c>
      <c r="GM206" s="2">
        <f t="shared" si="269"/>
        <v>5.87</v>
      </c>
      <c r="GN206" s="2">
        <f t="shared" si="270"/>
        <v>5.87</v>
      </c>
      <c r="GO206" s="2">
        <f t="shared" si="271"/>
        <v>0</v>
      </c>
      <c r="GP206" s="2">
        <f t="shared" si="272"/>
        <v>0</v>
      </c>
      <c r="GQ206" s="2"/>
      <c r="GR206" s="2">
        <v>0</v>
      </c>
      <c r="GS206" s="2">
        <v>3</v>
      </c>
      <c r="GT206" s="2">
        <v>0</v>
      </c>
      <c r="GU206" s="2" t="s">
        <v>6</v>
      </c>
      <c r="GV206" s="2">
        <f t="shared" si="273"/>
        <v>0</v>
      </c>
      <c r="GW206" s="2">
        <v>1</v>
      </c>
      <c r="GX206" s="2">
        <f t="shared" si="274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ROW(SmtRes!A464)</f>
        <v>464</v>
      </c>
      <c r="D207">
        <f>ROW(EtalonRes!A448)</f>
        <v>448</v>
      </c>
      <c r="E207" t="s">
        <v>348</v>
      </c>
      <c r="F207" t="s">
        <v>349</v>
      </c>
      <c r="G207" t="s">
        <v>350</v>
      </c>
      <c r="H207" t="s">
        <v>18</v>
      </c>
      <c r="I207">
        <f>ROUND(7.8/100,9)</f>
        <v>7.8E-2</v>
      </c>
      <c r="J207">
        <v>0</v>
      </c>
      <c r="O207">
        <f t="shared" si="240"/>
        <v>20.64</v>
      </c>
      <c r="P207">
        <f t="shared" si="241"/>
        <v>4.28</v>
      </c>
      <c r="Q207">
        <f t="shared" si="242"/>
        <v>0</v>
      </c>
      <c r="R207">
        <f t="shared" si="243"/>
        <v>0</v>
      </c>
      <c r="S207">
        <f t="shared" si="244"/>
        <v>16.36</v>
      </c>
      <c r="T207">
        <f t="shared" si="245"/>
        <v>0</v>
      </c>
      <c r="U207">
        <f t="shared" si="246"/>
        <v>0.29405999999999999</v>
      </c>
      <c r="V207">
        <f t="shared" si="247"/>
        <v>0</v>
      </c>
      <c r="W207">
        <f t="shared" si="248"/>
        <v>0</v>
      </c>
      <c r="X207">
        <f t="shared" si="249"/>
        <v>13.09</v>
      </c>
      <c r="Y207">
        <f t="shared" si="250"/>
        <v>8.18</v>
      </c>
      <c r="AA207">
        <v>16688586</v>
      </c>
      <c r="AB207">
        <f t="shared" si="251"/>
        <v>37.1</v>
      </c>
      <c r="AC207">
        <f t="shared" si="275"/>
        <v>7.69</v>
      </c>
      <c r="AD207">
        <f t="shared" si="278"/>
        <v>0</v>
      </c>
      <c r="AE207">
        <f t="shared" si="279"/>
        <v>0</v>
      </c>
      <c r="AF207">
        <f t="shared" si="279"/>
        <v>29.41</v>
      </c>
      <c r="AG207">
        <f t="shared" si="253"/>
        <v>0</v>
      </c>
      <c r="AH207">
        <f t="shared" si="280"/>
        <v>3.77</v>
      </c>
      <c r="AI207">
        <f t="shared" si="280"/>
        <v>0</v>
      </c>
      <c r="AJ207">
        <f t="shared" si="255"/>
        <v>0</v>
      </c>
      <c r="AK207">
        <v>37.1</v>
      </c>
      <c r="AL207">
        <v>7.69</v>
      </c>
      <c r="AM207">
        <v>0</v>
      </c>
      <c r="AN207">
        <v>0</v>
      </c>
      <c r="AO207">
        <v>29.41</v>
      </c>
      <c r="AP207">
        <v>0</v>
      </c>
      <c r="AQ207">
        <v>3.77</v>
      </c>
      <c r="AR207">
        <v>0</v>
      </c>
      <c r="AS207">
        <v>0</v>
      </c>
      <c r="AT207">
        <v>80</v>
      </c>
      <c r="AU207">
        <v>50</v>
      </c>
      <c r="AV207">
        <v>1</v>
      </c>
      <c r="AW207">
        <v>1</v>
      </c>
      <c r="AZ207">
        <v>7.13</v>
      </c>
      <c r="BA207">
        <v>7.13</v>
      </c>
      <c r="BB207">
        <v>7.13</v>
      </c>
      <c r="BC207">
        <v>7.13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1</v>
      </c>
      <c r="BJ207" t="s">
        <v>351</v>
      </c>
      <c r="BM207">
        <v>62001</v>
      </c>
      <c r="BN207">
        <v>0</v>
      </c>
      <c r="BO207" t="s">
        <v>6</v>
      </c>
      <c r="BP207">
        <v>0</v>
      </c>
      <c r="BQ207">
        <v>6</v>
      </c>
      <c r="BR207">
        <v>0</v>
      </c>
      <c r="BS207">
        <v>7.13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80</v>
      </c>
      <c r="CA207">
        <v>50</v>
      </c>
      <c r="CF207">
        <v>0</v>
      </c>
      <c r="CG207">
        <v>0</v>
      </c>
      <c r="CM207">
        <v>0</v>
      </c>
      <c r="CN207" t="s">
        <v>6</v>
      </c>
      <c r="CO207">
        <v>0</v>
      </c>
      <c r="CP207">
        <f t="shared" si="256"/>
        <v>20.64</v>
      </c>
      <c r="CQ207">
        <f t="shared" si="257"/>
        <v>54.829700000000003</v>
      </c>
      <c r="CR207">
        <f t="shared" si="258"/>
        <v>0</v>
      </c>
      <c r="CS207">
        <f t="shared" si="259"/>
        <v>0</v>
      </c>
      <c r="CT207">
        <f t="shared" si="260"/>
        <v>209.69329999999999</v>
      </c>
      <c r="CU207">
        <f t="shared" si="261"/>
        <v>0</v>
      </c>
      <c r="CV207">
        <f t="shared" si="262"/>
        <v>3.77</v>
      </c>
      <c r="CW207">
        <f t="shared" si="263"/>
        <v>0</v>
      </c>
      <c r="CX207">
        <f t="shared" si="264"/>
        <v>0</v>
      </c>
      <c r="CY207">
        <f t="shared" si="265"/>
        <v>13.087999999999999</v>
      </c>
      <c r="CZ207">
        <f t="shared" si="266"/>
        <v>8.18</v>
      </c>
      <c r="DC207" t="s">
        <v>6</v>
      </c>
      <c r="DD207" t="s">
        <v>6</v>
      </c>
      <c r="DE207" t="s">
        <v>6</v>
      </c>
      <c r="DF207" t="s">
        <v>6</v>
      </c>
      <c r="DG207" t="s">
        <v>6</v>
      </c>
      <c r="DH207" t="s">
        <v>6</v>
      </c>
      <c r="DI207" t="s">
        <v>6</v>
      </c>
      <c r="DJ207" t="s">
        <v>6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1005</v>
      </c>
      <c r="DV207" t="s">
        <v>18</v>
      </c>
      <c r="DW207" t="s">
        <v>18</v>
      </c>
      <c r="DX207">
        <v>100</v>
      </c>
      <c r="EE207">
        <v>16510571</v>
      </c>
      <c r="EF207">
        <v>6</v>
      </c>
      <c r="EG207" t="s">
        <v>39</v>
      </c>
      <c r="EH207">
        <v>0</v>
      </c>
      <c r="EI207" t="s">
        <v>6</v>
      </c>
      <c r="EJ207">
        <v>1</v>
      </c>
      <c r="EK207">
        <v>62001</v>
      </c>
      <c r="EL207" t="s">
        <v>81</v>
      </c>
      <c r="EM207" t="s">
        <v>82</v>
      </c>
      <c r="EO207" t="s">
        <v>6</v>
      </c>
      <c r="EQ207">
        <v>0</v>
      </c>
      <c r="ER207">
        <v>37.1</v>
      </c>
      <c r="ES207">
        <v>7.69</v>
      </c>
      <c r="ET207">
        <v>0</v>
      </c>
      <c r="EU207">
        <v>0</v>
      </c>
      <c r="EV207">
        <v>29.41</v>
      </c>
      <c r="EW207">
        <v>3.77</v>
      </c>
      <c r="EX207">
        <v>0</v>
      </c>
      <c r="EY207">
        <v>0</v>
      </c>
      <c r="FQ207">
        <v>0</v>
      </c>
      <c r="FR207">
        <f t="shared" si="267"/>
        <v>0</v>
      </c>
      <c r="FS207">
        <v>0</v>
      </c>
      <c r="FX207">
        <v>80</v>
      </c>
      <c r="FY207">
        <v>50</v>
      </c>
      <c r="GA207" t="s">
        <v>6</v>
      </c>
      <c r="GD207">
        <v>0</v>
      </c>
      <c r="GF207">
        <v>1248739953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268"/>
        <v>0</v>
      </c>
      <c r="GM207">
        <f t="shared" si="269"/>
        <v>41.91</v>
      </c>
      <c r="GN207">
        <f t="shared" si="270"/>
        <v>41.91</v>
      </c>
      <c r="GO207">
        <f t="shared" si="271"/>
        <v>0</v>
      </c>
      <c r="GP207">
        <f t="shared" si="272"/>
        <v>0</v>
      </c>
      <c r="GR207">
        <v>0</v>
      </c>
      <c r="GS207">
        <v>3</v>
      </c>
      <c r="GT207">
        <v>0</v>
      </c>
      <c r="GU207" t="s">
        <v>6</v>
      </c>
      <c r="GV207">
        <f t="shared" si="273"/>
        <v>0</v>
      </c>
      <c r="GW207">
        <v>1</v>
      </c>
      <c r="GX207">
        <f t="shared" si="274"/>
        <v>0</v>
      </c>
      <c r="HA207">
        <v>0</v>
      </c>
      <c r="HB207">
        <v>0</v>
      </c>
      <c r="IK207">
        <v>0</v>
      </c>
    </row>
    <row r="208" spans="1:255" x14ac:dyDescent="0.2">
      <c r="A208" s="2">
        <v>17</v>
      </c>
      <c r="B208" s="2">
        <v>1</v>
      </c>
      <c r="C208" s="2">
        <f>ROW(SmtRes!A473)</f>
        <v>473</v>
      </c>
      <c r="D208" s="2">
        <f>ROW(EtalonRes!A456)</f>
        <v>456</v>
      </c>
      <c r="E208" s="2" t="s">
        <v>352</v>
      </c>
      <c r="F208" s="2" t="s">
        <v>353</v>
      </c>
      <c r="G208" s="2" t="s">
        <v>354</v>
      </c>
      <c r="H208" s="2" t="s">
        <v>18</v>
      </c>
      <c r="I208" s="2">
        <f>ROUND(86.3/100,9)</f>
        <v>0.86299999999999999</v>
      </c>
      <c r="J208" s="2">
        <v>0</v>
      </c>
      <c r="K208" s="2"/>
      <c r="L208" s="2"/>
      <c r="M208" s="2"/>
      <c r="N208" s="2"/>
      <c r="O208" s="2">
        <f t="shared" si="240"/>
        <v>748.58</v>
      </c>
      <c r="P208" s="2">
        <f t="shared" si="241"/>
        <v>256.73</v>
      </c>
      <c r="Q208" s="2">
        <f t="shared" si="242"/>
        <v>12.02</v>
      </c>
      <c r="R208" s="2">
        <f t="shared" si="243"/>
        <v>2.2999999999999998</v>
      </c>
      <c r="S208" s="2">
        <f t="shared" si="244"/>
        <v>479.83</v>
      </c>
      <c r="T208" s="2">
        <f t="shared" si="245"/>
        <v>0</v>
      </c>
      <c r="U208" s="2">
        <f t="shared" si="246"/>
        <v>53.493054999999991</v>
      </c>
      <c r="V208" s="2">
        <f t="shared" si="247"/>
        <v>0.19417499999999999</v>
      </c>
      <c r="W208" s="2">
        <f t="shared" si="248"/>
        <v>0</v>
      </c>
      <c r="X208" s="2">
        <f t="shared" si="249"/>
        <v>458.02</v>
      </c>
      <c r="Y208" s="2">
        <f t="shared" si="250"/>
        <v>226.6</v>
      </c>
      <c r="Z208" s="2"/>
      <c r="AA208" s="2">
        <v>16688585</v>
      </c>
      <c r="AB208" s="2">
        <f t="shared" si="251"/>
        <v>867.40700000000004</v>
      </c>
      <c r="AC208" s="2">
        <f t="shared" si="275"/>
        <v>297.48</v>
      </c>
      <c r="AD208" s="2">
        <f>ROUND(((((ET208*1.25))-((EU208*1.25)))+AE208),6)</f>
        <v>13.925000000000001</v>
      </c>
      <c r="AE208" s="2">
        <f>ROUND(((EU208*1.25)),6)</f>
        <v>2.6625000000000001</v>
      </c>
      <c r="AF208" s="2">
        <f>ROUND(((EV208*1.15)),6)</f>
        <v>556.00199999999995</v>
      </c>
      <c r="AG208" s="2">
        <f t="shared" si="253"/>
        <v>0</v>
      </c>
      <c r="AH208" s="2">
        <f>((EW208*1.15))</f>
        <v>61.984999999999992</v>
      </c>
      <c r="AI208" s="2">
        <f>((EX208*1.25))</f>
        <v>0.22499999999999998</v>
      </c>
      <c r="AJ208" s="2">
        <f t="shared" si="255"/>
        <v>0</v>
      </c>
      <c r="AK208" s="2">
        <v>792.1</v>
      </c>
      <c r="AL208" s="2">
        <v>297.48</v>
      </c>
      <c r="AM208" s="2">
        <v>11.14</v>
      </c>
      <c r="AN208" s="2">
        <v>2.13</v>
      </c>
      <c r="AO208" s="2">
        <v>483.48</v>
      </c>
      <c r="AP208" s="2">
        <v>0</v>
      </c>
      <c r="AQ208" s="2">
        <v>53.9</v>
      </c>
      <c r="AR208" s="2">
        <v>0.18</v>
      </c>
      <c r="AS208" s="2">
        <v>0</v>
      </c>
      <c r="AT208" s="2">
        <v>95</v>
      </c>
      <c r="AU208" s="2">
        <v>47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6</v>
      </c>
      <c r="BE208" s="2" t="s">
        <v>6</v>
      </c>
      <c r="BF208" s="2" t="s">
        <v>6</v>
      </c>
      <c r="BG208" s="2" t="s">
        <v>6</v>
      </c>
      <c r="BH208" s="2">
        <v>0</v>
      </c>
      <c r="BI208" s="2">
        <v>1</v>
      </c>
      <c r="BJ208" s="2" t="s">
        <v>355</v>
      </c>
      <c r="BK208" s="2"/>
      <c r="BL208" s="2"/>
      <c r="BM208" s="2">
        <v>15001</v>
      </c>
      <c r="BN208" s="2">
        <v>0</v>
      </c>
      <c r="BO208" s="2" t="s">
        <v>6</v>
      </c>
      <c r="BP208" s="2">
        <v>0</v>
      </c>
      <c r="BQ208" s="2">
        <v>2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6</v>
      </c>
      <c r="BZ208" s="2">
        <v>105</v>
      </c>
      <c r="CA208" s="2">
        <v>55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1583</v>
      </c>
      <c r="CO208" s="2">
        <v>0</v>
      </c>
      <c r="CP208" s="2">
        <f t="shared" si="256"/>
        <v>748.57999999999993</v>
      </c>
      <c r="CQ208" s="2">
        <f t="shared" si="257"/>
        <v>297.48</v>
      </c>
      <c r="CR208" s="2">
        <f t="shared" si="258"/>
        <v>13.925000000000001</v>
      </c>
      <c r="CS208" s="2">
        <f t="shared" si="259"/>
        <v>2.6625000000000001</v>
      </c>
      <c r="CT208" s="2">
        <f t="shared" si="260"/>
        <v>556.00199999999995</v>
      </c>
      <c r="CU208" s="2">
        <f t="shared" si="261"/>
        <v>0</v>
      </c>
      <c r="CV208" s="2">
        <f t="shared" si="262"/>
        <v>61.984999999999992</v>
      </c>
      <c r="CW208" s="2">
        <f t="shared" si="263"/>
        <v>0.22499999999999998</v>
      </c>
      <c r="CX208" s="2">
        <f t="shared" si="264"/>
        <v>0</v>
      </c>
      <c r="CY208" s="2">
        <f t="shared" si="265"/>
        <v>458.02350000000001</v>
      </c>
      <c r="CZ208" s="2">
        <f t="shared" si="266"/>
        <v>226.6011</v>
      </c>
      <c r="DA208" s="2"/>
      <c r="DB208" s="2"/>
      <c r="DC208" s="2" t="s">
        <v>6</v>
      </c>
      <c r="DD208" s="2" t="s">
        <v>6</v>
      </c>
      <c r="DE208" s="2" t="s">
        <v>96</v>
      </c>
      <c r="DF208" s="2" t="s">
        <v>96</v>
      </c>
      <c r="DG208" s="2" t="s">
        <v>97</v>
      </c>
      <c r="DH208" s="2" t="s">
        <v>6</v>
      </c>
      <c r="DI208" s="2" t="s">
        <v>97</v>
      </c>
      <c r="DJ208" s="2" t="s">
        <v>96</v>
      </c>
      <c r="DK208" s="2" t="s">
        <v>6</v>
      </c>
      <c r="DL208" s="2" t="s">
        <v>6</v>
      </c>
      <c r="DM208" s="2" t="s">
        <v>6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1005</v>
      </c>
      <c r="DV208" s="2" t="s">
        <v>18</v>
      </c>
      <c r="DW208" s="2" t="s">
        <v>18</v>
      </c>
      <c r="DX208" s="2">
        <v>100</v>
      </c>
      <c r="DY208" s="2"/>
      <c r="DZ208" s="2"/>
      <c r="EA208" s="2"/>
      <c r="EB208" s="2"/>
      <c r="EC208" s="2"/>
      <c r="ED208" s="2"/>
      <c r="EE208" s="2">
        <v>16510513</v>
      </c>
      <c r="EF208" s="2">
        <v>2</v>
      </c>
      <c r="EG208" s="2" t="s">
        <v>20</v>
      </c>
      <c r="EH208" s="2">
        <v>0</v>
      </c>
      <c r="EI208" s="2" t="s">
        <v>6</v>
      </c>
      <c r="EJ208" s="2">
        <v>1</v>
      </c>
      <c r="EK208" s="2">
        <v>15001</v>
      </c>
      <c r="EL208" s="2" t="s">
        <v>112</v>
      </c>
      <c r="EM208" s="2" t="s">
        <v>113</v>
      </c>
      <c r="EN208" s="2"/>
      <c r="EO208" s="2" t="s">
        <v>100</v>
      </c>
      <c r="EP208" s="2"/>
      <c r="EQ208" s="2">
        <v>0</v>
      </c>
      <c r="ER208" s="2">
        <v>792.1</v>
      </c>
      <c r="ES208" s="2">
        <v>297.48</v>
      </c>
      <c r="ET208" s="2">
        <v>11.14</v>
      </c>
      <c r="EU208" s="2">
        <v>2.13</v>
      </c>
      <c r="EV208" s="2">
        <v>483.48</v>
      </c>
      <c r="EW208" s="2">
        <v>53.9</v>
      </c>
      <c r="EX208" s="2">
        <v>0.18</v>
      </c>
      <c r="EY208" s="2">
        <v>0</v>
      </c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67"/>
        <v>0</v>
      </c>
      <c r="FS208" s="2">
        <v>0</v>
      </c>
      <c r="FT208" s="2" t="s">
        <v>23</v>
      </c>
      <c r="FU208" s="2" t="s">
        <v>24</v>
      </c>
      <c r="FV208" s="2"/>
      <c r="FW208" s="2"/>
      <c r="FX208" s="2">
        <v>94.5</v>
      </c>
      <c r="FY208" s="2">
        <v>46.75</v>
      </c>
      <c r="FZ208" s="2"/>
      <c r="GA208" s="2" t="s">
        <v>6</v>
      </c>
      <c r="GB208" s="2"/>
      <c r="GC208" s="2"/>
      <c r="GD208" s="2">
        <v>0</v>
      </c>
      <c r="GE208" s="2"/>
      <c r="GF208" s="2">
        <v>-1618789297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268"/>
        <v>0</v>
      </c>
      <c r="GM208" s="2">
        <f t="shared" si="269"/>
        <v>1433.2</v>
      </c>
      <c r="GN208" s="2">
        <f t="shared" si="270"/>
        <v>1433.2</v>
      </c>
      <c r="GO208" s="2">
        <f t="shared" si="271"/>
        <v>0</v>
      </c>
      <c r="GP208" s="2">
        <f t="shared" si="272"/>
        <v>0</v>
      </c>
      <c r="GQ208" s="2"/>
      <c r="GR208" s="2">
        <v>0</v>
      </c>
      <c r="GS208" s="2">
        <v>3</v>
      </c>
      <c r="GT208" s="2">
        <v>0</v>
      </c>
      <c r="GU208" s="2" t="s">
        <v>6</v>
      </c>
      <c r="GV208" s="2">
        <f t="shared" si="273"/>
        <v>0</v>
      </c>
      <c r="GW208" s="2">
        <v>1</v>
      </c>
      <c r="GX208" s="2">
        <f t="shared" si="274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17</v>
      </c>
      <c r="B209">
        <v>1</v>
      </c>
      <c r="C209">
        <f>ROW(SmtRes!A482)</f>
        <v>482</v>
      </c>
      <c r="D209">
        <f>ROW(EtalonRes!A464)</f>
        <v>464</v>
      </c>
      <c r="E209" t="s">
        <v>352</v>
      </c>
      <c r="F209" t="s">
        <v>353</v>
      </c>
      <c r="G209" t="s">
        <v>354</v>
      </c>
      <c r="H209" t="s">
        <v>18</v>
      </c>
      <c r="I209">
        <f>ROUND(86.3/100,9)</f>
        <v>0.86299999999999999</v>
      </c>
      <c r="J209">
        <v>0</v>
      </c>
      <c r="O209">
        <f t="shared" si="240"/>
        <v>5337.32</v>
      </c>
      <c r="P209">
        <f t="shared" si="241"/>
        <v>1830.45</v>
      </c>
      <c r="Q209">
        <f t="shared" si="242"/>
        <v>85.68</v>
      </c>
      <c r="R209">
        <f t="shared" si="243"/>
        <v>16.38</v>
      </c>
      <c r="S209">
        <f t="shared" si="244"/>
        <v>3421.19</v>
      </c>
      <c r="T209">
        <f t="shared" si="245"/>
        <v>0</v>
      </c>
      <c r="U209">
        <f t="shared" si="246"/>
        <v>53.493054999999991</v>
      </c>
      <c r="V209">
        <f t="shared" si="247"/>
        <v>0.19417499999999999</v>
      </c>
      <c r="W209">
        <f t="shared" si="248"/>
        <v>0</v>
      </c>
      <c r="X209">
        <f t="shared" si="249"/>
        <v>3265.69</v>
      </c>
      <c r="Y209">
        <f t="shared" si="250"/>
        <v>1615.66</v>
      </c>
      <c r="AA209">
        <v>16688586</v>
      </c>
      <c r="AB209">
        <f t="shared" si="251"/>
        <v>867.40700000000004</v>
      </c>
      <c r="AC209">
        <f t="shared" si="275"/>
        <v>297.48</v>
      </c>
      <c r="AD209">
        <f>ROUND(((((ET209*1.25))-((EU209*1.25)))+AE209),6)</f>
        <v>13.925000000000001</v>
      </c>
      <c r="AE209">
        <f>ROUND(((EU209*1.25)),6)</f>
        <v>2.6625000000000001</v>
      </c>
      <c r="AF209">
        <f>ROUND(((EV209*1.15)),6)</f>
        <v>556.00199999999995</v>
      </c>
      <c r="AG209">
        <f t="shared" si="253"/>
        <v>0</v>
      </c>
      <c r="AH209">
        <f>((EW209*1.15))</f>
        <v>61.984999999999992</v>
      </c>
      <c r="AI209">
        <f>((EX209*1.25))</f>
        <v>0.22499999999999998</v>
      </c>
      <c r="AJ209">
        <f t="shared" si="255"/>
        <v>0</v>
      </c>
      <c r="AK209">
        <v>792.1</v>
      </c>
      <c r="AL209">
        <v>297.48</v>
      </c>
      <c r="AM209">
        <v>11.14</v>
      </c>
      <c r="AN209">
        <v>2.13</v>
      </c>
      <c r="AO209">
        <v>483.48</v>
      </c>
      <c r="AP209">
        <v>0</v>
      </c>
      <c r="AQ209">
        <v>53.9</v>
      </c>
      <c r="AR209">
        <v>0.18</v>
      </c>
      <c r="AS209">
        <v>0</v>
      </c>
      <c r="AT209">
        <v>95</v>
      </c>
      <c r="AU209">
        <v>47</v>
      </c>
      <c r="AV209">
        <v>1</v>
      </c>
      <c r="AW209">
        <v>1</v>
      </c>
      <c r="AZ209">
        <v>7.13</v>
      </c>
      <c r="BA209">
        <v>7.13</v>
      </c>
      <c r="BB209">
        <v>7.13</v>
      </c>
      <c r="BC209">
        <v>7.13</v>
      </c>
      <c r="BD209" t="s">
        <v>6</v>
      </c>
      <c r="BE209" t="s">
        <v>6</v>
      </c>
      <c r="BF209" t="s">
        <v>6</v>
      </c>
      <c r="BG209" t="s">
        <v>6</v>
      </c>
      <c r="BH209">
        <v>0</v>
      </c>
      <c r="BI209">
        <v>1</v>
      </c>
      <c r="BJ209" t="s">
        <v>355</v>
      </c>
      <c r="BM209">
        <v>15001</v>
      </c>
      <c r="BN209">
        <v>0</v>
      </c>
      <c r="BO209" t="s">
        <v>6</v>
      </c>
      <c r="BP209">
        <v>0</v>
      </c>
      <c r="BQ209">
        <v>2</v>
      </c>
      <c r="BR209">
        <v>0</v>
      </c>
      <c r="BS209">
        <v>7.13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105</v>
      </c>
      <c r="CA209">
        <v>55</v>
      </c>
      <c r="CF209">
        <v>0</v>
      </c>
      <c r="CG209">
        <v>0</v>
      </c>
      <c r="CM209">
        <v>0</v>
      </c>
      <c r="CN209" t="s">
        <v>1583</v>
      </c>
      <c r="CO209">
        <v>0</v>
      </c>
      <c r="CP209">
        <f t="shared" si="256"/>
        <v>5337.32</v>
      </c>
      <c r="CQ209">
        <f t="shared" si="257"/>
        <v>2121.0324000000001</v>
      </c>
      <c r="CR209">
        <f t="shared" si="258"/>
        <v>99.285250000000005</v>
      </c>
      <c r="CS209">
        <f t="shared" si="259"/>
        <v>18.983625</v>
      </c>
      <c r="CT209">
        <f t="shared" si="260"/>
        <v>3964.2942599999997</v>
      </c>
      <c r="CU209">
        <f t="shared" si="261"/>
        <v>0</v>
      </c>
      <c r="CV209">
        <f t="shared" si="262"/>
        <v>61.984999999999992</v>
      </c>
      <c r="CW209">
        <f t="shared" si="263"/>
        <v>0.22499999999999998</v>
      </c>
      <c r="CX209">
        <f t="shared" si="264"/>
        <v>0</v>
      </c>
      <c r="CY209">
        <f t="shared" si="265"/>
        <v>3265.6915000000004</v>
      </c>
      <c r="CZ209">
        <f t="shared" si="266"/>
        <v>1615.6579000000002</v>
      </c>
      <c r="DC209" t="s">
        <v>6</v>
      </c>
      <c r="DD209" t="s">
        <v>6</v>
      </c>
      <c r="DE209" t="s">
        <v>96</v>
      </c>
      <c r="DF209" t="s">
        <v>96</v>
      </c>
      <c r="DG209" t="s">
        <v>97</v>
      </c>
      <c r="DH209" t="s">
        <v>6</v>
      </c>
      <c r="DI209" t="s">
        <v>97</v>
      </c>
      <c r="DJ209" t="s">
        <v>96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1005</v>
      </c>
      <c r="DV209" t="s">
        <v>18</v>
      </c>
      <c r="DW209" t="s">
        <v>18</v>
      </c>
      <c r="DX209">
        <v>100</v>
      </c>
      <c r="EE209">
        <v>16510513</v>
      </c>
      <c r="EF209">
        <v>2</v>
      </c>
      <c r="EG209" t="s">
        <v>20</v>
      </c>
      <c r="EH209">
        <v>0</v>
      </c>
      <c r="EI209" t="s">
        <v>6</v>
      </c>
      <c r="EJ209">
        <v>1</v>
      </c>
      <c r="EK209">
        <v>15001</v>
      </c>
      <c r="EL209" t="s">
        <v>112</v>
      </c>
      <c r="EM209" t="s">
        <v>113</v>
      </c>
      <c r="EO209" t="s">
        <v>100</v>
      </c>
      <c r="EQ209">
        <v>0</v>
      </c>
      <c r="ER209">
        <v>792.1</v>
      </c>
      <c r="ES209">
        <v>297.48</v>
      </c>
      <c r="ET209">
        <v>11.14</v>
      </c>
      <c r="EU209">
        <v>2.13</v>
      </c>
      <c r="EV209">
        <v>483.48</v>
      </c>
      <c r="EW209">
        <v>53.9</v>
      </c>
      <c r="EX209">
        <v>0.18</v>
      </c>
      <c r="EY209">
        <v>0</v>
      </c>
      <c r="FQ209">
        <v>0</v>
      </c>
      <c r="FR209">
        <f t="shared" si="267"/>
        <v>0</v>
      </c>
      <c r="FS209">
        <v>0</v>
      </c>
      <c r="FT209" t="s">
        <v>23</v>
      </c>
      <c r="FU209" t="s">
        <v>24</v>
      </c>
      <c r="FX209">
        <v>94.5</v>
      </c>
      <c r="FY209">
        <v>46.75</v>
      </c>
      <c r="GA209" t="s">
        <v>6</v>
      </c>
      <c r="GD209">
        <v>0</v>
      </c>
      <c r="GF209">
        <v>-1618789297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268"/>
        <v>0</v>
      </c>
      <c r="GM209">
        <f t="shared" si="269"/>
        <v>10218.67</v>
      </c>
      <c r="GN209">
        <f t="shared" si="270"/>
        <v>10218.67</v>
      </c>
      <c r="GO209">
        <f t="shared" si="271"/>
        <v>0</v>
      </c>
      <c r="GP209">
        <f t="shared" si="272"/>
        <v>0</v>
      </c>
      <c r="GR209">
        <v>0</v>
      </c>
      <c r="GS209">
        <v>3</v>
      </c>
      <c r="GT209">
        <v>0</v>
      </c>
      <c r="GU209" t="s">
        <v>6</v>
      </c>
      <c r="GV209">
        <f t="shared" si="273"/>
        <v>0</v>
      </c>
      <c r="GW209">
        <v>1</v>
      </c>
      <c r="GX209">
        <f t="shared" si="274"/>
        <v>0</v>
      </c>
      <c r="HA209">
        <v>0</v>
      </c>
      <c r="HB209">
        <v>0</v>
      </c>
      <c r="IK209">
        <v>0</v>
      </c>
    </row>
    <row r="210" spans="1:255" x14ac:dyDescent="0.2">
      <c r="A210" s="2">
        <v>18</v>
      </c>
      <c r="B210" s="2">
        <v>1</v>
      </c>
      <c r="C210" s="2">
        <v>471</v>
      </c>
      <c r="D210" s="2"/>
      <c r="E210" s="2" t="s">
        <v>356</v>
      </c>
      <c r="F210" s="2" t="s">
        <v>126</v>
      </c>
      <c r="G210" s="2" t="s">
        <v>346</v>
      </c>
      <c r="H210" s="2" t="s">
        <v>86</v>
      </c>
      <c r="I210" s="2">
        <f>I208*J210</f>
        <v>5.9547000000000003E-2</v>
      </c>
      <c r="J210" s="2">
        <v>6.9000000000000006E-2</v>
      </c>
      <c r="K210" s="2"/>
      <c r="L210" s="2"/>
      <c r="M210" s="2"/>
      <c r="N210" s="2"/>
      <c r="O210" s="2">
        <f t="shared" si="240"/>
        <v>0</v>
      </c>
      <c r="P210" s="2">
        <f t="shared" si="241"/>
        <v>0</v>
      </c>
      <c r="Q210" s="2">
        <f t="shared" si="242"/>
        <v>0</v>
      </c>
      <c r="R210" s="2">
        <f t="shared" si="243"/>
        <v>0</v>
      </c>
      <c r="S210" s="2">
        <f t="shared" si="244"/>
        <v>0</v>
      </c>
      <c r="T210" s="2">
        <f t="shared" si="245"/>
        <v>0</v>
      </c>
      <c r="U210" s="2">
        <f t="shared" si="246"/>
        <v>0</v>
      </c>
      <c r="V210" s="2">
        <f t="shared" si="247"/>
        <v>0</v>
      </c>
      <c r="W210" s="2">
        <f t="shared" si="248"/>
        <v>0</v>
      </c>
      <c r="X210" s="2">
        <f t="shared" si="249"/>
        <v>0</v>
      </c>
      <c r="Y210" s="2">
        <f t="shared" si="250"/>
        <v>0</v>
      </c>
      <c r="Z210" s="2"/>
      <c r="AA210" s="2">
        <v>16688585</v>
      </c>
      <c r="AB210" s="2">
        <f t="shared" si="251"/>
        <v>0</v>
      </c>
      <c r="AC210" s="2">
        <f t="shared" si="275"/>
        <v>0</v>
      </c>
      <c r="AD210" s="2">
        <f>ROUND((((ET210)-(EU210))+AE210),6)</f>
        <v>0</v>
      </c>
      <c r="AE210" s="2">
        <f t="shared" ref="AE210:AF213" si="281">ROUND((EU210),6)</f>
        <v>0</v>
      </c>
      <c r="AF210" s="2">
        <f t="shared" si="281"/>
        <v>0</v>
      </c>
      <c r="AG210" s="2">
        <f t="shared" si="253"/>
        <v>0</v>
      </c>
      <c r="AH210" s="2">
        <f t="shared" ref="AH210:AI213" si="282">(EW210)</f>
        <v>0</v>
      </c>
      <c r="AI210" s="2">
        <f t="shared" si="282"/>
        <v>0</v>
      </c>
      <c r="AJ210" s="2">
        <f t="shared" si="255"/>
        <v>0</v>
      </c>
      <c r="AK210" s="2">
        <v>0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95</v>
      </c>
      <c r="AU210" s="2">
        <v>47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6</v>
      </c>
      <c r="BE210" s="2" t="s">
        <v>6</v>
      </c>
      <c r="BF210" s="2" t="s">
        <v>6</v>
      </c>
      <c r="BG210" s="2" t="s">
        <v>6</v>
      </c>
      <c r="BH210" s="2">
        <v>3</v>
      </c>
      <c r="BI210" s="2">
        <v>1</v>
      </c>
      <c r="BJ210" s="2" t="s">
        <v>6</v>
      </c>
      <c r="BK210" s="2"/>
      <c r="BL210" s="2"/>
      <c r="BM210" s="2">
        <v>15001</v>
      </c>
      <c r="BN210" s="2">
        <v>0</v>
      </c>
      <c r="BO210" s="2" t="s">
        <v>6</v>
      </c>
      <c r="BP210" s="2">
        <v>0</v>
      </c>
      <c r="BQ210" s="2">
        <v>2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6</v>
      </c>
      <c r="BZ210" s="2">
        <v>105</v>
      </c>
      <c r="CA210" s="2">
        <v>55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6</v>
      </c>
      <c r="CO210" s="2">
        <v>0</v>
      </c>
      <c r="CP210" s="2">
        <f t="shared" si="256"/>
        <v>0</v>
      </c>
      <c r="CQ210" s="2">
        <f t="shared" si="257"/>
        <v>0</v>
      </c>
      <c r="CR210" s="2">
        <f t="shared" si="258"/>
        <v>0</v>
      </c>
      <c r="CS210" s="2">
        <f t="shared" si="259"/>
        <v>0</v>
      </c>
      <c r="CT210" s="2">
        <f t="shared" si="260"/>
        <v>0</v>
      </c>
      <c r="CU210" s="2">
        <f t="shared" si="261"/>
        <v>0</v>
      </c>
      <c r="CV210" s="2">
        <f t="shared" si="262"/>
        <v>0</v>
      </c>
      <c r="CW210" s="2">
        <f t="shared" si="263"/>
        <v>0</v>
      </c>
      <c r="CX210" s="2">
        <f t="shared" si="264"/>
        <v>0</v>
      </c>
      <c r="CY210" s="2">
        <f t="shared" si="265"/>
        <v>0</v>
      </c>
      <c r="CZ210" s="2">
        <f t="shared" si="266"/>
        <v>0</v>
      </c>
      <c r="DA210" s="2"/>
      <c r="DB210" s="2"/>
      <c r="DC210" s="2" t="s">
        <v>6</v>
      </c>
      <c r="DD210" s="2" t="s">
        <v>6</v>
      </c>
      <c r="DE210" s="2" t="s">
        <v>6</v>
      </c>
      <c r="DF210" s="2" t="s">
        <v>6</v>
      </c>
      <c r="DG210" s="2" t="s">
        <v>6</v>
      </c>
      <c r="DH210" s="2" t="s">
        <v>6</v>
      </c>
      <c r="DI210" s="2" t="s">
        <v>6</v>
      </c>
      <c r="DJ210" s="2" t="s">
        <v>6</v>
      </c>
      <c r="DK210" s="2" t="s">
        <v>6</v>
      </c>
      <c r="DL210" s="2" t="s">
        <v>6</v>
      </c>
      <c r="DM210" s="2" t="s">
        <v>6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1009</v>
      </c>
      <c r="DV210" s="2" t="s">
        <v>86</v>
      </c>
      <c r="DW210" s="2" t="s">
        <v>86</v>
      </c>
      <c r="DX210" s="2">
        <v>1000</v>
      </c>
      <c r="DY210" s="2"/>
      <c r="DZ210" s="2"/>
      <c r="EA210" s="2"/>
      <c r="EB210" s="2"/>
      <c r="EC210" s="2"/>
      <c r="ED210" s="2"/>
      <c r="EE210" s="2">
        <v>16510513</v>
      </c>
      <c r="EF210" s="2">
        <v>2</v>
      </c>
      <c r="EG210" s="2" t="s">
        <v>20</v>
      </c>
      <c r="EH210" s="2">
        <v>0</v>
      </c>
      <c r="EI210" s="2" t="s">
        <v>6</v>
      </c>
      <c r="EJ210" s="2">
        <v>1</v>
      </c>
      <c r="EK210" s="2">
        <v>15001</v>
      </c>
      <c r="EL210" s="2" t="s">
        <v>112</v>
      </c>
      <c r="EM210" s="2" t="s">
        <v>113</v>
      </c>
      <c r="EN210" s="2"/>
      <c r="EO210" s="2" t="s">
        <v>6</v>
      </c>
      <c r="EP210" s="2"/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67"/>
        <v>0</v>
      </c>
      <c r="FS210" s="2">
        <v>0</v>
      </c>
      <c r="FT210" s="2" t="s">
        <v>23</v>
      </c>
      <c r="FU210" s="2" t="s">
        <v>24</v>
      </c>
      <c r="FV210" s="2"/>
      <c r="FW210" s="2"/>
      <c r="FX210" s="2">
        <v>94.5</v>
      </c>
      <c r="FY210" s="2">
        <v>46.75</v>
      </c>
      <c r="FZ210" s="2"/>
      <c r="GA210" s="2" t="s">
        <v>6</v>
      </c>
      <c r="GB210" s="2"/>
      <c r="GC210" s="2"/>
      <c r="GD210" s="2">
        <v>0</v>
      </c>
      <c r="GE210" s="2"/>
      <c r="GF210" s="2">
        <v>1891904026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268"/>
        <v>0</v>
      </c>
      <c r="GM210" s="2">
        <f t="shared" si="269"/>
        <v>0</v>
      </c>
      <c r="GN210" s="2">
        <f t="shared" si="270"/>
        <v>0</v>
      </c>
      <c r="GO210" s="2">
        <f t="shared" si="271"/>
        <v>0</v>
      </c>
      <c r="GP210" s="2">
        <f t="shared" si="272"/>
        <v>0</v>
      </c>
      <c r="GQ210" s="2"/>
      <c r="GR210" s="2">
        <v>0</v>
      </c>
      <c r="GS210" s="2">
        <v>3</v>
      </c>
      <c r="GT210" s="2">
        <v>0</v>
      </c>
      <c r="GU210" s="2" t="s">
        <v>6</v>
      </c>
      <c r="GV210" s="2">
        <f t="shared" si="273"/>
        <v>0</v>
      </c>
      <c r="GW210" s="2">
        <v>1</v>
      </c>
      <c r="GX210" s="2">
        <f t="shared" si="274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480</v>
      </c>
      <c r="E211" t="s">
        <v>356</v>
      </c>
      <c r="F211" t="s">
        <v>126</v>
      </c>
      <c r="G211" t="s">
        <v>346</v>
      </c>
      <c r="H211" t="s">
        <v>86</v>
      </c>
      <c r="I211">
        <f>I209*J211</f>
        <v>5.9547000000000003E-2</v>
      </c>
      <c r="J211">
        <v>6.9000000000000006E-2</v>
      </c>
      <c r="O211">
        <f t="shared" si="240"/>
        <v>0</v>
      </c>
      <c r="P211">
        <f t="shared" si="241"/>
        <v>0</v>
      </c>
      <c r="Q211">
        <f t="shared" si="242"/>
        <v>0</v>
      </c>
      <c r="R211">
        <f t="shared" si="243"/>
        <v>0</v>
      </c>
      <c r="S211">
        <f t="shared" si="244"/>
        <v>0</v>
      </c>
      <c r="T211">
        <f t="shared" si="245"/>
        <v>0</v>
      </c>
      <c r="U211">
        <f t="shared" si="246"/>
        <v>0</v>
      </c>
      <c r="V211">
        <f t="shared" si="247"/>
        <v>0</v>
      </c>
      <c r="W211">
        <f t="shared" si="248"/>
        <v>0</v>
      </c>
      <c r="X211">
        <f t="shared" si="249"/>
        <v>0</v>
      </c>
      <c r="Y211">
        <f t="shared" si="250"/>
        <v>0</v>
      </c>
      <c r="AA211">
        <v>16688586</v>
      </c>
      <c r="AB211">
        <f t="shared" si="251"/>
        <v>0</v>
      </c>
      <c r="AC211">
        <f t="shared" si="275"/>
        <v>0</v>
      </c>
      <c r="AD211">
        <f>ROUND((((ET211)-(EU211))+AE211),6)</f>
        <v>0</v>
      </c>
      <c r="AE211">
        <f t="shared" si="281"/>
        <v>0</v>
      </c>
      <c r="AF211">
        <f t="shared" si="281"/>
        <v>0</v>
      </c>
      <c r="AG211">
        <f t="shared" si="253"/>
        <v>0</v>
      </c>
      <c r="AH211">
        <f t="shared" si="282"/>
        <v>0</v>
      </c>
      <c r="AI211">
        <f t="shared" si="282"/>
        <v>0</v>
      </c>
      <c r="AJ211">
        <f t="shared" si="255"/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95</v>
      </c>
      <c r="AU211">
        <v>47</v>
      </c>
      <c r="AV211">
        <v>1</v>
      </c>
      <c r="AW211">
        <v>1</v>
      </c>
      <c r="AZ211">
        <v>7.13</v>
      </c>
      <c r="BA211">
        <v>1</v>
      </c>
      <c r="BB211">
        <v>1</v>
      </c>
      <c r="BC211">
        <v>7.13</v>
      </c>
      <c r="BD211" t="s">
        <v>6</v>
      </c>
      <c r="BE211" t="s">
        <v>6</v>
      </c>
      <c r="BF211" t="s">
        <v>6</v>
      </c>
      <c r="BG211" t="s">
        <v>6</v>
      </c>
      <c r="BH211">
        <v>3</v>
      </c>
      <c r="BI211">
        <v>1</v>
      </c>
      <c r="BJ211" t="s">
        <v>6</v>
      </c>
      <c r="BM211">
        <v>15001</v>
      </c>
      <c r="BN211">
        <v>0</v>
      </c>
      <c r="BO211" t="s">
        <v>6</v>
      </c>
      <c r="BP211">
        <v>0</v>
      </c>
      <c r="BQ211">
        <v>2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105</v>
      </c>
      <c r="CA211">
        <v>55</v>
      </c>
      <c r="CF211">
        <v>0</v>
      </c>
      <c r="CG211">
        <v>0</v>
      </c>
      <c r="CM211">
        <v>0</v>
      </c>
      <c r="CN211" t="s">
        <v>6</v>
      </c>
      <c r="CO211">
        <v>0</v>
      </c>
      <c r="CP211">
        <f t="shared" si="256"/>
        <v>0</v>
      </c>
      <c r="CQ211">
        <f t="shared" si="257"/>
        <v>0</v>
      </c>
      <c r="CR211">
        <f t="shared" si="258"/>
        <v>0</v>
      </c>
      <c r="CS211">
        <f t="shared" si="259"/>
        <v>0</v>
      </c>
      <c r="CT211">
        <f t="shared" si="260"/>
        <v>0</v>
      </c>
      <c r="CU211">
        <f t="shared" si="261"/>
        <v>0</v>
      </c>
      <c r="CV211">
        <f t="shared" si="262"/>
        <v>0</v>
      </c>
      <c r="CW211">
        <f t="shared" si="263"/>
        <v>0</v>
      </c>
      <c r="CX211">
        <f t="shared" si="264"/>
        <v>0</v>
      </c>
      <c r="CY211">
        <f t="shared" si="265"/>
        <v>0</v>
      </c>
      <c r="CZ211">
        <f t="shared" si="266"/>
        <v>0</v>
      </c>
      <c r="DC211" t="s">
        <v>6</v>
      </c>
      <c r="DD211" t="s">
        <v>6</v>
      </c>
      <c r="DE211" t="s">
        <v>6</v>
      </c>
      <c r="DF211" t="s">
        <v>6</v>
      </c>
      <c r="DG211" t="s">
        <v>6</v>
      </c>
      <c r="DH211" t="s">
        <v>6</v>
      </c>
      <c r="DI211" t="s">
        <v>6</v>
      </c>
      <c r="DJ211" t="s">
        <v>6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1009</v>
      </c>
      <c r="DV211" t="s">
        <v>86</v>
      </c>
      <c r="DW211" t="s">
        <v>86</v>
      </c>
      <c r="DX211">
        <v>1000</v>
      </c>
      <c r="EE211">
        <v>16510513</v>
      </c>
      <c r="EF211">
        <v>2</v>
      </c>
      <c r="EG211" t="s">
        <v>20</v>
      </c>
      <c r="EH211">
        <v>0</v>
      </c>
      <c r="EI211" t="s">
        <v>6</v>
      </c>
      <c r="EJ211">
        <v>1</v>
      </c>
      <c r="EK211">
        <v>15001</v>
      </c>
      <c r="EL211" t="s">
        <v>112</v>
      </c>
      <c r="EM211" t="s">
        <v>113</v>
      </c>
      <c r="EO211" t="s">
        <v>6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267"/>
        <v>0</v>
      </c>
      <c r="FS211">
        <v>0</v>
      </c>
      <c r="FT211" t="s">
        <v>23</v>
      </c>
      <c r="FU211" t="s">
        <v>24</v>
      </c>
      <c r="FX211">
        <v>94.5</v>
      </c>
      <c r="FY211">
        <v>46.75</v>
      </c>
      <c r="GA211" t="s">
        <v>6</v>
      </c>
      <c r="GD211">
        <v>0</v>
      </c>
      <c r="GF211">
        <v>1891904026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268"/>
        <v>0</v>
      </c>
      <c r="GM211">
        <f t="shared" si="269"/>
        <v>0</v>
      </c>
      <c r="GN211">
        <f t="shared" si="270"/>
        <v>0</v>
      </c>
      <c r="GO211">
        <f t="shared" si="271"/>
        <v>0</v>
      </c>
      <c r="GP211">
        <f t="shared" si="272"/>
        <v>0</v>
      </c>
      <c r="GR211">
        <v>0</v>
      </c>
      <c r="GS211">
        <v>3</v>
      </c>
      <c r="GT211">
        <v>0</v>
      </c>
      <c r="GU211" t="s">
        <v>6</v>
      </c>
      <c r="GV211">
        <f t="shared" si="273"/>
        <v>0</v>
      </c>
      <c r="GW211">
        <v>1</v>
      </c>
      <c r="GX211">
        <f t="shared" si="274"/>
        <v>0</v>
      </c>
      <c r="HA211">
        <v>0</v>
      </c>
      <c r="HB211">
        <v>0</v>
      </c>
      <c r="IK211">
        <v>0</v>
      </c>
    </row>
    <row r="212" spans="1:255" x14ac:dyDescent="0.2">
      <c r="A212" s="2">
        <v>18</v>
      </c>
      <c r="B212" s="2">
        <v>1</v>
      </c>
      <c r="C212" s="2">
        <v>472</v>
      </c>
      <c r="D212" s="2"/>
      <c r="E212" s="2" t="s">
        <v>357</v>
      </c>
      <c r="F212" s="2" t="s">
        <v>129</v>
      </c>
      <c r="G212" s="2" t="s">
        <v>130</v>
      </c>
      <c r="H212" s="2" t="s">
        <v>86</v>
      </c>
      <c r="I212" s="2">
        <f>I208*J212</f>
        <v>5.9547000000000003E-2</v>
      </c>
      <c r="J212" s="2">
        <v>6.9000000000000006E-2</v>
      </c>
      <c r="K212" s="2"/>
      <c r="L212" s="2"/>
      <c r="M212" s="2"/>
      <c r="N212" s="2"/>
      <c r="O212" s="2">
        <f t="shared" si="240"/>
        <v>454.19</v>
      </c>
      <c r="P212" s="2">
        <f t="shared" si="241"/>
        <v>454.19</v>
      </c>
      <c r="Q212" s="2">
        <f t="shared" si="242"/>
        <v>0</v>
      </c>
      <c r="R212" s="2">
        <f t="shared" si="243"/>
        <v>0</v>
      </c>
      <c r="S212" s="2">
        <f t="shared" si="244"/>
        <v>0</v>
      </c>
      <c r="T212" s="2">
        <f t="shared" si="245"/>
        <v>0</v>
      </c>
      <c r="U212" s="2">
        <f t="shared" si="246"/>
        <v>0</v>
      </c>
      <c r="V212" s="2">
        <f t="shared" si="247"/>
        <v>0</v>
      </c>
      <c r="W212" s="2">
        <f t="shared" si="248"/>
        <v>0</v>
      </c>
      <c r="X212" s="2">
        <f t="shared" si="249"/>
        <v>0</v>
      </c>
      <c r="Y212" s="2">
        <f t="shared" si="250"/>
        <v>0</v>
      </c>
      <c r="Z212" s="2"/>
      <c r="AA212" s="2">
        <v>16688585</v>
      </c>
      <c r="AB212" s="2">
        <f t="shared" si="251"/>
        <v>7627.37</v>
      </c>
      <c r="AC212" s="2">
        <f t="shared" si="275"/>
        <v>7627.37</v>
      </c>
      <c r="AD212" s="2">
        <f>ROUND((((ET212)-(EU212))+AE212),6)</f>
        <v>0</v>
      </c>
      <c r="AE212" s="2">
        <f t="shared" si="281"/>
        <v>0</v>
      </c>
      <c r="AF212" s="2">
        <f t="shared" si="281"/>
        <v>0</v>
      </c>
      <c r="AG212" s="2">
        <f t="shared" si="253"/>
        <v>0</v>
      </c>
      <c r="AH212" s="2">
        <f t="shared" si="282"/>
        <v>0</v>
      </c>
      <c r="AI212" s="2">
        <f t="shared" si="282"/>
        <v>0</v>
      </c>
      <c r="AJ212" s="2">
        <f t="shared" si="255"/>
        <v>0</v>
      </c>
      <c r="AK212" s="2">
        <v>7627.37</v>
      </c>
      <c r="AL212" s="2">
        <v>7627.37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95</v>
      </c>
      <c r="AU212" s="2">
        <v>47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6</v>
      </c>
      <c r="BE212" s="2" t="s">
        <v>6</v>
      </c>
      <c r="BF212" s="2" t="s">
        <v>6</v>
      </c>
      <c r="BG212" s="2" t="s">
        <v>6</v>
      </c>
      <c r="BH212" s="2">
        <v>3</v>
      </c>
      <c r="BI212" s="2">
        <v>1</v>
      </c>
      <c r="BJ212" s="2" t="s">
        <v>131</v>
      </c>
      <c r="BK212" s="2"/>
      <c r="BL212" s="2"/>
      <c r="BM212" s="2">
        <v>15001</v>
      </c>
      <c r="BN212" s="2">
        <v>0</v>
      </c>
      <c r="BO212" s="2" t="s">
        <v>6</v>
      </c>
      <c r="BP212" s="2">
        <v>0</v>
      </c>
      <c r="BQ212" s="2">
        <v>2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6</v>
      </c>
      <c r="BZ212" s="2">
        <v>105</v>
      </c>
      <c r="CA212" s="2">
        <v>55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6</v>
      </c>
      <c r="CO212" s="2">
        <v>0</v>
      </c>
      <c r="CP212" s="2">
        <f t="shared" si="256"/>
        <v>454.19</v>
      </c>
      <c r="CQ212" s="2">
        <f t="shared" si="257"/>
        <v>7627.37</v>
      </c>
      <c r="CR212" s="2">
        <f t="shared" si="258"/>
        <v>0</v>
      </c>
      <c r="CS212" s="2">
        <f t="shared" si="259"/>
        <v>0</v>
      </c>
      <c r="CT212" s="2">
        <f t="shared" si="260"/>
        <v>0</v>
      </c>
      <c r="CU212" s="2">
        <f t="shared" si="261"/>
        <v>0</v>
      </c>
      <c r="CV212" s="2">
        <f t="shared" si="262"/>
        <v>0</v>
      </c>
      <c r="CW212" s="2">
        <f t="shared" si="263"/>
        <v>0</v>
      </c>
      <c r="CX212" s="2">
        <f t="shared" si="264"/>
        <v>0</v>
      </c>
      <c r="CY212" s="2">
        <f t="shared" si="265"/>
        <v>0</v>
      </c>
      <c r="CZ212" s="2">
        <f t="shared" si="266"/>
        <v>0</v>
      </c>
      <c r="DA212" s="2"/>
      <c r="DB212" s="2"/>
      <c r="DC212" s="2" t="s">
        <v>6</v>
      </c>
      <c r="DD212" s="2" t="s">
        <v>6</v>
      </c>
      <c r="DE212" s="2" t="s">
        <v>6</v>
      </c>
      <c r="DF212" s="2" t="s">
        <v>6</v>
      </c>
      <c r="DG212" s="2" t="s">
        <v>6</v>
      </c>
      <c r="DH212" s="2" t="s">
        <v>6</v>
      </c>
      <c r="DI212" s="2" t="s">
        <v>6</v>
      </c>
      <c r="DJ212" s="2" t="s">
        <v>6</v>
      </c>
      <c r="DK212" s="2" t="s">
        <v>6</v>
      </c>
      <c r="DL212" s="2" t="s">
        <v>6</v>
      </c>
      <c r="DM212" s="2" t="s">
        <v>6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1009</v>
      </c>
      <c r="DV212" s="2" t="s">
        <v>86</v>
      </c>
      <c r="DW212" s="2" t="s">
        <v>86</v>
      </c>
      <c r="DX212" s="2">
        <v>1000</v>
      </c>
      <c r="DY212" s="2"/>
      <c r="DZ212" s="2"/>
      <c r="EA212" s="2"/>
      <c r="EB212" s="2"/>
      <c r="EC212" s="2"/>
      <c r="ED212" s="2"/>
      <c r="EE212" s="2">
        <v>16510513</v>
      </c>
      <c r="EF212" s="2">
        <v>2</v>
      </c>
      <c r="EG212" s="2" t="s">
        <v>20</v>
      </c>
      <c r="EH212" s="2">
        <v>0</v>
      </c>
      <c r="EI212" s="2" t="s">
        <v>6</v>
      </c>
      <c r="EJ212" s="2">
        <v>1</v>
      </c>
      <c r="EK212" s="2">
        <v>15001</v>
      </c>
      <c r="EL212" s="2" t="s">
        <v>112</v>
      </c>
      <c r="EM212" s="2" t="s">
        <v>113</v>
      </c>
      <c r="EN212" s="2"/>
      <c r="EO212" s="2" t="s">
        <v>6</v>
      </c>
      <c r="EP212" s="2"/>
      <c r="EQ212" s="2">
        <v>0</v>
      </c>
      <c r="ER212" s="2">
        <v>7627.37</v>
      </c>
      <c r="ES212" s="2">
        <v>7627.37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267"/>
        <v>0</v>
      </c>
      <c r="FS212" s="2">
        <v>0</v>
      </c>
      <c r="FT212" s="2" t="s">
        <v>23</v>
      </c>
      <c r="FU212" s="2" t="s">
        <v>24</v>
      </c>
      <c r="FV212" s="2"/>
      <c r="FW212" s="2"/>
      <c r="FX212" s="2">
        <v>94.5</v>
      </c>
      <c r="FY212" s="2">
        <v>46.75</v>
      </c>
      <c r="FZ212" s="2"/>
      <c r="GA212" s="2" t="s">
        <v>6</v>
      </c>
      <c r="GB212" s="2"/>
      <c r="GC212" s="2"/>
      <c r="GD212" s="2">
        <v>0</v>
      </c>
      <c r="GE212" s="2"/>
      <c r="GF212" s="2">
        <v>763838732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268"/>
        <v>0</v>
      </c>
      <c r="GM212" s="2">
        <f t="shared" si="269"/>
        <v>454.19</v>
      </c>
      <c r="GN212" s="2">
        <f t="shared" si="270"/>
        <v>454.19</v>
      </c>
      <c r="GO212" s="2">
        <f t="shared" si="271"/>
        <v>0</v>
      </c>
      <c r="GP212" s="2">
        <f t="shared" si="272"/>
        <v>0</v>
      </c>
      <c r="GQ212" s="2"/>
      <c r="GR212" s="2">
        <v>0</v>
      </c>
      <c r="GS212" s="2">
        <v>3</v>
      </c>
      <c r="GT212" s="2">
        <v>0</v>
      </c>
      <c r="GU212" s="2" t="s">
        <v>6</v>
      </c>
      <c r="GV212" s="2">
        <f t="shared" si="273"/>
        <v>0</v>
      </c>
      <c r="GW212" s="2">
        <v>1</v>
      </c>
      <c r="GX212" s="2">
        <f t="shared" si="274"/>
        <v>0</v>
      </c>
      <c r="GY212" s="2"/>
      <c r="GZ212" s="2"/>
      <c r="HA212" s="2">
        <v>0</v>
      </c>
      <c r="HB212" s="2">
        <v>0</v>
      </c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18</v>
      </c>
      <c r="B213">
        <v>1</v>
      </c>
      <c r="C213">
        <v>481</v>
      </c>
      <c r="E213" t="s">
        <v>357</v>
      </c>
      <c r="F213" t="s">
        <v>129</v>
      </c>
      <c r="G213" t="s">
        <v>130</v>
      </c>
      <c r="H213" t="s">
        <v>86</v>
      </c>
      <c r="I213">
        <f>I209*J213</f>
        <v>5.9547000000000003E-2</v>
      </c>
      <c r="J213">
        <v>6.9000000000000006E-2</v>
      </c>
      <c r="O213">
        <f t="shared" si="240"/>
        <v>3238.35</v>
      </c>
      <c r="P213">
        <f t="shared" si="241"/>
        <v>3238.35</v>
      </c>
      <c r="Q213">
        <f t="shared" si="242"/>
        <v>0</v>
      </c>
      <c r="R213">
        <f t="shared" si="243"/>
        <v>0</v>
      </c>
      <c r="S213">
        <f t="shared" si="244"/>
        <v>0</v>
      </c>
      <c r="T213">
        <f t="shared" si="245"/>
        <v>0</v>
      </c>
      <c r="U213">
        <f t="shared" si="246"/>
        <v>0</v>
      </c>
      <c r="V213">
        <f t="shared" si="247"/>
        <v>0</v>
      </c>
      <c r="W213">
        <f t="shared" si="248"/>
        <v>0</v>
      </c>
      <c r="X213">
        <f t="shared" si="249"/>
        <v>0</v>
      </c>
      <c r="Y213">
        <f t="shared" si="250"/>
        <v>0</v>
      </c>
      <c r="AA213">
        <v>16688586</v>
      </c>
      <c r="AB213">
        <f t="shared" si="251"/>
        <v>7627.37</v>
      </c>
      <c r="AC213">
        <f t="shared" si="275"/>
        <v>7627.37</v>
      </c>
      <c r="AD213">
        <f>ROUND((((ET213)-(EU213))+AE213),6)</f>
        <v>0</v>
      </c>
      <c r="AE213">
        <f t="shared" si="281"/>
        <v>0</v>
      </c>
      <c r="AF213">
        <f t="shared" si="281"/>
        <v>0</v>
      </c>
      <c r="AG213">
        <f t="shared" si="253"/>
        <v>0</v>
      </c>
      <c r="AH213">
        <f t="shared" si="282"/>
        <v>0</v>
      </c>
      <c r="AI213">
        <f t="shared" si="282"/>
        <v>0</v>
      </c>
      <c r="AJ213">
        <f t="shared" si="255"/>
        <v>0</v>
      </c>
      <c r="AK213">
        <v>7627.37</v>
      </c>
      <c r="AL213">
        <v>7627.37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95</v>
      </c>
      <c r="AU213">
        <v>47</v>
      </c>
      <c r="AV213">
        <v>1</v>
      </c>
      <c r="AW213">
        <v>1</v>
      </c>
      <c r="AZ213">
        <v>7.13</v>
      </c>
      <c r="BA213">
        <v>1</v>
      </c>
      <c r="BB213">
        <v>1</v>
      </c>
      <c r="BC213">
        <v>7.13</v>
      </c>
      <c r="BD213" t="s">
        <v>6</v>
      </c>
      <c r="BE213" t="s">
        <v>6</v>
      </c>
      <c r="BF213" t="s">
        <v>6</v>
      </c>
      <c r="BG213" t="s">
        <v>6</v>
      </c>
      <c r="BH213">
        <v>3</v>
      </c>
      <c r="BI213">
        <v>1</v>
      </c>
      <c r="BJ213" t="s">
        <v>131</v>
      </c>
      <c r="BM213">
        <v>15001</v>
      </c>
      <c r="BN213">
        <v>0</v>
      </c>
      <c r="BO213" t="s">
        <v>6</v>
      </c>
      <c r="BP213">
        <v>0</v>
      </c>
      <c r="BQ213">
        <v>2</v>
      </c>
      <c r="BR213">
        <v>0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105</v>
      </c>
      <c r="CA213">
        <v>55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256"/>
        <v>3238.35</v>
      </c>
      <c r="CQ213">
        <f t="shared" si="257"/>
        <v>54383.148099999999</v>
      </c>
      <c r="CR213">
        <f t="shared" si="258"/>
        <v>0</v>
      </c>
      <c r="CS213">
        <f t="shared" si="259"/>
        <v>0</v>
      </c>
      <c r="CT213">
        <f t="shared" si="260"/>
        <v>0</v>
      </c>
      <c r="CU213">
        <f t="shared" si="261"/>
        <v>0</v>
      </c>
      <c r="CV213">
        <f t="shared" si="262"/>
        <v>0</v>
      </c>
      <c r="CW213">
        <f t="shared" si="263"/>
        <v>0</v>
      </c>
      <c r="CX213">
        <f t="shared" si="264"/>
        <v>0</v>
      </c>
      <c r="CY213">
        <f t="shared" si="265"/>
        <v>0</v>
      </c>
      <c r="CZ213">
        <f t="shared" si="266"/>
        <v>0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1009</v>
      </c>
      <c r="DV213" t="s">
        <v>86</v>
      </c>
      <c r="DW213" t="s">
        <v>86</v>
      </c>
      <c r="DX213">
        <v>1000</v>
      </c>
      <c r="EE213">
        <v>16510513</v>
      </c>
      <c r="EF213">
        <v>2</v>
      </c>
      <c r="EG213" t="s">
        <v>20</v>
      </c>
      <c r="EH213">
        <v>0</v>
      </c>
      <c r="EI213" t="s">
        <v>6</v>
      </c>
      <c r="EJ213">
        <v>1</v>
      </c>
      <c r="EK213">
        <v>15001</v>
      </c>
      <c r="EL213" t="s">
        <v>112</v>
      </c>
      <c r="EM213" t="s">
        <v>113</v>
      </c>
      <c r="EO213" t="s">
        <v>6</v>
      </c>
      <c r="EQ213">
        <v>0</v>
      </c>
      <c r="ER213">
        <v>7627.37</v>
      </c>
      <c r="ES213">
        <v>7627.37</v>
      </c>
      <c r="ET213">
        <v>0</v>
      </c>
      <c r="EU213">
        <v>0</v>
      </c>
      <c r="EV213">
        <v>0</v>
      </c>
      <c r="EW213">
        <v>0</v>
      </c>
      <c r="EX213">
        <v>0</v>
      </c>
      <c r="FQ213">
        <v>0</v>
      </c>
      <c r="FR213">
        <f t="shared" si="267"/>
        <v>0</v>
      </c>
      <c r="FS213">
        <v>0</v>
      </c>
      <c r="FT213" t="s">
        <v>23</v>
      </c>
      <c r="FU213" t="s">
        <v>24</v>
      </c>
      <c r="FX213">
        <v>94.5</v>
      </c>
      <c r="FY213">
        <v>46.75</v>
      </c>
      <c r="GA213" t="s">
        <v>6</v>
      </c>
      <c r="GD213">
        <v>0</v>
      </c>
      <c r="GF213">
        <v>763838732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268"/>
        <v>0</v>
      </c>
      <c r="GM213">
        <f t="shared" si="269"/>
        <v>3238.35</v>
      </c>
      <c r="GN213">
        <f t="shared" si="270"/>
        <v>3238.35</v>
      </c>
      <c r="GO213">
        <f t="shared" si="271"/>
        <v>0</v>
      </c>
      <c r="GP213">
        <f t="shared" si="272"/>
        <v>0</v>
      </c>
      <c r="GR213">
        <v>0</v>
      </c>
      <c r="GS213">
        <v>3</v>
      </c>
      <c r="GT213">
        <v>0</v>
      </c>
      <c r="GU213" t="s">
        <v>6</v>
      </c>
      <c r="GV213">
        <f t="shared" si="273"/>
        <v>0</v>
      </c>
      <c r="GW213">
        <v>1</v>
      </c>
      <c r="GX213">
        <f t="shared" si="274"/>
        <v>0</v>
      </c>
      <c r="HA213">
        <v>0</v>
      </c>
      <c r="HB213">
        <v>0</v>
      </c>
      <c r="IK213">
        <v>0</v>
      </c>
    </row>
    <row r="214" spans="1:255" x14ac:dyDescent="0.2">
      <c r="A214" s="2">
        <v>17</v>
      </c>
      <c r="B214" s="2">
        <v>1</v>
      </c>
      <c r="C214" s="2">
        <f>ROW(SmtRes!A493)</f>
        <v>493</v>
      </c>
      <c r="D214" s="2">
        <f>ROW(EtalonRes!A474)</f>
        <v>474</v>
      </c>
      <c r="E214" s="2" t="s">
        <v>358</v>
      </c>
      <c r="F214" s="2" t="s">
        <v>359</v>
      </c>
      <c r="G214" s="2" t="s">
        <v>360</v>
      </c>
      <c r="H214" s="2" t="s">
        <v>18</v>
      </c>
      <c r="I214" s="2">
        <f>ROUND(32.42/100,9)</f>
        <v>0.32419999999999999</v>
      </c>
      <c r="J214" s="2">
        <v>0</v>
      </c>
      <c r="K214" s="2"/>
      <c r="L214" s="2"/>
      <c r="M214" s="2"/>
      <c r="N214" s="2"/>
      <c r="O214" s="2">
        <f t="shared" si="240"/>
        <v>1041.26</v>
      </c>
      <c r="P214" s="2">
        <f t="shared" si="241"/>
        <v>248.83</v>
      </c>
      <c r="Q214" s="2">
        <f t="shared" si="242"/>
        <v>12.08</v>
      </c>
      <c r="R214" s="2">
        <f t="shared" si="243"/>
        <v>4.6399999999999997</v>
      </c>
      <c r="S214" s="2">
        <f t="shared" si="244"/>
        <v>780.35</v>
      </c>
      <c r="T214" s="2">
        <f t="shared" si="245"/>
        <v>0</v>
      </c>
      <c r="U214" s="2">
        <f t="shared" si="246"/>
        <v>85.005239999999986</v>
      </c>
      <c r="V214" s="2">
        <f t="shared" si="247"/>
        <v>0.34851499999999996</v>
      </c>
      <c r="W214" s="2">
        <f t="shared" si="248"/>
        <v>0</v>
      </c>
      <c r="X214" s="2">
        <f t="shared" si="249"/>
        <v>745.74</v>
      </c>
      <c r="Y214" s="2">
        <f t="shared" si="250"/>
        <v>368.95</v>
      </c>
      <c r="Z214" s="2"/>
      <c r="AA214" s="2">
        <v>16688585</v>
      </c>
      <c r="AB214" s="2">
        <f t="shared" si="251"/>
        <v>3211.7809999999999</v>
      </c>
      <c r="AC214" s="2">
        <f t="shared" si="275"/>
        <v>767.51</v>
      </c>
      <c r="AD214" s="2">
        <f>ROUND(((((ET214*1.25))-((EU214*1.25)))+AE214),6)</f>
        <v>37.274999999999999</v>
      </c>
      <c r="AE214" s="2">
        <f>ROUND(((EU214*1.25)),6)</f>
        <v>14.3</v>
      </c>
      <c r="AF214" s="2">
        <f>ROUND(((EV214*1.15)),6)</f>
        <v>2406.9960000000001</v>
      </c>
      <c r="AG214" s="2">
        <f t="shared" si="253"/>
        <v>0</v>
      </c>
      <c r="AH214" s="2">
        <f>((EW214*1.15))</f>
        <v>262.2</v>
      </c>
      <c r="AI214" s="2">
        <f>((EX214*1.25))</f>
        <v>1.075</v>
      </c>
      <c r="AJ214" s="2">
        <f t="shared" si="255"/>
        <v>0</v>
      </c>
      <c r="AK214" s="2">
        <v>2890.37</v>
      </c>
      <c r="AL214" s="2">
        <v>767.51</v>
      </c>
      <c r="AM214" s="2">
        <v>29.82</v>
      </c>
      <c r="AN214" s="2">
        <v>11.44</v>
      </c>
      <c r="AO214" s="2">
        <v>2093.04</v>
      </c>
      <c r="AP214" s="2">
        <v>0</v>
      </c>
      <c r="AQ214" s="2">
        <v>228</v>
      </c>
      <c r="AR214" s="2">
        <v>0.86</v>
      </c>
      <c r="AS214" s="2">
        <v>0</v>
      </c>
      <c r="AT214" s="2">
        <v>95</v>
      </c>
      <c r="AU214" s="2">
        <v>47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6</v>
      </c>
      <c r="BE214" s="2" t="s">
        <v>6</v>
      </c>
      <c r="BF214" s="2" t="s">
        <v>6</v>
      </c>
      <c r="BG214" s="2" t="s">
        <v>6</v>
      </c>
      <c r="BH214" s="2">
        <v>0</v>
      </c>
      <c r="BI214" s="2">
        <v>1</v>
      </c>
      <c r="BJ214" s="2" t="s">
        <v>361</v>
      </c>
      <c r="BK214" s="2"/>
      <c r="BL214" s="2"/>
      <c r="BM214" s="2">
        <v>15001</v>
      </c>
      <c r="BN214" s="2">
        <v>0</v>
      </c>
      <c r="BO214" s="2" t="s">
        <v>6</v>
      </c>
      <c r="BP214" s="2">
        <v>0</v>
      </c>
      <c r="BQ214" s="2">
        <v>2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6</v>
      </c>
      <c r="BZ214" s="2">
        <v>105</v>
      </c>
      <c r="CA214" s="2">
        <v>55</v>
      </c>
      <c r="CB214" s="2"/>
      <c r="CC214" s="2"/>
      <c r="CD214" s="2"/>
      <c r="CE214" s="2"/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1583</v>
      </c>
      <c r="CO214" s="2">
        <v>0</v>
      </c>
      <c r="CP214" s="2">
        <f t="shared" si="256"/>
        <v>1041.26</v>
      </c>
      <c r="CQ214" s="2">
        <f t="shared" si="257"/>
        <v>767.51</v>
      </c>
      <c r="CR214" s="2">
        <f t="shared" si="258"/>
        <v>37.274999999999999</v>
      </c>
      <c r="CS214" s="2">
        <f t="shared" si="259"/>
        <v>14.3</v>
      </c>
      <c r="CT214" s="2">
        <f t="shared" si="260"/>
        <v>2406.9960000000001</v>
      </c>
      <c r="CU214" s="2">
        <f t="shared" si="261"/>
        <v>0</v>
      </c>
      <c r="CV214" s="2">
        <f t="shared" si="262"/>
        <v>262.2</v>
      </c>
      <c r="CW214" s="2">
        <f t="shared" si="263"/>
        <v>1.075</v>
      </c>
      <c r="CX214" s="2">
        <f t="shared" si="264"/>
        <v>0</v>
      </c>
      <c r="CY214" s="2">
        <f t="shared" si="265"/>
        <v>745.7405</v>
      </c>
      <c r="CZ214" s="2">
        <f t="shared" si="266"/>
        <v>368.94529999999997</v>
      </c>
      <c r="DA214" s="2"/>
      <c r="DB214" s="2"/>
      <c r="DC214" s="2" t="s">
        <v>6</v>
      </c>
      <c r="DD214" s="2" t="s">
        <v>6</v>
      </c>
      <c r="DE214" s="2" t="s">
        <v>96</v>
      </c>
      <c r="DF214" s="2" t="s">
        <v>96</v>
      </c>
      <c r="DG214" s="2" t="s">
        <v>97</v>
      </c>
      <c r="DH214" s="2" t="s">
        <v>6</v>
      </c>
      <c r="DI214" s="2" t="s">
        <v>97</v>
      </c>
      <c r="DJ214" s="2" t="s">
        <v>96</v>
      </c>
      <c r="DK214" s="2" t="s">
        <v>6</v>
      </c>
      <c r="DL214" s="2" t="s">
        <v>6</v>
      </c>
      <c r="DM214" s="2" t="s">
        <v>6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1005</v>
      </c>
      <c r="DV214" s="2" t="s">
        <v>18</v>
      </c>
      <c r="DW214" s="2" t="s">
        <v>18</v>
      </c>
      <c r="DX214" s="2">
        <v>100</v>
      </c>
      <c r="DY214" s="2"/>
      <c r="DZ214" s="2"/>
      <c r="EA214" s="2"/>
      <c r="EB214" s="2"/>
      <c r="EC214" s="2"/>
      <c r="ED214" s="2"/>
      <c r="EE214" s="2">
        <v>16510513</v>
      </c>
      <c r="EF214" s="2">
        <v>2</v>
      </c>
      <c r="EG214" s="2" t="s">
        <v>20</v>
      </c>
      <c r="EH214" s="2">
        <v>0</v>
      </c>
      <c r="EI214" s="2" t="s">
        <v>6</v>
      </c>
      <c r="EJ214" s="2">
        <v>1</v>
      </c>
      <c r="EK214" s="2">
        <v>15001</v>
      </c>
      <c r="EL214" s="2" t="s">
        <v>112</v>
      </c>
      <c r="EM214" s="2" t="s">
        <v>113</v>
      </c>
      <c r="EN214" s="2"/>
      <c r="EO214" s="2" t="s">
        <v>100</v>
      </c>
      <c r="EP214" s="2"/>
      <c r="EQ214" s="2">
        <v>0</v>
      </c>
      <c r="ER214" s="2">
        <v>2890.37</v>
      </c>
      <c r="ES214" s="2">
        <v>767.51</v>
      </c>
      <c r="ET214" s="2">
        <v>29.82</v>
      </c>
      <c r="EU214" s="2">
        <v>11.44</v>
      </c>
      <c r="EV214" s="2">
        <v>2093.04</v>
      </c>
      <c r="EW214" s="2">
        <v>228</v>
      </c>
      <c r="EX214" s="2">
        <v>0.86</v>
      </c>
      <c r="EY214" s="2">
        <v>0</v>
      </c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267"/>
        <v>0</v>
      </c>
      <c r="FS214" s="2">
        <v>0</v>
      </c>
      <c r="FT214" s="2" t="s">
        <v>23</v>
      </c>
      <c r="FU214" s="2" t="s">
        <v>24</v>
      </c>
      <c r="FV214" s="2"/>
      <c r="FW214" s="2"/>
      <c r="FX214" s="2">
        <v>94.5</v>
      </c>
      <c r="FY214" s="2">
        <v>46.75</v>
      </c>
      <c r="FZ214" s="2"/>
      <c r="GA214" s="2" t="s">
        <v>6</v>
      </c>
      <c r="GB214" s="2"/>
      <c r="GC214" s="2"/>
      <c r="GD214" s="2">
        <v>0</v>
      </c>
      <c r="GE214" s="2"/>
      <c r="GF214" s="2">
        <v>-1551800524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268"/>
        <v>0</v>
      </c>
      <c r="GM214" s="2">
        <f t="shared" si="269"/>
        <v>2155.9499999999998</v>
      </c>
      <c r="GN214" s="2">
        <f t="shared" si="270"/>
        <v>2155.9499999999998</v>
      </c>
      <c r="GO214" s="2">
        <f t="shared" si="271"/>
        <v>0</v>
      </c>
      <c r="GP214" s="2">
        <f t="shared" si="272"/>
        <v>0</v>
      </c>
      <c r="GQ214" s="2"/>
      <c r="GR214" s="2">
        <v>0</v>
      </c>
      <c r="GS214" s="2">
        <v>3</v>
      </c>
      <c r="GT214" s="2">
        <v>0</v>
      </c>
      <c r="GU214" s="2" t="s">
        <v>6</v>
      </c>
      <c r="GV214" s="2">
        <f t="shared" si="273"/>
        <v>0</v>
      </c>
      <c r="GW214" s="2">
        <v>1</v>
      </c>
      <c r="GX214" s="2">
        <f t="shared" si="274"/>
        <v>0</v>
      </c>
      <c r="GY214" s="2"/>
      <c r="GZ214" s="2"/>
      <c r="HA214" s="2">
        <v>0</v>
      </c>
      <c r="HB214" s="2">
        <v>0</v>
      </c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17</v>
      </c>
      <c r="B215">
        <v>1</v>
      </c>
      <c r="C215">
        <f>ROW(SmtRes!A504)</f>
        <v>504</v>
      </c>
      <c r="D215">
        <f>ROW(EtalonRes!A484)</f>
        <v>484</v>
      </c>
      <c r="E215" t="s">
        <v>358</v>
      </c>
      <c r="F215" t="s">
        <v>359</v>
      </c>
      <c r="G215" t="s">
        <v>360</v>
      </c>
      <c r="H215" t="s">
        <v>18</v>
      </c>
      <c r="I215">
        <f>ROUND(32.42/100,9)</f>
        <v>0.32419999999999999</v>
      </c>
      <c r="J215">
        <v>0</v>
      </c>
      <c r="O215">
        <f t="shared" si="240"/>
        <v>7424.17</v>
      </c>
      <c r="P215">
        <f t="shared" si="241"/>
        <v>1774.13</v>
      </c>
      <c r="Q215">
        <f t="shared" si="242"/>
        <v>86.16</v>
      </c>
      <c r="R215">
        <f t="shared" si="243"/>
        <v>33.06</v>
      </c>
      <c r="S215">
        <f t="shared" si="244"/>
        <v>5563.88</v>
      </c>
      <c r="T215">
        <f t="shared" si="245"/>
        <v>0</v>
      </c>
      <c r="U215">
        <f t="shared" si="246"/>
        <v>85.005239999999986</v>
      </c>
      <c r="V215">
        <f t="shared" si="247"/>
        <v>0.34851499999999996</v>
      </c>
      <c r="W215">
        <f t="shared" si="248"/>
        <v>0</v>
      </c>
      <c r="X215">
        <f t="shared" si="249"/>
        <v>5317.09</v>
      </c>
      <c r="Y215">
        <f t="shared" si="250"/>
        <v>2630.56</v>
      </c>
      <c r="AA215">
        <v>16688586</v>
      </c>
      <c r="AB215">
        <f t="shared" si="251"/>
        <v>3211.7809999999999</v>
      </c>
      <c r="AC215">
        <f t="shared" si="275"/>
        <v>767.51</v>
      </c>
      <c r="AD215">
        <f>ROUND(((((ET215*1.25))-((EU215*1.25)))+AE215),6)</f>
        <v>37.274999999999999</v>
      </c>
      <c r="AE215">
        <f>ROUND(((EU215*1.25)),6)</f>
        <v>14.3</v>
      </c>
      <c r="AF215">
        <f>ROUND(((EV215*1.15)),6)</f>
        <v>2406.9960000000001</v>
      </c>
      <c r="AG215">
        <f t="shared" si="253"/>
        <v>0</v>
      </c>
      <c r="AH215">
        <f>((EW215*1.15))</f>
        <v>262.2</v>
      </c>
      <c r="AI215">
        <f>((EX215*1.25))</f>
        <v>1.075</v>
      </c>
      <c r="AJ215">
        <f t="shared" si="255"/>
        <v>0</v>
      </c>
      <c r="AK215">
        <v>2890.37</v>
      </c>
      <c r="AL215">
        <v>767.51</v>
      </c>
      <c r="AM215">
        <v>29.82</v>
      </c>
      <c r="AN215">
        <v>11.44</v>
      </c>
      <c r="AO215">
        <v>2093.04</v>
      </c>
      <c r="AP215">
        <v>0</v>
      </c>
      <c r="AQ215">
        <v>228</v>
      </c>
      <c r="AR215">
        <v>0.86</v>
      </c>
      <c r="AS215">
        <v>0</v>
      </c>
      <c r="AT215">
        <v>95</v>
      </c>
      <c r="AU215">
        <v>47</v>
      </c>
      <c r="AV215">
        <v>1</v>
      </c>
      <c r="AW215">
        <v>1</v>
      </c>
      <c r="AZ215">
        <v>7.13</v>
      </c>
      <c r="BA215">
        <v>7.13</v>
      </c>
      <c r="BB215">
        <v>7.13</v>
      </c>
      <c r="BC215">
        <v>7.13</v>
      </c>
      <c r="BD215" t="s">
        <v>6</v>
      </c>
      <c r="BE215" t="s">
        <v>6</v>
      </c>
      <c r="BF215" t="s">
        <v>6</v>
      </c>
      <c r="BG215" t="s">
        <v>6</v>
      </c>
      <c r="BH215">
        <v>0</v>
      </c>
      <c r="BI215">
        <v>1</v>
      </c>
      <c r="BJ215" t="s">
        <v>361</v>
      </c>
      <c r="BM215">
        <v>15001</v>
      </c>
      <c r="BN215">
        <v>0</v>
      </c>
      <c r="BO215" t="s">
        <v>6</v>
      </c>
      <c r="BP215">
        <v>0</v>
      </c>
      <c r="BQ215">
        <v>2</v>
      </c>
      <c r="BR215">
        <v>0</v>
      </c>
      <c r="BS215">
        <v>7.13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6</v>
      </c>
      <c r="BZ215">
        <v>105</v>
      </c>
      <c r="CA215">
        <v>55</v>
      </c>
      <c r="CF215">
        <v>0</v>
      </c>
      <c r="CG215">
        <v>0</v>
      </c>
      <c r="CM215">
        <v>0</v>
      </c>
      <c r="CN215" t="s">
        <v>1583</v>
      </c>
      <c r="CO215">
        <v>0</v>
      </c>
      <c r="CP215">
        <f t="shared" si="256"/>
        <v>7424.17</v>
      </c>
      <c r="CQ215">
        <f t="shared" si="257"/>
        <v>5472.3463000000002</v>
      </c>
      <c r="CR215">
        <f t="shared" si="258"/>
        <v>265.77074999999996</v>
      </c>
      <c r="CS215">
        <f t="shared" si="259"/>
        <v>101.959</v>
      </c>
      <c r="CT215">
        <f t="shared" si="260"/>
        <v>17161.88148</v>
      </c>
      <c r="CU215">
        <f t="shared" si="261"/>
        <v>0</v>
      </c>
      <c r="CV215">
        <f t="shared" si="262"/>
        <v>262.2</v>
      </c>
      <c r="CW215">
        <f t="shared" si="263"/>
        <v>1.075</v>
      </c>
      <c r="CX215">
        <f t="shared" si="264"/>
        <v>0</v>
      </c>
      <c r="CY215">
        <f t="shared" si="265"/>
        <v>5317.0930000000008</v>
      </c>
      <c r="CZ215">
        <f t="shared" si="266"/>
        <v>2630.5618000000004</v>
      </c>
      <c r="DC215" t="s">
        <v>6</v>
      </c>
      <c r="DD215" t="s">
        <v>6</v>
      </c>
      <c r="DE215" t="s">
        <v>96</v>
      </c>
      <c r="DF215" t="s">
        <v>96</v>
      </c>
      <c r="DG215" t="s">
        <v>97</v>
      </c>
      <c r="DH215" t="s">
        <v>6</v>
      </c>
      <c r="DI215" t="s">
        <v>97</v>
      </c>
      <c r="DJ215" t="s">
        <v>96</v>
      </c>
      <c r="DK215" t="s">
        <v>6</v>
      </c>
      <c r="DL215" t="s">
        <v>6</v>
      </c>
      <c r="DM215" t="s">
        <v>6</v>
      </c>
      <c r="DN215">
        <v>0</v>
      </c>
      <c r="DO215">
        <v>0</v>
      </c>
      <c r="DP215">
        <v>1</v>
      </c>
      <c r="DQ215">
        <v>1</v>
      </c>
      <c r="DU215">
        <v>1005</v>
      </c>
      <c r="DV215" t="s">
        <v>18</v>
      </c>
      <c r="DW215" t="s">
        <v>18</v>
      </c>
      <c r="DX215">
        <v>100</v>
      </c>
      <c r="EE215">
        <v>16510513</v>
      </c>
      <c r="EF215">
        <v>2</v>
      </c>
      <c r="EG215" t="s">
        <v>20</v>
      </c>
      <c r="EH215">
        <v>0</v>
      </c>
      <c r="EI215" t="s">
        <v>6</v>
      </c>
      <c r="EJ215">
        <v>1</v>
      </c>
      <c r="EK215">
        <v>15001</v>
      </c>
      <c r="EL215" t="s">
        <v>112</v>
      </c>
      <c r="EM215" t="s">
        <v>113</v>
      </c>
      <c r="EO215" t="s">
        <v>100</v>
      </c>
      <c r="EQ215">
        <v>0</v>
      </c>
      <c r="ER215">
        <v>2890.37</v>
      </c>
      <c r="ES215">
        <v>767.51</v>
      </c>
      <c r="ET215">
        <v>29.82</v>
      </c>
      <c r="EU215">
        <v>11.44</v>
      </c>
      <c r="EV215">
        <v>2093.04</v>
      </c>
      <c r="EW215">
        <v>228</v>
      </c>
      <c r="EX215">
        <v>0.86</v>
      </c>
      <c r="EY215">
        <v>0</v>
      </c>
      <c r="FQ215">
        <v>0</v>
      </c>
      <c r="FR215">
        <f t="shared" si="267"/>
        <v>0</v>
      </c>
      <c r="FS215">
        <v>0</v>
      </c>
      <c r="FT215" t="s">
        <v>23</v>
      </c>
      <c r="FU215" t="s">
        <v>24</v>
      </c>
      <c r="FX215">
        <v>94.5</v>
      </c>
      <c r="FY215">
        <v>46.75</v>
      </c>
      <c r="GA215" t="s">
        <v>6</v>
      </c>
      <c r="GD215">
        <v>0</v>
      </c>
      <c r="GF215">
        <v>-1551800524</v>
      </c>
      <c r="GG215">
        <v>1</v>
      </c>
      <c r="GH215">
        <v>1</v>
      </c>
      <c r="GI215">
        <v>4</v>
      </c>
      <c r="GJ215">
        <v>0</v>
      </c>
      <c r="GK215">
        <f>ROUND(R215*(S12)/100,2)</f>
        <v>0</v>
      </c>
      <c r="GL215">
        <f t="shared" si="268"/>
        <v>0</v>
      </c>
      <c r="GM215">
        <f t="shared" si="269"/>
        <v>15371.82</v>
      </c>
      <c r="GN215">
        <f t="shared" si="270"/>
        <v>15371.82</v>
      </c>
      <c r="GO215">
        <f t="shared" si="271"/>
        <v>0</v>
      </c>
      <c r="GP215">
        <f t="shared" si="272"/>
        <v>0</v>
      </c>
      <c r="GR215">
        <v>0</v>
      </c>
      <c r="GS215">
        <v>3</v>
      </c>
      <c r="GT215">
        <v>0</v>
      </c>
      <c r="GU215" t="s">
        <v>6</v>
      </c>
      <c r="GV215">
        <f t="shared" si="273"/>
        <v>0</v>
      </c>
      <c r="GW215">
        <v>1</v>
      </c>
      <c r="GX215">
        <f t="shared" si="274"/>
        <v>0</v>
      </c>
      <c r="HA215">
        <v>0</v>
      </c>
      <c r="HB215">
        <v>0</v>
      </c>
      <c r="IK215">
        <v>0</v>
      </c>
    </row>
    <row r="216" spans="1:255" x14ac:dyDescent="0.2">
      <c r="A216" s="2">
        <v>18</v>
      </c>
      <c r="B216" s="2">
        <v>1</v>
      </c>
      <c r="C216" s="2">
        <v>493</v>
      </c>
      <c r="D216" s="2"/>
      <c r="E216" s="2" t="s">
        <v>362</v>
      </c>
      <c r="F216" s="2" t="s">
        <v>363</v>
      </c>
      <c r="G216" s="2" t="s">
        <v>364</v>
      </c>
      <c r="H216" s="2" t="s">
        <v>181</v>
      </c>
      <c r="I216" s="2">
        <f>I214*J216</f>
        <v>32.42</v>
      </c>
      <c r="J216" s="2">
        <v>100.00000000000001</v>
      </c>
      <c r="K216" s="2"/>
      <c r="L216" s="2"/>
      <c r="M216" s="2"/>
      <c r="N216" s="2"/>
      <c r="O216" s="2">
        <f t="shared" si="240"/>
        <v>0</v>
      </c>
      <c r="P216" s="2">
        <f t="shared" si="241"/>
        <v>0</v>
      </c>
      <c r="Q216" s="2">
        <f t="shared" si="242"/>
        <v>0</v>
      </c>
      <c r="R216" s="2">
        <f t="shared" si="243"/>
        <v>0</v>
      </c>
      <c r="S216" s="2">
        <f t="shared" si="244"/>
        <v>0</v>
      </c>
      <c r="T216" s="2">
        <f t="shared" si="245"/>
        <v>0</v>
      </c>
      <c r="U216" s="2">
        <f t="shared" si="246"/>
        <v>0</v>
      </c>
      <c r="V216" s="2">
        <f t="shared" si="247"/>
        <v>0</v>
      </c>
      <c r="W216" s="2">
        <f t="shared" si="248"/>
        <v>0</v>
      </c>
      <c r="X216" s="2">
        <f t="shared" si="249"/>
        <v>0</v>
      </c>
      <c r="Y216" s="2">
        <f t="shared" si="250"/>
        <v>0</v>
      </c>
      <c r="Z216" s="2"/>
      <c r="AA216" s="2">
        <v>16688585</v>
      </c>
      <c r="AB216" s="2">
        <f t="shared" si="251"/>
        <v>0</v>
      </c>
      <c r="AC216" s="2">
        <f t="shared" si="275"/>
        <v>0</v>
      </c>
      <c r="AD216" s="2">
        <f>ROUND((((ET216)-(EU216))+AE216),6)</f>
        <v>0</v>
      </c>
      <c r="AE216" s="2">
        <f t="shared" ref="AE216:AF219" si="283">ROUND((EU216),6)</f>
        <v>0</v>
      </c>
      <c r="AF216" s="2">
        <f t="shared" si="283"/>
        <v>0</v>
      </c>
      <c r="AG216" s="2">
        <f t="shared" si="253"/>
        <v>0</v>
      </c>
      <c r="AH216" s="2">
        <f t="shared" ref="AH216:AI219" si="284">(EW216)</f>
        <v>0</v>
      </c>
      <c r="AI216" s="2">
        <f t="shared" si="284"/>
        <v>0</v>
      </c>
      <c r="AJ216" s="2">
        <f t="shared" si="255"/>
        <v>0</v>
      </c>
      <c r="AK216" s="2">
        <v>0</v>
      </c>
      <c r="AL216" s="2">
        <v>0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95</v>
      </c>
      <c r="AU216" s="2">
        <v>47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6</v>
      </c>
      <c r="BE216" s="2" t="s">
        <v>6</v>
      </c>
      <c r="BF216" s="2" t="s">
        <v>6</v>
      </c>
      <c r="BG216" s="2" t="s">
        <v>6</v>
      </c>
      <c r="BH216" s="2">
        <v>3</v>
      </c>
      <c r="BI216" s="2">
        <v>1</v>
      </c>
      <c r="BJ216" s="2" t="s">
        <v>6</v>
      </c>
      <c r="BK216" s="2"/>
      <c r="BL216" s="2"/>
      <c r="BM216" s="2">
        <v>15001</v>
      </c>
      <c r="BN216" s="2">
        <v>0</v>
      </c>
      <c r="BO216" s="2" t="s">
        <v>6</v>
      </c>
      <c r="BP216" s="2">
        <v>0</v>
      </c>
      <c r="BQ216" s="2">
        <v>2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6</v>
      </c>
      <c r="BZ216" s="2">
        <v>105</v>
      </c>
      <c r="CA216" s="2">
        <v>55</v>
      </c>
      <c r="CB216" s="2"/>
      <c r="CC216" s="2"/>
      <c r="CD216" s="2"/>
      <c r="CE216" s="2"/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6</v>
      </c>
      <c r="CO216" s="2">
        <v>0</v>
      </c>
      <c r="CP216" s="2">
        <f t="shared" si="256"/>
        <v>0</v>
      </c>
      <c r="CQ216" s="2">
        <f t="shared" si="257"/>
        <v>0</v>
      </c>
      <c r="CR216" s="2">
        <f t="shared" si="258"/>
        <v>0</v>
      </c>
      <c r="CS216" s="2">
        <f t="shared" si="259"/>
        <v>0</v>
      </c>
      <c r="CT216" s="2">
        <f t="shared" si="260"/>
        <v>0</v>
      </c>
      <c r="CU216" s="2">
        <f t="shared" si="261"/>
        <v>0</v>
      </c>
      <c r="CV216" s="2">
        <f t="shared" si="262"/>
        <v>0</v>
      </c>
      <c r="CW216" s="2">
        <f t="shared" si="263"/>
        <v>0</v>
      </c>
      <c r="CX216" s="2">
        <f t="shared" si="264"/>
        <v>0</v>
      </c>
      <c r="CY216" s="2">
        <f t="shared" si="265"/>
        <v>0</v>
      </c>
      <c r="CZ216" s="2">
        <f t="shared" si="266"/>
        <v>0</v>
      </c>
      <c r="DA216" s="2"/>
      <c r="DB216" s="2"/>
      <c r="DC216" s="2" t="s">
        <v>6</v>
      </c>
      <c r="DD216" s="2" t="s">
        <v>6</v>
      </c>
      <c r="DE216" s="2" t="s">
        <v>6</v>
      </c>
      <c r="DF216" s="2" t="s">
        <v>6</v>
      </c>
      <c r="DG216" s="2" t="s">
        <v>6</v>
      </c>
      <c r="DH216" s="2" t="s">
        <v>6</v>
      </c>
      <c r="DI216" s="2" t="s">
        <v>6</v>
      </c>
      <c r="DJ216" s="2" t="s">
        <v>6</v>
      </c>
      <c r="DK216" s="2" t="s">
        <v>6</v>
      </c>
      <c r="DL216" s="2" t="s">
        <v>6</v>
      </c>
      <c r="DM216" s="2" t="s">
        <v>6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1005</v>
      </c>
      <c r="DV216" s="2" t="s">
        <v>181</v>
      </c>
      <c r="DW216" s="2" t="s">
        <v>181</v>
      </c>
      <c r="DX216" s="2">
        <v>1</v>
      </c>
      <c r="DY216" s="2"/>
      <c r="DZ216" s="2"/>
      <c r="EA216" s="2"/>
      <c r="EB216" s="2"/>
      <c r="EC216" s="2"/>
      <c r="ED216" s="2"/>
      <c r="EE216" s="2">
        <v>16510513</v>
      </c>
      <c r="EF216" s="2">
        <v>2</v>
      </c>
      <c r="EG216" s="2" t="s">
        <v>20</v>
      </c>
      <c r="EH216" s="2">
        <v>0</v>
      </c>
      <c r="EI216" s="2" t="s">
        <v>6</v>
      </c>
      <c r="EJ216" s="2">
        <v>1</v>
      </c>
      <c r="EK216" s="2">
        <v>15001</v>
      </c>
      <c r="EL216" s="2" t="s">
        <v>112</v>
      </c>
      <c r="EM216" s="2" t="s">
        <v>113</v>
      </c>
      <c r="EN216" s="2"/>
      <c r="EO216" s="2" t="s">
        <v>6</v>
      </c>
      <c r="EP216" s="2"/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267"/>
        <v>0</v>
      </c>
      <c r="FS216" s="2">
        <v>0</v>
      </c>
      <c r="FT216" s="2" t="s">
        <v>23</v>
      </c>
      <c r="FU216" s="2" t="s">
        <v>24</v>
      </c>
      <c r="FV216" s="2"/>
      <c r="FW216" s="2"/>
      <c r="FX216" s="2">
        <v>94.5</v>
      </c>
      <c r="FY216" s="2">
        <v>46.75</v>
      </c>
      <c r="FZ216" s="2"/>
      <c r="GA216" s="2" t="s">
        <v>6</v>
      </c>
      <c r="GB216" s="2"/>
      <c r="GC216" s="2"/>
      <c r="GD216" s="2">
        <v>0</v>
      </c>
      <c r="GE216" s="2"/>
      <c r="GF216" s="2">
        <v>1109111119</v>
      </c>
      <c r="GG216" s="2">
        <v>2</v>
      </c>
      <c r="GH216" s="2">
        <v>1</v>
      </c>
      <c r="GI216" s="2">
        <v>-2</v>
      </c>
      <c r="GJ216" s="2">
        <v>0</v>
      </c>
      <c r="GK216" s="2">
        <f>ROUND(R216*(R12)/100,2)</f>
        <v>0</v>
      </c>
      <c r="GL216" s="2">
        <f t="shared" si="268"/>
        <v>0</v>
      </c>
      <c r="GM216" s="2">
        <f t="shared" si="269"/>
        <v>0</v>
      </c>
      <c r="GN216" s="2">
        <f t="shared" si="270"/>
        <v>0</v>
      </c>
      <c r="GO216" s="2">
        <f t="shared" si="271"/>
        <v>0</v>
      </c>
      <c r="GP216" s="2">
        <f t="shared" si="272"/>
        <v>0</v>
      </c>
      <c r="GQ216" s="2"/>
      <c r="GR216" s="2">
        <v>0</v>
      </c>
      <c r="GS216" s="2">
        <v>3</v>
      </c>
      <c r="GT216" s="2">
        <v>0</v>
      </c>
      <c r="GU216" s="2" t="s">
        <v>6</v>
      </c>
      <c r="GV216" s="2">
        <f t="shared" si="273"/>
        <v>0</v>
      </c>
      <c r="GW216" s="2">
        <v>1</v>
      </c>
      <c r="GX216" s="2">
        <f t="shared" si="274"/>
        <v>0</v>
      </c>
      <c r="GY216" s="2"/>
      <c r="GZ216" s="2"/>
      <c r="HA216" s="2">
        <v>0</v>
      </c>
      <c r="HB216" s="2">
        <v>0</v>
      </c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18</v>
      </c>
      <c r="B217">
        <v>1</v>
      </c>
      <c r="C217">
        <v>504</v>
      </c>
      <c r="E217" t="s">
        <v>362</v>
      </c>
      <c r="F217" t="s">
        <v>363</v>
      </c>
      <c r="G217" t="s">
        <v>364</v>
      </c>
      <c r="H217" t="s">
        <v>181</v>
      </c>
      <c r="I217">
        <f>I215*J217</f>
        <v>32.42</v>
      </c>
      <c r="J217">
        <v>100.00000000000001</v>
      </c>
      <c r="O217">
        <f t="shared" si="240"/>
        <v>0</v>
      </c>
      <c r="P217">
        <f t="shared" si="241"/>
        <v>0</v>
      </c>
      <c r="Q217">
        <f t="shared" si="242"/>
        <v>0</v>
      </c>
      <c r="R217">
        <f t="shared" si="243"/>
        <v>0</v>
      </c>
      <c r="S217">
        <f t="shared" si="244"/>
        <v>0</v>
      </c>
      <c r="T217">
        <f t="shared" si="245"/>
        <v>0</v>
      </c>
      <c r="U217">
        <f t="shared" si="246"/>
        <v>0</v>
      </c>
      <c r="V217">
        <f t="shared" si="247"/>
        <v>0</v>
      </c>
      <c r="W217">
        <f t="shared" si="248"/>
        <v>0</v>
      </c>
      <c r="X217">
        <f t="shared" si="249"/>
        <v>0</v>
      </c>
      <c r="Y217">
        <f t="shared" si="250"/>
        <v>0</v>
      </c>
      <c r="AA217">
        <v>16688586</v>
      </c>
      <c r="AB217">
        <f t="shared" si="251"/>
        <v>0</v>
      </c>
      <c r="AC217">
        <f t="shared" si="275"/>
        <v>0</v>
      </c>
      <c r="AD217">
        <f>ROUND((((ET217)-(EU217))+AE217),6)</f>
        <v>0</v>
      </c>
      <c r="AE217">
        <f t="shared" si="283"/>
        <v>0</v>
      </c>
      <c r="AF217">
        <f t="shared" si="283"/>
        <v>0</v>
      </c>
      <c r="AG217">
        <f t="shared" si="253"/>
        <v>0</v>
      </c>
      <c r="AH217">
        <f t="shared" si="284"/>
        <v>0</v>
      </c>
      <c r="AI217">
        <f t="shared" si="284"/>
        <v>0</v>
      </c>
      <c r="AJ217">
        <f t="shared" si="255"/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95</v>
      </c>
      <c r="AU217">
        <v>47</v>
      </c>
      <c r="AV217">
        <v>1</v>
      </c>
      <c r="AW217">
        <v>1</v>
      </c>
      <c r="AZ217">
        <v>7.13</v>
      </c>
      <c r="BA217">
        <v>1</v>
      </c>
      <c r="BB217">
        <v>1</v>
      </c>
      <c r="BC217">
        <v>7.13</v>
      </c>
      <c r="BD217" t="s">
        <v>6</v>
      </c>
      <c r="BE217" t="s">
        <v>6</v>
      </c>
      <c r="BF217" t="s">
        <v>6</v>
      </c>
      <c r="BG217" t="s">
        <v>6</v>
      </c>
      <c r="BH217">
        <v>3</v>
      </c>
      <c r="BI217">
        <v>1</v>
      </c>
      <c r="BJ217" t="s">
        <v>6</v>
      </c>
      <c r="BM217">
        <v>15001</v>
      </c>
      <c r="BN217">
        <v>0</v>
      </c>
      <c r="BO217" t="s">
        <v>6</v>
      </c>
      <c r="BP217">
        <v>0</v>
      </c>
      <c r="BQ217">
        <v>2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6</v>
      </c>
      <c r="BZ217">
        <v>105</v>
      </c>
      <c r="CA217">
        <v>55</v>
      </c>
      <c r="CF217">
        <v>0</v>
      </c>
      <c r="CG217">
        <v>0</v>
      </c>
      <c r="CM217">
        <v>0</v>
      </c>
      <c r="CN217" t="s">
        <v>6</v>
      </c>
      <c r="CO217">
        <v>0</v>
      </c>
      <c r="CP217">
        <f t="shared" si="256"/>
        <v>0</v>
      </c>
      <c r="CQ217">
        <f t="shared" si="257"/>
        <v>0</v>
      </c>
      <c r="CR217">
        <f t="shared" si="258"/>
        <v>0</v>
      </c>
      <c r="CS217">
        <f t="shared" si="259"/>
        <v>0</v>
      </c>
      <c r="CT217">
        <f t="shared" si="260"/>
        <v>0</v>
      </c>
      <c r="CU217">
        <f t="shared" si="261"/>
        <v>0</v>
      </c>
      <c r="CV217">
        <f t="shared" si="262"/>
        <v>0</v>
      </c>
      <c r="CW217">
        <f t="shared" si="263"/>
        <v>0</v>
      </c>
      <c r="CX217">
        <f t="shared" si="264"/>
        <v>0</v>
      </c>
      <c r="CY217">
        <f t="shared" si="265"/>
        <v>0</v>
      </c>
      <c r="CZ217">
        <f t="shared" si="266"/>
        <v>0</v>
      </c>
      <c r="DC217" t="s">
        <v>6</v>
      </c>
      <c r="DD217" t="s">
        <v>6</v>
      </c>
      <c r="DE217" t="s">
        <v>6</v>
      </c>
      <c r="DF217" t="s">
        <v>6</v>
      </c>
      <c r="DG217" t="s">
        <v>6</v>
      </c>
      <c r="DH217" t="s">
        <v>6</v>
      </c>
      <c r="DI217" t="s">
        <v>6</v>
      </c>
      <c r="DJ217" t="s">
        <v>6</v>
      </c>
      <c r="DK217" t="s">
        <v>6</v>
      </c>
      <c r="DL217" t="s">
        <v>6</v>
      </c>
      <c r="DM217" t="s">
        <v>6</v>
      </c>
      <c r="DN217">
        <v>0</v>
      </c>
      <c r="DO217">
        <v>0</v>
      </c>
      <c r="DP217">
        <v>1</v>
      </c>
      <c r="DQ217">
        <v>1</v>
      </c>
      <c r="DU217">
        <v>1005</v>
      </c>
      <c r="DV217" t="s">
        <v>181</v>
      </c>
      <c r="DW217" t="s">
        <v>181</v>
      </c>
      <c r="DX217">
        <v>1</v>
      </c>
      <c r="EE217">
        <v>16510513</v>
      </c>
      <c r="EF217">
        <v>2</v>
      </c>
      <c r="EG217" t="s">
        <v>20</v>
      </c>
      <c r="EH217">
        <v>0</v>
      </c>
      <c r="EI217" t="s">
        <v>6</v>
      </c>
      <c r="EJ217">
        <v>1</v>
      </c>
      <c r="EK217">
        <v>15001</v>
      </c>
      <c r="EL217" t="s">
        <v>112</v>
      </c>
      <c r="EM217" t="s">
        <v>113</v>
      </c>
      <c r="EO217" t="s">
        <v>6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267"/>
        <v>0</v>
      </c>
      <c r="FS217">
        <v>0</v>
      </c>
      <c r="FT217" t="s">
        <v>23</v>
      </c>
      <c r="FU217" t="s">
        <v>24</v>
      </c>
      <c r="FX217">
        <v>94.5</v>
      </c>
      <c r="FY217">
        <v>46.75</v>
      </c>
      <c r="GA217" t="s">
        <v>6</v>
      </c>
      <c r="GD217">
        <v>0</v>
      </c>
      <c r="GF217">
        <v>1109111119</v>
      </c>
      <c r="GG217">
        <v>1</v>
      </c>
      <c r="GH217">
        <v>1</v>
      </c>
      <c r="GI217">
        <v>4</v>
      </c>
      <c r="GJ217">
        <v>0</v>
      </c>
      <c r="GK217">
        <f>ROUND(R217*(S12)/100,2)</f>
        <v>0</v>
      </c>
      <c r="GL217">
        <f t="shared" si="268"/>
        <v>0</v>
      </c>
      <c r="GM217">
        <f t="shared" si="269"/>
        <v>0</v>
      </c>
      <c r="GN217">
        <f t="shared" si="270"/>
        <v>0</v>
      </c>
      <c r="GO217">
        <f t="shared" si="271"/>
        <v>0</v>
      </c>
      <c r="GP217">
        <f t="shared" si="272"/>
        <v>0</v>
      </c>
      <c r="GR217">
        <v>0</v>
      </c>
      <c r="GS217">
        <v>3</v>
      </c>
      <c r="GT217">
        <v>0</v>
      </c>
      <c r="GU217" t="s">
        <v>6</v>
      </c>
      <c r="GV217">
        <f t="shared" si="273"/>
        <v>0</v>
      </c>
      <c r="GW217">
        <v>1</v>
      </c>
      <c r="GX217">
        <f t="shared" si="274"/>
        <v>0</v>
      </c>
      <c r="HA217">
        <v>0</v>
      </c>
      <c r="HB217">
        <v>0</v>
      </c>
      <c r="IK217">
        <v>0</v>
      </c>
    </row>
    <row r="218" spans="1:255" x14ac:dyDescent="0.2">
      <c r="A218" s="2">
        <v>18</v>
      </c>
      <c r="B218" s="2">
        <v>1</v>
      </c>
      <c r="C218" s="2">
        <v>492</v>
      </c>
      <c r="D218" s="2"/>
      <c r="E218" s="2" t="s">
        <v>365</v>
      </c>
      <c r="F218" s="2" t="s">
        <v>366</v>
      </c>
      <c r="G218" s="2" t="s">
        <v>367</v>
      </c>
      <c r="H218" s="2" t="s">
        <v>181</v>
      </c>
      <c r="I218" s="2">
        <f>I214*J218</f>
        <v>32.42</v>
      </c>
      <c r="J218" s="2">
        <v>100.00000000000001</v>
      </c>
      <c r="K218" s="2"/>
      <c r="L218" s="2"/>
      <c r="M218" s="2"/>
      <c r="N218" s="2"/>
      <c r="O218" s="2">
        <f t="shared" si="240"/>
        <v>3505.25</v>
      </c>
      <c r="P218" s="2">
        <f t="shared" si="241"/>
        <v>3505.25</v>
      </c>
      <c r="Q218" s="2">
        <f t="shared" si="242"/>
        <v>0</v>
      </c>
      <c r="R218" s="2">
        <f t="shared" si="243"/>
        <v>0</v>
      </c>
      <c r="S218" s="2">
        <f t="shared" si="244"/>
        <v>0</v>
      </c>
      <c r="T218" s="2">
        <f t="shared" si="245"/>
        <v>0</v>
      </c>
      <c r="U218" s="2">
        <f t="shared" si="246"/>
        <v>0</v>
      </c>
      <c r="V218" s="2">
        <f t="shared" si="247"/>
        <v>0</v>
      </c>
      <c r="W218" s="2">
        <f t="shared" si="248"/>
        <v>0</v>
      </c>
      <c r="X218" s="2">
        <f t="shared" si="249"/>
        <v>0</v>
      </c>
      <c r="Y218" s="2">
        <f t="shared" si="250"/>
        <v>0</v>
      </c>
      <c r="Z218" s="2"/>
      <c r="AA218" s="2">
        <v>16688585</v>
      </c>
      <c r="AB218" s="2">
        <f t="shared" si="251"/>
        <v>108.12</v>
      </c>
      <c r="AC218" s="2">
        <f t="shared" si="275"/>
        <v>108.12</v>
      </c>
      <c r="AD218" s="2">
        <f>ROUND((((ET218)-(EU218))+AE218),6)</f>
        <v>0</v>
      </c>
      <c r="AE218" s="2">
        <f t="shared" si="283"/>
        <v>0</v>
      </c>
      <c r="AF218" s="2">
        <f t="shared" si="283"/>
        <v>0</v>
      </c>
      <c r="AG218" s="2">
        <f t="shared" si="253"/>
        <v>0</v>
      </c>
      <c r="AH218" s="2">
        <f t="shared" si="284"/>
        <v>0</v>
      </c>
      <c r="AI218" s="2">
        <f t="shared" si="284"/>
        <v>0</v>
      </c>
      <c r="AJ218" s="2">
        <f t="shared" si="255"/>
        <v>0</v>
      </c>
      <c r="AK218" s="2">
        <v>108.12</v>
      </c>
      <c r="AL218" s="2">
        <v>108.12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95</v>
      </c>
      <c r="AU218" s="2">
        <v>47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6</v>
      </c>
      <c r="BE218" s="2" t="s">
        <v>6</v>
      </c>
      <c r="BF218" s="2" t="s">
        <v>6</v>
      </c>
      <c r="BG218" s="2" t="s">
        <v>6</v>
      </c>
      <c r="BH218" s="2">
        <v>3</v>
      </c>
      <c r="BI218" s="2">
        <v>1</v>
      </c>
      <c r="BJ218" s="2" t="s">
        <v>368</v>
      </c>
      <c r="BK218" s="2"/>
      <c r="BL218" s="2"/>
      <c r="BM218" s="2">
        <v>15001</v>
      </c>
      <c r="BN218" s="2">
        <v>0</v>
      </c>
      <c r="BO218" s="2" t="s">
        <v>6</v>
      </c>
      <c r="BP218" s="2">
        <v>0</v>
      </c>
      <c r="BQ218" s="2">
        <v>2</v>
      </c>
      <c r="BR218" s="2">
        <v>0</v>
      </c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6</v>
      </c>
      <c r="BZ218" s="2">
        <v>105</v>
      </c>
      <c r="CA218" s="2">
        <v>55</v>
      </c>
      <c r="CB218" s="2"/>
      <c r="CC218" s="2"/>
      <c r="CD218" s="2"/>
      <c r="CE218" s="2"/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6</v>
      </c>
      <c r="CO218" s="2">
        <v>0</v>
      </c>
      <c r="CP218" s="2">
        <f t="shared" si="256"/>
        <v>3505.25</v>
      </c>
      <c r="CQ218" s="2">
        <f t="shared" si="257"/>
        <v>108.12</v>
      </c>
      <c r="CR218" s="2">
        <f t="shared" si="258"/>
        <v>0</v>
      </c>
      <c r="CS218" s="2">
        <f t="shared" si="259"/>
        <v>0</v>
      </c>
      <c r="CT218" s="2">
        <f t="shared" si="260"/>
        <v>0</v>
      </c>
      <c r="CU218" s="2">
        <f t="shared" si="261"/>
        <v>0</v>
      </c>
      <c r="CV218" s="2">
        <f t="shared" si="262"/>
        <v>0</v>
      </c>
      <c r="CW218" s="2">
        <f t="shared" si="263"/>
        <v>0</v>
      </c>
      <c r="CX218" s="2">
        <f t="shared" si="264"/>
        <v>0</v>
      </c>
      <c r="CY218" s="2">
        <f t="shared" si="265"/>
        <v>0</v>
      </c>
      <c r="CZ218" s="2">
        <f t="shared" si="266"/>
        <v>0</v>
      </c>
      <c r="DA218" s="2"/>
      <c r="DB218" s="2"/>
      <c r="DC218" s="2" t="s">
        <v>6</v>
      </c>
      <c r="DD218" s="2" t="s">
        <v>6</v>
      </c>
      <c r="DE218" s="2" t="s">
        <v>6</v>
      </c>
      <c r="DF218" s="2" t="s">
        <v>6</v>
      </c>
      <c r="DG218" s="2" t="s">
        <v>6</v>
      </c>
      <c r="DH218" s="2" t="s">
        <v>6</v>
      </c>
      <c r="DI218" s="2" t="s">
        <v>6</v>
      </c>
      <c r="DJ218" s="2" t="s">
        <v>6</v>
      </c>
      <c r="DK218" s="2" t="s">
        <v>6</v>
      </c>
      <c r="DL218" s="2" t="s">
        <v>6</v>
      </c>
      <c r="DM218" s="2" t="s">
        <v>6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1005</v>
      </c>
      <c r="DV218" s="2" t="s">
        <v>181</v>
      </c>
      <c r="DW218" s="2" t="s">
        <v>181</v>
      </c>
      <c r="DX218" s="2">
        <v>1</v>
      </c>
      <c r="DY218" s="2"/>
      <c r="DZ218" s="2"/>
      <c r="EA218" s="2"/>
      <c r="EB218" s="2"/>
      <c r="EC218" s="2"/>
      <c r="ED218" s="2"/>
      <c r="EE218" s="2">
        <v>16510513</v>
      </c>
      <c r="EF218" s="2">
        <v>2</v>
      </c>
      <c r="EG218" s="2" t="s">
        <v>20</v>
      </c>
      <c r="EH218" s="2">
        <v>0</v>
      </c>
      <c r="EI218" s="2" t="s">
        <v>6</v>
      </c>
      <c r="EJ218" s="2">
        <v>1</v>
      </c>
      <c r="EK218" s="2">
        <v>15001</v>
      </c>
      <c r="EL218" s="2" t="s">
        <v>112</v>
      </c>
      <c r="EM218" s="2" t="s">
        <v>113</v>
      </c>
      <c r="EN218" s="2"/>
      <c r="EO218" s="2" t="s">
        <v>6</v>
      </c>
      <c r="EP218" s="2"/>
      <c r="EQ218" s="2">
        <v>0</v>
      </c>
      <c r="ER218" s="2">
        <v>108.12</v>
      </c>
      <c r="ES218" s="2">
        <v>108.12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267"/>
        <v>0</v>
      </c>
      <c r="FS218" s="2">
        <v>0</v>
      </c>
      <c r="FT218" s="2" t="s">
        <v>23</v>
      </c>
      <c r="FU218" s="2" t="s">
        <v>24</v>
      </c>
      <c r="FV218" s="2"/>
      <c r="FW218" s="2"/>
      <c r="FX218" s="2">
        <v>94.5</v>
      </c>
      <c r="FY218" s="2">
        <v>46.75</v>
      </c>
      <c r="FZ218" s="2"/>
      <c r="GA218" s="2" t="s">
        <v>6</v>
      </c>
      <c r="GB218" s="2"/>
      <c r="GC218" s="2"/>
      <c r="GD218" s="2">
        <v>0</v>
      </c>
      <c r="GE218" s="2"/>
      <c r="GF218" s="2">
        <v>-1231952768</v>
      </c>
      <c r="GG218" s="2">
        <v>2</v>
      </c>
      <c r="GH218" s="2">
        <v>1</v>
      </c>
      <c r="GI218" s="2">
        <v>-2</v>
      </c>
      <c r="GJ218" s="2">
        <v>0</v>
      </c>
      <c r="GK218" s="2">
        <f>ROUND(R218*(R12)/100,2)</f>
        <v>0</v>
      </c>
      <c r="GL218" s="2">
        <f t="shared" si="268"/>
        <v>0</v>
      </c>
      <c r="GM218" s="2">
        <f t="shared" si="269"/>
        <v>3505.25</v>
      </c>
      <c r="GN218" s="2">
        <f t="shared" si="270"/>
        <v>3505.25</v>
      </c>
      <c r="GO218" s="2">
        <f t="shared" si="271"/>
        <v>0</v>
      </c>
      <c r="GP218" s="2">
        <f t="shared" si="272"/>
        <v>0</v>
      </c>
      <c r="GQ218" s="2"/>
      <c r="GR218" s="2">
        <v>0</v>
      </c>
      <c r="GS218" s="2">
        <v>3</v>
      </c>
      <c r="GT218" s="2">
        <v>0</v>
      </c>
      <c r="GU218" s="2" t="s">
        <v>6</v>
      </c>
      <c r="GV218" s="2">
        <f t="shared" si="273"/>
        <v>0</v>
      </c>
      <c r="GW218" s="2">
        <v>1</v>
      </c>
      <c r="GX218" s="2">
        <f t="shared" si="274"/>
        <v>0</v>
      </c>
      <c r="GY218" s="2"/>
      <c r="GZ218" s="2"/>
      <c r="HA218" s="2">
        <v>0</v>
      </c>
      <c r="HB218" s="2">
        <v>0</v>
      </c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0</v>
      </c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18</v>
      </c>
      <c r="B219">
        <v>1</v>
      </c>
      <c r="C219">
        <v>503</v>
      </c>
      <c r="E219" t="s">
        <v>365</v>
      </c>
      <c r="F219" t="s">
        <v>366</v>
      </c>
      <c r="G219" t="s">
        <v>367</v>
      </c>
      <c r="H219" t="s">
        <v>181</v>
      </c>
      <c r="I219">
        <f>I215*J219</f>
        <v>32.42</v>
      </c>
      <c r="J219">
        <v>100.00000000000001</v>
      </c>
      <c r="O219">
        <f t="shared" si="240"/>
        <v>24992.44</v>
      </c>
      <c r="P219">
        <f t="shared" si="241"/>
        <v>24992.44</v>
      </c>
      <c r="Q219">
        <f t="shared" si="242"/>
        <v>0</v>
      </c>
      <c r="R219">
        <f t="shared" si="243"/>
        <v>0</v>
      </c>
      <c r="S219">
        <f t="shared" si="244"/>
        <v>0</v>
      </c>
      <c r="T219">
        <f t="shared" si="245"/>
        <v>0</v>
      </c>
      <c r="U219">
        <f t="shared" si="246"/>
        <v>0</v>
      </c>
      <c r="V219">
        <f t="shared" si="247"/>
        <v>0</v>
      </c>
      <c r="W219">
        <f t="shared" si="248"/>
        <v>0</v>
      </c>
      <c r="X219">
        <f t="shared" si="249"/>
        <v>0</v>
      </c>
      <c r="Y219">
        <f t="shared" si="250"/>
        <v>0</v>
      </c>
      <c r="AA219">
        <v>16688586</v>
      </c>
      <c r="AB219">
        <f t="shared" si="251"/>
        <v>108.12</v>
      </c>
      <c r="AC219">
        <f t="shared" si="275"/>
        <v>108.12</v>
      </c>
      <c r="AD219">
        <f>ROUND((((ET219)-(EU219))+AE219),6)</f>
        <v>0</v>
      </c>
      <c r="AE219">
        <f t="shared" si="283"/>
        <v>0</v>
      </c>
      <c r="AF219">
        <f t="shared" si="283"/>
        <v>0</v>
      </c>
      <c r="AG219">
        <f t="shared" si="253"/>
        <v>0</v>
      </c>
      <c r="AH219">
        <f t="shared" si="284"/>
        <v>0</v>
      </c>
      <c r="AI219">
        <f t="shared" si="284"/>
        <v>0</v>
      </c>
      <c r="AJ219">
        <f t="shared" si="255"/>
        <v>0</v>
      </c>
      <c r="AK219">
        <v>108.12</v>
      </c>
      <c r="AL219">
        <v>108.12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95</v>
      </c>
      <c r="AU219">
        <v>47</v>
      </c>
      <c r="AV219">
        <v>1</v>
      </c>
      <c r="AW219">
        <v>1</v>
      </c>
      <c r="AZ219">
        <v>7.13</v>
      </c>
      <c r="BA219">
        <v>1</v>
      </c>
      <c r="BB219">
        <v>1</v>
      </c>
      <c r="BC219">
        <v>7.13</v>
      </c>
      <c r="BD219" t="s">
        <v>6</v>
      </c>
      <c r="BE219" t="s">
        <v>6</v>
      </c>
      <c r="BF219" t="s">
        <v>6</v>
      </c>
      <c r="BG219" t="s">
        <v>6</v>
      </c>
      <c r="BH219">
        <v>3</v>
      </c>
      <c r="BI219">
        <v>1</v>
      </c>
      <c r="BJ219" t="s">
        <v>368</v>
      </c>
      <c r="BM219">
        <v>15001</v>
      </c>
      <c r="BN219">
        <v>0</v>
      </c>
      <c r="BO219" t="s">
        <v>6</v>
      </c>
      <c r="BP219">
        <v>0</v>
      </c>
      <c r="BQ219">
        <v>2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6</v>
      </c>
      <c r="BZ219">
        <v>105</v>
      </c>
      <c r="CA219">
        <v>55</v>
      </c>
      <c r="CF219">
        <v>0</v>
      </c>
      <c r="CG219">
        <v>0</v>
      </c>
      <c r="CM219">
        <v>0</v>
      </c>
      <c r="CN219" t="s">
        <v>6</v>
      </c>
      <c r="CO219">
        <v>0</v>
      </c>
      <c r="CP219">
        <f t="shared" si="256"/>
        <v>24992.44</v>
      </c>
      <c r="CQ219">
        <f t="shared" si="257"/>
        <v>770.89560000000006</v>
      </c>
      <c r="CR219">
        <f t="shared" si="258"/>
        <v>0</v>
      </c>
      <c r="CS219">
        <f t="shared" si="259"/>
        <v>0</v>
      </c>
      <c r="CT219">
        <f t="shared" si="260"/>
        <v>0</v>
      </c>
      <c r="CU219">
        <f t="shared" si="261"/>
        <v>0</v>
      </c>
      <c r="CV219">
        <f t="shared" si="262"/>
        <v>0</v>
      </c>
      <c r="CW219">
        <f t="shared" si="263"/>
        <v>0</v>
      </c>
      <c r="CX219">
        <f t="shared" si="264"/>
        <v>0</v>
      </c>
      <c r="CY219">
        <f t="shared" si="265"/>
        <v>0</v>
      </c>
      <c r="CZ219">
        <f t="shared" si="266"/>
        <v>0</v>
      </c>
      <c r="DC219" t="s">
        <v>6</v>
      </c>
      <c r="DD219" t="s">
        <v>6</v>
      </c>
      <c r="DE219" t="s">
        <v>6</v>
      </c>
      <c r="DF219" t="s">
        <v>6</v>
      </c>
      <c r="DG219" t="s">
        <v>6</v>
      </c>
      <c r="DH219" t="s">
        <v>6</v>
      </c>
      <c r="DI219" t="s">
        <v>6</v>
      </c>
      <c r="DJ219" t="s">
        <v>6</v>
      </c>
      <c r="DK219" t="s">
        <v>6</v>
      </c>
      <c r="DL219" t="s">
        <v>6</v>
      </c>
      <c r="DM219" t="s">
        <v>6</v>
      </c>
      <c r="DN219">
        <v>0</v>
      </c>
      <c r="DO219">
        <v>0</v>
      </c>
      <c r="DP219">
        <v>1</v>
      </c>
      <c r="DQ219">
        <v>1</v>
      </c>
      <c r="DU219">
        <v>1005</v>
      </c>
      <c r="DV219" t="s">
        <v>181</v>
      </c>
      <c r="DW219" t="s">
        <v>181</v>
      </c>
      <c r="DX219">
        <v>1</v>
      </c>
      <c r="EE219">
        <v>16510513</v>
      </c>
      <c r="EF219">
        <v>2</v>
      </c>
      <c r="EG219" t="s">
        <v>20</v>
      </c>
      <c r="EH219">
        <v>0</v>
      </c>
      <c r="EI219" t="s">
        <v>6</v>
      </c>
      <c r="EJ219">
        <v>1</v>
      </c>
      <c r="EK219">
        <v>15001</v>
      </c>
      <c r="EL219" t="s">
        <v>112</v>
      </c>
      <c r="EM219" t="s">
        <v>113</v>
      </c>
      <c r="EO219" t="s">
        <v>6</v>
      </c>
      <c r="EQ219">
        <v>0</v>
      </c>
      <c r="ER219">
        <v>108.12</v>
      </c>
      <c r="ES219">
        <v>108.12</v>
      </c>
      <c r="ET219">
        <v>0</v>
      </c>
      <c r="EU219">
        <v>0</v>
      </c>
      <c r="EV219">
        <v>0</v>
      </c>
      <c r="EW219">
        <v>0</v>
      </c>
      <c r="EX219">
        <v>0</v>
      </c>
      <c r="FQ219">
        <v>0</v>
      </c>
      <c r="FR219">
        <f t="shared" si="267"/>
        <v>0</v>
      </c>
      <c r="FS219">
        <v>0</v>
      </c>
      <c r="FT219" t="s">
        <v>23</v>
      </c>
      <c r="FU219" t="s">
        <v>24</v>
      </c>
      <c r="FX219">
        <v>94.5</v>
      </c>
      <c r="FY219">
        <v>46.75</v>
      </c>
      <c r="GA219" t="s">
        <v>6</v>
      </c>
      <c r="GD219">
        <v>0</v>
      </c>
      <c r="GF219">
        <v>-1231952768</v>
      </c>
      <c r="GG219">
        <v>1</v>
      </c>
      <c r="GH219">
        <v>1</v>
      </c>
      <c r="GI219">
        <v>4</v>
      </c>
      <c r="GJ219">
        <v>0</v>
      </c>
      <c r="GK219">
        <f>ROUND(R219*(S12)/100,2)</f>
        <v>0</v>
      </c>
      <c r="GL219">
        <f t="shared" si="268"/>
        <v>0</v>
      </c>
      <c r="GM219">
        <f t="shared" si="269"/>
        <v>24992.44</v>
      </c>
      <c r="GN219">
        <f t="shared" si="270"/>
        <v>24992.44</v>
      </c>
      <c r="GO219">
        <f t="shared" si="271"/>
        <v>0</v>
      </c>
      <c r="GP219">
        <f t="shared" si="272"/>
        <v>0</v>
      </c>
      <c r="GR219">
        <v>0</v>
      </c>
      <c r="GS219">
        <v>3</v>
      </c>
      <c r="GT219">
        <v>0</v>
      </c>
      <c r="GU219" t="s">
        <v>6</v>
      </c>
      <c r="GV219">
        <f t="shared" si="273"/>
        <v>0</v>
      </c>
      <c r="GW219">
        <v>1</v>
      </c>
      <c r="GX219">
        <f t="shared" si="274"/>
        <v>0</v>
      </c>
      <c r="HA219">
        <v>0</v>
      </c>
      <c r="HB219">
        <v>0</v>
      </c>
      <c r="IK219">
        <v>0</v>
      </c>
    </row>
    <row r="221" spans="1:255" x14ac:dyDescent="0.2">
      <c r="A221" s="3">
        <v>51</v>
      </c>
      <c r="B221" s="3">
        <f>B24</f>
        <v>1</v>
      </c>
      <c r="C221" s="3">
        <f>A24</f>
        <v>4</v>
      </c>
      <c r="D221" s="3">
        <f>ROW(A24)</f>
        <v>24</v>
      </c>
      <c r="E221" s="3"/>
      <c r="F221" s="3" t="str">
        <f>IF(F24&lt;&gt;"",F24,"")</f>
        <v>Новый раздел</v>
      </c>
      <c r="G221" s="3" t="str">
        <f>IF(G24&lt;&gt;"",G24,"")</f>
        <v>Раздел 1 Общестроительные работы</v>
      </c>
      <c r="H221" s="3">
        <v>0</v>
      </c>
      <c r="I221" s="3"/>
      <c r="J221" s="3"/>
      <c r="K221" s="3"/>
      <c r="L221" s="3"/>
      <c r="M221" s="3"/>
      <c r="N221" s="3"/>
      <c r="O221" s="3">
        <f t="shared" ref="O221:T221" si="285">ROUND(AB221,2)</f>
        <v>53336.160000000003</v>
      </c>
      <c r="P221" s="3">
        <f t="shared" si="285"/>
        <v>47621.51</v>
      </c>
      <c r="Q221" s="3">
        <f t="shared" si="285"/>
        <v>551.22</v>
      </c>
      <c r="R221" s="3">
        <f t="shared" si="285"/>
        <v>131.01</v>
      </c>
      <c r="S221" s="3">
        <f t="shared" si="285"/>
        <v>5163.43</v>
      </c>
      <c r="T221" s="3">
        <f t="shared" si="285"/>
        <v>0</v>
      </c>
      <c r="U221" s="3">
        <f>AH221</f>
        <v>587.31750314999999</v>
      </c>
      <c r="V221" s="3">
        <f>AI221</f>
        <v>11.220859750000001</v>
      </c>
      <c r="W221" s="3">
        <f>ROUND(AJ221,2)</f>
        <v>0</v>
      </c>
      <c r="X221" s="3">
        <f>ROUND(AK221,2)</f>
        <v>5112.05</v>
      </c>
      <c r="Y221" s="3">
        <f>ROUND(AL221,2)</f>
        <v>2771.62</v>
      </c>
      <c r="Z221" s="3"/>
      <c r="AA221" s="3"/>
      <c r="AB221" s="3">
        <f>ROUND(SUMIF(AA28:AA219,"=16688585",O28:O219),2)</f>
        <v>53336.160000000003</v>
      </c>
      <c r="AC221" s="3">
        <f>ROUND(SUMIF(AA28:AA219,"=16688585",P28:P219),2)</f>
        <v>47621.51</v>
      </c>
      <c r="AD221" s="3">
        <f>ROUND(SUMIF(AA28:AA219,"=16688585",Q28:Q219),2)</f>
        <v>551.22</v>
      </c>
      <c r="AE221" s="3">
        <f>ROUND(SUMIF(AA28:AA219,"=16688585",R28:R219),2)</f>
        <v>131.01</v>
      </c>
      <c r="AF221" s="3">
        <f>ROUND(SUMIF(AA28:AA219,"=16688585",S28:S219),2)</f>
        <v>5163.43</v>
      </c>
      <c r="AG221" s="3">
        <f>ROUND(SUMIF(AA28:AA219,"=16688585",T28:T219),2)</f>
        <v>0</v>
      </c>
      <c r="AH221" s="3">
        <f>SUMIF(AA28:AA219,"=16688585",U28:U219)</f>
        <v>587.31750314999999</v>
      </c>
      <c r="AI221" s="3">
        <f>SUMIF(AA28:AA219,"=16688585",V28:V219)</f>
        <v>11.220859750000001</v>
      </c>
      <c r="AJ221" s="3">
        <f>ROUND(SUMIF(AA28:AA219,"=16688585",W28:W219),2)</f>
        <v>0</v>
      </c>
      <c r="AK221" s="3">
        <f>ROUND(SUMIF(AA28:AA219,"=16688585",X28:X219),2)</f>
        <v>5112.05</v>
      </c>
      <c r="AL221" s="3">
        <f>ROUND(SUMIF(AA28:AA219,"=16688585",Y28:Y219),2)</f>
        <v>2771.62</v>
      </c>
      <c r="AM221" s="3"/>
      <c r="AN221" s="3"/>
      <c r="AO221" s="3">
        <f t="shared" ref="AO221:BC221" si="286">ROUND(BX221,2)</f>
        <v>0</v>
      </c>
      <c r="AP221" s="3">
        <f t="shared" si="286"/>
        <v>0</v>
      </c>
      <c r="AQ221" s="3">
        <f t="shared" si="286"/>
        <v>0</v>
      </c>
      <c r="AR221" s="3">
        <f t="shared" si="286"/>
        <v>61219.83</v>
      </c>
      <c r="AS221" s="3">
        <f t="shared" si="286"/>
        <v>61219.83</v>
      </c>
      <c r="AT221" s="3">
        <f t="shared" si="286"/>
        <v>0</v>
      </c>
      <c r="AU221" s="3">
        <f t="shared" si="286"/>
        <v>0</v>
      </c>
      <c r="AV221" s="3">
        <f t="shared" si="286"/>
        <v>47621.51</v>
      </c>
      <c r="AW221" s="3">
        <f t="shared" si="286"/>
        <v>47621.51</v>
      </c>
      <c r="AX221" s="3">
        <f t="shared" si="286"/>
        <v>0</v>
      </c>
      <c r="AY221" s="3">
        <f t="shared" si="286"/>
        <v>47621.51</v>
      </c>
      <c r="AZ221" s="3">
        <f t="shared" si="286"/>
        <v>0</v>
      </c>
      <c r="BA221" s="3">
        <f t="shared" si="286"/>
        <v>0</v>
      </c>
      <c r="BB221" s="3">
        <f t="shared" si="286"/>
        <v>0</v>
      </c>
      <c r="BC221" s="3">
        <f t="shared" si="286"/>
        <v>0</v>
      </c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>
        <f>ROUND(SUMIF(AA28:AA219,"=16688585",FQ28:FQ219),2)</f>
        <v>0</v>
      </c>
      <c r="BY221" s="3">
        <f>ROUND(SUMIF(AA28:AA219,"=16688585",FR28:FR219),2)</f>
        <v>0</v>
      </c>
      <c r="BZ221" s="3">
        <f>ROUND(SUMIF(AA28:AA219,"=16688585",GL28:GL219),2)</f>
        <v>0</v>
      </c>
      <c r="CA221" s="3">
        <f>ROUND(SUMIF(AA28:AA219,"=16688585",GM28:GM219),2)</f>
        <v>61219.83</v>
      </c>
      <c r="CB221" s="3">
        <f>ROUND(SUMIF(AA28:AA219,"=16688585",GN28:GN219),2)</f>
        <v>61219.83</v>
      </c>
      <c r="CC221" s="3">
        <f>ROUND(SUMIF(AA28:AA219,"=16688585",GO28:GO219),2)</f>
        <v>0</v>
      </c>
      <c r="CD221" s="3">
        <f>ROUND(SUMIF(AA28:AA219,"=16688585",GP28:GP219),2)</f>
        <v>0</v>
      </c>
      <c r="CE221" s="3">
        <f>AC221-BX221</f>
        <v>47621.51</v>
      </c>
      <c r="CF221" s="3">
        <f>AC221-BY221</f>
        <v>47621.51</v>
      </c>
      <c r="CG221" s="3">
        <f>BX221-BZ221</f>
        <v>0</v>
      </c>
      <c r="CH221" s="3">
        <f>AC221-BX221-BY221+BZ221</f>
        <v>47621.51</v>
      </c>
      <c r="CI221" s="3">
        <f>BY221-BZ221</f>
        <v>0</v>
      </c>
      <c r="CJ221" s="3">
        <f>ROUND(SUMIF(AA28:AA219,"=16688585",GX28:GX219),2)</f>
        <v>0</v>
      </c>
      <c r="CK221" s="3">
        <f>ROUND(SUMIF(AA28:AA219,"=16688585",GY28:GY219),2)</f>
        <v>0</v>
      </c>
      <c r="CL221" s="3">
        <f>ROUND(SUMIF(AA28:AA219,"=16688585",GZ28:GZ219),2)</f>
        <v>0</v>
      </c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4">
        <f t="shared" ref="DG221:DL221" si="287">ROUND(DT221,2)</f>
        <v>380286.85</v>
      </c>
      <c r="DH221" s="4">
        <f t="shared" si="287"/>
        <v>339541.24</v>
      </c>
      <c r="DI221" s="4">
        <f t="shared" si="287"/>
        <v>3930.36</v>
      </c>
      <c r="DJ221" s="4">
        <f t="shared" si="287"/>
        <v>934.15</v>
      </c>
      <c r="DK221" s="4">
        <f t="shared" si="287"/>
        <v>36815.25</v>
      </c>
      <c r="DL221" s="4">
        <f t="shared" si="287"/>
        <v>0</v>
      </c>
      <c r="DM221" s="4">
        <f>DZ221</f>
        <v>587.31750314999999</v>
      </c>
      <c r="DN221" s="4">
        <f>EA221</f>
        <v>11.220859750000001</v>
      </c>
      <c r="DO221" s="4">
        <f>ROUND(EB221,2)</f>
        <v>0</v>
      </c>
      <c r="DP221" s="4">
        <f>ROUND(EC221,2)</f>
        <v>36449.15</v>
      </c>
      <c r="DQ221" s="4">
        <f>ROUND(ED221,2)</f>
        <v>19761.38</v>
      </c>
      <c r="DR221" s="4"/>
      <c r="DS221" s="4"/>
      <c r="DT221" s="4">
        <f>ROUND(SUMIF(AA28:AA219,"=16688586",O28:O219),2)</f>
        <v>380286.85</v>
      </c>
      <c r="DU221" s="4">
        <f>ROUND(SUMIF(AA28:AA219,"=16688586",P28:P219),2)</f>
        <v>339541.24</v>
      </c>
      <c r="DV221" s="4">
        <f>ROUND(SUMIF(AA28:AA219,"=16688586",Q28:Q219),2)</f>
        <v>3930.36</v>
      </c>
      <c r="DW221" s="4">
        <f>ROUND(SUMIF(AA28:AA219,"=16688586",R28:R219),2)</f>
        <v>934.15</v>
      </c>
      <c r="DX221" s="4">
        <f>ROUND(SUMIF(AA28:AA219,"=16688586",S28:S219),2)</f>
        <v>36815.25</v>
      </c>
      <c r="DY221" s="4">
        <f>ROUND(SUMIF(AA28:AA219,"=16688586",T28:T219),2)</f>
        <v>0</v>
      </c>
      <c r="DZ221" s="4">
        <f>SUMIF(AA28:AA219,"=16688586",U28:U219)</f>
        <v>587.31750314999999</v>
      </c>
      <c r="EA221" s="4">
        <f>SUMIF(AA28:AA219,"=16688586",V28:V219)</f>
        <v>11.220859750000001</v>
      </c>
      <c r="EB221" s="4">
        <f>ROUND(SUMIF(AA28:AA219,"=16688586",W28:W219),2)</f>
        <v>0</v>
      </c>
      <c r="EC221" s="4">
        <f>ROUND(SUMIF(AA28:AA219,"=16688586",X28:X219),2)</f>
        <v>36449.15</v>
      </c>
      <c r="ED221" s="4">
        <f>ROUND(SUMIF(AA28:AA219,"=16688586",Y28:Y219),2)</f>
        <v>19761.38</v>
      </c>
      <c r="EE221" s="4"/>
      <c r="EF221" s="4"/>
      <c r="EG221" s="4">
        <f t="shared" ref="EG221:EU221" si="288">ROUND(FP221,2)</f>
        <v>0</v>
      </c>
      <c r="EH221" s="4">
        <f t="shared" si="288"/>
        <v>0</v>
      </c>
      <c r="EI221" s="4">
        <f t="shared" si="288"/>
        <v>0</v>
      </c>
      <c r="EJ221" s="4">
        <f t="shared" si="288"/>
        <v>436497.38</v>
      </c>
      <c r="EK221" s="4">
        <f t="shared" si="288"/>
        <v>436497.38</v>
      </c>
      <c r="EL221" s="4">
        <f t="shared" si="288"/>
        <v>0</v>
      </c>
      <c r="EM221" s="4">
        <f t="shared" si="288"/>
        <v>0</v>
      </c>
      <c r="EN221" s="4">
        <f t="shared" si="288"/>
        <v>339541.24</v>
      </c>
      <c r="EO221" s="4">
        <f t="shared" si="288"/>
        <v>339541.24</v>
      </c>
      <c r="EP221" s="4">
        <f t="shared" si="288"/>
        <v>0</v>
      </c>
      <c r="EQ221" s="4">
        <f t="shared" si="288"/>
        <v>339541.24</v>
      </c>
      <c r="ER221" s="4">
        <f t="shared" si="288"/>
        <v>0</v>
      </c>
      <c r="ES221" s="4">
        <f t="shared" si="288"/>
        <v>0</v>
      </c>
      <c r="ET221" s="4">
        <f t="shared" si="288"/>
        <v>0</v>
      </c>
      <c r="EU221" s="4">
        <f t="shared" si="288"/>
        <v>0</v>
      </c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>
        <f>ROUND(SUMIF(AA28:AA219,"=16688586",FQ28:FQ219),2)</f>
        <v>0</v>
      </c>
      <c r="FQ221" s="4">
        <f>ROUND(SUMIF(AA28:AA219,"=16688586",FR28:FR219),2)</f>
        <v>0</v>
      </c>
      <c r="FR221" s="4">
        <f>ROUND(SUMIF(AA28:AA219,"=16688586",GL28:GL219),2)</f>
        <v>0</v>
      </c>
      <c r="FS221" s="4">
        <f>ROUND(SUMIF(AA28:AA219,"=16688586",GM28:GM219),2)</f>
        <v>436497.38</v>
      </c>
      <c r="FT221" s="4">
        <f>ROUND(SUMIF(AA28:AA219,"=16688586",GN28:GN219),2)</f>
        <v>436497.38</v>
      </c>
      <c r="FU221" s="4">
        <f>ROUND(SUMIF(AA28:AA219,"=16688586",GO28:GO219),2)</f>
        <v>0</v>
      </c>
      <c r="FV221" s="4">
        <f>ROUND(SUMIF(AA28:AA219,"=16688586",GP28:GP219),2)</f>
        <v>0</v>
      </c>
      <c r="FW221" s="4">
        <f>DU221-FP221</f>
        <v>339541.24</v>
      </c>
      <c r="FX221" s="4">
        <f>DU221-FQ221</f>
        <v>339541.24</v>
      </c>
      <c r="FY221" s="4">
        <f>FP221-FR221</f>
        <v>0</v>
      </c>
      <c r="FZ221" s="4">
        <f>DU221-FP221-FQ221+FR221</f>
        <v>339541.24</v>
      </c>
      <c r="GA221" s="4">
        <f>FQ221-FR221</f>
        <v>0</v>
      </c>
      <c r="GB221" s="4">
        <f>ROUND(SUMIF(AA28:AA219,"=16688586",GX28:GX219),2)</f>
        <v>0</v>
      </c>
      <c r="GC221" s="4">
        <f>ROUND(SUMIF(AA28:AA219,"=16688586",GY28:GY219),2)</f>
        <v>0</v>
      </c>
      <c r="GD221" s="4">
        <f>ROUND(SUMIF(AA28:AA219,"=16688586",GZ28:GZ219),2)</f>
        <v>0</v>
      </c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>
        <v>0</v>
      </c>
    </row>
    <row r="223" spans="1:255" x14ac:dyDescent="0.2">
      <c r="A223" s="5">
        <v>50</v>
      </c>
      <c r="B223" s="5">
        <v>0</v>
      </c>
      <c r="C223" s="5">
        <v>0</v>
      </c>
      <c r="D223" s="5">
        <v>1</v>
      </c>
      <c r="E223" s="5">
        <v>201</v>
      </c>
      <c r="F223" s="5">
        <f>ROUND(Source!O221,O223)</f>
        <v>53336.160000000003</v>
      </c>
      <c r="G223" s="5" t="s">
        <v>369</v>
      </c>
      <c r="H223" s="5" t="s">
        <v>370</v>
      </c>
      <c r="I223" s="5"/>
      <c r="J223" s="5"/>
      <c r="K223" s="5">
        <v>201</v>
      </c>
      <c r="L223" s="5">
        <v>1</v>
      </c>
      <c r="M223" s="5">
        <v>3</v>
      </c>
      <c r="N223" s="5" t="s">
        <v>6</v>
      </c>
      <c r="O223" s="5">
        <v>2</v>
      </c>
      <c r="P223" s="5">
        <f>ROUND(Source!DG221,O223)</f>
        <v>380286.85</v>
      </c>
      <c r="Q223" s="5"/>
      <c r="R223" s="5"/>
      <c r="S223" s="5"/>
      <c r="T223" s="5"/>
      <c r="U223" s="5"/>
      <c r="V223" s="5"/>
      <c r="W223" s="5"/>
    </row>
    <row r="224" spans="1:255" x14ac:dyDescent="0.2">
      <c r="A224" s="5">
        <v>50</v>
      </c>
      <c r="B224" s="5">
        <v>0</v>
      </c>
      <c r="C224" s="5">
        <v>0</v>
      </c>
      <c r="D224" s="5">
        <v>1</v>
      </c>
      <c r="E224" s="5">
        <v>202</v>
      </c>
      <c r="F224" s="5">
        <f>ROUND(Source!P221,O224)</f>
        <v>47621.51</v>
      </c>
      <c r="G224" s="5" t="s">
        <v>371</v>
      </c>
      <c r="H224" s="5" t="s">
        <v>372</v>
      </c>
      <c r="I224" s="5"/>
      <c r="J224" s="5"/>
      <c r="K224" s="5">
        <v>202</v>
      </c>
      <c r="L224" s="5">
        <v>2</v>
      </c>
      <c r="M224" s="5">
        <v>3</v>
      </c>
      <c r="N224" s="5" t="s">
        <v>6</v>
      </c>
      <c r="O224" s="5">
        <v>2</v>
      </c>
      <c r="P224" s="5">
        <f>ROUND(Source!DH221,O224)</f>
        <v>339541.24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222</v>
      </c>
      <c r="F225" s="5">
        <f>ROUND(Source!AO221,O225)</f>
        <v>0</v>
      </c>
      <c r="G225" s="5" t="s">
        <v>373</v>
      </c>
      <c r="H225" s="5" t="s">
        <v>374</v>
      </c>
      <c r="I225" s="5"/>
      <c r="J225" s="5"/>
      <c r="K225" s="5">
        <v>222</v>
      </c>
      <c r="L225" s="5">
        <v>3</v>
      </c>
      <c r="M225" s="5">
        <v>3</v>
      </c>
      <c r="N225" s="5" t="s">
        <v>6</v>
      </c>
      <c r="O225" s="5">
        <v>2</v>
      </c>
      <c r="P225" s="5">
        <f>ROUND(Source!EG221,O225)</f>
        <v>0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225</v>
      </c>
      <c r="F226" s="5">
        <f>ROUND(Source!AV221,O226)</f>
        <v>47621.51</v>
      </c>
      <c r="G226" s="5" t="s">
        <v>375</v>
      </c>
      <c r="H226" s="5" t="s">
        <v>376</v>
      </c>
      <c r="I226" s="5"/>
      <c r="J226" s="5"/>
      <c r="K226" s="5">
        <v>225</v>
      </c>
      <c r="L226" s="5">
        <v>4</v>
      </c>
      <c r="M226" s="5">
        <v>3</v>
      </c>
      <c r="N226" s="5" t="s">
        <v>6</v>
      </c>
      <c r="O226" s="5">
        <v>2</v>
      </c>
      <c r="P226" s="5">
        <f>ROUND(Source!EN221,O226)</f>
        <v>339541.24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226</v>
      </c>
      <c r="F227" s="5">
        <f>ROUND(Source!AW221,O227)</f>
        <v>47621.51</v>
      </c>
      <c r="G227" s="5" t="s">
        <v>377</v>
      </c>
      <c r="H227" s="5" t="s">
        <v>378</v>
      </c>
      <c r="I227" s="5"/>
      <c r="J227" s="5"/>
      <c r="K227" s="5">
        <v>226</v>
      </c>
      <c r="L227" s="5">
        <v>5</v>
      </c>
      <c r="M227" s="5">
        <v>3</v>
      </c>
      <c r="N227" s="5" t="s">
        <v>6</v>
      </c>
      <c r="O227" s="5">
        <v>2</v>
      </c>
      <c r="P227" s="5">
        <f>ROUND(Source!EO221,O227)</f>
        <v>339541.24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227</v>
      </c>
      <c r="F228" s="5">
        <f>ROUND(Source!AX221,O228)</f>
        <v>0</v>
      </c>
      <c r="G228" s="5" t="s">
        <v>379</v>
      </c>
      <c r="H228" s="5" t="s">
        <v>380</v>
      </c>
      <c r="I228" s="5"/>
      <c r="J228" s="5"/>
      <c r="K228" s="5">
        <v>227</v>
      </c>
      <c r="L228" s="5">
        <v>6</v>
      </c>
      <c r="M228" s="5">
        <v>3</v>
      </c>
      <c r="N228" s="5" t="s">
        <v>6</v>
      </c>
      <c r="O228" s="5">
        <v>2</v>
      </c>
      <c r="P228" s="5">
        <f>ROUND(Source!EP221,O228)</f>
        <v>0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228</v>
      </c>
      <c r="F229" s="5">
        <f>ROUND(Source!AY221,O229)</f>
        <v>47621.51</v>
      </c>
      <c r="G229" s="5" t="s">
        <v>381</v>
      </c>
      <c r="H229" s="5" t="s">
        <v>382</v>
      </c>
      <c r="I229" s="5"/>
      <c r="J229" s="5"/>
      <c r="K229" s="5">
        <v>228</v>
      </c>
      <c r="L229" s="5">
        <v>7</v>
      </c>
      <c r="M229" s="5">
        <v>3</v>
      </c>
      <c r="N229" s="5" t="s">
        <v>6</v>
      </c>
      <c r="O229" s="5">
        <v>2</v>
      </c>
      <c r="P229" s="5">
        <f>ROUND(Source!EQ221,O229)</f>
        <v>339541.24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216</v>
      </c>
      <c r="F230" s="5">
        <f>ROUND(Source!AP221,O230)</f>
        <v>0</v>
      </c>
      <c r="G230" s="5" t="s">
        <v>383</v>
      </c>
      <c r="H230" s="5" t="s">
        <v>384</v>
      </c>
      <c r="I230" s="5"/>
      <c r="J230" s="5"/>
      <c r="K230" s="5">
        <v>216</v>
      </c>
      <c r="L230" s="5">
        <v>8</v>
      </c>
      <c r="M230" s="5">
        <v>3</v>
      </c>
      <c r="N230" s="5" t="s">
        <v>6</v>
      </c>
      <c r="O230" s="5">
        <v>2</v>
      </c>
      <c r="P230" s="5">
        <f>ROUND(Source!EH221,O230)</f>
        <v>0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223</v>
      </c>
      <c r="F231" s="5">
        <f>ROUND(Source!AQ221,O231)</f>
        <v>0</v>
      </c>
      <c r="G231" s="5" t="s">
        <v>385</v>
      </c>
      <c r="H231" s="5" t="s">
        <v>386</v>
      </c>
      <c r="I231" s="5"/>
      <c r="J231" s="5"/>
      <c r="K231" s="5">
        <v>223</v>
      </c>
      <c r="L231" s="5">
        <v>9</v>
      </c>
      <c r="M231" s="5">
        <v>3</v>
      </c>
      <c r="N231" s="5" t="s">
        <v>6</v>
      </c>
      <c r="O231" s="5">
        <v>2</v>
      </c>
      <c r="P231" s="5">
        <f>ROUND(Source!EI221,O231)</f>
        <v>0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229</v>
      </c>
      <c r="F232" s="5">
        <f>ROUND(Source!AZ221,O232)</f>
        <v>0</v>
      </c>
      <c r="G232" s="5" t="s">
        <v>387</v>
      </c>
      <c r="H232" s="5" t="s">
        <v>388</v>
      </c>
      <c r="I232" s="5"/>
      <c r="J232" s="5"/>
      <c r="K232" s="5">
        <v>229</v>
      </c>
      <c r="L232" s="5">
        <v>10</v>
      </c>
      <c r="M232" s="5">
        <v>3</v>
      </c>
      <c r="N232" s="5" t="s">
        <v>6</v>
      </c>
      <c r="O232" s="5">
        <v>2</v>
      </c>
      <c r="P232" s="5">
        <f>ROUND(Source!ER221,O232)</f>
        <v>0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203</v>
      </c>
      <c r="F233" s="5">
        <f>ROUND(Source!Q221,O233)</f>
        <v>551.22</v>
      </c>
      <c r="G233" s="5" t="s">
        <v>389</v>
      </c>
      <c r="H233" s="5" t="s">
        <v>390</v>
      </c>
      <c r="I233" s="5"/>
      <c r="J233" s="5"/>
      <c r="K233" s="5">
        <v>203</v>
      </c>
      <c r="L233" s="5">
        <v>11</v>
      </c>
      <c r="M233" s="5">
        <v>3</v>
      </c>
      <c r="N233" s="5" t="s">
        <v>6</v>
      </c>
      <c r="O233" s="5">
        <v>2</v>
      </c>
      <c r="P233" s="5">
        <f>ROUND(Source!DI221,O233)</f>
        <v>3930.36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231</v>
      </c>
      <c r="F234" s="5">
        <f>ROUND(Source!BB221,O234)</f>
        <v>0</v>
      </c>
      <c r="G234" s="5" t="s">
        <v>391</v>
      </c>
      <c r="H234" s="5" t="s">
        <v>392</v>
      </c>
      <c r="I234" s="5"/>
      <c r="J234" s="5"/>
      <c r="K234" s="5">
        <v>231</v>
      </c>
      <c r="L234" s="5">
        <v>12</v>
      </c>
      <c r="M234" s="5">
        <v>3</v>
      </c>
      <c r="N234" s="5" t="s">
        <v>6</v>
      </c>
      <c r="O234" s="5">
        <v>2</v>
      </c>
      <c r="P234" s="5">
        <f>ROUND(Source!ET221,O234)</f>
        <v>0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204</v>
      </c>
      <c r="F235" s="5">
        <f>ROUND(Source!R221,O235)</f>
        <v>131.01</v>
      </c>
      <c r="G235" s="5" t="s">
        <v>393</v>
      </c>
      <c r="H235" s="5" t="s">
        <v>394</v>
      </c>
      <c r="I235" s="5"/>
      <c r="J235" s="5"/>
      <c r="K235" s="5">
        <v>204</v>
      </c>
      <c r="L235" s="5">
        <v>13</v>
      </c>
      <c r="M235" s="5">
        <v>3</v>
      </c>
      <c r="N235" s="5" t="s">
        <v>6</v>
      </c>
      <c r="O235" s="5">
        <v>2</v>
      </c>
      <c r="P235" s="5">
        <f>ROUND(Source!DJ221,O235)</f>
        <v>934.15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205</v>
      </c>
      <c r="F236" s="5">
        <f>ROUND(Source!S221,O236)</f>
        <v>5163.43</v>
      </c>
      <c r="G236" s="5" t="s">
        <v>395</v>
      </c>
      <c r="H236" s="5" t="s">
        <v>396</v>
      </c>
      <c r="I236" s="5"/>
      <c r="J236" s="5"/>
      <c r="K236" s="5">
        <v>205</v>
      </c>
      <c r="L236" s="5">
        <v>14</v>
      </c>
      <c r="M236" s="5">
        <v>3</v>
      </c>
      <c r="N236" s="5" t="s">
        <v>6</v>
      </c>
      <c r="O236" s="5">
        <v>2</v>
      </c>
      <c r="P236" s="5">
        <f>ROUND(Source!DK221,O236)</f>
        <v>36815.25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232</v>
      </c>
      <c r="F237" s="5">
        <f>ROUND(Source!BC221,O237)</f>
        <v>0</v>
      </c>
      <c r="G237" s="5" t="s">
        <v>397</v>
      </c>
      <c r="H237" s="5" t="s">
        <v>398</v>
      </c>
      <c r="I237" s="5"/>
      <c r="J237" s="5"/>
      <c r="K237" s="5">
        <v>232</v>
      </c>
      <c r="L237" s="5">
        <v>15</v>
      </c>
      <c r="M237" s="5">
        <v>3</v>
      </c>
      <c r="N237" s="5" t="s">
        <v>6</v>
      </c>
      <c r="O237" s="5">
        <v>2</v>
      </c>
      <c r="P237" s="5">
        <f>ROUND(Source!EU221,O237)</f>
        <v>0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214</v>
      </c>
      <c r="F238" s="5">
        <f>ROUND(Source!AS221,O238)</f>
        <v>61219.83</v>
      </c>
      <c r="G238" s="5" t="s">
        <v>399</v>
      </c>
      <c r="H238" s="5" t="s">
        <v>400</v>
      </c>
      <c r="I238" s="5"/>
      <c r="J238" s="5"/>
      <c r="K238" s="5">
        <v>214</v>
      </c>
      <c r="L238" s="5">
        <v>16</v>
      </c>
      <c r="M238" s="5">
        <v>3</v>
      </c>
      <c r="N238" s="5" t="s">
        <v>6</v>
      </c>
      <c r="O238" s="5">
        <v>2</v>
      </c>
      <c r="P238" s="5">
        <f>ROUND(Source!EK221,O238)</f>
        <v>436497.38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0</v>
      </c>
      <c r="C239" s="5">
        <v>0</v>
      </c>
      <c r="D239" s="5">
        <v>1</v>
      </c>
      <c r="E239" s="5">
        <v>215</v>
      </c>
      <c r="F239" s="5">
        <f>ROUND(Source!AT221,O239)</f>
        <v>0</v>
      </c>
      <c r="G239" s="5" t="s">
        <v>401</v>
      </c>
      <c r="H239" s="5" t="s">
        <v>402</v>
      </c>
      <c r="I239" s="5"/>
      <c r="J239" s="5"/>
      <c r="K239" s="5">
        <v>215</v>
      </c>
      <c r="L239" s="5">
        <v>17</v>
      </c>
      <c r="M239" s="5">
        <v>3</v>
      </c>
      <c r="N239" s="5" t="s">
        <v>6</v>
      </c>
      <c r="O239" s="5">
        <v>2</v>
      </c>
      <c r="P239" s="5">
        <f>ROUND(Source!EL221,O239)</f>
        <v>0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0</v>
      </c>
      <c r="C240" s="5">
        <v>0</v>
      </c>
      <c r="D240" s="5">
        <v>1</v>
      </c>
      <c r="E240" s="5">
        <v>217</v>
      </c>
      <c r="F240" s="5">
        <f>ROUND(Source!AU221,O240)</f>
        <v>0</v>
      </c>
      <c r="G240" s="5" t="s">
        <v>403</v>
      </c>
      <c r="H240" s="5" t="s">
        <v>404</v>
      </c>
      <c r="I240" s="5"/>
      <c r="J240" s="5"/>
      <c r="K240" s="5">
        <v>217</v>
      </c>
      <c r="L240" s="5">
        <v>18</v>
      </c>
      <c r="M240" s="5">
        <v>3</v>
      </c>
      <c r="N240" s="5" t="s">
        <v>6</v>
      </c>
      <c r="O240" s="5">
        <v>2</v>
      </c>
      <c r="P240" s="5">
        <f>ROUND(Source!EM221,O240)</f>
        <v>0</v>
      </c>
      <c r="Q240" s="5"/>
      <c r="R240" s="5"/>
      <c r="S240" s="5"/>
      <c r="T240" s="5"/>
      <c r="U240" s="5"/>
      <c r="V240" s="5"/>
      <c r="W240" s="5"/>
    </row>
    <row r="241" spans="1:255" x14ac:dyDescent="0.2">
      <c r="A241" s="5">
        <v>50</v>
      </c>
      <c r="B241" s="5">
        <v>0</v>
      </c>
      <c r="C241" s="5">
        <v>0</v>
      </c>
      <c r="D241" s="5">
        <v>1</v>
      </c>
      <c r="E241" s="5">
        <v>230</v>
      </c>
      <c r="F241" s="5">
        <f>ROUND(Source!BA221,O241)</f>
        <v>0</v>
      </c>
      <c r="G241" s="5" t="s">
        <v>405</v>
      </c>
      <c r="H241" s="5" t="s">
        <v>406</v>
      </c>
      <c r="I241" s="5"/>
      <c r="J241" s="5"/>
      <c r="K241" s="5">
        <v>230</v>
      </c>
      <c r="L241" s="5">
        <v>19</v>
      </c>
      <c r="M241" s="5">
        <v>3</v>
      </c>
      <c r="N241" s="5" t="s">
        <v>6</v>
      </c>
      <c r="O241" s="5">
        <v>2</v>
      </c>
      <c r="P241" s="5">
        <f>ROUND(Source!ES221,O241)</f>
        <v>0</v>
      </c>
      <c r="Q241" s="5"/>
      <c r="R241" s="5"/>
      <c r="S241" s="5"/>
      <c r="T241" s="5"/>
      <c r="U241" s="5"/>
      <c r="V241" s="5"/>
      <c r="W241" s="5"/>
    </row>
    <row r="242" spans="1:255" x14ac:dyDescent="0.2">
      <c r="A242" s="5">
        <v>50</v>
      </c>
      <c r="B242" s="5">
        <v>0</v>
      </c>
      <c r="C242" s="5">
        <v>0</v>
      </c>
      <c r="D242" s="5">
        <v>1</v>
      </c>
      <c r="E242" s="5">
        <v>206</v>
      </c>
      <c r="F242" s="5">
        <f>ROUND(Source!T221,O242)</f>
        <v>0</v>
      </c>
      <c r="G242" s="5" t="s">
        <v>407</v>
      </c>
      <c r="H242" s="5" t="s">
        <v>408</v>
      </c>
      <c r="I242" s="5"/>
      <c r="J242" s="5"/>
      <c r="K242" s="5">
        <v>206</v>
      </c>
      <c r="L242" s="5">
        <v>20</v>
      </c>
      <c r="M242" s="5">
        <v>3</v>
      </c>
      <c r="N242" s="5" t="s">
        <v>6</v>
      </c>
      <c r="O242" s="5">
        <v>2</v>
      </c>
      <c r="P242" s="5">
        <f>ROUND(Source!DL221,O242)</f>
        <v>0</v>
      </c>
      <c r="Q242" s="5"/>
      <c r="R242" s="5"/>
      <c r="S242" s="5"/>
      <c r="T242" s="5"/>
      <c r="U242" s="5"/>
      <c r="V242" s="5"/>
      <c r="W242" s="5"/>
    </row>
    <row r="243" spans="1:255" x14ac:dyDescent="0.2">
      <c r="A243" s="5">
        <v>50</v>
      </c>
      <c r="B243" s="5">
        <v>0</v>
      </c>
      <c r="C243" s="5">
        <v>0</v>
      </c>
      <c r="D243" s="5">
        <v>1</v>
      </c>
      <c r="E243" s="5">
        <v>207</v>
      </c>
      <c r="F243" s="5">
        <f>Source!U221</f>
        <v>587.31750314999999</v>
      </c>
      <c r="G243" s="5" t="s">
        <v>409</v>
      </c>
      <c r="H243" s="5" t="s">
        <v>410</v>
      </c>
      <c r="I243" s="5"/>
      <c r="J243" s="5"/>
      <c r="K243" s="5">
        <v>207</v>
      </c>
      <c r="L243" s="5">
        <v>21</v>
      </c>
      <c r="M243" s="5">
        <v>3</v>
      </c>
      <c r="N243" s="5" t="s">
        <v>6</v>
      </c>
      <c r="O243" s="5">
        <v>-1</v>
      </c>
      <c r="P243" s="5">
        <f>Source!DM221</f>
        <v>587.31750314999999</v>
      </c>
      <c r="Q243" s="5"/>
      <c r="R243" s="5"/>
      <c r="S243" s="5"/>
      <c r="T243" s="5"/>
      <c r="U243" s="5"/>
      <c r="V243" s="5"/>
      <c r="W243" s="5"/>
    </row>
    <row r="244" spans="1:255" x14ac:dyDescent="0.2">
      <c r="A244" s="5">
        <v>50</v>
      </c>
      <c r="B244" s="5">
        <v>0</v>
      </c>
      <c r="C244" s="5">
        <v>0</v>
      </c>
      <c r="D244" s="5">
        <v>1</v>
      </c>
      <c r="E244" s="5">
        <v>208</v>
      </c>
      <c r="F244" s="5">
        <f>Source!V221</f>
        <v>11.220859750000001</v>
      </c>
      <c r="G244" s="5" t="s">
        <v>411</v>
      </c>
      <c r="H244" s="5" t="s">
        <v>412</v>
      </c>
      <c r="I244" s="5"/>
      <c r="J244" s="5"/>
      <c r="K244" s="5">
        <v>208</v>
      </c>
      <c r="L244" s="5">
        <v>22</v>
      </c>
      <c r="M244" s="5">
        <v>3</v>
      </c>
      <c r="N244" s="5" t="s">
        <v>6</v>
      </c>
      <c r="O244" s="5">
        <v>-1</v>
      </c>
      <c r="P244" s="5">
        <f>Source!DN221</f>
        <v>11.220859750000001</v>
      </c>
      <c r="Q244" s="5"/>
      <c r="R244" s="5"/>
      <c r="S244" s="5"/>
      <c r="T244" s="5"/>
      <c r="U244" s="5"/>
      <c r="V244" s="5"/>
      <c r="W244" s="5"/>
    </row>
    <row r="245" spans="1:255" x14ac:dyDescent="0.2">
      <c r="A245" s="5">
        <v>50</v>
      </c>
      <c r="B245" s="5">
        <v>0</v>
      </c>
      <c r="C245" s="5">
        <v>0</v>
      </c>
      <c r="D245" s="5">
        <v>1</v>
      </c>
      <c r="E245" s="5">
        <v>209</v>
      </c>
      <c r="F245" s="5">
        <f>ROUND(Source!W221,O245)</f>
        <v>0</v>
      </c>
      <c r="G245" s="5" t="s">
        <v>413</v>
      </c>
      <c r="H245" s="5" t="s">
        <v>414</v>
      </c>
      <c r="I245" s="5"/>
      <c r="J245" s="5"/>
      <c r="K245" s="5">
        <v>209</v>
      </c>
      <c r="L245" s="5">
        <v>23</v>
      </c>
      <c r="M245" s="5">
        <v>3</v>
      </c>
      <c r="N245" s="5" t="s">
        <v>6</v>
      </c>
      <c r="O245" s="5">
        <v>2</v>
      </c>
      <c r="P245" s="5">
        <f>ROUND(Source!DO221,O245)</f>
        <v>0</v>
      </c>
      <c r="Q245" s="5"/>
      <c r="R245" s="5"/>
      <c r="S245" s="5"/>
      <c r="T245" s="5"/>
      <c r="U245" s="5"/>
      <c r="V245" s="5"/>
      <c r="W245" s="5"/>
    </row>
    <row r="246" spans="1:255" x14ac:dyDescent="0.2">
      <c r="A246" s="5">
        <v>50</v>
      </c>
      <c r="B246" s="5">
        <v>0</v>
      </c>
      <c r="C246" s="5">
        <v>0</v>
      </c>
      <c r="D246" s="5">
        <v>1</v>
      </c>
      <c r="E246" s="5">
        <v>210</v>
      </c>
      <c r="F246" s="5">
        <f>ROUND(Source!X221,O246)</f>
        <v>5112.05</v>
      </c>
      <c r="G246" s="5" t="s">
        <v>415</v>
      </c>
      <c r="H246" s="5" t="s">
        <v>416</v>
      </c>
      <c r="I246" s="5"/>
      <c r="J246" s="5"/>
      <c r="K246" s="5">
        <v>210</v>
      </c>
      <c r="L246" s="5">
        <v>24</v>
      </c>
      <c r="M246" s="5">
        <v>3</v>
      </c>
      <c r="N246" s="5" t="s">
        <v>6</v>
      </c>
      <c r="O246" s="5">
        <v>2</v>
      </c>
      <c r="P246" s="5">
        <f>ROUND(Source!DP221,O246)</f>
        <v>36449.15</v>
      </c>
      <c r="Q246" s="5"/>
      <c r="R246" s="5"/>
      <c r="S246" s="5"/>
      <c r="T246" s="5"/>
      <c r="U246" s="5"/>
      <c r="V246" s="5"/>
      <c r="W246" s="5"/>
    </row>
    <row r="247" spans="1:255" x14ac:dyDescent="0.2">
      <c r="A247" s="5">
        <v>50</v>
      </c>
      <c r="B247" s="5">
        <v>0</v>
      </c>
      <c r="C247" s="5">
        <v>0</v>
      </c>
      <c r="D247" s="5">
        <v>1</v>
      </c>
      <c r="E247" s="5">
        <v>211</v>
      </c>
      <c r="F247" s="5">
        <f>ROUND(Source!Y221,O247)</f>
        <v>2771.62</v>
      </c>
      <c r="G247" s="5" t="s">
        <v>417</v>
      </c>
      <c r="H247" s="5" t="s">
        <v>418</v>
      </c>
      <c r="I247" s="5"/>
      <c r="J247" s="5"/>
      <c r="K247" s="5">
        <v>211</v>
      </c>
      <c r="L247" s="5">
        <v>25</v>
      </c>
      <c r="M247" s="5">
        <v>3</v>
      </c>
      <c r="N247" s="5" t="s">
        <v>6</v>
      </c>
      <c r="O247" s="5">
        <v>2</v>
      </c>
      <c r="P247" s="5">
        <f>ROUND(Source!DQ221,O247)</f>
        <v>19761.38</v>
      </c>
      <c r="Q247" s="5"/>
      <c r="R247" s="5"/>
      <c r="S247" s="5"/>
      <c r="T247" s="5"/>
      <c r="U247" s="5"/>
      <c r="V247" s="5"/>
      <c r="W247" s="5"/>
    </row>
    <row r="248" spans="1:255" x14ac:dyDescent="0.2">
      <c r="A248" s="5">
        <v>50</v>
      </c>
      <c r="B248" s="5">
        <v>0</v>
      </c>
      <c r="C248" s="5">
        <v>0</v>
      </c>
      <c r="D248" s="5">
        <v>1</v>
      </c>
      <c r="E248" s="5">
        <v>224</v>
      </c>
      <c r="F248" s="5">
        <f>ROUND(Source!AR221,O248)</f>
        <v>61219.83</v>
      </c>
      <c r="G248" s="5" t="s">
        <v>419</v>
      </c>
      <c r="H248" s="5" t="s">
        <v>420</v>
      </c>
      <c r="I248" s="5"/>
      <c r="J248" s="5"/>
      <c r="K248" s="5">
        <v>224</v>
      </c>
      <c r="L248" s="5">
        <v>26</v>
      </c>
      <c r="M248" s="5">
        <v>3</v>
      </c>
      <c r="N248" s="5" t="s">
        <v>6</v>
      </c>
      <c r="O248" s="5">
        <v>2</v>
      </c>
      <c r="P248" s="5">
        <f>ROUND(Source!EJ221,O248)</f>
        <v>436497.38</v>
      </c>
      <c r="Q248" s="5"/>
      <c r="R248" s="5"/>
      <c r="S248" s="5"/>
      <c r="T248" s="5"/>
      <c r="U248" s="5"/>
      <c r="V248" s="5"/>
      <c r="W248" s="5"/>
    </row>
    <row r="250" spans="1:255" x14ac:dyDescent="0.2">
      <c r="A250" s="1">
        <v>4</v>
      </c>
      <c r="B250" s="1">
        <v>1</v>
      </c>
      <c r="C250" s="1"/>
      <c r="D250" s="1">
        <f>ROW(A339)</f>
        <v>339</v>
      </c>
      <c r="E250" s="1"/>
      <c r="F250" s="1" t="s">
        <v>13</v>
      </c>
      <c r="G250" s="1" t="s">
        <v>421</v>
      </c>
      <c r="H250" s="1" t="s">
        <v>6</v>
      </c>
      <c r="I250" s="1">
        <v>0</v>
      </c>
      <c r="J250" s="1"/>
      <c r="K250" s="1">
        <v>0</v>
      </c>
      <c r="L250" s="1"/>
      <c r="M250" s="1"/>
      <c r="N250" s="1"/>
      <c r="O250" s="1"/>
      <c r="P250" s="1"/>
      <c r="Q250" s="1"/>
      <c r="R250" s="1"/>
      <c r="S250" s="1"/>
      <c r="T250" s="1"/>
      <c r="U250" s="1" t="s">
        <v>6</v>
      </c>
      <c r="V250" s="1">
        <v>0</v>
      </c>
      <c r="W250" s="1"/>
      <c r="X250" s="1"/>
      <c r="Y250" s="1"/>
      <c r="Z250" s="1"/>
      <c r="AA250" s="1"/>
      <c r="AB250" s="1" t="s">
        <v>6</v>
      </c>
      <c r="AC250" s="1" t="s">
        <v>6</v>
      </c>
      <c r="AD250" s="1" t="s">
        <v>6</v>
      </c>
      <c r="AE250" s="1" t="s">
        <v>6</v>
      </c>
      <c r="AF250" s="1" t="s">
        <v>6</v>
      </c>
      <c r="AG250" s="1" t="s">
        <v>6</v>
      </c>
      <c r="AH250" s="1"/>
      <c r="AI250" s="1"/>
      <c r="AJ250" s="1"/>
      <c r="AK250" s="1"/>
      <c r="AL250" s="1"/>
      <c r="AM250" s="1"/>
      <c r="AN250" s="1"/>
      <c r="AO250" s="1"/>
      <c r="AP250" s="1" t="s">
        <v>6</v>
      </c>
      <c r="AQ250" s="1" t="s">
        <v>6</v>
      </c>
      <c r="AR250" s="1" t="s">
        <v>6</v>
      </c>
      <c r="AS250" s="1"/>
      <c r="AT250" s="1"/>
      <c r="AU250" s="1"/>
      <c r="AV250" s="1"/>
      <c r="AW250" s="1"/>
      <c r="AX250" s="1"/>
      <c r="AY250" s="1"/>
      <c r="AZ250" s="1" t="s">
        <v>6</v>
      </c>
      <c r="BA250" s="1"/>
      <c r="BB250" s="1" t="s">
        <v>6</v>
      </c>
      <c r="BC250" s="1" t="s">
        <v>6</v>
      </c>
      <c r="BD250" s="1" t="s">
        <v>6</v>
      </c>
      <c r="BE250" s="1" t="s">
        <v>6</v>
      </c>
      <c r="BF250" s="1" t="s">
        <v>6</v>
      </c>
      <c r="BG250" s="1" t="s">
        <v>6</v>
      </c>
      <c r="BH250" s="1" t="s">
        <v>6</v>
      </c>
      <c r="BI250" s="1" t="s">
        <v>6</v>
      </c>
      <c r="BJ250" s="1" t="s">
        <v>6</v>
      </c>
      <c r="BK250" s="1" t="s">
        <v>6</v>
      </c>
      <c r="BL250" s="1" t="s">
        <v>6</v>
      </c>
      <c r="BM250" s="1" t="s">
        <v>6</v>
      </c>
      <c r="BN250" s="1" t="s">
        <v>6</v>
      </c>
      <c r="BO250" s="1" t="s">
        <v>6</v>
      </c>
      <c r="BP250" s="1" t="s">
        <v>6</v>
      </c>
      <c r="BQ250" s="1"/>
      <c r="BR250" s="1"/>
      <c r="BS250" s="1"/>
      <c r="BT250" s="1"/>
      <c r="BU250" s="1"/>
      <c r="BV250" s="1"/>
      <c r="BW250" s="1"/>
      <c r="BX250" s="1">
        <v>0</v>
      </c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>
        <v>0</v>
      </c>
    </row>
    <row r="252" spans="1:255" x14ac:dyDescent="0.2">
      <c r="A252" s="3">
        <v>52</v>
      </c>
      <c r="B252" s="3">
        <f t="shared" ref="B252:G252" si="289">B339</f>
        <v>1</v>
      </c>
      <c r="C252" s="3">
        <f t="shared" si="289"/>
        <v>4</v>
      </c>
      <c r="D252" s="3">
        <f t="shared" si="289"/>
        <v>250</v>
      </c>
      <c r="E252" s="3">
        <f t="shared" si="289"/>
        <v>0</v>
      </c>
      <c r="F252" s="3" t="str">
        <f t="shared" si="289"/>
        <v>Новый раздел</v>
      </c>
      <c r="G252" s="3" t="str">
        <f t="shared" si="289"/>
        <v>Раздел 2 Система электроснабжения</v>
      </c>
      <c r="H252" s="3"/>
      <c r="I252" s="3"/>
      <c r="J252" s="3"/>
      <c r="K252" s="3"/>
      <c r="L252" s="3"/>
      <c r="M252" s="3"/>
      <c r="N252" s="3"/>
      <c r="O252" s="3">
        <f t="shared" ref="O252:AT252" si="290">O339</f>
        <v>11648.2</v>
      </c>
      <c r="P252" s="3">
        <f t="shared" si="290"/>
        <v>10607.71</v>
      </c>
      <c r="Q252" s="3">
        <f t="shared" si="290"/>
        <v>66.239999999999995</v>
      </c>
      <c r="R252" s="3">
        <f t="shared" si="290"/>
        <v>8.07</v>
      </c>
      <c r="S252" s="3">
        <f t="shared" si="290"/>
        <v>974.25</v>
      </c>
      <c r="T252" s="3">
        <f t="shared" si="290"/>
        <v>0</v>
      </c>
      <c r="U252" s="3">
        <f t="shared" si="290"/>
        <v>101.34113999999998</v>
      </c>
      <c r="V252" s="3">
        <f t="shared" si="290"/>
        <v>0.63780000000000003</v>
      </c>
      <c r="W252" s="3">
        <f t="shared" si="290"/>
        <v>0</v>
      </c>
      <c r="X252" s="3">
        <f t="shared" si="290"/>
        <v>921.92</v>
      </c>
      <c r="Y252" s="3">
        <f t="shared" si="290"/>
        <v>635.79999999999995</v>
      </c>
      <c r="Z252" s="3">
        <f t="shared" si="290"/>
        <v>0</v>
      </c>
      <c r="AA252" s="3">
        <f t="shared" si="290"/>
        <v>0</v>
      </c>
      <c r="AB252" s="3">
        <f t="shared" si="290"/>
        <v>11648.2</v>
      </c>
      <c r="AC252" s="3">
        <f t="shared" si="290"/>
        <v>10607.71</v>
      </c>
      <c r="AD252" s="3">
        <f t="shared" si="290"/>
        <v>66.239999999999995</v>
      </c>
      <c r="AE252" s="3">
        <f t="shared" si="290"/>
        <v>8.07</v>
      </c>
      <c r="AF252" s="3">
        <f t="shared" si="290"/>
        <v>974.25</v>
      </c>
      <c r="AG252" s="3">
        <f t="shared" si="290"/>
        <v>0</v>
      </c>
      <c r="AH252" s="3">
        <f t="shared" si="290"/>
        <v>101.34113999999998</v>
      </c>
      <c r="AI252" s="3">
        <f t="shared" si="290"/>
        <v>0.63780000000000003</v>
      </c>
      <c r="AJ252" s="3">
        <f t="shared" si="290"/>
        <v>0</v>
      </c>
      <c r="AK252" s="3">
        <f t="shared" si="290"/>
        <v>921.92</v>
      </c>
      <c r="AL252" s="3">
        <f t="shared" si="290"/>
        <v>635.79999999999995</v>
      </c>
      <c r="AM252" s="3">
        <f t="shared" si="290"/>
        <v>0</v>
      </c>
      <c r="AN252" s="3">
        <f t="shared" si="290"/>
        <v>0</v>
      </c>
      <c r="AO252" s="3">
        <f t="shared" si="290"/>
        <v>0</v>
      </c>
      <c r="AP252" s="3">
        <f t="shared" si="290"/>
        <v>0</v>
      </c>
      <c r="AQ252" s="3">
        <f t="shared" si="290"/>
        <v>0</v>
      </c>
      <c r="AR252" s="3">
        <f t="shared" si="290"/>
        <v>13205.92</v>
      </c>
      <c r="AS252" s="3">
        <f t="shared" si="290"/>
        <v>111.62</v>
      </c>
      <c r="AT252" s="3">
        <f t="shared" si="290"/>
        <v>13094.3</v>
      </c>
      <c r="AU252" s="3">
        <f t="shared" ref="AU252:BZ252" si="291">AU339</f>
        <v>0</v>
      </c>
      <c r="AV252" s="3">
        <f t="shared" si="291"/>
        <v>10607.71</v>
      </c>
      <c r="AW252" s="3">
        <f t="shared" si="291"/>
        <v>10607.71</v>
      </c>
      <c r="AX252" s="3">
        <f t="shared" si="291"/>
        <v>0</v>
      </c>
      <c r="AY252" s="3">
        <f t="shared" si="291"/>
        <v>10607.71</v>
      </c>
      <c r="AZ252" s="3">
        <f t="shared" si="291"/>
        <v>0</v>
      </c>
      <c r="BA252" s="3">
        <f t="shared" si="291"/>
        <v>0</v>
      </c>
      <c r="BB252" s="3">
        <f t="shared" si="291"/>
        <v>0</v>
      </c>
      <c r="BC252" s="3">
        <f t="shared" si="291"/>
        <v>0</v>
      </c>
      <c r="BD252" s="3">
        <f t="shared" si="291"/>
        <v>0</v>
      </c>
      <c r="BE252" s="3">
        <f t="shared" si="291"/>
        <v>0</v>
      </c>
      <c r="BF252" s="3">
        <f t="shared" si="291"/>
        <v>0</v>
      </c>
      <c r="BG252" s="3">
        <f t="shared" si="291"/>
        <v>0</v>
      </c>
      <c r="BH252" s="3">
        <f t="shared" si="291"/>
        <v>0</v>
      </c>
      <c r="BI252" s="3">
        <f t="shared" si="291"/>
        <v>0</v>
      </c>
      <c r="BJ252" s="3">
        <f t="shared" si="291"/>
        <v>0</v>
      </c>
      <c r="BK252" s="3">
        <f t="shared" si="291"/>
        <v>0</v>
      </c>
      <c r="BL252" s="3">
        <f t="shared" si="291"/>
        <v>0</v>
      </c>
      <c r="BM252" s="3">
        <f t="shared" si="291"/>
        <v>0</v>
      </c>
      <c r="BN252" s="3">
        <f t="shared" si="291"/>
        <v>0</v>
      </c>
      <c r="BO252" s="3">
        <f t="shared" si="291"/>
        <v>0</v>
      </c>
      <c r="BP252" s="3">
        <f t="shared" si="291"/>
        <v>0</v>
      </c>
      <c r="BQ252" s="3">
        <f t="shared" si="291"/>
        <v>0</v>
      </c>
      <c r="BR252" s="3">
        <f t="shared" si="291"/>
        <v>0</v>
      </c>
      <c r="BS252" s="3">
        <f t="shared" si="291"/>
        <v>0</v>
      </c>
      <c r="BT252" s="3">
        <f t="shared" si="291"/>
        <v>0</v>
      </c>
      <c r="BU252" s="3">
        <f t="shared" si="291"/>
        <v>0</v>
      </c>
      <c r="BV252" s="3">
        <f t="shared" si="291"/>
        <v>0</v>
      </c>
      <c r="BW252" s="3">
        <f t="shared" si="291"/>
        <v>0</v>
      </c>
      <c r="BX252" s="3">
        <f t="shared" si="291"/>
        <v>0</v>
      </c>
      <c r="BY252" s="3">
        <f t="shared" si="291"/>
        <v>0</v>
      </c>
      <c r="BZ252" s="3">
        <f t="shared" si="291"/>
        <v>0</v>
      </c>
      <c r="CA252" s="3">
        <f t="shared" ref="CA252:DF252" si="292">CA339</f>
        <v>13205.92</v>
      </c>
      <c r="CB252" s="3">
        <f t="shared" si="292"/>
        <v>111.62</v>
      </c>
      <c r="CC252" s="3">
        <f t="shared" si="292"/>
        <v>13094.3</v>
      </c>
      <c r="CD252" s="3">
        <f t="shared" si="292"/>
        <v>0</v>
      </c>
      <c r="CE252" s="3">
        <f t="shared" si="292"/>
        <v>10607.71</v>
      </c>
      <c r="CF252" s="3">
        <f t="shared" si="292"/>
        <v>10607.71</v>
      </c>
      <c r="CG252" s="3">
        <f t="shared" si="292"/>
        <v>0</v>
      </c>
      <c r="CH252" s="3">
        <f t="shared" si="292"/>
        <v>10607.71</v>
      </c>
      <c r="CI252" s="3">
        <f t="shared" si="292"/>
        <v>0</v>
      </c>
      <c r="CJ252" s="3">
        <f t="shared" si="292"/>
        <v>0</v>
      </c>
      <c r="CK252" s="3">
        <f t="shared" si="292"/>
        <v>0</v>
      </c>
      <c r="CL252" s="3">
        <f t="shared" si="292"/>
        <v>0</v>
      </c>
      <c r="CM252" s="3">
        <f t="shared" si="292"/>
        <v>0</v>
      </c>
      <c r="CN252" s="3">
        <f t="shared" si="292"/>
        <v>0</v>
      </c>
      <c r="CO252" s="3">
        <f t="shared" si="292"/>
        <v>0</v>
      </c>
      <c r="CP252" s="3">
        <f t="shared" si="292"/>
        <v>0</v>
      </c>
      <c r="CQ252" s="3">
        <f t="shared" si="292"/>
        <v>0</v>
      </c>
      <c r="CR252" s="3">
        <f t="shared" si="292"/>
        <v>0</v>
      </c>
      <c r="CS252" s="3">
        <f t="shared" si="292"/>
        <v>0</v>
      </c>
      <c r="CT252" s="3">
        <f t="shared" si="292"/>
        <v>0</v>
      </c>
      <c r="CU252" s="3">
        <f t="shared" si="292"/>
        <v>0</v>
      </c>
      <c r="CV252" s="3">
        <f t="shared" si="292"/>
        <v>0</v>
      </c>
      <c r="CW252" s="3">
        <f t="shared" si="292"/>
        <v>0</v>
      </c>
      <c r="CX252" s="3">
        <f t="shared" si="292"/>
        <v>0</v>
      </c>
      <c r="CY252" s="3">
        <f t="shared" si="292"/>
        <v>0</v>
      </c>
      <c r="CZ252" s="3">
        <f t="shared" si="292"/>
        <v>0</v>
      </c>
      <c r="DA252" s="3">
        <f t="shared" si="292"/>
        <v>0</v>
      </c>
      <c r="DB252" s="3">
        <f t="shared" si="292"/>
        <v>0</v>
      </c>
      <c r="DC252" s="3">
        <f t="shared" si="292"/>
        <v>0</v>
      </c>
      <c r="DD252" s="3">
        <f t="shared" si="292"/>
        <v>0</v>
      </c>
      <c r="DE252" s="3">
        <f t="shared" si="292"/>
        <v>0</v>
      </c>
      <c r="DF252" s="3">
        <f t="shared" si="292"/>
        <v>0</v>
      </c>
      <c r="DG252" s="4">
        <f t="shared" ref="DG252:EL252" si="293">DG339</f>
        <v>83051.399999999994</v>
      </c>
      <c r="DH252" s="4">
        <f t="shared" si="293"/>
        <v>75632.89</v>
      </c>
      <c r="DI252" s="4">
        <f t="shared" si="293"/>
        <v>472.17</v>
      </c>
      <c r="DJ252" s="4">
        <f t="shared" si="293"/>
        <v>57.49</v>
      </c>
      <c r="DK252" s="4">
        <f t="shared" si="293"/>
        <v>6946.34</v>
      </c>
      <c r="DL252" s="4">
        <f t="shared" si="293"/>
        <v>0</v>
      </c>
      <c r="DM252" s="4">
        <f t="shared" si="293"/>
        <v>101.34113999999998</v>
      </c>
      <c r="DN252" s="4">
        <f t="shared" si="293"/>
        <v>0.63780000000000003</v>
      </c>
      <c r="DO252" s="4">
        <f t="shared" si="293"/>
        <v>0</v>
      </c>
      <c r="DP252" s="4">
        <f t="shared" si="293"/>
        <v>6573.04</v>
      </c>
      <c r="DQ252" s="4">
        <f t="shared" si="293"/>
        <v>4533.33</v>
      </c>
      <c r="DR252" s="4">
        <f t="shared" si="293"/>
        <v>0</v>
      </c>
      <c r="DS252" s="4">
        <f t="shared" si="293"/>
        <v>0</v>
      </c>
      <c r="DT252" s="4">
        <f t="shared" si="293"/>
        <v>83051.399999999994</v>
      </c>
      <c r="DU252" s="4">
        <f t="shared" si="293"/>
        <v>75632.89</v>
      </c>
      <c r="DV252" s="4">
        <f t="shared" si="293"/>
        <v>472.17</v>
      </c>
      <c r="DW252" s="4">
        <f t="shared" si="293"/>
        <v>57.49</v>
      </c>
      <c r="DX252" s="4">
        <f t="shared" si="293"/>
        <v>6946.34</v>
      </c>
      <c r="DY252" s="4">
        <f t="shared" si="293"/>
        <v>0</v>
      </c>
      <c r="DZ252" s="4">
        <f t="shared" si="293"/>
        <v>101.34113999999998</v>
      </c>
      <c r="EA252" s="4">
        <f t="shared" si="293"/>
        <v>0.63780000000000003</v>
      </c>
      <c r="EB252" s="4">
        <f t="shared" si="293"/>
        <v>0</v>
      </c>
      <c r="EC252" s="4">
        <f t="shared" si="293"/>
        <v>6573.04</v>
      </c>
      <c r="ED252" s="4">
        <f t="shared" si="293"/>
        <v>4533.33</v>
      </c>
      <c r="EE252" s="4">
        <f t="shared" si="293"/>
        <v>0</v>
      </c>
      <c r="EF252" s="4">
        <f t="shared" si="293"/>
        <v>0</v>
      </c>
      <c r="EG252" s="4">
        <f t="shared" si="293"/>
        <v>0</v>
      </c>
      <c r="EH252" s="4">
        <f t="shared" si="293"/>
        <v>0</v>
      </c>
      <c r="EI252" s="4">
        <f t="shared" si="293"/>
        <v>0</v>
      </c>
      <c r="EJ252" s="4">
        <f t="shared" si="293"/>
        <v>94157.77</v>
      </c>
      <c r="EK252" s="4">
        <f t="shared" si="293"/>
        <v>795.83</v>
      </c>
      <c r="EL252" s="4">
        <f t="shared" si="293"/>
        <v>93361.94</v>
      </c>
      <c r="EM252" s="4">
        <f t="shared" ref="EM252:FR252" si="294">EM339</f>
        <v>0</v>
      </c>
      <c r="EN252" s="4">
        <f t="shared" si="294"/>
        <v>75632.89</v>
      </c>
      <c r="EO252" s="4">
        <f t="shared" si="294"/>
        <v>75632.89</v>
      </c>
      <c r="EP252" s="4">
        <f t="shared" si="294"/>
        <v>0</v>
      </c>
      <c r="EQ252" s="4">
        <f t="shared" si="294"/>
        <v>75632.89</v>
      </c>
      <c r="ER252" s="4">
        <f t="shared" si="294"/>
        <v>0</v>
      </c>
      <c r="ES252" s="4">
        <f t="shared" si="294"/>
        <v>0</v>
      </c>
      <c r="ET252" s="4">
        <f t="shared" si="294"/>
        <v>0</v>
      </c>
      <c r="EU252" s="4">
        <f t="shared" si="294"/>
        <v>0</v>
      </c>
      <c r="EV252" s="4">
        <f t="shared" si="294"/>
        <v>0</v>
      </c>
      <c r="EW252" s="4">
        <f t="shared" si="294"/>
        <v>0</v>
      </c>
      <c r="EX252" s="4">
        <f t="shared" si="294"/>
        <v>0</v>
      </c>
      <c r="EY252" s="4">
        <f t="shared" si="294"/>
        <v>0</v>
      </c>
      <c r="EZ252" s="4">
        <f t="shared" si="294"/>
        <v>0</v>
      </c>
      <c r="FA252" s="4">
        <f t="shared" si="294"/>
        <v>0</v>
      </c>
      <c r="FB252" s="4">
        <f t="shared" si="294"/>
        <v>0</v>
      </c>
      <c r="FC252" s="4">
        <f t="shared" si="294"/>
        <v>0</v>
      </c>
      <c r="FD252" s="4">
        <f t="shared" si="294"/>
        <v>0</v>
      </c>
      <c r="FE252" s="4">
        <f t="shared" si="294"/>
        <v>0</v>
      </c>
      <c r="FF252" s="4">
        <f t="shared" si="294"/>
        <v>0</v>
      </c>
      <c r="FG252" s="4">
        <f t="shared" si="294"/>
        <v>0</v>
      </c>
      <c r="FH252" s="4">
        <f t="shared" si="294"/>
        <v>0</v>
      </c>
      <c r="FI252" s="4">
        <f t="shared" si="294"/>
        <v>0</v>
      </c>
      <c r="FJ252" s="4">
        <f t="shared" si="294"/>
        <v>0</v>
      </c>
      <c r="FK252" s="4">
        <f t="shared" si="294"/>
        <v>0</v>
      </c>
      <c r="FL252" s="4">
        <f t="shared" si="294"/>
        <v>0</v>
      </c>
      <c r="FM252" s="4">
        <f t="shared" si="294"/>
        <v>0</v>
      </c>
      <c r="FN252" s="4">
        <f t="shared" si="294"/>
        <v>0</v>
      </c>
      <c r="FO252" s="4">
        <f t="shared" si="294"/>
        <v>0</v>
      </c>
      <c r="FP252" s="4">
        <f t="shared" si="294"/>
        <v>0</v>
      </c>
      <c r="FQ252" s="4">
        <f t="shared" si="294"/>
        <v>0</v>
      </c>
      <c r="FR252" s="4">
        <f t="shared" si="294"/>
        <v>0</v>
      </c>
      <c r="FS252" s="4">
        <f t="shared" ref="FS252:GX252" si="295">FS339</f>
        <v>94157.77</v>
      </c>
      <c r="FT252" s="4">
        <f t="shared" si="295"/>
        <v>795.83</v>
      </c>
      <c r="FU252" s="4">
        <f t="shared" si="295"/>
        <v>93361.94</v>
      </c>
      <c r="FV252" s="4">
        <f t="shared" si="295"/>
        <v>0</v>
      </c>
      <c r="FW252" s="4">
        <f t="shared" si="295"/>
        <v>75632.89</v>
      </c>
      <c r="FX252" s="4">
        <f t="shared" si="295"/>
        <v>75632.89</v>
      </c>
      <c r="FY252" s="4">
        <f t="shared" si="295"/>
        <v>0</v>
      </c>
      <c r="FZ252" s="4">
        <f t="shared" si="295"/>
        <v>75632.89</v>
      </c>
      <c r="GA252" s="4">
        <f t="shared" si="295"/>
        <v>0</v>
      </c>
      <c r="GB252" s="4">
        <f t="shared" si="295"/>
        <v>0</v>
      </c>
      <c r="GC252" s="4">
        <f t="shared" si="295"/>
        <v>0</v>
      </c>
      <c r="GD252" s="4">
        <f t="shared" si="295"/>
        <v>0</v>
      </c>
      <c r="GE252" s="4">
        <f t="shared" si="295"/>
        <v>0</v>
      </c>
      <c r="GF252" s="4">
        <f t="shared" si="295"/>
        <v>0</v>
      </c>
      <c r="GG252" s="4">
        <f t="shared" si="295"/>
        <v>0</v>
      </c>
      <c r="GH252" s="4">
        <f t="shared" si="295"/>
        <v>0</v>
      </c>
      <c r="GI252" s="4">
        <f t="shared" si="295"/>
        <v>0</v>
      </c>
      <c r="GJ252" s="4">
        <f t="shared" si="295"/>
        <v>0</v>
      </c>
      <c r="GK252" s="4">
        <f t="shared" si="295"/>
        <v>0</v>
      </c>
      <c r="GL252" s="4">
        <f t="shared" si="295"/>
        <v>0</v>
      </c>
      <c r="GM252" s="4">
        <f t="shared" si="295"/>
        <v>0</v>
      </c>
      <c r="GN252" s="4">
        <f t="shared" si="295"/>
        <v>0</v>
      </c>
      <c r="GO252" s="4">
        <f t="shared" si="295"/>
        <v>0</v>
      </c>
      <c r="GP252" s="4">
        <f t="shared" si="295"/>
        <v>0</v>
      </c>
      <c r="GQ252" s="4">
        <f t="shared" si="295"/>
        <v>0</v>
      </c>
      <c r="GR252" s="4">
        <f t="shared" si="295"/>
        <v>0</v>
      </c>
      <c r="GS252" s="4">
        <f t="shared" si="295"/>
        <v>0</v>
      </c>
      <c r="GT252" s="4">
        <f t="shared" si="295"/>
        <v>0</v>
      </c>
      <c r="GU252" s="4">
        <f t="shared" si="295"/>
        <v>0</v>
      </c>
      <c r="GV252" s="4">
        <f t="shared" si="295"/>
        <v>0</v>
      </c>
      <c r="GW252" s="4">
        <f t="shared" si="295"/>
        <v>0</v>
      </c>
      <c r="GX252" s="4">
        <f t="shared" si="295"/>
        <v>0</v>
      </c>
    </row>
    <row r="254" spans="1:255" x14ac:dyDescent="0.2">
      <c r="A254" s="2">
        <v>17</v>
      </c>
      <c r="B254" s="2">
        <v>1</v>
      </c>
      <c r="C254" s="2">
        <f>ROW(SmtRes!A507)</f>
        <v>507</v>
      </c>
      <c r="D254" s="2">
        <f>ROW(EtalonRes!A487)</f>
        <v>487</v>
      </c>
      <c r="E254" s="2" t="s">
        <v>422</v>
      </c>
      <c r="F254" s="2" t="s">
        <v>423</v>
      </c>
      <c r="G254" s="2" t="s">
        <v>424</v>
      </c>
      <c r="H254" s="2" t="s">
        <v>53</v>
      </c>
      <c r="I254" s="2">
        <f>ROUND(14/100,9)</f>
        <v>0.14000000000000001</v>
      </c>
      <c r="J254" s="2">
        <v>0</v>
      </c>
      <c r="K254" s="2"/>
      <c r="L254" s="2"/>
      <c r="M254" s="2"/>
      <c r="N254" s="2"/>
      <c r="O254" s="2">
        <f t="shared" ref="O254:O285" si="296">ROUND(CP254,2)</f>
        <v>10.57</v>
      </c>
      <c r="P254" s="2">
        <f t="shared" ref="P254:P285" si="297">ROUND(CQ254*I254,2)</f>
        <v>0</v>
      </c>
      <c r="Q254" s="2">
        <f t="shared" ref="Q254:Q285" si="298">ROUND(CR254*I254,2)</f>
        <v>0.04</v>
      </c>
      <c r="R254" s="2">
        <f t="shared" ref="R254:R285" si="299">ROUND(CS254*I254,2)</f>
        <v>0.02</v>
      </c>
      <c r="S254" s="2">
        <f t="shared" ref="S254:S285" si="300">ROUND(CT254*I254,2)</f>
        <v>10.53</v>
      </c>
      <c r="T254" s="2">
        <f t="shared" ref="T254:T285" si="301">ROUND(CU254*I254,2)</f>
        <v>0</v>
      </c>
      <c r="U254" s="2">
        <f t="shared" ref="U254:U285" si="302">CV254*I254</f>
        <v>1.3496000000000001</v>
      </c>
      <c r="V254" s="2">
        <f t="shared" ref="V254:V285" si="303">CW254*I254</f>
        <v>1.4000000000000002E-3</v>
      </c>
      <c r="W254" s="2">
        <f t="shared" ref="W254:W285" si="304">ROUND(CX254*I254,2)</f>
        <v>0</v>
      </c>
      <c r="X254" s="2">
        <f t="shared" ref="X254:X285" si="305">ROUND(CY254,2)</f>
        <v>8.9700000000000006</v>
      </c>
      <c r="Y254" s="2">
        <f t="shared" ref="Y254:Y285" si="306">ROUND(CZ254,2)</f>
        <v>6.86</v>
      </c>
      <c r="Z254" s="2"/>
      <c r="AA254" s="2">
        <v>16688585</v>
      </c>
      <c r="AB254" s="2">
        <f t="shared" ref="AB254:AB285" si="307">ROUND((AC254+AD254+AF254),6)</f>
        <v>75.5</v>
      </c>
      <c r="AC254" s="2">
        <f t="shared" ref="AC254:AC263" si="308">ROUND((ES254),6)</f>
        <v>0</v>
      </c>
      <c r="AD254" s="2">
        <f t="shared" ref="AD254:AD263" si="309">ROUND((((ET254)-(EU254))+AE254),6)</f>
        <v>0.31</v>
      </c>
      <c r="AE254" s="2">
        <f t="shared" ref="AE254:AE263" si="310">ROUND((EU254),6)</f>
        <v>0.14000000000000001</v>
      </c>
      <c r="AF254" s="2">
        <f t="shared" ref="AF254:AF263" si="311">ROUND((EV254),6)</f>
        <v>75.19</v>
      </c>
      <c r="AG254" s="2">
        <f t="shared" ref="AG254:AG285" si="312">ROUND((AP254),6)</f>
        <v>0</v>
      </c>
      <c r="AH254" s="2">
        <f t="shared" ref="AH254:AH263" si="313">(EW254)</f>
        <v>9.64</v>
      </c>
      <c r="AI254" s="2">
        <f t="shared" ref="AI254:AI263" si="314">(EX254)</f>
        <v>0.01</v>
      </c>
      <c r="AJ254" s="2">
        <f t="shared" ref="AJ254:AJ285" si="315">ROUND((AS254),6)</f>
        <v>0</v>
      </c>
      <c r="AK254" s="2">
        <v>75.5</v>
      </c>
      <c r="AL254" s="2">
        <v>0</v>
      </c>
      <c r="AM254" s="2">
        <v>0.31</v>
      </c>
      <c r="AN254" s="2">
        <v>0.14000000000000001</v>
      </c>
      <c r="AO254" s="2">
        <v>75.19</v>
      </c>
      <c r="AP254" s="2">
        <v>0</v>
      </c>
      <c r="AQ254" s="2">
        <v>9.64</v>
      </c>
      <c r="AR254" s="2">
        <v>0.01</v>
      </c>
      <c r="AS254" s="2">
        <v>0</v>
      </c>
      <c r="AT254" s="2">
        <v>85</v>
      </c>
      <c r="AU254" s="2">
        <v>65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6</v>
      </c>
      <c r="BE254" s="2" t="s">
        <v>6</v>
      </c>
      <c r="BF254" s="2" t="s">
        <v>6</v>
      </c>
      <c r="BG254" s="2" t="s">
        <v>6</v>
      </c>
      <c r="BH254" s="2">
        <v>0</v>
      </c>
      <c r="BI254" s="2">
        <v>1</v>
      </c>
      <c r="BJ254" s="2" t="s">
        <v>425</v>
      </c>
      <c r="BK254" s="2"/>
      <c r="BL254" s="2"/>
      <c r="BM254" s="2">
        <v>67001</v>
      </c>
      <c r="BN254" s="2">
        <v>0</v>
      </c>
      <c r="BO254" s="2" t="s">
        <v>6</v>
      </c>
      <c r="BP254" s="2">
        <v>0</v>
      </c>
      <c r="BQ254" s="2">
        <v>6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6</v>
      </c>
      <c r="BZ254" s="2">
        <v>85</v>
      </c>
      <c r="CA254" s="2">
        <v>65</v>
      </c>
      <c r="CB254" s="2"/>
      <c r="CC254" s="2"/>
      <c r="CD254" s="2"/>
      <c r="CE254" s="2"/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6</v>
      </c>
      <c r="CO254" s="2">
        <v>0</v>
      </c>
      <c r="CP254" s="2">
        <f t="shared" ref="CP254:CP285" si="316">(P254+Q254+S254)</f>
        <v>10.569999999999999</v>
      </c>
      <c r="CQ254" s="2">
        <f t="shared" ref="CQ254:CQ285" si="317">AC254*BC254</f>
        <v>0</v>
      </c>
      <c r="CR254" s="2">
        <f t="shared" ref="CR254:CR285" si="318">AD254*BB254</f>
        <v>0.31</v>
      </c>
      <c r="CS254" s="2">
        <f t="shared" ref="CS254:CS285" si="319">AE254*BS254</f>
        <v>0.14000000000000001</v>
      </c>
      <c r="CT254" s="2">
        <f t="shared" ref="CT254:CT285" si="320">AF254*BA254</f>
        <v>75.19</v>
      </c>
      <c r="CU254" s="2">
        <f t="shared" ref="CU254:CU285" si="321">AG254</f>
        <v>0</v>
      </c>
      <c r="CV254" s="2">
        <f t="shared" ref="CV254:CV285" si="322">AH254</f>
        <v>9.64</v>
      </c>
      <c r="CW254" s="2">
        <f t="shared" ref="CW254:CW285" si="323">AI254</f>
        <v>0.01</v>
      </c>
      <c r="CX254" s="2">
        <f t="shared" ref="CX254:CX285" si="324">AJ254</f>
        <v>0</v>
      </c>
      <c r="CY254" s="2">
        <f t="shared" ref="CY254:CY285" si="325">(((S254+R254)*AT254)/100)</f>
        <v>8.9674999999999994</v>
      </c>
      <c r="CZ254" s="2">
        <f t="shared" ref="CZ254:CZ285" si="326">(((S254+R254)*AU254)/100)</f>
        <v>6.857499999999999</v>
      </c>
      <c r="DA254" s="2"/>
      <c r="DB254" s="2"/>
      <c r="DC254" s="2" t="s">
        <v>6</v>
      </c>
      <c r="DD254" s="2" t="s">
        <v>6</v>
      </c>
      <c r="DE254" s="2" t="s">
        <v>6</v>
      </c>
      <c r="DF254" s="2" t="s">
        <v>6</v>
      </c>
      <c r="DG254" s="2" t="s">
        <v>6</v>
      </c>
      <c r="DH254" s="2" t="s">
        <v>6</v>
      </c>
      <c r="DI254" s="2" t="s">
        <v>6</v>
      </c>
      <c r="DJ254" s="2" t="s">
        <v>6</v>
      </c>
      <c r="DK254" s="2" t="s">
        <v>6</v>
      </c>
      <c r="DL254" s="2" t="s">
        <v>6</v>
      </c>
      <c r="DM254" s="2" t="s">
        <v>6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1003</v>
      </c>
      <c r="DV254" s="2" t="s">
        <v>53</v>
      </c>
      <c r="DW254" s="2" t="s">
        <v>53</v>
      </c>
      <c r="DX254" s="2">
        <v>100</v>
      </c>
      <c r="DY254" s="2"/>
      <c r="DZ254" s="2"/>
      <c r="EA254" s="2"/>
      <c r="EB254" s="2"/>
      <c r="EC254" s="2"/>
      <c r="ED254" s="2"/>
      <c r="EE254" s="2">
        <v>16510612</v>
      </c>
      <c r="EF254" s="2">
        <v>6</v>
      </c>
      <c r="EG254" s="2" t="s">
        <v>39</v>
      </c>
      <c r="EH254" s="2">
        <v>0</v>
      </c>
      <c r="EI254" s="2" t="s">
        <v>6</v>
      </c>
      <c r="EJ254" s="2">
        <v>1</v>
      </c>
      <c r="EK254" s="2">
        <v>67001</v>
      </c>
      <c r="EL254" s="2" t="s">
        <v>426</v>
      </c>
      <c r="EM254" s="2" t="s">
        <v>427</v>
      </c>
      <c r="EN254" s="2"/>
      <c r="EO254" s="2" t="s">
        <v>6</v>
      </c>
      <c r="EP254" s="2"/>
      <c r="EQ254" s="2">
        <v>0</v>
      </c>
      <c r="ER254" s="2">
        <v>75.5</v>
      </c>
      <c r="ES254" s="2">
        <v>0</v>
      </c>
      <c r="ET254" s="2">
        <v>0.31</v>
      </c>
      <c r="EU254" s="2">
        <v>0.14000000000000001</v>
      </c>
      <c r="EV254" s="2">
        <v>75.19</v>
      </c>
      <c r="EW254" s="2">
        <v>9.64</v>
      </c>
      <c r="EX254" s="2">
        <v>0.01</v>
      </c>
      <c r="EY254" s="2">
        <v>0</v>
      </c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ref="FR254:FR285" si="327">ROUND(IF(AND(BH254=3,BI254=3),P254,0),2)</f>
        <v>0</v>
      </c>
      <c r="FS254" s="2">
        <v>0</v>
      </c>
      <c r="FT254" s="2"/>
      <c r="FU254" s="2"/>
      <c r="FV254" s="2"/>
      <c r="FW254" s="2"/>
      <c r="FX254" s="2">
        <v>85</v>
      </c>
      <c r="FY254" s="2">
        <v>65</v>
      </c>
      <c r="FZ254" s="2"/>
      <c r="GA254" s="2" t="s">
        <v>6</v>
      </c>
      <c r="GB254" s="2"/>
      <c r="GC254" s="2"/>
      <c r="GD254" s="2">
        <v>0</v>
      </c>
      <c r="GE254" s="2"/>
      <c r="GF254" s="2">
        <v>994189354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0</v>
      </c>
      <c r="GL254" s="2">
        <f t="shared" ref="GL254:GL285" si="328">ROUND(IF(AND(BH254=3,BI254=3,FS254&lt;&gt;0),P254,0),2)</f>
        <v>0</v>
      </c>
      <c r="GM254" s="2">
        <f t="shared" ref="GM254:GM285" si="329">ROUND(O254+X254+Y254+GK254,2)+GX254</f>
        <v>26.4</v>
      </c>
      <c r="GN254" s="2">
        <f t="shared" ref="GN254:GN285" si="330">IF(OR(BI254=0,BI254=1),ROUND(O254+X254+Y254+GK254,2),0)</f>
        <v>26.4</v>
      </c>
      <c r="GO254" s="2">
        <f t="shared" ref="GO254:GO285" si="331">IF(BI254=2,ROUND(O254+X254+Y254+GK254,2),0)</f>
        <v>0</v>
      </c>
      <c r="GP254" s="2">
        <f t="shared" ref="GP254:GP285" si="332">IF(BI254=4,ROUND(O254+X254+Y254+GK254,2)+GX254,0)</f>
        <v>0</v>
      </c>
      <c r="GQ254" s="2"/>
      <c r="GR254" s="2">
        <v>0</v>
      </c>
      <c r="GS254" s="2">
        <v>3</v>
      </c>
      <c r="GT254" s="2">
        <v>0</v>
      </c>
      <c r="GU254" s="2" t="s">
        <v>6</v>
      </c>
      <c r="GV254" s="2">
        <f t="shared" ref="GV254:GV285" si="333">ROUND(GT254,6)</f>
        <v>0</v>
      </c>
      <c r="GW254" s="2">
        <v>1</v>
      </c>
      <c r="GX254" s="2">
        <f t="shared" ref="GX254:GX285" si="334">ROUND(GV254*GW254*I254,2)</f>
        <v>0</v>
      </c>
      <c r="GY254" s="2"/>
      <c r="GZ254" s="2"/>
      <c r="HA254" s="2">
        <v>0</v>
      </c>
      <c r="HB254" s="2">
        <v>0</v>
      </c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17</v>
      </c>
      <c r="B255">
        <v>1</v>
      </c>
      <c r="C255">
        <f>ROW(SmtRes!A510)</f>
        <v>510</v>
      </c>
      <c r="D255">
        <f>ROW(EtalonRes!A490)</f>
        <v>490</v>
      </c>
      <c r="E255" t="s">
        <v>422</v>
      </c>
      <c r="F255" t="s">
        <v>423</v>
      </c>
      <c r="G255" t="s">
        <v>424</v>
      </c>
      <c r="H255" t="s">
        <v>53</v>
      </c>
      <c r="I255">
        <f>ROUND(14/100,9)</f>
        <v>0.14000000000000001</v>
      </c>
      <c r="J255">
        <v>0</v>
      </c>
      <c r="O255">
        <f t="shared" si="296"/>
        <v>75.36</v>
      </c>
      <c r="P255">
        <f t="shared" si="297"/>
        <v>0</v>
      </c>
      <c r="Q255">
        <f t="shared" si="298"/>
        <v>0.31</v>
      </c>
      <c r="R255">
        <f t="shared" si="299"/>
        <v>0.14000000000000001</v>
      </c>
      <c r="S255">
        <f t="shared" si="300"/>
        <v>75.05</v>
      </c>
      <c r="T255">
        <f t="shared" si="301"/>
        <v>0</v>
      </c>
      <c r="U255">
        <f t="shared" si="302"/>
        <v>1.3496000000000001</v>
      </c>
      <c r="V255">
        <f t="shared" si="303"/>
        <v>1.4000000000000002E-3</v>
      </c>
      <c r="W255">
        <f t="shared" si="304"/>
        <v>0</v>
      </c>
      <c r="X255">
        <f t="shared" si="305"/>
        <v>63.91</v>
      </c>
      <c r="Y255">
        <f t="shared" si="306"/>
        <v>48.87</v>
      </c>
      <c r="AA255">
        <v>16688586</v>
      </c>
      <c r="AB255">
        <f t="shared" si="307"/>
        <v>75.5</v>
      </c>
      <c r="AC255">
        <f t="shared" si="308"/>
        <v>0</v>
      </c>
      <c r="AD255">
        <f t="shared" si="309"/>
        <v>0.31</v>
      </c>
      <c r="AE255">
        <f t="shared" si="310"/>
        <v>0.14000000000000001</v>
      </c>
      <c r="AF255">
        <f t="shared" si="311"/>
        <v>75.19</v>
      </c>
      <c r="AG255">
        <f t="shared" si="312"/>
        <v>0</v>
      </c>
      <c r="AH255">
        <f t="shared" si="313"/>
        <v>9.64</v>
      </c>
      <c r="AI255">
        <f t="shared" si="314"/>
        <v>0.01</v>
      </c>
      <c r="AJ255">
        <f t="shared" si="315"/>
        <v>0</v>
      </c>
      <c r="AK255">
        <v>75.5</v>
      </c>
      <c r="AL255">
        <v>0</v>
      </c>
      <c r="AM255">
        <v>0.31</v>
      </c>
      <c r="AN255">
        <v>0.14000000000000001</v>
      </c>
      <c r="AO255">
        <v>75.19</v>
      </c>
      <c r="AP255">
        <v>0</v>
      </c>
      <c r="AQ255">
        <v>9.64</v>
      </c>
      <c r="AR255">
        <v>0.01</v>
      </c>
      <c r="AS255">
        <v>0</v>
      </c>
      <c r="AT255">
        <v>85</v>
      </c>
      <c r="AU255">
        <v>65</v>
      </c>
      <c r="AV255">
        <v>1</v>
      </c>
      <c r="AW255">
        <v>1</v>
      </c>
      <c r="AZ255">
        <v>7.13</v>
      </c>
      <c r="BA255">
        <v>7.13</v>
      </c>
      <c r="BB255">
        <v>7.13</v>
      </c>
      <c r="BC255">
        <v>7.13</v>
      </c>
      <c r="BD255" t="s">
        <v>6</v>
      </c>
      <c r="BE255" t="s">
        <v>6</v>
      </c>
      <c r="BF255" t="s">
        <v>6</v>
      </c>
      <c r="BG255" t="s">
        <v>6</v>
      </c>
      <c r="BH255">
        <v>0</v>
      </c>
      <c r="BI255">
        <v>1</v>
      </c>
      <c r="BJ255" t="s">
        <v>425</v>
      </c>
      <c r="BM255">
        <v>67001</v>
      </c>
      <c r="BN255">
        <v>0</v>
      </c>
      <c r="BO255" t="s">
        <v>6</v>
      </c>
      <c r="BP255">
        <v>0</v>
      </c>
      <c r="BQ255">
        <v>6</v>
      </c>
      <c r="BR255">
        <v>0</v>
      </c>
      <c r="BS255">
        <v>7.13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6</v>
      </c>
      <c r="BZ255">
        <v>85</v>
      </c>
      <c r="CA255">
        <v>65</v>
      </c>
      <c r="CF255">
        <v>0</v>
      </c>
      <c r="CG255">
        <v>0</v>
      </c>
      <c r="CM255">
        <v>0</v>
      </c>
      <c r="CN255" t="s">
        <v>6</v>
      </c>
      <c r="CO255">
        <v>0</v>
      </c>
      <c r="CP255">
        <f t="shared" si="316"/>
        <v>75.36</v>
      </c>
      <c r="CQ255">
        <f t="shared" si="317"/>
        <v>0</v>
      </c>
      <c r="CR255">
        <f t="shared" si="318"/>
        <v>2.2103000000000002</v>
      </c>
      <c r="CS255">
        <f t="shared" si="319"/>
        <v>0.99820000000000009</v>
      </c>
      <c r="CT255">
        <f t="shared" si="320"/>
        <v>536.10469999999998</v>
      </c>
      <c r="CU255">
        <f t="shared" si="321"/>
        <v>0</v>
      </c>
      <c r="CV255">
        <f t="shared" si="322"/>
        <v>9.64</v>
      </c>
      <c r="CW255">
        <f t="shared" si="323"/>
        <v>0.01</v>
      </c>
      <c r="CX255">
        <f t="shared" si="324"/>
        <v>0</v>
      </c>
      <c r="CY255">
        <f t="shared" si="325"/>
        <v>63.911499999999997</v>
      </c>
      <c r="CZ255">
        <f t="shared" si="326"/>
        <v>48.873499999999993</v>
      </c>
      <c r="DC255" t="s">
        <v>6</v>
      </c>
      <c r="DD255" t="s">
        <v>6</v>
      </c>
      <c r="DE255" t="s">
        <v>6</v>
      </c>
      <c r="DF255" t="s">
        <v>6</v>
      </c>
      <c r="DG255" t="s">
        <v>6</v>
      </c>
      <c r="DH255" t="s">
        <v>6</v>
      </c>
      <c r="DI255" t="s">
        <v>6</v>
      </c>
      <c r="DJ255" t="s">
        <v>6</v>
      </c>
      <c r="DK255" t="s">
        <v>6</v>
      </c>
      <c r="DL255" t="s">
        <v>6</v>
      </c>
      <c r="DM255" t="s">
        <v>6</v>
      </c>
      <c r="DN255">
        <v>0</v>
      </c>
      <c r="DO255">
        <v>0</v>
      </c>
      <c r="DP255">
        <v>1</v>
      </c>
      <c r="DQ255">
        <v>1</v>
      </c>
      <c r="DU255">
        <v>1003</v>
      </c>
      <c r="DV255" t="s">
        <v>53</v>
      </c>
      <c r="DW255" t="s">
        <v>53</v>
      </c>
      <c r="DX255">
        <v>100</v>
      </c>
      <c r="EE255">
        <v>16510612</v>
      </c>
      <c r="EF255">
        <v>6</v>
      </c>
      <c r="EG255" t="s">
        <v>39</v>
      </c>
      <c r="EH255">
        <v>0</v>
      </c>
      <c r="EI255" t="s">
        <v>6</v>
      </c>
      <c r="EJ255">
        <v>1</v>
      </c>
      <c r="EK255">
        <v>67001</v>
      </c>
      <c r="EL255" t="s">
        <v>426</v>
      </c>
      <c r="EM255" t="s">
        <v>427</v>
      </c>
      <c r="EO255" t="s">
        <v>6</v>
      </c>
      <c r="EQ255">
        <v>0</v>
      </c>
      <c r="ER255">
        <v>75.5</v>
      </c>
      <c r="ES255">
        <v>0</v>
      </c>
      <c r="ET255">
        <v>0.31</v>
      </c>
      <c r="EU255">
        <v>0.14000000000000001</v>
      </c>
      <c r="EV255">
        <v>75.19</v>
      </c>
      <c r="EW255">
        <v>9.64</v>
      </c>
      <c r="EX255">
        <v>0.01</v>
      </c>
      <c r="EY255">
        <v>0</v>
      </c>
      <c r="FQ255">
        <v>0</v>
      </c>
      <c r="FR255">
        <f t="shared" si="327"/>
        <v>0</v>
      </c>
      <c r="FS255">
        <v>0</v>
      </c>
      <c r="FX255">
        <v>85</v>
      </c>
      <c r="FY255">
        <v>65</v>
      </c>
      <c r="GA255" t="s">
        <v>6</v>
      </c>
      <c r="GD255">
        <v>0</v>
      </c>
      <c r="GF255">
        <v>994189354</v>
      </c>
      <c r="GG255">
        <v>1</v>
      </c>
      <c r="GH255">
        <v>1</v>
      </c>
      <c r="GI255">
        <v>4</v>
      </c>
      <c r="GJ255">
        <v>0</v>
      </c>
      <c r="GK255">
        <f>ROUND(R255*(S12)/100,2)</f>
        <v>0</v>
      </c>
      <c r="GL255">
        <f t="shared" si="328"/>
        <v>0</v>
      </c>
      <c r="GM255">
        <f t="shared" si="329"/>
        <v>188.14</v>
      </c>
      <c r="GN255">
        <f t="shared" si="330"/>
        <v>188.14</v>
      </c>
      <c r="GO255">
        <f t="shared" si="331"/>
        <v>0</v>
      </c>
      <c r="GP255">
        <f t="shared" si="332"/>
        <v>0</v>
      </c>
      <c r="GR255">
        <v>0</v>
      </c>
      <c r="GS255">
        <v>3</v>
      </c>
      <c r="GT255">
        <v>0</v>
      </c>
      <c r="GU255" t="s">
        <v>6</v>
      </c>
      <c r="GV255">
        <f t="shared" si="333"/>
        <v>0</v>
      </c>
      <c r="GW255">
        <v>1</v>
      </c>
      <c r="GX255">
        <f t="shared" si="334"/>
        <v>0</v>
      </c>
      <c r="HA255">
        <v>0</v>
      </c>
      <c r="HB255">
        <v>0</v>
      </c>
      <c r="IK255">
        <v>0</v>
      </c>
    </row>
    <row r="256" spans="1:255" x14ac:dyDescent="0.2">
      <c r="A256" s="2">
        <v>17</v>
      </c>
      <c r="B256" s="2">
        <v>1</v>
      </c>
      <c r="C256" s="2">
        <f>ROW(SmtRes!A513)</f>
        <v>513</v>
      </c>
      <c r="D256" s="2">
        <f>ROW(EtalonRes!A493)</f>
        <v>493</v>
      </c>
      <c r="E256" s="2" t="s">
        <v>428</v>
      </c>
      <c r="F256" s="2" t="s">
        <v>429</v>
      </c>
      <c r="G256" s="2" t="s">
        <v>430</v>
      </c>
      <c r="H256" s="2" t="s">
        <v>28</v>
      </c>
      <c r="I256" s="2">
        <f>ROUND(4/100,9)</f>
        <v>0.04</v>
      </c>
      <c r="J256" s="2">
        <v>0</v>
      </c>
      <c r="K256" s="2"/>
      <c r="L256" s="2"/>
      <c r="M256" s="2"/>
      <c r="N256" s="2"/>
      <c r="O256" s="2">
        <f t="shared" si="296"/>
        <v>2.0099999999999998</v>
      </c>
      <c r="P256" s="2">
        <f t="shared" si="297"/>
        <v>0</v>
      </c>
      <c r="Q256" s="2">
        <f t="shared" si="298"/>
        <v>0.04</v>
      </c>
      <c r="R256" s="2">
        <f t="shared" si="299"/>
        <v>0.02</v>
      </c>
      <c r="S256" s="2">
        <f t="shared" si="300"/>
        <v>1.97</v>
      </c>
      <c r="T256" s="2">
        <f t="shared" si="301"/>
        <v>0</v>
      </c>
      <c r="U256" s="2">
        <f t="shared" si="302"/>
        <v>0.25280000000000002</v>
      </c>
      <c r="V256" s="2">
        <f t="shared" si="303"/>
        <v>1.1999999999999999E-3</v>
      </c>
      <c r="W256" s="2">
        <f t="shared" si="304"/>
        <v>0</v>
      </c>
      <c r="X256" s="2">
        <f t="shared" si="305"/>
        <v>1.69</v>
      </c>
      <c r="Y256" s="2">
        <f t="shared" si="306"/>
        <v>1.29</v>
      </c>
      <c r="Z256" s="2"/>
      <c r="AA256" s="2">
        <v>16688585</v>
      </c>
      <c r="AB256" s="2">
        <f t="shared" si="307"/>
        <v>50.24</v>
      </c>
      <c r="AC256" s="2">
        <f t="shared" si="308"/>
        <v>0</v>
      </c>
      <c r="AD256" s="2">
        <f t="shared" si="309"/>
        <v>0.94</v>
      </c>
      <c r="AE256" s="2">
        <f t="shared" si="310"/>
        <v>0.41</v>
      </c>
      <c r="AF256" s="2">
        <f t="shared" si="311"/>
        <v>49.3</v>
      </c>
      <c r="AG256" s="2">
        <f t="shared" si="312"/>
        <v>0</v>
      </c>
      <c r="AH256" s="2">
        <f t="shared" si="313"/>
        <v>6.32</v>
      </c>
      <c r="AI256" s="2">
        <f t="shared" si="314"/>
        <v>0.03</v>
      </c>
      <c r="AJ256" s="2">
        <f t="shared" si="315"/>
        <v>0</v>
      </c>
      <c r="AK256" s="2">
        <v>50.24</v>
      </c>
      <c r="AL256" s="2">
        <v>0</v>
      </c>
      <c r="AM256" s="2">
        <v>0.94</v>
      </c>
      <c r="AN256" s="2">
        <v>0.41</v>
      </c>
      <c r="AO256" s="2">
        <v>49.3</v>
      </c>
      <c r="AP256" s="2">
        <v>0</v>
      </c>
      <c r="AQ256" s="2">
        <v>6.32</v>
      </c>
      <c r="AR256" s="2">
        <v>0.03</v>
      </c>
      <c r="AS256" s="2">
        <v>0</v>
      </c>
      <c r="AT256" s="2">
        <v>85</v>
      </c>
      <c r="AU256" s="2">
        <v>65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6</v>
      </c>
      <c r="BE256" s="2" t="s">
        <v>6</v>
      </c>
      <c r="BF256" s="2" t="s">
        <v>6</v>
      </c>
      <c r="BG256" s="2" t="s">
        <v>6</v>
      </c>
      <c r="BH256" s="2">
        <v>0</v>
      </c>
      <c r="BI256" s="2">
        <v>1</v>
      </c>
      <c r="BJ256" s="2" t="s">
        <v>431</v>
      </c>
      <c r="BK256" s="2"/>
      <c r="BL256" s="2"/>
      <c r="BM256" s="2">
        <v>67001</v>
      </c>
      <c r="BN256" s="2">
        <v>0</v>
      </c>
      <c r="BO256" s="2" t="s">
        <v>6</v>
      </c>
      <c r="BP256" s="2">
        <v>0</v>
      </c>
      <c r="BQ256" s="2">
        <v>6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6</v>
      </c>
      <c r="BZ256" s="2">
        <v>85</v>
      </c>
      <c r="CA256" s="2">
        <v>65</v>
      </c>
      <c r="CB256" s="2"/>
      <c r="CC256" s="2"/>
      <c r="CD256" s="2"/>
      <c r="CE256" s="2"/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6</v>
      </c>
      <c r="CO256" s="2">
        <v>0</v>
      </c>
      <c r="CP256" s="2">
        <f t="shared" si="316"/>
        <v>2.0099999999999998</v>
      </c>
      <c r="CQ256" s="2">
        <f t="shared" si="317"/>
        <v>0</v>
      </c>
      <c r="CR256" s="2">
        <f t="shared" si="318"/>
        <v>0.94</v>
      </c>
      <c r="CS256" s="2">
        <f t="shared" si="319"/>
        <v>0.41</v>
      </c>
      <c r="CT256" s="2">
        <f t="shared" si="320"/>
        <v>49.3</v>
      </c>
      <c r="CU256" s="2">
        <f t="shared" si="321"/>
        <v>0</v>
      </c>
      <c r="CV256" s="2">
        <f t="shared" si="322"/>
        <v>6.32</v>
      </c>
      <c r="CW256" s="2">
        <f t="shared" si="323"/>
        <v>0.03</v>
      </c>
      <c r="CX256" s="2">
        <f t="shared" si="324"/>
        <v>0</v>
      </c>
      <c r="CY256" s="2">
        <f t="shared" si="325"/>
        <v>1.6915</v>
      </c>
      <c r="CZ256" s="2">
        <f t="shared" si="326"/>
        <v>1.2934999999999999</v>
      </c>
      <c r="DA256" s="2"/>
      <c r="DB256" s="2"/>
      <c r="DC256" s="2" t="s">
        <v>6</v>
      </c>
      <c r="DD256" s="2" t="s">
        <v>6</v>
      </c>
      <c r="DE256" s="2" t="s">
        <v>6</v>
      </c>
      <c r="DF256" s="2" t="s">
        <v>6</v>
      </c>
      <c r="DG256" s="2" t="s">
        <v>6</v>
      </c>
      <c r="DH256" s="2" t="s">
        <v>6</v>
      </c>
      <c r="DI256" s="2" t="s">
        <v>6</v>
      </c>
      <c r="DJ256" s="2" t="s">
        <v>6</v>
      </c>
      <c r="DK256" s="2" t="s">
        <v>6</v>
      </c>
      <c r="DL256" s="2" t="s">
        <v>6</v>
      </c>
      <c r="DM256" s="2" t="s">
        <v>6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1013</v>
      </c>
      <c r="DV256" s="2" t="s">
        <v>28</v>
      </c>
      <c r="DW256" s="2" t="s">
        <v>28</v>
      </c>
      <c r="DX256" s="2">
        <v>1</v>
      </c>
      <c r="DY256" s="2"/>
      <c r="DZ256" s="2"/>
      <c r="EA256" s="2"/>
      <c r="EB256" s="2"/>
      <c r="EC256" s="2"/>
      <c r="ED256" s="2"/>
      <c r="EE256" s="2">
        <v>16510612</v>
      </c>
      <c r="EF256" s="2">
        <v>6</v>
      </c>
      <c r="EG256" s="2" t="s">
        <v>39</v>
      </c>
      <c r="EH256" s="2">
        <v>0</v>
      </c>
      <c r="EI256" s="2" t="s">
        <v>6</v>
      </c>
      <c r="EJ256" s="2">
        <v>1</v>
      </c>
      <c r="EK256" s="2">
        <v>67001</v>
      </c>
      <c r="EL256" s="2" t="s">
        <v>426</v>
      </c>
      <c r="EM256" s="2" t="s">
        <v>427</v>
      </c>
      <c r="EN256" s="2"/>
      <c r="EO256" s="2" t="s">
        <v>6</v>
      </c>
      <c r="EP256" s="2"/>
      <c r="EQ256" s="2">
        <v>0</v>
      </c>
      <c r="ER256" s="2">
        <v>50.24</v>
      </c>
      <c r="ES256" s="2">
        <v>0</v>
      </c>
      <c r="ET256" s="2">
        <v>0.94</v>
      </c>
      <c r="EU256" s="2">
        <v>0.41</v>
      </c>
      <c r="EV256" s="2">
        <v>49.3</v>
      </c>
      <c r="EW256" s="2">
        <v>6.32</v>
      </c>
      <c r="EX256" s="2">
        <v>0.03</v>
      </c>
      <c r="EY256" s="2">
        <v>0</v>
      </c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327"/>
        <v>0</v>
      </c>
      <c r="FS256" s="2">
        <v>0</v>
      </c>
      <c r="FT256" s="2"/>
      <c r="FU256" s="2"/>
      <c r="FV256" s="2"/>
      <c r="FW256" s="2"/>
      <c r="FX256" s="2">
        <v>85</v>
      </c>
      <c r="FY256" s="2">
        <v>65</v>
      </c>
      <c r="FZ256" s="2"/>
      <c r="GA256" s="2" t="s">
        <v>6</v>
      </c>
      <c r="GB256" s="2"/>
      <c r="GC256" s="2"/>
      <c r="GD256" s="2">
        <v>0</v>
      </c>
      <c r="GE256" s="2"/>
      <c r="GF256" s="2">
        <v>-1609785902</v>
      </c>
      <c r="GG256" s="2">
        <v>2</v>
      </c>
      <c r="GH256" s="2">
        <v>1</v>
      </c>
      <c r="GI256" s="2">
        <v>-2</v>
      </c>
      <c r="GJ256" s="2">
        <v>0</v>
      </c>
      <c r="GK256" s="2">
        <f>ROUND(R256*(R12)/100,2)</f>
        <v>0</v>
      </c>
      <c r="GL256" s="2">
        <f t="shared" si="328"/>
        <v>0</v>
      </c>
      <c r="GM256" s="2">
        <f t="shared" si="329"/>
        <v>4.99</v>
      </c>
      <c r="GN256" s="2">
        <f t="shared" si="330"/>
        <v>4.99</v>
      </c>
      <c r="GO256" s="2">
        <f t="shared" si="331"/>
        <v>0</v>
      </c>
      <c r="GP256" s="2">
        <f t="shared" si="332"/>
        <v>0</v>
      </c>
      <c r="GQ256" s="2"/>
      <c r="GR256" s="2">
        <v>0</v>
      </c>
      <c r="GS256" s="2">
        <v>3</v>
      </c>
      <c r="GT256" s="2">
        <v>0</v>
      </c>
      <c r="GU256" s="2" t="s">
        <v>6</v>
      </c>
      <c r="GV256" s="2">
        <f t="shared" si="333"/>
        <v>0</v>
      </c>
      <c r="GW256" s="2">
        <v>1</v>
      </c>
      <c r="GX256" s="2">
        <f t="shared" si="334"/>
        <v>0</v>
      </c>
      <c r="GY256" s="2"/>
      <c r="GZ256" s="2"/>
      <c r="HA256" s="2">
        <v>0</v>
      </c>
      <c r="HB256" s="2">
        <v>0</v>
      </c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17</v>
      </c>
      <c r="B257">
        <v>1</v>
      </c>
      <c r="C257">
        <f>ROW(SmtRes!A516)</f>
        <v>516</v>
      </c>
      <c r="D257">
        <f>ROW(EtalonRes!A496)</f>
        <v>496</v>
      </c>
      <c r="E257" t="s">
        <v>428</v>
      </c>
      <c r="F257" t="s">
        <v>429</v>
      </c>
      <c r="G257" t="s">
        <v>430</v>
      </c>
      <c r="H257" t="s">
        <v>28</v>
      </c>
      <c r="I257">
        <f>ROUND(4/100,9)</f>
        <v>0.04</v>
      </c>
      <c r="J257">
        <v>0</v>
      </c>
      <c r="O257">
        <f t="shared" si="296"/>
        <v>14.33</v>
      </c>
      <c r="P257">
        <f t="shared" si="297"/>
        <v>0</v>
      </c>
      <c r="Q257">
        <f t="shared" si="298"/>
        <v>0.27</v>
      </c>
      <c r="R257">
        <f t="shared" si="299"/>
        <v>0.12</v>
      </c>
      <c r="S257">
        <f t="shared" si="300"/>
        <v>14.06</v>
      </c>
      <c r="T257">
        <f t="shared" si="301"/>
        <v>0</v>
      </c>
      <c r="U257">
        <f t="shared" si="302"/>
        <v>0.25280000000000002</v>
      </c>
      <c r="V257">
        <f t="shared" si="303"/>
        <v>1.1999999999999999E-3</v>
      </c>
      <c r="W257">
        <f t="shared" si="304"/>
        <v>0</v>
      </c>
      <c r="X257">
        <f t="shared" si="305"/>
        <v>12.05</v>
      </c>
      <c r="Y257">
        <f t="shared" si="306"/>
        <v>9.2200000000000006</v>
      </c>
      <c r="AA257">
        <v>16688586</v>
      </c>
      <c r="AB257">
        <f t="shared" si="307"/>
        <v>50.24</v>
      </c>
      <c r="AC257">
        <f t="shared" si="308"/>
        <v>0</v>
      </c>
      <c r="AD257">
        <f t="shared" si="309"/>
        <v>0.94</v>
      </c>
      <c r="AE257">
        <f t="shared" si="310"/>
        <v>0.41</v>
      </c>
      <c r="AF257">
        <f t="shared" si="311"/>
        <v>49.3</v>
      </c>
      <c r="AG257">
        <f t="shared" si="312"/>
        <v>0</v>
      </c>
      <c r="AH257">
        <f t="shared" si="313"/>
        <v>6.32</v>
      </c>
      <c r="AI257">
        <f t="shared" si="314"/>
        <v>0.03</v>
      </c>
      <c r="AJ257">
        <f t="shared" si="315"/>
        <v>0</v>
      </c>
      <c r="AK257">
        <v>50.24</v>
      </c>
      <c r="AL257">
        <v>0</v>
      </c>
      <c r="AM257">
        <v>0.94</v>
      </c>
      <c r="AN257">
        <v>0.41</v>
      </c>
      <c r="AO257">
        <v>49.3</v>
      </c>
      <c r="AP257">
        <v>0</v>
      </c>
      <c r="AQ257">
        <v>6.32</v>
      </c>
      <c r="AR257">
        <v>0.03</v>
      </c>
      <c r="AS257">
        <v>0</v>
      </c>
      <c r="AT257">
        <v>85</v>
      </c>
      <c r="AU257">
        <v>65</v>
      </c>
      <c r="AV257">
        <v>1</v>
      </c>
      <c r="AW257">
        <v>1</v>
      </c>
      <c r="AZ257">
        <v>7.13</v>
      </c>
      <c r="BA257">
        <v>7.13</v>
      </c>
      <c r="BB257">
        <v>7.13</v>
      </c>
      <c r="BC257">
        <v>7.13</v>
      </c>
      <c r="BD257" t="s">
        <v>6</v>
      </c>
      <c r="BE257" t="s">
        <v>6</v>
      </c>
      <c r="BF257" t="s">
        <v>6</v>
      </c>
      <c r="BG257" t="s">
        <v>6</v>
      </c>
      <c r="BH257">
        <v>0</v>
      </c>
      <c r="BI257">
        <v>1</v>
      </c>
      <c r="BJ257" t="s">
        <v>431</v>
      </c>
      <c r="BM257">
        <v>67001</v>
      </c>
      <c r="BN257">
        <v>0</v>
      </c>
      <c r="BO257" t="s">
        <v>6</v>
      </c>
      <c r="BP257">
        <v>0</v>
      </c>
      <c r="BQ257">
        <v>6</v>
      </c>
      <c r="BR257">
        <v>0</v>
      </c>
      <c r="BS257">
        <v>7.13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6</v>
      </c>
      <c r="BZ257">
        <v>85</v>
      </c>
      <c r="CA257">
        <v>65</v>
      </c>
      <c r="CF257">
        <v>0</v>
      </c>
      <c r="CG257">
        <v>0</v>
      </c>
      <c r="CM257">
        <v>0</v>
      </c>
      <c r="CN257" t="s">
        <v>6</v>
      </c>
      <c r="CO257">
        <v>0</v>
      </c>
      <c r="CP257">
        <f t="shared" si="316"/>
        <v>14.33</v>
      </c>
      <c r="CQ257">
        <f t="shared" si="317"/>
        <v>0</v>
      </c>
      <c r="CR257">
        <f t="shared" si="318"/>
        <v>6.7021999999999995</v>
      </c>
      <c r="CS257">
        <f t="shared" si="319"/>
        <v>2.9232999999999998</v>
      </c>
      <c r="CT257">
        <f t="shared" si="320"/>
        <v>351.50899999999996</v>
      </c>
      <c r="CU257">
        <f t="shared" si="321"/>
        <v>0</v>
      </c>
      <c r="CV257">
        <f t="shared" si="322"/>
        <v>6.32</v>
      </c>
      <c r="CW257">
        <f t="shared" si="323"/>
        <v>0.03</v>
      </c>
      <c r="CX257">
        <f t="shared" si="324"/>
        <v>0</v>
      </c>
      <c r="CY257">
        <f t="shared" si="325"/>
        <v>12.052999999999999</v>
      </c>
      <c r="CZ257">
        <f t="shared" si="326"/>
        <v>9.2169999999999987</v>
      </c>
      <c r="DC257" t="s">
        <v>6</v>
      </c>
      <c r="DD257" t="s">
        <v>6</v>
      </c>
      <c r="DE257" t="s">
        <v>6</v>
      </c>
      <c r="DF257" t="s">
        <v>6</v>
      </c>
      <c r="DG257" t="s">
        <v>6</v>
      </c>
      <c r="DH257" t="s">
        <v>6</v>
      </c>
      <c r="DI257" t="s">
        <v>6</v>
      </c>
      <c r="DJ257" t="s">
        <v>6</v>
      </c>
      <c r="DK257" t="s">
        <v>6</v>
      </c>
      <c r="DL257" t="s">
        <v>6</v>
      </c>
      <c r="DM257" t="s">
        <v>6</v>
      </c>
      <c r="DN257">
        <v>0</v>
      </c>
      <c r="DO257">
        <v>0</v>
      </c>
      <c r="DP257">
        <v>1</v>
      </c>
      <c r="DQ257">
        <v>1</v>
      </c>
      <c r="DU257">
        <v>1013</v>
      </c>
      <c r="DV257" t="s">
        <v>28</v>
      </c>
      <c r="DW257" t="s">
        <v>28</v>
      </c>
      <c r="DX257">
        <v>1</v>
      </c>
      <c r="EE257">
        <v>16510612</v>
      </c>
      <c r="EF257">
        <v>6</v>
      </c>
      <c r="EG257" t="s">
        <v>39</v>
      </c>
      <c r="EH257">
        <v>0</v>
      </c>
      <c r="EI257" t="s">
        <v>6</v>
      </c>
      <c r="EJ257">
        <v>1</v>
      </c>
      <c r="EK257">
        <v>67001</v>
      </c>
      <c r="EL257" t="s">
        <v>426</v>
      </c>
      <c r="EM257" t="s">
        <v>427</v>
      </c>
      <c r="EO257" t="s">
        <v>6</v>
      </c>
      <c r="EQ257">
        <v>0</v>
      </c>
      <c r="ER257">
        <v>50.24</v>
      </c>
      <c r="ES257">
        <v>0</v>
      </c>
      <c r="ET257">
        <v>0.94</v>
      </c>
      <c r="EU257">
        <v>0.41</v>
      </c>
      <c r="EV257">
        <v>49.3</v>
      </c>
      <c r="EW257">
        <v>6.32</v>
      </c>
      <c r="EX257">
        <v>0.03</v>
      </c>
      <c r="EY257">
        <v>0</v>
      </c>
      <c r="FQ257">
        <v>0</v>
      </c>
      <c r="FR257">
        <f t="shared" si="327"/>
        <v>0</v>
      </c>
      <c r="FS257">
        <v>0</v>
      </c>
      <c r="FX257">
        <v>85</v>
      </c>
      <c r="FY257">
        <v>65</v>
      </c>
      <c r="GA257" t="s">
        <v>6</v>
      </c>
      <c r="GD257">
        <v>0</v>
      </c>
      <c r="GF257">
        <v>-1609785902</v>
      </c>
      <c r="GG257">
        <v>1</v>
      </c>
      <c r="GH257">
        <v>1</v>
      </c>
      <c r="GI257">
        <v>4</v>
      </c>
      <c r="GJ257">
        <v>0</v>
      </c>
      <c r="GK257">
        <f>ROUND(R257*(S12)/100,2)</f>
        <v>0</v>
      </c>
      <c r="GL257">
        <f t="shared" si="328"/>
        <v>0</v>
      </c>
      <c r="GM257">
        <f t="shared" si="329"/>
        <v>35.6</v>
      </c>
      <c r="GN257">
        <f t="shared" si="330"/>
        <v>35.6</v>
      </c>
      <c r="GO257">
        <f t="shared" si="331"/>
        <v>0</v>
      </c>
      <c r="GP257">
        <f t="shared" si="332"/>
        <v>0</v>
      </c>
      <c r="GR257">
        <v>0</v>
      </c>
      <c r="GS257">
        <v>3</v>
      </c>
      <c r="GT257">
        <v>0</v>
      </c>
      <c r="GU257" t="s">
        <v>6</v>
      </c>
      <c r="GV257">
        <f t="shared" si="333"/>
        <v>0</v>
      </c>
      <c r="GW257">
        <v>1</v>
      </c>
      <c r="GX257">
        <f t="shared" si="334"/>
        <v>0</v>
      </c>
      <c r="HA257">
        <v>0</v>
      </c>
      <c r="HB257">
        <v>0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ROW(SmtRes!A519)</f>
        <v>519</v>
      </c>
      <c r="D258" s="2">
        <f>ROW(EtalonRes!A499)</f>
        <v>499</v>
      </c>
      <c r="E258" s="2" t="s">
        <v>432</v>
      </c>
      <c r="F258" s="2" t="s">
        <v>433</v>
      </c>
      <c r="G258" s="2" t="s">
        <v>434</v>
      </c>
      <c r="H258" s="2" t="s">
        <v>28</v>
      </c>
      <c r="I258" s="2">
        <f>ROUND(11/100,9)</f>
        <v>0.11</v>
      </c>
      <c r="J258" s="2">
        <v>0</v>
      </c>
      <c r="K258" s="2"/>
      <c r="L258" s="2"/>
      <c r="M258" s="2"/>
      <c r="N258" s="2"/>
      <c r="O258" s="2">
        <f t="shared" si="296"/>
        <v>16.059999999999999</v>
      </c>
      <c r="P258" s="2">
        <f t="shared" si="297"/>
        <v>0</v>
      </c>
      <c r="Q258" s="2">
        <f t="shared" si="298"/>
        <v>0.28000000000000003</v>
      </c>
      <c r="R258" s="2">
        <f t="shared" si="299"/>
        <v>0.12</v>
      </c>
      <c r="S258" s="2">
        <f t="shared" si="300"/>
        <v>15.78</v>
      </c>
      <c r="T258" s="2">
        <f t="shared" si="301"/>
        <v>0</v>
      </c>
      <c r="U258" s="2">
        <f t="shared" si="302"/>
        <v>1.9679</v>
      </c>
      <c r="V258" s="2">
        <f t="shared" si="303"/>
        <v>8.8000000000000005E-3</v>
      </c>
      <c r="W258" s="2">
        <f t="shared" si="304"/>
        <v>0</v>
      </c>
      <c r="X258" s="2">
        <f t="shared" si="305"/>
        <v>13.52</v>
      </c>
      <c r="Y258" s="2">
        <f t="shared" si="306"/>
        <v>10.34</v>
      </c>
      <c r="Z258" s="2"/>
      <c r="AA258" s="2">
        <v>16688585</v>
      </c>
      <c r="AB258" s="2">
        <f t="shared" si="307"/>
        <v>145.97999999999999</v>
      </c>
      <c r="AC258" s="2">
        <f t="shared" si="308"/>
        <v>0</v>
      </c>
      <c r="AD258" s="2">
        <f t="shared" si="309"/>
        <v>2.5</v>
      </c>
      <c r="AE258" s="2">
        <f t="shared" si="310"/>
        <v>1.08</v>
      </c>
      <c r="AF258" s="2">
        <f t="shared" si="311"/>
        <v>143.47999999999999</v>
      </c>
      <c r="AG258" s="2">
        <f t="shared" si="312"/>
        <v>0</v>
      </c>
      <c r="AH258" s="2">
        <f t="shared" si="313"/>
        <v>17.89</v>
      </c>
      <c r="AI258" s="2">
        <f t="shared" si="314"/>
        <v>0.08</v>
      </c>
      <c r="AJ258" s="2">
        <f t="shared" si="315"/>
        <v>0</v>
      </c>
      <c r="AK258" s="2">
        <v>145.97999999999999</v>
      </c>
      <c r="AL258" s="2">
        <v>0</v>
      </c>
      <c r="AM258" s="2">
        <v>2.5</v>
      </c>
      <c r="AN258" s="2">
        <v>1.08</v>
      </c>
      <c r="AO258" s="2">
        <v>143.47999999999999</v>
      </c>
      <c r="AP258" s="2">
        <v>0</v>
      </c>
      <c r="AQ258" s="2">
        <v>17.89</v>
      </c>
      <c r="AR258" s="2">
        <v>0.08</v>
      </c>
      <c r="AS258" s="2">
        <v>0</v>
      </c>
      <c r="AT258" s="2">
        <v>85</v>
      </c>
      <c r="AU258" s="2">
        <v>65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6</v>
      </c>
      <c r="BE258" s="2" t="s">
        <v>6</v>
      </c>
      <c r="BF258" s="2" t="s">
        <v>6</v>
      </c>
      <c r="BG258" s="2" t="s">
        <v>6</v>
      </c>
      <c r="BH258" s="2">
        <v>0</v>
      </c>
      <c r="BI258" s="2">
        <v>1</v>
      </c>
      <c r="BJ258" s="2" t="s">
        <v>435</v>
      </c>
      <c r="BK258" s="2"/>
      <c r="BL258" s="2"/>
      <c r="BM258" s="2">
        <v>67001</v>
      </c>
      <c r="BN258" s="2">
        <v>0</v>
      </c>
      <c r="BO258" s="2" t="s">
        <v>6</v>
      </c>
      <c r="BP258" s="2">
        <v>0</v>
      </c>
      <c r="BQ258" s="2">
        <v>6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6</v>
      </c>
      <c r="BZ258" s="2">
        <v>85</v>
      </c>
      <c r="CA258" s="2">
        <v>65</v>
      </c>
      <c r="CB258" s="2"/>
      <c r="CC258" s="2"/>
      <c r="CD258" s="2"/>
      <c r="CE258" s="2"/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6</v>
      </c>
      <c r="CO258" s="2">
        <v>0</v>
      </c>
      <c r="CP258" s="2">
        <f t="shared" si="316"/>
        <v>16.059999999999999</v>
      </c>
      <c r="CQ258" s="2">
        <f t="shared" si="317"/>
        <v>0</v>
      </c>
      <c r="CR258" s="2">
        <f t="shared" si="318"/>
        <v>2.5</v>
      </c>
      <c r="CS258" s="2">
        <f t="shared" si="319"/>
        <v>1.08</v>
      </c>
      <c r="CT258" s="2">
        <f t="shared" si="320"/>
        <v>143.47999999999999</v>
      </c>
      <c r="CU258" s="2">
        <f t="shared" si="321"/>
        <v>0</v>
      </c>
      <c r="CV258" s="2">
        <f t="shared" si="322"/>
        <v>17.89</v>
      </c>
      <c r="CW258" s="2">
        <f t="shared" si="323"/>
        <v>0.08</v>
      </c>
      <c r="CX258" s="2">
        <f t="shared" si="324"/>
        <v>0</v>
      </c>
      <c r="CY258" s="2">
        <f t="shared" si="325"/>
        <v>13.514999999999997</v>
      </c>
      <c r="CZ258" s="2">
        <f t="shared" si="326"/>
        <v>10.335000000000001</v>
      </c>
      <c r="DA258" s="2"/>
      <c r="DB258" s="2"/>
      <c r="DC258" s="2" t="s">
        <v>6</v>
      </c>
      <c r="DD258" s="2" t="s">
        <v>6</v>
      </c>
      <c r="DE258" s="2" t="s">
        <v>6</v>
      </c>
      <c r="DF258" s="2" t="s">
        <v>6</v>
      </c>
      <c r="DG258" s="2" t="s">
        <v>6</v>
      </c>
      <c r="DH258" s="2" t="s">
        <v>6</v>
      </c>
      <c r="DI258" s="2" t="s">
        <v>6</v>
      </c>
      <c r="DJ258" s="2" t="s">
        <v>6</v>
      </c>
      <c r="DK258" s="2" t="s">
        <v>6</v>
      </c>
      <c r="DL258" s="2" t="s">
        <v>6</v>
      </c>
      <c r="DM258" s="2" t="s">
        <v>6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1013</v>
      </c>
      <c r="DV258" s="2" t="s">
        <v>28</v>
      </c>
      <c r="DW258" s="2" t="s">
        <v>28</v>
      </c>
      <c r="DX258" s="2">
        <v>1</v>
      </c>
      <c r="DY258" s="2"/>
      <c r="DZ258" s="2"/>
      <c r="EA258" s="2"/>
      <c r="EB258" s="2"/>
      <c r="EC258" s="2"/>
      <c r="ED258" s="2"/>
      <c r="EE258" s="2">
        <v>16510612</v>
      </c>
      <c r="EF258" s="2">
        <v>6</v>
      </c>
      <c r="EG258" s="2" t="s">
        <v>39</v>
      </c>
      <c r="EH258" s="2">
        <v>0</v>
      </c>
      <c r="EI258" s="2" t="s">
        <v>6</v>
      </c>
      <c r="EJ258" s="2">
        <v>1</v>
      </c>
      <c r="EK258" s="2">
        <v>67001</v>
      </c>
      <c r="EL258" s="2" t="s">
        <v>426</v>
      </c>
      <c r="EM258" s="2" t="s">
        <v>427</v>
      </c>
      <c r="EN258" s="2"/>
      <c r="EO258" s="2" t="s">
        <v>6</v>
      </c>
      <c r="EP258" s="2"/>
      <c r="EQ258" s="2">
        <v>0</v>
      </c>
      <c r="ER258" s="2">
        <v>145.97999999999999</v>
      </c>
      <c r="ES258" s="2">
        <v>0</v>
      </c>
      <c r="ET258" s="2">
        <v>2.5</v>
      </c>
      <c r="EU258" s="2">
        <v>1.08</v>
      </c>
      <c r="EV258" s="2">
        <v>143.47999999999999</v>
      </c>
      <c r="EW258" s="2">
        <v>17.89</v>
      </c>
      <c r="EX258" s="2">
        <v>0.08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327"/>
        <v>0</v>
      </c>
      <c r="FS258" s="2">
        <v>0</v>
      </c>
      <c r="FT258" s="2"/>
      <c r="FU258" s="2"/>
      <c r="FV258" s="2"/>
      <c r="FW258" s="2"/>
      <c r="FX258" s="2">
        <v>85</v>
      </c>
      <c r="FY258" s="2">
        <v>65</v>
      </c>
      <c r="FZ258" s="2"/>
      <c r="GA258" s="2" t="s">
        <v>6</v>
      </c>
      <c r="GB258" s="2"/>
      <c r="GC258" s="2"/>
      <c r="GD258" s="2">
        <v>0</v>
      </c>
      <c r="GE258" s="2"/>
      <c r="GF258" s="2">
        <v>1077668203</v>
      </c>
      <c r="GG258" s="2">
        <v>2</v>
      </c>
      <c r="GH258" s="2">
        <v>1</v>
      </c>
      <c r="GI258" s="2">
        <v>-2</v>
      </c>
      <c r="GJ258" s="2">
        <v>0</v>
      </c>
      <c r="GK258" s="2">
        <f>ROUND(R258*(R12)/100,2)</f>
        <v>0</v>
      </c>
      <c r="GL258" s="2">
        <f t="shared" si="328"/>
        <v>0</v>
      </c>
      <c r="GM258" s="2">
        <f t="shared" si="329"/>
        <v>39.92</v>
      </c>
      <c r="GN258" s="2">
        <f t="shared" si="330"/>
        <v>39.92</v>
      </c>
      <c r="GO258" s="2">
        <f t="shared" si="331"/>
        <v>0</v>
      </c>
      <c r="GP258" s="2">
        <f t="shared" si="332"/>
        <v>0</v>
      </c>
      <c r="GQ258" s="2"/>
      <c r="GR258" s="2">
        <v>0</v>
      </c>
      <c r="GS258" s="2">
        <v>3</v>
      </c>
      <c r="GT258" s="2">
        <v>0</v>
      </c>
      <c r="GU258" s="2" t="s">
        <v>6</v>
      </c>
      <c r="GV258" s="2">
        <f t="shared" si="333"/>
        <v>0</v>
      </c>
      <c r="GW258" s="2">
        <v>1</v>
      </c>
      <c r="GX258" s="2">
        <f t="shared" si="334"/>
        <v>0</v>
      </c>
      <c r="GY258" s="2"/>
      <c r="GZ258" s="2"/>
      <c r="HA258" s="2">
        <v>0</v>
      </c>
      <c r="HB258" s="2">
        <v>0</v>
      </c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ROW(SmtRes!A522)</f>
        <v>522</v>
      </c>
      <c r="D259">
        <f>ROW(EtalonRes!A502)</f>
        <v>502</v>
      </c>
      <c r="E259" t="s">
        <v>432</v>
      </c>
      <c r="F259" t="s">
        <v>433</v>
      </c>
      <c r="G259" t="s">
        <v>434</v>
      </c>
      <c r="H259" t="s">
        <v>28</v>
      </c>
      <c r="I259">
        <f>ROUND(11/100,9)</f>
        <v>0.11</v>
      </c>
      <c r="J259">
        <v>0</v>
      </c>
      <c r="O259">
        <f t="shared" si="296"/>
        <v>114.49</v>
      </c>
      <c r="P259">
        <f t="shared" si="297"/>
        <v>0</v>
      </c>
      <c r="Q259">
        <f t="shared" si="298"/>
        <v>1.96</v>
      </c>
      <c r="R259">
        <f t="shared" si="299"/>
        <v>0.85</v>
      </c>
      <c r="S259">
        <f t="shared" si="300"/>
        <v>112.53</v>
      </c>
      <c r="T259">
        <f t="shared" si="301"/>
        <v>0</v>
      </c>
      <c r="U259">
        <f t="shared" si="302"/>
        <v>1.9679</v>
      </c>
      <c r="V259">
        <f t="shared" si="303"/>
        <v>8.8000000000000005E-3</v>
      </c>
      <c r="W259">
        <f t="shared" si="304"/>
        <v>0</v>
      </c>
      <c r="X259">
        <f t="shared" si="305"/>
        <v>96.37</v>
      </c>
      <c r="Y259">
        <f t="shared" si="306"/>
        <v>73.7</v>
      </c>
      <c r="AA259">
        <v>16688586</v>
      </c>
      <c r="AB259">
        <f t="shared" si="307"/>
        <v>145.97999999999999</v>
      </c>
      <c r="AC259">
        <f t="shared" si="308"/>
        <v>0</v>
      </c>
      <c r="AD259">
        <f t="shared" si="309"/>
        <v>2.5</v>
      </c>
      <c r="AE259">
        <f t="shared" si="310"/>
        <v>1.08</v>
      </c>
      <c r="AF259">
        <f t="shared" si="311"/>
        <v>143.47999999999999</v>
      </c>
      <c r="AG259">
        <f t="shared" si="312"/>
        <v>0</v>
      </c>
      <c r="AH259">
        <f t="shared" si="313"/>
        <v>17.89</v>
      </c>
      <c r="AI259">
        <f t="shared" si="314"/>
        <v>0.08</v>
      </c>
      <c r="AJ259">
        <f t="shared" si="315"/>
        <v>0</v>
      </c>
      <c r="AK259">
        <v>145.97999999999999</v>
      </c>
      <c r="AL259">
        <v>0</v>
      </c>
      <c r="AM259">
        <v>2.5</v>
      </c>
      <c r="AN259">
        <v>1.08</v>
      </c>
      <c r="AO259">
        <v>143.47999999999999</v>
      </c>
      <c r="AP259">
        <v>0</v>
      </c>
      <c r="AQ259">
        <v>17.89</v>
      </c>
      <c r="AR259">
        <v>0.08</v>
      </c>
      <c r="AS259">
        <v>0</v>
      </c>
      <c r="AT259">
        <v>85</v>
      </c>
      <c r="AU259">
        <v>65</v>
      </c>
      <c r="AV259">
        <v>1</v>
      </c>
      <c r="AW259">
        <v>1</v>
      </c>
      <c r="AZ259">
        <v>7.13</v>
      </c>
      <c r="BA259">
        <v>7.13</v>
      </c>
      <c r="BB259">
        <v>7.13</v>
      </c>
      <c r="BC259">
        <v>7.13</v>
      </c>
      <c r="BD259" t="s">
        <v>6</v>
      </c>
      <c r="BE259" t="s">
        <v>6</v>
      </c>
      <c r="BF259" t="s">
        <v>6</v>
      </c>
      <c r="BG259" t="s">
        <v>6</v>
      </c>
      <c r="BH259">
        <v>0</v>
      </c>
      <c r="BI259">
        <v>1</v>
      </c>
      <c r="BJ259" t="s">
        <v>435</v>
      </c>
      <c r="BM259">
        <v>67001</v>
      </c>
      <c r="BN259">
        <v>0</v>
      </c>
      <c r="BO259" t="s">
        <v>6</v>
      </c>
      <c r="BP259">
        <v>0</v>
      </c>
      <c r="BQ259">
        <v>6</v>
      </c>
      <c r="BR259">
        <v>0</v>
      </c>
      <c r="BS259">
        <v>7.13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6</v>
      </c>
      <c r="BZ259">
        <v>85</v>
      </c>
      <c r="CA259">
        <v>65</v>
      </c>
      <c r="CF259">
        <v>0</v>
      </c>
      <c r="CG259">
        <v>0</v>
      </c>
      <c r="CM259">
        <v>0</v>
      </c>
      <c r="CN259" t="s">
        <v>6</v>
      </c>
      <c r="CO259">
        <v>0</v>
      </c>
      <c r="CP259">
        <f t="shared" si="316"/>
        <v>114.49</v>
      </c>
      <c r="CQ259">
        <f t="shared" si="317"/>
        <v>0</v>
      </c>
      <c r="CR259">
        <f t="shared" si="318"/>
        <v>17.824999999999999</v>
      </c>
      <c r="CS259">
        <f t="shared" si="319"/>
        <v>7.7004000000000001</v>
      </c>
      <c r="CT259">
        <f t="shared" si="320"/>
        <v>1023.0124</v>
      </c>
      <c r="CU259">
        <f t="shared" si="321"/>
        <v>0</v>
      </c>
      <c r="CV259">
        <f t="shared" si="322"/>
        <v>17.89</v>
      </c>
      <c r="CW259">
        <f t="shared" si="323"/>
        <v>0.08</v>
      </c>
      <c r="CX259">
        <f t="shared" si="324"/>
        <v>0</v>
      </c>
      <c r="CY259">
        <f t="shared" si="325"/>
        <v>96.37299999999999</v>
      </c>
      <c r="CZ259">
        <f t="shared" si="326"/>
        <v>73.697000000000003</v>
      </c>
      <c r="DC259" t="s">
        <v>6</v>
      </c>
      <c r="DD259" t="s">
        <v>6</v>
      </c>
      <c r="DE259" t="s">
        <v>6</v>
      </c>
      <c r="DF259" t="s">
        <v>6</v>
      </c>
      <c r="DG259" t="s">
        <v>6</v>
      </c>
      <c r="DH259" t="s">
        <v>6</v>
      </c>
      <c r="DI259" t="s">
        <v>6</v>
      </c>
      <c r="DJ259" t="s">
        <v>6</v>
      </c>
      <c r="DK259" t="s">
        <v>6</v>
      </c>
      <c r="DL259" t="s">
        <v>6</v>
      </c>
      <c r="DM259" t="s">
        <v>6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28</v>
      </c>
      <c r="DW259" t="s">
        <v>28</v>
      </c>
      <c r="DX259">
        <v>1</v>
      </c>
      <c r="EE259">
        <v>16510612</v>
      </c>
      <c r="EF259">
        <v>6</v>
      </c>
      <c r="EG259" t="s">
        <v>39</v>
      </c>
      <c r="EH259">
        <v>0</v>
      </c>
      <c r="EI259" t="s">
        <v>6</v>
      </c>
      <c r="EJ259">
        <v>1</v>
      </c>
      <c r="EK259">
        <v>67001</v>
      </c>
      <c r="EL259" t="s">
        <v>426</v>
      </c>
      <c r="EM259" t="s">
        <v>427</v>
      </c>
      <c r="EO259" t="s">
        <v>6</v>
      </c>
      <c r="EQ259">
        <v>0</v>
      </c>
      <c r="ER259">
        <v>145.97999999999999</v>
      </c>
      <c r="ES259">
        <v>0</v>
      </c>
      <c r="ET259">
        <v>2.5</v>
      </c>
      <c r="EU259">
        <v>1.08</v>
      </c>
      <c r="EV259">
        <v>143.47999999999999</v>
      </c>
      <c r="EW259">
        <v>17.89</v>
      </c>
      <c r="EX259">
        <v>0.08</v>
      </c>
      <c r="EY259">
        <v>0</v>
      </c>
      <c r="FQ259">
        <v>0</v>
      </c>
      <c r="FR259">
        <f t="shared" si="327"/>
        <v>0</v>
      </c>
      <c r="FS259">
        <v>0</v>
      </c>
      <c r="FX259">
        <v>85</v>
      </c>
      <c r="FY259">
        <v>65</v>
      </c>
      <c r="GA259" t="s">
        <v>6</v>
      </c>
      <c r="GD259">
        <v>0</v>
      </c>
      <c r="GF259">
        <v>1077668203</v>
      </c>
      <c r="GG259">
        <v>1</v>
      </c>
      <c r="GH259">
        <v>1</v>
      </c>
      <c r="GI259">
        <v>4</v>
      </c>
      <c r="GJ259">
        <v>0</v>
      </c>
      <c r="GK259">
        <f>ROUND(R259*(S12)/100,2)</f>
        <v>0</v>
      </c>
      <c r="GL259">
        <f t="shared" si="328"/>
        <v>0</v>
      </c>
      <c r="GM259">
        <f t="shared" si="329"/>
        <v>284.56</v>
      </c>
      <c r="GN259">
        <f t="shared" si="330"/>
        <v>284.56</v>
      </c>
      <c r="GO259">
        <f t="shared" si="331"/>
        <v>0</v>
      </c>
      <c r="GP259">
        <f t="shared" si="332"/>
        <v>0</v>
      </c>
      <c r="GR259">
        <v>0</v>
      </c>
      <c r="GS259">
        <v>3</v>
      </c>
      <c r="GT259">
        <v>0</v>
      </c>
      <c r="GU259" t="s">
        <v>6</v>
      </c>
      <c r="GV259">
        <f t="shared" si="333"/>
        <v>0</v>
      </c>
      <c r="GW259">
        <v>1</v>
      </c>
      <c r="GX259">
        <f t="shared" si="334"/>
        <v>0</v>
      </c>
      <c r="HA259">
        <v>0</v>
      </c>
      <c r="HB259">
        <v>0</v>
      </c>
      <c r="IK259">
        <v>0</v>
      </c>
    </row>
    <row r="260" spans="1:255" x14ac:dyDescent="0.2">
      <c r="A260" s="2">
        <v>17</v>
      </c>
      <c r="B260" s="2">
        <v>1</v>
      </c>
      <c r="C260" s="2">
        <f>ROW(SmtRes!A523)</f>
        <v>523</v>
      </c>
      <c r="D260" s="2">
        <f>ROW(EtalonRes!A503)</f>
        <v>503</v>
      </c>
      <c r="E260" s="2" t="s">
        <v>436</v>
      </c>
      <c r="F260" s="2" t="s">
        <v>437</v>
      </c>
      <c r="G260" s="2" t="s">
        <v>438</v>
      </c>
      <c r="H260" s="2" t="s">
        <v>28</v>
      </c>
      <c r="I260" s="2">
        <f>ROUND(24/100,9)</f>
        <v>0.24</v>
      </c>
      <c r="J260" s="2">
        <v>0</v>
      </c>
      <c r="K260" s="2"/>
      <c r="L260" s="2"/>
      <c r="M260" s="2"/>
      <c r="N260" s="2"/>
      <c r="O260" s="2">
        <f t="shared" si="296"/>
        <v>10.93</v>
      </c>
      <c r="P260" s="2">
        <f t="shared" si="297"/>
        <v>0</v>
      </c>
      <c r="Q260" s="2">
        <f t="shared" si="298"/>
        <v>0</v>
      </c>
      <c r="R260" s="2">
        <f t="shared" si="299"/>
        <v>0</v>
      </c>
      <c r="S260" s="2">
        <f t="shared" si="300"/>
        <v>10.93</v>
      </c>
      <c r="T260" s="2">
        <f t="shared" si="301"/>
        <v>0</v>
      </c>
      <c r="U260" s="2">
        <f t="shared" si="302"/>
        <v>1.4016</v>
      </c>
      <c r="V260" s="2">
        <f t="shared" si="303"/>
        <v>0</v>
      </c>
      <c r="W260" s="2">
        <f t="shared" si="304"/>
        <v>0</v>
      </c>
      <c r="X260" s="2">
        <f t="shared" si="305"/>
        <v>9.2899999999999991</v>
      </c>
      <c r="Y260" s="2">
        <f t="shared" si="306"/>
        <v>7.1</v>
      </c>
      <c r="Z260" s="2"/>
      <c r="AA260" s="2">
        <v>16688585</v>
      </c>
      <c r="AB260" s="2">
        <f t="shared" si="307"/>
        <v>45.55</v>
      </c>
      <c r="AC260" s="2">
        <f t="shared" si="308"/>
        <v>0</v>
      </c>
      <c r="AD260" s="2">
        <f t="shared" si="309"/>
        <v>0</v>
      </c>
      <c r="AE260" s="2">
        <f t="shared" si="310"/>
        <v>0</v>
      </c>
      <c r="AF260" s="2">
        <f t="shared" si="311"/>
        <v>45.55</v>
      </c>
      <c r="AG260" s="2">
        <f t="shared" si="312"/>
        <v>0</v>
      </c>
      <c r="AH260" s="2">
        <f t="shared" si="313"/>
        <v>5.84</v>
      </c>
      <c r="AI260" s="2">
        <f t="shared" si="314"/>
        <v>0</v>
      </c>
      <c r="AJ260" s="2">
        <f t="shared" si="315"/>
        <v>0</v>
      </c>
      <c r="AK260" s="2">
        <v>45.55</v>
      </c>
      <c r="AL260" s="2">
        <v>0</v>
      </c>
      <c r="AM260" s="2">
        <v>0</v>
      </c>
      <c r="AN260" s="2">
        <v>0</v>
      </c>
      <c r="AO260" s="2">
        <v>45.55</v>
      </c>
      <c r="AP260" s="2">
        <v>0</v>
      </c>
      <c r="AQ260" s="2">
        <v>5.84</v>
      </c>
      <c r="AR260" s="2">
        <v>0</v>
      </c>
      <c r="AS260" s="2">
        <v>0</v>
      </c>
      <c r="AT260" s="2">
        <v>85</v>
      </c>
      <c r="AU260" s="2">
        <v>65</v>
      </c>
      <c r="AV260" s="2">
        <v>1</v>
      </c>
      <c r="AW260" s="2">
        <v>1</v>
      </c>
      <c r="AX260" s="2"/>
      <c r="AY260" s="2"/>
      <c r="AZ260" s="2">
        <v>1</v>
      </c>
      <c r="BA260" s="2">
        <v>1</v>
      </c>
      <c r="BB260" s="2">
        <v>1</v>
      </c>
      <c r="BC260" s="2">
        <v>1</v>
      </c>
      <c r="BD260" s="2" t="s">
        <v>6</v>
      </c>
      <c r="BE260" s="2" t="s">
        <v>6</v>
      </c>
      <c r="BF260" s="2" t="s">
        <v>6</v>
      </c>
      <c r="BG260" s="2" t="s">
        <v>6</v>
      </c>
      <c r="BH260" s="2">
        <v>0</v>
      </c>
      <c r="BI260" s="2">
        <v>1</v>
      </c>
      <c r="BJ260" s="2" t="s">
        <v>439</v>
      </c>
      <c r="BK260" s="2"/>
      <c r="BL260" s="2"/>
      <c r="BM260" s="2">
        <v>67001</v>
      </c>
      <c r="BN260" s="2">
        <v>0</v>
      </c>
      <c r="BO260" s="2" t="s">
        <v>6</v>
      </c>
      <c r="BP260" s="2">
        <v>0</v>
      </c>
      <c r="BQ260" s="2">
        <v>6</v>
      </c>
      <c r="BR260" s="2">
        <v>0</v>
      </c>
      <c r="BS260" s="2">
        <v>1</v>
      </c>
      <c r="BT260" s="2">
        <v>1</v>
      </c>
      <c r="BU260" s="2">
        <v>1</v>
      </c>
      <c r="BV260" s="2">
        <v>1</v>
      </c>
      <c r="BW260" s="2">
        <v>1</v>
      </c>
      <c r="BX260" s="2">
        <v>1</v>
      </c>
      <c r="BY260" s="2" t="s">
        <v>6</v>
      </c>
      <c r="BZ260" s="2">
        <v>85</v>
      </c>
      <c r="CA260" s="2">
        <v>65</v>
      </c>
      <c r="CB260" s="2"/>
      <c r="CC260" s="2"/>
      <c r="CD260" s="2"/>
      <c r="CE260" s="2"/>
      <c r="CF260" s="2">
        <v>0</v>
      </c>
      <c r="CG260" s="2">
        <v>0</v>
      </c>
      <c r="CH260" s="2"/>
      <c r="CI260" s="2"/>
      <c r="CJ260" s="2"/>
      <c r="CK260" s="2"/>
      <c r="CL260" s="2"/>
      <c r="CM260" s="2">
        <v>0</v>
      </c>
      <c r="CN260" s="2" t="s">
        <v>6</v>
      </c>
      <c r="CO260" s="2">
        <v>0</v>
      </c>
      <c r="CP260" s="2">
        <f t="shared" si="316"/>
        <v>10.93</v>
      </c>
      <c r="CQ260" s="2">
        <f t="shared" si="317"/>
        <v>0</v>
      </c>
      <c r="CR260" s="2">
        <f t="shared" si="318"/>
        <v>0</v>
      </c>
      <c r="CS260" s="2">
        <f t="shared" si="319"/>
        <v>0</v>
      </c>
      <c r="CT260" s="2">
        <f t="shared" si="320"/>
        <v>45.55</v>
      </c>
      <c r="CU260" s="2">
        <f t="shared" si="321"/>
        <v>0</v>
      </c>
      <c r="CV260" s="2">
        <f t="shared" si="322"/>
        <v>5.84</v>
      </c>
      <c r="CW260" s="2">
        <f t="shared" si="323"/>
        <v>0</v>
      </c>
      <c r="CX260" s="2">
        <f t="shared" si="324"/>
        <v>0</v>
      </c>
      <c r="CY260" s="2">
        <f t="shared" si="325"/>
        <v>9.2904999999999998</v>
      </c>
      <c r="CZ260" s="2">
        <f t="shared" si="326"/>
        <v>7.1044999999999989</v>
      </c>
      <c r="DA260" s="2"/>
      <c r="DB260" s="2"/>
      <c r="DC260" s="2" t="s">
        <v>6</v>
      </c>
      <c r="DD260" s="2" t="s">
        <v>6</v>
      </c>
      <c r="DE260" s="2" t="s">
        <v>6</v>
      </c>
      <c r="DF260" s="2" t="s">
        <v>6</v>
      </c>
      <c r="DG260" s="2" t="s">
        <v>6</v>
      </c>
      <c r="DH260" s="2" t="s">
        <v>6</v>
      </c>
      <c r="DI260" s="2" t="s">
        <v>6</v>
      </c>
      <c r="DJ260" s="2" t="s">
        <v>6</v>
      </c>
      <c r="DK260" s="2" t="s">
        <v>6</v>
      </c>
      <c r="DL260" s="2" t="s">
        <v>6</v>
      </c>
      <c r="DM260" s="2" t="s">
        <v>6</v>
      </c>
      <c r="DN260" s="2">
        <v>0</v>
      </c>
      <c r="DO260" s="2">
        <v>0</v>
      </c>
      <c r="DP260" s="2">
        <v>1</v>
      </c>
      <c r="DQ260" s="2">
        <v>1</v>
      </c>
      <c r="DR260" s="2"/>
      <c r="DS260" s="2"/>
      <c r="DT260" s="2"/>
      <c r="DU260" s="2">
        <v>1013</v>
      </c>
      <c r="DV260" s="2" t="s">
        <v>28</v>
      </c>
      <c r="DW260" s="2" t="s">
        <v>28</v>
      </c>
      <c r="DX260" s="2">
        <v>1</v>
      </c>
      <c r="DY260" s="2"/>
      <c r="DZ260" s="2"/>
      <c r="EA260" s="2"/>
      <c r="EB260" s="2"/>
      <c r="EC260" s="2"/>
      <c r="ED260" s="2"/>
      <c r="EE260" s="2">
        <v>16510612</v>
      </c>
      <c r="EF260" s="2">
        <v>6</v>
      </c>
      <c r="EG260" s="2" t="s">
        <v>39</v>
      </c>
      <c r="EH260" s="2">
        <v>0</v>
      </c>
      <c r="EI260" s="2" t="s">
        <v>6</v>
      </c>
      <c r="EJ260" s="2">
        <v>1</v>
      </c>
      <c r="EK260" s="2">
        <v>67001</v>
      </c>
      <c r="EL260" s="2" t="s">
        <v>426</v>
      </c>
      <c r="EM260" s="2" t="s">
        <v>427</v>
      </c>
      <c r="EN260" s="2"/>
      <c r="EO260" s="2" t="s">
        <v>6</v>
      </c>
      <c r="EP260" s="2"/>
      <c r="EQ260" s="2">
        <v>0</v>
      </c>
      <c r="ER260" s="2">
        <v>45.55</v>
      </c>
      <c r="ES260" s="2">
        <v>0</v>
      </c>
      <c r="ET260" s="2">
        <v>0</v>
      </c>
      <c r="EU260" s="2">
        <v>0</v>
      </c>
      <c r="EV260" s="2">
        <v>45.55</v>
      </c>
      <c r="EW260" s="2">
        <v>5.84</v>
      </c>
      <c r="EX260" s="2">
        <v>0</v>
      </c>
      <c r="EY260" s="2">
        <v>0</v>
      </c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>
        <v>0</v>
      </c>
      <c r="FR260" s="2">
        <f t="shared" si="327"/>
        <v>0</v>
      </c>
      <c r="FS260" s="2">
        <v>0</v>
      </c>
      <c r="FT260" s="2"/>
      <c r="FU260" s="2"/>
      <c r="FV260" s="2"/>
      <c r="FW260" s="2"/>
      <c r="FX260" s="2">
        <v>85</v>
      </c>
      <c r="FY260" s="2">
        <v>65</v>
      </c>
      <c r="FZ260" s="2"/>
      <c r="GA260" s="2" t="s">
        <v>6</v>
      </c>
      <c r="GB260" s="2"/>
      <c r="GC260" s="2"/>
      <c r="GD260" s="2">
        <v>0</v>
      </c>
      <c r="GE260" s="2"/>
      <c r="GF260" s="2">
        <v>-729058478</v>
      </c>
      <c r="GG260" s="2">
        <v>2</v>
      </c>
      <c r="GH260" s="2">
        <v>1</v>
      </c>
      <c r="GI260" s="2">
        <v>-2</v>
      </c>
      <c r="GJ260" s="2">
        <v>0</v>
      </c>
      <c r="GK260" s="2">
        <f>ROUND(R260*(R12)/100,2)</f>
        <v>0</v>
      </c>
      <c r="GL260" s="2">
        <f t="shared" si="328"/>
        <v>0</v>
      </c>
      <c r="GM260" s="2">
        <f t="shared" si="329"/>
        <v>27.32</v>
      </c>
      <c r="GN260" s="2">
        <f t="shared" si="330"/>
        <v>27.32</v>
      </c>
      <c r="GO260" s="2">
        <f t="shared" si="331"/>
        <v>0</v>
      </c>
      <c r="GP260" s="2">
        <f t="shared" si="332"/>
        <v>0</v>
      </c>
      <c r="GQ260" s="2"/>
      <c r="GR260" s="2">
        <v>0</v>
      </c>
      <c r="GS260" s="2">
        <v>3</v>
      </c>
      <c r="GT260" s="2">
        <v>0</v>
      </c>
      <c r="GU260" s="2" t="s">
        <v>6</v>
      </c>
      <c r="GV260" s="2">
        <f t="shared" si="333"/>
        <v>0</v>
      </c>
      <c r="GW260" s="2">
        <v>1</v>
      </c>
      <c r="GX260" s="2">
        <f t="shared" si="334"/>
        <v>0</v>
      </c>
      <c r="GY260" s="2"/>
      <c r="GZ260" s="2"/>
      <c r="HA260" s="2">
        <v>0</v>
      </c>
      <c r="HB260" s="2">
        <v>0</v>
      </c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>
        <v>0</v>
      </c>
      <c r="IL260" s="2"/>
      <c r="IM260" s="2"/>
      <c r="IN260" s="2"/>
      <c r="IO260" s="2"/>
      <c r="IP260" s="2"/>
      <c r="IQ260" s="2"/>
      <c r="IR260" s="2"/>
      <c r="IS260" s="2"/>
      <c r="IT260" s="2"/>
      <c r="IU260" s="2"/>
    </row>
    <row r="261" spans="1:255" x14ac:dyDescent="0.2">
      <c r="A261">
        <v>17</v>
      </c>
      <c r="B261">
        <v>1</v>
      </c>
      <c r="C261">
        <f>ROW(SmtRes!A524)</f>
        <v>524</v>
      </c>
      <c r="D261">
        <f>ROW(EtalonRes!A504)</f>
        <v>504</v>
      </c>
      <c r="E261" t="s">
        <v>436</v>
      </c>
      <c r="F261" t="s">
        <v>437</v>
      </c>
      <c r="G261" t="s">
        <v>438</v>
      </c>
      <c r="H261" t="s">
        <v>28</v>
      </c>
      <c r="I261">
        <f>ROUND(24/100,9)</f>
        <v>0.24</v>
      </c>
      <c r="J261">
        <v>0</v>
      </c>
      <c r="O261">
        <f t="shared" si="296"/>
        <v>77.95</v>
      </c>
      <c r="P261">
        <f t="shared" si="297"/>
        <v>0</v>
      </c>
      <c r="Q261">
        <f t="shared" si="298"/>
        <v>0</v>
      </c>
      <c r="R261">
        <f t="shared" si="299"/>
        <v>0</v>
      </c>
      <c r="S261">
        <f t="shared" si="300"/>
        <v>77.95</v>
      </c>
      <c r="T261">
        <f t="shared" si="301"/>
        <v>0</v>
      </c>
      <c r="U261">
        <f t="shared" si="302"/>
        <v>1.4016</v>
      </c>
      <c r="V261">
        <f t="shared" si="303"/>
        <v>0</v>
      </c>
      <c r="W261">
        <f t="shared" si="304"/>
        <v>0</v>
      </c>
      <c r="X261">
        <f t="shared" si="305"/>
        <v>66.260000000000005</v>
      </c>
      <c r="Y261">
        <f t="shared" si="306"/>
        <v>50.67</v>
      </c>
      <c r="AA261">
        <v>16688586</v>
      </c>
      <c r="AB261">
        <f t="shared" si="307"/>
        <v>45.55</v>
      </c>
      <c r="AC261">
        <f t="shared" si="308"/>
        <v>0</v>
      </c>
      <c r="AD261">
        <f t="shared" si="309"/>
        <v>0</v>
      </c>
      <c r="AE261">
        <f t="shared" si="310"/>
        <v>0</v>
      </c>
      <c r="AF261">
        <f t="shared" si="311"/>
        <v>45.55</v>
      </c>
      <c r="AG261">
        <f t="shared" si="312"/>
        <v>0</v>
      </c>
      <c r="AH261">
        <f t="shared" si="313"/>
        <v>5.84</v>
      </c>
      <c r="AI261">
        <f t="shared" si="314"/>
        <v>0</v>
      </c>
      <c r="AJ261">
        <f t="shared" si="315"/>
        <v>0</v>
      </c>
      <c r="AK261">
        <v>45.55</v>
      </c>
      <c r="AL261">
        <v>0</v>
      </c>
      <c r="AM261">
        <v>0</v>
      </c>
      <c r="AN261">
        <v>0</v>
      </c>
      <c r="AO261">
        <v>45.55</v>
      </c>
      <c r="AP261">
        <v>0</v>
      </c>
      <c r="AQ261">
        <v>5.84</v>
      </c>
      <c r="AR261">
        <v>0</v>
      </c>
      <c r="AS261">
        <v>0</v>
      </c>
      <c r="AT261">
        <v>85</v>
      </c>
      <c r="AU261">
        <v>65</v>
      </c>
      <c r="AV261">
        <v>1</v>
      </c>
      <c r="AW261">
        <v>1</v>
      </c>
      <c r="AZ261">
        <v>7.13</v>
      </c>
      <c r="BA261">
        <v>7.13</v>
      </c>
      <c r="BB261">
        <v>7.13</v>
      </c>
      <c r="BC261">
        <v>7.13</v>
      </c>
      <c r="BD261" t="s">
        <v>6</v>
      </c>
      <c r="BE261" t="s">
        <v>6</v>
      </c>
      <c r="BF261" t="s">
        <v>6</v>
      </c>
      <c r="BG261" t="s">
        <v>6</v>
      </c>
      <c r="BH261">
        <v>0</v>
      </c>
      <c r="BI261">
        <v>1</v>
      </c>
      <c r="BJ261" t="s">
        <v>439</v>
      </c>
      <c r="BM261">
        <v>67001</v>
      </c>
      <c r="BN261">
        <v>0</v>
      </c>
      <c r="BO261" t="s">
        <v>6</v>
      </c>
      <c r="BP261">
        <v>0</v>
      </c>
      <c r="BQ261">
        <v>6</v>
      </c>
      <c r="BR261">
        <v>0</v>
      </c>
      <c r="BS261">
        <v>7.13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6</v>
      </c>
      <c r="BZ261">
        <v>85</v>
      </c>
      <c r="CA261">
        <v>65</v>
      </c>
      <c r="CF261">
        <v>0</v>
      </c>
      <c r="CG261">
        <v>0</v>
      </c>
      <c r="CM261">
        <v>0</v>
      </c>
      <c r="CN261" t="s">
        <v>6</v>
      </c>
      <c r="CO261">
        <v>0</v>
      </c>
      <c r="CP261">
        <f t="shared" si="316"/>
        <v>77.95</v>
      </c>
      <c r="CQ261">
        <f t="shared" si="317"/>
        <v>0</v>
      </c>
      <c r="CR261">
        <f t="shared" si="318"/>
        <v>0</v>
      </c>
      <c r="CS261">
        <f t="shared" si="319"/>
        <v>0</v>
      </c>
      <c r="CT261">
        <f t="shared" si="320"/>
        <v>324.7715</v>
      </c>
      <c r="CU261">
        <f t="shared" si="321"/>
        <v>0</v>
      </c>
      <c r="CV261">
        <f t="shared" si="322"/>
        <v>5.84</v>
      </c>
      <c r="CW261">
        <f t="shared" si="323"/>
        <v>0</v>
      </c>
      <c r="CX261">
        <f t="shared" si="324"/>
        <v>0</v>
      </c>
      <c r="CY261">
        <f t="shared" si="325"/>
        <v>66.257499999999993</v>
      </c>
      <c r="CZ261">
        <f t="shared" si="326"/>
        <v>50.667499999999997</v>
      </c>
      <c r="DC261" t="s">
        <v>6</v>
      </c>
      <c r="DD261" t="s">
        <v>6</v>
      </c>
      <c r="DE261" t="s">
        <v>6</v>
      </c>
      <c r="DF261" t="s">
        <v>6</v>
      </c>
      <c r="DG261" t="s">
        <v>6</v>
      </c>
      <c r="DH261" t="s">
        <v>6</v>
      </c>
      <c r="DI261" t="s">
        <v>6</v>
      </c>
      <c r="DJ261" t="s">
        <v>6</v>
      </c>
      <c r="DK261" t="s">
        <v>6</v>
      </c>
      <c r="DL261" t="s">
        <v>6</v>
      </c>
      <c r="DM261" t="s">
        <v>6</v>
      </c>
      <c r="DN261">
        <v>0</v>
      </c>
      <c r="DO261">
        <v>0</v>
      </c>
      <c r="DP261">
        <v>1</v>
      </c>
      <c r="DQ261">
        <v>1</v>
      </c>
      <c r="DU261">
        <v>1013</v>
      </c>
      <c r="DV261" t="s">
        <v>28</v>
      </c>
      <c r="DW261" t="s">
        <v>28</v>
      </c>
      <c r="DX261">
        <v>1</v>
      </c>
      <c r="EE261">
        <v>16510612</v>
      </c>
      <c r="EF261">
        <v>6</v>
      </c>
      <c r="EG261" t="s">
        <v>39</v>
      </c>
      <c r="EH261">
        <v>0</v>
      </c>
      <c r="EI261" t="s">
        <v>6</v>
      </c>
      <c r="EJ261">
        <v>1</v>
      </c>
      <c r="EK261">
        <v>67001</v>
      </c>
      <c r="EL261" t="s">
        <v>426</v>
      </c>
      <c r="EM261" t="s">
        <v>427</v>
      </c>
      <c r="EO261" t="s">
        <v>6</v>
      </c>
      <c r="EQ261">
        <v>0</v>
      </c>
      <c r="ER261">
        <v>45.55</v>
      </c>
      <c r="ES261">
        <v>0</v>
      </c>
      <c r="ET261">
        <v>0</v>
      </c>
      <c r="EU261">
        <v>0</v>
      </c>
      <c r="EV261">
        <v>45.55</v>
      </c>
      <c r="EW261">
        <v>5.84</v>
      </c>
      <c r="EX261">
        <v>0</v>
      </c>
      <c r="EY261">
        <v>0</v>
      </c>
      <c r="FQ261">
        <v>0</v>
      </c>
      <c r="FR261">
        <f t="shared" si="327"/>
        <v>0</v>
      </c>
      <c r="FS261">
        <v>0</v>
      </c>
      <c r="FX261">
        <v>85</v>
      </c>
      <c r="FY261">
        <v>65</v>
      </c>
      <c r="GA261" t="s">
        <v>6</v>
      </c>
      <c r="GD261">
        <v>0</v>
      </c>
      <c r="GF261">
        <v>-729058478</v>
      </c>
      <c r="GG261">
        <v>1</v>
      </c>
      <c r="GH261">
        <v>1</v>
      </c>
      <c r="GI261">
        <v>4</v>
      </c>
      <c r="GJ261">
        <v>0</v>
      </c>
      <c r="GK261">
        <f>ROUND(R261*(S12)/100,2)</f>
        <v>0</v>
      </c>
      <c r="GL261">
        <f t="shared" si="328"/>
        <v>0</v>
      </c>
      <c r="GM261">
        <f t="shared" si="329"/>
        <v>194.88</v>
      </c>
      <c r="GN261">
        <f t="shared" si="330"/>
        <v>194.88</v>
      </c>
      <c r="GO261">
        <f t="shared" si="331"/>
        <v>0</v>
      </c>
      <c r="GP261">
        <f t="shared" si="332"/>
        <v>0</v>
      </c>
      <c r="GR261">
        <v>0</v>
      </c>
      <c r="GS261">
        <v>3</v>
      </c>
      <c r="GT261">
        <v>0</v>
      </c>
      <c r="GU261" t="s">
        <v>6</v>
      </c>
      <c r="GV261">
        <f t="shared" si="333"/>
        <v>0</v>
      </c>
      <c r="GW261">
        <v>1</v>
      </c>
      <c r="GX261">
        <f t="shared" si="334"/>
        <v>0</v>
      </c>
      <c r="HA261">
        <v>0</v>
      </c>
      <c r="HB261">
        <v>0</v>
      </c>
      <c r="IK261">
        <v>0</v>
      </c>
    </row>
    <row r="262" spans="1:255" x14ac:dyDescent="0.2">
      <c r="A262" s="2">
        <v>17</v>
      </c>
      <c r="B262" s="2">
        <v>1</v>
      </c>
      <c r="C262" s="2">
        <f>ROW(SmtRes!A527)</f>
        <v>527</v>
      </c>
      <c r="D262" s="2">
        <f>ROW(EtalonRes!A507)</f>
        <v>507</v>
      </c>
      <c r="E262" s="2" t="s">
        <v>440</v>
      </c>
      <c r="F262" s="2" t="s">
        <v>441</v>
      </c>
      <c r="G262" s="2" t="s">
        <v>442</v>
      </c>
      <c r="H262" s="2" t="s">
        <v>28</v>
      </c>
      <c r="I262" s="2">
        <f>ROUND(1/100,9)</f>
        <v>0.01</v>
      </c>
      <c r="J262" s="2">
        <v>0</v>
      </c>
      <c r="K262" s="2"/>
      <c r="L262" s="2"/>
      <c r="M262" s="2"/>
      <c r="N262" s="2"/>
      <c r="O262" s="2">
        <f t="shared" si="296"/>
        <v>2.21</v>
      </c>
      <c r="P262" s="2">
        <f t="shared" si="297"/>
        <v>0</v>
      </c>
      <c r="Q262" s="2">
        <f t="shared" si="298"/>
        <v>0.02</v>
      </c>
      <c r="R262" s="2">
        <f t="shared" si="299"/>
        <v>0.01</v>
      </c>
      <c r="S262" s="2">
        <f t="shared" si="300"/>
        <v>2.19</v>
      </c>
      <c r="T262" s="2">
        <f t="shared" si="301"/>
        <v>0</v>
      </c>
      <c r="U262" s="2">
        <f t="shared" si="302"/>
        <v>0.25719999999999998</v>
      </c>
      <c r="V262" s="2">
        <f t="shared" si="303"/>
        <v>7.000000000000001E-4</v>
      </c>
      <c r="W262" s="2">
        <f t="shared" si="304"/>
        <v>0</v>
      </c>
      <c r="X262" s="2">
        <f t="shared" si="305"/>
        <v>1.87</v>
      </c>
      <c r="Y262" s="2">
        <f t="shared" si="306"/>
        <v>1.43</v>
      </c>
      <c r="Z262" s="2"/>
      <c r="AA262" s="2">
        <v>16688585</v>
      </c>
      <c r="AB262" s="2">
        <f t="shared" si="307"/>
        <v>221.58</v>
      </c>
      <c r="AC262" s="2">
        <f t="shared" si="308"/>
        <v>0</v>
      </c>
      <c r="AD262" s="2">
        <f t="shared" si="309"/>
        <v>2.19</v>
      </c>
      <c r="AE262" s="2">
        <f t="shared" si="310"/>
        <v>0.95</v>
      </c>
      <c r="AF262" s="2">
        <f t="shared" si="311"/>
        <v>219.39</v>
      </c>
      <c r="AG262" s="2">
        <f t="shared" si="312"/>
        <v>0</v>
      </c>
      <c r="AH262" s="2">
        <f t="shared" si="313"/>
        <v>25.72</v>
      </c>
      <c r="AI262" s="2">
        <f t="shared" si="314"/>
        <v>7.0000000000000007E-2</v>
      </c>
      <c r="AJ262" s="2">
        <f t="shared" si="315"/>
        <v>0</v>
      </c>
      <c r="AK262" s="2">
        <v>221.58</v>
      </c>
      <c r="AL262" s="2">
        <v>0</v>
      </c>
      <c r="AM262" s="2">
        <v>2.19</v>
      </c>
      <c r="AN262" s="2">
        <v>0.95</v>
      </c>
      <c r="AO262" s="2">
        <v>219.39</v>
      </c>
      <c r="AP262" s="2">
        <v>0</v>
      </c>
      <c r="AQ262" s="2">
        <v>25.72</v>
      </c>
      <c r="AR262" s="2">
        <v>7.0000000000000007E-2</v>
      </c>
      <c r="AS262" s="2">
        <v>0</v>
      </c>
      <c r="AT262" s="2">
        <v>85</v>
      </c>
      <c r="AU262" s="2">
        <v>65</v>
      </c>
      <c r="AV262" s="2">
        <v>1</v>
      </c>
      <c r="AW262" s="2">
        <v>1</v>
      </c>
      <c r="AX262" s="2"/>
      <c r="AY262" s="2"/>
      <c r="AZ262" s="2">
        <v>1</v>
      </c>
      <c r="BA262" s="2">
        <v>1</v>
      </c>
      <c r="BB262" s="2">
        <v>1</v>
      </c>
      <c r="BC262" s="2">
        <v>1</v>
      </c>
      <c r="BD262" s="2" t="s">
        <v>6</v>
      </c>
      <c r="BE262" s="2" t="s">
        <v>6</v>
      </c>
      <c r="BF262" s="2" t="s">
        <v>6</v>
      </c>
      <c r="BG262" s="2" t="s">
        <v>6</v>
      </c>
      <c r="BH262" s="2">
        <v>0</v>
      </c>
      <c r="BI262" s="2">
        <v>1</v>
      </c>
      <c r="BJ262" s="2" t="s">
        <v>443</v>
      </c>
      <c r="BK262" s="2"/>
      <c r="BL262" s="2"/>
      <c r="BM262" s="2">
        <v>67001</v>
      </c>
      <c r="BN262" s="2">
        <v>0</v>
      </c>
      <c r="BO262" s="2" t="s">
        <v>6</v>
      </c>
      <c r="BP262" s="2">
        <v>0</v>
      </c>
      <c r="BQ262" s="2">
        <v>6</v>
      </c>
      <c r="BR262" s="2">
        <v>0</v>
      </c>
      <c r="BS262" s="2">
        <v>1</v>
      </c>
      <c r="BT262" s="2">
        <v>1</v>
      </c>
      <c r="BU262" s="2">
        <v>1</v>
      </c>
      <c r="BV262" s="2">
        <v>1</v>
      </c>
      <c r="BW262" s="2">
        <v>1</v>
      </c>
      <c r="BX262" s="2">
        <v>1</v>
      </c>
      <c r="BY262" s="2" t="s">
        <v>6</v>
      </c>
      <c r="BZ262" s="2">
        <v>85</v>
      </c>
      <c r="CA262" s="2">
        <v>65</v>
      </c>
      <c r="CB262" s="2"/>
      <c r="CC262" s="2"/>
      <c r="CD262" s="2"/>
      <c r="CE262" s="2"/>
      <c r="CF262" s="2">
        <v>0</v>
      </c>
      <c r="CG262" s="2">
        <v>0</v>
      </c>
      <c r="CH262" s="2"/>
      <c r="CI262" s="2"/>
      <c r="CJ262" s="2"/>
      <c r="CK262" s="2"/>
      <c r="CL262" s="2"/>
      <c r="CM262" s="2">
        <v>0</v>
      </c>
      <c r="CN262" s="2" t="s">
        <v>6</v>
      </c>
      <c r="CO262" s="2">
        <v>0</v>
      </c>
      <c r="CP262" s="2">
        <f t="shared" si="316"/>
        <v>2.21</v>
      </c>
      <c r="CQ262" s="2">
        <f t="shared" si="317"/>
        <v>0</v>
      </c>
      <c r="CR262" s="2">
        <f t="shared" si="318"/>
        <v>2.19</v>
      </c>
      <c r="CS262" s="2">
        <f t="shared" si="319"/>
        <v>0.95</v>
      </c>
      <c r="CT262" s="2">
        <f t="shared" si="320"/>
        <v>219.39</v>
      </c>
      <c r="CU262" s="2">
        <f t="shared" si="321"/>
        <v>0</v>
      </c>
      <c r="CV262" s="2">
        <f t="shared" si="322"/>
        <v>25.72</v>
      </c>
      <c r="CW262" s="2">
        <f t="shared" si="323"/>
        <v>7.0000000000000007E-2</v>
      </c>
      <c r="CX262" s="2">
        <f t="shared" si="324"/>
        <v>0</v>
      </c>
      <c r="CY262" s="2">
        <f t="shared" si="325"/>
        <v>1.8699999999999997</v>
      </c>
      <c r="CZ262" s="2">
        <f t="shared" si="326"/>
        <v>1.4299999999999997</v>
      </c>
      <c r="DA262" s="2"/>
      <c r="DB262" s="2"/>
      <c r="DC262" s="2" t="s">
        <v>6</v>
      </c>
      <c r="DD262" s="2" t="s">
        <v>6</v>
      </c>
      <c r="DE262" s="2" t="s">
        <v>6</v>
      </c>
      <c r="DF262" s="2" t="s">
        <v>6</v>
      </c>
      <c r="DG262" s="2" t="s">
        <v>6</v>
      </c>
      <c r="DH262" s="2" t="s">
        <v>6</v>
      </c>
      <c r="DI262" s="2" t="s">
        <v>6</v>
      </c>
      <c r="DJ262" s="2" t="s">
        <v>6</v>
      </c>
      <c r="DK262" s="2" t="s">
        <v>6</v>
      </c>
      <c r="DL262" s="2" t="s">
        <v>6</v>
      </c>
      <c r="DM262" s="2" t="s">
        <v>6</v>
      </c>
      <c r="DN262" s="2">
        <v>0</v>
      </c>
      <c r="DO262" s="2">
        <v>0</v>
      </c>
      <c r="DP262" s="2">
        <v>1</v>
      </c>
      <c r="DQ262" s="2">
        <v>1</v>
      </c>
      <c r="DR262" s="2"/>
      <c r="DS262" s="2"/>
      <c r="DT262" s="2"/>
      <c r="DU262" s="2">
        <v>1013</v>
      </c>
      <c r="DV262" s="2" t="s">
        <v>28</v>
      </c>
      <c r="DW262" s="2" t="s">
        <v>28</v>
      </c>
      <c r="DX262" s="2">
        <v>1</v>
      </c>
      <c r="DY262" s="2"/>
      <c r="DZ262" s="2"/>
      <c r="EA262" s="2"/>
      <c r="EB262" s="2"/>
      <c r="EC262" s="2"/>
      <c r="ED262" s="2"/>
      <c r="EE262" s="2">
        <v>16510612</v>
      </c>
      <c r="EF262" s="2">
        <v>6</v>
      </c>
      <c r="EG262" s="2" t="s">
        <v>39</v>
      </c>
      <c r="EH262" s="2">
        <v>0</v>
      </c>
      <c r="EI262" s="2" t="s">
        <v>6</v>
      </c>
      <c r="EJ262" s="2">
        <v>1</v>
      </c>
      <c r="EK262" s="2">
        <v>67001</v>
      </c>
      <c r="EL262" s="2" t="s">
        <v>426</v>
      </c>
      <c r="EM262" s="2" t="s">
        <v>427</v>
      </c>
      <c r="EN262" s="2"/>
      <c r="EO262" s="2" t="s">
        <v>6</v>
      </c>
      <c r="EP262" s="2"/>
      <c r="EQ262" s="2">
        <v>0</v>
      </c>
      <c r="ER262" s="2">
        <v>221.58</v>
      </c>
      <c r="ES262" s="2">
        <v>0</v>
      </c>
      <c r="ET262" s="2">
        <v>2.19</v>
      </c>
      <c r="EU262" s="2">
        <v>0.95</v>
      </c>
      <c r="EV262" s="2">
        <v>219.39</v>
      </c>
      <c r="EW262" s="2">
        <v>25.72</v>
      </c>
      <c r="EX262" s="2">
        <v>7.0000000000000007E-2</v>
      </c>
      <c r="EY262" s="2">
        <v>0</v>
      </c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>
        <v>0</v>
      </c>
      <c r="FR262" s="2">
        <f t="shared" si="327"/>
        <v>0</v>
      </c>
      <c r="FS262" s="2">
        <v>0</v>
      </c>
      <c r="FT262" s="2"/>
      <c r="FU262" s="2"/>
      <c r="FV262" s="2"/>
      <c r="FW262" s="2"/>
      <c r="FX262" s="2">
        <v>85</v>
      </c>
      <c r="FY262" s="2">
        <v>65</v>
      </c>
      <c r="FZ262" s="2"/>
      <c r="GA262" s="2" t="s">
        <v>6</v>
      </c>
      <c r="GB262" s="2"/>
      <c r="GC262" s="2"/>
      <c r="GD262" s="2">
        <v>0</v>
      </c>
      <c r="GE262" s="2"/>
      <c r="GF262" s="2">
        <v>852341363</v>
      </c>
      <c r="GG262" s="2">
        <v>2</v>
      </c>
      <c r="GH262" s="2">
        <v>1</v>
      </c>
      <c r="GI262" s="2">
        <v>-2</v>
      </c>
      <c r="GJ262" s="2">
        <v>0</v>
      </c>
      <c r="GK262" s="2">
        <f>ROUND(R262*(R12)/100,2)</f>
        <v>0</v>
      </c>
      <c r="GL262" s="2">
        <f t="shared" si="328"/>
        <v>0</v>
      </c>
      <c r="GM262" s="2">
        <f t="shared" si="329"/>
        <v>5.51</v>
      </c>
      <c r="GN262" s="2">
        <f t="shared" si="330"/>
        <v>5.51</v>
      </c>
      <c r="GO262" s="2">
        <f t="shared" si="331"/>
        <v>0</v>
      </c>
      <c r="GP262" s="2">
        <f t="shared" si="332"/>
        <v>0</v>
      </c>
      <c r="GQ262" s="2"/>
      <c r="GR262" s="2">
        <v>0</v>
      </c>
      <c r="GS262" s="2">
        <v>3</v>
      </c>
      <c r="GT262" s="2">
        <v>0</v>
      </c>
      <c r="GU262" s="2" t="s">
        <v>6</v>
      </c>
      <c r="GV262" s="2">
        <f t="shared" si="333"/>
        <v>0</v>
      </c>
      <c r="GW262" s="2">
        <v>1</v>
      </c>
      <c r="GX262" s="2">
        <f t="shared" si="334"/>
        <v>0</v>
      </c>
      <c r="GY262" s="2"/>
      <c r="GZ262" s="2"/>
      <c r="HA262" s="2">
        <v>0</v>
      </c>
      <c r="HB262" s="2">
        <v>0</v>
      </c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>
        <v>0</v>
      </c>
      <c r="IL262" s="2"/>
      <c r="IM262" s="2"/>
      <c r="IN262" s="2"/>
      <c r="IO262" s="2"/>
      <c r="IP262" s="2"/>
      <c r="IQ262" s="2"/>
      <c r="IR262" s="2"/>
      <c r="IS262" s="2"/>
      <c r="IT262" s="2"/>
      <c r="IU262" s="2"/>
    </row>
    <row r="263" spans="1:255" x14ac:dyDescent="0.2">
      <c r="A263">
        <v>17</v>
      </c>
      <c r="B263">
        <v>1</v>
      </c>
      <c r="C263">
        <f>ROW(SmtRes!A530)</f>
        <v>530</v>
      </c>
      <c r="D263">
        <f>ROW(EtalonRes!A510)</f>
        <v>510</v>
      </c>
      <c r="E263" t="s">
        <v>440</v>
      </c>
      <c r="F263" t="s">
        <v>441</v>
      </c>
      <c r="G263" t="s">
        <v>442</v>
      </c>
      <c r="H263" t="s">
        <v>28</v>
      </c>
      <c r="I263">
        <f>ROUND(1/100,9)</f>
        <v>0.01</v>
      </c>
      <c r="J263">
        <v>0</v>
      </c>
      <c r="O263">
        <f t="shared" si="296"/>
        <v>15.8</v>
      </c>
      <c r="P263">
        <f t="shared" si="297"/>
        <v>0</v>
      </c>
      <c r="Q263">
        <f t="shared" si="298"/>
        <v>0.16</v>
      </c>
      <c r="R263">
        <f t="shared" si="299"/>
        <v>7.0000000000000007E-2</v>
      </c>
      <c r="S263">
        <f t="shared" si="300"/>
        <v>15.64</v>
      </c>
      <c r="T263">
        <f t="shared" si="301"/>
        <v>0</v>
      </c>
      <c r="U263">
        <f t="shared" si="302"/>
        <v>0.25719999999999998</v>
      </c>
      <c r="V263">
        <f t="shared" si="303"/>
        <v>7.000000000000001E-4</v>
      </c>
      <c r="W263">
        <f t="shared" si="304"/>
        <v>0</v>
      </c>
      <c r="X263">
        <f t="shared" si="305"/>
        <v>13.35</v>
      </c>
      <c r="Y263">
        <f t="shared" si="306"/>
        <v>10.210000000000001</v>
      </c>
      <c r="AA263">
        <v>16688586</v>
      </c>
      <c r="AB263">
        <f t="shared" si="307"/>
        <v>221.58</v>
      </c>
      <c r="AC263">
        <f t="shared" si="308"/>
        <v>0</v>
      </c>
      <c r="AD263">
        <f t="shared" si="309"/>
        <v>2.19</v>
      </c>
      <c r="AE263">
        <f t="shared" si="310"/>
        <v>0.95</v>
      </c>
      <c r="AF263">
        <f t="shared" si="311"/>
        <v>219.39</v>
      </c>
      <c r="AG263">
        <f t="shared" si="312"/>
        <v>0</v>
      </c>
      <c r="AH263">
        <f t="shared" si="313"/>
        <v>25.72</v>
      </c>
      <c r="AI263">
        <f t="shared" si="314"/>
        <v>7.0000000000000007E-2</v>
      </c>
      <c r="AJ263">
        <f t="shared" si="315"/>
        <v>0</v>
      </c>
      <c r="AK263">
        <v>221.58</v>
      </c>
      <c r="AL263">
        <v>0</v>
      </c>
      <c r="AM263">
        <v>2.19</v>
      </c>
      <c r="AN263">
        <v>0.95</v>
      </c>
      <c r="AO263">
        <v>219.39</v>
      </c>
      <c r="AP263">
        <v>0</v>
      </c>
      <c r="AQ263">
        <v>25.72</v>
      </c>
      <c r="AR263">
        <v>7.0000000000000007E-2</v>
      </c>
      <c r="AS263">
        <v>0</v>
      </c>
      <c r="AT263">
        <v>85</v>
      </c>
      <c r="AU263">
        <v>65</v>
      </c>
      <c r="AV263">
        <v>1</v>
      </c>
      <c r="AW263">
        <v>1</v>
      </c>
      <c r="AZ263">
        <v>7.13</v>
      </c>
      <c r="BA263">
        <v>7.13</v>
      </c>
      <c r="BB263">
        <v>7.13</v>
      </c>
      <c r="BC263">
        <v>7.13</v>
      </c>
      <c r="BD263" t="s">
        <v>6</v>
      </c>
      <c r="BE263" t="s">
        <v>6</v>
      </c>
      <c r="BF263" t="s">
        <v>6</v>
      </c>
      <c r="BG263" t="s">
        <v>6</v>
      </c>
      <c r="BH263">
        <v>0</v>
      </c>
      <c r="BI263">
        <v>1</v>
      </c>
      <c r="BJ263" t="s">
        <v>443</v>
      </c>
      <c r="BM263">
        <v>67001</v>
      </c>
      <c r="BN263">
        <v>0</v>
      </c>
      <c r="BO263" t="s">
        <v>6</v>
      </c>
      <c r="BP263">
        <v>0</v>
      </c>
      <c r="BQ263">
        <v>6</v>
      </c>
      <c r="BR263">
        <v>0</v>
      </c>
      <c r="BS263">
        <v>7.13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6</v>
      </c>
      <c r="BZ263">
        <v>85</v>
      </c>
      <c r="CA263">
        <v>65</v>
      </c>
      <c r="CF263">
        <v>0</v>
      </c>
      <c r="CG263">
        <v>0</v>
      </c>
      <c r="CM263">
        <v>0</v>
      </c>
      <c r="CN263" t="s">
        <v>6</v>
      </c>
      <c r="CO263">
        <v>0</v>
      </c>
      <c r="CP263">
        <f t="shared" si="316"/>
        <v>15.8</v>
      </c>
      <c r="CQ263">
        <f t="shared" si="317"/>
        <v>0</v>
      </c>
      <c r="CR263">
        <f t="shared" si="318"/>
        <v>15.614699999999999</v>
      </c>
      <c r="CS263">
        <f t="shared" si="319"/>
        <v>6.7734999999999994</v>
      </c>
      <c r="CT263">
        <f t="shared" si="320"/>
        <v>1564.2506999999998</v>
      </c>
      <c r="CU263">
        <f t="shared" si="321"/>
        <v>0</v>
      </c>
      <c r="CV263">
        <f t="shared" si="322"/>
        <v>25.72</v>
      </c>
      <c r="CW263">
        <f t="shared" si="323"/>
        <v>7.0000000000000007E-2</v>
      </c>
      <c r="CX263">
        <f t="shared" si="324"/>
        <v>0</v>
      </c>
      <c r="CY263">
        <f t="shared" si="325"/>
        <v>13.353500000000002</v>
      </c>
      <c r="CZ263">
        <f t="shared" si="326"/>
        <v>10.211500000000001</v>
      </c>
      <c r="DC263" t="s">
        <v>6</v>
      </c>
      <c r="DD263" t="s">
        <v>6</v>
      </c>
      <c r="DE263" t="s">
        <v>6</v>
      </c>
      <c r="DF263" t="s">
        <v>6</v>
      </c>
      <c r="DG263" t="s">
        <v>6</v>
      </c>
      <c r="DH263" t="s">
        <v>6</v>
      </c>
      <c r="DI263" t="s">
        <v>6</v>
      </c>
      <c r="DJ263" t="s">
        <v>6</v>
      </c>
      <c r="DK263" t="s">
        <v>6</v>
      </c>
      <c r="DL263" t="s">
        <v>6</v>
      </c>
      <c r="DM263" t="s">
        <v>6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28</v>
      </c>
      <c r="DW263" t="s">
        <v>28</v>
      </c>
      <c r="DX263">
        <v>1</v>
      </c>
      <c r="EE263">
        <v>16510612</v>
      </c>
      <c r="EF263">
        <v>6</v>
      </c>
      <c r="EG263" t="s">
        <v>39</v>
      </c>
      <c r="EH263">
        <v>0</v>
      </c>
      <c r="EI263" t="s">
        <v>6</v>
      </c>
      <c r="EJ263">
        <v>1</v>
      </c>
      <c r="EK263">
        <v>67001</v>
      </c>
      <c r="EL263" t="s">
        <v>426</v>
      </c>
      <c r="EM263" t="s">
        <v>427</v>
      </c>
      <c r="EO263" t="s">
        <v>6</v>
      </c>
      <c r="EQ263">
        <v>0</v>
      </c>
      <c r="ER263">
        <v>221.58</v>
      </c>
      <c r="ES263">
        <v>0</v>
      </c>
      <c r="ET263">
        <v>2.19</v>
      </c>
      <c r="EU263">
        <v>0.95</v>
      </c>
      <c r="EV263">
        <v>219.39</v>
      </c>
      <c r="EW263">
        <v>25.72</v>
      </c>
      <c r="EX263">
        <v>7.0000000000000007E-2</v>
      </c>
      <c r="EY263">
        <v>0</v>
      </c>
      <c r="FQ263">
        <v>0</v>
      </c>
      <c r="FR263">
        <f t="shared" si="327"/>
        <v>0</v>
      </c>
      <c r="FS263">
        <v>0</v>
      </c>
      <c r="FX263">
        <v>85</v>
      </c>
      <c r="FY263">
        <v>65</v>
      </c>
      <c r="GA263" t="s">
        <v>6</v>
      </c>
      <c r="GD263">
        <v>0</v>
      </c>
      <c r="GF263">
        <v>852341363</v>
      </c>
      <c r="GG263">
        <v>1</v>
      </c>
      <c r="GH263">
        <v>1</v>
      </c>
      <c r="GI263">
        <v>4</v>
      </c>
      <c r="GJ263">
        <v>0</v>
      </c>
      <c r="GK263">
        <f>ROUND(R263*(S12)/100,2)</f>
        <v>0</v>
      </c>
      <c r="GL263">
        <f t="shared" si="328"/>
        <v>0</v>
      </c>
      <c r="GM263">
        <f t="shared" si="329"/>
        <v>39.36</v>
      </c>
      <c r="GN263">
        <f t="shared" si="330"/>
        <v>39.36</v>
      </c>
      <c r="GO263">
        <f t="shared" si="331"/>
        <v>0</v>
      </c>
      <c r="GP263">
        <f t="shared" si="332"/>
        <v>0</v>
      </c>
      <c r="GR263">
        <v>0</v>
      </c>
      <c r="GS263">
        <v>3</v>
      </c>
      <c r="GT263">
        <v>0</v>
      </c>
      <c r="GU263" t="s">
        <v>6</v>
      </c>
      <c r="GV263">
        <f t="shared" si="333"/>
        <v>0</v>
      </c>
      <c r="GW263">
        <v>1</v>
      </c>
      <c r="GX263">
        <f t="shared" si="334"/>
        <v>0</v>
      </c>
      <c r="HA263">
        <v>0</v>
      </c>
      <c r="HB263">
        <v>0</v>
      </c>
      <c r="IK263">
        <v>0</v>
      </c>
    </row>
    <row r="264" spans="1:255" x14ac:dyDescent="0.2">
      <c r="A264" s="2">
        <v>17</v>
      </c>
      <c r="B264" s="2">
        <v>1</v>
      </c>
      <c r="C264" s="2">
        <f>ROW(SmtRes!A538)</f>
        <v>538</v>
      </c>
      <c r="D264" s="2">
        <f>ROW(EtalonRes!A518)</f>
        <v>518</v>
      </c>
      <c r="E264" s="2" t="s">
        <v>444</v>
      </c>
      <c r="F264" s="2" t="s">
        <v>445</v>
      </c>
      <c r="G264" s="2" t="s">
        <v>446</v>
      </c>
      <c r="H264" s="2" t="s">
        <v>447</v>
      </c>
      <c r="I264" s="2">
        <v>1</v>
      </c>
      <c r="J264" s="2">
        <v>0</v>
      </c>
      <c r="K264" s="2"/>
      <c r="L264" s="2"/>
      <c r="M264" s="2"/>
      <c r="N264" s="2"/>
      <c r="O264" s="2">
        <f t="shared" si="296"/>
        <v>8.17</v>
      </c>
      <c r="P264" s="2">
        <f t="shared" si="297"/>
        <v>0</v>
      </c>
      <c r="Q264" s="2">
        <f t="shared" si="298"/>
        <v>5.33</v>
      </c>
      <c r="R264" s="2">
        <f t="shared" si="299"/>
        <v>0.75</v>
      </c>
      <c r="S264" s="2">
        <f t="shared" si="300"/>
        <v>2.84</v>
      </c>
      <c r="T264" s="2">
        <f t="shared" si="301"/>
        <v>0</v>
      </c>
      <c r="U264" s="2">
        <f t="shared" si="302"/>
        <v>0.27</v>
      </c>
      <c r="V264" s="2">
        <f t="shared" si="303"/>
        <v>0.06</v>
      </c>
      <c r="W264" s="2">
        <f t="shared" si="304"/>
        <v>0</v>
      </c>
      <c r="X264" s="2">
        <f t="shared" si="305"/>
        <v>3.41</v>
      </c>
      <c r="Y264" s="2">
        <f t="shared" si="306"/>
        <v>2.33</v>
      </c>
      <c r="Z264" s="2"/>
      <c r="AA264" s="2">
        <v>16688585</v>
      </c>
      <c r="AB264" s="2">
        <f t="shared" si="307"/>
        <v>8.1660000000000004</v>
      </c>
      <c r="AC264" s="2">
        <f>ROUND(((ES264*0)),6)</f>
        <v>0</v>
      </c>
      <c r="AD264" s="2">
        <f>ROUND(((((ET264*0.3))-((EU264*0.3)))+AE264),6)</f>
        <v>5.3310000000000004</v>
      </c>
      <c r="AE264" s="2">
        <f t="shared" ref="AE264:AF267" si="335">ROUND(((EU264*0.3)),6)</f>
        <v>0.753</v>
      </c>
      <c r="AF264" s="2">
        <f t="shared" si="335"/>
        <v>2.835</v>
      </c>
      <c r="AG264" s="2">
        <f t="shared" si="312"/>
        <v>0</v>
      </c>
      <c r="AH264" s="2">
        <f t="shared" ref="AH264:AI267" si="336">((EW264*0.3))</f>
        <v>0.27</v>
      </c>
      <c r="AI264" s="2">
        <f t="shared" si="336"/>
        <v>0.06</v>
      </c>
      <c r="AJ264" s="2">
        <f t="shared" si="315"/>
        <v>0</v>
      </c>
      <c r="AK264" s="2">
        <v>33.42</v>
      </c>
      <c r="AL264" s="2">
        <v>6.2</v>
      </c>
      <c r="AM264" s="2">
        <v>17.77</v>
      </c>
      <c r="AN264" s="2">
        <v>2.5099999999999998</v>
      </c>
      <c r="AO264" s="2">
        <v>9.4499999999999993</v>
      </c>
      <c r="AP264" s="2">
        <v>0</v>
      </c>
      <c r="AQ264" s="2">
        <v>0.9</v>
      </c>
      <c r="AR264" s="2">
        <v>0.2</v>
      </c>
      <c r="AS264" s="2">
        <v>0</v>
      </c>
      <c r="AT264" s="2">
        <v>95</v>
      </c>
      <c r="AU264" s="2">
        <v>65</v>
      </c>
      <c r="AV264" s="2">
        <v>1</v>
      </c>
      <c r="AW264" s="2">
        <v>1</v>
      </c>
      <c r="AX264" s="2"/>
      <c r="AY264" s="2"/>
      <c r="AZ264" s="2">
        <v>1</v>
      </c>
      <c r="BA264" s="2">
        <v>1</v>
      </c>
      <c r="BB264" s="2">
        <v>1</v>
      </c>
      <c r="BC264" s="2">
        <v>1</v>
      </c>
      <c r="BD264" s="2" t="s">
        <v>6</v>
      </c>
      <c r="BE264" s="2" t="s">
        <v>6</v>
      </c>
      <c r="BF264" s="2" t="s">
        <v>6</v>
      </c>
      <c r="BG264" s="2" t="s">
        <v>6</v>
      </c>
      <c r="BH264" s="2">
        <v>0</v>
      </c>
      <c r="BI264" s="2">
        <v>2</v>
      </c>
      <c r="BJ264" s="2" t="s">
        <v>448</v>
      </c>
      <c r="BK264" s="2"/>
      <c r="BL264" s="2"/>
      <c r="BM264" s="2">
        <v>108001</v>
      </c>
      <c r="BN264" s="2">
        <v>0</v>
      </c>
      <c r="BO264" s="2" t="s">
        <v>6</v>
      </c>
      <c r="BP264" s="2">
        <v>0</v>
      </c>
      <c r="BQ264" s="2">
        <v>3</v>
      </c>
      <c r="BR264" s="2">
        <v>0</v>
      </c>
      <c r="BS264" s="2">
        <v>1</v>
      </c>
      <c r="BT264" s="2">
        <v>1</v>
      </c>
      <c r="BU264" s="2">
        <v>1</v>
      </c>
      <c r="BV264" s="2">
        <v>1</v>
      </c>
      <c r="BW264" s="2">
        <v>1</v>
      </c>
      <c r="BX264" s="2">
        <v>1</v>
      </c>
      <c r="BY264" s="2" t="s">
        <v>6</v>
      </c>
      <c r="BZ264" s="2">
        <v>95</v>
      </c>
      <c r="CA264" s="2">
        <v>65</v>
      </c>
      <c r="CB264" s="2"/>
      <c r="CC264" s="2"/>
      <c r="CD264" s="2"/>
      <c r="CE264" s="2"/>
      <c r="CF264" s="2">
        <v>0</v>
      </c>
      <c r="CG264" s="2">
        <v>0</v>
      </c>
      <c r="CH264" s="2"/>
      <c r="CI264" s="2"/>
      <c r="CJ264" s="2"/>
      <c r="CK264" s="2"/>
      <c r="CL264" s="2"/>
      <c r="CM264" s="2">
        <v>0</v>
      </c>
      <c r="CN264" s="2" t="s">
        <v>449</v>
      </c>
      <c r="CO264" s="2">
        <v>0</v>
      </c>
      <c r="CP264" s="2">
        <f t="shared" si="316"/>
        <v>8.17</v>
      </c>
      <c r="CQ264" s="2">
        <f t="shared" si="317"/>
        <v>0</v>
      </c>
      <c r="CR264" s="2">
        <f t="shared" si="318"/>
        <v>5.3310000000000004</v>
      </c>
      <c r="CS264" s="2">
        <f t="shared" si="319"/>
        <v>0.753</v>
      </c>
      <c r="CT264" s="2">
        <f t="shared" si="320"/>
        <v>2.835</v>
      </c>
      <c r="CU264" s="2">
        <f t="shared" si="321"/>
        <v>0</v>
      </c>
      <c r="CV264" s="2">
        <f t="shared" si="322"/>
        <v>0.27</v>
      </c>
      <c r="CW264" s="2">
        <f t="shared" si="323"/>
        <v>0.06</v>
      </c>
      <c r="CX264" s="2">
        <f t="shared" si="324"/>
        <v>0</v>
      </c>
      <c r="CY264" s="2">
        <f t="shared" si="325"/>
        <v>3.4105000000000003</v>
      </c>
      <c r="CZ264" s="2">
        <f t="shared" si="326"/>
        <v>2.3334999999999999</v>
      </c>
      <c r="DA264" s="2"/>
      <c r="DB264" s="2"/>
      <c r="DC264" s="2" t="s">
        <v>6</v>
      </c>
      <c r="DD264" s="2" t="s">
        <v>30</v>
      </c>
      <c r="DE264" s="2" t="s">
        <v>450</v>
      </c>
      <c r="DF264" s="2" t="s">
        <v>450</v>
      </c>
      <c r="DG264" s="2" t="s">
        <v>450</v>
      </c>
      <c r="DH264" s="2" t="s">
        <v>6</v>
      </c>
      <c r="DI264" s="2" t="s">
        <v>450</v>
      </c>
      <c r="DJ264" s="2" t="s">
        <v>450</v>
      </c>
      <c r="DK264" s="2" t="s">
        <v>6</v>
      </c>
      <c r="DL264" s="2" t="s">
        <v>6</v>
      </c>
      <c r="DM264" s="2" t="s">
        <v>6</v>
      </c>
      <c r="DN264" s="2">
        <v>0</v>
      </c>
      <c r="DO264" s="2">
        <v>0</v>
      </c>
      <c r="DP264" s="2">
        <v>1</v>
      </c>
      <c r="DQ264" s="2">
        <v>1</v>
      </c>
      <c r="DR264" s="2"/>
      <c r="DS264" s="2"/>
      <c r="DT264" s="2"/>
      <c r="DU264" s="2">
        <v>1013</v>
      </c>
      <c r="DV264" s="2" t="s">
        <v>447</v>
      </c>
      <c r="DW264" s="2" t="s">
        <v>447</v>
      </c>
      <c r="DX264" s="2">
        <v>1</v>
      </c>
      <c r="DY264" s="2"/>
      <c r="DZ264" s="2"/>
      <c r="EA264" s="2"/>
      <c r="EB264" s="2"/>
      <c r="EC264" s="2"/>
      <c r="ED264" s="2"/>
      <c r="EE264" s="2">
        <v>16510370</v>
      </c>
      <c r="EF264" s="2">
        <v>3</v>
      </c>
      <c r="EG264" s="2" t="s">
        <v>451</v>
      </c>
      <c r="EH264" s="2">
        <v>0</v>
      </c>
      <c r="EI264" s="2" t="s">
        <v>6</v>
      </c>
      <c r="EJ264" s="2">
        <v>2</v>
      </c>
      <c r="EK264" s="2">
        <v>108001</v>
      </c>
      <c r="EL264" s="2" t="s">
        <v>452</v>
      </c>
      <c r="EM264" s="2" t="s">
        <v>453</v>
      </c>
      <c r="EN264" s="2"/>
      <c r="EO264" s="2" t="s">
        <v>454</v>
      </c>
      <c r="EP264" s="2"/>
      <c r="EQ264" s="2">
        <v>0</v>
      </c>
      <c r="ER264" s="2">
        <v>33.42</v>
      </c>
      <c r="ES264" s="2">
        <v>6.2</v>
      </c>
      <c r="ET264" s="2">
        <v>17.77</v>
      </c>
      <c r="EU264" s="2">
        <v>2.5099999999999998</v>
      </c>
      <c r="EV264" s="2">
        <v>9.4499999999999993</v>
      </c>
      <c r="EW264" s="2">
        <v>0.9</v>
      </c>
      <c r="EX264" s="2">
        <v>0.2</v>
      </c>
      <c r="EY264" s="2">
        <v>0</v>
      </c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>
        <v>0</v>
      </c>
      <c r="FR264" s="2">
        <f t="shared" si="327"/>
        <v>0</v>
      </c>
      <c r="FS264" s="2">
        <v>0</v>
      </c>
      <c r="FT264" s="2"/>
      <c r="FU264" s="2"/>
      <c r="FV264" s="2"/>
      <c r="FW264" s="2"/>
      <c r="FX264" s="2">
        <v>95</v>
      </c>
      <c r="FY264" s="2">
        <v>65</v>
      </c>
      <c r="FZ264" s="2"/>
      <c r="GA264" s="2" t="s">
        <v>6</v>
      </c>
      <c r="GB264" s="2"/>
      <c r="GC264" s="2"/>
      <c r="GD264" s="2">
        <v>0</v>
      </c>
      <c r="GE264" s="2"/>
      <c r="GF264" s="2">
        <v>-751426337</v>
      </c>
      <c r="GG264" s="2">
        <v>2</v>
      </c>
      <c r="GH264" s="2">
        <v>1</v>
      </c>
      <c r="GI264" s="2">
        <v>-2</v>
      </c>
      <c r="GJ264" s="2">
        <v>0</v>
      </c>
      <c r="GK264" s="2">
        <f>ROUND(R264*(R12)/100,2)</f>
        <v>0</v>
      </c>
      <c r="GL264" s="2">
        <f t="shared" si="328"/>
        <v>0</v>
      </c>
      <c r="GM264" s="2">
        <f t="shared" si="329"/>
        <v>13.91</v>
      </c>
      <c r="GN264" s="2">
        <f t="shared" si="330"/>
        <v>0</v>
      </c>
      <c r="GO264" s="2">
        <f t="shared" si="331"/>
        <v>13.91</v>
      </c>
      <c r="GP264" s="2">
        <f t="shared" si="332"/>
        <v>0</v>
      </c>
      <c r="GQ264" s="2"/>
      <c r="GR264" s="2">
        <v>0</v>
      </c>
      <c r="GS264" s="2">
        <v>3</v>
      </c>
      <c r="GT264" s="2">
        <v>0</v>
      </c>
      <c r="GU264" s="2" t="s">
        <v>6</v>
      </c>
      <c r="GV264" s="2">
        <f t="shared" si="333"/>
        <v>0</v>
      </c>
      <c r="GW264" s="2">
        <v>1</v>
      </c>
      <c r="GX264" s="2">
        <f t="shared" si="334"/>
        <v>0</v>
      </c>
      <c r="GY264" s="2"/>
      <c r="GZ264" s="2"/>
      <c r="HA264" s="2">
        <v>0</v>
      </c>
      <c r="HB264" s="2">
        <v>0</v>
      </c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>
        <v>0</v>
      </c>
      <c r="IL264" s="2"/>
      <c r="IM264" s="2"/>
      <c r="IN264" s="2"/>
      <c r="IO264" s="2"/>
      <c r="IP264" s="2"/>
      <c r="IQ264" s="2"/>
      <c r="IR264" s="2"/>
      <c r="IS264" s="2"/>
      <c r="IT264" s="2"/>
      <c r="IU264" s="2"/>
    </row>
    <row r="265" spans="1:255" x14ac:dyDescent="0.2">
      <c r="A265">
        <v>17</v>
      </c>
      <c r="B265">
        <v>1</v>
      </c>
      <c r="C265">
        <f>ROW(SmtRes!A546)</f>
        <v>546</v>
      </c>
      <c r="D265">
        <f>ROW(EtalonRes!A526)</f>
        <v>526</v>
      </c>
      <c r="E265" t="s">
        <v>444</v>
      </c>
      <c r="F265" t="s">
        <v>445</v>
      </c>
      <c r="G265" t="s">
        <v>446</v>
      </c>
      <c r="H265" t="s">
        <v>447</v>
      </c>
      <c r="I265">
        <v>1</v>
      </c>
      <c r="J265">
        <v>0</v>
      </c>
      <c r="O265">
        <f t="shared" si="296"/>
        <v>58.22</v>
      </c>
      <c r="P265">
        <f t="shared" si="297"/>
        <v>0</v>
      </c>
      <c r="Q265">
        <f t="shared" si="298"/>
        <v>38.01</v>
      </c>
      <c r="R265">
        <f t="shared" si="299"/>
        <v>5.37</v>
      </c>
      <c r="S265">
        <f t="shared" si="300"/>
        <v>20.21</v>
      </c>
      <c r="T265">
        <f t="shared" si="301"/>
        <v>0</v>
      </c>
      <c r="U265">
        <f t="shared" si="302"/>
        <v>0.27</v>
      </c>
      <c r="V265">
        <f t="shared" si="303"/>
        <v>0.06</v>
      </c>
      <c r="W265">
        <f t="shared" si="304"/>
        <v>0</v>
      </c>
      <c r="X265">
        <f t="shared" si="305"/>
        <v>24.3</v>
      </c>
      <c r="Y265">
        <f t="shared" si="306"/>
        <v>16.63</v>
      </c>
      <c r="AA265">
        <v>16688586</v>
      </c>
      <c r="AB265">
        <f t="shared" si="307"/>
        <v>8.1660000000000004</v>
      </c>
      <c r="AC265">
        <f>ROUND(((ES265*0)),6)</f>
        <v>0</v>
      </c>
      <c r="AD265">
        <f>ROUND(((((ET265*0.3))-((EU265*0.3)))+AE265),6)</f>
        <v>5.3310000000000004</v>
      </c>
      <c r="AE265">
        <f t="shared" si="335"/>
        <v>0.753</v>
      </c>
      <c r="AF265">
        <f t="shared" si="335"/>
        <v>2.835</v>
      </c>
      <c r="AG265">
        <f t="shared" si="312"/>
        <v>0</v>
      </c>
      <c r="AH265">
        <f t="shared" si="336"/>
        <v>0.27</v>
      </c>
      <c r="AI265">
        <f t="shared" si="336"/>
        <v>0.06</v>
      </c>
      <c r="AJ265">
        <f t="shared" si="315"/>
        <v>0</v>
      </c>
      <c r="AK265">
        <v>33.42</v>
      </c>
      <c r="AL265">
        <v>6.2</v>
      </c>
      <c r="AM265">
        <v>17.77</v>
      </c>
      <c r="AN265">
        <v>2.5099999999999998</v>
      </c>
      <c r="AO265">
        <v>9.4499999999999993</v>
      </c>
      <c r="AP265">
        <v>0</v>
      </c>
      <c r="AQ265">
        <v>0.9</v>
      </c>
      <c r="AR265">
        <v>0.2</v>
      </c>
      <c r="AS265">
        <v>0</v>
      </c>
      <c r="AT265">
        <v>95</v>
      </c>
      <c r="AU265">
        <v>65</v>
      </c>
      <c r="AV265">
        <v>1</v>
      </c>
      <c r="AW265">
        <v>1</v>
      </c>
      <c r="AZ265">
        <v>7.13</v>
      </c>
      <c r="BA265">
        <v>7.13</v>
      </c>
      <c r="BB265">
        <v>7.13</v>
      </c>
      <c r="BC265">
        <v>7.13</v>
      </c>
      <c r="BD265" t="s">
        <v>6</v>
      </c>
      <c r="BE265" t="s">
        <v>6</v>
      </c>
      <c r="BF265" t="s">
        <v>6</v>
      </c>
      <c r="BG265" t="s">
        <v>6</v>
      </c>
      <c r="BH265">
        <v>0</v>
      </c>
      <c r="BI265">
        <v>2</v>
      </c>
      <c r="BJ265" t="s">
        <v>448</v>
      </c>
      <c r="BM265">
        <v>108001</v>
      </c>
      <c r="BN265">
        <v>0</v>
      </c>
      <c r="BO265" t="s">
        <v>6</v>
      </c>
      <c r="BP265">
        <v>0</v>
      </c>
      <c r="BQ265">
        <v>3</v>
      </c>
      <c r="BR265">
        <v>0</v>
      </c>
      <c r="BS265">
        <v>7.13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6</v>
      </c>
      <c r="BZ265">
        <v>95</v>
      </c>
      <c r="CA265">
        <v>65</v>
      </c>
      <c r="CF265">
        <v>0</v>
      </c>
      <c r="CG265">
        <v>0</v>
      </c>
      <c r="CM265">
        <v>0</v>
      </c>
      <c r="CN265" t="s">
        <v>449</v>
      </c>
      <c r="CO265">
        <v>0</v>
      </c>
      <c r="CP265">
        <f t="shared" si="316"/>
        <v>58.22</v>
      </c>
      <c r="CQ265">
        <f t="shared" si="317"/>
        <v>0</v>
      </c>
      <c r="CR265">
        <f t="shared" si="318"/>
        <v>38.01003</v>
      </c>
      <c r="CS265">
        <f t="shared" si="319"/>
        <v>5.3688899999999995</v>
      </c>
      <c r="CT265">
        <f t="shared" si="320"/>
        <v>20.213549999999998</v>
      </c>
      <c r="CU265">
        <f t="shared" si="321"/>
        <v>0</v>
      </c>
      <c r="CV265">
        <f t="shared" si="322"/>
        <v>0.27</v>
      </c>
      <c r="CW265">
        <f t="shared" si="323"/>
        <v>0.06</v>
      </c>
      <c r="CX265">
        <f t="shared" si="324"/>
        <v>0</v>
      </c>
      <c r="CY265">
        <f t="shared" si="325"/>
        <v>24.301000000000002</v>
      </c>
      <c r="CZ265">
        <f t="shared" si="326"/>
        <v>16.626999999999999</v>
      </c>
      <c r="DC265" t="s">
        <v>6</v>
      </c>
      <c r="DD265" t="s">
        <v>30</v>
      </c>
      <c r="DE265" t="s">
        <v>450</v>
      </c>
      <c r="DF265" t="s">
        <v>450</v>
      </c>
      <c r="DG265" t="s">
        <v>450</v>
      </c>
      <c r="DH265" t="s">
        <v>6</v>
      </c>
      <c r="DI265" t="s">
        <v>450</v>
      </c>
      <c r="DJ265" t="s">
        <v>450</v>
      </c>
      <c r="DK265" t="s">
        <v>6</v>
      </c>
      <c r="DL265" t="s">
        <v>6</v>
      </c>
      <c r="DM265" t="s">
        <v>6</v>
      </c>
      <c r="DN265">
        <v>0</v>
      </c>
      <c r="DO265">
        <v>0</v>
      </c>
      <c r="DP265">
        <v>1</v>
      </c>
      <c r="DQ265">
        <v>1</v>
      </c>
      <c r="DU265">
        <v>1013</v>
      </c>
      <c r="DV265" t="s">
        <v>447</v>
      </c>
      <c r="DW265" t="s">
        <v>447</v>
      </c>
      <c r="DX265">
        <v>1</v>
      </c>
      <c r="EE265">
        <v>16510370</v>
      </c>
      <c r="EF265">
        <v>3</v>
      </c>
      <c r="EG265" t="s">
        <v>451</v>
      </c>
      <c r="EH265">
        <v>0</v>
      </c>
      <c r="EI265" t="s">
        <v>6</v>
      </c>
      <c r="EJ265">
        <v>2</v>
      </c>
      <c r="EK265">
        <v>108001</v>
      </c>
      <c r="EL265" t="s">
        <v>452</v>
      </c>
      <c r="EM265" t="s">
        <v>453</v>
      </c>
      <c r="EO265" t="s">
        <v>454</v>
      </c>
      <c r="EQ265">
        <v>0</v>
      </c>
      <c r="ER265">
        <v>33.42</v>
      </c>
      <c r="ES265">
        <v>6.2</v>
      </c>
      <c r="ET265">
        <v>17.77</v>
      </c>
      <c r="EU265">
        <v>2.5099999999999998</v>
      </c>
      <c r="EV265">
        <v>9.4499999999999993</v>
      </c>
      <c r="EW265">
        <v>0.9</v>
      </c>
      <c r="EX265">
        <v>0.2</v>
      </c>
      <c r="EY265">
        <v>0</v>
      </c>
      <c r="FQ265">
        <v>0</v>
      </c>
      <c r="FR265">
        <f t="shared" si="327"/>
        <v>0</v>
      </c>
      <c r="FS265">
        <v>0</v>
      </c>
      <c r="FX265">
        <v>95</v>
      </c>
      <c r="FY265">
        <v>65</v>
      </c>
      <c r="GA265" t="s">
        <v>6</v>
      </c>
      <c r="GD265">
        <v>0</v>
      </c>
      <c r="GF265">
        <v>-751426337</v>
      </c>
      <c r="GG265">
        <v>1</v>
      </c>
      <c r="GH265">
        <v>1</v>
      </c>
      <c r="GI265">
        <v>4</v>
      </c>
      <c r="GJ265">
        <v>0</v>
      </c>
      <c r="GK265">
        <f>ROUND(R265*(S12)/100,2)</f>
        <v>0</v>
      </c>
      <c r="GL265">
        <f t="shared" si="328"/>
        <v>0</v>
      </c>
      <c r="GM265">
        <f t="shared" si="329"/>
        <v>99.15</v>
      </c>
      <c r="GN265">
        <f t="shared" si="330"/>
        <v>0</v>
      </c>
      <c r="GO265">
        <f t="shared" si="331"/>
        <v>99.15</v>
      </c>
      <c r="GP265">
        <f t="shared" si="332"/>
        <v>0</v>
      </c>
      <c r="GR265">
        <v>0</v>
      </c>
      <c r="GS265">
        <v>3</v>
      </c>
      <c r="GT265">
        <v>0</v>
      </c>
      <c r="GU265" t="s">
        <v>6</v>
      </c>
      <c r="GV265">
        <f t="shared" si="333"/>
        <v>0</v>
      </c>
      <c r="GW265">
        <v>1</v>
      </c>
      <c r="GX265">
        <f t="shared" si="334"/>
        <v>0</v>
      </c>
      <c r="HA265">
        <v>0</v>
      </c>
      <c r="HB265">
        <v>0</v>
      </c>
      <c r="IK265">
        <v>0</v>
      </c>
    </row>
    <row r="266" spans="1:255" x14ac:dyDescent="0.2">
      <c r="A266" s="2">
        <v>17</v>
      </c>
      <c r="B266" s="2">
        <v>1</v>
      </c>
      <c r="C266" s="2">
        <f>ROW(SmtRes!A560)</f>
        <v>560</v>
      </c>
      <c r="D266" s="2">
        <f>ROW(EtalonRes!A540)</f>
        <v>540</v>
      </c>
      <c r="E266" s="2" t="s">
        <v>455</v>
      </c>
      <c r="F266" s="2" t="s">
        <v>456</v>
      </c>
      <c r="G266" s="2" t="s">
        <v>457</v>
      </c>
      <c r="H266" s="2" t="s">
        <v>447</v>
      </c>
      <c r="I266" s="2">
        <v>1</v>
      </c>
      <c r="J266" s="2">
        <v>0</v>
      </c>
      <c r="K266" s="2"/>
      <c r="L266" s="2"/>
      <c r="M266" s="2"/>
      <c r="N266" s="2"/>
      <c r="O266" s="2">
        <f t="shared" si="296"/>
        <v>4.7699999999999996</v>
      </c>
      <c r="P266" s="2">
        <f t="shared" si="297"/>
        <v>0</v>
      </c>
      <c r="Q266" s="2">
        <f t="shared" si="298"/>
        <v>0.32</v>
      </c>
      <c r="R266" s="2">
        <f t="shared" si="299"/>
        <v>0</v>
      </c>
      <c r="S266" s="2">
        <f t="shared" si="300"/>
        <v>4.45</v>
      </c>
      <c r="T266" s="2">
        <f t="shared" si="301"/>
        <v>0</v>
      </c>
      <c r="U266" s="2">
        <f t="shared" si="302"/>
        <v>0.46799999999999997</v>
      </c>
      <c r="V266" s="2">
        <f t="shared" si="303"/>
        <v>0</v>
      </c>
      <c r="W266" s="2">
        <f t="shared" si="304"/>
        <v>0</v>
      </c>
      <c r="X266" s="2">
        <f t="shared" si="305"/>
        <v>4.2300000000000004</v>
      </c>
      <c r="Y266" s="2">
        <f t="shared" si="306"/>
        <v>2.89</v>
      </c>
      <c r="Z266" s="2"/>
      <c r="AA266" s="2">
        <v>16688585</v>
      </c>
      <c r="AB266" s="2">
        <f t="shared" si="307"/>
        <v>4.7670000000000003</v>
      </c>
      <c r="AC266" s="2">
        <f>ROUND(((ES266*0)),6)</f>
        <v>0</v>
      </c>
      <c r="AD266" s="2">
        <f>ROUND(((((ET266*0.3))-((EU266*0.3)))+AE266),6)</f>
        <v>0.315</v>
      </c>
      <c r="AE266" s="2">
        <f t="shared" si="335"/>
        <v>0</v>
      </c>
      <c r="AF266" s="2">
        <f t="shared" si="335"/>
        <v>4.452</v>
      </c>
      <c r="AG266" s="2">
        <f t="shared" si="312"/>
        <v>0</v>
      </c>
      <c r="AH266" s="2">
        <f t="shared" si="336"/>
        <v>0.46799999999999997</v>
      </c>
      <c r="AI266" s="2">
        <f t="shared" si="336"/>
        <v>0</v>
      </c>
      <c r="AJ266" s="2">
        <f t="shared" si="315"/>
        <v>0</v>
      </c>
      <c r="AK266" s="2">
        <v>35.979999999999997</v>
      </c>
      <c r="AL266" s="2">
        <v>20.09</v>
      </c>
      <c r="AM266" s="2">
        <v>1.05</v>
      </c>
      <c r="AN266" s="2">
        <v>0</v>
      </c>
      <c r="AO266" s="2">
        <v>14.84</v>
      </c>
      <c r="AP266" s="2">
        <v>0</v>
      </c>
      <c r="AQ266" s="2">
        <v>1.56</v>
      </c>
      <c r="AR266" s="2">
        <v>0</v>
      </c>
      <c r="AS266" s="2">
        <v>0</v>
      </c>
      <c r="AT266" s="2">
        <v>95</v>
      </c>
      <c r="AU266" s="2">
        <v>65</v>
      </c>
      <c r="AV266" s="2">
        <v>1</v>
      </c>
      <c r="AW266" s="2">
        <v>1</v>
      </c>
      <c r="AX266" s="2"/>
      <c r="AY266" s="2"/>
      <c r="AZ266" s="2">
        <v>1</v>
      </c>
      <c r="BA266" s="2">
        <v>1</v>
      </c>
      <c r="BB266" s="2">
        <v>1</v>
      </c>
      <c r="BC266" s="2">
        <v>1</v>
      </c>
      <c r="BD266" s="2" t="s">
        <v>6</v>
      </c>
      <c r="BE266" s="2" t="s">
        <v>6</v>
      </c>
      <c r="BF266" s="2" t="s">
        <v>6</v>
      </c>
      <c r="BG266" s="2" t="s">
        <v>6</v>
      </c>
      <c r="BH266" s="2">
        <v>0</v>
      </c>
      <c r="BI266" s="2">
        <v>2</v>
      </c>
      <c r="BJ266" s="2" t="s">
        <v>458</v>
      </c>
      <c r="BK266" s="2"/>
      <c r="BL266" s="2"/>
      <c r="BM266" s="2">
        <v>108001</v>
      </c>
      <c r="BN266" s="2">
        <v>0</v>
      </c>
      <c r="BO266" s="2" t="s">
        <v>6</v>
      </c>
      <c r="BP266" s="2">
        <v>0</v>
      </c>
      <c r="BQ266" s="2">
        <v>3</v>
      </c>
      <c r="BR266" s="2">
        <v>0</v>
      </c>
      <c r="BS266" s="2">
        <v>1</v>
      </c>
      <c r="BT266" s="2">
        <v>1</v>
      </c>
      <c r="BU266" s="2">
        <v>1</v>
      </c>
      <c r="BV266" s="2">
        <v>1</v>
      </c>
      <c r="BW266" s="2">
        <v>1</v>
      </c>
      <c r="BX266" s="2">
        <v>1</v>
      </c>
      <c r="BY266" s="2" t="s">
        <v>6</v>
      </c>
      <c r="BZ266" s="2">
        <v>95</v>
      </c>
      <c r="CA266" s="2">
        <v>65</v>
      </c>
      <c r="CB266" s="2"/>
      <c r="CC266" s="2"/>
      <c r="CD266" s="2"/>
      <c r="CE266" s="2"/>
      <c r="CF266" s="2">
        <v>0</v>
      </c>
      <c r="CG266" s="2">
        <v>0</v>
      </c>
      <c r="CH266" s="2"/>
      <c r="CI266" s="2"/>
      <c r="CJ266" s="2"/>
      <c r="CK266" s="2"/>
      <c r="CL266" s="2"/>
      <c r="CM266" s="2">
        <v>0</v>
      </c>
      <c r="CN266" s="2" t="s">
        <v>449</v>
      </c>
      <c r="CO266" s="2">
        <v>0</v>
      </c>
      <c r="CP266" s="2">
        <f t="shared" si="316"/>
        <v>4.7700000000000005</v>
      </c>
      <c r="CQ266" s="2">
        <f t="shared" si="317"/>
        <v>0</v>
      </c>
      <c r="CR266" s="2">
        <f t="shared" si="318"/>
        <v>0.315</v>
      </c>
      <c r="CS266" s="2">
        <f t="shared" si="319"/>
        <v>0</v>
      </c>
      <c r="CT266" s="2">
        <f t="shared" si="320"/>
        <v>4.452</v>
      </c>
      <c r="CU266" s="2">
        <f t="shared" si="321"/>
        <v>0</v>
      </c>
      <c r="CV266" s="2">
        <f t="shared" si="322"/>
        <v>0.46799999999999997</v>
      </c>
      <c r="CW266" s="2">
        <f t="shared" si="323"/>
        <v>0</v>
      </c>
      <c r="CX266" s="2">
        <f t="shared" si="324"/>
        <v>0</v>
      </c>
      <c r="CY266" s="2">
        <f t="shared" si="325"/>
        <v>4.2275</v>
      </c>
      <c r="CZ266" s="2">
        <f t="shared" si="326"/>
        <v>2.8925000000000001</v>
      </c>
      <c r="DA266" s="2"/>
      <c r="DB266" s="2"/>
      <c r="DC266" s="2" t="s">
        <v>6</v>
      </c>
      <c r="DD266" s="2" t="s">
        <v>30</v>
      </c>
      <c r="DE266" s="2" t="s">
        <v>450</v>
      </c>
      <c r="DF266" s="2" t="s">
        <v>450</v>
      </c>
      <c r="DG266" s="2" t="s">
        <v>450</v>
      </c>
      <c r="DH266" s="2" t="s">
        <v>6</v>
      </c>
      <c r="DI266" s="2" t="s">
        <v>450</v>
      </c>
      <c r="DJ266" s="2" t="s">
        <v>450</v>
      </c>
      <c r="DK266" s="2" t="s">
        <v>6</v>
      </c>
      <c r="DL266" s="2" t="s">
        <v>6</v>
      </c>
      <c r="DM266" s="2" t="s">
        <v>6</v>
      </c>
      <c r="DN266" s="2">
        <v>0</v>
      </c>
      <c r="DO266" s="2">
        <v>0</v>
      </c>
      <c r="DP266" s="2">
        <v>1</v>
      </c>
      <c r="DQ266" s="2">
        <v>1</v>
      </c>
      <c r="DR266" s="2"/>
      <c r="DS266" s="2"/>
      <c r="DT266" s="2"/>
      <c r="DU266" s="2">
        <v>1013</v>
      </c>
      <c r="DV266" s="2" t="s">
        <v>447</v>
      </c>
      <c r="DW266" s="2" t="s">
        <v>447</v>
      </c>
      <c r="DX266" s="2">
        <v>1</v>
      </c>
      <c r="DY266" s="2"/>
      <c r="DZ266" s="2"/>
      <c r="EA266" s="2"/>
      <c r="EB266" s="2"/>
      <c r="EC266" s="2"/>
      <c r="ED266" s="2"/>
      <c r="EE266" s="2">
        <v>16510370</v>
      </c>
      <c r="EF266" s="2">
        <v>3</v>
      </c>
      <c r="EG266" s="2" t="s">
        <v>451</v>
      </c>
      <c r="EH266" s="2">
        <v>0</v>
      </c>
      <c r="EI266" s="2" t="s">
        <v>6</v>
      </c>
      <c r="EJ266" s="2">
        <v>2</v>
      </c>
      <c r="EK266" s="2">
        <v>108001</v>
      </c>
      <c r="EL266" s="2" t="s">
        <v>452</v>
      </c>
      <c r="EM266" s="2" t="s">
        <v>453</v>
      </c>
      <c r="EN266" s="2"/>
      <c r="EO266" s="2" t="s">
        <v>454</v>
      </c>
      <c r="EP266" s="2"/>
      <c r="EQ266" s="2">
        <v>0</v>
      </c>
      <c r="ER266" s="2">
        <v>35.979999999999997</v>
      </c>
      <c r="ES266" s="2">
        <v>20.09</v>
      </c>
      <c r="ET266" s="2">
        <v>1.05</v>
      </c>
      <c r="EU266" s="2">
        <v>0</v>
      </c>
      <c r="EV266" s="2">
        <v>14.84</v>
      </c>
      <c r="EW266" s="2">
        <v>1.56</v>
      </c>
      <c r="EX266" s="2">
        <v>0</v>
      </c>
      <c r="EY266" s="2">
        <v>0</v>
      </c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>
        <v>0</v>
      </c>
      <c r="FR266" s="2">
        <f t="shared" si="327"/>
        <v>0</v>
      </c>
      <c r="FS266" s="2">
        <v>0</v>
      </c>
      <c r="FT266" s="2"/>
      <c r="FU266" s="2"/>
      <c r="FV266" s="2"/>
      <c r="FW266" s="2"/>
      <c r="FX266" s="2">
        <v>95</v>
      </c>
      <c r="FY266" s="2">
        <v>65</v>
      </c>
      <c r="FZ266" s="2"/>
      <c r="GA266" s="2" t="s">
        <v>6</v>
      </c>
      <c r="GB266" s="2"/>
      <c r="GC266" s="2"/>
      <c r="GD266" s="2">
        <v>0</v>
      </c>
      <c r="GE266" s="2"/>
      <c r="GF266" s="2">
        <v>1852459757</v>
      </c>
      <c r="GG266" s="2">
        <v>2</v>
      </c>
      <c r="GH266" s="2">
        <v>1</v>
      </c>
      <c r="GI266" s="2">
        <v>-2</v>
      </c>
      <c r="GJ266" s="2">
        <v>0</v>
      </c>
      <c r="GK266" s="2">
        <f>ROUND(R266*(R12)/100,2)</f>
        <v>0</v>
      </c>
      <c r="GL266" s="2">
        <f t="shared" si="328"/>
        <v>0</v>
      </c>
      <c r="GM266" s="2">
        <f t="shared" si="329"/>
        <v>11.89</v>
      </c>
      <c r="GN266" s="2">
        <f t="shared" si="330"/>
        <v>0</v>
      </c>
      <c r="GO266" s="2">
        <f t="shared" si="331"/>
        <v>11.89</v>
      </c>
      <c r="GP266" s="2">
        <f t="shared" si="332"/>
        <v>0</v>
      </c>
      <c r="GQ266" s="2"/>
      <c r="GR266" s="2">
        <v>0</v>
      </c>
      <c r="GS266" s="2">
        <v>3</v>
      </c>
      <c r="GT266" s="2">
        <v>0</v>
      </c>
      <c r="GU266" s="2" t="s">
        <v>6</v>
      </c>
      <c r="GV266" s="2">
        <f t="shared" si="333"/>
        <v>0</v>
      </c>
      <c r="GW266" s="2">
        <v>1</v>
      </c>
      <c r="GX266" s="2">
        <f t="shared" si="334"/>
        <v>0</v>
      </c>
      <c r="GY266" s="2"/>
      <c r="GZ266" s="2"/>
      <c r="HA266" s="2">
        <v>0</v>
      </c>
      <c r="HB266" s="2">
        <v>0</v>
      </c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>
        <v>0</v>
      </c>
      <c r="IL266" s="2"/>
      <c r="IM266" s="2"/>
      <c r="IN266" s="2"/>
      <c r="IO266" s="2"/>
      <c r="IP266" s="2"/>
      <c r="IQ266" s="2"/>
      <c r="IR266" s="2"/>
      <c r="IS266" s="2"/>
      <c r="IT266" s="2"/>
      <c r="IU266" s="2"/>
    </row>
    <row r="267" spans="1:255" x14ac:dyDescent="0.2">
      <c r="A267">
        <v>17</v>
      </c>
      <c r="B267">
        <v>1</v>
      </c>
      <c r="C267">
        <f>ROW(SmtRes!A574)</f>
        <v>574</v>
      </c>
      <c r="D267">
        <f>ROW(EtalonRes!A554)</f>
        <v>554</v>
      </c>
      <c r="E267" t="s">
        <v>455</v>
      </c>
      <c r="F267" t="s">
        <v>456</v>
      </c>
      <c r="G267" t="s">
        <v>457</v>
      </c>
      <c r="H267" t="s">
        <v>447</v>
      </c>
      <c r="I267">
        <v>1</v>
      </c>
      <c r="J267">
        <v>0</v>
      </c>
      <c r="O267">
        <f t="shared" si="296"/>
        <v>33.99</v>
      </c>
      <c r="P267">
        <f t="shared" si="297"/>
        <v>0</v>
      </c>
      <c r="Q267">
        <f t="shared" si="298"/>
        <v>2.25</v>
      </c>
      <c r="R267">
        <f t="shared" si="299"/>
        <v>0</v>
      </c>
      <c r="S267">
        <f t="shared" si="300"/>
        <v>31.74</v>
      </c>
      <c r="T267">
        <f t="shared" si="301"/>
        <v>0</v>
      </c>
      <c r="U267">
        <f t="shared" si="302"/>
        <v>0.46799999999999997</v>
      </c>
      <c r="V267">
        <f t="shared" si="303"/>
        <v>0</v>
      </c>
      <c r="W267">
        <f t="shared" si="304"/>
        <v>0</v>
      </c>
      <c r="X267">
        <f t="shared" si="305"/>
        <v>30.15</v>
      </c>
      <c r="Y267">
        <f t="shared" si="306"/>
        <v>20.63</v>
      </c>
      <c r="AA267">
        <v>16688586</v>
      </c>
      <c r="AB267">
        <f t="shared" si="307"/>
        <v>4.7670000000000003</v>
      </c>
      <c r="AC267">
        <f>ROUND(((ES267*0)),6)</f>
        <v>0</v>
      </c>
      <c r="AD267">
        <f>ROUND(((((ET267*0.3))-((EU267*0.3)))+AE267),6)</f>
        <v>0.315</v>
      </c>
      <c r="AE267">
        <f t="shared" si="335"/>
        <v>0</v>
      </c>
      <c r="AF267">
        <f t="shared" si="335"/>
        <v>4.452</v>
      </c>
      <c r="AG267">
        <f t="shared" si="312"/>
        <v>0</v>
      </c>
      <c r="AH267">
        <f t="shared" si="336"/>
        <v>0.46799999999999997</v>
      </c>
      <c r="AI267">
        <f t="shared" si="336"/>
        <v>0</v>
      </c>
      <c r="AJ267">
        <f t="shared" si="315"/>
        <v>0</v>
      </c>
      <c r="AK267">
        <v>35.979999999999997</v>
      </c>
      <c r="AL267">
        <v>20.09</v>
      </c>
      <c r="AM267">
        <v>1.05</v>
      </c>
      <c r="AN267">
        <v>0</v>
      </c>
      <c r="AO267">
        <v>14.84</v>
      </c>
      <c r="AP267">
        <v>0</v>
      </c>
      <c r="AQ267">
        <v>1.56</v>
      </c>
      <c r="AR267">
        <v>0</v>
      </c>
      <c r="AS267">
        <v>0</v>
      </c>
      <c r="AT267">
        <v>95</v>
      </c>
      <c r="AU267">
        <v>65</v>
      </c>
      <c r="AV267">
        <v>1</v>
      </c>
      <c r="AW267">
        <v>1</v>
      </c>
      <c r="AZ267">
        <v>7.13</v>
      </c>
      <c r="BA267">
        <v>7.13</v>
      </c>
      <c r="BB267">
        <v>7.13</v>
      </c>
      <c r="BC267">
        <v>7.13</v>
      </c>
      <c r="BD267" t="s">
        <v>6</v>
      </c>
      <c r="BE267" t="s">
        <v>6</v>
      </c>
      <c r="BF267" t="s">
        <v>6</v>
      </c>
      <c r="BG267" t="s">
        <v>6</v>
      </c>
      <c r="BH267">
        <v>0</v>
      </c>
      <c r="BI267">
        <v>2</v>
      </c>
      <c r="BJ267" t="s">
        <v>458</v>
      </c>
      <c r="BM267">
        <v>108001</v>
      </c>
      <c r="BN267">
        <v>0</v>
      </c>
      <c r="BO267" t="s">
        <v>6</v>
      </c>
      <c r="BP267">
        <v>0</v>
      </c>
      <c r="BQ267">
        <v>3</v>
      </c>
      <c r="BR267">
        <v>0</v>
      </c>
      <c r="BS267">
        <v>7.13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6</v>
      </c>
      <c r="BZ267">
        <v>95</v>
      </c>
      <c r="CA267">
        <v>65</v>
      </c>
      <c r="CF267">
        <v>0</v>
      </c>
      <c r="CG267">
        <v>0</v>
      </c>
      <c r="CM267">
        <v>0</v>
      </c>
      <c r="CN267" t="s">
        <v>449</v>
      </c>
      <c r="CO267">
        <v>0</v>
      </c>
      <c r="CP267">
        <f t="shared" si="316"/>
        <v>33.989999999999995</v>
      </c>
      <c r="CQ267">
        <f t="shared" si="317"/>
        <v>0</v>
      </c>
      <c r="CR267">
        <f t="shared" si="318"/>
        <v>2.2459500000000001</v>
      </c>
      <c r="CS267">
        <f t="shared" si="319"/>
        <v>0</v>
      </c>
      <c r="CT267">
        <f t="shared" si="320"/>
        <v>31.742760000000001</v>
      </c>
      <c r="CU267">
        <f t="shared" si="321"/>
        <v>0</v>
      </c>
      <c r="CV267">
        <f t="shared" si="322"/>
        <v>0.46799999999999997</v>
      </c>
      <c r="CW267">
        <f t="shared" si="323"/>
        <v>0</v>
      </c>
      <c r="CX267">
        <f t="shared" si="324"/>
        <v>0</v>
      </c>
      <c r="CY267">
        <f t="shared" si="325"/>
        <v>30.152999999999999</v>
      </c>
      <c r="CZ267">
        <f t="shared" si="326"/>
        <v>20.631</v>
      </c>
      <c r="DC267" t="s">
        <v>6</v>
      </c>
      <c r="DD267" t="s">
        <v>30</v>
      </c>
      <c r="DE267" t="s">
        <v>450</v>
      </c>
      <c r="DF267" t="s">
        <v>450</v>
      </c>
      <c r="DG267" t="s">
        <v>450</v>
      </c>
      <c r="DH267" t="s">
        <v>6</v>
      </c>
      <c r="DI267" t="s">
        <v>450</v>
      </c>
      <c r="DJ267" t="s">
        <v>450</v>
      </c>
      <c r="DK267" t="s">
        <v>6</v>
      </c>
      <c r="DL267" t="s">
        <v>6</v>
      </c>
      <c r="DM267" t="s">
        <v>6</v>
      </c>
      <c r="DN267">
        <v>0</v>
      </c>
      <c r="DO267">
        <v>0</v>
      </c>
      <c r="DP267">
        <v>1</v>
      </c>
      <c r="DQ267">
        <v>1</v>
      </c>
      <c r="DU267">
        <v>1013</v>
      </c>
      <c r="DV267" t="s">
        <v>447</v>
      </c>
      <c r="DW267" t="s">
        <v>447</v>
      </c>
      <c r="DX267">
        <v>1</v>
      </c>
      <c r="EE267">
        <v>16510370</v>
      </c>
      <c r="EF267">
        <v>3</v>
      </c>
      <c r="EG267" t="s">
        <v>451</v>
      </c>
      <c r="EH267">
        <v>0</v>
      </c>
      <c r="EI267" t="s">
        <v>6</v>
      </c>
      <c r="EJ267">
        <v>2</v>
      </c>
      <c r="EK267">
        <v>108001</v>
      </c>
      <c r="EL267" t="s">
        <v>452</v>
      </c>
      <c r="EM267" t="s">
        <v>453</v>
      </c>
      <c r="EO267" t="s">
        <v>454</v>
      </c>
      <c r="EQ267">
        <v>0</v>
      </c>
      <c r="ER267">
        <v>35.979999999999997</v>
      </c>
      <c r="ES267">
        <v>20.09</v>
      </c>
      <c r="ET267">
        <v>1.05</v>
      </c>
      <c r="EU267">
        <v>0</v>
      </c>
      <c r="EV267">
        <v>14.84</v>
      </c>
      <c r="EW267">
        <v>1.56</v>
      </c>
      <c r="EX267">
        <v>0</v>
      </c>
      <c r="EY267">
        <v>0</v>
      </c>
      <c r="FQ267">
        <v>0</v>
      </c>
      <c r="FR267">
        <f t="shared" si="327"/>
        <v>0</v>
      </c>
      <c r="FS267">
        <v>0</v>
      </c>
      <c r="FX267">
        <v>95</v>
      </c>
      <c r="FY267">
        <v>65</v>
      </c>
      <c r="GA267" t="s">
        <v>6</v>
      </c>
      <c r="GD267">
        <v>0</v>
      </c>
      <c r="GF267">
        <v>1852459757</v>
      </c>
      <c r="GG267">
        <v>1</v>
      </c>
      <c r="GH267">
        <v>1</v>
      </c>
      <c r="GI267">
        <v>4</v>
      </c>
      <c r="GJ267">
        <v>0</v>
      </c>
      <c r="GK267">
        <f>ROUND(R267*(S12)/100,2)</f>
        <v>0</v>
      </c>
      <c r="GL267">
        <f t="shared" si="328"/>
        <v>0</v>
      </c>
      <c r="GM267">
        <f t="shared" si="329"/>
        <v>84.77</v>
      </c>
      <c r="GN267">
        <f t="shared" si="330"/>
        <v>0</v>
      </c>
      <c r="GO267">
        <f t="shared" si="331"/>
        <v>84.77</v>
      </c>
      <c r="GP267">
        <f t="shared" si="332"/>
        <v>0</v>
      </c>
      <c r="GR267">
        <v>0</v>
      </c>
      <c r="GS267">
        <v>3</v>
      </c>
      <c r="GT267">
        <v>0</v>
      </c>
      <c r="GU267" t="s">
        <v>6</v>
      </c>
      <c r="GV267">
        <f t="shared" si="333"/>
        <v>0</v>
      </c>
      <c r="GW267">
        <v>1</v>
      </c>
      <c r="GX267">
        <f t="shared" si="334"/>
        <v>0</v>
      </c>
      <c r="HA267">
        <v>0</v>
      </c>
      <c r="HB267">
        <v>0</v>
      </c>
      <c r="IK267">
        <v>0</v>
      </c>
    </row>
    <row r="268" spans="1:255" x14ac:dyDescent="0.2">
      <c r="A268" s="2">
        <v>17</v>
      </c>
      <c r="B268" s="2">
        <v>1</v>
      </c>
      <c r="C268" s="2">
        <f>ROW(SmtRes!A589)</f>
        <v>589</v>
      </c>
      <c r="D268" s="2">
        <f>ROW(EtalonRes!A566)</f>
        <v>566</v>
      </c>
      <c r="E268" s="2" t="s">
        <v>459</v>
      </c>
      <c r="F268" s="2" t="s">
        <v>460</v>
      </c>
      <c r="G268" s="2" t="s">
        <v>461</v>
      </c>
      <c r="H268" s="2" t="s">
        <v>28</v>
      </c>
      <c r="I268" s="2">
        <f>ROUND(15/100,9)</f>
        <v>0.15</v>
      </c>
      <c r="J268" s="2">
        <v>0</v>
      </c>
      <c r="K268" s="2"/>
      <c r="L268" s="2"/>
      <c r="M268" s="2"/>
      <c r="N268" s="2"/>
      <c r="O268" s="2">
        <f t="shared" si="296"/>
        <v>498.49</v>
      </c>
      <c r="P268" s="2">
        <f t="shared" si="297"/>
        <v>152.88</v>
      </c>
      <c r="Q268" s="2">
        <f t="shared" si="298"/>
        <v>27.77</v>
      </c>
      <c r="R268" s="2">
        <f t="shared" si="299"/>
        <v>3.73</v>
      </c>
      <c r="S268" s="2">
        <f t="shared" si="300"/>
        <v>317.83999999999997</v>
      </c>
      <c r="T268" s="2">
        <f t="shared" si="301"/>
        <v>0</v>
      </c>
      <c r="U268" s="2">
        <f t="shared" si="302"/>
        <v>32.04</v>
      </c>
      <c r="V268" s="2">
        <f t="shared" si="303"/>
        <v>0.29699999999999999</v>
      </c>
      <c r="W268" s="2">
        <f t="shared" si="304"/>
        <v>0</v>
      </c>
      <c r="X268" s="2">
        <f t="shared" si="305"/>
        <v>305.49</v>
      </c>
      <c r="Y268" s="2">
        <f t="shared" si="306"/>
        <v>209.02</v>
      </c>
      <c r="Z268" s="2"/>
      <c r="AA268" s="2">
        <v>16688585</v>
      </c>
      <c r="AB268" s="2">
        <f t="shared" si="307"/>
        <v>3323.23</v>
      </c>
      <c r="AC268" s="2">
        <f t="shared" ref="AC268:AC299" si="337">ROUND((ES268),6)</f>
        <v>1019.17</v>
      </c>
      <c r="AD268" s="2">
        <f t="shared" ref="AD268:AD299" si="338">ROUND((((ET268)-(EU268))+AE268),6)</f>
        <v>185.15</v>
      </c>
      <c r="AE268" s="2">
        <f t="shared" ref="AE268:AE299" si="339">ROUND((EU268),6)</f>
        <v>24.85</v>
      </c>
      <c r="AF268" s="2">
        <f t="shared" ref="AF268:AF299" si="340">ROUND((EV268),6)</f>
        <v>2118.91</v>
      </c>
      <c r="AG268" s="2">
        <f t="shared" si="312"/>
        <v>0</v>
      </c>
      <c r="AH268" s="2">
        <f t="shared" ref="AH268:AH299" si="341">(EW268)</f>
        <v>213.6</v>
      </c>
      <c r="AI268" s="2">
        <f t="shared" ref="AI268:AI299" si="342">(EX268)</f>
        <v>1.98</v>
      </c>
      <c r="AJ268" s="2">
        <f t="shared" si="315"/>
        <v>0</v>
      </c>
      <c r="AK268" s="2">
        <v>3323.23</v>
      </c>
      <c r="AL268" s="2">
        <v>1019.17</v>
      </c>
      <c r="AM268" s="2">
        <v>185.15</v>
      </c>
      <c r="AN268" s="2">
        <v>24.85</v>
      </c>
      <c r="AO268" s="2">
        <v>2118.91</v>
      </c>
      <c r="AP268" s="2">
        <v>0</v>
      </c>
      <c r="AQ268" s="2">
        <v>213.6</v>
      </c>
      <c r="AR268" s="2">
        <v>1.98</v>
      </c>
      <c r="AS268" s="2">
        <v>0</v>
      </c>
      <c r="AT268" s="2">
        <v>95</v>
      </c>
      <c r="AU268" s="2">
        <v>65</v>
      </c>
      <c r="AV268" s="2">
        <v>1</v>
      </c>
      <c r="AW268" s="2">
        <v>1</v>
      </c>
      <c r="AX268" s="2"/>
      <c r="AY268" s="2"/>
      <c r="AZ268" s="2">
        <v>1</v>
      </c>
      <c r="BA268" s="2">
        <v>1</v>
      </c>
      <c r="BB268" s="2">
        <v>1</v>
      </c>
      <c r="BC268" s="2">
        <v>1</v>
      </c>
      <c r="BD268" s="2" t="s">
        <v>6</v>
      </c>
      <c r="BE268" s="2" t="s">
        <v>6</v>
      </c>
      <c r="BF268" s="2" t="s">
        <v>6</v>
      </c>
      <c r="BG268" s="2" t="s">
        <v>6</v>
      </c>
      <c r="BH268" s="2">
        <v>0</v>
      </c>
      <c r="BI268" s="2">
        <v>2</v>
      </c>
      <c r="BJ268" s="2" t="s">
        <v>462</v>
      </c>
      <c r="BK268" s="2"/>
      <c r="BL268" s="2"/>
      <c r="BM268" s="2">
        <v>108001</v>
      </c>
      <c r="BN268" s="2">
        <v>0</v>
      </c>
      <c r="BO268" s="2" t="s">
        <v>6</v>
      </c>
      <c r="BP268" s="2">
        <v>0</v>
      </c>
      <c r="BQ268" s="2">
        <v>3</v>
      </c>
      <c r="BR268" s="2">
        <v>0</v>
      </c>
      <c r="BS268" s="2">
        <v>1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 t="s">
        <v>6</v>
      </c>
      <c r="BZ268" s="2">
        <v>95</v>
      </c>
      <c r="CA268" s="2">
        <v>65</v>
      </c>
      <c r="CB268" s="2"/>
      <c r="CC268" s="2"/>
      <c r="CD268" s="2"/>
      <c r="CE268" s="2"/>
      <c r="CF268" s="2">
        <v>0</v>
      </c>
      <c r="CG268" s="2">
        <v>0</v>
      </c>
      <c r="CH268" s="2"/>
      <c r="CI268" s="2"/>
      <c r="CJ268" s="2"/>
      <c r="CK268" s="2"/>
      <c r="CL268" s="2"/>
      <c r="CM268" s="2">
        <v>0</v>
      </c>
      <c r="CN268" s="2" t="s">
        <v>6</v>
      </c>
      <c r="CO268" s="2">
        <v>0</v>
      </c>
      <c r="CP268" s="2">
        <f t="shared" si="316"/>
        <v>498.49</v>
      </c>
      <c r="CQ268" s="2">
        <f t="shared" si="317"/>
        <v>1019.17</v>
      </c>
      <c r="CR268" s="2">
        <f t="shared" si="318"/>
        <v>185.15</v>
      </c>
      <c r="CS268" s="2">
        <f t="shared" si="319"/>
        <v>24.85</v>
      </c>
      <c r="CT268" s="2">
        <f t="shared" si="320"/>
        <v>2118.91</v>
      </c>
      <c r="CU268" s="2">
        <f t="shared" si="321"/>
        <v>0</v>
      </c>
      <c r="CV268" s="2">
        <f t="shared" si="322"/>
        <v>213.6</v>
      </c>
      <c r="CW268" s="2">
        <f t="shared" si="323"/>
        <v>1.98</v>
      </c>
      <c r="CX268" s="2">
        <f t="shared" si="324"/>
        <v>0</v>
      </c>
      <c r="CY268" s="2">
        <f t="shared" si="325"/>
        <v>305.49149999999997</v>
      </c>
      <c r="CZ268" s="2">
        <f t="shared" si="326"/>
        <v>209.0205</v>
      </c>
      <c r="DA268" s="2"/>
      <c r="DB268" s="2"/>
      <c r="DC268" s="2" t="s">
        <v>6</v>
      </c>
      <c r="DD268" s="2" t="s">
        <v>6</v>
      </c>
      <c r="DE268" s="2" t="s">
        <v>6</v>
      </c>
      <c r="DF268" s="2" t="s">
        <v>6</v>
      </c>
      <c r="DG268" s="2" t="s">
        <v>6</v>
      </c>
      <c r="DH268" s="2" t="s">
        <v>6</v>
      </c>
      <c r="DI268" s="2" t="s">
        <v>6</v>
      </c>
      <c r="DJ268" s="2" t="s">
        <v>6</v>
      </c>
      <c r="DK268" s="2" t="s">
        <v>6</v>
      </c>
      <c r="DL268" s="2" t="s">
        <v>6</v>
      </c>
      <c r="DM268" s="2" t="s">
        <v>6</v>
      </c>
      <c r="DN268" s="2">
        <v>0</v>
      </c>
      <c r="DO268" s="2">
        <v>0</v>
      </c>
      <c r="DP268" s="2">
        <v>1</v>
      </c>
      <c r="DQ268" s="2">
        <v>1</v>
      </c>
      <c r="DR268" s="2"/>
      <c r="DS268" s="2"/>
      <c r="DT268" s="2"/>
      <c r="DU268" s="2">
        <v>1013</v>
      </c>
      <c r="DV268" s="2" t="s">
        <v>28</v>
      </c>
      <c r="DW268" s="2" t="s">
        <v>28</v>
      </c>
      <c r="DX268" s="2">
        <v>1</v>
      </c>
      <c r="DY268" s="2"/>
      <c r="DZ268" s="2"/>
      <c r="EA268" s="2"/>
      <c r="EB268" s="2"/>
      <c r="EC268" s="2"/>
      <c r="ED268" s="2"/>
      <c r="EE268" s="2">
        <v>16510370</v>
      </c>
      <c r="EF268" s="2">
        <v>3</v>
      </c>
      <c r="EG268" s="2" t="s">
        <v>451</v>
      </c>
      <c r="EH268" s="2">
        <v>0</v>
      </c>
      <c r="EI268" s="2" t="s">
        <v>6</v>
      </c>
      <c r="EJ268" s="2">
        <v>2</v>
      </c>
      <c r="EK268" s="2">
        <v>108001</v>
      </c>
      <c r="EL268" s="2" t="s">
        <v>452</v>
      </c>
      <c r="EM268" s="2" t="s">
        <v>453</v>
      </c>
      <c r="EN268" s="2"/>
      <c r="EO268" s="2" t="s">
        <v>6</v>
      </c>
      <c r="EP268" s="2"/>
      <c r="EQ268" s="2">
        <v>0</v>
      </c>
      <c r="ER268" s="2">
        <v>3323.23</v>
      </c>
      <c r="ES268" s="2">
        <v>1019.17</v>
      </c>
      <c r="ET268" s="2">
        <v>185.15</v>
      </c>
      <c r="EU268" s="2">
        <v>24.85</v>
      </c>
      <c r="EV268" s="2">
        <v>2118.91</v>
      </c>
      <c r="EW268" s="2">
        <v>213.6</v>
      </c>
      <c r="EX268" s="2">
        <v>1.98</v>
      </c>
      <c r="EY268" s="2">
        <v>0</v>
      </c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>
        <v>0</v>
      </c>
      <c r="FR268" s="2">
        <f t="shared" si="327"/>
        <v>0</v>
      </c>
      <c r="FS268" s="2">
        <v>0</v>
      </c>
      <c r="FT268" s="2"/>
      <c r="FU268" s="2"/>
      <c r="FV268" s="2"/>
      <c r="FW268" s="2"/>
      <c r="FX268" s="2">
        <v>95</v>
      </c>
      <c r="FY268" s="2">
        <v>65</v>
      </c>
      <c r="FZ268" s="2"/>
      <c r="GA268" s="2" t="s">
        <v>6</v>
      </c>
      <c r="GB268" s="2"/>
      <c r="GC268" s="2"/>
      <c r="GD268" s="2">
        <v>0</v>
      </c>
      <c r="GE268" s="2"/>
      <c r="GF268" s="2">
        <v>74541589</v>
      </c>
      <c r="GG268" s="2">
        <v>2</v>
      </c>
      <c r="GH268" s="2">
        <v>1</v>
      </c>
      <c r="GI268" s="2">
        <v>-2</v>
      </c>
      <c r="GJ268" s="2">
        <v>0</v>
      </c>
      <c r="GK268" s="2">
        <f>ROUND(R268*(R12)/100,2)</f>
        <v>0</v>
      </c>
      <c r="GL268" s="2">
        <f t="shared" si="328"/>
        <v>0</v>
      </c>
      <c r="GM268" s="2">
        <f t="shared" si="329"/>
        <v>1013</v>
      </c>
      <c r="GN268" s="2">
        <f t="shared" si="330"/>
        <v>0</v>
      </c>
      <c r="GO268" s="2">
        <f t="shared" si="331"/>
        <v>1013</v>
      </c>
      <c r="GP268" s="2">
        <f t="shared" si="332"/>
        <v>0</v>
      </c>
      <c r="GQ268" s="2"/>
      <c r="GR268" s="2">
        <v>0</v>
      </c>
      <c r="GS268" s="2">
        <v>3</v>
      </c>
      <c r="GT268" s="2">
        <v>0</v>
      </c>
      <c r="GU268" s="2" t="s">
        <v>6</v>
      </c>
      <c r="GV268" s="2">
        <f t="shared" si="333"/>
        <v>0</v>
      </c>
      <c r="GW268" s="2">
        <v>1</v>
      </c>
      <c r="GX268" s="2">
        <f t="shared" si="334"/>
        <v>0</v>
      </c>
      <c r="GY268" s="2"/>
      <c r="GZ268" s="2"/>
      <c r="HA268" s="2">
        <v>0</v>
      </c>
      <c r="HB268" s="2">
        <v>0</v>
      </c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>
        <v>0</v>
      </c>
      <c r="IL268" s="2"/>
      <c r="IM268" s="2"/>
      <c r="IN268" s="2"/>
      <c r="IO268" s="2"/>
      <c r="IP268" s="2"/>
      <c r="IQ268" s="2"/>
      <c r="IR268" s="2"/>
      <c r="IS268" s="2"/>
      <c r="IT268" s="2"/>
      <c r="IU268" s="2"/>
    </row>
    <row r="269" spans="1:255" x14ac:dyDescent="0.2">
      <c r="A269">
        <v>17</v>
      </c>
      <c r="B269">
        <v>1</v>
      </c>
      <c r="C269">
        <f>ROW(SmtRes!A604)</f>
        <v>604</v>
      </c>
      <c r="D269">
        <f>ROW(EtalonRes!A578)</f>
        <v>578</v>
      </c>
      <c r="E269" t="s">
        <v>459</v>
      </c>
      <c r="F269" t="s">
        <v>460</v>
      </c>
      <c r="G269" t="s">
        <v>461</v>
      </c>
      <c r="H269" t="s">
        <v>28</v>
      </c>
      <c r="I269">
        <f>ROUND(15/100,9)</f>
        <v>0.15</v>
      </c>
      <c r="J269">
        <v>0</v>
      </c>
      <c r="O269">
        <f t="shared" si="296"/>
        <v>3554.19</v>
      </c>
      <c r="P269">
        <f t="shared" si="297"/>
        <v>1090</v>
      </c>
      <c r="Q269">
        <f t="shared" si="298"/>
        <v>198.02</v>
      </c>
      <c r="R269">
        <f t="shared" si="299"/>
        <v>26.58</v>
      </c>
      <c r="S269">
        <f t="shared" si="300"/>
        <v>2266.17</v>
      </c>
      <c r="T269">
        <f t="shared" si="301"/>
        <v>0</v>
      </c>
      <c r="U269">
        <f t="shared" si="302"/>
        <v>32.04</v>
      </c>
      <c r="V269">
        <f t="shared" si="303"/>
        <v>0.29699999999999999</v>
      </c>
      <c r="W269">
        <f t="shared" si="304"/>
        <v>0</v>
      </c>
      <c r="X269">
        <f t="shared" si="305"/>
        <v>2178.11</v>
      </c>
      <c r="Y269">
        <f t="shared" si="306"/>
        <v>1490.29</v>
      </c>
      <c r="AA269">
        <v>16688586</v>
      </c>
      <c r="AB269">
        <f t="shared" si="307"/>
        <v>3323.23</v>
      </c>
      <c r="AC269">
        <f t="shared" si="337"/>
        <v>1019.17</v>
      </c>
      <c r="AD269">
        <f t="shared" si="338"/>
        <v>185.15</v>
      </c>
      <c r="AE269">
        <f t="shared" si="339"/>
        <v>24.85</v>
      </c>
      <c r="AF269">
        <f t="shared" si="340"/>
        <v>2118.91</v>
      </c>
      <c r="AG269">
        <f t="shared" si="312"/>
        <v>0</v>
      </c>
      <c r="AH269">
        <f t="shared" si="341"/>
        <v>213.6</v>
      </c>
      <c r="AI269">
        <f t="shared" si="342"/>
        <v>1.98</v>
      </c>
      <c r="AJ269">
        <f t="shared" si="315"/>
        <v>0</v>
      </c>
      <c r="AK269">
        <v>3323.23</v>
      </c>
      <c r="AL269">
        <v>1019.17</v>
      </c>
      <c r="AM269">
        <v>185.15</v>
      </c>
      <c r="AN269">
        <v>24.85</v>
      </c>
      <c r="AO269">
        <v>2118.91</v>
      </c>
      <c r="AP269">
        <v>0</v>
      </c>
      <c r="AQ269">
        <v>213.6</v>
      </c>
      <c r="AR269">
        <v>1.98</v>
      </c>
      <c r="AS269">
        <v>0</v>
      </c>
      <c r="AT269">
        <v>95</v>
      </c>
      <c r="AU269">
        <v>65</v>
      </c>
      <c r="AV269">
        <v>1</v>
      </c>
      <c r="AW269">
        <v>1</v>
      </c>
      <c r="AZ269">
        <v>7.13</v>
      </c>
      <c r="BA269">
        <v>7.13</v>
      </c>
      <c r="BB269">
        <v>7.13</v>
      </c>
      <c r="BC269">
        <v>7.13</v>
      </c>
      <c r="BD269" t="s">
        <v>6</v>
      </c>
      <c r="BE269" t="s">
        <v>6</v>
      </c>
      <c r="BF269" t="s">
        <v>6</v>
      </c>
      <c r="BG269" t="s">
        <v>6</v>
      </c>
      <c r="BH269">
        <v>0</v>
      </c>
      <c r="BI269">
        <v>2</v>
      </c>
      <c r="BJ269" t="s">
        <v>462</v>
      </c>
      <c r="BM269">
        <v>108001</v>
      </c>
      <c r="BN269">
        <v>0</v>
      </c>
      <c r="BO269" t="s">
        <v>6</v>
      </c>
      <c r="BP269">
        <v>0</v>
      </c>
      <c r="BQ269">
        <v>3</v>
      </c>
      <c r="BR269">
        <v>0</v>
      </c>
      <c r="BS269">
        <v>7.13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95</v>
      </c>
      <c r="CA269">
        <v>65</v>
      </c>
      <c r="CF269">
        <v>0</v>
      </c>
      <c r="CG269">
        <v>0</v>
      </c>
      <c r="CM269">
        <v>0</v>
      </c>
      <c r="CN269" t="s">
        <v>6</v>
      </c>
      <c r="CO269">
        <v>0</v>
      </c>
      <c r="CP269">
        <f t="shared" si="316"/>
        <v>3554.19</v>
      </c>
      <c r="CQ269">
        <f t="shared" si="317"/>
        <v>7266.6821</v>
      </c>
      <c r="CR269">
        <f t="shared" si="318"/>
        <v>1320.1195</v>
      </c>
      <c r="CS269">
        <f t="shared" si="319"/>
        <v>177.18049999999999</v>
      </c>
      <c r="CT269">
        <f t="shared" si="320"/>
        <v>15107.828299999999</v>
      </c>
      <c r="CU269">
        <f t="shared" si="321"/>
        <v>0</v>
      </c>
      <c r="CV269">
        <f t="shared" si="322"/>
        <v>213.6</v>
      </c>
      <c r="CW269">
        <f t="shared" si="323"/>
        <v>1.98</v>
      </c>
      <c r="CX269">
        <f t="shared" si="324"/>
        <v>0</v>
      </c>
      <c r="CY269">
        <f t="shared" si="325"/>
        <v>2178.1125000000002</v>
      </c>
      <c r="CZ269">
        <f t="shared" si="326"/>
        <v>1490.2874999999999</v>
      </c>
      <c r="DC269" t="s">
        <v>6</v>
      </c>
      <c r="DD269" t="s">
        <v>6</v>
      </c>
      <c r="DE269" t="s">
        <v>6</v>
      </c>
      <c r="DF269" t="s">
        <v>6</v>
      </c>
      <c r="DG269" t="s">
        <v>6</v>
      </c>
      <c r="DH269" t="s">
        <v>6</v>
      </c>
      <c r="DI269" t="s">
        <v>6</v>
      </c>
      <c r="DJ269" t="s">
        <v>6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1013</v>
      </c>
      <c r="DV269" t="s">
        <v>28</v>
      </c>
      <c r="DW269" t="s">
        <v>28</v>
      </c>
      <c r="DX269">
        <v>1</v>
      </c>
      <c r="EE269">
        <v>16510370</v>
      </c>
      <c r="EF269">
        <v>3</v>
      </c>
      <c r="EG269" t="s">
        <v>451</v>
      </c>
      <c r="EH269">
        <v>0</v>
      </c>
      <c r="EI269" t="s">
        <v>6</v>
      </c>
      <c r="EJ269">
        <v>2</v>
      </c>
      <c r="EK269">
        <v>108001</v>
      </c>
      <c r="EL269" t="s">
        <v>452</v>
      </c>
      <c r="EM269" t="s">
        <v>453</v>
      </c>
      <c r="EO269" t="s">
        <v>6</v>
      </c>
      <c r="EQ269">
        <v>0</v>
      </c>
      <c r="ER269">
        <v>3323.23</v>
      </c>
      <c r="ES269">
        <v>1019.17</v>
      </c>
      <c r="ET269">
        <v>185.15</v>
      </c>
      <c r="EU269">
        <v>24.85</v>
      </c>
      <c r="EV269">
        <v>2118.91</v>
      </c>
      <c r="EW269">
        <v>213.6</v>
      </c>
      <c r="EX269">
        <v>1.98</v>
      </c>
      <c r="EY269">
        <v>0</v>
      </c>
      <c r="FQ269">
        <v>0</v>
      </c>
      <c r="FR269">
        <f t="shared" si="327"/>
        <v>0</v>
      </c>
      <c r="FS269">
        <v>0</v>
      </c>
      <c r="FX269">
        <v>95</v>
      </c>
      <c r="FY269">
        <v>65</v>
      </c>
      <c r="GA269" t="s">
        <v>6</v>
      </c>
      <c r="GD269">
        <v>0</v>
      </c>
      <c r="GF269">
        <v>74541589</v>
      </c>
      <c r="GG269">
        <v>1</v>
      </c>
      <c r="GH269">
        <v>1</v>
      </c>
      <c r="GI269">
        <v>4</v>
      </c>
      <c r="GJ269">
        <v>0</v>
      </c>
      <c r="GK269">
        <f>ROUND(R269*(S12)/100,2)</f>
        <v>0</v>
      </c>
      <c r="GL269">
        <f t="shared" si="328"/>
        <v>0</v>
      </c>
      <c r="GM269">
        <f t="shared" si="329"/>
        <v>7222.59</v>
      </c>
      <c r="GN269">
        <f t="shared" si="330"/>
        <v>0</v>
      </c>
      <c r="GO269">
        <f t="shared" si="331"/>
        <v>7222.59</v>
      </c>
      <c r="GP269">
        <f t="shared" si="332"/>
        <v>0</v>
      </c>
      <c r="GR269">
        <v>0</v>
      </c>
      <c r="GS269">
        <v>3</v>
      </c>
      <c r="GT269">
        <v>0</v>
      </c>
      <c r="GU269" t="s">
        <v>6</v>
      </c>
      <c r="GV269">
        <f t="shared" si="333"/>
        <v>0</v>
      </c>
      <c r="GW269">
        <v>1</v>
      </c>
      <c r="GX269">
        <f t="shared" si="334"/>
        <v>0</v>
      </c>
      <c r="HA269">
        <v>0</v>
      </c>
      <c r="HB269">
        <v>0</v>
      </c>
      <c r="IK269">
        <v>0</v>
      </c>
    </row>
    <row r="270" spans="1:255" x14ac:dyDescent="0.2">
      <c r="A270" s="2">
        <v>18</v>
      </c>
      <c r="B270" s="2">
        <v>1</v>
      </c>
      <c r="C270" s="2">
        <v>587</v>
      </c>
      <c r="D270" s="2"/>
      <c r="E270" s="2" t="s">
        <v>463</v>
      </c>
      <c r="F270" s="2" t="s">
        <v>464</v>
      </c>
      <c r="G270" s="2" t="s">
        <v>465</v>
      </c>
      <c r="H270" s="2" t="s">
        <v>268</v>
      </c>
      <c r="I270" s="2">
        <f>I268*J270</f>
        <v>11.000000000000002</v>
      </c>
      <c r="J270" s="2">
        <v>73.333333333333343</v>
      </c>
      <c r="K270" s="2"/>
      <c r="L270" s="2"/>
      <c r="M270" s="2"/>
      <c r="N270" s="2"/>
      <c r="O270" s="2">
        <f t="shared" si="296"/>
        <v>3455.54</v>
      </c>
      <c r="P270" s="2">
        <f t="shared" si="297"/>
        <v>3455.54</v>
      </c>
      <c r="Q270" s="2">
        <f t="shared" si="298"/>
        <v>0</v>
      </c>
      <c r="R270" s="2">
        <f t="shared" si="299"/>
        <v>0</v>
      </c>
      <c r="S270" s="2">
        <f t="shared" si="300"/>
        <v>0</v>
      </c>
      <c r="T270" s="2">
        <f t="shared" si="301"/>
        <v>0</v>
      </c>
      <c r="U270" s="2">
        <f t="shared" si="302"/>
        <v>0</v>
      </c>
      <c r="V270" s="2">
        <f t="shared" si="303"/>
        <v>0</v>
      </c>
      <c r="W270" s="2">
        <f t="shared" si="304"/>
        <v>0</v>
      </c>
      <c r="X270" s="2">
        <f t="shared" si="305"/>
        <v>0</v>
      </c>
      <c r="Y270" s="2">
        <f t="shared" si="306"/>
        <v>0</v>
      </c>
      <c r="Z270" s="2"/>
      <c r="AA270" s="2">
        <v>16688585</v>
      </c>
      <c r="AB270" s="2">
        <f t="shared" si="307"/>
        <v>314.14</v>
      </c>
      <c r="AC270" s="2">
        <f t="shared" si="337"/>
        <v>314.14</v>
      </c>
      <c r="AD270" s="2">
        <f t="shared" si="338"/>
        <v>0</v>
      </c>
      <c r="AE270" s="2">
        <f t="shared" si="339"/>
        <v>0</v>
      </c>
      <c r="AF270" s="2">
        <f t="shared" si="340"/>
        <v>0</v>
      </c>
      <c r="AG270" s="2">
        <f t="shared" si="312"/>
        <v>0</v>
      </c>
      <c r="AH270" s="2">
        <f t="shared" si="341"/>
        <v>0</v>
      </c>
      <c r="AI270" s="2">
        <f t="shared" si="342"/>
        <v>0</v>
      </c>
      <c r="AJ270" s="2">
        <f t="shared" si="315"/>
        <v>0</v>
      </c>
      <c r="AK270" s="2">
        <v>314.14</v>
      </c>
      <c r="AL270" s="2">
        <v>314.14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95</v>
      </c>
      <c r="AU270" s="2">
        <v>65</v>
      </c>
      <c r="AV270" s="2">
        <v>1</v>
      </c>
      <c r="AW270" s="2">
        <v>1</v>
      </c>
      <c r="AX270" s="2"/>
      <c r="AY270" s="2"/>
      <c r="AZ270" s="2">
        <v>1</v>
      </c>
      <c r="BA270" s="2">
        <v>1</v>
      </c>
      <c r="BB270" s="2">
        <v>1</v>
      </c>
      <c r="BC270" s="2">
        <v>1</v>
      </c>
      <c r="BD270" s="2" t="s">
        <v>6</v>
      </c>
      <c r="BE270" s="2" t="s">
        <v>6</v>
      </c>
      <c r="BF270" s="2" t="s">
        <v>6</v>
      </c>
      <c r="BG270" s="2" t="s">
        <v>6</v>
      </c>
      <c r="BH270" s="2">
        <v>3</v>
      </c>
      <c r="BI270" s="2">
        <v>2</v>
      </c>
      <c r="BJ270" s="2" t="s">
        <v>466</v>
      </c>
      <c r="BK270" s="2"/>
      <c r="BL270" s="2"/>
      <c r="BM270" s="2">
        <v>108001</v>
      </c>
      <c r="BN270" s="2">
        <v>0</v>
      </c>
      <c r="BO270" s="2" t="s">
        <v>6</v>
      </c>
      <c r="BP270" s="2">
        <v>0</v>
      </c>
      <c r="BQ270" s="2">
        <v>3</v>
      </c>
      <c r="BR270" s="2">
        <v>0</v>
      </c>
      <c r="BS270" s="2">
        <v>1</v>
      </c>
      <c r="BT270" s="2">
        <v>1</v>
      </c>
      <c r="BU270" s="2">
        <v>1</v>
      </c>
      <c r="BV270" s="2">
        <v>1</v>
      </c>
      <c r="BW270" s="2">
        <v>1</v>
      </c>
      <c r="BX270" s="2">
        <v>1</v>
      </c>
      <c r="BY270" s="2" t="s">
        <v>6</v>
      </c>
      <c r="BZ270" s="2">
        <v>95</v>
      </c>
      <c r="CA270" s="2">
        <v>65</v>
      </c>
      <c r="CB270" s="2"/>
      <c r="CC270" s="2"/>
      <c r="CD270" s="2"/>
      <c r="CE270" s="2"/>
      <c r="CF270" s="2">
        <v>0</v>
      </c>
      <c r="CG270" s="2">
        <v>0</v>
      </c>
      <c r="CH270" s="2"/>
      <c r="CI270" s="2"/>
      <c r="CJ270" s="2"/>
      <c r="CK270" s="2"/>
      <c r="CL270" s="2"/>
      <c r="CM270" s="2">
        <v>0</v>
      </c>
      <c r="CN270" s="2" t="s">
        <v>6</v>
      </c>
      <c r="CO270" s="2">
        <v>0</v>
      </c>
      <c r="CP270" s="2">
        <f t="shared" si="316"/>
        <v>3455.54</v>
      </c>
      <c r="CQ270" s="2">
        <f t="shared" si="317"/>
        <v>314.14</v>
      </c>
      <c r="CR270" s="2">
        <f t="shared" si="318"/>
        <v>0</v>
      </c>
      <c r="CS270" s="2">
        <f t="shared" si="319"/>
        <v>0</v>
      </c>
      <c r="CT270" s="2">
        <f t="shared" si="320"/>
        <v>0</v>
      </c>
      <c r="CU270" s="2">
        <f t="shared" si="321"/>
        <v>0</v>
      </c>
      <c r="CV270" s="2">
        <f t="shared" si="322"/>
        <v>0</v>
      </c>
      <c r="CW270" s="2">
        <f t="shared" si="323"/>
        <v>0</v>
      </c>
      <c r="CX270" s="2">
        <f t="shared" si="324"/>
        <v>0</v>
      </c>
      <c r="CY270" s="2">
        <f t="shared" si="325"/>
        <v>0</v>
      </c>
      <c r="CZ270" s="2">
        <f t="shared" si="326"/>
        <v>0</v>
      </c>
      <c r="DA270" s="2"/>
      <c r="DB270" s="2"/>
      <c r="DC270" s="2" t="s">
        <v>6</v>
      </c>
      <c r="DD270" s="2" t="s">
        <v>6</v>
      </c>
      <c r="DE270" s="2" t="s">
        <v>6</v>
      </c>
      <c r="DF270" s="2" t="s">
        <v>6</v>
      </c>
      <c r="DG270" s="2" t="s">
        <v>6</v>
      </c>
      <c r="DH270" s="2" t="s">
        <v>6</v>
      </c>
      <c r="DI270" s="2" t="s">
        <v>6</v>
      </c>
      <c r="DJ270" s="2" t="s">
        <v>6</v>
      </c>
      <c r="DK270" s="2" t="s">
        <v>6</v>
      </c>
      <c r="DL270" s="2" t="s">
        <v>6</v>
      </c>
      <c r="DM270" s="2" t="s">
        <v>6</v>
      </c>
      <c r="DN270" s="2">
        <v>0</v>
      </c>
      <c r="DO270" s="2">
        <v>0</v>
      </c>
      <c r="DP270" s="2">
        <v>1</v>
      </c>
      <c r="DQ270" s="2">
        <v>1</v>
      </c>
      <c r="DR270" s="2"/>
      <c r="DS270" s="2"/>
      <c r="DT270" s="2"/>
      <c r="DU270" s="2">
        <v>1010</v>
      </c>
      <c r="DV270" s="2" t="s">
        <v>268</v>
      </c>
      <c r="DW270" s="2" t="s">
        <v>268</v>
      </c>
      <c r="DX270" s="2">
        <v>1</v>
      </c>
      <c r="DY270" s="2"/>
      <c r="DZ270" s="2"/>
      <c r="EA270" s="2"/>
      <c r="EB270" s="2"/>
      <c r="EC270" s="2"/>
      <c r="ED270" s="2"/>
      <c r="EE270" s="2">
        <v>16510370</v>
      </c>
      <c r="EF270" s="2">
        <v>3</v>
      </c>
      <c r="EG270" s="2" t="s">
        <v>451</v>
      </c>
      <c r="EH270" s="2">
        <v>0</v>
      </c>
      <c r="EI270" s="2" t="s">
        <v>6</v>
      </c>
      <c r="EJ270" s="2">
        <v>2</v>
      </c>
      <c r="EK270" s="2">
        <v>108001</v>
      </c>
      <c r="EL270" s="2" t="s">
        <v>452</v>
      </c>
      <c r="EM270" s="2" t="s">
        <v>453</v>
      </c>
      <c r="EN270" s="2"/>
      <c r="EO270" s="2" t="s">
        <v>6</v>
      </c>
      <c r="EP270" s="2"/>
      <c r="EQ270" s="2">
        <v>0</v>
      </c>
      <c r="ER270" s="2">
        <v>314.14</v>
      </c>
      <c r="ES270" s="2">
        <v>314.14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>
        <v>0</v>
      </c>
      <c r="FR270" s="2">
        <f t="shared" si="327"/>
        <v>0</v>
      </c>
      <c r="FS270" s="2">
        <v>0</v>
      </c>
      <c r="FT270" s="2"/>
      <c r="FU270" s="2"/>
      <c r="FV270" s="2"/>
      <c r="FW270" s="2"/>
      <c r="FX270" s="2">
        <v>95</v>
      </c>
      <c r="FY270" s="2">
        <v>65</v>
      </c>
      <c r="FZ270" s="2"/>
      <c r="GA270" s="2" t="s">
        <v>6</v>
      </c>
      <c r="GB270" s="2"/>
      <c r="GC270" s="2"/>
      <c r="GD270" s="2">
        <v>0</v>
      </c>
      <c r="GE270" s="2"/>
      <c r="GF270" s="2">
        <v>44498241</v>
      </c>
      <c r="GG270" s="2">
        <v>2</v>
      </c>
      <c r="GH270" s="2">
        <v>1</v>
      </c>
      <c r="GI270" s="2">
        <v>-2</v>
      </c>
      <c r="GJ270" s="2">
        <v>0</v>
      </c>
      <c r="GK270" s="2">
        <f>ROUND(R270*(R12)/100,2)</f>
        <v>0</v>
      </c>
      <c r="GL270" s="2">
        <f t="shared" si="328"/>
        <v>0</v>
      </c>
      <c r="GM270" s="2">
        <f t="shared" si="329"/>
        <v>3455.54</v>
      </c>
      <c r="GN270" s="2">
        <f t="shared" si="330"/>
        <v>0</v>
      </c>
      <c r="GO270" s="2">
        <f t="shared" si="331"/>
        <v>3455.54</v>
      </c>
      <c r="GP270" s="2">
        <f t="shared" si="332"/>
        <v>0</v>
      </c>
      <c r="GQ270" s="2"/>
      <c r="GR270" s="2">
        <v>0</v>
      </c>
      <c r="GS270" s="2">
        <v>3</v>
      </c>
      <c r="GT270" s="2">
        <v>0</v>
      </c>
      <c r="GU270" s="2" t="s">
        <v>6</v>
      </c>
      <c r="GV270" s="2">
        <f t="shared" si="333"/>
        <v>0</v>
      </c>
      <c r="GW270" s="2">
        <v>1</v>
      </c>
      <c r="GX270" s="2">
        <f t="shared" si="334"/>
        <v>0</v>
      </c>
      <c r="GY270" s="2"/>
      <c r="GZ270" s="2"/>
      <c r="HA270" s="2">
        <v>0</v>
      </c>
      <c r="HB270" s="2">
        <v>0</v>
      </c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>
        <v>0</v>
      </c>
      <c r="IL270" s="2"/>
      <c r="IM270" s="2"/>
      <c r="IN270" s="2"/>
      <c r="IO270" s="2"/>
      <c r="IP270" s="2"/>
      <c r="IQ270" s="2"/>
      <c r="IR270" s="2"/>
      <c r="IS270" s="2"/>
      <c r="IT270" s="2"/>
      <c r="IU270" s="2"/>
    </row>
    <row r="271" spans="1:255" x14ac:dyDescent="0.2">
      <c r="A271">
        <v>18</v>
      </c>
      <c r="B271">
        <v>1</v>
      </c>
      <c r="C271">
        <v>602</v>
      </c>
      <c r="E271" t="s">
        <v>463</v>
      </c>
      <c r="F271" t="s">
        <v>464</v>
      </c>
      <c r="G271" t="s">
        <v>465</v>
      </c>
      <c r="H271" t="s">
        <v>268</v>
      </c>
      <c r="I271">
        <f>I269*J271</f>
        <v>11.000000000000002</v>
      </c>
      <c r="J271">
        <v>73.333333333333343</v>
      </c>
      <c r="O271">
        <f t="shared" si="296"/>
        <v>24638</v>
      </c>
      <c r="P271">
        <f t="shared" si="297"/>
        <v>24638</v>
      </c>
      <c r="Q271">
        <f t="shared" si="298"/>
        <v>0</v>
      </c>
      <c r="R271">
        <f t="shared" si="299"/>
        <v>0</v>
      </c>
      <c r="S271">
        <f t="shared" si="300"/>
        <v>0</v>
      </c>
      <c r="T271">
        <f t="shared" si="301"/>
        <v>0</v>
      </c>
      <c r="U271">
        <f t="shared" si="302"/>
        <v>0</v>
      </c>
      <c r="V271">
        <f t="shared" si="303"/>
        <v>0</v>
      </c>
      <c r="W271">
        <f t="shared" si="304"/>
        <v>0</v>
      </c>
      <c r="X271">
        <f t="shared" si="305"/>
        <v>0</v>
      </c>
      <c r="Y271">
        <f t="shared" si="306"/>
        <v>0</v>
      </c>
      <c r="AA271">
        <v>16688586</v>
      </c>
      <c r="AB271">
        <f t="shared" si="307"/>
        <v>314.14</v>
      </c>
      <c r="AC271">
        <f t="shared" si="337"/>
        <v>314.14</v>
      </c>
      <c r="AD271">
        <f t="shared" si="338"/>
        <v>0</v>
      </c>
      <c r="AE271">
        <f t="shared" si="339"/>
        <v>0</v>
      </c>
      <c r="AF271">
        <f t="shared" si="340"/>
        <v>0</v>
      </c>
      <c r="AG271">
        <f t="shared" si="312"/>
        <v>0</v>
      </c>
      <c r="AH271">
        <f t="shared" si="341"/>
        <v>0</v>
      </c>
      <c r="AI271">
        <f t="shared" si="342"/>
        <v>0</v>
      </c>
      <c r="AJ271">
        <f t="shared" si="315"/>
        <v>0</v>
      </c>
      <c r="AK271">
        <v>314.14</v>
      </c>
      <c r="AL271">
        <v>314.14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95</v>
      </c>
      <c r="AU271">
        <v>65</v>
      </c>
      <c r="AV271">
        <v>1</v>
      </c>
      <c r="AW271">
        <v>1</v>
      </c>
      <c r="AZ271">
        <v>7.13</v>
      </c>
      <c r="BA271">
        <v>1</v>
      </c>
      <c r="BB271">
        <v>1</v>
      </c>
      <c r="BC271">
        <v>7.13</v>
      </c>
      <c r="BD271" t="s">
        <v>6</v>
      </c>
      <c r="BE271" t="s">
        <v>6</v>
      </c>
      <c r="BF271" t="s">
        <v>6</v>
      </c>
      <c r="BG271" t="s">
        <v>6</v>
      </c>
      <c r="BH271">
        <v>3</v>
      </c>
      <c r="BI271">
        <v>2</v>
      </c>
      <c r="BJ271" t="s">
        <v>466</v>
      </c>
      <c r="BM271">
        <v>108001</v>
      </c>
      <c r="BN271">
        <v>0</v>
      </c>
      <c r="BO271" t="s">
        <v>6</v>
      </c>
      <c r="BP271">
        <v>0</v>
      </c>
      <c r="BQ271">
        <v>3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95</v>
      </c>
      <c r="CA271">
        <v>65</v>
      </c>
      <c r="CF271">
        <v>0</v>
      </c>
      <c r="CG271">
        <v>0</v>
      </c>
      <c r="CM271">
        <v>0</v>
      </c>
      <c r="CN271" t="s">
        <v>6</v>
      </c>
      <c r="CO271">
        <v>0</v>
      </c>
      <c r="CP271">
        <f t="shared" si="316"/>
        <v>24638</v>
      </c>
      <c r="CQ271">
        <f t="shared" si="317"/>
        <v>2239.8181999999997</v>
      </c>
      <c r="CR271">
        <f t="shared" si="318"/>
        <v>0</v>
      </c>
      <c r="CS271">
        <f t="shared" si="319"/>
        <v>0</v>
      </c>
      <c r="CT271">
        <f t="shared" si="320"/>
        <v>0</v>
      </c>
      <c r="CU271">
        <f t="shared" si="321"/>
        <v>0</v>
      </c>
      <c r="CV271">
        <f t="shared" si="322"/>
        <v>0</v>
      </c>
      <c r="CW271">
        <f t="shared" si="323"/>
        <v>0</v>
      </c>
      <c r="CX271">
        <f t="shared" si="324"/>
        <v>0</v>
      </c>
      <c r="CY271">
        <f t="shared" si="325"/>
        <v>0</v>
      </c>
      <c r="CZ271">
        <f t="shared" si="326"/>
        <v>0</v>
      </c>
      <c r="DC271" t="s">
        <v>6</v>
      </c>
      <c r="DD271" t="s">
        <v>6</v>
      </c>
      <c r="DE271" t="s">
        <v>6</v>
      </c>
      <c r="DF271" t="s">
        <v>6</v>
      </c>
      <c r="DG271" t="s">
        <v>6</v>
      </c>
      <c r="DH271" t="s">
        <v>6</v>
      </c>
      <c r="DI271" t="s">
        <v>6</v>
      </c>
      <c r="DJ271" t="s">
        <v>6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1010</v>
      </c>
      <c r="DV271" t="s">
        <v>268</v>
      </c>
      <c r="DW271" t="s">
        <v>268</v>
      </c>
      <c r="DX271">
        <v>1</v>
      </c>
      <c r="EE271">
        <v>16510370</v>
      </c>
      <c r="EF271">
        <v>3</v>
      </c>
      <c r="EG271" t="s">
        <v>451</v>
      </c>
      <c r="EH271">
        <v>0</v>
      </c>
      <c r="EI271" t="s">
        <v>6</v>
      </c>
      <c r="EJ271">
        <v>2</v>
      </c>
      <c r="EK271">
        <v>108001</v>
      </c>
      <c r="EL271" t="s">
        <v>452</v>
      </c>
      <c r="EM271" t="s">
        <v>453</v>
      </c>
      <c r="EO271" t="s">
        <v>6</v>
      </c>
      <c r="EQ271">
        <v>0</v>
      </c>
      <c r="ER271">
        <v>314.14</v>
      </c>
      <c r="ES271">
        <v>314.14</v>
      </c>
      <c r="ET271">
        <v>0</v>
      </c>
      <c r="EU271">
        <v>0</v>
      </c>
      <c r="EV271">
        <v>0</v>
      </c>
      <c r="EW271">
        <v>0</v>
      </c>
      <c r="EX271">
        <v>0</v>
      </c>
      <c r="FQ271">
        <v>0</v>
      </c>
      <c r="FR271">
        <f t="shared" si="327"/>
        <v>0</v>
      </c>
      <c r="FS271">
        <v>0</v>
      </c>
      <c r="FX271">
        <v>95</v>
      </c>
      <c r="FY271">
        <v>65</v>
      </c>
      <c r="GA271" t="s">
        <v>6</v>
      </c>
      <c r="GD271">
        <v>0</v>
      </c>
      <c r="GF271">
        <v>44498241</v>
      </c>
      <c r="GG271">
        <v>1</v>
      </c>
      <c r="GH271">
        <v>1</v>
      </c>
      <c r="GI271">
        <v>4</v>
      </c>
      <c r="GJ271">
        <v>0</v>
      </c>
      <c r="GK271">
        <f>ROUND(R271*(S12)/100,2)</f>
        <v>0</v>
      </c>
      <c r="GL271">
        <f t="shared" si="328"/>
        <v>0</v>
      </c>
      <c r="GM271">
        <f t="shared" si="329"/>
        <v>24638</v>
      </c>
      <c r="GN271">
        <f t="shared" si="330"/>
        <v>0</v>
      </c>
      <c r="GO271">
        <f t="shared" si="331"/>
        <v>24638</v>
      </c>
      <c r="GP271">
        <f t="shared" si="332"/>
        <v>0</v>
      </c>
      <c r="GR271">
        <v>0</v>
      </c>
      <c r="GS271">
        <v>3</v>
      </c>
      <c r="GT271">
        <v>0</v>
      </c>
      <c r="GU271" t="s">
        <v>6</v>
      </c>
      <c r="GV271">
        <f t="shared" si="333"/>
        <v>0</v>
      </c>
      <c r="GW271">
        <v>1</v>
      </c>
      <c r="GX271">
        <f t="shared" si="334"/>
        <v>0</v>
      </c>
      <c r="HA271">
        <v>0</v>
      </c>
      <c r="HB271">
        <v>0</v>
      </c>
      <c r="IK271">
        <v>0</v>
      </c>
    </row>
    <row r="272" spans="1:255" x14ac:dyDescent="0.2">
      <c r="A272" s="2">
        <v>18</v>
      </c>
      <c r="B272" s="2">
        <v>1</v>
      </c>
      <c r="C272" s="2">
        <v>588</v>
      </c>
      <c r="D272" s="2"/>
      <c r="E272" s="2" t="s">
        <v>467</v>
      </c>
      <c r="F272" s="2" t="s">
        <v>468</v>
      </c>
      <c r="G272" s="2" t="s">
        <v>469</v>
      </c>
      <c r="H272" s="2" t="s">
        <v>268</v>
      </c>
      <c r="I272" s="2">
        <f>I268*J272</f>
        <v>3</v>
      </c>
      <c r="J272" s="2">
        <v>20</v>
      </c>
      <c r="K272" s="2"/>
      <c r="L272" s="2"/>
      <c r="M272" s="2"/>
      <c r="N272" s="2"/>
      <c r="O272" s="2">
        <f t="shared" si="296"/>
        <v>1709.01</v>
      </c>
      <c r="P272" s="2">
        <f t="shared" si="297"/>
        <v>1709.01</v>
      </c>
      <c r="Q272" s="2">
        <f t="shared" si="298"/>
        <v>0</v>
      </c>
      <c r="R272" s="2">
        <f t="shared" si="299"/>
        <v>0</v>
      </c>
      <c r="S272" s="2">
        <f t="shared" si="300"/>
        <v>0</v>
      </c>
      <c r="T272" s="2">
        <f t="shared" si="301"/>
        <v>0</v>
      </c>
      <c r="U272" s="2">
        <f t="shared" si="302"/>
        <v>0</v>
      </c>
      <c r="V272" s="2">
        <f t="shared" si="303"/>
        <v>0</v>
      </c>
      <c r="W272" s="2">
        <f t="shared" si="304"/>
        <v>0</v>
      </c>
      <c r="X272" s="2">
        <f t="shared" si="305"/>
        <v>0</v>
      </c>
      <c r="Y272" s="2">
        <f t="shared" si="306"/>
        <v>0</v>
      </c>
      <c r="Z272" s="2"/>
      <c r="AA272" s="2">
        <v>16688585</v>
      </c>
      <c r="AB272" s="2">
        <f t="shared" si="307"/>
        <v>569.66999999999996</v>
      </c>
      <c r="AC272" s="2">
        <f t="shared" si="337"/>
        <v>569.66999999999996</v>
      </c>
      <c r="AD272" s="2">
        <f t="shared" si="338"/>
        <v>0</v>
      </c>
      <c r="AE272" s="2">
        <f t="shared" si="339"/>
        <v>0</v>
      </c>
      <c r="AF272" s="2">
        <f t="shared" si="340"/>
        <v>0</v>
      </c>
      <c r="AG272" s="2">
        <f t="shared" si="312"/>
        <v>0</v>
      </c>
      <c r="AH272" s="2">
        <f t="shared" si="341"/>
        <v>0</v>
      </c>
      <c r="AI272" s="2">
        <f t="shared" si="342"/>
        <v>0</v>
      </c>
      <c r="AJ272" s="2">
        <f t="shared" si="315"/>
        <v>0</v>
      </c>
      <c r="AK272" s="2">
        <v>569.66999999999996</v>
      </c>
      <c r="AL272" s="2">
        <v>569.66999999999996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95</v>
      </c>
      <c r="AU272" s="2">
        <v>65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6</v>
      </c>
      <c r="BE272" s="2" t="s">
        <v>6</v>
      </c>
      <c r="BF272" s="2" t="s">
        <v>6</v>
      </c>
      <c r="BG272" s="2" t="s">
        <v>6</v>
      </c>
      <c r="BH272" s="2">
        <v>3</v>
      </c>
      <c r="BI272" s="2">
        <v>2</v>
      </c>
      <c r="BJ272" s="2" t="s">
        <v>470</v>
      </c>
      <c r="BK272" s="2"/>
      <c r="BL272" s="2"/>
      <c r="BM272" s="2">
        <v>108001</v>
      </c>
      <c r="BN272" s="2">
        <v>0</v>
      </c>
      <c r="BO272" s="2" t="s">
        <v>6</v>
      </c>
      <c r="BP272" s="2">
        <v>0</v>
      </c>
      <c r="BQ272" s="2">
        <v>3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6</v>
      </c>
      <c r="BZ272" s="2">
        <v>95</v>
      </c>
      <c r="CA272" s="2">
        <v>65</v>
      </c>
      <c r="CB272" s="2"/>
      <c r="CC272" s="2"/>
      <c r="CD272" s="2"/>
      <c r="CE272" s="2"/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6</v>
      </c>
      <c r="CO272" s="2">
        <v>0</v>
      </c>
      <c r="CP272" s="2">
        <f t="shared" si="316"/>
        <v>1709.01</v>
      </c>
      <c r="CQ272" s="2">
        <f t="shared" si="317"/>
        <v>569.66999999999996</v>
      </c>
      <c r="CR272" s="2">
        <f t="shared" si="318"/>
        <v>0</v>
      </c>
      <c r="CS272" s="2">
        <f t="shared" si="319"/>
        <v>0</v>
      </c>
      <c r="CT272" s="2">
        <f t="shared" si="320"/>
        <v>0</v>
      </c>
      <c r="CU272" s="2">
        <f t="shared" si="321"/>
        <v>0</v>
      </c>
      <c r="CV272" s="2">
        <f t="shared" si="322"/>
        <v>0</v>
      </c>
      <c r="CW272" s="2">
        <f t="shared" si="323"/>
        <v>0</v>
      </c>
      <c r="CX272" s="2">
        <f t="shared" si="324"/>
        <v>0</v>
      </c>
      <c r="CY272" s="2">
        <f t="shared" si="325"/>
        <v>0</v>
      </c>
      <c r="CZ272" s="2">
        <f t="shared" si="326"/>
        <v>0</v>
      </c>
      <c r="DA272" s="2"/>
      <c r="DB272" s="2"/>
      <c r="DC272" s="2" t="s">
        <v>6</v>
      </c>
      <c r="DD272" s="2" t="s">
        <v>6</v>
      </c>
      <c r="DE272" s="2" t="s">
        <v>6</v>
      </c>
      <c r="DF272" s="2" t="s">
        <v>6</v>
      </c>
      <c r="DG272" s="2" t="s">
        <v>6</v>
      </c>
      <c r="DH272" s="2" t="s">
        <v>6</v>
      </c>
      <c r="DI272" s="2" t="s">
        <v>6</v>
      </c>
      <c r="DJ272" s="2" t="s">
        <v>6</v>
      </c>
      <c r="DK272" s="2" t="s">
        <v>6</v>
      </c>
      <c r="DL272" s="2" t="s">
        <v>6</v>
      </c>
      <c r="DM272" s="2" t="s">
        <v>6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1010</v>
      </c>
      <c r="DV272" s="2" t="s">
        <v>268</v>
      </c>
      <c r="DW272" s="2" t="s">
        <v>268</v>
      </c>
      <c r="DX272" s="2">
        <v>1</v>
      </c>
      <c r="DY272" s="2"/>
      <c r="DZ272" s="2"/>
      <c r="EA272" s="2"/>
      <c r="EB272" s="2"/>
      <c r="EC272" s="2"/>
      <c r="ED272" s="2"/>
      <c r="EE272" s="2">
        <v>16510370</v>
      </c>
      <c r="EF272" s="2">
        <v>3</v>
      </c>
      <c r="EG272" s="2" t="s">
        <v>451</v>
      </c>
      <c r="EH272" s="2">
        <v>0</v>
      </c>
      <c r="EI272" s="2" t="s">
        <v>6</v>
      </c>
      <c r="EJ272" s="2">
        <v>2</v>
      </c>
      <c r="EK272" s="2">
        <v>108001</v>
      </c>
      <c r="EL272" s="2" t="s">
        <v>452</v>
      </c>
      <c r="EM272" s="2" t="s">
        <v>453</v>
      </c>
      <c r="EN272" s="2"/>
      <c r="EO272" s="2" t="s">
        <v>6</v>
      </c>
      <c r="EP272" s="2"/>
      <c r="EQ272" s="2">
        <v>0</v>
      </c>
      <c r="ER272" s="2">
        <v>569.66999999999996</v>
      </c>
      <c r="ES272" s="2">
        <v>569.66999999999996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si="327"/>
        <v>0</v>
      </c>
      <c r="FS272" s="2">
        <v>0</v>
      </c>
      <c r="FT272" s="2"/>
      <c r="FU272" s="2"/>
      <c r="FV272" s="2"/>
      <c r="FW272" s="2"/>
      <c r="FX272" s="2">
        <v>95</v>
      </c>
      <c r="FY272" s="2">
        <v>65</v>
      </c>
      <c r="FZ272" s="2"/>
      <c r="GA272" s="2" t="s">
        <v>6</v>
      </c>
      <c r="GB272" s="2"/>
      <c r="GC272" s="2"/>
      <c r="GD272" s="2">
        <v>0</v>
      </c>
      <c r="GE272" s="2"/>
      <c r="GF272" s="2">
        <v>-1972889418</v>
      </c>
      <c r="GG272" s="2">
        <v>2</v>
      </c>
      <c r="GH272" s="2">
        <v>1</v>
      </c>
      <c r="GI272" s="2">
        <v>-2</v>
      </c>
      <c r="GJ272" s="2">
        <v>0</v>
      </c>
      <c r="GK272" s="2">
        <f>ROUND(R272*(R12)/100,2)</f>
        <v>0</v>
      </c>
      <c r="GL272" s="2">
        <f t="shared" si="328"/>
        <v>0</v>
      </c>
      <c r="GM272" s="2">
        <f t="shared" si="329"/>
        <v>1709.01</v>
      </c>
      <c r="GN272" s="2">
        <f t="shared" si="330"/>
        <v>0</v>
      </c>
      <c r="GO272" s="2">
        <f t="shared" si="331"/>
        <v>1709.01</v>
      </c>
      <c r="GP272" s="2">
        <f t="shared" si="332"/>
        <v>0</v>
      </c>
      <c r="GQ272" s="2"/>
      <c r="GR272" s="2">
        <v>0</v>
      </c>
      <c r="GS272" s="2">
        <v>3</v>
      </c>
      <c r="GT272" s="2">
        <v>0</v>
      </c>
      <c r="GU272" s="2" t="s">
        <v>6</v>
      </c>
      <c r="GV272" s="2">
        <f t="shared" si="333"/>
        <v>0</v>
      </c>
      <c r="GW272" s="2">
        <v>1</v>
      </c>
      <c r="GX272" s="2">
        <f t="shared" si="334"/>
        <v>0</v>
      </c>
      <c r="GY272" s="2"/>
      <c r="GZ272" s="2"/>
      <c r="HA272" s="2">
        <v>0</v>
      </c>
      <c r="HB272" s="2">
        <v>0</v>
      </c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18</v>
      </c>
      <c r="B273">
        <v>1</v>
      </c>
      <c r="C273">
        <v>603</v>
      </c>
      <c r="E273" t="s">
        <v>467</v>
      </c>
      <c r="F273" t="s">
        <v>468</v>
      </c>
      <c r="G273" t="s">
        <v>469</v>
      </c>
      <c r="H273" t="s">
        <v>268</v>
      </c>
      <c r="I273">
        <f>I269*J273</f>
        <v>3</v>
      </c>
      <c r="J273">
        <v>20</v>
      </c>
      <c r="O273">
        <f t="shared" si="296"/>
        <v>12185.24</v>
      </c>
      <c r="P273">
        <f t="shared" si="297"/>
        <v>12185.24</v>
      </c>
      <c r="Q273">
        <f t="shared" si="298"/>
        <v>0</v>
      </c>
      <c r="R273">
        <f t="shared" si="299"/>
        <v>0</v>
      </c>
      <c r="S273">
        <f t="shared" si="300"/>
        <v>0</v>
      </c>
      <c r="T273">
        <f t="shared" si="301"/>
        <v>0</v>
      </c>
      <c r="U273">
        <f t="shared" si="302"/>
        <v>0</v>
      </c>
      <c r="V273">
        <f t="shared" si="303"/>
        <v>0</v>
      </c>
      <c r="W273">
        <f t="shared" si="304"/>
        <v>0</v>
      </c>
      <c r="X273">
        <f t="shared" si="305"/>
        <v>0</v>
      </c>
      <c r="Y273">
        <f t="shared" si="306"/>
        <v>0</v>
      </c>
      <c r="AA273">
        <v>16688586</v>
      </c>
      <c r="AB273">
        <f t="shared" si="307"/>
        <v>569.66999999999996</v>
      </c>
      <c r="AC273">
        <f t="shared" si="337"/>
        <v>569.66999999999996</v>
      </c>
      <c r="AD273">
        <f t="shared" si="338"/>
        <v>0</v>
      </c>
      <c r="AE273">
        <f t="shared" si="339"/>
        <v>0</v>
      </c>
      <c r="AF273">
        <f t="shared" si="340"/>
        <v>0</v>
      </c>
      <c r="AG273">
        <f t="shared" si="312"/>
        <v>0</v>
      </c>
      <c r="AH273">
        <f t="shared" si="341"/>
        <v>0</v>
      </c>
      <c r="AI273">
        <f t="shared" si="342"/>
        <v>0</v>
      </c>
      <c r="AJ273">
        <f t="shared" si="315"/>
        <v>0</v>
      </c>
      <c r="AK273">
        <v>569.66999999999996</v>
      </c>
      <c r="AL273">
        <v>569.66999999999996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95</v>
      </c>
      <c r="AU273">
        <v>65</v>
      </c>
      <c r="AV273">
        <v>1</v>
      </c>
      <c r="AW273">
        <v>1</v>
      </c>
      <c r="AZ273">
        <v>7.13</v>
      </c>
      <c r="BA273">
        <v>1</v>
      </c>
      <c r="BB273">
        <v>1</v>
      </c>
      <c r="BC273">
        <v>7.13</v>
      </c>
      <c r="BD273" t="s">
        <v>6</v>
      </c>
      <c r="BE273" t="s">
        <v>6</v>
      </c>
      <c r="BF273" t="s">
        <v>6</v>
      </c>
      <c r="BG273" t="s">
        <v>6</v>
      </c>
      <c r="BH273">
        <v>3</v>
      </c>
      <c r="BI273">
        <v>2</v>
      </c>
      <c r="BJ273" t="s">
        <v>470</v>
      </c>
      <c r="BM273">
        <v>108001</v>
      </c>
      <c r="BN273">
        <v>0</v>
      </c>
      <c r="BO273" t="s">
        <v>6</v>
      </c>
      <c r="BP273">
        <v>0</v>
      </c>
      <c r="BQ273">
        <v>3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95</v>
      </c>
      <c r="CA273">
        <v>65</v>
      </c>
      <c r="CF273">
        <v>0</v>
      </c>
      <c r="CG273">
        <v>0</v>
      </c>
      <c r="CM273">
        <v>0</v>
      </c>
      <c r="CN273" t="s">
        <v>6</v>
      </c>
      <c r="CO273">
        <v>0</v>
      </c>
      <c r="CP273">
        <f t="shared" si="316"/>
        <v>12185.24</v>
      </c>
      <c r="CQ273">
        <f t="shared" si="317"/>
        <v>4061.7470999999996</v>
      </c>
      <c r="CR273">
        <f t="shared" si="318"/>
        <v>0</v>
      </c>
      <c r="CS273">
        <f t="shared" si="319"/>
        <v>0</v>
      </c>
      <c r="CT273">
        <f t="shared" si="320"/>
        <v>0</v>
      </c>
      <c r="CU273">
        <f t="shared" si="321"/>
        <v>0</v>
      </c>
      <c r="CV273">
        <f t="shared" si="322"/>
        <v>0</v>
      </c>
      <c r="CW273">
        <f t="shared" si="323"/>
        <v>0</v>
      </c>
      <c r="CX273">
        <f t="shared" si="324"/>
        <v>0</v>
      </c>
      <c r="CY273">
        <f t="shared" si="325"/>
        <v>0</v>
      </c>
      <c r="CZ273">
        <f t="shared" si="326"/>
        <v>0</v>
      </c>
      <c r="DC273" t="s">
        <v>6</v>
      </c>
      <c r="DD273" t="s">
        <v>6</v>
      </c>
      <c r="DE273" t="s">
        <v>6</v>
      </c>
      <c r="DF273" t="s">
        <v>6</v>
      </c>
      <c r="DG273" t="s">
        <v>6</v>
      </c>
      <c r="DH273" t="s">
        <v>6</v>
      </c>
      <c r="DI273" t="s">
        <v>6</v>
      </c>
      <c r="DJ273" t="s">
        <v>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1010</v>
      </c>
      <c r="DV273" t="s">
        <v>268</v>
      </c>
      <c r="DW273" t="s">
        <v>268</v>
      </c>
      <c r="DX273">
        <v>1</v>
      </c>
      <c r="EE273">
        <v>16510370</v>
      </c>
      <c r="EF273">
        <v>3</v>
      </c>
      <c r="EG273" t="s">
        <v>451</v>
      </c>
      <c r="EH273">
        <v>0</v>
      </c>
      <c r="EI273" t="s">
        <v>6</v>
      </c>
      <c r="EJ273">
        <v>2</v>
      </c>
      <c r="EK273">
        <v>108001</v>
      </c>
      <c r="EL273" t="s">
        <v>452</v>
      </c>
      <c r="EM273" t="s">
        <v>453</v>
      </c>
      <c r="EO273" t="s">
        <v>6</v>
      </c>
      <c r="EQ273">
        <v>0</v>
      </c>
      <c r="ER273">
        <v>569.66999999999996</v>
      </c>
      <c r="ES273">
        <v>569.66999999999996</v>
      </c>
      <c r="ET273">
        <v>0</v>
      </c>
      <c r="EU273">
        <v>0</v>
      </c>
      <c r="EV273">
        <v>0</v>
      </c>
      <c r="EW273">
        <v>0</v>
      </c>
      <c r="EX273">
        <v>0</v>
      </c>
      <c r="FQ273">
        <v>0</v>
      </c>
      <c r="FR273">
        <f t="shared" si="327"/>
        <v>0</v>
      </c>
      <c r="FS273">
        <v>0</v>
      </c>
      <c r="FX273">
        <v>95</v>
      </c>
      <c r="FY273">
        <v>65</v>
      </c>
      <c r="GA273" t="s">
        <v>6</v>
      </c>
      <c r="GD273">
        <v>0</v>
      </c>
      <c r="GF273">
        <v>-1972889418</v>
      </c>
      <c r="GG273">
        <v>1</v>
      </c>
      <c r="GH273">
        <v>1</v>
      </c>
      <c r="GI273">
        <v>4</v>
      </c>
      <c r="GJ273">
        <v>0</v>
      </c>
      <c r="GK273">
        <f>ROUND(R273*(S12)/100,2)</f>
        <v>0</v>
      </c>
      <c r="GL273">
        <f t="shared" si="328"/>
        <v>0</v>
      </c>
      <c r="GM273">
        <f t="shared" si="329"/>
        <v>12185.24</v>
      </c>
      <c r="GN273">
        <f t="shared" si="330"/>
        <v>0</v>
      </c>
      <c r="GO273">
        <f t="shared" si="331"/>
        <v>12185.24</v>
      </c>
      <c r="GP273">
        <f t="shared" si="332"/>
        <v>0</v>
      </c>
      <c r="GR273">
        <v>0</v>
      </c>
      <c r="GS273">
        <v>3</v>
      </c>
      <c r="GT273">
        <v>0</v>
      </c>
      <c r="GU273" t="s">
        <v>6</v>
      </c>
      <c r="GV273">
        <f t="shared" si="333"/>
        <v>0</v>
      </c>
      <c r="GW273">
        <v>1</v>
      </c>
      <c r="GX273">
        <f t="shared" si="334"/>
        <v>0</v>
      </c>
      <c r="HA273">
        <v>0</v>
      </c>
      <c r="HB273">
        <v>0</v>
      </c>
      <c r="IK273">
        <v>0</v>
      </c>
    </row>
    <row r="274" spans="1:255" x14ac:dyDescent="0.2">
      <c r="A274" s="2">
        <v>18</v>
      </c>
      <c r="B274" s="2">
        <v>1</v>
      </c>
      <c r="C274" s="2">
        <v>586</v>
      </c>
      <c r="D274" s="2"/>
      <c r="E274" s="2" t="s">
        <v>471</v>
      </c>
      <c r="F274" s="2" t="s">
        <v>472</v>
      </c>
      <c r="G274" s="2" t="s">
        <v>473</v>
      </c>
      <c r="H274" s="2" t="s">
        <v>268</v>
      </c>
      <c r="I274" s="2">
        <f>I268*J274</f>
        <v>1</v>
      </c>
      <c r="J274" s="2">
        <v>6.666666666666667</v>
      </c>
      <c r="K274" s="2"/>
      <c r="L274" s="2"/>
      <c r="M274" s="2"/>
      <c r="N274" s="2"/>
      <c r="O274" s="2">
        <f t="shared" si="296"/>
        <v>340.37</v>
      </c>
      <c r="P274" s="2">
        <f t="shared" si="297"/>
        <v>340.37</v>
      </c>
      <c r="Q274" s="2">
        <f t="shared" si="298"/>
        <v>0</v>
      </c>
      <c r="R274" s="2">
        <f t="shared" si="299"/>
        <v>0</v>
      </c>
      <c r="S274" s="2">
        <f t="shared" si="300"/>
        <v>0</v>
      </c>
      <c r="T274" s="2">
        <f t="shared" si="301"/>
        <v>0</v>
      </c>
      <c r="U274" s="2">
        <f t="shared" si="302"/>
        <v>0</v>
      </c>
      <c r="V274" s="2">
        <f t="shared" si="303"/>
        <v>0</v>
      </c>
      <c r="W274" s="2">
        <f t="shared" si="304"/>
        <v>0</v>
      </c>
      <c r="X274" s="2">
        <f t="shared" si="305"/>
        <v>0</v>
      </c>
      <c r="Y274" s="2">
        <f t="shared" si="306"/>
        <v>0</v>
      </c>
      <c r="Z274" s="2"/>
      <c r="AA274" s="2">
        <v>16688585</v>
      </c>
      <c r="AB274" s="2">
        <f t="shared" si="307"/>
        <v>340.37</v>
      </c>
      <c r="AC274" s="2">
        <f t="shared" si="337"/>
        <v>340.37</v>
      </c>
      <c r="AD274" s="2">
        <f t="shared" si="338"/>
        <v>0</v>
      </c>
      <c r="AE274" s="2">
        <f t="shared" si="339"/>
        <v>0</v>
      </c>
      <c r="AF274" s="2">
        <f t="shared" si="340"/>
        <v>0</v>
      </c>
      <c r="AG274" s="2">
        <f t="shared" si="312"/>
        <v>0</v>
      </c>
      <c r="AH274" s="2">
        <f t="shared" si="341"/>
        <v>0</v>
      </c>
      <c r="AI274" s="2">
        <f t="shared" si="342"/>
        <v>0</v>
      </c>
      <c r="AJ274" s="2">
        <f t="shared" si="315"/>
        <v>0</v>
      </c>
      <c r="AK274" s="2">
        <v>340.37</v>
      </c>
      <c r="AL274" s="2">
        <v>340.37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95</v>
      </c>
      <c r="AU274" s="2">
        <v>65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6</v>
      </c>
      <c r="BE274" s="2" t="s">
        <v>6</v>
      </c>
      <c r="BF274" s="2" t="s">
        <v>6</v>
      </c>
      <c r="BG274" s="2" t="s">
        <v>6</v>
      </c>
      <c r="BH274" s="2">
        <v>3</v>
      </c>
      <c r="BI274" s="2">
        <v>2</v>
      </c>
      <c r="BJ274" s="2" t="s">
        <v>474</v>
      </c>
      <c r="BK274" s="2"/>
      <c r="BL274" s="2"/>
      <c r="BM274" s="2">
        <v>108001</v>
      </c>
      <c r="BN274" s="2">
        <v>0</v>
      </c>
      <c r="BO274" s="2" t="s">
        <v>6</v>
      </c>
      <c r="BP274" s="2">
        <v>0</v>
      </c>
      <c r="BQ274" s="2">
        <v>3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6</v>
      </c>
      <c r="BZ274" s="2">
        <v>95</v>
      </c>
      <c r="CA274" s="2">
        <v>65</v>
      </c>
      <c r="CB274" s="2"/>
      <c r="CC274" s="2"/>
      <c r="CD274" s="2"/>
      <c r="CE274" s="2"/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6</v>
      </c>
      <c r="CO274" s="2">
        <v>0</v>
      </c>
      <c r="CP274" s="2">
        <f t="shared" si="316"/>
        <v>340.37</v>
      </c>
      <c r="CQ274" s="2">
        <f t="shared" si="317"/>
        <v>340.37</v>
      </c>
      <c r="CR274" s="2">
        <f t="shared" si="318"/>
        <v>0</v>
      </c>
      <c r="CS274" s="2">
        <f t="shared" si="319"/>
        <v>0</v>
      </c>
      <c r="CT274" s="2">
        <f t="shared" si="320"/>
        <v>0</v>
      </c>
      <c r="CU274" s="2">
        <f t="shared" si="321"/>
        <v>0</v>
      </c>
      <c r="CV274" s="2">
        <f t="shared" si="322"/>
        <v>0</v>
      </c>
      <c r="CW274" s="2">
        <f t="shared" si="323"/>
        <v>0</v>
      </c>
      <c r="CX274" s="2">
        <f t="shared" si="324"/>
        <v>0</v>
      </c>
      <c r="CY274" s="2">
        <f t="shared" si="325"/>
        <v>0</v>
      </c>
      <c r="CZ274" s="2">
        <f t="shared" si="326"/>
        <v>0</v>
      </c>
      <c r="DA274" s="2"/>
      <c r="DB274" s="2"/>
      <c r="DC274" s="2" t="s">
        <v>6</v>
      </c>
      <c r="DD274" s="2" t="s">
        <v>6</v>
      </c>
      <c r="DE274" s="2" t="s">
        <v>6</v>
      </c>
      <c r="DF274" s="2" t="s">
        <v>6</v>
      </c>
      <c r="DG274" s="2" t="s">
        <v>6</v>
      </c>
      <c r="DH274" s="2" t="s">
        <v>6</v>
      </c>
      <c r="DI274" s="2" t="s">
        <v>6</v>
      </c>
      <c r="DJ274" s="2" t="s">
        <v>6</v>
      </c>
      <c r="DK274" s="2" t="s">
        <v>6</v>
      </c>
      <c r="DL274" s="2" t="s">
        <v>6</v>
      </c>
      <c r="DM274" s="2" t="s">
        <v>6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1010</v>
      </c>
      <c r="DV274" s="2" t="s">
        <v>268</v>
      </c>
      <c r="DW274" s="2" t="s">
        <v>268</v>
      </c>
      <c r="DX274" s="2">
        <v>1</v>
      </c>
      <c r="DY274" s="2"/>
      <c r="DZ274" s="2"/>
      <c r="EA274" s="2"/>
      <c r="EB274" s="2"/>
      <c r="EC274" s="2"/>
      <c r="ED274" s="2"/>
      <c r="EE274" s="2">
        <v>16510370</v>
      </c>
      <c r="EF274" s="2">
        <v>3</v>
      </c>
      <c r="EG274" s="2" t="s">
        <v>451</v>
      </c>
      <c r="EH274" s="2">
        <v>0</v>
      </c>
      <c r="EI274" s="2" t="s">
        <v>6</v>
      </c>
      <c r="EJ274" s="2">
        <v>2</v>
      </c>
      <c r="EK274" s="2">
        <v>108001</v>
      </c>
      <c r="EL274" s="2" t="s">
        <v>452</v>
      </c>
      <c r="EM274" s="2" t="s">
        <v>453</v>
      </c>
      <c r="EN274" s="2"/>
      <c r="EO274" s="2" t="s">
        <v>6</v>
      </c>
      <c r="EP274" s="2"/>
      <c r="EQ274" s="2">
        <v>0</v>
      </c>
      <c r="ER274" s="2">
        <v>340.37</v>
      </c>
      <c r="ES274" s="2">
        <v>340.37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327"/>
        <v>0</v>
      </c>
      <c r="FS274" s="2">
        <v>0</v>
      </c>
      <c r="FT274" s="2"/>
      <c r="FU274" s="2"/>
      <c r="FV274" s="2"/>
      <c r="FW274" s="2"/>
      <c r="FX274" s="2">
        <v>95</v>
      </c>
      <c r="FY274" s="2">
        <v>65</v>
      </c>
      <c r="FZ274" s="2"/>
      <c r="GA274" s="2" t="s">
        <v>6</v>
      </c>
      <c r="GB274" s="2"/>
      <c r="GC274" s="2"/>
      <c r="GD274" s="2">
        <v>0</v>
      </c>
      <c r="GE274" s="2"/>
      <c r="GF274" s="2">
        <v>1213417999</v>
      </c>
      <c r="GG274" s="2">
        <v>2</v>
      </c>
      <c r="GH274" s="2">
        <v>1</v>
      </c>
      <c r="GI274" s="2">
        <v>-2</v>
      </c>
      <c r="GJ274" s="2">
        <v>0</v>
      </c>
      <c r="GK274" s="2">
        <f>ROUND(R274*(R12)/100,2)</f>
        <v>0</v>
      </c>
      <c r="GL274" s="2">
        <f t="shared" si="328"/>
        <v>0</v>
      </c>
      <c r="GM274" s="2">
        <f t="shared" si="329"/>
        <v>340.37</v>
      </c>
      <c r="GN274" s="2">
        <f t="shared" si="330"/>
        <v>0</v>
      </c>
      <c r="GO274" s="2">
        <f t="shared" si="331"/>
        <v>340.37</v>
      </c>
      <c r="GP274" s="2">
        <f t="shared" si="332"/>
        <v>0</v>
      </c>
      <c r="GQ274" s="2"/>
      <c r="GR274" s="2">
        <v>0</v>
      </c>
      <c r="GS274" s="2">
        <v>3</v>
      </c>
      <c r="GT274" s="2">
        <v>0</v>
      </c>
      <c r="GU274" s="2" t="s">
        <v>6</v>
      </c>
      <c r="GV274" s="2">
        <f t="shared" si="333"/>
        <v>0</v>
      </c>
      <c r="GW274" s="2">
        <v>1</v>
      </c>
      <c r="GX274" s="2">
        <f t="shared" si="334"/>
        <v>0</v>
      </c>
      <c r="GY274" s="2"/>
      <c r="GZ274" s="2"/>
      <c r="HA274" s="2">
        <v>0</v>
      </c>
      <c r="HB274" s="2">
        <v>0</v>
      </c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18</v>
      </c>
      <c r="B275">
        <v>1</v>
      </c>
      <c r="C275">
        <v>601</v>
      </c>
      <c r="E275" t="s">
        <v>471</v>
      </c>
      <c r="F275" t="s">
        <v>472</v>
      </c>
      <c r="G275" t="s">
        <v>473</v>
      </c>
      <c r="H275" t="s">
        <v>268</v>
      </c>
      <c r="I275">
        <f>I269*J275</f>
        <v>1</v>
      </c>
      <c r="J275">
        <v>6.666666666666667</v>
      </c>
      <c r="O275">
        <f t="shared" si="296"/>
        <v>2426.84</v>
      </c>
      <c r="P275">
        <f t="shared" si="297"/>
        <v>2426.84</v>
      </c>
      <c r="Q275">
        <f t="shared" si="298"/>
        <v>0</v>
      </c>
      <c r="R275">
        <f t="shared" si="299"/>
        <v>0</v>
      </c>
      <c r="S275">
        <f t="shared" si="300"/>
        <v>0</v>
      </c>
      <c r="T275">
        <f t="shared" si="301"/>
        <v>0</v>
      </c>
      <c r="U275">
        <f t="shared" si="302"/>
        <v>0</v>
      </c>
      <c r="V275">
        <f t="shared" si="303"/>
        <v>0</v>
      </c>
      <c r="W275">
        <f t="shared" si="304"/>
        <v>0</v>
      </c>
      <c r="X275">
        <f t="shared" si="305"/>
        <v>0</v>
      </c>
      <c r="Y275">
        <f t="shared" si="306"/>
        <v>0</v>
      </c>
      <c r="AA275">
        <v>16688586</v>
      </c>
      <c r="AB275">
        <f t="shared" si="307"/>
        <v>340.37</v>
      </c>
      <c r="AC275">
        <f t="shared" si="337"/>
        <v>340.37</v>
      </c>
      <c r="AD275">
        <f t="shared" si="338"/>
        <v>0</v>
      </c>
      <c r="AE275">
        <f t="shared" si="339"/>
        <v>0</v>
      </c>
      <c r="AF275">
        <f t="shared" si="340"/>
        <v>0</v>
      </c>
      <c r="AG275">
        <f t="shared" si="312"/>
        <v>0</v>
      </c>
      <c r="AH275">
        <f t="shared" si="341"/>
        <v>0</v>
      </c>
      <c r="AI275">
        <f t="shared" si="342"/>
        <v>0</v>
      </c>
      <c r="AJ275">
        <f t="shared" si="315"/>
        <v>0</v>
      </c>
      <c r="AK275">
        <v>340.37</v>
      </c>
      <c r="AL275">
        <v>340.37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95</v>
      </c>
      <c r="AU275">
        <v>65</v>
      </c>
      <c r="AV275">
        <v>1</v>
      </c>
      <c r="AW275">
        <v>1</v>
      </c>
      <c r="AZ275">
        <v>7.13</v>
      </c>
      <c r="BA275">
        <v>1</v>
      </c>
      <c r="BB275">
        <v>1</v>
      </c>
      <c r="BC275">
        <v>7.13</v>
      </c>
      <c r="BD275" t="s">
        <v>6</v>
      </c>
      <c r="BE275" t="s">
        <v>6</v>
      </c>
      <c r="BF275" t="s">
        <v>6</v>
      </c>
      <c r="BG275" t="s">
        <v>6</v>
      </c>
      <c r="BH275">
        <v>3</v>
      </c>
      <c r="BI275">
        <v>2</v>
      </c>
      <c r="BJ275" t="s">
        <v>474</v>
      </c>
      <c r="BM275">
        <v>108001</v>
      </c>
      <c r="BN275">
        <v>0</v>
      </c>
      <c r="BO275" t="s">
        <v>6</v>
      </c>
      <c r="BP275">
        <v>0</v>
      </c>
      <c r="BQ275">
        <v>3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95</v>
      </c>
      <c r="CA275">
        <v>65</v>
      </c>
      <c r="CF275">
        <v>0</v>
      </c>
      <c r="CG275">
        <v>0</v>
      </c>
      <c r="CM275">
        <v>0</v>
      </c>
      <c r="CN275" t="s">
        <v>6</v>
      </c>
      <c r="CO275">
        <v>0</v>
      </c>
      <c r="CP275">
        <f t="shared" si="316"/>
        <v>2426.84</v>
      </c>
      <c r="CQ275">
        <f t="shared" si="317"/>
        <v>2426.8380999999999</v>
      </c>
      <c r="CR275">
        <f t="shared" si="318"/>
        <v>0</v>
      </c>
      <c r="CS275">
        <f t="shared" si="319"/>
        <v>0</v>
      </c>
      <c r="CT275">
        <f t="shared" si="320"/>
        <v>0</v>
      </c>
      <c r="CU275">
        <f t="shared" si="321"/>
        <v>0</v>
      </c>
      <c r="CV275">
        <f t="shared" si="322"/>
        <v>0</v>
      </c>
      <c r="CW275">
        <f t="shared" si="323"/>
        <v>0</v>
      </c>
      <c r="CX275">
        <f t="shared" si="324"/>
        <v>0</v>
      </c>
      <c r="CY275">
        <f t="shared" si="325"/>
        <v>0</v>
      </c>
      <c r="CZ275">
        <f t="shared" si="326"/>
        <v>0</v>
      </c>
      <c r="DC275" t="s">
        <v>6</v>
      </c>
      <c r="DD275" t="s">
        <v>6</v>
      </c>
      <c r="DE275" t="s">
        <v>6</v>
      </c>
      <c r="DF275" t="s">
        <v>6</v>
      </c>
      <c r="DG275" t="s">
        <v>6</v>
      </c>
      <c r="DH275" t="s">
        <v>6</v>
      </c>
      <c r="DI275" t="s">
        <v>6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1010</v>
      </c>
      <c r="DV275" t="s">
        <v>268</v>
      </c>
      <c r="DW275" t="s">
        <v>268</v>
      </c>
      <c r="DX275">
        <v>1</v>
      </c>
      <c r="EE275">
        <v>16510370</v>
      </c>
      <c r="EF275">
        <v>3</v>
      </c>
      <c r="EG275" t="s">
        <v>451</v>
      </c>
      <c r="EH275">
        <v>0</v>
      </c>
      <c r="EI275" t="s">
        <v>6</v>
      </c>
      <c r="EJ275">
        <v>2</v>
      </c>
      <c r="EK275">
        <v>108001</v>
      </c>
      <c r="EL275" t="s">
        <v>452</v>
      </c>
      <c r="EM275" t="s">
        <v>453</v>
      </c>
      <c r="EO275" t="s">
        <v>6</v>
      </c>
      <c r="EQ275">
        <v>0</v>
      </c>
      <c r="ER275">
        <v>340.37</v>
      </c>
      <c r="ES275">
        <v>340.37</v>
      </c>
      <c r="ET275">
        <v>0</v>
      </c>
      <c r="EU275">
        <v>0</v>
      </c>
      <c r="EV275">
        <v>0</v>
      </c>
      <c r="EW275">
        <v>0</v>
      </c>
      <c r="EX275">
        <v>0</v>
      </c>
      <c r="FQ275">
        <v>0</v>
      </c>
      <c r="FR275">
        <f t="shared" si="327"/>
        <v>0</v>
      </c>
      <c r="FS275">
        <v>0</v>
      </c>
      <c r="FX275">
        <v>95</v>
      </c>
      <c r="FY275">
        <v>65</v>
      </c>
      <c r="GA275" t="s">
        <v>6</v>
      </c>
      <c r="GD275">
        <v>0</v>
      </c>
      <c r="GF275">
        <v>1213417999</v>
      </c>
      <c r="GG275">
        <v>1</v>
      </c>
      <c r="GH275">
        <v>1</v>
      </c>
      <c r="GI275">
        <v>4</v>
      </c>
      <c r="GJ275">
        <v>0</v>
      </c>
      <c r="GK275">
        <f>ROUND(R275*(S12)/100,2)</f>
        <v>0</v>
      </c>
      <c r="GL275">
        <f t="shared" si="328"/>
        <v>0</v>
      </c>
      <c r="GM275">
        <f t="shared" si="329"/>
        <v>2426.84</v>
      </c>
      <c r="GN275">
        <f t="shared" si="330"/>
        <v>0</v>
      </c>
      <c r="GO275">
        <f t="shared" si="331"/>
        <v>2426.84</v>
      </c>
      <c r="GP275">
        <f t="shared" si="332"/>
        <v>0</v>
      </c>
      <c r="GR275">
        <v>0</v>
      </c>
      <c r="GS275">
        <v>3</v>
      </c>
      <c r="GT275">
        <v>0</v>
      </c>
      <c r="GU275" t="s">
        <v>6</v>
      </c>
      <c r="GV275">
        <f t="shared" si="333"/>
        <v>0</v>
      </c>
      <c r="GW275">
        <v>1</v>
      </c>
      <c r="GX275">
        <f t="shared" si="334"/>
        <v>0</v>
      </c>
      <c r="HA275">
        <v>0</v>
      </c>
      <c r="HB275">
        <v>0</v>
      </c>
      <c r="IK275">
        <v>0</v>
      </c>
    </row>
    <row r="276" spans="1:255" x14ac:dyDescent="0.2">
      <c r="A276" s="2">
        <v>17</v>
      </c>
      <c r="B276" s="2">
        <v>1</v>
      </c>
      <c r="C276" s="2">
        <f>ROW(SmtRes!A613)</f>
        <v>613</v>
      </c>
      <c r="D276" s="2">
        <f>ROW(EtalonRes!A586)</f>
        <v>586</v>
      </c>
      <c r="E276" s="2" t="s">
        <v>475</v>
      </c>
      <c r="F276" s="2" t="s">
        <v>476</v>
      </c>
      <c r="G276" s="2" t="s">
        <v>477</v>
      </c>
      <c r="H276" s="2" t="s">
        <v>28</v>
      </c>
      <c r="I276" s="2">
        <f>ROUND(1/100,9)</f>
        <v>0.01</v>
      </c>
      <c r="J276" s="2">
        <v>0</v>
      </c>
      <c r="K276" s="2"/>
      <c r="L276" s="2"/>
      <c r="M276" s="2"/>
      <c r="N276" s="2"/>
      <c r="O276" s="2">
        <f t="shared" si="296"/>
        <v>13.35</v>
      </c>
      <c r="P276" s="2">
        <f t="shared" si="297"/>
        <v>5.2</v>
      </c>
      <c r="Q276" s="2">
        <f t="shared" si="298"/>
        <v>0.36</v>
      </c>
      <c r="R276" s="2">
        <f t="shared" si="299"/>
        <v>0.05</v>
      </c>
      <c r="S276" s="2">
        <f t="shared" si="300"/>
        <v>7.79</v>
      </c>
      <c r="T276" s="2">
        <f t="shared" si="301"/>
        <v>0</v>
      </c>
      <c r="U276" s="2">
        <f t="shared" si="302"/>
        <v>0.78560000000000008</v>
      </c>
      <c r="V276" s="2">
        <f t="shared" si="303"/>
        <v>4.0000000000000001E-3</v>
      </c>
      <c r="W276" s="2">
        <f t="shared" si="304"/>
        <v>0</v>
      </c>
      <c r="X276" s="2">
        <f t="shared" si="305"/>
        <v>7.45</v>
      </c>
      <c r="Y276" s="2">
        <f t="shared" si="306"/>
        <v>5.0999999999999996</v>
      </c>
      <c r="Z276" s="2"/>
      <c r="AA276" s="2">
        <v>16688585</v>
      </c>
      <c r="AB276" s="2">
        <f t="shared" si="307"/>
        <v>1335.26</v>
      </c>
      <c r="AC276" s="2">
        <f t="shared" si="337"/>
        <v>520.4</v>
      </c>
      <c r="AD276" s="2">
        <f t="shared" si="338"/>
        <v>35.54</v>
      </c>
      <c r="AE276" s="2">
        <f t="shared" si="339"/>
        <v>5.0199999999999996</v>
      </c>
      <c r="AF276" s="2">
        <f t="shared" si="340"/>
        <v>779.32</v>
      </c>
      <c r="AG276" s="2">
        <f t="shared" si="312"/>
        <v>0</v>
      </c>
      <c r="AH276" s="2">
        <f t="shared" si="341"/>
        <v>78.56</v>
      </c>
      <c r="AI276" s="2">
        <f t="shared" si="342"/>
        <v>0.4</v>
      </c>
      <c r="AJ276" s="2">
        <f t="shared" si="315"/>
        <v>0</v>
      </c>
      <c r="AK276" s="2">
        <v>1335.26</v>
      </c>
      <c r="AL276" s="2">
        <v>520.4</v>
      </c>
      <c r="AM276" s="2">
        <v>35.54</v>
      </c>
      <c r="AN276" s="2">
        <v>5.0199999999999996</v>
      </c>
      <c r="AO276" s="2">
        <v>779.32</v>
      </c>
      <c r="AP276" s="2">
        <v>0</v>
      </c>
      <c r="AQ276" s="2">
        <v>78.56</v>
      </c>
      <c r="AR276" s="2">
        <v>0.4</v>
      </c>
      <c r="AS276" s="2">
        <v>0</v>
      </c>
      <c r="AT276" s="2">
        <v>95</v>
      </c>
      <c r="AU276" s="2">
        <v>65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6</v>
      </c>
      <c r="BE276" s="2" t="s">
        <v>6</v>
      </c>
      <c r="BF276" s="2" t="s">
        <v>6</v>
      </c>
      <c r="BG276" s="2" t="s">
        <v>6</v>
      </c>
      <c r="BH276" s="2">
        <v>0</v>
      </c>
      <c r="BI276" s="2">
        <v>2</v>
      </c>
      <c r="BJ276" s="2" t="s">
        <v>478</v>
      </c>
      <c r="BK276" s="2"/>
      <c r="BL276" s="2"/>
      <c r="BM276" s="2">
        <v>108001</v>
      </c>
      <c r="BN276" s="2">
        <v>0</v>
      </c>
      <c r="BO276" s="2" t="s">
        <v>6</v>
      </c>
      <c r="BP276" s="2">
        <v>0</v>
      </c>
      <c r="BQ276" s="2">
        <v>3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6</v>
      </c>
      <c r="BZ276" s="2">
        <v>95</v>
      </c>
      <c r="CA276" s="2">
        <v>65</v>
      </c>
      <c r="CB276" s="2"/>
      <c r="CC276" s="2"/>
      <c r="CD276" s="2"/>
      <c r="CE276" s="2"/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6</v>
      </c>
      <c r="CO276" s="2">
        <v>0</v>
      </c>
      <c r="CP276" s="2">
        <f t="shared" si="316"/>
        <v>13.350000000000001</v>
      </c>
      <c r="CQ276" s="2">
        <f t="shared" si="317"/>
        <v>520.4</v>
      </c>
      <c r="CR276" s="2">
        <f t="shared" si="318"/>
        <v>35.54</v>
      </c>
      <c r="CS276" s="2">
        <f t="shared" si="319"/>
        <v>5.0199999999999996</v>
      </c>
      <c r="CT276" s="2">
        <f t="shared" si="320"/>
        <v>779.32</v>
      </c>
      <c r="CU276" s="2">
        <f t="shared" si="321"/>
        <v>0</v>
      </c>
      <c r="CV276" s="2">
        <f t="shared" si="322"/>
        <v>78.56</v>
      </c>
      <c r="CW276" s="2">
        <f t="shared" si="323"/>
        <v>0.4</v>
      </c>
      <c r="CX276" s="2">
        <f t="shared" si="324"/>
        <v>0</v>
      </c>
      <c r="CY276" s="2">
        <f t="shared" si="325"/>
        <v>7.4479999999999995</v>
      </c>
      <c r="CZ276" s="2">
        <f t="shared" si="326"/>
        <v>5.0960000000000001</v>
      </c>
      <c r="DA276" s="2"/>
      <c r="DB276" s="2"/>
      <c r="DC276" s="2" t="s">
        <v>6</v>
      </c>
      <c r="DD276" s="2" t="s">
        <v>6</v>
      </c>
      <c r="DE276" s="2" t="s">
        <v>6</v>
      </c>
      <c r="DF276" s="2" t="s">
        <v>6</v>
      </c>
      <c r="DG276" s="2" t="s">
        <v>6</v>
      </c>
      <c r="DH276" s="2" t="s">
        <v>6</v>
      </c>
      <c r="DI276" s="2" t="s">
        <v>6</v>
      </c>
      <c r="DJ276" s="2" t="s">
        <v>6</v>
      </c>
      <c r="DK276" s="2" t="s">
        <v>6</v>
      </c>
      <c r="DL276" s="2" t="s">
        <v>6</v>
      </c>
      <c r="DM276" s="2" t="s">
        <v>6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1013</v>
      </c>
      <c r="DV276" s="2" t="s">
        <v>28</v>
      </c>
      <c r="DW276" s="2" t="s">
        <v>28</v>
      </c>
      <c r="DX276" s="2">
        <v>1</v>
      </c>
      <c r="DY276" s="2"/>
      <c r="DZ276" s="2"/>
      <c r="EA276" s="2"/>
      <c r="EB276" s="2"/>
      <c r="EC276" s="2"/>
      <c r="ED276" s="2"/>
      <c r="EE276" s="2">
        <v>16510370</v>
      </c>
      <c r="EF276" s="2">
        <v>3</v>
      </c>
      <c r="EG276" s="2" t="s">
        <v>451</v>
      </c>
      <c r="EH276" s="2">
        <v>0</v>
      </c>
      <c r="EI276" s="2" t="s">
        <v>6</v>
      </c>
      <c r="EJ276" s="2">
        <v>2</v>
      </c>
      <c r="EK276" s="2">
        <v>108001</v>
      </c>
      <c r="EL276" s="2" t="s">
        <v>452</v>
      </c>
      <c r="EM276" s="2" t="s">
        <v>453</v>
      </c>
      <c r="EN276" s="2"/>
      <c r="EO276" s="2" t="s">
        <v>6</v>
      </c>
      <c r="EP276" s="2"/>
      <c r="EQ276" s="2">
        <v>0</v>
      </c>
      <c r="ER276" s="2">
        <v>1335.26</v>
      </c>
      <c r="ES276" s="2">
        <v>520.4</v>
      </c>
      <c r="ET276" s="2">
        <v>35.54</v>
      </c>
      <c r="EU276" s="2">
        <v>5.0199999999999996</v>
      </c>
      <c r="EV276" s="2">
        <v>779.32</v>
      </c>
      <c r="EW276" s="2">
        <v>78.56</v>
      </c>
      <c r="EX276" s="2">
        <v>0.4</v>
      </c>
      <c r="EY276" s="2">
        <v>0</v>
      </c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327"/>
        <v>0</v>
      </c>
      <c r="FS276" s="2">
        <v>0</v>
      </c>
      <c r="FT276" s="2"/>
      <c r="FU276" s="2"/>
      <c r="FV276" s="2"/>
      <c r="FW276" s="2"/>
      <c r="FX276" s="2">
        <v>95</v>
      </c>
      <c r="FY276" s="2">
        <v>65</v>
      </c>
      <c r="FZ276" s="2"/>
      <c r="GA276" s="2" t="s">
        <v>6</v>
      </c>
      <c r="GB276" s="2"/>
      <c r="GC276" s="2"/>
      <c r="GD276" s="2">
        <v>0</v>
      </c>
      <c r="GE276" s="2"/>
      <c r="GF276" s="2">
        <v>1235966342</v>
      </c>
      <c r="GG276" s="2">
        <v>2</v>
      </c>
      <c r="GH276" s="2">
        <v>1</v>
      </c>
      <c r="GI276" s="2">
        <v>-2</v>
      </c>
      <c r="GJ276" s="2">
        <v>0</v>
      </c>
      <c r="GK276" s="2">
        <f>ROUND(R276*(R12)/100,2)</f>
        <v>0</v>
      </c>
      <c r="GL276" s="2">
        <f t="shared" si="328"/>
        <v>0</v>
      </c>
      <c r="GM276" s="2">
        <f t="shared" si="329"/>
        <v>25.9</v>
      </c>
      <c r="GN276" s="2">
        <f t="shared" si="330"/>
        <v>0</v>
      </c>
      <c r="GO276" s="2">
        <f t="shared" si="331"/>
        <v>25.9</v>
      </c>
      <c r="GP276" s="2">
        <f t="shared" si="332"/>
        <v>0</v>
      </c>
      <c r="GQ276" s="2"/>
      <c r="GR276" s="2">
        <v>0</v>
      </c>
      <c r="GS276" s="2">
        <v>3</v>
      </c>
      <c r="GT276" s="2">
        <v>0</v>
      </c>
      <c r="GU276" s="2" t="s">
        <v>6</v>
      </c>
      <c r="GV276" s="2">
        <f t="shared" si="333"/>
        <v>0</v>
      </c>
      <c r="GW276" s="2">
        <v>1</v>
      </c>
      <c r="GX276" s="2">
        <f t="shared" si="334"/>
        <v>0</v>
      </c>
      <c r="GY276" s="2"/>
      <c r="GZ276" s="2"/>
      <c r="HA276" s="2">
        <v>0</v>
      </c>
      <c r="HB276" s="2">
        <v>0</v>
      </c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17</v>
      </c>
      <c r="B277">
        <v>1</v>
      </c>
      <c r="C277">
        <f>ROW(SmtRes!A622)</f>
        <v>622</v>
      </c>
      <c r="D277">
        <f>ROW(EtalonRes!A594)</f>
        <v>594</v>
      </c>
      <c r="E277" t="s">
        <v>475</v>
      </c>
      <c r="F277" t="s">
        <v>476</v>
      </c>
      <c r="G277" t="s">
        <v>477</v>
      </c>
      <c r="H277" t="s">
        <v>28</v>
      </c>
      <c r="I277">
        <f>ROUND(1/100,9)</f>
        <v>0.01</v>
      </c>
      <c r="J277">
        <v>0</v>
      </c>
      <c r="O277">
        <f t="shared" si="296"/>
        <v>95.2</v>
      </c>
      <c r="P277">
        <f t="shared" si="297"/>
        <v>37.1</v>
      </c>
      <c r="Q277">
        <f t="shared" si="298"/>
        <v>2.5299999999999998</v>
      </c>
      <c r="R277">
        <f t="shared" si="299"/>
        <v>0.36</v>
      </c>
      <c r="S277">
        <f t="shared" si="300"/>
        <v>55.57</v>
      </c>
      <c r="T277">
        <f t="shared" si="301"/>
        <v>0</v>
      </c>
      <c r="U277">
        <f t="shared" si="302"/>
        <v>0.78560000000000008</v>
      </c>
      <c r="V277">
        <f t="shared" si="303"/>
        <v>4.0000000000000001E-3</v>
      </c>
      <c r="W277">
        <f t="shared" si="304"/>
        <v>0</v>
      </c>
      <c r="X277">
        <f t="shared" si="305"/>
        <v>53.13</v>
      </c>
      <c r="Y277">
        <f t="shared" si="306"/>
        <v>36.35</v>
      </c>
      <c r="AA277">
        <v>16688586</v>
      </c>
      <c r="AB277">
        <f t="shared" si="307"/>
        <v>1335.26</v>
      </c>
      <c r="AC277">
        <f t="shared" si="337"/>
        <v>520.4</v>
      </c>
      <c r="AD277">
        <f t="shared" si="338"/>
        <v>35.54</v>
      </c>
      <c r="AE277">
        <f t="shared" si="339"/>
        <v>5.0199999999999996</v>
      </c>
      <c r="AF277">
        <f t="shared" si="340"/>
        <v>779.32</v>
      </c>
      <c r="AG277">
        <f t="shared" si="312"/>
        <v>0</v>
      </c>
      <c r="AH277">
        <f t="shared" si="341"/>
        <v>78.56</v>
      </c>
      <c r="AI277">
        <f t="shared" si="342"/>
        <v>0.4</v>
      </c>
      <c r="AJ277">
        <f t="shared" si="315"/>
        <v>0</v>
      </c>
      <c r="AK277">
        <v>1335.26</v>
      </c>
      <c r="AL277">
        <v>520.4</v>
      </c>
      <c r="AM277">
        <v>35.54</v>
      </c>
      <c r="AN277">
        <v>5.0199999999999996</v>
      </c>
      <c r="AO277">
        <v>779.32</v>
      </c>
      <c r="AP277">
        <v>0</v>
      </c>
      <c r="AQ277">
        <v>78.56</v>
      </c>
      <c r="AR277">
        <v>0.4</v>
      </c>
      <c r="AS277">
        <v>0</v>
      </c>
      <c r="AT277">
        <v>95</v>
      </c>
      <c r="AU277">
        <v>65</v>
      </c>
      <c r="AV277">
        <v>1</v>
      </c>
      <c r="AW277">
        <v>1</v>
      </c>
      <c r="AZ277">
        <v>7.13</v>
      </c>
      <c r="BA277">
        <v>7.13</v>
      </c>
      <c r="BB277">
        <v>7.13</v>
      </c>
      <c r="BC277">
        <v>7.13</v>
      </c>
      <c r="BD277" t="s">
        <v>6</v>
      </c>
      <c r="BE277" t="s">
        <v>6</v>
      </c>
      <c r="BF277" t="s">
        <v>6</v>
      </c>
      <c r="BG277" t="s">
        <v>6</v>
      </c>
      <c r="BH277">
        <v>0</v>
      </c>
      <c r="BI277">
        <v>2</v>
      </c>
      <c r="BJ277" t="s">
        <v>478</v>
      </c>
      <c r="BM277">
        <v>108001</v>
      </c>
      <c r="BN277">
        <v>0</v>
      </c>
      <c r="BO277" t="s">
        <v>6</v>
      </c>
      <c r="BP277">
        <v>0</v>
      </c>
      <c r="BQ277">
        <v>3</v>
      </c>
      <c r="BR277">
        <v>0</v>
      </c>
      <c r="BS277">
        <v>7.13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95</v>
      </c>
      <c r="CA277">
        <v>65</v>
      </c>
      <c r="CF277">
        <v>0</v>
      </c>
      <c r="CG277">
        <v>0</v>
      </c>
      <c r="CM277">
        <v>0</v>
      </c>
      <c r="CN277" t="s">
        <v>6</v>
      </c>
      <c r="CO277">
        <v>0</v>
      </c>
      <c r="CP277">
        <f t="shared" si="316"/>
        <v>95.2</v>
      </c>
      <c r="CQ277">
        <f t="shared" si="317"/>
        <v>3710.4519999999998</v>
      </c>
      <c r="CR277">
        <f t="shared" si="318"/>
        <v>253.40019999999998</v>
      </c>
      <c r="CS277">
        <f t="shared" si="319"/>
        <v>35.792599999999993</v>
      </c>
      <c r="CT277">
        <f t="shared" si="320"/>
        <v>5556.5516000000007</v>
      </c>
      <c r="CU277">
        <f t="shared" si="321"/>
        <v>0</v>
      </c>
      <c r="CV277">
        <f t="shared" si="322"/>
        <v>78.56</v>
      </c>
      <c r="CW277">
        <f t="shared" si="323"/>
        <v>0.4</v>
      </c>
      <c r="CX277">
        <f t="shared" si="324"/>
        <v>0</v>
      </c>
      <c r="CY277">
        <f t="shared" si="325"/>
        <v>53.133500000000005</v>
      </c>
      <c r="CZ277">
        <f t="shared" si="326"/>
        <v>36.354500000000002</v>
      </c>
      <c r="DC277" t="s">
        <v>6</v>
      </c>
      <c r="DD277" t="s">
        <v>6</v>
      </c>
      <c r="DE277" t="s">
        <v>6</v>
      </c>
      <c r="DF277" t="s">
        <v>6</v>
      </c>
      <c r="DG277" t="s">
        <v>6</v>
      </c>
      <c r="DH277" t="s">
        <v>6</v>
      </c>
      <c r="DI277" t="s">
        <v>6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1013</v>
      </c>
      <c r="DV277" t="s">
        <v>28</v>
      </c>
      <c r="DW277" t="s">
        <v>28</v>
      </c>
      <c r="DX277">
        <v>1</v>
      </c>
      <c r="EE277">
        <v>16510370</v>
      </c>
      <c r="EF277">
        <v>3</v>
      </c>
      <c r="EG277" t="s">
        <v>451</v>
      </c>
      <c r="EH277">
        <v>0</v>
      </c>
      <c r="EI277" t="s">
        <v>6</v>
      </c>
      <c r="EJ277">
        <v>2</v>
      </c>
      <c r="EK277">
        <v>108001</v>
      </c>
      <c r="EL277" t="s">
        <v>452</v>
      </c>
      <c r="EM277" t="s">
        <v>453</v>
      </c>
      <c r="EO277" t="s">
        <v>6</v>
      </c>
      <c r="EQ277">
        <v>0</v>
      </c>
      <c r="ER277">
        <v>1335.26</v>
      </c>
      <c r="ES277">
        <v>520.4</v>
      </c>
      <c r="ET277">
        <v>35.54</v>
      </c>
      <c r="EU277">
        <v>5.0199999999999996</v>
      </c>
      <c r="EV277">
        <v>779.32</v>
      </c>
      <c r="EW277">
        <v>78.56</v>
      </c>
      <c r="EX277">
        <v>0.4</v>
      </c>
      <c r="EY277">
        <v>0</v>
      </c>
      <c r="FQ277">
        <v>0</v>
      </c>
      <c r="FR277">
        <f t="shared" si="327"/>
        <v>0</v>
      </c>
      <c r="FS277">
        <v>0</v>
      </c>
      <c r="FX277">
        <v>95</v>
      </c>
      <c r="FY277">
        <v>65</v>
      </c>
      <c r="GA277" t="s">
        <v>6</v>
      </c>
      <c r="GD277">
        <v>0</v>
      </c>
      <c r="GF277">
        <v>1235966342</v>
      </c>
      <c r="GG277">
        <v>1</v>
      </c>
      <c r="GH277">
        <v>1</v>
      </c>
      <c r="GI277">
        <v>4</v>
      </c>
      <c r="GJ277">
        <v>0</v>
      </c>
      <c r="GK277">
        <f>ROUND(R277*(S12)/100,2)</f>
        <v>0</v>
      </c>
      <c r="GL277">
        <f t="shared" si="328"/>
        <v>0</v>
      </c>
      <c r="GM277">
        <f t="shared" si="329"/>
        <v>184.68</v>
      </c>
      <c r="GN277">
        <f t="shared" si="330"/>
        <v>0</v>
      </c>
      <c r="GO277">
        <f t="shared" si="331"/>
        <v>184.68</v>
      </c>
      <c r="GP277">
        <f t="shared" si="332"/>
        <v>0</v>
      </c>
      <c r="GR277">
        <v>0</v>
      </c>
      <c r="GS277">
        <v>3</v>
      </c>
      <c r="GT277">
        <v>0</v>
      </c>
      <c r="GU277" t="s">
        <v>6</v>
      </c>
      <c r="GV277">
        <f t="shared" si="333"/>
        <v>0</v>
      </c>
      <c r="GW277">
        <v>1</v>
      </c>
      <c r="GX277">
        <f t="shared" si="334"/>
        <v>0</v>
      </c>
      <c r="HA277">
        <v>0</v>
      </c>
      <c r="HB277">
        <v>0</v>
      </c>
      <c r="IK277">
        <v>0</v>
      </c>
    </row>
    <row r="278" spans="1:255" x14ac:dyDescent="0.2">
      <c r="A278" s="2">
        <v>18</v>
      </c>
      <c r="B278" s="2">
        <v>1</v>
      </c>
      <c r="C278" s="2">
        <v>611</v>
      </c>
      <c r="D278" s="2"/>
      <c r="E278" s="2" t="s">
        <v>479</v>
      </c>
      <c r="F278" s="2" t="s">
        <v>480</v>
      </c>
      <c r="G278" s="2" t="s">
        <v>481</v>
      </c>
      <c r="H278" s="2" t="s">
        <v>268</v>
      </c>
      <c r="I278" s="2">
        <f>I276*J278</f>
        <v>1</v>
      </c>
      <c r="J278" s="2">
        <v>100</v>
      </c>
      <c r="K278" s="2"/>
      <c r="L278" s="2"/>
      <c r="M278" s="2"/>
      <c r="N278" s="2"/>
      <c r="O278" s="2">
        <f t="shared" si="296"/>
        <v>331.38</v>
      </c>
      <c r="P278" s="2">
        <f t="shared" si="297"/>
        <v>331.38</v>
      </c>
      <c r="Q278" s="2">
        <f t="shared" si="298"/>
        <v>0</v>
      </c>
      <c r="R278" s="2">
        <f t="shared" si="299"/>
        <v>0</v>
      </c>
      <c r="S278" s="2">
        <f t="shared" si="300"/>
        <v>0</v>
      </c>
      <c r="T278" s="2">
        <f t="shared" si="301"/>
        <v>0</v>
      </c>
      <c r="U278" s="2">
        <f t="shared" si="302"/>
        <v>0</v>
      </c>
      <c r="V278" s="2">
        <f t="shared" si="303"/>
        <v>0</v>
      </c>
      <c r="W278" s="2">
        <f t="shared" si="304"/>
        <v>0</v>
      </c>
      <c r="X278" s="2">
        <f t="shared" si="305"/>
        <v>0</v>
      </c>
      <c r="Y278" s="2">
        <f t="shared" si="306"/>
        <v>0</v>
      </c>
      <c r="Z278" s="2"/>
      <c r="AA278" s="2">
        <v>16688585</v>
      </c>
      <c r="AB278" s="2">
        <f t="shared" si="307"/>
        <v>331.38</v>
      </c>
      <c r="AC278" s="2">
        <f t="shared" si="337"/>
        <v>331.38</v>
      </c>
      <c r="AD278" s="2">
        <f t="shared" si="338"/>
        <v>0</v>
      </c>
      <c r="AE278" s="2">
        <f t="shared" si="339"/>
        <v>0</v>
      </c>
      <c r="AF278" s="2">
        <f t="shared" si="340"/>
        <v>0</v>
      </c>
      <c r="AG278" s="2">
        <f t="shared" si="312"/>
        <v>0</v>
      </c>
      <c r="AH278" s="2">
        <f t="shared" si="341"/>
        <v>0</v>
      </c>
      <c r="AI278" s="2">
        <f t="shared" si="342"/>
        <v>0</v>
      </c>
      <c r="AJ278" s="2">
        <f t="shared" si="315"/>
        <v>0</v>
      </c>
      <c r="AK278" s="2">
        <v>331.38</v>
      </c>
      <c r="AL278" s="2">
        <v>331.38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95</v>
      </c>
      <c r="AU278" s="2">
        <v>65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6</v>
      </c>
      <c r="BE278" s="2" t="s">
        <v>6</v>
      </c>
      <c r="BF278" s="2" t="s">
        <v>6</v>
      </c>
      <c r="BG278" s="2" t="s">
        <v>6</v>
      </c>
      <c r="BH278" s="2">
        <v>3</v>
      </c>
      <c r="BI278" s="2">
        <v>2</v>
      </c>
      <c r="BJ278" s="2" t="s">
        <v>482</v>
      </c>
      <c r="BK278" s="2"/>
      <c r="BL278" s="2"/>
      <c r="BM278" s="2">
        <v>108001</v>
      </c>
      <c r="BN278" s="2">
        <v>0</v>
      </c>
      <c r="BO278" s="2" t="s">
        <v>6</v>
      </c>
      <c r="BP278" s="2">
        <v>0</v>
      </c>
      <c r="BQ278" s="2">
        <v>3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6</v>
      </c>
      <c r="BZ278" s="2">
        <v>95</v>
      </c>
      <c r="CA278" s="2">
        <v>65</v>
      </c>
      <c r="CB278" s="2"/>
      <c r="CC278" s="2"/>
      <c r="CD278" s="2"/>
      <c r="CE278" s="2"/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6</v>
      </c>
      <c r="CO278" s="2">
        <v>0</v>
      </c>
      <c r="CP278" s="2">
        <f t="shared" si="316"/>
        <v>331.38</v>
      </c>
      <c r="CQ278" s="2">
        <f t="shared" si="317"/>
        <v>331.38</v>
      </c>
      <c r="CR278" s="2">
        <f t="shared" si="318"/>
        <v>0</v>
      </c>
      <c r="CS278" s="2">
        <f t="shared" si="319"/>
        <v>0</v>
      </c>
      <c r="CT278" s="2">
        <f t="shared" si="320"/>
        <v>0</v>
      </c>
      <c r="CU278" s="2">
        <f t="shared" si="321"/>
        <v>0</v>
      </c>
      <c r="CV278" s="2">
        <f t="shared" si="322"/>
        <v>0</v>
      </c>
      <c r="CW278" s="2">
        <f t="shared" si="323"/>
        <v>0</v>
      </c>
      <c r="CX278" s="2">
        <f t="shared" si="324"/>
        <v>0</v>
      </c>
      <c r="CY278" s="2">
        <f t="shared" si="325"/>
        <v>0</v>
      </c>
      <c r="CZ278" s="2">
        <f t="shared" si="326"/>
        <v>0</v>
      </c>
      <c r="DA278" s="2"/>
      <c r="DB278" s="2"/>
      <c r="DC278" s="2" t="s">
        <v>6</v>
      </c>
      <c r="DD278" s="2" t="s">
        <v>6</v>
      </c>
      <c r="DE278" s="2" t="s">
        <v>6</v>
      </c>
      <c r="DF278" s="2" t="s">
        <v>6</v>
      </c>
      <c r="DG278" s="2" t="s">
        <v>6</v>
      </c>
      <c r="DH278" s="2" t="s">
        <v>6</v>
      </c>
      <c r="DI278" s="2" t="s">
        <v>6</v>
      </c>
      <c r="DJ278" s="2" t="s">
        <v>6</v>
      </c>
      <c r="DK278" s="2" t="s">
        <v>6</v>
      </c>
      <c r="DL278" s="2" t="s">
        <v>6</v>
      </c>
      <c r="DM278" s="2" t="s">
        <v>6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1010</v>
      </c>
      <c r="DV278" s="2" t="s">
        <v>268</v>
      </c>
      <c r="DW278" s="2" t="s">
        <v>268</v>
      </c>
      <c r="DX278" s="2">
        <v>1</v>
      </c>
      <c r="DY278" s="2"/>
      <c r="DZ278" s="2"/>
      <c r="EA278" s="2"/>
      <c r="EB278" s="2"/>
      <c r="EC278" s="2"/>
      <c r="ED278" s="2"/>
      <c r="EE278" s="2">
        <v>16510370</v>
      </c>
      <c r="EF278" s="2">
        <v>3</v>
      </c>
      <c r="EG278" s="2" t="s">
        <v>451</v>
      </c>
      <c r="EH278" s="2">
        <v>0</v>
      </c>
      <c r="EI278" s="2" t="s">
        <v>6</v>
      </c>
      <c r="EJ278" s="2">
        <v>2</v>
      </c>
      <c r="EK278" s="2">
        <v>108001</v>
      </c>
      <c r="EL278" s="2" t="s">
        <v>452</v>
      </c>
      <c r="EM278" s="2" t="s">
        <v>453</v>
      </c>
      <c r="EN278" s="2"/>
      <c r="EO278" s="2" t="s">
        <v>6</v>
      </c>
      <c r="EP278" s="2"/>
      <c r="EQ278" s="2">
        <v>0</v>
      </c>
      <c r="ER278" s="2">
        <v>331.38</v>
      </c>
      <c r="ES278" s="2">
        <v>331.38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327"/>
        <v>0</v>
      </c>
      <c r="FS278" s="2">
        <v>0</v>
      </c>
      <c r="FT278" s="2"/>
      <c r="FU278" s="2"/>
      <c r="FV278" s="2"/>
      <c r="FW278" s="2"/>
      <c r="FX278" s="2">
        <v>95</v>
      </c>
      <c r="FY278" s="2">
        <v>65</v>
      </c>
      <c r="FZ278" s="2"/>
      <c r="GA278" s="2" t="s">
        <v>6</v>
      </c>
      <c r="GB278" s="2"/>
      <c r="GC278" s="2"/>
      <c r="GD278" s="2">
        <v>0</v>
      </c>
      <c r="GE278" s="2"/>
      <c r="GF278" s="2">
        <v>2146108662</v>
      </c>
      <c r="GG278" s="2">
        <v>2</v>
      </c>
      <c r="GH278" s="2">
        <v>1</v>
      </c>
      <c r="GI278" s="2">
        <v>-2</v>
      </c>
      <c r="GJ278" s="2">
        <v>0</v>
      </c>
      <c r="GK278" s="2">
        <f>ROUND(R278*(R12)/100,2)</f>
        <v>0</v>
      </c>
      <c r="GL278" s="2">
        <f t="shared" si="328"/>
        <v>0</v>
      </c>
      <c r="GM278" s="2">
        <f t="shared" si="329"/>
        <v>331.38</v>
      </c>
      <c r="GN278" s="2">
        <f t="shared" si="330"/>
        <v>0</v>
      </c>
      <c r="GO278" s="2">
        <f t="shared" si="331"/>
        <v>331.38</v>
      </c>
      <c r="GP278" s="2">
        <f t="shared" si="332"/>
        <v>0</v>
      </c>
      <c r="GQ278" s="2"/>
      <c r="GR278" s="2">
        <v>0</v>
      </c>
      <c r="GS278" s="2">
        <v>3</v>
      </c>
      <c r="GT278" s="2">
        <v>0</v>
      </c>
      <c r="GU278" s="2" t="s">
        <v>6</v>
      </c>
      <c r="GV278" s="2">
        <f t="shared" si="333"/>
        <v>0</v>
      </c>
      <c r="GW278" s="2">
        <v>1</v>
      </c>
      <c r="GX278" s="2">
        <f t="shared" si="334"/>
        <v>0</v>
      </c>
      <c r="GY278" s="2"/>
      <c r="GZ278" s="2"/>
      <c r="HA278" s="2">
        <v>0</v>
      </c>
      <c r="HB278" s="2">
        <v>0</v>
      </c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18</v>
      </c>
      <c r="B279">
        <v>1</v>
      </c>
      <c r="C279">
        <v>620</v>
      </c>
      <c r="E279" t="s">
        <v>479</v>
      </c>
      <c r="F279" t="s">
        <v>480</v>
      </c>
      <c r="G279" t="s">
        <v>481</v>
      </c>
      <c r="H279" t="s">
        <v>268</v>
      </c>
      <c r="I279">
        <f>I277*J279</f>
        <v>1</v>
      </c>
      <c r="J279">
        <v>100</v>
      </c>
      <c r="O279">
        <f t="shared" si="296"/>
        <v>2362.7399999999998</v>
      </c>
      <c r="P279">
        <f t="shared" si="297"/>
        <v>2362.7399999999998</v>
      </c>
      <c r="Q279">
        <f t="shared" si="298"/>
        <v>0</v>
      </c>
      <c r="R279">
        <f t="shared" si="299"/>
        <v>0</v>
      </c>
      <c r="S279">
        <f t="shared" si="300"/>
        <v>0</v>
      </c>
      <c r="T279">
        <f t="shared" si="301"/>
        <v>0</v>
      </c>
      <c r="U279">
        <f t="shared" si="302"/>
        <v>0</v>
      </c>
      <c r="V279">
        <f t="shared" si="303"/>
        <v>0</v>
      </c>
      <c r="W279">
        <f t="shared" si="304"/>
        <v>0</v>
      </c>
      <c r="X279">
        <f t="shared" si="305"/>
        <v>0</v>
      </c>
      <c r="Y279">
        <f t="shared" si="306"/>
        <v>0</v>
      </c>
      <c r="AA279">
        <v>16688586</v>
      </c>
      <c r="AB279">
        <f t="shared" si="307"/>
        <v>331.38</v>
      </c>
      <c r="AC279">
        <f t="shared" si="337"/>
        <v>331.38</v>
      </c>
      <c r="AD279">
        <f t="shared" si="338"/>
        <v>0</v>
      </c>
      <c r="AE279">
        <f t="shared" si="339"/>
        <v>0</v>
      </c>
      <c r="AF279">
        <f t="shared" si="340"/>
        <v>0</v>
      </c>
      <c r="AG279">
        <f t="shared" si="312"/>
        <v>0</v>
      </c>
      <c r="AH279">
        <f t="shared" si="341"/>
        <v>0</v>
      </c>
      <c r="AI279">
        <f t="shared" si="342"/>
        <v>0</v>
      </c>
      <c r="AJ279">
        <f t="shared" si="315"/>
        <v>0</v>
      </c>
      <c r="AK279">
        <v>331.38</v>
      </c>
      <c r="AL279">
        <v>331.38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95</v>
      </c>
      <c r="AU279">
        <v>65</v>
      </c>
      <c r="AV279">
        <v>1</v>
      </c>
      <c r="AW279">
        <v>1</v>
      </c>
      <c r="AZ279">
        <v>7.13</v>
      </c>
      <c r="BA279">
        <v>1</v>
      </c>
      <c r="BB279">
        <v>1</v>
      </c>
      <c r="BC279">
        <v>7.13</v>
      </c>
      <c r="BD279" t="s">
        <v>6</v>
      </c>
      <c r="BE279" t="s">
        <v>6</v>
      </c>
      <c r="BF279" t="s">
        <v>6</v>
      </c>
      <c r="BG279" t="s">
        <v>6</v>
      </c>
      <c r="BH279">
        <v>3</v>
      </c>
      <c r="BI279">
        <v>2</v>
      </c>
      <c r="BJ279" t="s">
        <v>482</v>
      </c>
      <c r="BM279">
        <v>108001</v>
      </c>
      <c r="BN279">
        <v>0</v>
      </c>
      <c r="BO279" t="s">
        <v>6</v>
      </c>
      <c r="BP279">
        <v>0</v>
      </c>
      <c r="BQ279">
        <v>3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95</v>
      </c>
      <c r="CA279">
        <v>65</v>
      </c>
      <c r="CF279">
        <v>0</v>
      </c>
      <c r="CG279">
        <v>0</v>
      </c>
      <c r="CM279">
        <v>0</v>
      </c>
      <c r="CN279" t="s">
        <v>6</v>
      </c>
      <c r="CO279">
        <v>0</v>
      </c>
      <c r="CP279">
        <f t="shared" si="316"/>
        <v>2362.7399999999998</v>
      </c>
      <c r="CQ279">
        <f t="shared" si="317"/>
        <v>2362.7393999999999</v>
      </c>
      <c r="CR279">
        <f t="shared" si="318"/>
        <v>0</v>
      </c>
      <c r="CS279">
        <f t="shared" si="319"/>
        <v>0</v>
      </c>
      <c r="CT279">
        <f t="shared" si="320"/>
        <v>0</v>
      </c>
      <c r="CU279">
        <f t="shared" si="321"/>
        <v>0</v>
      </c>
      <c r="CV279">
        <f t="shared" si="322"/>
        <v>0</v>
      </c>
      <c r="CW279">
        <f t="shared" si="323"/>
        <v>0</v>
      </c>
      <c r="CX279">
        <f t="shared" si="324"/>
        <v>0</v>
      </c>
      <c r="CY279">
        <f t="shared" si="325"/>
        <v>0</v>
      </c>
      <c r="CZ279">
        <f t="shared" si="326"/>
        <v>0</v>
      </c>
      <c r="DC279" t="s">
        <v>6</v>
      </c>
      <c r="DD279" t="s">
        <v>6</v>
      </c>
      <c r="DE279" t="s">
        <v>6</v>
      </c>
      <c r="DF279" t="s">
        <v>6</v>
      </c>
      <c r="DG279" t="s">
        <v>6</v>
      </c>
      <c r="DH279" t="s">
        <v>6</v>
      </c>
      <c r="DI279" t="s">
        <v>6</v>
      </c>
      <c r="DJ279" t="s">
        <v>6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1010</v>
      </c>
      <c r="DV279" t="s">
        <v>268</v>
      </c>
      <c r="DW279" t="s">
        <v>268</v>
      </c>
      <c r="DX279">
        <v>1</v>
      </c>
      <c r="EE279">
        <v>16510370</v>
      </c>
      <c r="EF279">
        <v>3</v>
      </c>
      <c r="EG279" t="s">
        <v>451</v>
      </c>
      <c r="EH279">
        <v>0</v>
      </c>
      <c r="EI279" t="s">
        <v>6</v>
      </c>
      <c r="EJ279">
        <v>2</v>
      </c>
      <c r="EK279">
        <v>108001</v>
      </c>
      <c r="EL279" t="s">
        <v>452</v>
      </c>
      <c r="EM279" t="s">
        <v>453</v>
      </c>
      <c r="EO279" t="s">
        <v>6</v>
      </c>
      <c r="EQ279">
        <v>0</v>
      </c>
      <c r="ER279">
        <v>331.38</v>
      </c>
      <c r="ES279">
        <v>331.38</v>
      </c>
      <c r="ET279">
        <v>0</v>
      </c>
      <c r="EU279">
        <v>0</v>
      </c>
      <c r="EV279">
        <v>0</v>
      </c>
      <c r="EW279">
        <v>0</v>
      </c>
      <c r="EX279">
        <v>0</v>
      </c>
      <c r="FQ279">
        <v>0</v>
      </c>
      <c r="FR279">
        <f t="shared" si="327"/>
        <v>0</v>
      </c>
      <c r="FS279">
        <v>0</v>
      </c>
      <c r="FX279">
        <v>95</v>
      </c>
      <c r="FY279">
        <v>65</v>
      </c>
      <c r="GA279" t="s">
        <v>6</v>
      </c>
      <c r="GD279">
        <v>0</v>
      </c>
      <c r="GF279">
        <v>2146108662</v>
      </c>
      <c r="GG279">
        <v>1</v>
      </c>
      <c r="GH279">
        <v>1</v>
      </c>
      <c r="GI279">
        <v>4</v>
      </c>
      <c r="GJ279">
        <v>0</v>
      </c>
      <c r="GK279">
        <f>ROUND(R279*(S12)/100,2)</f>
        <v>0</v>
      </c>
      <c r="GL279">
        <f t="shared" si="328"/>
        <v>0</v>
      </c>
      <c r="GM279">
        <f t="shared" si="329"/>
        <v>2362.7399999999998</v>
      </c>
      <c r="GN279">
        <f t="shared" si="330"/>
        <v>0</v>
      </c>
      <c r="GO279">
        <f t="shared" si="331"/>
        <v>2362.7399999999998</v>
      </c>
      <c r="GP279">
        <f t="shared" si="332"/>
        <v>0</v>
      </c>
      <c r="GR279">
        <v>0</v>
      </c>
      <c r="GS279">
        <v>3</v>
      </c>
      <c r="GT279">
        <v>0</v>
      </c>
      <c r="GU279" t="s">
        <v>6</v>
      </c>
      <c r="GV279">
        <f t="shared" si="333"/>
        <v>0</v>
      </c>
      <c r="GW279">
        <v>1</v>
      </c>
      <c r="GX279">
        <f t="shared" si="334"/>
        <v>0</v>
      </c>
      <c r="HA279">
        <v>0</v>
      </c>
      <c r="HB279">
        <v>0</v>
      </c>
      <c r="IK279">
        <v>0</v>
      </c>
    </row>
    <row r="280" spans="1:255" x14ac:dyDescent="0.2">
      <c r="A280" s="2">
        <v>17</v>
      </c>
      <c r="B280" s="2">
        <v>1</v>
      </c>
      <c r="C280" s="2">
        <f>ROW(SmtRes!A633)</f>
        <v>633</v>
      </c>
      <c r="D280" s="2">
        <f>ROW(EtalonRes!A603)</f>
        <v>603</v>
      </c>
      <c r="E280" s="2" t="s">
        <v>483</v>
      </c>
      <c r="F280" s="2" t="s">
        <v>484</v>
      </c>
      <c r="G280" s="2" t="s">
        <v>485</v>
      </c>
      <c r="H280" s="2" t="s">
        <v>28</v>
      </c>
      <c r="I280" s="2">
        <f>ROUND(12/100,9)</f>
        <v>0.12</v>
      </c>
      <c r="J280" s="2">
        <v>0</v>
      </c>
      <c r="K280" s="2"/>
      <c r="L280" s="2"/>
      <c r="M280" s="2"/>
      <c r="N280" s="2"/>
      <c r="O280" s="2">
        <f t="shared" si="296"/>
        <v>54.47</v>
      </c>
      <c r="P280" s="2">
        <f t="shared" si="297"/>
        <v>12.77</v>
      </c>
      <c r="Q280" s="2">
        <f t="shared" si="298"/>
        <v>0.56000000000000005</v>
      </c>
      <c r="R280" s="2">
        <f t="shared" si="299"/>
        <v>0.08</v>
      </c>
      <c r="S280" s="2">
        <f t="shared" si="300"/>
        <v>41.14</v>
      </c>
      <c r="T280" s="2">
        <f t="shared" si="301"/>
        <v>0</v>
      </c>
      <c r="U280" s="2">
        <f t="shared" si="302"/>
        <v>4.1471999999999998</v>
      </c>
      <c r="V280" s="2">
        <f t="shared" si="303"/>
        <v>6.0000000000000001E-3</v>
      </c>
      <c r="W280" s="2">
        <f t="shared" si="304"/>
        <v>0</v>
      </c>
      <c r="X280" s="2">
        <f t="shared" si="305"/>
        <v>39.159999999999997</v>
      </c>
      <c r="Y280" s="2">
        <f t="shared" si="306"/>
        <v>26.79</v>
      </c>
      <c r="Z280" s="2"/>
      <c r="AA280" s="2">
        <v>16688585</v>
      </c>
      <c r="AB280" s="2">
        <f t="shared" si="307"/>
        <v>453.93</v>
      </c>
      <c r="AC280" s="2">
        <f t="shared" si="337"/>
        <v>106.42</v>
      </c>
      <c r="AD280" s="2">
        <f t="shared" si="338"/>
        <v>4.67</v>
      </c>
      <c r="AE280" s="2">
        <f t="shared" si="339"/>
        <v>0.64</v>
      </c>
      <c r="AF280" s="2">
        <f t="shared" si="340"/>
        <v>342.84</v>
      </c>
      <c r="AG280" s="2">
        <f t="shared" si="312"/>
        <v>0</v>
      </c>
      <c r="AH280" s="2">
        <f t="shared" si="341"/>
        <v>34.56</v>
      </c>
      <c r="AI280" s="2">
        <f t="shared" si="342"/>
        <v>0.05</v>
      </c>
      <c r="AJ280" s="2">
        <f t="shared" si="315"/>
        <v>0</v>
      </c>
      <c r="AK280" s="2">
        <v>453.93</v>
      </c>
      <c r="AL280" s="2">
        <v>106.42</v>
      </c>
      <c r="AM280" s="2">
        <v>4.67</v>
      </c>
      <c r="AN280" s="2">
        <v>0.64</v>
      </c>
      <c r="AO280" s="2">
        <v>342.84</v>
      </c>
      <c r="AP280" s="2">
        <v>0</v>
      </c>
      <c r="AQ280" s="2">
        <v>34.56</v>
      </c>
      <c r="AR280" s="2">
        <v>0.05</v>
      </c>
      <c r="AS280" s="2">
        <v>0</v>
      </c>
      <c r="AT280" s="2">
        <v>95</v>
      </c>
      <c r="AU280" s="2">
        <v>65</v>
      </c>
      <c r="AV280" s="2">
        <v>1</v>
      </c>
      <c r="AW280" s="2">
        <v>1</v>
      </c>
      <c r="AX280" s="2"/>
      <c r="AY280" s="2"/>
      <c r="AZ280" s="2">
        <v>1</v>
      </c>
      <c r="BA280" s="2">
        <v>1</v>
      </c>
      <c r="BB280" s="2">
        <v>1</v>
      </c>
      <c r="BC280" s="2">
        <v>1</v>
      </c>
      <c r="BD280" s="2" t="s">
        <v>6</v>
      </c>
      <c r="BE280" s="2" t="s">
        <v>6</v>
      </c>
      <c r="BF280" s="2" t="s">
        <v>6</v>
      </c>
      <c r="BG280" s="2" t="s">
        <v>6</v>
      </c>
      <c r="BH280" s="2">
        <v>0</v>
      </c>
      <c r="BI280" s="2">
        <v>2</v>
      </c>
      <c r="BJ280" s="2" t="s">
        <v>486</v>
      </c>
      <c r="BK280" s="2"/>
      <c r="BL280" s="2"/>
      <c r="BM280" s="2">
        <v>108001</v>
      </c>
      <c r="BN280" s="2">
        <v>0</v>
      </c>
      <c r="BO280" s="2" t="s">
        <v>6</v>
      </c>
      <c r="BP280" s="2">
        <v>0</v>
      </c>
      <c r="BQ280" s="2">
        <v>3</v>
      </c>
      <c r="BR280" s="2">
        <v>0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 t="s">
        <v>6</v>
      </c>
      <c r="BZ280" s="2">
        <v>95</v>
      </c>
      <c r="CA280" s="2">
        <v>65</v>
      </c>
      <c r="CB280" s="2"/>
      <c r="CC280" s="2"/>
      <c r="CD280" s="2"/>
      <c r="CE280" s="2"/>
      <c r="CF280" s="2">
        <v>0</v>
      </c>
      <c r="CG280" s="2">
        <v>0</v>
      </c>
      <c r="CH280" s="2"/>
      <c r="CI280" s="2"/>
      <c r="CJ280" s="2"/>
      <c r="CK280" s="2"/>
      <c r="CL280" s="2"/>
      <c r="CM280" s="2">
        <v>0</v>
      </c>
      <c r="CN280" s="2" t="s">
        <v>6</v>
      </c>
      <c r="CO280" s="2">
        <v>0</v>
      </c>
      <c r="CP280" s="2">
        <f t="shared" si="316"/>
        <v>54.47</v>
      </c>
      <c r="CQ280" s="2">
        <f t="shared" si="317"/>
        <v>106.42</v>
      </c>
      <c r="CR280" s="2">
        <f t="shared" si="318"/>
        <v>4.67</v>
      </c>
      <c r="CS280" s="2">
        <f t="shared" si="319"/>
        <v>0.64</v>
      </c>
      <c r="CT280" s="2">
        <f t="shared" si="320"/>
        <v>342.84</v>
      </c>
      <c r="CU280" s="2">
        <f t="shared" si="321"/>
        <v>0</v>
      </c>
      <c r="CV280" s="2">
        <f t="shared" si="322"/>
        <v>34.56</v>
      </c>
      <c r="CW280" s="2">
        <f t="shared" si="323"/>
        <v>0.05</v>
      </c>
      <c r="CX280" s="2">
        <f t="shared" si="324"/>
        <v>0</v>
      </c>
      <c r="CY280" s="2">
        <f t="shared" si="325"/>
        <v>39.158999999999999</v>
      </c>
      <c r="CZ280" s="2">
        <f t="shared" si="326"/>
        <v>26.792999999999996</v>
      </c>
      <c r="DA280" s="2"/>
      <c r="DB280" s="2"/>
      <c r="DC280" s="2" t="s">
        <v>6</v>
      </c>
      <c r="DD280" s="2" t="s">
        <v>6</v>
      </c>
      <c r="DE280" s="2" t="s">
        <v>6</v>
      </c>
      <c r="DF280" s="2" t="s">
        <v>6</v>
      </c>
      <c r="DG280" s="2" t="s">
        <v>6</v>
      </c>
      <c r="DH280" s="2" t="s">
        <v>6</v>
      </c>
      <c r="DI280" s="2" t="s">
        <v>6</v>
      </c>
      <c r="DJ280" s="2" t="s">
        <v>6</v>
      </c>
      <c r="DK280" s="2" t="s">
        <v>6</v>
      </c>
      <c r="DL280" s="2" t="s">
        <v>6</v>
      </c>
      <c r="DM280" s="2" t="s">
        <v>6</v>
      </c>
      <c r="DN280" s="2">
        <v>0</v>
      </c>
      <c r="DO280" s="2">
        <v>0</v>
      </c>
      <c r="DP280" s="2">
        <v>1</v>
      </c>
      <c r="DQ280" s="2">
        <v>1</v>
      </c>
      <c r="DR280" s="2"/>
      <c r="DS280" s="2"/>
      <c r="DT280" s="2"/>
      <c r="DU280" s="2">
        <v>1013</v>
      </c>
      <c r="DV280" s="2" t="s">
        <v>28</v>
      </c>
      <c r="DW280" s="2" t="s">
        <v>28</v>
      </c>
      <c r="DX280" s="2">
        <v>1</v>
      </c>
      <c r="DY280" s="2"/>
      <c r="DZ280" s="2"/>
      <c r="EA280" s="2"/>
      <c r="EB280" s="2"/>
      <c r="EC280" s="2"/>
      <c r="ED280" s="2"/>
      <c r="EE280" s="2">
        <v>16510370</v>
      </c>
      <c r="EF280" s="2">
        <v>3</v>
      </c>
      <c r="EG280" s="2" t="s">
        <v>451</v>
      </c>
      <c r="EH280" s="2">
        <v>0</v>
      </c>
      <c r="EI280" s="2" t="s">
        <v>6</v>
      </c>
      <c r="EJ280" s="2">
        <v>2</v>
      </c>
      <c r="EK280" s="2">
        <v>108001</v>
      </c>
      <c r="EL280" s="2" t="s">
        <v>452</v>
      </c>
      <c r="EM280" s="2" t="s">
        <v>453</v>
      </c>
      <c r="EN280" s="2"/>
      <c r="EO280" s="2" t="s">
        <v>6</v>
      </c>
      <c r="EP280" s="2"/>
      <c r="EQ280" s="2">
        <v>0</v>
      </c>
      <c r="ER280" s="2">
        <v>453.93</v>
      </c>
      <c r="ES280" s="2">
        <v>106.42</v>
      </c>
      <c r="ET280" s="2">
        <v>4.67</v>
      </c>
      <c r="EU280" s="2">
        <v>0.64</v>
      </c>
      <c r="EV280" s="2">
        <v>342.84</v>
      </c>
      <c r="EW280" s="2">
        <v>34.56</v>
      </c>
      <c r="EX280" s="2">
        <v>0.05</v>
      </c>
      <c r="EY280" s="2">
        <v>0</v>
      </c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>
        <v>0</v>
      </c>
      <c r="FR280" s="2">
        <f t="shared" si="327"/>
        <v>0</v>
      </c>
      <c r="FS280" s="2">
        <v>0</v>
      </c>
      <c r="FT280" s="2"/>
      <c r="FU280" s="2"/>
      <c r="FV280" s="2"/>
      <c r="FW280" s="2"/>
      <c r="FX280" s="2">
        <v>95</v>
      </c>
      <c r="FY280" s="2">
        <v>65</v>
      </c>
      <c r="FZ280" s="2"/>
      <c r="GA280" s="2" t="s">
        <v>6</v>
      </c>
      <c r="GB280" s="2"/>
      <c r="GC280" s="2"/>
      <c r="GD280" s="2">
        <v>0</v>
      </c>
      <c r="GE280" s="2"/>
      <c r="GF280" s="2">
        <v>1188648583</v>
      </c>
      <c r="GG280" s="2">
        <v>2</v>
      </c>
      <c r="GH280" s="2">
        <v>1</v>
      </c>
      <c r="GI280" s="2">
        <v>-2</v>
      </c>
      <c r="GJ280" s="2">
        <v>0</v>
      </c>
      <c r="GK280" s="2">
        <f>ROUND(R280*(R12)/100,2)</f>
        <v>0</v>
      </c>
      <c r="GL280" s="2">
        <f t="shared" si="328"/>
        <v>0</v>
      </c>
      <c r="GM280" s="2">
        <f t="shared" si="329"/>
        <v>120.42</v>
      </c>
      <c r="GN280" s="2">
        <f t="shared" si="330"/>
        <v>0</v>
      </c>
      <c r="GO280" s="2">
        <f t="shared" si="331"/>
        <v>120.42</v>
      </c>
      <c r="GP280" s="2">
        <f t="shared" si="332"/>
        <v>0</v>
      </c>
      <c r="GQ280" s="2"/>
      <c r="GR280" s="2">
        <v>0</v>
      </c>
      <c r="GS280" s="2">
        <v>3</v>
      </c>
      <c r="GT280" s="2">
        <v>0</v>
      </c>
      <c r="GU280" s="2" t="s">
        <v>6</v>
      </c>
      <c r="GV280" s="2">
        <f t="shared" si="333"/>
        <v>0</v>
      </c>
      <c r="GW280" s="2">
        <v>1</v>
      </c>
      <c r="GX280" s="2">
        <f t="shared" si="334"/>
        <v>0</v>
      </c>
      <c r="GY280" s="2"/>
      <c r="GZ280" s="2"/>
      <c r="HA280" s="2">
        <v>0</v>
      </c>
      <c r="HB280" s="2">
        <v>0</v>
      </c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>
        <v>0</v>
      </c>
      <c r="IL280" s="2"/>
      <c r="IM280" s="2"/>
      <c r="IN280" s="2"/>
      <c r="IO280" s="2"/>
      <c r="IP280" s="2"/>
      <c r="IQ280" s="2"/>
      <c r="IR280" s="2"/>
      <c r="IS280" s="2"/>
      <c r="IT280" s="2"/>
      <c r="IU280" s="2"/>
    </row>
    <row r="281" spans="1:255" x14ac:dyDescent="0.2">
      <c r="A281">
        <v>17</v>
      </c>
      <c r="B281">
        <v>1</v>
      </c>
      <c r="C281">
        <f>ROW(SmtRes!A644)</f>
        <v>644</v>
      </c>
      <c r="D281">
        <f>ROW(EtalonRes!A612)</f>
        <v>612</v>
      </c>
      <c r="E281" t="s">
        <v>483</v>
      </c>
      <c r="F281" t="s">
        <v>484</v>
      </c>
      <c r="G281" t="s">
        <v>485</v>
      </c>
      <c r="H281" t="s">
        <v>28</v>
      </c>
      <c r="I281">
        <f>ROUND(12/100,9)</f>
        <v>0.12</v>
      </c>
      <c r="J281">
        <v>0</v>
      </c>
      <c r="O281">
        <f t="shared" si="296"/>
        <v>388.38</v>
      </c>
      <c r="P281">
        <f t="shared" si="297"/>
        <v>91.05</v>
      </c>
      <c r="Q281">
        <f t="shared" si="298"/>
        <v>4</v>
      </c>
      <c r="R281">
        <f t="shared" si="299"/>
        <v>0.55000000000000004</v>
      </c>
      <c r="S281">
        <f t="shared" si="300"/>
        <v>293.33</v>
      </c>
      <c r="T281">
        <f t="shared" si="301"/>
        <v>0</v>
      </c>
      <c r="U281">
        <f t="shared" si="302"/>
        <v>4.1471999999999998</v>
      </c>
      <c r="V281">
        <f t="shared" si="303"/>
        <v>6.0000000000000001E-3</v>
      </c>
      <c r="W281">
        <f t="shared" si="304"/>
        <v>0</v>
      </c>
      <c r="X281">
        <f t="shared" si="305"/>
        <v>279.19</v>
      </c>
      <c r="Y281">
        <f t="shared" si="306"/>
        <v>191.02</v>
      </c>
      <c r="AA281">
        <v>16688586</v>
      </c>
      <c r="AB281">
        <f t="shared" si="307"/>
        <v>453.93</v>
      </c>
      <c r="AC281">
        <f t="shared" si="337"/>
        <v>106.42</v>
      </c>
      <c r="AD281">
        <f t="shared" si="338"/>
        <v>4.67</v>
      </c>
      <c r="AE281">
        <f t="shared" si="339"/>
        <v>0.64</v>
      </c>
      <c r="AF281">
        <f t="shared" si="340"/>
        <v>342.84</v>
      </c>
      <c r="AG281">
        <f t="shared" si="312"/>
        <v>0</v>
      </c>
      <c r="AH281">
        <f t="shared" si="341"/>
        <v>34.56</v>
      </c>
      <c r="AI281">
        <f t="shared" si="342"/>
        <v>0.05</v>
      </c>
      <c r="AJ281">
        <f t="shared" si="315"/>
        <v>0</v>
      </c>
      <c r="AK281">
        <v>453.93</v>
      </c>
      <c r="AL281">
        <v>106.42</v>
      </c>
      <c r="AM281">
        <v>4.67</v>
      </c>
      <c r="AN281">
        <v>0.64</v>
      </c>
      <c r="AO281">
        <v>342.84</v>
      </c>
      <c r="AP281">
        <v>0</v>
      </c>
      <c r="AQ281">
        <v>34.56</v>
      </c>
      <c r="AR281">
        <v>0.05</v>
      </c>
      <c r="AS281">
        <v>0</v>
      </c>
      <c r="AT281">
        <v>95</v>
      </c>
      <c r="AU281">
        <v>65</v>
      </c>
      <c r="AV281">
        <v>1</v>
      </c>
      <c r="AW281">
        <v>1</v>
      </c>
      <c r="AZ281">
        <v>7.13</v>
      </c>
      <c r="BA281">
        <v>7.13</v>
      </c>
      <c r="BB281">
        <v>7.13</v>
      </c>
      <c r="BC281">
        <v>7.13</v>
      </c>
      <c r="BD281" t="s">
        <v>6</v>
      </c>
      <c r="BE281" t="s">
        <v>6</v>
      </c>
      <c r="BF281" t="s">
        <v>6</v>
      </c>
      <c r="BG281" t="s">
        <v>6</v>
      </c>
      <c r="BH281">
        <v>0</v>
      </c>
      <c r="BI281">
        <v>2</v>
      </c>
      <c r="BJ281" t="s">
        <v>486</v>
      </c>
      <c r="BM281">
        <v>108001</v>
      </c>
      <c r="BN281">
        <v>0</v>
      </c>
      <c r="BO281" t="s">
        <v>6</v>
      </c>
      <c r="BP281">
        <v>0</v>
      </c>
      <c r="BQ281">
        <v>3</v>
      </c>
      <c r="BR281">
        <v>0</v>
      </c>
      <c r="BS281">
        <v>7.13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95</v>
      </c>
      <c r="CA281">
        <v>65</v>
      </c>
      <c r="CF281">
        <v>0</v>
      </c>
      <c r="CG281">
        <v>0</v>
      </c>
      <c r="CM281">
        <v>0</v>
      </c>
      <c r="CN281" t="s">
        <v>6</v>
      </c>
      <c r="CO281">
        <v>0</v>
      </c>
      <c r="CP281">
        <f t="shared" si="316"/>
        <v>388.38</v>
      </c>
      <c r="CQ281">
        <f t="shared" si="317"/>
        <v>758.77459999999996</v>
      </c>
      <c r="CR281">
        <f t="shared" si="318"/>
        <v>33.2971</v>
      </c>
      <c r="CS281">
        <f t="shared" si="319"/>
        <v>4.5632000000000001</v>
      </c>
      <c r="CT281">
        <f t="shared" si="320"/>
        <v>2444.4491999999996</v>
      </c>
      <c r="CU281">
        <f t="shared" si="321"/>
        <v>0</v>
      </c>
      <c r="CV281">
        <f t="shared" si="322"/>
        <v>34.56</v>
      </c>
      <c r="CW281">
        <f t="shared" si="323"/>
        <v>0.05</v>
      </c>
      <c r="CX281">
        <f t="shared" si="324"/>
        <v>0</v>
      </c>
      <c r="CY281">
        <f t="shared" si="325"/>
        <v>279.18599999999998</v>
      </c>
      <c r="CZ281">
        <f t="shared" si="326"/>
        <v>191.02200000000002</v>
      </c>
      <c r="DC281" t="s">
        <v>6</v>
      </c>
      <c r="DD281" t="s">
        <v>6</v>
      </c>
      <c r="DE281" t="s">
        <v>6</v>
      </c>
      <c r="DF281" t="s">
        <v>6</v>
      </c>
      <c r="DG281" t="s">
        <v>6</v>
      </c>
      <c r="DH281" t="s">
        <v>6</v>
      </c>
      <c r="DI281" t="s">
        <v>6</v>
      </c>
      <c r="DJ281" t="s">
        <v>6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1013</v>
      </c>
      <c r="DV281" t="s">
        <v>28</v>
      </c>
      <c r="DW281" t="s">
        <v>28</v>
      </c>
      <c r="DX281">
        <v>1</v>
      </c>
      <c r="EE281">
        <v>16510370</v>
      </c>
      <c r="EF281">
        <v>3</v>
      </c>
      <c r="EG281" t="s">
        <v>451</v>
      </c>
      <c r="EH281">
        <v>0</v>
      </c>
      <c r="EI281" t="s">
        <v>6</v>
      </c>
      <c r="EJ281">
        <v>2</v>
      </c>
      <c r="EK281">
        <v>108001</v>
      </c>
      <c r="EL281" t="s">
        <v>452</v>
      </c>
      <c r="EM281" t="s">
        <v>453</v>
      </c>
      <c r="EO281" t="s">
        <v>6</v>
      </c>
      <c r="EQ281">
        <v>0</v>
      </c>
      <c r="ER281">
        <v>453.93</v>
      </c>
      <c r="ES281">
        <v>106.42</v>
      </c>
      <c r="ET281">
        <v>4.67</v>
      </c>
      <c r="EU281">
        <v>0.64</v>
      </c>
      <c r="EV281">
        <v>342.84</v>
      </c>
      <c r="EW281">
        <v>34.56</v>
      </c>
      <c r="EX281">
        <v>0.05</v>
      </c>
      <c r="EY281">
        <v>0</v>
      </c>
      <c r="FQ281">
        <v>0</v>
      </c>
      <c r="FR281">
        <f t="shared" si="327"/>
        <v>0</v>
      </c>
      <c r="FS281">
        <v>0</v>
      </c>
      <c r="FX281">
        <v>95</v>
      </c>
      <c r="FY281">
        <v>65</v>
      </c>
      <c r="GA281" t="s">
        <v>6</v>
      </c>
      <c r="GD281">
        <v>0</v>
      </c>
      <c r="GF281">
        <v>1188648583</v>
      </c>
      <c r="GG281">
        <v>1</v>
      </c>
      <c r="GH281">
        <v>1</v>
      </c>
      <c r="GI281">
        <v>4</v>
      </c>
      <c r="GJ281">
        <v>0</v>
      </c>
      <c r="GK281">
        <f>ROUND(R281*(S12)/100,2)</f>
        <v>0</v>
      </c>
      <c r="GL281">
        <f t="shared" si="328"/>
        <v>0</v>
      </c>
      <c r="GM281">
        <f t="shared" si="329"/>
        <v>858.59</v>
      </c>
      <c r="GN281">
        <f t="shared" si="330"/>
        <v>0</v>
      </c>
      <c r="GO281">
        <f t="shared" si="331"/>
        <v>858.59</v>
      </c>
      <c r="GP281">
        <f t="shared" si="332"/>
        <v>0</v>
      </c>
      <c r="GR281">
        <v>0</v>
      </c>
      <c r="GS281">
        <v>3</v>
      </c>
      <c r="GT281">
        <v>0</v>
      </c>
      <c r="GU281" t="s">
        <v>6</v>
      </c>
      <c r="GV281">
        <f t="shared" si="333"/>
        <v>0</v>
      </c>
      <c r="GW281">
        <v>1</v>
      </c>
      <c r="GX281">
        <f t="shared" si="334"/>
        <v>0</v>
      </c>
      <c r="HA281">
        <v>0</v>
      </c>
      <c r="HB281">
        <v>0</v>
      </c>
      <c r="IK281">
        <v>0</v>
      </c>
    </row>
    <row r="282" spans="1:255" x14ac:dyDescent="0.2">
      <c r="A282" s="2">
        <v>18</v>
      </c>
      <c r="B282" s="2">
        <v>1</v>
      </c>
      <c r="C282" s="2">
        <v>631</v>
      </c>
      <c r="D282" s="2"/>
      <c r="E282" s="2" t="s">
        <v>487</v>
      </c>
      <c r="F282" s="2" t="s">
        <v>488</v>
      </c>
      <c r="G282" s="2" t="s">
        <v>489</v>
      </c>
      <c r="H282" s="2" t="s">
        <v>250</v>
      </c>
      <c r="I282" s="2">
        <f>I280*J282</f>
        <v>0.08</v>
      </c>
      <c r="J282" s="2">
        <v>0.66666666666666674</v>
      </c>
      <c r="K282" s="2"/>
      <c r="L282" s="2"/>
      <c r="M282" s="2"/>
      <c r="N282" s="2"/>
      <c r="O282" s="2">
        <f t="shared" si="296"/>
        <v>58.72</v>
      </c>
      <c r="P282" s="2">
        <f t="shared" si="297"/>
        <v>58.72</v>
      </c>
      <c r="Q282" s="2">
        <f t="shared" si="298"/>
        <v>0</v>
      </c>
      <c r="R282" s="2">
        <f t="shared" si="299"/>
        <v>0</v>
      </c>
      <c r="S282" s="2">
        <f t="shared" si="300"/>
        <v>0</v>
      </c>
      <c r="T282" s="2">
        <f t="shared" si="301"/>
        <v>0</v>
      </c>
      <c r="U282" s="2">
        <f t="shared" si="302"/>
        <v>0</v>
      </c>
      <c r="V282" s="2">
        <f t="shared" si="303"/>
        <v>0</v>
      </c>
      <c r="W282" s="2">
        <f t="shared" si="304"/>
        <v>0</v>
      </c>
      <c r="X282" s="2">
        <f t="shared" si="305"/>
        <v>0</v>
      </c>
      <c r="Y282" s="2">
        <f t="shared" si="306"/>
        <v>0</v>
      </c>
      <c r="Z282" s="2"/>
      <c r="AA282" s="2">
        <v>16688585</v>
      </c>
      <c r="AB282" s="2">
        <f t="shared" si="307"/>
        <v>734</v>
      </c>
      <c r="AC282" s="2">
        <f t="shared" si="337"/>
        <v>734</v>
      </c>
      <c r="AD282" s="2">
        <f t="shared" si="338"/>
        <v>0</v>
      </c>
      <c r="AE282" s="2">
        <f t="shared" si="339"/>
        <v>0</v>
      </c>
      <c r="AF282" s="2">
        <f t="shared" si="340"/>
        <v>0</v>
      </c>
      <c r="AG282" s="2">
        <f t="shared" si="312"/>
        <v>0</v>
      </c>
      <c r="AH282" s="2">
        <f t="shared" si="341"/>
        <v>0</v>
      </c>
      <c r="AI282" s="2">
        <f t="shared" si="342"/>
        <v>0</v>
      </c>
      <c r="AJ282" s="2">
        <f t="shared" si="315"/>
        <v>0</v>
      </c>
      <c r="AK282" s="2">
        <v>734</v>
      </c>
      <c r="AL282" s="2">
        <v>734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95</v>
      </c>
      <c r="AU282" s="2">
        <v>65</v>
      </c>
      <c r="AV282" s="2">
        <v>1</v>
      </c>
      <c r="AW282" s="2">
        <v>1</v>
      </c>
      <c r="AX282" s="2"/>
      <c r="AY282" s="2"/>
      <c r="AZ282" s="2">
        <v>1</v>
      </c>
      <c r="BA282" s="2">
        <v>1</v>
      </c>
      <c r="BB282" s="2">
        <v>1</v>
      </c>
      <c r="BC282" s="2">
        <v>1</v>
      </c>
      <c r="BD282" s="2" t="s">
        <v>6</v>
      </c>
      <c r="BE282" s="2" t="s">
        <v>6</v>
      </c>
      <c r="BF282" s="2" t="s">
        <v>6</v>
      </c>
      <c r="BG282" s="2" t="s">
        <v>6</v>
      </c>
      <c r="BH282" s="2">
        <v>3</v>
      </c>
      <c r="BI282" s="2">
        <v>2</v>
      </c>
      <c r="BJ282" s="2" t="s">
        <v>490</v>
      </c>
      <c r="BK282" s="2"/>
      <c r="BL282" s="2"/>
      <c r="BM282" s="2">
        <v>108001</v>
      </c>
      <c r="BN282" s="2">
        <v>0</v>
      </c>
      <c r="BO282" s="2" t="s">
        <v>6</v>
      </c>
      <c r="BP282" s="2">
        <v>0</v>
      </c>
      <c r="BQ282" s="2">
        <v>3</v>
      </c>
      <c r="BR282" s="2">
        <v>0</v>
      </c>
      <c r="BS282" s="2">
        <v>1</v>
      </c>
      <c r="BT282" s="2">
        <v>1</v>
      </c>
      <c r="BU282" s="2">
        <v>1</v>
      </c>
      <c r="BV282" s="2">
        <v>1</v>
      </c>
      <c r="BW282" s="2">
        <v>1</v>
      </c>
      <c r="BX282" s="2">
        <v>1</v>
      </c>
      <c r="BY282" s="2" t="s">
        <v>6</v>
      </c>
      <c r="BZ282" s="2">
        <v>95</v>
      </c>
      <c r="CA282" s="2">
        <v>65</v>
      </c>
      <c r="CB282" s="2"/>
      <c r="CC282" s="2"/>
      <c r="CD282" s="2"/>
      <c r="CE282" s="2"/>
      <c r="CF282" s="2">
        <v>0</v>
      </c>
      <c r="CG282" s="2">
        <v>0</v>
      </c>
      <c r="CH282" s="2"/>
      <c r="CI282" s="2"/>
      <c r="CJ282" s="2"/>
      <c r="CK282" s="2"/>
      <c r="CL282" s="2"/>
      <c r="CM282" s="2">
        <v>0</v>
      </c>
      <c r="CN282" s="2" t="s">
        <v>6</v>
      </c>
      <c r="CO282" s="2">
        <v>0</v>
      </c>
      <c r="CP282" s="2">
        <f t="shared" si="316"/>
        <v>58.72</v>
      </c>
      <c r="CQ282" s="2">
        <f t="shared" si="317"/>
        <v>734</v>
      </c>
      <c r="CR282" s="2">
        <f t="shared" si="318"/>
        <v>0</v>
      </c>
      <c r="CS282" s="2">
        <f t="shared" si="319"/>
        <v>0</v>
      </c>
      <c r="CT282" s="2">
        <f t="shared" si="320"/>
        <v>0</v>
      </c>
      <c r="CU282" s="2">
        <f t="shared" si="321"/>
        <v>0</v>
      </c>
      <c r="CV282" s="2">
        <f t="shared" si="322"/>
        <v>0</v>
      </c>
      <c r="CW282" s="2">
        <f t="shared" si="323"/>
        <v>0</v>
      </c>
      <c r="CX282" s="2">
        <f t="shared" si="324"/>
        <v>0</v>
      </c>
      <c r="CY282" s="2">
        <f t="shared" si="325"/>
        <v>0</v>
      </c>
      <c r="CZ282" s="2">
        <f t="shared" si="326"/>
        <v>0</v>
      </c>
      <c r="DA282" s="2"/>
      <c r="DB282" s="2"/>
      <c r="DC282" s="2" t="s">
        <v>6</v>
      </c>
      <c r="DD282" s="2" t="s">
        <v>6</v>
      </c>
      <c r="DE282" s="2" t="s">
        <v>6</v>
      </c>
      <c r="DF282" s="2" t="s">
        <v>6</v>
      </c>
      <c r="DG282" s="2" t="s">
        <v>6</v>
      </c>
      <c r="DH282" s="2" t="s">
        <v>6</v>
      </c>
      <c r="DI282" s="2" t="s">
        <v>6</v>
      </c>
      <c r="DJ282" s="2" t="s">
        <v>6</v>
      </c>
      <c r="DK282" s="2" t="s">
        <v>6</v>
      </c>
      <c r="DL282" s="2" t="s">
        <v>6</v>
      </c>
      <c r="DM282" s="2" t="s">
        <v>6</v>
      </c>
      <c r="DN282" s="2">
        <v>0</v>
      </c>
      <c r="DO282" s="2">
        <v>0</v>
      </c>
      <c r="DP282" s="2">
        <v>1</v>
      </c>
      <c r="DQ282" s="2">
        <v>1</v>
      </c>
      <c r="DR282" s="2"/>
      <c r="DS282" s="2"/>
      <c r="DT282" s="2"/>
      <c r="DU282" s="2">
        <v>1010</v>
      </c>
      <c r="DV282" s="2" t="s">
        <v>250</v>
      </c>
      <c r="DW282" s="2" t="s">
        <v>250</v>
      </c>
      <c r="DX282" s="2">
        <v>100</v>
      </c>
      <c r="DY282" s="2"/>
      <c r="DZ282" s="2"/>
      <c r="EA282" s="2"/>
      <c r="EB282" s="2"/>
      <c r="EC282" s="2"/>
      <c r="ED282" s="2"/>
      <c r="EE282" s="2">
        <v>16510370</v>
      </c>
      <c r="EF282" s="2">
        <v>3</v>
      </c>
      <c r="EG282" s="2" t="s">
        <v>451</v>
      </c>
      <c r="EH282" s="2">
        <v>0</v>
      </c>
      <c r="EI282" s="2" t="s">
        <v>6</v>
      </c>
      <c r="EJ282" s="2">
        <v>2</v>
      </c>
      <c r="EK282" s="2">
        <v>108001</v>
      </c>
      <c r="EL282" s="2" t="s">
        <v>452</v>
      </c>
      <c r="EM282" s="2" t="s">
        <v>453</v>
      </c>
      <c r="EN282" s="2"/>
      <c r="EO282" s="2" t="s">
        <v>6</v>
      </c>
      <c r="EP282" s="2"/>
      <c r="EQ282" s="2">
        <v>0</v>
      </c>
      <c r="ER282" s="2">
        <v>734</v>
      </c>
      <c r="ES282" s="2">
        <v>734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>
        <v>0</v>
      </c>
      <c r="FR282" s="2">
        <f t="shared" si="327"/>
        <v>0</v>
      </c>
      <c r="FS282" s="2">
        <v>0</v>
      </c>
      <c r="FT282" s="2"/>
      <c r="FU282" s="2"/>
      <c r="FV282" s="2"/>
      <c r="FW282" s="2"/>
      <c r="FX282" s="2">
        <v>95</v>
      </c>
      <c r="FY282" s="2">
        <v>65</v>
      </c>
      <c r="FZ282" s="2"/>
      <c r="GA282" s="2" t="s">
        <v>6</v>
      </c>
      <c r="GB282" s="2"/>
      <c r="GC282" s="2"/>
      <c r="GD282" s="2">
        <v>0</v>
      </c>
      <c r="GE282" s="2"/>
      <c r="GF282" s="2">
        <v>1897378176</v>
      </c>
      <c r="GG282" s="2">
        <v>2</v>
      </c>
      <c r="GH282" s="2">
        <v>1</v>
      </c>
      <c r="GI282" s="2">
        <v>-2</v>
      </c>
      <c r="GJ282" s="2">
        <v>0</v>
      </c>
      <c r="GK282" s="2">
        <f>ROUND(R282*(R12)/100,2)</f>
        <v>0</v>
      </c>
      <c r="GL282" s="2">
        <f t="shared" si="328"/>
        <v>0</v>
      </c>
      <c r="GM282" s="2">
        <f t="shared" si="329"/>
        <v>58.72</v>
      </c>
      <c r="GN282" s="2">
        <f t="shared" si="330"/>
        <v>0</v>
      </c>
      <c r="GO282" s="2">
        <f t="shared" si="331"/>
        <v>58.72</v>
      </c>
      <c r="GP282" s="2">
        <f t="shared" si="332"/>
        <v>0</v>
      </c>
      <c r="GQ282" s="2"/>
      <c r="GR282" s="2">
        <v>0</v>
      </c>
      <c r="GS282" s="2">
        <v>3</v>
      </c>
      <c r="GT282" s="2">
        <v>0</v>
      </c>
      <c r="GU282" s="2" t="s">
        <v>6</v>
      </c>
      <c r="GV282" s="2">
        <f t="shared" si="333"/>
        <v>0</v>
      </c>
      <c r="GW282" s="2">
        <v>1</v>
      </c>
      <c r="GX282" s="2">
        <f t="shared" si="334"/>
        <v>0</v>
      </c>
      <c r="GY282" s="2"/>
      <c r="GZ282" s="2"/>
      <c r="HA282" s="2">
        <v>0</v>
      </c>
      <c r="HB282" s="2">
        <v>0</v>
      </c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>
        <v>0</v>
      </c>
      <c r="IL282" s="2"/>
      <c r="IM282" s="2"/>
      <c r="IN282" s="2"/>
      <c r="IO282" s="2"/>
      <c r="IP282" s="2"/>
      <c r="IQ282" s="2"/>
      <c r="IR282" s="2"/>
      <c r="IS282" s="2"/>
      <c r="IT282" s="2"/>
      <c r="IU282" s="2"/>
    </row>
    <row r="283" spans="1:255" x14ac:dyDescent="0.2">
      <c r="A283">
        <v>18</v>
      </c>
      <c r="B283">
        <v>1</v>
      </c>
      <c r="C283">
        <v>642</v>
      </c>
      <c r="E283" t="s">
        <v>487</v>
      </c>
      <c r="F283" t="s">
        <v>488</v>
      </c>
      <c r="G283" t="s">
        <v>489</v>
      </c>
      <c r="H283" t="s">
        <v>250</v>
      </c>
      <c r="I283">
        <f>I281*J283</f>
        <v>0.08</v>
      </c>
      <c r="J283">
        <v>0.66666666666666674</v>
      </c>
      <c r="O283">
        <f t="shared" si="296"/>
        <v>418.67</v>
      </c>
      <c r="P283">
        <f t="shared" si="297"/>
        <v>418.67</v>
      </c>
      <c r="Q283">
        <f t="shared" si="298"/>
        <v>0</v>
      </c>
      <c r="R283">
        <f t="shared" si="299"/>
        <v>0</v>
      </c>
      <c r="S283">
        <f t="shared" si="300"/>
        <v>0</v>
      </c>
      <c r="T283">
        <f t="shared" si="301"/>
        <v>0</v>
      </c>
      <c r="U283">
        <f t="shared" si="302"/>
        <v>0</v>
      </c>
      <c r="V283">
        <f t="shared" si="303"/>
        <v>0</v>
      </c>
      <c r="W283">
        <f t="shared" si="304"/>
        <v>0</v>
      </c>
      <c r="X283">
        <f t="shared" si="305"/>
        <v>0</v>
      </c>
      <c r="Y283">
        <f t="shared" si="306"/>
        <v>0</v>
      </c>
      <c r="AA283">
        <v>16688586</v>
      </c>
      <c r="AB283">
        <f t="shared" si="307"/>
        <v>734</v>
      </c>
      <c r="AC283">
        <f t="shared" si="337"/>
        <v>734</v>
      </c>
      <c r="AD283">
        <f t="shared" si="338"/>
        <v>0</v>
      </c>
      <c r="AE283">
        <f t="shared" si="339"/>
        <v>0</v>
      </c>
      <c r="AF283">
        <f t="shared" si="340"/>
        <v>0</v>
      </c>
      <c r="AG283">
        <f t="shared" si="312"/>
        <v>0</v>
      </c>
      <c r="AH283">
        <f t="shared" si="341"/>
        <v>0</v>
      </c>
      <c r="AI283">
        <f t="shared" si="342"/>
        <v>0</v>
      </c>
      <c r="AJ283">
        <f t="shared" si="315"/>
        <v>0</v>
      </c>
      <c r="AK283">
        <v>734</v>
      </c>
      <c r="AL283">
        <v>734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95</v>
      </c>
      <c r="AU283">
        <v>65</v>
      </c>
      <c r="AV283">
        <v>1</v>
      </c>
      <c r="AW283">
        <v>1</v>
      </c>
      <c r="AZ283">
        <v>7.13</v>
      </c>
      <c r="BA283">
        <v>1</v>
      </c>
      <c r="BB283">
        <v>1</v>
      </c>
      <c r="BC283">
        <v>7.13</v>
      </c>
      <c r="BD283" t="s">
        <v>6</v>
      </c>
      <c r="BE283" t="s">
        <v>6</v>
      </c>
      <c r="BF283" t="s">
        <v>6</v>
      </c>
      <c r="BG283" t="s">
        <v>6</v>
      </c>
      <c r="BH283">
        <v>3</v>
      </c>
      <c r="BI283">
        <v>2</v>
      </c>
      <c r="BJ283" t="s">
        <v>490</v>
      </c>
      <c r="BM283">
        <v>108001</v>
      </c>
      <c r="BN283">
        <v>0</v>
      </c>
      <c r="BO283" t="s">
        <v>6</v>
      </c>
      <c r="BP283">
        <v>0</v>
      </c>
      <c r="BQ283">
        <v>3</v>
      </c>
      <c r="BR283">
        <v>0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95</v>
      </c>
      <c r="CA283">
        <v>65</v>
      </c>
      <c r="CF283">
        <v>0</v>
      </c>
      <c r="CG283">
        <v>0</v>
      </c>
      <c r="CM283">
        <v>0</v>
      </c>
      <c r="CN283" t="s">
        <v>6</v>
      </c>
      <c r="CO283">
        <v>0</v>
      </c>
      <c r="CP283">
        <f t="shared" si="316"/>
        <v>418.67</v>
      </c>
      <c r="CQ283">
        <f t="shared" si="317"/>
        <v>5233.42</v>
      </c>
      <c r="CR283">
        <f t="shared" si="318"/>
        <v>0</v>
      </c>
      <c r="CS283">
        <f t="shared" si="319"/>
        <v>0</v>
      </c>
      <c r="CT283">
        <f t="shared" si="320"/>
        <v>0</v>
      </c>
      <c r="CU283">
        <f t="shared" si="321"/>
        <v>0</v>
      </c>
      <c r="CV283">
        <f t="shared" si="322"/>
        <v>0</v>
      </c>
      <c r="CW283">
        <f t="shared" si="323"/>
        <v>0</v>
      </c>
      <c r="CX283">
        <f t="shared" si="324"/>
        <v>0</v>
      </c>
      <c r="CY283">
        <f t="shared" si="325"/>
        <v>0</v>
      </c>
      <c r="CZ283">
        <f t="shared" si="326"/>
        <v>0</v>
      </c>
      <c r="DC283" t="s">
        <v>6</v>
      </c>
      <c r="DD283" t="s">
        <v>6</v>
      </c>
      <c r="DE283" t="s">
        <v>6</v>
      </c>
      <c r="DF283" t="s">
        <v>6</v>
      </c>
      <c r="DG283" t="s">
        <v>6</v>
      </c>
      <c r="DH283" t="s">
        <v>6</v>
      </c>
      <c r="DI283" t="s">
        <v>6</v>
      </c>
      <c r="DJ283" t="s">
        <v>6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1010</v>
      </c>
      <c r="DV283" t="s">
        <v>250</v>
      </c>
      <c r="DW283" t="s">
        <v>250</v>
      </c>
      <c r="DX283">
        <v>100</v>
      </c>
      <c r="EE283">
        <v>16510370</v>
      </c>
      <c r="EF283">
        <v>3</v>
      </c>
      <c r="EG283" t="s">
        <v>451</v>
      </c>
      <c r="EH283">
        <v>0</v>
      </c>
      <c r="EI283" t="s">
        <v>6</v>
      </c>
      <c r="EJ283">
        <v>2</v>
      </c>
      <c r="EK283">
        <v>108001</v>
      </c>
      <c r="EL283" t="s">
        <v>452</v>
      </c>
      <c r="EM283" t="s">
        <v>453</v>
      </c>
      <c r="EO283" t="s">
        <v>6</v>
      </c>
      <c r="EQ283">
        <v>0</v>
      </c>
      <c r="ER283">
        <v>734</v>
      </c>
      <c r="ES283">
        <v>734</v>
      </c>
      <c r="ET283">
        <v>0</v>
      </c>
      <c r="EU283">
        <v>0</v>
      </c>
      <c r="EV283">
        <v>0</v>
      </c>
      <c r="EW283">
        <v>0</v>
      </c>
      <c r="EX283">
        <v>0</v>
      </c>
      <c r="FQ283">
        <v>0</v>
      </c>
      <c r="FR283">
        <f t="shared" si="327"/>
        <v>0</v>
      </c>
      <c r="FS283">
        <v>0</v>
      </c>
      <c r="FX283">
        <v>95</v>
      </c>
      <c r="FY283">
        <v>65</v>
      </c>
      <c r="GA283" t="s">
        <v>6</v>
      </c>
      <c r="GD283">
        <v>0</v>
      </c>
      <c r="GF283">
        <v>1897378176</v>
      </c>
      <c r="GG283">
        <v>1</v>
      </c>
      <c r="GH283">
        <v>1</v>
      </c>
      <c r="GI283">
        <v>4</v>
      </c>
      <c r="GJ283">
        <v>0</v>
      </c>
      <c r="GK283">
        <f>ROUND(R283*(S12)/100,2)</f>
        <v>0</v>
      </c>
      <c r="GL283">
        <f t="shared" si="328"/>
        <v>0</v>
      </c>
      <c r="GM283">
        <f t="shared" si="329"/>
        <v>418.67</v>
      </c>
      <c r="GN283">
        <f t="shared" si="330"/>
        <v>0</v>
      </c>
      <c r="GO283">
        <f t="shared" si="331"/>
        <v>418.67</v>
      </c>
      <c r="GP283">
        <f t="shared" si="332"/>
        <v>0</v>
      </c>
      <c r="GR283">
        <v>0</v>
      </c>
      <c r="GS283">
        <v>3</v>
      </c>
      <c r="GT283">
        <v>0</v>
      </c>
      <c r="GU283" t="s">
        <v>6</v>
      </c>
      <c r="GV283">
        <f t="shared" si="333"/>
        <v>0</v>
      </c>
      <c r="GW283">
        <v>1</v>
      </c>
      <c r="GX283">
        <f t="shared" si="334"/>
        <v>0</v>
      </c>
      <c r="HA283">
        <v>0</v>
      </c>
      <c r="HB283">
        <v>0</v>
      </c>
      <c r="IK283">
        <v>0</v>
      </c>
    </row>
    <row r="284" spans="1:255" x14ac:dyDescent="0.2">
      <c r="A284" s="2">
        <v>18</v>
      </c>
      <c r="B284" s="2">
        <v>1</v>
      </c>
      <c r="C284" s="2">
        <v>632</v>
      </c>
      <c r="D284" s="2"/>
      <c r="E284" s="2" t="s">
        <v>491</v>
      </c>
      <c r="F284" s="2" t="s">
        <v>492</v>
      </c>
      <c r="G284" s="2" t="s">
        <v>493</v>
      </c>
      <c r="H284" s="2" t="s">
        <v>250</v>
      </c>
      <c r="I284" s="2">
        <f>I280*J284</f>
        <v>0.04</v>
      </c>
      <c r="J284" s="2">
        <v>0.33333333333333337</v>
      </c>
      <c r="K284" s="2"/>
      <c r="L284" s="2"/>
      <c r="M284" s="2"/>
      <c r="N284" s="2"/>
      <c r="O284" s="2">
        <f t="shared" si="296"/>
        <v>79.319999999999993</v>
      </c>
      <c r="P284" s="2">
        <f t="shared" si="297"/>
        <v>79.319999999999993</v>
      </c>
      <c r="Q284" s="2">
        <f t="shared" si="298"/>
        <v>0</v>
      </c>
      <c r="R284" s="2">
        <f t="shared" si="299"/>
        <v>0</v>
      </c>
      <c r="S284" s="2">
        <f t="shared" si="300"/>
        <v>0</v>
      </c>
      <c r="T284" s="2">
        <f t="shared" si="301"/>
        <v>0</v>
      </c>
      <c r="U284" s="2">
        <f t="shared" si="302"/>
        <v>0</v>
      </c>
      <c r="V284" s="2">
        <f t="shared" si="303"/>
        <v>0</v>
      </c>
      <c r="W284" s="2">
        <f t="shared" si="304"/>
        <v>0</v>
      </c>
      <c r="X284" s="2">
        <f t="shared" si="305"/>
        <v>0</v>
      </c>
      <c r="Y284" s="2">
        <f t="shared" si="306"/>
        <v>0</v>
      </c>
      <c r="Z284" s="2"/>
      <c r="AA284" s="2">
        <v>16688585</v>
      </c>
      <c r="AB284" s="2">
        <f t="shared" si="307"/>
        <v>1983</v>
      </c>
      <c r="AC284" s="2">
        <f t="shared" si="337"/>
        <v>1983</v>
      </c>
      <c r="AD284" s="2">
        <f t="shared" si="338"/>
        <v>0</v>
      </c>
      <c r="AE284" s="2">
        <f t="shared" si="339"/>
        <v>0</v>
      </c>
      <c r="AF284" s="2">
        <f t="shared" si="340"/>
        <v>0</v>
      </c>
      <c r="AG284" s="2">
        <f t="shared" si="312"/>
        <v>0</v>
      </c>
      <c r="AH284" s="2">
        <f t="shared" si="341"/>
        <v>0</v>
      </c>
      <c r="AI284" s="2">
        <f t="shared" si="342"/>
        <v>0</v>
      </c>
      <c r="AJ284" s="2">
        <f t="shared" si="315"/>
        <v>0</v>
      </c>
      <c r="AK284" s="2">
        <v>1983</v>
      </c>
      <c r="AL284" s="2">
        <v>1983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95</v>
      </c>
      <c r="AU284" s="2">
        <v>65</v>
      </c>
      <c r="AV284" s="2">
        <v>1</v>
      </c>
      <c r="AW284" s="2">
        <v>1</v>
      </c>
      <c r="AX284" s="2"/>
      <c r="AY284" s="2"/>
      <c r="AZ284" s="2">
        <v>1</v>
      </c>
      <c r="BA284" s="2">
        <v>1</v>
      </c>
      <c r="BB284" s="2">
        <v>1</v>
      </c>
      <c r="BC284" s="2">
        <v>1</v>
      </c>
      <c r="BD284" s="2" t="s">
        <v>6</v>
      </c>
      <c r="BE284" s="2" t="s">
        <v>6</v>
      </c>
      <c r="BF284" s="2" t="s">
        <v>6</v>
      </c>
      <c r="BG284" s="2" t="s">
        <v>6</v>
      </c>
      <c r="BH284" s="2">
        <v>3</v>
      </c>
      <c r="BI284" s="2">
        <v>2</v>
      </c>
      <c r="BJ284" s="2" t="s">
        <v>494</v>
      </c>
      <c r="BK284" s="2"/>
      <c r="BL284" s="2"/>
      <c r="BM284" s="2">
        <v>108001</v>
      </c>
      <c r="BN284" s="2">
        <v>0</v>
      </c>
      <c r="BO284" s="2" t="s">
        <v>6</v>
      </c>
      <c r="BP284" s="2">
        <v>0</v>
      </c>
      <c r="BQ284" s="2">
        <v>3</v>
      </c>
      <c r="BR284" s="2">
        <v>0</v>
      </c>
      <c r="BS284" s="2">
        <v>1</v>
      </c>
      <c r="BT284" s="2">
        <v>1</v>
      </c>
      <c r="BU284" s="2">
        <v>1</v>
      </c>
      <c r="BV284" s="2">
        <v>1</v>
      </c>
      <c r="BW284" s="2">
        <v>1</v>
      </c>
      <c r="BX284" s="2">
        <v>1</v>
      </c>
      <c r="BY284" s="2" t="s">
        <v>6</v>
      </c>
      <c r="BZ284" s="2">
        <v>95</v>
      </c>
      <c r="CA284" s="2">
        <v>65</v>
      </c>
      <c r="CB284" s="2"/>
      <c r="CC284" s="2"/>
      <c r="CD284" s="2"/>
      <c r="CE284" s="2"/>
      <c r="CF284" s="2">
        <v>0</v>
      </c>
      <c r="CG284" s="2">
        <v>0</v>
      </c>
      <c r="CH284" s="2"/>
      <c r="CI284" s="2"/>
      <c r="CJ284" s="2"/>
      <c r="CK284" s="2"/>
      <c r="CL284" s="2"/>
      <c r="CM284" s="2">
        <v>0</v>
      </c>
      <c r="CN284" s="2" t="s">
        <v>6</v>
      </c>
      <c r="CO284" s="2">
        <v>0</v>
      </c>
      <c r="CP284" s="2">
        <f t="shared" si="316"/>
        <v>79.319999999999993</v>
      </c>
      <c r="CQ284" s="2">
        <f t="shared" si="317"/>
        <v>1983</v>
      </c>
      <c r="CR284" s="2">
        <f t="shared" si="318"/>
        <v>0</v>
      </c>
      <c r="CS284" s="2">
        <f t="shared" si="319"/>
        <v>0</v>
      </c>
      <c r="CT284" s="2">
        <f t="shared" si="320"/>
        <v>0</v>
      </c>
      <c r="CU284" s="2">
        <f t="shared" si="321"/>
        <v>0</v>
      </c>
      <c r="CV284" s="2">
        <f t="shared" si="322"/>
        <v>0</v>
      </c>
      <c r="CW284" s="2">
        <f t="shared" si="323"/>
        <v>0</v>
      </c>
      <c r="CX284" s="2">
        <f t="shared" si="324"/>
        <v>0</v>
      </c>
      <c r="CY284" s="2">
        <f t="shared" si="325"/>
        <v>0</v>
      </c>
      <c r="CZ284" s="2">
        <f t="shared" si="326"/>
        <v>0</v>
      </c>
      <c r="DA284" s="2"/>
      <c r="DB284" s="2"/>
      <c r="DC284" s="2" t="s">
        <v>6</v>
      </c>
      <c r="DD284" s="2" t="s">
        <v>6</v>
      </c>
      <c r="DE284" s="2" t="s">
        <v>6</v>
      </c>
      <c r="DF284" s="2" t="s">
        <v>6</v>
      </c>
      <c r="DG284" s="2" t="s">
        <v>6</v>
      </c>
      <c r="DH284" s="2" t="s">
        <v>6</v>
      </c>
      <c r="DI284" s="2" t="s">
        <v>6</v>
      </c>
      <c r="DJ284" s="2" t="s">
        <v>6</v>
      </c>
      <c r="DK284" s="2" t="s">
        <v>6</v>
      </c>
      <c r="DL284" s="2" t="s">
        <v>6</v>
      </c>
      <c r="DM284" s="2" t="s">
        <v>6</v>
      </c>
      <c r="DN284" s="2">
        <v>0</v>
      </c>
      <c r="DO284" s="2">
        <v>0</v>
      </c>
      <c r="DP284" s="2">
        <v>1</v>
      </c>
      <c r="DQ284" s="2">
        <v>1</v>
      </c>
      <c r="DR284" s="2"/>
      <c r="DS284" s="2"/>
      <c r="DT284" s="2"/>
      <c r="DU284" s="2">
        <v>1010</v>
      </c>
      <c r="DV284" s="2" t="s">
        <v>250</v>
      </c>
      <c r="DW284" s="2" t="s">
        <v>250</v>
      </c>
      <c r="DX284" s="2">
        <v>100</v>
      </c>
      <c r="DY284" s="2"/>
      <c r="DZ284" s="2"/>
      <c r="EA284" s="2"/>
      <c r="EB284" s="2"/>
      <c r="EC284" s="2"/>
      <c r="ED284" s="2"/>
      <c r="EE284" s="2">
        <v>16510370</v>
      </c>
      <c r="EF284" s="2">
        <v>3</v>
      </c>
      <c r="EG284" s="2" t="s">
        <v>451</v>
      </c>
      <c r="EH284" s="2">
        <v>0</v>
      </c>
      <c r="EI284" s="2" t="s">
        <v>6</v>
      </c>
      <c r="EJ284" s="2">
        <v>2</v>
      </c>
      <c r="EK284" s="2">
        <v>108001</v>
      </c>
      <c r="EL284" s="2" t="s">
        <v>452</v>
      </c>
      <c r="EM284" s="2" t="s">
        <v>453</v>
      </c>
      <c r="EN284" s="2"/>
      <c r="EO284" s="2" t="s">
        <v>6</v>
      </c>
      <c r="EP284" s="2"/>
      <c r="EQ284" s="2">
        <v>0</v>
      </c>
      <c r="ER284" s="2">
        <v>1983</v>
      </c>
      <c r="ES284" s="2">
        <v>1983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>
        <v>0</v>
      </c>
      <c r="FR284" s="2">
        <f t="shared" si="327"/>
        <v>0</v>
      </c>
      <c r="FS284" s="2">
        <v>0</v>
      </c>
      <c r="FT284" s="2"/>
      <c r="FU284" s="2"/>
      <c r="FV284" s="2"/>
      <c r="FW284" s="2"/>
      <c r="FX284" s="2">
        <v>95</v>
      </c>
      <c r="FY284" s="2">
        <v>65</v>
      </c>
      <c r="FZ284" s="2"/>
      <c r="GA284" s="2" t="s">
        <v>6</v>
      </c>
      <c r="GB284" s="2"/>
      <c r="GC284" s="2"/>
      <c r="GD284" s="2">
        <v>0</v>
      </c>
      <c r="GE284" s="2"/>
      <c r="GF284" s="2">
        <v>1193227832</v>
      </c>
      <c r="GG284" s="2">
        <v>2</v>
      </c>
      <c r="GH284" s="2">
        <v>1</v>
      </c>
      <c r="GI284" s="2">
        <v>-2</v>
      </c>
      <c r="GJ284" s="2">
        <v>0</v>
      </c>
      <c r="GK284" s="2">
        <f>ROUND(R284*(R12)/100,2)</f>
        <v>0</v>
      </c>
      <c r="GL284" s="2">
        <f t="shared" si="328"/>
        <v>0</v>
      </c>
      <c r="GM284" s="2">
        <f t="shared" si="329"/>
        <v>79.319999999999993</v>
      </c>
      <c r="GN284" s="2">
        <f t="shared" si="330"/>
        <v>0</v>
      </c>
      <c r="GO284" s="2">
        <f t="shared" si="331"/>
        <v>79.319999999999993</v>
      </c>
      <c r="GP284" s="2">
        <f t="shared" si="332"/>
        <v>0</v>
      </c>
      <c r="GQ284" s="2"/>
      <c r="GR284" s="2">
        <v>0</v>
      </c>
      <c r="GS284" s="2">
        <v>3</v>
      </c>
      <c r="GT284" s="2">
        <v>0</v>
      </c>
      <c r="GU284" s="2" t="s">
        <v>6</v>
      </c>
      <c r="GV284" s="2">
        <f t="shared" si="333"/>
        <v>0</v>
      </c>
      <c r="GW284" s="2">
        <v>1</v>
      </c>
      <c r="GX284" s="2">
        <f t="shared" si="334"/>
        <v>0</v>
      </c>
      <c r="GY284" s="2"/>
      <c r="GZ284" s="2"/>
      <c r="HA284" s="2">
        <v>0</v>
      </c>
      <c r="HB284" s="2">
        <v>0</v>
      </c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>
        <v>0</v>
      </c>
      <c r="IL284" s="2"/>
      <c r="IM284" s="2"/>
      <c r="IN284" s="2"/>
      <c r="IO284" s="2"/>
      <c r="IP284" s="2"/>
      <c r="IQ284" s="2"/>
      <c r="IR284" s="2"/>
      <c r="IS284" s="2"/>
      <c r="IT284" s="2"/>
      <c r="IU284" s="2"/>
    </row>
    <row r="285" spans="1:255" x14ac:dyDescent="0.2">
      <c r="A285">
        <v>18</v>
      </c>
      <c r="B285">
        <v>1</v>
      </c>
      <c r="C285">
        <v>643</v>
      </c>
      <c r="E285" t="s">
        <v>491</v>
      </c>
      <c r="F285" t="s">
        <v>492</v>
      </c>
      <c r="G285" t="s">
        <v>493</v>
      </c>
      <c r="H285" t="s">
        <v>250</v>
      </c>
      <c r="I285">
        <f>I281*J285</f>
        <v>0.04</v>
      </c>
      <c r="J285">
        <v>0.33333333333333337</v>
      </c>
      <c r="O285">
        <f t="shared" si="296"/>
        <v>565.54999999999995</v>
      </c>
      <c r="P285">
        <f t="shared" si="297"/>
        <v>565.54999999999995</v>
      </c>
      <c r="Q285">
        <f t="shared" si="298"/>
        <v>0</v>
      </c>
      <c r="R285">
        <f t="shared" si="299"/>
        <v>0</v>
      </c>
      <c r="S285">
        <f t="shared" si="300"/>
        <v>0</v>
      </c>
      <c r="T285">
        <f t="shared" si="301"/>
        <v>0</v>
      </c>
      <c r="U285">
        <f t="shared" si="302"/>
        <v>0</v>
      </c>
      <c r="V285">
        <f t="shared" si="303"/>
        <v>0</v>
      </c>
      <c r="W285">
        <f t="shared" si="304"/>
        <v>0</v>
      </c>
      <c r="X285">
        <f t="shared" si="305"/>
        <v>0</v>
      </c>
      <c r="Y285">
        <f t="shared" si="306"/>
        <v>0</v>
      </c>
      <c r="AA285">
        <v>16688586</v>
      </c>
      <c r="AB285">
        <f t="shared" si="307"/>
        <v>1983</v>
      </c>
      <c r="AC285">
        <f t="shared" si="337"/>
        <v>1983</v>
      </c>
      <c r="AD285">
        <f t="shared" si="338"/>
        <v>0</v>
      </c>
      <c r="AE285">
        <f t="shared" si="339"/>
        <v>0</v>
      </c>
      <c r="AF285">
        <f t="shared" si="340"/>
        <v>0</v>
      </c>
      <c r="AG285">
        <f t="shared" si="312"/>
        <v>0</v>
      </c>
      <c r="AH285">
        <f t="shared" si="341"/>
        <v>0</v>
      </c>
      <c r="AI285">
        <f t="shared" si="342"/>
        <v>0</v>
      </c>
      <c r="AJ285">
        <f t="shared" si="315"/>
        <v>0</v>
      </c>
      <c r="AK285">
        <v>1983</v>
      </c>
      <c r="AL285">
        <v>1983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95</v>
      </c>
      <c r="AU285">
        <v>65</v>
      </c>
      <c r="AV285">
        <v>1</v>
      </c>
      <c r="AW285">
        <v>1</v>
      </c>
      <c r="AZ285">
        <v>7.13</v>
      </c>
      <c r="BA285">
        <v>1</v>
      </c>
      <c r="BB285">
        <v>1</v>
      </c>
      <c r="BC285">
        <v>7.13</v>
      </c>
      <c r="BD285" t="s">
        <v>6</v>
      </c>
      <c r="BE285" t="s">
        <v>6</v>
      </c>
      <c r="BF285" t="s">
        <v>6</v>
      </c>
      <c r="BG285" t="s">
        <v>6</v>
      </c>
      <c r="BH285">
        <v>3</v>
      </c>
      <c r="BI285">
        <v>2</v>
      </c>
      <c r="BJ285" t="s">
        <v>494</v>
      </c>
      <c r="BM285">
        <v>108001</v>
      </c>
      <c r="BN285">
        <v>0</v>
      </c>
      <c r="BO285" t="s">
        <v>6</v>
      </c>
      <c r="BP285">
        <v>0</v>
      </c>
      <c r="BQ285">
        <v>3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95</v>
      </c>
      <c r="CA285">
        <v>65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 t="shared" si="316"/>
        <v>565.54999999999995</v>
      </c>
      <c r="CQ285">
        <f t="shared" si="317"/>
        <v>14138.789999999999</v>
      </c>
      <c r="CR285">
        <f t="shared" si="318"/>
        <v>0</v>
      </c>
      <c r="CS285">
        <f t="shared" si="319"/>
        <v>0</v>
      </c>
      <c r="CT285">
        <f t="shared" si="320"/>
        <v>0</v>
      </c>
      <c r="CU285">
        <f t="shared" si="321"/>
        <v>0</v>
      </c>
      <c r="CV285">
        <f t="shared" si="322"/>
        <v>0</v>
      </c>
      <c r="CW285">
        <f t="shared" si="323"/>
        <v>0</v>
      </c>
      <c r="CX285">
        <f t="shared" si="324"/>
        <v>0</v>
      </c>
      <c r="CY285">
        <f t="shared" si="325"/>
        <v>0</v>
      </c>
      <c r="CZ285">
        <f t="shared" si="326"/>
        <v>0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1010</v>
      </c>
      <c r="DV285" t="s">
        <v>250</v>
      </c>
      <c r="DW285" t="s">
        <v>250</v>
      </c>
      <c r="DX285">
        <v>100</v>
      </c>
      <c r="EE285">
        <v>16510370</v>
      </c>
      <c r="EF285">
        <v>3</v>
      </c>
      <c r="EG285" t="s">
        <v>451</v>
      </c>
      <c r="EH285">
        <v>0</v>
      </c>
      <c r="EI285" t="s">
        <v>6</v>
      </c>
      <c r="EJ285">
        <v>2</v>
      </c>
      <c r="EK285">
        <v>108001</v>
      </c>
      <c r="EL285" t="s">
        <v>452</v>
      </c>
      <c r="EM285" t="s">
        <v>453</v>
      </c>
      <c r="EO285" t="s">
        <v>6</v>
      </c>
      <c r="EQ285">
        <v>0</v>
      </c>
      <c r="ER285">
        <v>1983</v>
      </c>
      <c r="ES285">
        <v>1983</v>
      </c>
      <c r="ET285">
        <v>0</v>
      </c>
      <c r="EU285">
        <v>0</v>
      </c>
      <c r="EV285">
        <v>0</v>
      </c>
      <c r="EW285">
        <v>0</v>
      </c>
      <c r="EX285">
        <v>0</v>
      </c>
      <c r="FQ285">
        <v>0</v>
      </c>
      <c r="FR285">
        <f t="shared" si="327"/>
        <v>0</v>
      </c>
      <c r="FS285">
        <v>0</v>
      </c>
      <c r="FX285">
        <v>95</v>
      </c>
      <c r="FY285">
        <v>65</v>
      </c>
      <c r="GA285" t="s">
        <v>6</v>
      </c>
      <c r="GD285">
        <v>0</v>
      </c>
      <c r="GF285">
        <v>1193227832</v>
      </c>
      <c r="GG285">
        <v>1</v>
      </c>
      <c r="GH285">
        <v>1</v>
      </c>
      <c r="GI285">
        <v>4</v>
      </c>
      <c r="GJ285">
        <v>0</v>
      </c>
      <c r="GK285">
        <f>ROUND(R285*(S12)/100,2)</f>
        <v>0</v>
      </c>
      <c r="GL285">
        <f t="shared" si="328"/>
        <v>0</v>
      </c>
      <c r="GM285">
        <f t="shared" si="329"/>
        <v>565.54999999999995</v>
      </c>
      <c r="GN285">
        <f t="shared" si="330"/>
        <v>0</v>
      </c>
      <c r="GO285">
        <f t="shared" si="331"/>
        <v>565.54999999999995</v>
      </c>
      <c r="GP285">
        <f t="shared" si="332"/>
        <v>0</v>
      </c>
      <c r="GR285">
        <v>0</v>
      </c>
      <c r="GS285">
        <v>3</v>
      </c>
      <c r="GT285">
        <v>0</v>
      </c>
      <c r="GU285" t="s">
        <v>6</v>
      </c>
      <c r="GV285">
        <f t="shared" si="333"/>
        <v>0</v>
      </c>
      <c r="GW285">
        <v>1</v>
      </c>
      <c r="GX285">
        <f t="shared" si="334"/>
        <v>0</v>
      </c>
      <c r="HA285">
        <v>0</v>
      </c>
      <c r="HB285">
        <v>0</v>
      </c>
      <c r="IK285">
        <v>0</v>
      </c>
    </row>
    <row r="286" spans="1:255" x14ac:dyDescent="0.2">
      <c r="A286" s="2">
        <v>17</v>
      </c>
      <c r="B286" s="2">
        <v>1</v>
      </c>
      <c r="C286" s="2">
        <f>ROW(SmtRes!A652)</f>
        <v>652</v>
      </c>
      <c r="D286" s="2">
        <f>ROW(EtalonRes!A618)</f>
        <v>618</v>
      </c>
      <c r="E286" s="2" t="s">
        <v>495</v>
      </c>
      <c r="F286" s="2" t="s">
        <v>496</v>
      </c>
      <c r="G286" s="2" t="s">
        <v>497</v>
      </c>
      <c r="H286" s="2" t="s">
        <v>53</v>
      </c>
      <c r="I286" s="2">
        <f>ROUND(165/100,9)</f>
        <v>1.65</v>
      </c>
      <c r="J286" s="2">
        <v>0</v>
      </c>
      <c r="K286" s="2"/>
      <c r="L286" s="2"/>
      <c r="M286" s="2"/>
      <c r="N286" s="2"/>
      <c r="O286" s="2">
        <f t="shared" ref="O286:O317" si="343">ROUND(CP286,2)</f>
        <v>341.15</v>
      </c>
      <c r="P286" s="2">
        <f t="shared" ref="P286:P317" si="344">ROUND(CQ286*I286,2)</f>
        <v>85.02</v>
      </c>
      <c r="Q286" s="2">
        <f t="shared" ref="Q286:Q317" si="345">ROUND(CR286*I286,2)</f>
        <v>0.51</v>
      </c>
      <c r="R286" s="2">
        <f t="shared" ref="R286:R317" si="346">ROUND(CS286*I286,2)</f>
        <v>0.23</v>
      </c>
      <c r="S286" s="2">
        <f t="shared" ref="S286:S317" si="347">ROUND(CT286*I286,2)</f>
        <v>255.62</v>
      </c>
      <c r="T286" s="2">
        <f t="shared" ref="T286:T317" si="348">ROUND(CU286*I286,2)</f>
        <v>0</v>
      </c>
      <c r="U286" s="2">
        <f t="shared" ref="U286:U317" si="349">CV286*I286</f>
        <v>26.878499999999995</v>
      </c>
      <c r="V286" s="2">
        <f t="shared" ref="V286:V317" si="350">CW286*I286</f>
        <v>1.6500000000000001E-2</v>
      </c>
      <c r="W286" s="2">
        <f t="shared" ref="W286:W317" si="351">ROUND(CX286*I286,2)</f>
        <v>0</v>
      </c>
      <c r="X286" s="2">
        <f t="shared" ref="X286:X317" si="352">ROUND(CY286,2)</f>
        <v>243.06</v>
      </c>
      <c r="Y286" s="2">
        <f t="shared" ref="Y286:Y317" si="353">ROUND(CZ286,2)</f>
        <v>166.3</v>
      </c>
      <c r="Z286" s="2"/>
      <c r="AA286" s="2">
        <v>16688585</v>
      </c>
      <c r="AB286" s="2">
        <f t="shared" ref="AB286:AB317" si="354">ROUND((AC286+AD286+AF286),6)</f>
        <v>206.76</v>
      </c>
      <c r="AC286" s="2">
        <f t="shared" si="337"/>
        <v>51.53</v>
      </c>
      <c r="AD286" s="2">
        <f t="shared" si="338"/>
        <v>0.31</v>
      </c>
      <c r="AE286" s="2">
        <f t="shared" si="339"/>
        <v>0.14000000000000001</v>
      </c>
      <c r="AF286" s="2">
        <f t="shared" si="340"/>
        <v>154.91999999999999</v>
      </c>
      <c r="AG286" s="2">
        <f t="shared" ref="AG286:AG317" si="355">ROUND((AP286),6)</f>
        <v>0</v>
      </c>
      <c r="AH286" s="2">
        <f t="shared" si="341"/>
        <v>16.29</v>
      </c>
      <c r="AI286" s="2">
        <f t="shared" si="342"/>
        <v>0.01</v>
      </c>
      <c r="AJ286" s="2">
        <f t="shared" ref="AJ286:AJ317" si="356">ROUND((AS286),6)</f>
        <v>0</v>
      </c>
      <c r="AK286" s="2">
        <v>206.76</v>
      </c>
      <c r="AL286" s="2">
        <v>51.53</v>
      </c>
      <c r="AM286" s="2">
        <v>0.31</v>
      </c>
      <c r="AN286" s="2">
        <v>0.14000000000000001</v>
      </c>
      <c r="AO286" s="2">
        <v>154.91999999999999</v>
      </c>
      <c r="AP286" s="2">
        <v>0</v>
      </c>
      <c r="AQ286" s="2">
        <v>16.29</v>
      </c>
      <c r="AR286" s="2">
        <v>0.01</v>
      </c>
      <c r="AS286" s="2">
        <v>0</v>
      </c>
      <c r="AT286" s="2">
        <v>95</v>
      </c>
      <c r="AU286" s="2">
        <v>65</v>
      </c>
      <c r="AV286" s="2">
        <v>1</v>
      </c>
      <c r="AW286" s="2">
        <v>1</v>
      </c>
      <c r="AX286" s="2"/>
      <c r="AY286" s="2"/>
      <c r="AZ286" s="2">
        <v>1</v>
      </c>
      <c r="BA286" s="2">
        <v>1</v>
      </c>
      <c r="BB286" s="2">
        <v>1</v>
      </c>
      <c r="BC286" s="2">
        <v>1</v>
      </c>
      <c r="BD286" s="2" t="s">
        <v>6</v>
      </c>
      <c r="BE286" s="2" t="s">
        <v>6</v>
      </c>
      <c r="BF286" s="2" t="s">
        <v>6</v>
      </c>
      <c r="BG286" s="2" t="s">
        <v>6</v>
      </c>
      <c r="BH286" s="2">
        <v>0</v>
      </c>
      <c r="BI286" s="2">
        <v>2</v>
      </c>
      <c r="BJ286" s="2" t="s">
        <v>498</v>
      </c>
      <c r="BK286" s="2"/>
      <c r="BL286" s="2"/>
      <c r="BM286" s="2">
        <v>108001</v>
      </c>
      <c r="BN286" s="2">
        <v>0</v>
      </c>
      <c r="BO286" s="2" t="s">
        <v>6</v>
      </c>
      <c r="BP286" s="2">
        <v>0</v>
      </c>
      <c r="BQ286" s="2">
        <v>3</v>
      </c>
      <c r="BR286" s="2">
        <v>0</v>
      </c>
      <c r="BS286" s="2">
        <v>1</v>
      </c>
      <c r="BT286" s="2">
        <v>1</v>
      </c>
      <c r="BU286" s="2">
        <v>1</v>
      </c>
      <c r="BV286" s="2">
        <v>1</v>
      </c>
      <c r="BW286" s="2">
        <v>1</v>
      </c>
      <c r="BX286" s="2">
        <v>1</v>
      </c>
      <c r="BY286" s="2" t="s">
        <v>6</v>
      </c>
      <c r="BZ286" s="2">
        <v>95</v>
      </c>
      <c r="CA286" s="2">
        <v>65</v>
      </c>
      <c r="CB286" s="2"/>
      <c r="CC286" s="2"/>
      <c r="CD286" s="2"/>
      <c r="CE286" s="2"/>
      <c r="CF286" s="2">
        <v>0</v>
      </c>
      <c r="CG286" s="2">
        <v>0</v>
      </c>
      <c r="CH286" s="2"/>
      <c r="CI286" s="2"/>
      <c r="CJ286" s="2"/>
      <c r="CK286" s="2"/>
      <c r="CL286" s="2"/>
      <c r="CM286" s="2">
        <v>0</v>
      </c>
      <c r="CN286" s="2" t="s">
        <v>6</v>
      </c>
      <c r="CO286" s="2">
        <v>0</v>
      </c>
      <c r="CP286" s="2">
        <f t="shared" ref="CP286:CP317" si="357">(P286+Q286+S286)</f>
        <v>341.15</v>
      </c>
      <c r="CQ286" s="2">
        <f t="shared" ref="CQ286:CQ317" si="358">AC286*BC286</f>
        <v>51.53</v>
      </c>
      <c r="CR286" s="2">
        <f t="shared" ref="CR286:CR317" si="359">AD286*BB286</f>
        <v>0.31</v>
      </c>
      <c r="CS286" s="2">
        <f t="shared" ref="CS286:CS317" si="360">AE286*BS286</f>
        <v>0.14000000000000001</v>
      </c>
      <c r="CT286" s="2">
        <f t="shared" ref="CT286:CT317" si="361">AF286*BA286</f>
        <v>154.91999999999999</v>
      </c>
      <c r="CU286" s="2">
        <f t="shared" ref="CU286:CU317" si="362">AG286</f>
        <v>0</v>
      </c>
      <c r="CV286" s="2">
        <f t="shared" ref="CV286:CV317" si="363">AH286</f>
        <v>16.29</v>
      </c>
      <c r="CW286" s="2">
        <f t="shared" ref="CW286:CW317" si="364">AI286</f>
        <v>0.01</v>
      </c>
      <c r="CX286" s="2">
        <f t="shared" ref="CX286:CX317" si="365">AJ286</f>
        <v>0</v>
      </c>
      <c r="CY286" s="2">
        <f t="shared" ref="CY286:CY317" si="366">(((S286+R286)*AT286)/100)</f>
        <v>243.0575</v>
      </c>
      <c r="CZ286" s="2">
        <f t="shared" ref="CZ286:CZ317" si="367">(((S286+R286)*AU286)/100)</f>
        <v>166.30250000000001</v>
      </c>
      <c r="DA286" s="2"/>
      <c r="DB286" s="2"/>
      <c r="DC286" s="2" t="s">
        <v>6</v>
      </c>
      <c r="DD286" s="2" t="s">
        <v>6</v>
      </c>
      <c r="DE286" s="2" t="s">
        <v>6</v>
      </c>
      <c r="DF286" s="2" t="s">
        <v>6</v>
      </c>
      <c r="DG286" s="2" t="s">
        <v>6</v>
      </c>
      <c r="DH286" s="2" t="s">
        <v>6</v>
      </c>
      <c r="DI286" s="2" t="s">
        <v>6</v>
      </c>
      <c r="DJ286" s="2" t="s">
        <v>6</v>
      </c>
      <c r="DK286" s="2" t="s">
        <v>6</v>
      </c>
      <c r="DL286" s="2" t="s">
        <v>6</v>
      </c>
      <c r="DM286" s="2" t="s">
        <v>6</v>
      </c>
      <c r="DN286" s="2">
        <v>0</v>
      </c>
      <c r="DO286" s="2">
        <v>0</v>
      </c>
      <c r="DP286" s="2">
        <v>1</v>
      </c>
      <c r="DQ286" s="2">
        <v>1</v>
      </c>
      <c r="DR286" s="2"/>
      <c r="DS286" s="2"/>
      <c r="DT286" s="2"/>
      <c r="DU286" s="2">
        <v>1003</v>
      </c>
      <c r="DV286" s="2" t="s">
        <v>53</v>
      </c>
      <c r="DW286" s="2" t="s">
        <v>53</v>
      </c>
      <c r="DX286" s="2">
        <v>100</v>
      </c>
      <c r="DY286" s="2"/>
      <c r="DZ286" s="2"/>
      <c r="EA286" s="2"/>
      <c r="EB286" s="2"/>
      <c r="EC286" s="2"/>
      <c r="ED286" s="2"/>
      <c r="EE286" s="2">
        <v>16510370</v>
      </c>
      <c r="EF286" s="2">
        <v>3</v>
      </c>
      <c r="EG286" s="2" t="s">
        <v>451</v>
      </c>
      <c r="EH286" s="2">
        <v>0</v>
      </c>
      <c r="EI286" s="2" t="s">
        <v>6</v>
      </c>
      <c r="EJ286" s="2">
        <v>2</v>
      </c>
      <c r="EK286" s="2">
        <v>108001</v>
      </c>
      <c r="EL286" s="2" t="s">
        <v>452</v>
      </c>
      <c r="EM286" s="2" t="s">
        <v>453</v>
      </c>
      <c r="EN286" s="2"/>
      <c r="EO286" s="2" t="s">
        <v>6</v>
      </c>
      <c r="EP286" s="2"/>
      <c r="EQ286" s="2">
        <v>0</v>
      </c>
      <c r="ER286" s="2">
        <v>206.76</v>
      </c>
      <c r="ES286" s="2">
        <v>51.53</v>
      </c>
      <c r="ET286" s="2">
        <v>0.31</v>
      </c>
      <c r="EU286" s="2">
        <v>0.14000000000000001</v>
      </c>
      <c r="EV286" s="2">
        <v>154.91999999999999</v>
      </c>
      <c r="EW286" s="2">
        <v>16.29</v>
      </c>
      <c r="EX286" s="2">
        <v>0.01</v>
      </c>
      <c r="EY286" s="2">
        <v>0</v>
      </c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>
        <v>0</v>
      </c>
      <c r="FR286" s="2">
        <f t="shared" ref="FR286:FR317" si="368">ROUND(IF(AND(BH286=3,BI286=3),P286,0),2)</f>
        <v>0</v>
      </c>
      <c r="FS286" s="2">
        <v>0</v>
      </c>
      <c r="FT286" s="2"/>
      <c r="FU286" s="2"/>
      <c r="FV286" s="2"/>
      <c r="FW286" s="2"/>
      <c r="FX286" s="2">
        <v>95</v>
      </c>
      <c r="FY286" s="2">
        <v>65</v>
      </c>
      <c r="FZ286" s="2"/>
      <c r="GA286" s="2" t="s">
        <v>6</v>
      </c>
      <c r="GB286" s="2"/>
      <c r="GC286" s="2"/>
      <c r="GD286" s="2">
        <v>0</v>
      </c>
      <c r="GE286" s="2"/>
      <c r="GF286" s="2">
        <v>-1776686347</v>
      </c>
      <c r="GG286" s="2">
        <v>2</v>
      </c>
      <c r="GH286" s="2">
        <v>1</v>
      </c>
      <c r="GI286" s="2">
        <v>-2</v>
      </c>
      <c r="GJ286" s="2">
        <v>0</v>
      </c>
      <c r="GK286" s="2">
        <f>ROUND(R286*(R12)/100,2)</f>
        <v>0</v>
      </c>
      <c r="GL286" s="2">
        <f t="shared" ref="GL286:GL317" si="369">ROUND(IF(AND(BH286=3,BI286=3,FS286&lt;&gt;0),P286,0),2)</f>
        <v>0</v>
      </c>
      <c r="GM286" s="2">
        <f t="shared" ref="GM286:GM317" si="370">ROUND(O286+X286+Y286+GK286,2)+GX286</f>
        <v>750.51</v>
      </c>
      <c r="GN286" s="2">
        <f t="shared" ref="GN286:GN317" si="371">IF(OR(BI286=0,BI286=1),ROUND(O286+X286+Y286+GK286,2),0)</f>
        <v>0</v>
      </c>
      <c r="GO286" s="2">
        <f t="shared" ref="GO286:GO317" si="372">IF(BI286=2,ROUND(O286+X286+Y286+GK286,2),0)</f>
        <v>750.51</v>
      </c>
      <c r="GP286" s="2">
        <f t="shared" ref="GP286:GP317" si="373">IF(BI286=4,ROUND(O286+X286+Y286+GK286,2)+GX286,0)</f>
        <v>0</v>
      </c>
      <c r="GQ286" s="2"/>
      <c r="GR286" s="2">
        <v>0</v>
      </c>
      <c r="GS286" s="2">
        <v>3</v>
      </c>
      <c r="GT286" s="2">
        <v>0</v>
      </c>
      <c r="GU286" s="2" t="s">
        <v>6</v>
      </c>
      <c r="GV286" s="2">
        <f t="shared" ref="GV286:GV317" si="374">ROUND(GT286,6)</f>
        <v>0</v>
      </c>
      <c r="GW286" s="2">
        <v>1</v>
      </c>
      <c r="GX286" s="2">
        <f t="shared" ref="GX286:GX317" si="375">ROUND(GV286*GW286*I286,2)</f>
        <v>0</v>
      </c>
      <c r="GY286" s="2"/>
      <c r="GZ286" s="2"/>
      <c r="HA286" s="2">
        <v>0</v>
      </c>
      <c r="HB286" s="2">
        <v>0</v>
      </c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>
        <v>0</v>
      </c>
      <c r="IL286" s="2"/>
      <c r="IM286" s="2"/>
      <c r="IN286" s="2"/>
      <c r="IO286" s="2"/>
      <c r="IP286" s="2"/>
      <c r="IQ286" s="2"/>
      <c r="IR286" s="2"/>
      <c r="IS286" s="2"/>
      <c r="IT286" s="2"/>
      <c r="IU286" s="2"/>
    </row>
    <row r="287" spans="1:255" x14ac:dyDescent="0.2">
      <c r="A287">
        <v>17</v>
      </c>
      <c r="B287">
        <v>1</v>
      </c>
      <c r="C287">
        <f>ROW(SmtRes!A660)</f>
        <v>660</v>
      </c>
      <c r="D287">
        <f>ROW(EtalonRes!A624)</f>
        <v>624</v>
      </c>
      <c r="E287" t="s">
        <v>495</v>
      </c>
      <c r="F287" t="s">
        <v>496</v>
      </c>
      <c r="G287" t="s">
        <v>497</v>
      </c>
      <c r="H287" t="s">
        <v>53</v>
      </c>
      <c r="I287">
        <f>ROUND(165/100,9)</f>
        <v>1.65</v>
      </c>
      <c r="J287">
        <v>0</v>
      </c>
      <c r="O287">
        <f t="shared" si="343"/>
        <v>2432.4299999999998</v>
      </c>
      <c r="P287">
        <f t="shared" si="344"/>
        <v>606.22</v>
      </c>
      <c r="Q287">
        <f t="shared" si="345"/>
        <v>3.65</v>
      </c>
      <c r="R287">
        <f t="shared" si="346"/>
        <v>1.65</v>
      </c>
      <c r="S287">
        <f t="shared" si="347"/>
        <v>1822.56</v>
      </c>
      <c r="T287">
        <f t="shared" si="348"/>
        <v>0</v>
      </c>
      <c r="U287">
        <f t="shared" si="349"/>
        <v>26.878499999999995</v>
      </c>
      <c r="V287">
        <f t="shared" si="350"/>
        <v>1.6500000000000001E-2</v>
      </c>
      <c r="W287">
        <f t="shared" si="351"/>
        <v>0</v>
      </c>
      <c r="X287">
        <f t="shared" si="352"/>
        <v>1733</v>
      </c>
      <c r="Y287">
        <f t="shared" si="353"/>
        <v>1185.74</v>
      </c>
      <c r="AA287">
        <v>16688586</v>
      </c>
      <c r="AB287">
        <f t="shared" si="354"/>
        <v>206.76</v>
      </c>
      <c r="AC287">
        <f t="shared" si="337"/>
        <v>51.53</v>
      </c>
      <c r="AD287">
        <f t="shared" si="338"/>
        <v>0.31</v>
      </c>
      <c r="AE287">
        <f t="shared" si="339"/>
        <v>0.14000000000000001</v>
      </c>
      <c r="AF287">
        <f t="shared" si="340"/>
        <v>154.91999999999999</v>
      </c>
      <c r="AG287">
        <f t="shared" si="355"/>
        <v>0</v>
      </c>
      <c r="AH287">
        <f t="shared" si="341"/>
        <v>16.29</v>
      </c>
      <c r="AI287">
        <f t="shared" si="342"/>
        <v>0.01</v>
      </c>
      <c r="AJ287">
        <f t="shared" si="356"/>
        <v>0</v>
      </c>
      <c r="AK287">
        <v>206.76</v>
      </c>
      <c r="AL287">
        <v>51.53</v>
      </c>
      <c r="AM287">
        <v>0.31</v>
      </c>
      <c r="AN287">
        <v>0.14000000000000001</v>
      </c>
      <c r="AO287">
        <v>154.91999999999999</v>
      </c>
      <c r="AP287">
        <v>0</v>
      </c>
      <c r="AQ287">
        <v>16.29</v>
      </c>
      <c r="AR287">
        <v>0.01</v>
      </c>
      <c r="AS287">
        <v>0</v>
      </c>
      <c r="AT287">
        <v>95</v>
      </c>
      <c r="AU287">
        <v>65</v>
      </c>
      <c r="AV287">
        <v>1</v>
      </c>
      <c r="AW287">
        <v>1</v>
      </c>
      <c r="AZ287">
        <v>7.13</v>
      </c>
      <c r="BA287">
        <v>7.13</v>
      </c>
      <c r="BB287">
        <v>7.13</v>
      </c>
      <c r="BC287">
        <v>7.13</v>
      </c>
      <c r="BD287" t="s">
        <v>6</v>
      </c>
      <c r="BE287" t="s">
        <v>6</v>
      </c>
      <c r="BF287" t="s">
        <v>6</v>
      </c>
      <c r="BG287" t="s">
        <v>6</v>
      </c>
      <c r="BH287">
        <v>0</v>
      </c>
      <c r="BI287">
        <v>2</v>
      </c>
      <c r="BJ287" t="s">
        <v>498</v>
      </c>
      <c r="BM287">
        <v>108001</v>
      </c>
      <c r="BN287">
        <v>0</v>
      </c>
      <c r="BO287" t="s">
        <v>6</v>
      </c>
      <c r="BP287">
        <v>0</v>
      </c>
      <c r="BQ287">
        <v>3</v>
      </c>
      <c r="BR287">
        <v>0</v>
      </c>
      <c r="BS287">
        <v>7.13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95</v>
      </c>
      <c r="CA287">
        <v>65</v>
      </c>
      <c r="CF287">
        <v>0</v>
      </c>
      <c r="CG287">
        <v>0</v>
      </c>
      <c r="CM287">
        <v>0</v>
      </c>
      <c r="CN287" t="s">
        <v>6</v>
      </c>
      <c r="CO287">
        <v>0</v>
      </c>
      <c r="CP287">
        <f t="shared" si="357"/>
        <v>2432.4299999999998</v>
      </c>
      <c r="CQ287">
        <f t="shared" si="358"/>
        <v>367.40890000000002</v>
      </c>
      <c r="CR287">
        <f t="shared" si="359"/>
        <v>2.2103000000000002</v>
      </c>
      <c r="CS287">
        <f t="shared" si="360"/>
        <v>0.99820000000000009</v>
      </c>
      <c r="CT287">
        <f t="shared" si="361"/>
        <v>1104.5795999999998</v>
      </c>
      <c r="CU287">
        <f t="shared" si="362"/>
        <v>0</v>
      </c>
      <c r="CV287">
        <f t="shared" si="363"/>
        <v>16.29</v>
      </c>
      <c r="CW287">
        <f t="shared" si="364"/>
        <v>0.01</v>
      </c>
      <c r="CX287">
        <f t="shared" si="365"/>
        <v>0</v>
      </c>
      <c r="CY287">
        <f t="shared" si="366"/>
        <v>1732.9995000000001</v>
      </c>
      <c r="CZ287">
        <f t="shared" si="367"/>
        <v>1185.7365</v>
      </c>
      <c r="DC287" t="s">
        <v>6</v>
      </c>
      <c r="DD287" t="s">
        <v>6</v>
      </c>
      <c r="DE287" t="s">
        <v>6</v>
      </c>
      <c r="DF287" t="s">
        <v>6</v>
      </c>
      <c r="DG287" t="s">
        <v>6</v>
      </c>
      <c r="DH287" t="s">
        <v>6</v>
      </c>
      <c r="DI287" t="s">
        <v>6</v>
      </c>
      <c r="DJ287" t="s">
        <v>6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1003</v>
      </c>
      <c r="DV287" t="s">
        <v>53</v>
      </c>
      <c r="DW287" t="s">
        <v>53</v>
      </c>
      <c r="DX287">
        <v>100</v>
      </c>
      <c r="EE287">
        <v>16510370</v>
      </c>
      <c r="EF287">
        <v>3</v>
      </c>
      <c r="EG287" t="s">
        <v>451</v>
      </c>
      <c r="EH287">
        <v>0</v>
      </c>
      <c r="EI287" t="s">
        <v>6</v>
      </c>
      <c r="EJ287">
        <v>2</v>
      </c>
      <c r="EK287">
        <v>108001</v>
      </c>
      <c r="EL287" t="s">
        <v>452</v>
      </c>
      <c r="EM287" t="s">
        <v>453</v>
      </c>
      <c r="EO287" t="s">
        <v>6</v>
      </c>
      <c r="EQ287">
        <v>0</v>
      </c>
      <c r="ER287">
        <v>206.76</v>
      </c>
      <c r="ES287">
        <v>51.53</v>
      </c>
      <c r="ET287">
        <v>0.31</v>
      </c>
      <c r="EU287">
        <v>0.14000000000000001</v>
      </c>
      <c r="EV287">
        <v>154.91999999999999</v>
      </c>
      <c r="EW287">
        <v>16.29</v>
      </c>
      <c r="EX287">
        <v>0.01</v>
      </c>
      <c r="EY287">
        <v>0</v>
      </c>
      <c r="FQ287">
        <v>0</v>
      </c>
      <c r="FR287">
        <f t="shared" si="368"/>
        <v>0</v>
      </c>
      <c r="FS287">
        <v>0</v>
      </c>
      <c r="FX287">
        <v>95</v>
      </c>
      <c r="FY287">
        <v>65</v>
      </c>
      <c r="GA287" t="s">
        <v>6</v>
      </c>
      <c r="GD287">
        <v>0</v>
      </c>
      <c r="GF287">
        <v>-1776686347</v>
      </c>
      <c r="GG287">
        <v>1</v>
      </c>
      <c r="GH287">
        <v>1</v>
      </c>
      <c r="GI287">
        <v>4</v>
      </c>
      <c r="GJ287">
        <v>0</v>
      </c>
      <c r="GK287">
        <f>ROUND(R287*(S12)/100,2)</f>
        <v>0</v>
      </c>
      <c r="GL287">
        <f t="shared" si="369"/>
        <v>0</v>
      </c>
      <c r="GM287">
        <f t="shared" si="370"/>
        <v>5351.17</v>
      </c>
      <c r="GN287">
        <f t="shared" si="371"/>
        <v>0</v>
      </c>
      <c r="GO287">
        <f t="shared" si="372"/>
        <v>5351.17</v>
      </c>
      <c r="GP287">
        <f t="shared" si="373"/>
        <v>0</v>
      </c>
      <c r="GR287">
        <v>0</v>
      </c>
      <c r="GS287">
        <v>3</v>
      </c>
      <c r="GT287">
        <v>0</v>
      </c>
      <c r="GU287" t="s">
        <v>6</v>
      </c>
      <c r="GV287">
        <f t="shared" si="374"/>
        <v>0</v>
      </c>
      <c r="GW287">
        <v>1</v>
      </c>
      <c r="GX287">
        <f t="shared" si="375"/>
        <v>0</v>
      </c>
      <c r="HA287">
        <v>0</v>
      </c>
      <c r="HB287">
        <v>0</v>
      </c>
      <c r="IK287">
        <v>0</v>
      </c>
    </row>
    <row r="288" spans="1:255" x14ac:dyDescent="0.2">
      <c r="A288" s="2">
        <v>18</v>
      </c>
      <c r="B288" s="2">
        <v>1</v>
      </c>
      <c r="C288" s="2">
        <v>651</v>
      </c>
      <c r="D288" s="2"/>
      <c r="E288" s="2" t="s">
        <v>499</v>
      </c>
      <c r="F288" s="2" t="s">
        <v>500</v>
      </c>
      <c r="G288" s="2" t="s">
        <v>501</v>
      </c>
      <c r="H288" s="2" t="s">
        <v>53</v>
      </c>
      <c r="I288" s="2">
        <f>I286*J288</f>
        <v>0.45</v>
      </c>
      <c r="J288" s="2">
        <v>0.27272727272727276</v>
      </c>
      <c r="K288" s="2"/>
      <c r="L288" s="2"/>
      <c r="M288" s="2"/>
      <c r="N288" s="2"/>
      <c r="O288" s="2">
        <f t="shared" si="343"/>
        <v>148.5</v>
      </c>
      <c r="P288" s="2">
        <f t="shared" si="344"/>
        <v>148.5</v>
      </c>
      <c r="Q288" s="2">
        <f t="shared" si="345"/>
        <v>0</v>
      </c>
      <c r="R288" s="2">
        <f t="shared" si="346"/>
        <v>0</v>
      </c>
      <c r="S288" s="2">
        <f t="shared" si="347"/>
        <v>0</v>
      </c>
      <c r="T288" s="2">
        <f t="shared" si="348"/>
        <v>0</v>
      </c>
      <c r="U288" s="2">
        <f t="shared" si="349"/>
        <v>0</v>
      </c>
      <c r="V288" s="2">
        <f t="shared" si="350"/>
        <v>0</v>
      </c>
      <c r="W288" s="2">
        <f t="shared" si="351"/>
        <v>0</v>
      </c>
      <c r="X288" s="2">
        <f t="shared" si="352"/>
        <v>0</v>
      </c>
      <c r="Y288" s="2">
        <f t="shared" si="353"/>
        <v>0</v>
      </c>
      <c r="Z288" s="2"/>
      <c r="AA288" s="2">
        <v>16688585</v>
      </c>
      <c r="AB288" s="2">
        <f t="shared" si="354"/>
        <v>330</v>
      </c>
      <c r="AC288" s="2">
        <f t="shared" si="337"/>
        <v>330</v>
      </c>
      <c r="AD288" s="2">
        <f t="shared" si="338"/>
        <v>0</v>
      </c>
      <c r="AE288" s="2">
        <f t="shared" si="339"/>
        <v>0</v>
      </c>
      <c r="AF288" s="2">
        <f t="shared" si="340"/>
        <v>0</v>
      </c>
      <c r="AG288" s="2">
        <f t="shared" si="355"/>
        <v>0</v>
      </c>
      <c r="AH288" s="2">
        <f t="shared" si="341"/>
        <v>0</v>
      </c>
      <c r="AI288" s="2">
        <f t="shared" si="342"/>
        <v>0</v>
      </c>
      <c r="AJ288" s="2">
        <f t="shared" si="356"/>
        <v>0</v>
      </c>
      <c r="AK288" s="2">
        <v>330</v>
      </c>
      <c r="AL288" s="2">
        <v>330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95</v>
      </c>
      <c r="AU288" s="2">
        <v>65</v>
      </c>
      <c r="AV288" s="2">
        <v>1</v>
      </c>
      <c r="AW288" s="2">
        <v>1</v>
      </c>
      <c r="AX288" s="2"/>
      <c r="AY288" s="2"/>
      <c r="AZ288" s="2">
        <v>1</v>
      </c>
      <c r="BA288" s="2">
        <v>1</v>
      </c>
      <c r="BB288" s="2">
        <v>1</v>
      </c>
      <c r="BC288" s="2">
        <v>1</v>
      </c>
      <c r="BD288" s="2" t="s">
        <v>6</v>
      </c>
      <c r="BE288" s="2" t="s">
        <v>6</v>
      </c>
      <c r="BF288" s="2" t="s">
        <v>6</v>
      </c>
      <c r="BG288" s="2" t="s">
        <v>6</v>
      </c>
      <c r="BH288" s="2">
        <v>3</v>
      </c>
      <c r="BI288" s="2">
        <v>2</v>
      </c>
      <c r="BJ288" s="2" t="s">
        <v>502</v>
      </c>
      <c r="BK288" s="2"/>
      <c r="BL288" s="2"/>
      <c r="BM288" s="2">
        <v>108001</v>
      </c>
      <c r="BN288" s="2">
        <v>0</v>
      </c>
      <c r="BO288" s="2" t="s">
        <v>6</v>
      </c>
      <c r="BP288" s="2">
        <v>0</v>
      </c>
      <c r="BQ288" s="2">
        <v>3</v>
      </c>
      <c r="BR288" s="2">
        <v>0</v>
      </c>
      <c r="BS288" s="2">
        <v>1</v>
      </c>
      <c r="BT288" s="2">
        <v>1</v>
      </c>
      <c r="BU288" s="2">
        <v>1</v>
      </c>
      <c r="BV288" s="2">
        <v>1</v>
      </c>
      <c r="BW288" s="2">
        <v>1</v>
      </c>
      <c r="BX288" s="2">
        <v>1</v>
      </c>
      <c r="BY288" s="2" t="s">
        <v>6</v>
      </c>
      <c r="BZ288" s="2">
        <v>95</v>
      </c>
      <c r="CA288" s="2">
        <v>65</v>
      </c>
      <c r="CB288" s="2"/>
      <c r="CC288" s="2"/>
      <c r="CD288" s="2"/>
      <c r="CE288" s="2"/>
      <c r="CF288" s="2">
        <v>0</v>
      </c>
      <c r="CG288" s="2">
        <v>0</v>
      </c>
      <c r="CH288" s="2"/>
      <c r="CI288" s="2"/>
      <c r="CJ288" s="2"/>
      <c r="CK288" s="2"/>
      <c r="CL288" s="2"/>
      <c r="CM288" s="2">
        <v>0</v>
      </c>
      <c r="CN288" s="2" t="s">
        <v>6</v>
      </c>
      <c r="CO288" s="2">
        <v>0</v>
      </c>
      <c r="CP288" s="2">
        <f t="shared" si="357"/>
        <v>148.5</v>
      </c>
      <c r="CQ288" s="2">
        <f t="shared" si="358"/>
        <v>330</v>
      </c>
      <c r="CR288" s="2">
        <f t="shared" si="359"/>
        <v>0</v>
      </c>
      <c r="CS288" s="2">
        <f t="shared" si="360"/>
        <v>0</v>
      </c>
      <c r="CT288" s="2">
        <f t="shared" si="361"/>
        <v>0</v>
      </c>
      <c r="CU288" s="2">
        <f t="shared" si="362"/>
        <v>0</v>
      </c>
      <c r="CV288" s="2">
        <f t="shared" si="363"/>
        <v>0</v>
      </c>
      <c r="CW288" s="2">
        <f t="shared" si="364"/>
        <v>0</v>
      </c>
      <c r="CX288" s="2">
        <f t="shared" si="365"/>
        <v>0</v>
      </c>
      <c r="CY288" s="2">
        <f t="shared" si="366"/>
        <v>0</v>
      </c>
      <c r="CZ288" s="2">
        <f t="shared" si="367"/>
        <v>0</v>
      </c>
      <c r="DA288" s="2"/>
      <c r="DB288" s="2"/>
      <c r="DC288" s="2" t="s">
        <v>6</v>
      </c>
      <c r="DD288" s="2" t="s">
        <v>6</v>
      </c>
      <c r="DE288" s="2" t="s">
        <v>6</v>
      </c>
      <c r="DF288" s="2" t="s">
        <v>6</v>
      </c>
      <c r="DG288" s="2" t="s">
        <v>6</v>
      </c>
      <c r="DH288" s="2" t="s">
        <v>6</v>
      </c>
      <c r="DI288" s="2" t="s">
        <v>6</v>
      </c>
      <c r="DJ288" s="2" t="s">
        <v>6</v>
      </c>
      <c r="DK288" s="2" t="s">
        <v>6</v>
      </c>
      <c r="DL288" s="2" t="s">
        <v>6</v>
      </c>
      <c r="DM288" s="2" t="s">
        <v>6</v>
      </c>
      <c r="DN288" s="2">
        <v>0</v>
      </c>
      <c r="DO288" s="2">
        <v>0</v>
      </c>
      <c r="DP288" s="2">
        <v>1</v>
      </c>
      <c r="DQ288" s="2">
        <v>1</v>
      </c>
      <c r="DR288" s="2"/>
      <c r="DS288" s="2"/>
      <c r="DT288" s="2"/>
      <c r="DU288" s="2">
        <v>1003</v>
      </c>
      <c r="DV288" s="2" t="s">
        <v>53</v>
      </c>
      <c r="DW288" s="2" t="s">
        <v>53</v>
      </c>
      <c r="DX288" s="2">
        <v>100</v>
      </c>
      <c r="DY288" s="2"/>
      <c r="DZ288" s="2"/>
      <c r="EA288" s="2"/>
      <c r="EB288" s="2"/>
      <c r="EC288" s="2"/>
      <c r="ED288" s="2"/>
      <c r="EE288" s="2">
        <v>16510370</v>
      </c>
      <c r="EF288" s="2">
        <v>3</v>
      </c>
      <c r="EG288" s="2" t="s">
        <v>451</v>
      </c>
      <c r="EH288" s="2">
        <v>0</v>
      </c>
      <c r="EI288" s="2" t="s">
        <v>6</v>
      </c>
      <c r="EJ288" s="2">
        <v>2</v>
      </c>
      <c r="EK288" s="2">
        <v>108001</v>
      </c>
      <c r="EL288" s="2" t="s">
        <v>452</v>
      </c>
      <c r="EM288" s="2" t="s">
        <v>453</v>
      </c>
      <c r="EN288" s="2"/>
      <c r="EO288" s="2" t="s">
        <v>6</v>
      </c>
      <c r="EP288" s="2"/>
      <c r="EQ288" s="2">
        <v>0</v>
      </c>
      <c r="ER288" s="2">
        <v>330</v>
      </c>
      <c r="ES288" s="2">
        <v>330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>
        <v>0</v>
      </c>
      <c r="FR288" s="2">
        <f t="shared" si="368"/>
        <v>0</v>
      </c>
      <c r="FS288" s="2">
        <v>0</v>
      </c>
      <c r="FT288" s="2"/>
      <c r="FU288" s="2"/>
      <c r="FV288" s="2"/>
      <c r="FW288" s="2"/>
      <c r="FX288" s="2">
        <v>95</v>
      </c>
      <c r="FY288" s="2">
        <v>65</v>
      </c>
      <c r="FZ288" s="2"/>
      <c r="GA288" s="2" t="s">
        <v>6</v>
      </c>
      <c r="GB288" s="2"/>
      <c r="GC288" s="2"/>
      <c r="GD288" s="2">
        <v>0</v>
      </c>
      <c r="GE288" s="2"/>
      <c r="GF288" s="2">
        <v>-332589098</v>
      </c>
      <c r="GG288" s="2">
        <v>2</v>
      </c>
      <c r="GH288" s="2">
        <v>1</v>
      </c>
      <c r="GI288" s="2">
        <v>-2</v>
      </c>
      <c r="GJ288" s="2">
        <v>0</v>
      </c>
      <c r="GK288" s="2">
        <f>ROUND(R288*(R12)/100,2)</f>
        <v>0</v>
      </c>
      <c r="GL288" s="2">
        <f t="shared" si="369"/>
        <v>0</v>
      </c>
      <c r="GM288" s="2">
        <f t="shared" si="370"/>
        <v>148.5</v>
      </c>
      <c r="GN288" s="2">
        <f t="shared" si="371"/>
        <v>0</v>
      </c>
      <c r="GO288" s="2">
        <f t="shared" si="372"/>
        <v>148.5</v>
      </c>
      <c r="GP288" s="2">
        <f t="shared" si="373"/>
        <v>0</v>
      </c>
      <c r="GQ288" s="2"/>
      <c r="GR288" s="2">
        <v>0</v>
      </c>
      <c r="GS288" s="2">
        <v>3</v>
      </c>
      <c r="GT288" s="2">
        <v>0</v>
      </c>
      <c r="GU288" s="2" t="s">
        <v>6</v>
      </c>
      <c r="GV288" s="2">
        <f t="shared" si="374"/>
        <v>0</v>
      </c>
      <c r="GW288" s="2">
        <v>1</v>
      </c>
      <c r="GX288" s="2">
        <f t="shared" si="375"/>
        <v>0</v>
      </c>
      <c r="GY288" s="2"/>
      <c r="GZ288" s="2"/>
      <c r="HA288" s="2">
        <v>0</v>
      </c>
      <c r="HB288" s="2">
        <v>0</v>
      </c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>
        <v>0</v>
      </c>
      <c r="IL288" s="2"/>
      <c r="IM288" s="2"/>
      <c r="IN288" s="2"/>
      <c r="IO288" s="2"/>
      <c r="IP288" s="2"/>
      <c r="IQ288" s="2"/>
      <c r="IR288" s="2"/>
      <c r="IS288" s="2"/>
      <c r="IT288" s="2"/>
      <c r="IU288" s="2"/>
    </row>
    <row r="289" spans="1:255" x14ac:dyDescent="0.2">
      <c r="A289">
        <v>18</v>
      </c>
      <c r="B289">
        <v>1</v>
      </c>
      <c r="C289">
        <v>659</v>
      </c>
      <c r="E289" t="s">
        <v>499</v>
      </c>
      <c r="F289" t="s">
        <v>500</v>
      </c>
      <c r="G289" t="s">
        <v>501</v>
      </c>
      <c r="H289" t="s">
        <v>53</v>
      </c>
      <c r="I289">
        <f>I287*J289</f>
        <v>0.45</v>
      </c>
      <c r="J289">
        <v>0.27272727272727276</v>
      </c>
      <c r="O289">
        <f t="shared" si="343"/>
        <v>1058.81</v>
      </c>
      <c r="P289">
        <f t="shared" si="344"/>
        <v>1058.81</v>
      </c>
      <c r="Q289">
        <f t="shared" si="345"/>
        <v>0</v>
      </c>
      <c r="R289">
        <f t="shared" si="346"/>
        <v>0</v>
      </c>
      <c r="S289">
        <f t="shared" si="347"/>
        <v>0</v>
      </c>
      <c r="T289">
        <f t="shared" si="348"/>
        <v>0</v>
      </c>
      <c r="U289">
        <f t="shared" si="349"/>
        <v>0</v>
      </c>
      <c r="V289">
        <f t="shared" si="350"/>
        <v>0</v>
      </c>
      <c r="W289">
        <f t="shared" si="351"/>
        <v>0</v>
      </c>
      <c r="X289">
        <f t="shared" si="352"/>
        <v>0</v>
      </c>
      <c r="Y289">
        <f t="shared" si="353"/>
        <v>0</v>
      </c>
      <c r="AA289">
        <v>16688586</v>
      </c>
      <c r="AB289">
        <f t="shared" si="354"/>
        <v>330</v>
      </c>
      <c r="AC289">
        <f t="shared" si="337"/>
        <v>330</v>
      </c>
      <c r="AD289">
        <f t="shared" si="338"/>
        <v>0</v>
      </c>
      <c r="AE289">
        <f t="shared" si="339"/>
        <v>0</v>
      </c>
      <c r="AF289">
        <f t="shared" si="340"/>
        <v>0</v>
      </c>
      <c r="AG289">
        <f t="shared" si="355"/>
        <v>0</v>
      </c>
      <c r="AH289">
        <f t="shared" si="341"/>
        <v>0</v>
      </c>
      <c r="AI289">
        <f t="shared" si="342"/>
        <v>0</v>
      </c>
      <c r="AJ289">
        <f t="shared" si="356"/>
        <v>0</v>
      </c>
      <c r="AK289">
        <v>330</v>
      </c>
      <c r="AL289">
        <v>330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95</v>
      </c>
      <c r="AU289">
        <v>65</v>
      </c>
      <c r="AV289">
        <v>1</v>
      </c>
      <c r="AW289">
        <v>1</v>
      </c>
      <c r="AZ289">
        <v>7.13</v>
      </c>
      <c r="BA289">
        <v>1</v>
      </c>
      <c r="BB289">
        <v>1</v>
      </c>
      <c r="BC289">
        <v>7.13</v>
      </c>
      <c r="BD289" t="s">
        <v>6</v>
      </c>
      <c r="BE289" t="s">
        <v>6</v>
      </c>
      <c r="BF289" t="s">
        <v>6</v>
      </c>
      <c r="BG289" t="s">
        <v>6</v>
      </c>
      <c r="BH289">
        <v>3</v>
      </c>
      <c r="BI289">
        <v>2</v>
      </c>
      <c r="BJ289" t="s">
        <v>502</v>
      </c>
      <c r="BM289">
        <v>108001</v>
      </c>
      <c r="BN289">
        <v>0</v>
      </c>
      <c r="BO289" t="s">
        <v>6</v>
      </c>
      <c r="BP289">
        <v>0</v>
      </c>
      <c r="BQ289">
        <v>3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6</v>
      </c>
      <c r="BZ289">
        <v>95</v>
      </c>
      <c r="CA289">
        <v>65</v>
      </c>
      <c r="CF289">
        <v>0</v>
      </c>
      <c r="CG289">
        <v>0</v>
      </c>
      <c r="CM289">
        <v>0</v>
      </c>
      <c r="CN289" t="s">
        <v>6</v>
      </c>
      <c r="CO289">
        <v>0</v>
      </c>
      <c r="CP289">
        <f t="shared" si="357"/>
        <v>1058.81</v>
      </c>
      <c r="CQ289">
        <f t="shared" si="358"/>
        <v>2352.9</v>
      </c>
      <c r="CR289">
        <f t="shared" si="359"/>
        <v>0</v>
      </c>
      <c r="CS289">
        <f t="shared" si="360"/>
        <v>0</v>
      </c>
      <c r="CT289">
        <f t="shared" si="361"/>
        <v>0</v>
      </c>
      <c r="CU289">
        <f t="shared" si="362"/>
        <v>0</v>
      </c>
      <c r="CV289">
        <f t="shared" si="363"/>
        <v>0</v>
      </c>
      <c r="CW289">
        <f t="shared" si="364"/>
        <v>0</v>
      </c>
      <c r="CX289">
        <f t="shared" si="365"/>
        <v>0</v>
      </c>
      <c r="CY289">
        <f t="shared" si="366"/>
        <v>0</v>
      </c>
      <c r="CZ289">
        <f t="shared" si="367"/>
        <v>0</v>
      </c>
      <c r="DC289" t="s">
        <v>6</v>
      </c>
      <c r="DD289" t="s">
        <v>6</v>
      </c>
      <c r="DE289" t="s">
        <v>6</v>
      </c>
      <c r="DF289" t="s">
        <v>6</v>
      </c>
      <c r="DG289" t="s">
        <v>6</v>
      </c>
      <c r="DH289" t="s">
        <v>6</v>
      </c>
      <c r="DI289" t="s">
        <v>6</v>
      </c>
      <c r="DJ289" t="s">
        <v>6</v>
      </c>
      <c r="DK289" t="s">
        <v>6</v>
      </c>
      <c r="DL289" t="s">
        <v>6</v>
      </c>
      <c r="DM289" t="s">
        <v>6</v>
      </c>
      <c r="DN289">
        <v>0</v>
      </c>
      <c r="DO289">
        <v>0</v>
      </c>
      <c r="DP289">
        <v>1</v>
      </c>
      <c r="DQ289">
        <v>1</v>
      </c>
      <c r="DU289">
        <v>1003</v>
      </c>
      <c r="DV289" t="s">
        <v>53</v>
      </c>
      <c r="DW289" t="s">
        <v>53</v>
      </c>
      <c r="DX289">
        <v>100</v>
      </c>
      <c r="EE289">
        <v>16510370</v>
      </c>
      <c r="EF289">
        <v>3</v>
      </c>
      <c r="EG289" t="s">
        <v>451</v>
      </c>
      <c r="EH289">
        <v>0</v>
      </c>
      <c r="EI289" t="s">
        <v>6</v>
      </c>
      <c r="EJ289">
        <v>2</v>
      </c>
      <c r="EK289">
        <v>108001</v>
      </c>
      <c r="EL289" t="s">
        <v>452</v>
      </c>
      <c r="EM289" t="s">
        <v>453</v>
      </c>
      <c r="EO289" t="s">
        <v>6</v>
      </c>
      <c r="EQ289">
        <v>0</v>
      </c>
      <c r="ER289">
        <v>330</v>
      </c>
      <c r="ES289">
        <v>330</v>
      </c>
      <c r="ET289">
        <v>0</v>
      </c>
      <c r="EU289">
        <v>0</v>
      </c>
      <c r="EV289">
        <v>0</v>
      </c>
      <c r="EW289">
        <v>0</v>
      </c>
      <c r="EX289">
        <v>0</v>
      </c>
      <c r="FQ289">
        <v>0</v>
      </c>
      <c r="FR289">
        <f t="shared" si="368"/>
        <v>0</v>
      </c>
      <c r="FS289">
        <v>0</v>
      </c>
      <c r="FX289">
        <v>95</v>
      </c>
      <c r="FY289">
        <v>65</v>
      </c>
      <c r="GA289" t="s">
        <v>6</v>
      </c>
      <c r="GD289">
        <v>0</v>
      </c>
      <c r="GF289">
        <v>-332589098</v>
      </c>
      <c r="GG289">
        <v>1</v>
      </c>
      <c r="GH289">
        <v>1</v>
      </c>
      <c r="GI289">
        <v>4</v>
      </c>
      <c r="GJ289">
        <v>0</v>
      </c>
      <c r="GK289">
        <f>ROUND(R289*(S12)/100,2)</f>
        <v>0</v>
      </c>
      <c r="GL289">
        <f t="shared" si="369"/>
        <v>0</v>
      </c>
      <c r="GM289">
        <f t="shared" si="370"/>
        <v>1058.81</v>
      </c>
      <c r="GN289">
        <f t="shared" si="371"/>
        <v>0</v>
      </c>
      <c r="GO289">
        <f t="shared" si="372"/>
        <v>1058.81</v>
      </c>
      <c r="GP289">
        <f t="shared" si="373"/>
        <v>0</v>
      </c>
      <c r="GR289">
        <v>0</v>
      </c>
      <c r="GS289">
        <v>3</v>
      </c>
      <c r="GT289">
        <v>0</v>
      </c>
      <c r="GU289" t="s">
        <v>6</v>
      </c>
      <c r="GV289">
        <f t="shared" si="374"/>
        <v>0</v>
      </c>
      <c r="GW289">
        <v>1</v>
      </c>
      <c r="GX289">
        <f t="shared" si="375"/>
        <v>0</v>
      </c>
      <c r="HA289">
        <v>0</v>
      </c>
      <c r="HB289">
        <v>0</v>
      </c>
      <c r="IK289">
        <v>0</v>
      </c>
    </row>
    <row r="290" spans="1:255" x14ac:dyDescent="0.2">
      <c r="A290" s="2">
        <v>18</v>
      </c>
      <c r="B290" s="2">
        <v>1</v>
      </c>
      <c r="C290" s="2">
        <v>650</v>
      </c>
      <c r="D290" s="2"/>
      <c r="E290" s="2" t="s">
        <v>503</v>
      </c>
      <c r="F290" s="2" t="s">
        <v>504</v>
      </c>
      <c r="G290" s="2" t="s">
        <v>505</v>
      </c>
      <c r="H290" s="2" t="s">
        <v>53</v>
      </c>
      <c r="I290" s="2">
        <f>I286*J290</f>
        <v>1.2</v>
      </c>
      <c r="J290" s="2">
        <v>0.72727272727272729</v>
      </c>
      <c r="K290" s="2"/>
      <c r="L290" s="2"/>
      <c r="M290" s="2"/>
      <c r="N290" s="2"/>
      <c r="O290" s="2">
        <f t="shared" si="343"/>
        <v>142.80000000000001</v>
      </c>
      <c r="P290" s="2">
        <f t="shared" si="344"/>
        <v>142.80000000000001</v>
      </c>
      <c r="Q290" s="2">
        <f t="shared" si="345"/>
        <v>0</v>
      </c>
      <c r="R290" s="2">
        <f t="shared" si="346"/>
        <v>0</v>
      </c>
      <c r="S290" s="2">
        <f t="shared" si="347"/>
        <v>0</v>
      </c>
      <c r="T290" s="2">
        <f t="shared" si="348"/>
        <v>0</v>
      </c>
      <c r="U290" s="2">
        <f t="shared" si="349"/>
        <v>0</v>
      </c>
      <c r="V290" s="2">
        <f t="shared" si="350"/>
        <v>0</v>
      </c>
      <c r="W290" s="2">
        <f t="shared" si="351"/>
        <v>0</v>
      </c>
      <c r="X290" s="2">
        <f t="shared" si="352"/>
        <v>0</v>
      </c>
      <c r="Y290" s="2">
        <f t="shared" si="353"/>
        <v>0</v>
      </c>
      <c r="Z290" s="2"/>
      <c r="AA290" s="2">
        <v>16688585</v>
      </c>
      <c r="AB290" s="2">
        <f t="shared" si="354"/>
        <v>119</v>
      </c>
      <c r="AC290" s="2">
        <f t="shared" si="337"/>
        <v>119</v>
      </c>
      <c r="AD290" s="2">
        <f t="shared" si="338"/>
        <v>0</v>
      </c>
      <c r="AE290" s="2">
        <f t="shared" si="339"/>
        <v>0</v>
      </c>
      <c r="AF290" s="2">
        <f t="shared" si="340"/>
        <v>0</v>
      </c>
      <c r="AG290" s="2">
        <f t="shared" si="355"/>
        <v>0</v>
      </c>
      <c r="AH290" s="2">
        <f t="shared" si="341"/>
        <v>0</v>
      </c>
      <c r="AI290" s="2">
        <f t="shared" si="342"/>
        <v>0</v>
      </c>
      <c r="AJ290" s="2">
        <f t="shared" si="356"/>
        <v>0</v>
      </c>
      <c r="AK290" s="2">
        <v>119</v>
      </c>
      <c r="AL290" s="2">
        <v>119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  <c r="AS290" s="2">
        <v>0</v>
      </c>
      <c r="AT290" s="2">
        <v>95</v>
      </c>
      <c r="AU290" s="2">
        <v>65</v>
      </c>
      <c r="AV290" s="2">
        <v>1</v>
      </c>
      <c r="AW290" s="2">
        <v>1</v>
      </c>
      <c r="AX290" s="2"/>
      <c r="AY290" s="2"/>
      <c r="AZ290" s="2">
        <v>1</v>
      </c>
      <c r="BA290" s="2">
        <v>1</v>
      </c>
      <c r="BB290" s="2">
        <v>1</v>
      </c>
      <c r="BC290" s="2">
        <v>1</v>
      </c>
      <c r="BD290" s="2" t="s">
        <v>6</v>
      </c>
      <c r="BE290" s="2" t="s">
        <v>6</v>
      </c>
      <c r="BF290" s="2" t="s">
        <v>6</v>
      </c>
      <c r="BG290" s="2" t="s">
        <v>6</v>
      </c>
      <c r="BH290" s="2">
        <v>3</v>
      </c>
      <c r="BI290" s="2">
        <v>2</v>
      </c>
      <c r="BJ290" s="2" t="s">
        <v>506</v>
      </c>
      <c r="BK290" s="2"/>
      <c r="BL290" s="2"/>
      <c r="BM290" s="2">
        <v>108001</v>
      </c>
      <c r="BN290" s="2">
        <v>0</v>
      </c>
      <c r="BO290" s="2" t="s">
        <v>6</v>
      </c>
      <c r="BP290" s="2">
        <v>0</v>
      </c>
      <c r="BQ290" s="2">
        <v>3</v>
      </c>
      <c r="BR290" s="2">
        <v>0</v>
      </c>
      <c r="BS290" s="2">
        <v>1</v>
      </c>
      <c r="BT290" s="2">
        <v>1</v>
      </c>
      <c r="BU290" s="2">
        <v>1</v>
      </c>
      <c r="BV290" s="2">
        <v>1</v>
      </c>
      <c r="BW290" s="2">
        <v>1</v>
      </c>
      <c r="BX290" s="2">
        <v>1</v>
      </c>
      <c r="BY290" s="2" t="s">
        <v>6</v>
      </c>
      <c r="BZ290" s="2">
        <v>95</v>
      </c>
      <c r="CA290" s="2">
        <v>65</v>
      </c>
      <c r="CB290" s="2"/>
      <c r="CC290" s="2"/>
      <c r="CD290" s="2"/>
      <c r="CE290" s="2"/>
      <c r="CF290" s="2">
        <v>0</v>
      </c>
      <c r="CG290" s="2">
        <v>0</v>
      </c>
      <c r="CH290" s="2"/>
      <c r="CI290" s="2"/>
      <c r="CJ290" s="2"/>
      <c r="CK290" s="2"/>
      <c r="CL290" s="2"/>
      <c r="CM290" s="2">
        <v>0</v>
      </c>
      <c r="CN290" s="2" t="s">
        <v>6</v>
      </c>
      <c r="CO290" s="2">
        <v>0</v>
      </c>
      <c r="CP290" s="2">
        <f t="shared" si="357"/>
        <v>142.80000000000001</v>
      </c>
      <c r="CQ290" s="2">
        <f t="shared" si="358"/>
        <v>119</v>
      </c>
      <c r="CR290" s="2">
        <f t="shared" si="359"/>
        <v>0</v>
      </c>
      <c r="CS290" s="2">
        <f t="shared" si="360"/>
        <v>0</v>
      </c>
      <c r="CT290" s="2">
        <f t="shared" si="361"/>
        <v>0</v>
      </c>
      <c r="CU290" s="2">
        <f t="shared" si="362"/>
        <v>0</v>
      </c>
      <c r="CV290" s="2">
        <f t="shared" si="363"/>
        <v>0</v>
      </c>
      <c r="CW290" s="2">
        <f t="shared" si="364"/>
        <v>0</v>
      </c>
      <c r="CX290" s="2">
        <f t="shared" si="365"/>
        <v>0</v>
      </c>
      <c r="CY290" s="2">
        <f t="shared" si="366"/>
        <v>0</v>
      </c>
      <c r="CZ290" s="2">
        <f t="shared" si="367"/>
        <v>0</v>
      </c>
      <c r="DA290" s="2"/>
      <c r="DB290" s="2"/>
      <c r="DC290" s="2" t="s">
        <v>6</v>
      </c>
      <c r="DD290" s="2" t="s">
        <v>6</v>
      </c>
      <c r="DE290" s="2" t="s">
        <v>6</v>
      </c>
      <c r="DF290" s="2" t="s">
        <v>6</v>
      </c>
      <c r="DG290" s="2" t="s">
        <v>6</v>
      </c>
      <c r="DH290" s="2" t="s">
        <v>6</v>
      </c>
      <c r="DI290" s="2" t="s">
        <v>6</v>
      </c>
      <c r="DJ290" s="2" t="s">
        <v>6</v>
      </c>
      <c r="DK290" s="2" t="s">
        <v>6</v>
      </c>
      <c r="DL290" s="2" t="s">
        <v>6</v>
      </c>
      <c r="DM290" s="2" t="s">
        <v>6</v>
      </c>
      <c r="DN290" s="2">
        <v>0</v>
      </c>
      <c r="DO290" s="2">
        <v>0</v>
      </c>
      <c r="DP290" s="2">
        <v>1</v>
      </c>
      <c r="DQ290" s="2">
        <v>1</v>
      </c>
      <c r="DR290" s="2"/>
      <c r="DS290" s="2"/>
      <c r="DT290" s="2"/>
      <c r="DU290" s="2">
        <v>1003</v>
      </c>
      <c r="DV290" s="2" t="s">
        <v>53</v>
      </c>
      <c r="DW290" s="2" t="s">
        <v>53</v>
      </c>
      <c r="DX290" s="2">
        <v>100</v>
      </c>
      <c r="DY290" s="2"/>
      <c r="DZ290" s="2"/>
      <c r="EA290" s="2"/>
      <c r="EB290" s="2"/>
      <c r="EC290" s="2"/>
      <c r="ED290" s="2"/>
      <c r="EE290" s="2">
        <v>16510370</v>
      </c>
      <c r="EF290" s="2">
        <v>3</v>
      </c>
      <c r="EG290" s="2" t="s">
        <v>451</v>
      </c>
      <c r="EH290" s="2">
        <v>0</v>
      </c>
      <c r="EI290" s="2" t="s">
        <v>6</v>
      </c>
      <c r="EJ290" s="2">
        <v>2</v>
      </c>
      <c r="EK290" s="2">
        <v>108001</v>
      </c>
      <c r="EL290" s="2" t="s">
        <v>452</v>
      </c>
      <c r="EM290" s="2" t="s">
        <v>453</v>
      </c>
      <c r="EN290" s="2"/>
      <c r="EO290" s="2" t="s">
        <v>6</v>
      </c>
      <c r="EP290" s="2"/>
      <c r="EQ290" s="2">
        <v>0</v>
      </c>
      <c r="ER290" s="2">
        <v>119</v>
      </c>
      <c r="ES290" s="2">
        <v>119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>
        <v>0</v>
      </c>
      <c r="FR290" s="2">
        <f t="shared" si="368"/>
        <v>0</v>
      </c>
      <c r="FS290" s="2">
        <v>0</v>
      </c>
      <c r="FT290" s="2"/>
      <c r="FU290" s="2"/>
      <c r="FV290" s="2"/>
      <c r="FW290" s="2"/>
      <c r="FX290" s="2">
        <v>95</v>
      </c>
      <c r="FY290" s="2">
        <v>65</v>
      </c>
      <c r="FZ290" s="2"/>
      <c r="GA290" s="2" t="s">
        <v>6</v>
      </c>
      <c r="GB290" s="2"/>
      <c r="GC290" s="2"/>
      <c r="GD290" s="2">
        <v>0</v>
      </c>
      <c r="GE290" s="2"/>
      <c r="GF290" s="2">
        <v>-2058712026</v>
      </c>
      <c r="GG290" s="2">
        <v>2</v>
      </c>
      <c r="GH290" s="2">
        <v>1</v>
      </c>
      <c r="GI290" s="2">
        <v>-2</v>
      </c>
      <c r="GJ290" s="2">
        <v>0</v>
      </c>
      <c r="GK290" s="2">
        <f>ROUND(R290*(R12)/100,2)</f>
        <v>0</v>
      </c>
      <c r="GL290" s="2">
        <f t="shared" si="369"/>
        <v>0</v>
      </c>
      <c r="GM290" s="2">
        <f t="shared" si="370"/>
        <v>142.80000000000001</v>
      </c>
      <c r="GN290" s="2">
        <f t="shared" si="371"/>
        <v>0</v>
      </c>
      <c r="GO290" s="2">
        <f t="shared" si="372"/>
        <v>142.80000000000001</v>
      </c>
      <c r="GP290" s="2">
        <f t="shared" si="373"/>
        <v>0</v>
      </c>
      <c r="GQ290" s="2"/>
      <c r="GR290" s="2">
        <v>0</v>
      </c>
      <c r="GS290" s="2">
        <v>3</v>
      </c>
      <c r="GT290" s="2">
        <v>0</v>
      </c>
      <c r="GU290" s="2" t="s">
        <v>6</v>
      </c>
      <c r="GV290" s="2">
        <f t="shared" si="374"/>
        <v>0</v>
      </c>
      <c r="GW290" s="2">
        <v>1</v>
      </c>
      <c r="GX290" s="2">
        <f t="shared" si="375"/>
        <v>0</v>
      </c>
      <c r="GY290" s="2"/>
      <c r="GZ290" s="2"/>
      <c r="HA290" s="2">
        <v>0</v>
      </c>
      <c r="HB290" s="2">
        <v>0</v>
      </c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>
        <v>0</v>
      </c>
      <c r="IL290" s="2"/>
      <c r="IM290" s="2"/>
      <c r="IN290" s="2"/>
      <c r="IO290" s="2"/>
      <c r="IP290" s="2"/>
      <c r="IQ290" s="2"/>
      <c r="IR290" s="2"/>
      <c r="IS290" s="2"/>
      <c r="IT290" s="2"/>
      <c r="IU290" s="2"/>
    </row>
    <row r="291" spans="1:255" x14ac:dyDescent="0.2">
      <c r="A291">
        <v>18</v>
      </c>
      <c r="B291">
        <v>1</v>
      </c>
      <c r="C291">
        <v>658</v>
      </c>
      <c r="E291" t="s">
        <v>503</v>
      </c>
      <c r="F291" t="s">
        <v>504</v>
      </c>
      <c r="G291" t="s">
        <v>505</v>
      </c>
      <c r="H291" t="s">
        <v>53</v>
      </c>
      <c r="I291">
        <f>I287*J291</f>
        <v>1.2</v>
      </c>
      <c r="J291">
        <v>0.72727272727272729</v>
      </c>
      <c r="O291">
        <f t="shared" si="343"/>
        <v>1018.16</v>
      </c>
      <c r="P291">
        <f t="shared" si="344"/>
        <v>1018.16</v>
      </c>
      <c r="Q291">
        <f t="shared" si="345"/>
        <v>0</v>
      </c>
      <c r="R291">
        <f t="shared" si="346"/>
        <v>0</v>
      </c>
      <c r="S291">
        <f t="shared" si="347"/>
        <v>0</v>
      </c>
      <c r="T291">
        <f t="shared" si="348"/>
        <v>0</v>
      </c>
      <c r="U291">
        <f t="shared" si="349"/>
        <v>0</v>
      </c>
      <c r="V291">
        <f t="shared" si="350"/>
        <v>0</v>
      </c>
      <c r="W291">
        <f t="shared" si="351"/>
        <v>0</v>
      </c>
      <c r="X291">
        <f t="shared" si="352"/>
        <v>0</v>
      </c>
      <c r="Y291">
        <f t="shared" si="353"/>
        <v>0</v>
      </c>
      <c r="AA291">
        <v>16688586</v>
      </c>
      <c r="AB291">
        <f t="shared" si="354"/>
        <v>119</v>
      </c>
      <c r="AC291">
        <f t="shared" si="337"/>
        <v>119</v>
      </c>
      <c r="AD291">
        <f t="shared" si="338"/>
        <v>0</v>
      </c>
      <c r="AE291">
        <f t="shared" si="339"/>
        <v>0</v>
      </c>
      <c r="AF291">
        <f t="shared" si="340"/>
        <v>0</v>
      </c>
      <c r="AG291">
        <f t="shared" si="355"/>
        <v>0</v>
      </c>
      <c r="AH291">
        <f t="shared" si="341"/>
        <v>0</v>
      </c>
      <c r="AI291">
        <f t="shared" si="342"/>
        <v>0</v>
      </c>
      <c r="AJ291">
        <f t="shared" si="356"/>
        <v>0</v>
      </c>
      <c r="AK291">
        <v>119</v>
      </c>
      <c r="AL291">
        <v>119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95</v>
      </c>
      <c r="AU291">
        <v>65</v>
      </c>
      <c r="AV291">
        <v>1</v>
      </c>
      <c r="AW291">
        <v>1</v>
      </c>
      <c r="AZ291">
        <v>7.13</v>
      </c>
      <c r="BA291">
        <v>1</v>
      </c>
      <c r="BB291">
        <v>1</v>
      </c>
      <c r="BC291">
        <v>7.13</v>
      </c>
      <c r="BD291" t="s">
        <v>6</v>
      </c>
      <c r="BE291" t="s">
        <v>6</v>
      </c>
      <c r="BF291" t="s">
        <v>6</v>
      </c>
      <c r="BG291" t="s">
        <v>6</v>
      </c>
      <c r="BH291">
        <v>3</v>
      </c>
      <c r="BI291">
        <v>2</v>
      </c>
      <c r="BJ291" t="s">
        <v>506</v>
      </c>
      <c r="BM291">
        <v>108001</v>
      </c>
      <c r="BN291">
        <v>0</v>
      </c>
      <c r="BO291" t="s">
        <v>6</v>
      </c>
      <c r="BP291">
        <v>0</v>
      </c>
      <c r="BQ291">
        <v>3</v>
      </c>
      <c r="BR291">
        <v>0</v>
      </c>
      <c r="BS291">
        <v>1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6</v>
      </c>
      <c r="BZ291">
        <v>95</v>
      </c>
      <c r="CA291">
        <v>65</v>
      </c>
      <c r="CF291">
        <v>0</v>
      </c>
      <c r="CG291">
        <v>0</v>
      </c>
      <c r="CM291">
        <v>0</v>
      </c>
      <c r="CN291" t="s">
        <v>6</v>
      </c>
      <c r="CO291">
        <v>0</v>
      </c>
      <c r="CP291">
        <f t="shared" si="357"/>
        <v>1018.16</v>
      </c>
      <c r="CQ291">
        <f t="shared" si="358"/>
        <v>848.47</v>
      </c>
      <c r="CR291">
        <f t="shared" si="359"/>
        <v>0</v>
      </c>
      <c r="CS291">
        <f t="shared" si="360"/>
        <v>0</v>
      </c>
      <c r="CT291">
        <f t="shared" si="361"/>
        <v>0</v>
      </c>
      <c r="CU291">
        <f t="shared" si="362"/>
        <v>0</v>
      </c>
      <c r="CV291">
        <f t="shared" si="363"/>
        <v>0</v>
      </c>
      <c r="CW291">
        <f t="shared" si="364"/>
        <v>0</v>
      </c>
      <c r="CX291">
        <f t="shared" si="365"/>
        <v>0</v>
      </c>
      <c r="CY291">
        <f t="shared" si="366"/>
        <v>0</v>
      </c>
      <c r="CZ291">
        <f t="shared" si="367"/>
        <v>0</v>
      </c>
      <c r="DC291" t="s">
        <v>6</v>
      </c>
      <c r="DD291" t="s">
        <v>6</v>
      </c>
      <c r="DE291" t="s">
        <v>6</v>
      </c>
      <c r="DF291" t="s">
        <v>6</v>
      </c>
      <c r="DG291" t="s">
        <v>6</v>
      </c>
      <c r="DH291" t="s">
        <v>6</v>
      </c>
      <c r="DI291" t="s">
        <v>6</v>
      </c>
      <c r="DJ291" t="s">
        <v>6</v>
      </c>
      <c r="DK291" t="s">
        <v>6</v>
      </c>
      <c r="DL291" t="s">
        <v>6</v>
      </c>
      <c r="DM291" t="s">
        <v>6</v>
      </c>
      <c r="DN291">
        <v>0</v>
      </c>
      <c r="DO291">
        <v>0</v>
      </c>
      <c r="DP291">
        <v>1</v>
      </c>
      <c r="DQ291">
        <v>1</v>
      </c>
      <c r="DU291">
        <v>1003</v>
      </c>
      <c r="DV291" t="s">
        <v>53</v>
      </c>
      <c r="DW291" t="s">
        <v>53</v>
      </c>
      <c r="DX291">
        <v>100</v>
      </c>
      <c r="EE291">
        <v>16510370</v>
      </c>
      <c r="EF291">
        <v>3</v>
      </c>
      <c r="EG291" t="s">
        <v>451</v>
      </c>
      <c r="EH291">
        <v>0</v>
      </c>
      <c r="EI291" t="s">
        <v>6</v>
      </c>
      <c r="EJ291">
        <v>2</v>
      </c>
      <c r="EK291">
        <v>108001</v>
      </c>
      <c r="EL291" t="s">
        <v>452</v>
      </c>
      <c r="EM291" t="s">
        <v>453</v>
      </c>
      <c r="EO291" t="s">
        <v>6</v>
      </c>
      <c r="EQ291">
        <v>0</v>
      </c>
      <c r="ER291">
        <v>119</v>
      </c>
      <c r="ES291">
        <v>119</v>
      </c>
      <c r="ET291">
        <v>0</v>
      </c>
      <c r="EU291">
        <v>0</v>
      </c>
      <c r="EV291">
        <v>0</v>
      </c>
      <c r="EW291">
        <v>0</v>
      </c>
      <c r="EX291">
        <v>0</v>
      </c>
      <c r="FQ291">
        <v>0</v>
      </c>
      <c r="FR291">
        <f t="shared" si="368"/>
        <v>0</v>
      </c>
      <c r="FS291">
        <v>0</v>
      </c>
      <c r="FX291">
        <v>95</v>
      </c>
      <c r="FY291">
        <v>65</v>
      </c>
      <c r="GA291" t="s">
        <v>6</v>
      </c>
      <c r="GD291">
        <v>0</v>
      </c>
      <c r="GF291">
        <v>-2058712026</v>
      </c>
      <c r="GG291">
        <v>1</v>
      </c>
      <c r="GH291">
        <v>1</v>
      </c>
      <c r="GI291">
        <v>4</v>
      </c>
      <c r="GJ291">
        <v>0</v>
      </c>
      <c r="GK291">
        <f>ROUND(R291*(S12)/100,2)</f>
        <v>0</v>
      </c>
      <c r="GL291">
        <f t="shared" si="369"/>
        <v>0</v>
      </c>
      <c r="GM291">
        <f t="shared" si="370"/>
        <v>1018.16</v>
      </c>
      <c r="GN291">
        <f t="shared" si="371"/>
        <v>0</v>
      </c>
      <c r="GO291">
        <f t="shared" si="372"/>
        <v>1018.16</v>
      </c>
      <c r="GP291">
        <f t="shared" si="373"/>
        <v>0</v>
      </c>
      <c r="GR291">
        <v>0</v>
      </c>
      <c r="GS291">
        <v>3</v>
      </c>
      <c r="GT291">
        <v>0</v>
      </c>
      <c r="GU291" t="s">
        <v>6</v>
      </c>
      <c r="GV291">
        <f t="shared" si="374"/>
        <v>0</v>
      </c>
      <c r="GW291">
        <v>1</v>
      </c>
      <c r="GX291">
        <f t="shared" si="375"/>
        <v>0</v>
      </c>
      <c r="HA291">
        <v>0</v>
      </c>
      <c r="HB291">
        <v>0</v>
      </c>
      <c r="IK291">
        <v>0</v>
      </c>
    </row>
    <row r="292" spans="1:255" x14ac:dyDescent="0.2">
      <c r="A292" s="2">
        <v>17</v>
      </c>
      <c r="B292" s="2">
        <v>1</v>
      </c>
      <c r="C292" s="2">
        <f>ROW(SmtRes!A661)</f>
        <v>661</v>
      </c>
      <c r="D292" s="2">
        <f>ROW(EtalonRes!A626)</f>
        <v>626</v>
      </c>
      <c r="E292" s="2" t="s">
        <v>507</v>
      </c>
      <c r="F292" s="2" t="s">
        <v>508</v>
      </c>
      <c r="G292" s="2" t="s">
        <v>509</v>
      </c>
      <c r="H292" s="2" t="s">
        <v>28</v>
      </c>
      <c r="I292" s="2">
        <f>ROUND(7/100,9)</f>
        <v>7.0000000000000007E-2</v>
      </c>
      <c r="J292" s="2">
        <v>0</v>
      </c>
      <c r="K292" s="2"/>
      <c r="L292" s="2"/>
      <c r="M292" s="2"/>
      <c r="N292" s="2"/>
      <c r="O292" s="2">
        <f t="shared" si="343"/>
        <v>3.28</v>
      </c>
      <c r="P292" s="2">
        <f t="shared" si="344"/>
        <v>0</v>
      </c>
      <c r="Q292" s="2">
        <f t="shared" si="345"/>
        <v>0</v>
      </c>
      <c r="R292" s="2">
        <f t="shared" si="346"/>
        <v>0</v>
      </c>
      <c r="S292" s="2">
        <f t="shared" si="347"/>
        <v>3.28</v>
      </c>
      <c r="T292" s="2">
        <f t="shared" si="348"/>
        <v>0</v>
      </c>
      <c r="U292" s="2">
        <f t="shared" si="349"/>
        <v>0.38430000000000003</v>
      </c>
      <c r="V292" s="2">
        <f t="shared" si="350"/>
        <v>0</v>
      </c>
      <c r="W292" s="2">
        <f t="shared" si="351"/>
        <v>0</v>
      </c>
      <c r="X292" s="2">
        <f t="shared" si="352"/>
        <v>2.56</v>
      </c>
      <c r="Y292" s="2">
        <f t="shared" si="353"/>
        <v>1.64</v>
      </c>
      <c r="Z292" s="2"/>
      <c r="AA292" s="2">
        <v>16688585</v>
      </c>
      <c r="AB292" s="2">
        <f t="shared" si="354"/>
        <v>46.83</v>
      </c>
      <c r="AC292" s="2">
        <f t="shared" si="337"/>
        <v>0</v>
      </c>
      <c r="AD292" s="2">
        <f t="shared" si="338"/>
        <v>0</v>
      </c>
      <c r="AE292" s="2">
        <f t="shared" si="339"/>
        <v>0</v>
      </c>
      <c r="AF292" s="2">
        <f t="shared" si="340"/>
        <v>46.83</v>
      </c>
      <c r="AG292" s="2">
        <f t="shared" si="355"/>
        <v>0</v>
      </c>
      <c r="AH292" s="2">
        <f t="shared" si="341"/>
        <v>5.49</v>
      </c>
      <c r="AI292" s="2">
        <f t="shared" si="342"/>
        <v>0</v>
      </c>
      <c r="AJ292" s="2">
        <f t="shared" si="356"/>
        <v>0</v>
      </c>
      <c r="AK292" s="2">
        <v>46.83</v>
      </c>
      <c r="AL292" s="2">
        <v>0</v>
      </c>
      <c r="AM292" s="2">
        <v>0</v>
      </c>
      <c r="AN292" s="2">
        <v>0</v>
      </c>
      <c r="AO292" s="2">
        <v>46.83</v>
      </c>
      <c r="AP292" s="2">
        <v>0</v>
      </c>
      <c r="AQ292" s="2">
        <v>5.49</v>
      </c>
      <c r="AR292" s="2">
        <v>0</v>
      </c>
      <c r="AS292" s="2">
        <v>0</v>
      </c>
      <c r="AT292" s="2">
        <v>78</v>
      </c>
      <c r="AU292" s="2">
        <v>50</v>
      </c>
      <c r="AV292" s="2">
        <v>1</v>
      </c>
      <c r="AW292" s="2">
        <v>1</v>
      </c>
      <c r="AX292" s="2"/>
      <c r="AY292" s="2"/>
      <c r="AZ292" s="2">
        <v>1</v>
      </c>
      <c r="BA292" s="2">
        <v>1</v>
      </c>
      <c r="BB292" s="2">
        <v>1</v>
      </c>
      <c r="BC292" s="2">
        <v>1</v>
      </c>
      <c r="BD292" s="2" t="s">
        <v>6</v>
      </c>
      <c r="BE292" s="2" t="s">
        <v>6</v>
      </c>
      <c r="BF292" s="2" t="s">
        <v>6</v>
      </c>
      <c r="BG292" s="2" t="s">
        <v>6</v>
      </c>
      <c r="BH292" s="2">
        <v>0</v>
      </c>
      <c r="BI292" s="2">
        <v>1</v>
      </c>
      <c r="BJ292" s="2" t="s">
        <v>510</v>
      </c>
      <c r="BK292" s="2"/>
      <c r="BL292" s="2"/>
      <c r="BM292" s="2">
        <v>69001</v>
      </c>
      <c r="BN292" s="2">
        <v>0</v>
      </c>
      <c r="BO292" s="2" t="s">
        <v>6</v>
      </c>
      <c r="BP292" s="2">
        <v>0</v>
      </c>
      <c r="BQ292" s="2">
        <v>6</v>
      </c>
      <c r="BR292" s="2">
        <v>0</v>
      </c>
      <c r="BS292" s="2">
        <v>1</v>
      </c>
      <c r="BT292" s="2">
        <v>1</v>
      </c>
      <c r="BU292" s="2">
        <v>1</v>
      </c>
      <c r="BV292" s="2">
        <v>1</v>
      </c>
      <c r="BW292" s="2">
        <v>1</v>
      </c>
      <c r="BX292" s="2">
        <v>1</v>
      </c>
      <c r="BY292" s="2" t="s">
        <v>6</v>
      </c>
      <c r="BZ292" s="2">
        <v>78</v>
      </c>
      <c r="CA292" s="2">
        <v>50</v>
      </c>
      <c r="CB292" s="2"/>
      <c r="CC292" s="2"/>
      <c r="CD292" s="2"/>
      <c r="CE292" s="2"/>
      <c r="CF292" s="2">
        <v>0</v>
      </c>
      <c r="CG292" s="2">
        <v>0</v>
      </c>
      <c r="CH292" s="2"/>
      <c r="CI292" s="2"/>
      <c r="CJ292" s="2"/>
      <c r="CK292" s="2"/>
      <c r="CL292" s="2"/>
      <c r="CM292" s="2">
        <v>0</v>
      </c>
      <c r="CN292" s="2" t="s">
        <v>6</v>
      </c>
      <c r="CO292" s="2">
        <v>0</v>
      </c>
      <c r="CP292" s="2">
        <f t="shared" si="357"/>
        <v>3.28</v>
      </c>
      <c r="CQ292" s="2">
        <f t="shared" si="358"/>
        <v>0</v>
      </c>
      <c r="CR292" s="2">
        <f t="shared" si="359"/>
        <v>0</v>
      </c>
      <c r="CS292" s="2">
        <f t="shared" si="360"/>
        <v>0</v>
      </c>
      <c r="CT292" s="2">
        <f t="shared" si="361"/>
        <v>46.83</v>
      </c>
      <c r="CU292" s="2">
        <f t="shared" si="362"/>
        <v>0</v>
      </c>
      <c r="CV292" s="2">
        <f t="shared" si="363"/>
        <v>5.49</v>
      </c>
      <c r="CW292" s="2">
        <f t="shared" si="364"/>
        <v>0</v>
      </c>
      <c r="CX292" s="2">
        <f t="shared" si="365"/>
        <v>0</v>
      </c>
      <c r="CY292" s="2">
        <f t="shared" si="366"/>
        <v>2.5583999999999998</v>
      </c>
      <c r="CZ292" s="2">
        <f t="shared" si="367"/>
        <v>1.64</v>
      </c>
      <c r="DA292" s="2"/>
      <c r="DB292" s="2"/>
      <c r="DC292" s="2" t="s">
        <v>6</v>
      </c>
      <c r="DD292" s="2" t="s">
        <v>6</v>
      </c>
      <c r="DE292" s="2" t="s">
        <v>6</v>
      </c>
      <c r="DF292" s="2" t="s">
        <v>6</v>
      </c>
      <c r="DG292" s="2" t="s">
        <v>6</v>
      </c>
      <c r="DH292" s="2" t="s">
        <v>6</v>
      </c>
      <c r="DI292" s="2" t="s">
        <v>6</v>
      </c>
      <c r="DJ292" s="2" t="s">
        <v>6</v>
      </c>
      <c r="DK292" s="2" t="s">
        <v>6</v>
      </c>
      <c r="DL292" s="2" t="s">
        <v>6</v>
      </c>
      <c r="DM292" s="2" t="s">
        <v>6</v>
      </c>
      <c r="DN292" s="2">
        <v>0</v>
      </c>
      <c r="DO292" s="2">
        <v>0</v>
      </c>
      <c r="DP292" s="2">
        <v>1</v>
      </c>
      <c r="DQ292" s="2">
        <v>1</v>
      </c>
      <c r="DR292" s="2"/>
      <c r="DS292" s="2"/>
      <c r="DT292" s="2"/>
      <c r="DU292" s="2">
        <v>1013</v>
      </c>
      <c r="DV292" s="2" t="s">
        <v>28</v>
      </c>
      <c r="DW292" s="2" t="s">
        <v>28</v>
      </c>
      <c r="DX292" s="2">
        <v>1</v>
      </c>
      <c r="DY292" s="2"/>
      <c r="DZ292" s="2"/>
      <c r="EA292" s="2"/>
      <c r="EB292" s="2"/>
      <c r="EC292" s="2"/>
      <c r="ED292" s="2"/>
      <c r="EE292" s="2">
        <v>16510614</v>
      </c>
      <c r="EF292" s="2">
        <v>6</v>
      </c>
      <c r="EG292" s="2" t="s">
        <v>39</v>
      </c>
      <c r="EH292" s="2">
        <v>0</v>
      </c>
      <c r="EI292" s="2" t="s">
        <v>6</v>
      </c>
      <c r="EJ292" s="2">
        <v>1</v>
      </c>
      <c r="EK292" s="2">
        <v>69001</v>
      </c>
      <c r="EL292" s="2" t="s">
        <v>511</v>
      </c>
      <c r="EM292" s="2" t="s">
        <v>512</v>
      </c>
      <c r="EN292" s="2"/>
      <c r="EO292" s="2" t="s">
        <v>6</v>
      </c>
      <c r="EP292" s="2"/>
      <c r="EQ292" s="2">
        <v>0</v>
      </c>
      <c r="ER292" s="2">
        <v>46.83</v>
      </c>
      <c r="ES292" s="2">
        <v>0</v>
      </c>
      <c r="ET292" s="2">
        <v>0</v>
      </c>
      <c r="EU292" s="2">
        <v>0</v>
      </c>
      <c r="EV292" s="2">
        <v>46.83</v>
      </c>
      <c r="EW292" s="2">
        <v>5.49</v>
      </c>
      <c r="EX292" s="2">
        <v>0</v>
      </c>
      <c r="EY292" s="2">
        <v>0</v>
      </c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>
        <v>0</v>
      </c>
      <c r="FR292" s="2">
        <f t="shared" si="368"/>
        <v>0</v>
      </c>
      <c r="FS292" s="2">
        <v>0</v>
      </c>
      <c r="FT292" s="2"/>
      <c r="FU292" s="2"/>
      <c r="FV292" s="2"/>
      <c r="FW292" s="2"/>
      <c r="FX292" s="2">
        <v>78</v>
      </c>
      <c r="FY292" s="2">
        <v>50</v>
      </c>
      <c r="FZ292" s="2"/>
      <c r="GA292" s="2" t="s">
        <v>6</v>
      </c>
      <c r="GB292" s="2"/>
      <c r="GC292" s="2"/>
      <c r="GD292" s="2">
        <v>0</v>
      </c>
      <c r="GE292" s="2"/>
      <c r="GF292" s="2">
        <v>1785683280</v>
      </c>
      <c r="GG292" s="2">
        <v>2</v>
      </c>
      <c r="GH292" s="2">
        <v>1</v>
      </c>
      <c r="GI292" s="2">
        <v>-2</v>
      </c>
      <c r="GJ292" s="2">
        <v>0</v>
      </c>
      <c r="GK292" s="2">
        <f>ROUND(R292*(R12)/100,2)</f>
        <v>0</v>
      </c>
      <c r="GL292" s="2">
        <f t="shared" si="369"/>
        <v>0</v>
      </c>
      <c r="GM292" s="2">
        <f t="shared" si="370"/>
        <v>7.48</v>
      </c>
      <c r="GN292" s="2">
        <f t="shared" si="371"/>
        <v>7.48</v>
      </c>
      <c r="GO292" s="2">
        <f t="shared" si="372"/>
        <v>0</v>
      </c>
      <c r="GP292" s="2">
        <f t="shared" si="373"/>
        <v>0</v>
      </c>
      <c r="GQ292" s="2"/>
      <c r="GR292" s="2">
        <v>0</v>
      </c>
      <c r="GS292" s="2">
        <v>3</v>
      </c>
      <c r="GT292" s="2">
        <v>0</v>
      </c>
      <c r="GU292" s="2" t="s">
        <v>6</v>
      </c>
      <c r="GV292" s="2">
        <f t="shared" si="374"/>
        <v>0</v>
      </c>
      <c r="GW292" s="2">
        <v>1</v>
      </c>
      <c r="GX292" s="2">
        <f t="shared" si="375"/>
        <v>0</v>
      </c>
      <c r="GY292" s="2"/>
      <c r="GZ292" s="2"/>
      <c r="HA292" s="2">
        <v>0</v>
      </c>
      <c r="HB292" s="2">
        <v>0</v>
      </c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>
        <v>0</v>
      </c>
      <c r="IL292" s="2"/>
      <c r="IM292" s="2"/>
      <c r="IN292" s="2"/>
      <c r="IO292" s="2"/>
      <c r="IP292" s="2"/>
      <c r="IQ292" s="2"/>
      <c r="IR292" s="2"/>
      <c r="IS292" s="2"/>
      <c r="IT292" s="2"/>
      <c r="IU292" s="2"/>
    </row>
    <row r="293" spans="1:255" x14ac:dyDescent="0.2">
      <c r="A293">
        <v>17</v>
      </c>
      <c r="B293">
        <v>1</v>
      </c>
      <c r="C293">
        <f>ROW(SmtRes!A662)</f>
        <v>662</v>
      </c>
      <c r="D293">
        <f>ROW(EtalonRes!A628)</f>
        <v>628</v>
      </c>
      <c r="E293" t="s">
        <v>507</v>
      </c>
      <c r="F293" t="s">
        <v>508</v>
      </c>
      <c r="G293" t="s">
        <v>509</v>
      </c>
      <c r="H293" t="s">
        <v>28</v>
      </c>
      <c r="I293">
        <f>ROUND(7/100,9)</f>
        <v>7.0000000000000007E-2</v>
      </c>
      <c r="J293">
        <v>0</v>
      </c>
      <c r="O293">
        <f t="shared" si="343"/>
        <v>23.37</v>
      </c>
      <c r="P293">
        <f t="shared" si="344"/>
        <v>0</v>
      </c>
      <c r="Q293">
        <f t="shared" si="345"/>
        <v>0</v>
      </c>
      <c r="R293">
        <f t="shared" si="346"/>
        <v>0</v>
      </c>
      <c r="S293">
        <f t="shared" si="347"/>
        <v>23.37</v>
      </c>
      <c r="T293">
        <f t="shared" si="348"/>
        <v>0</v>
      </c>
      <c r="U293">
        <f t="shared" si="349"/>
        <v>0.38430000000000003</v>
      </c>
      <c r="V293">
        <f t="shared" si="350"/>
        <v>0</v>
      </c>
      <c r="W293">
        <f t="shared" si="351"/>
        <v>0</v>
      </c>
      <c r="X293">
        <f t="shared" si="352"/>
        <v>18.23</v>
      </c>
      <c r="Y293">
        <f t="shared" si="353"/>
        <v>11.69</v>
      </c>
      <c r="AA293">
        <v>16688586</v>
      </c>
      <c r="AB293">
        <f t="shared" si="354"/>
        <v>46.83</v>
      </c>
      <c r="AC293">
        <f t="shared" si="337"/>
        <v>0</v>
      </c>
      <c r="AD293">
        <f t="shared" si="338"/>
        <v>0</v>
      </c>
      <c r="AE293">
        <f t="shared" si="339"/>
        <v>0</v>
      </c>
      <c r="AF293">
        <f t="shared" si="340"/>
        <v>46.83</v>
      </c>
      <c r="AG293">
        <f t="shared" si="355"/>
        <v>0</v>
      </c>
      <c r="AH293">
        <f t="shared" si="341"/>
        <v>5.49</v>
      </c>
      <c r="AI293">
        <f t="shared" si="342"/>
        <v>0</v>
      </c>
      <c r="AJ293">
        <f t="shared" si="356"/>
        <v>0</v>
      </c>
      <c r="AK293">
        <v>46.83</v>
      </c>
      <c r="AL293">
        <v>0</v>
      </c>
      <c r="AM293">
        <v>0</v>
      </c>
      <c r="AN293">
        <v>0</v>
      </c>
      <c r="AO293">
        <v>46.83</v>
      </c>
      <c r="AP293">
        <v>0</v>
      </c>
      <c r="AQ293">
        <v>5.49</v>
      </c>
      <c r="AR293">
        <v>0</v>
      </c>
      <c r="AS293">
        <v>0</v>
      </c>
      <c r="AT293">
        <v>78</v>
      </c>
      <c r="AU293">
        <v>50</v>
      </c>
      <c r="AV293">
        <v>1</v>
      </c>
      <c r="AW293">
        <v>1</v>
      </c>
      <c r="AZ293">
        <v>7.13</v>
      </c>
      <c r="BA293">
        <v>7.13</v>
      </c>
      <c r="BB293">
        <v>7.13</v>
      </c>
      <c r="BC293">
        <v>7.13</v>
      </c>
      <c r="BD293" t="s">
        <v>6</v>
      </c>
      <c r="BE293" t="s">
        <v>6</v>
      </c>
      <c r="BF293" t="s">
        <v>6</v>
      </c>
      <c r="BG293" t="s">
        <v>6</v>
      </c>
      <c r="BH293">
        <v>0</v>
      </c>
      <c r="BI293">
        <v>1</v>
      </c>
      <c r="BJ293" t="s">
        <v>510</v>
      </c>
      <c r="BM293">
        <v>69001</v>
      </c>
      <c r="BN293">
        <v>0</v>
      </c>
      <c r="BO293" t="s">
        <v>6</v>
      </c>
      <c r="BP293">
        <v>0</v>
      </c>
      <c r="BQ293">
        <v>6</v>
      </c>
      <c r="BR293">
        <v>0</v>
      </c>
      <c r="BS293">
        <v>7.13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6</v>
      </c>
      <c r="BZ293">
        <v>78</v>
      </c>
      <c r="CA293">
        <v>50</v>
      </c>
      <c r="CF293">
        <v>0</v>
      </c>
      <c r="CG293">
        <v>0</v>
      </c>
      <c r="CM293">
        <v>0</v>
      </c>
      <c r="CN293" t="s">
        <v>6</v>
      </c>
      <c r="CO293">
        <v>0</v>
      </c>
      <c r="CP293">
        <f t="shared" si="357"/>
        <v>23.37</v>
      </c>
      <c r="CQ293">
        <f t="shared" si="358"/>
        <v>0</v>
      </c>
      <c r="CR293">
        <f t="shared" si="359"/>
        <v>0</v>
      </c>
      <c r="CS293">
        <f t="shared" si="360"/>
        <v>0</v>
      </c>
      <c r="CT293">
        <f t="shared" si="361"/>
        <v>333.89789999999999</v>
      </c>
      <c r="CU293">
        <f t="shared" si="362"/>
        <v>0</v>
      </c>
      <c r="CV293">
        <f t="shared" si="363"/>
        <v>5.49</v>
      </c>
      <c r="CW293">
        <f t="shared" si="364"/>
        <v>0</v>
      </c>
      <c r="CX293">
        <f t="shared" si="365"/>
        <v>0</v>
      </c>
      <c r="CY293">
        <f t="shared" si="366"/>
        <v>18.2286</v>
      </c>
      <c r="CZ293">
        <f t="shared" si="367"/>
        <v>11.685</v>
      </c>
      <c r="DC293" t="s">
        <v>6</v>
      </c>
      <c r="DD293" t="s">
        <v>6</v>
      </c>
      <c r="DE293" t="s">
        <v>6</v>
      </c>
      <c r="DF293" t="s">
        <v>6</v>
      </c>
      <c r="DG293" t="s">
        <v>6</v>
      </c>
      <c r="DH293" t="s">
        <v>6</v>
      </c>
      <c r="DI293" t="s">
        <v>6</v>
      </c>
      <c r="DJ293" t="s">
        <v>6</v>
      </c>
      <c r="DK293" t="s">
        <v>6</v>
      </c>
      <c r="DL293" t="s">
        <v>6</v>
      </c>
      <c r="DM293" t="s">
        <v>6</v>
      </c>
      <c r="DN293">
        <v>0</v>
      </c>
      <c r="DO293">
        <v>0</v>
      </c>
      <c r="DP293">
        <v>1</v>
      </c>
      <c r="DQ293">
        <v>1</v>
      </c>
      <c r="DU293">
        <v>1013</v>
      </c>
      <c r="DV293" t="s">
        <v>28</v>
      </c>
      <c r="DW293" t="s">
        <v>28</v>
      </c>
      <c r="DX293">
        <v>1</v>
      </c>
      <c r="EE293">
        <v>16510614</v>
      </c>
      <c r="EF293">
        <v>6</v>
      </c>
      <c r="EG293" t="s">
        <v>39</v>
      </c>
      <c r="EH293">
        <v>0</v>
      </c>
      <c r="EI293" t="s">
        <v>6</v>
      </c>
      <c r="EJ293">
        <v>1</v>
      </c>
      <c r="EK293">
        <v>69001</v>
      </c>
      <c r="EL293" t="s">
        <v>511</v>
      </c>
      <c r="EM293" t="s">
        <v>512</v>
      </c>
      <c r="EO293" t="s">
        <v>6</v>
      </c>
      <c r="EQ293">
        <v>0</v>
      </c>
      <c r="ER293">
        <v>46.83</v>
      </c>
      <c r="ES293">
        <v>0</v>
      </c>
      <c r="ET293">
        <v>0</v>
      </c>
      <c r="EU293">
        <v>0</v>
      </c>
      <c r="EV293">
        <v>46.83</v>
      </c>
      <c r="EW293">
        <v>5.49</v>
      </c>
      <c r="EX293">
        <v>0</v>
      </c>
      <c r="EY293">
        <v>0</v>
      </c>
      <c r="FQ293">
        <v>0</v>
      </c>
      <c r="FR293">
        <f t="shared" si="368"/>
        <v>0</v>
      </c>
      <c r="FS293">
        <v>0</v>
      </c>
      <c r="FX293">
        <v>78</v>
      </c>
      <c r="FY293">
        <v>50</v>
      </c>
      <c r="GA293" t="s">
        <v>6</v>
      </c>
      <c r="GD293">
        <v>0</v>
      </c>
      <c r="GF293">
        <v>1785683280</v>
      </c>
      <c r="GG293">
        <v>1</v>
      </c>
      <c r="GH293">
        <v>1</v>
      </c>
      <c r="GI293">
        <v>4</v>
      </c>
      <c r="GJ293">
        <v>0</v>
      </c>
      <c r="GK293">
        <f>ROUND(R293*(S12)/100,2)</f>
        <v>0</v>
      </c>
      <c r="GL293">
        <f t="shared" si="369"/>
        <v>0</v>
      </c>
      <c r="GM293">
        <f t="shared" si="370"/>
        <v>53.29</v>
      </c>
      <c r="GN293">
        <f t="shared" si="371"/>
        <v>53.29</v>
      </c>
      <c r="GO293">
        <f t="shared" si="372"/>
        <v>0</v>
      </c>
      <c r="GP293">
        <f t="shared" si="373"/>
        <v>0</v>
      </c>
      <c r="GR293">
        <v>0</v>
      </c>
      <c r="GS293">
        <v>3</v>
      </c>
      <c r="GT293">
        <v>0</v>
      </c>
      <c r="GU293" t="s">
        <v>6</v>
      </c>
      <c r="GV293">
        <f t="shared" si="374"/>
        <v>0</v>
      </c>
      <c r="GW293">
        <v>1</v>
      </c>
      <c r="GX293">
        <f t="shared" si="375"/>
        <v>0</v>
      </c>
      <c r="HA293">
        <v>0</v>
      </c>
      <c r="HB293">
        <v>0</v>
      </c>
      <c r="IK293">
        <v>0</v>
      </c>
    </row>
    <row r="294" spans="1:255" x14ac:dyDescent="0.2">
      <c r="A294" s="2">
        <v>17</v>
      </c>
      <c r="B294" s="2">
        <v>1</v>
      </c>
      <c r="C294" s="2">
        <f>ROW(SmtRes!A673)</f>
        <v>673</v>
      </c>
      <c r="D294" s="2">
        <f>ROW(EtalonRes!A638)</f>
        <v>638</v>
      </c>
      <c r="E294" s="2" t="s">
        <v>513</v>
      </c>
      <c r="F294" s="2" t="s">
        <v>514</v>
      </c>
      <c r="G294" s="2" t="s">
        <v>515</v>
      </c>
      <c r="H294" s="2" t="s">
        <v>53</v>
      </c>
      <c r="I294" s="2">
        <f>ROUND(1.6/100,9)</f>
        <v>1.6E-2</v>
      </c>
      <c r="J294" s="2">
        <v>0</v>
      </c>
      <c r="K294" s="2"/>
      <c r="L294" s="2"/>
      <c r="M294" s="2"/>
      <c r="N294" s="2"/>
      <c r="O294" s="2">
        <f t="shared" si="343"/>
        <v>3.59</v>
      </c>
      <c r="P294" s="2">
        <f t="shared" si="344"/>
        <v>1.32</v>
      </c>
      <c r="Q294" s="2">
        <f t="shared" si="345"/>
        <v>0.26</v>
      </c>
      <c r="R294" s="2">
        <f t="shared" si="346"/>
        <v>0.04</v>
      </c>
      <c r="S294" s="2">
        <f t="shared" si="347"/>
        <v>2.0099999999999998</v>
      </c>
      <c r="T294" s="2">
        <f t="shared" si="348"/>
        <v>0</v>
      </c>
      <c r="U294" s="2">
        <f t="shared" si="349"/>
        <v>0.21376000000000001</v>
      </c>
      <c r="V294" s="2">
        <f t="shared" si="350"/>
        <v>2.8799999999999997E-3</v>
      </c>
      <c r="W294" s="2">
        <f t="shared" si="351"/>
        <v>0</v>
      </c>
      <c r="X294" s="2">
        <f t="shared" si="352"/>
        <v>1.95</v>
      </c>
      <c r="Y294" s="2">
        <f t="shared" si="353"/>
        <v>1.33</v>
      </c>
      <c r="Z294" s="2"/>
      <c r="AA294" s="2">
        <v>16688585</v>
      </c>
      <c r="AB294" s="2">
        <f t="shared" si="354"/>
        <v>223.79</v>
      </c>
      <c r="AC294" s="2">
        <f t="shared" si="337"/>
        <v>82.22</v>
      </c>
      <c r="AD294" s="2">
        <f t="shared" si="338"/>
        <v>15.99</v>
      </c>
      <c r="AE294" s="2">
        <f t="shared" si="339"/>
        <v>2.2599999999999998</v>
      </c>
      <c r="AF294" s="2">
        <f t="shared" si="340"/>
        <v>125.58</v>
      </c>
      <c r="AG294" s="2">
        <f t="shared" si="355"/>
        <v>0</v>
      </c>
      <c r="AH294" s="2">
        <f t="shared" si="341"/>
        <v>13.36</v>
      </c>
      <c r="AI294" s="2">
        <f t="shared" si="342"/>
        <v>0.18</v>
      </c>
      <c r="AJ294" s="2">
        <f t="shared" si="356"/>
        <v>0</v>
      </c>
      <c r="AK294" s="2">
        <v>223.79</v>
      </c>
      <c r="AL294" s="2">
        <v>82.22</v>
      </c>
      <c r="AM294" s="2">
        <v>15.99</v>
      </c>
      <c r="AN294" s="2">
        <v>2.2599999999999998</v>
      </c>
      <c r="AO294" s="2">
        <v>125.58</v>
      </c>
      <c r="AP294" s="2">
        <v>0</v>
      </c>
      <c r="AQ294" s="2">
        <v>13.36</v>
      </c>
      <c r="AR294" s="2">
        <v>0.18</v>
      </c>
      <c r="AS294" s="2">
        <v>0</v>
      </c>
      <c r="AT294" s="2">
        <v>95</v>
      </c>
      <c r="AU294" s="2">
        <v>65</v>
      </c>
      <c r="AV294" s="2">
        <v>1</v>
      </c>
      <c r="AW294" s="2">
        <v>1</v>
      </c>
      <c r="AX294" s="2"/>
      <c r="AY294" s="2"/>
      <c r="AZ294" s="2">
        <v>1</v>
      </c>
      <c r="BA294" s="2">
        <v>1</v>
      </c>
      <c r="BB294" s="2">
        <v>1</v>
      </c>
      <c r="BC294" s="2">
        <v>1</v>
      </c>
      <c r="BD294" s="2" t="s">
        <v>6</v>
      </c>
      <c r="BE294" s="2" t="s">
        <v>6</v>
      </c>
      <c r="BF294" s="2" t="s">
        <v>6</v>
      </c>
      <c r="BG294" s="2" t="s">
        <v>6</v>
      </c>
      <c r="BH294" s="2">
        <v>0</v>
      </c>
      <c r="BI294" s="2">
        <v>2</v>
      </c>
      <c r="BJ294" s="2" t="s">
        <v>516</v>
      </c>
      <c r="BK294" s="2"/>
      <c r="BL294" s="2"/>
      <c r="BM294" s="2">
        <v>108001</v>
      </c>
      <c r="BN294" s="2">
        <v>0</v>
      </c>
      <c r="BO294" s="2" t="s">
        <v>6</v>
      </c>
      <c r="BP294" s="2">
        <v>0</v>
      </c>
      <c r="BQ294" s="2">
        <v>3</v>
      </c>
      <c r="BR294" s="2">
        <v>0</v>
      </c>
      <c r="BS294" s="2">
        <v>1</v>
      </c>
      <c r="BT294" s="2">
        <v>1</v>
      </c>
      <c r="BU294" s="2">
        <v>1</v>
      </c>
      <c r="BV294" s="2">
        <v>1</v>
      </c>
      <c r="BW294" s="2">
        <v>1</v>
      </c>
      <c r="BX294" s="2">
        <v>1</v>
      </c>
      <c r="BY294" s="2" t="s">
        <v>6</v>
      </c>
      <c r="BZ294" s="2">
        <v>95</v>
      </c>
      <c r="CA294" s="2">
        <v>65</v>
      </c>
      <c r="CB294" s="2"/>
      <c r="CC294" s="2"/>
      <c r="CD294" s="2"/>
      <c r="CE294" s="2"/>
      <c r="CF294" s="2">
        <v>0</v>
      </c>
      <c r="CG294" s="2">
        <v>0</v>
      </c>
      <c r="CH294" s="2"/>
      <c r="CI294" s="2"/>
      <c r="CJ294" s="2"/>
      <c r="CK294" s="2"/>
      <c r="CL294" s="2"/>
      <c r="CM294" s="2">
        <v>0</v>
      </c>
      <c r="CN294" s="2" t="s">
        <v>6</v>
      </c>
      <c r="CO294" s="2">
        <v>0</v>
      </c>
      <c r="CP294" s="2">
        <f t="shared" si="357"/>
        <v>3.59</v>
      </c>
      <c r="CQ294" s="2">
        <f t="shared" si="358"/>
        <v>82.22</v>
      </c>
      <c r="CR294" s="2">
        <f t="shared" si="359"/>
        <v>15.99</v>
      </c>
      <c r="CS294" s="2">
        <f t="shared" si="360"/>
        <v>2.2599999999999998</v>
      </c>
      <c r="CT294" s="2">
        <f t="shared" si="361"/>
        <v>125.58</v>
      </c>
      <c r="CU294" s="2">
        <f t="shared" si="362"/>
        <v>0</v>
      </c>
      <c r="CV294" s="2">
        <f t="shared" si="363"/>
        <v>13.36</v>
      </c>
      <c r="CW294" s="2">
        <f t="shared" si="364"/>
        <v>0.18</v>
      </c>
      <c r="CX294" s="2">
        <f t="shared" si="365"/>
        <v>0</v>
      </c>
      <c r="CY294" s="2">
        <f t="shared" si="366"/>
        <v>1.9474999999999998</v>
      </c>
      <c r="CZ294" s="2">
        <f t="shared" si="367"/>
        <v>1.3325</v>
      </c>
      <c r="DA294" s="2"/>
      <c r="DB294" s="2"/>
      <c r="DC294" s="2" t="s">
        <v>6</v>
      </c>
      <c r="DD294" s="2" t="s">
        <v>6</v>
      </c>
      <c r="DE294" s="2" t="s">
        <v>6</v>
      </c>
      <c r="DF294" s="2" t="s">
        <v>6</v>
      </c>
      <c r="DG294" s="2" t="s">
        <v>6</v>
      </c>
      <c r="DH294" s="2" t="s">
        <v>6</v>
      </c>
      <c r="DI294" s="2" t="s">
        <v>6</v>
      </c>
      <c r="DJ294" s="2" t="s">
        <v>6</v>
      </c>
      <c r="DK294" s="2" t="s">
        <v>6</v>
      </c>
      <c r="DL294" s="2" t="s">
        <v>6</v>
      </c>
      <c r="DM294" s="2" t="s">
        <v>6</v>
      </c>
      <c r="DN294" s="2">
        <v>0</v>
      </c>
      <c r="DO294" s="2">
        <v>0</v>
      </c>
      <c r="DP294" s="2">
        <v>1</v>
      </c>
      <c r="DQ294" s="2">
        <v>1</v>
      </c>
      <c r="DR294" s="2"/>
      <c r="DS294" s="2"/>
      <c r="DT294" s="2"/>
      <c r="DU294" s="2">
        <v>1003</v>
      </c>
      <c r="DV294" s="2" t="s">
        <v>53</v>
      </c>
      <c r="DW294" s="2" t="s">
        <v>53</v>
      </c>
      <c r="DX294" s="2">
        <v>100</v>
      </c>
      <c r="DY294" s="2"/>
      <c r="DZ294" s="2"/>
      <c r="EA294" s="2"/>
      <c r="EB294" s="2"/>
      <c r="EC294" s="2"/>
      <c r="ED294" s="2"/>
      <c r="EE294" s="2">
        <v>16510370</v>
      </c>
      <c r="EF294" s="2">
        <v>3</v>
      </c>
      <c r="EG294" s="2" t="s">
        <v>451</v>
      </c>
      <c r="EH294" s="2">
        <v>0</v>
      </c>
      <c r="EI294" s="2" t="s">
        <v>6</v>
      </c>
      <c r="EJ294" s="2">
        <v>2</v>
      </c>
      <c r="EK294" s="2">
        <v>108001</v>
      </c>
      <c r="EL294" s="2" t="s">
        <v>452</v>
      </c>
      <c r="EM294" s="2" t="s">
        <v>453</v>
      </c>
      <c r="EN294" s="2"/>
      <c r="EO294" s="2" t="s">
        <v>6</v>
      </c>
      <c r="EP294" s="2"/>
      <c r="EQ294" s="2">
        <v>0</v>
      </c>
      <c r="ER294" s="2">
        <v>223.79</v>
      </c>
      <c r="ES294" s="2">
        <v>82.22</v>
      </c>
      <c r="ET294" s="2">
        <v>15.99</v>
      </c>
      <c r="EU294" s="2">
        <v>2.2599999999999998</v>
      </c>
      <c r="EV294" s="2">
        <v>125.58</v>
      </c>
      <c r="EW294" s="2">
        <v>13.36</v>
      </c>
      <c r="EX294" s="2">
        <v>0.18</v>
      </c>
      <c r="EY294" s="2">
        <v>0</v>
      </c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>
        <v>0</v>
      </c>
      <c r="FR294" s="2">
        <f t="shared" si="368"/>
        <v>0</v>
      </c>
      <c r="FS294" s="2">
        <v>0</v>
      </c>
      <c r="FT294" s="2"/>
      <c r="FU294" s="2"/>
      <c r="FV294" s="2"/>
      <c r="FW294" s="2"/>
      <c r="FX294" s="2">
        <v>95</v>
      </c>
      <c r="FY294" s="2">
        <v>65</v>
      </c>
      <c r="FZ294" s="2"/>
      <c r="GA294" s="2" t="s">
        <v>6</v>
      </c>
      <c r="GB294" s="2"/>
      <c r="GC294" s="2"/>
      <c r="GD294" s="2">
        <v>0</v>
      </c>
      <c r="GE294" s="2"/>
      <c r="GF294" s="2">
        <v>347500498</v>
      </c>
      <c r="GG294" s="2">
        <v>2</v>
      </c>
      <c r="GH294" s="2">
        <v>1</v>
      </c>
      <c r="GI294" s="2">
        <v>-2</v>
      </c>
      <c r="GJ294" s="2">
        <v>0</v>
      </c>
      <c r="GK294" s="2">
        <f>ROUND(R294*(R12)/100,2)</f>
        <v>0</v>
      </c>
      <c r="GL294" s="2">
        <f t="shared" si="369"/>
        <v>0</v>
      </c>
      <c r="GM294" s="2">
        <f t="shared" si="370"/>
        <v>6.87</v>
      </c>
      <c r="GN294" s="2">
        <f t="shared" si="371"/>
        <v>0</v>
      </c>
      <c r="GO294" s="2">
        <f t="shared" si="372"/>
        <v>6.87</v>
      </c>
      <c r="GP294" s="2">
        <f t="shared" si="373"/>
        <v>0</v>
      </c>
      <c r="GQ294" s="2"/>
      <c r="GR294" s="2">
        <v>0</v>
      </c>
      <c r="GS294" s="2">
        <v>3</v>
      </c>
      <c r="GT294" s="2">
        <v>0</v>
      </c>
      <c r="GU294" s="2" t="s">
        <v>6</v>
      </c>
      <c r="GV294" s="2">
        <f t="shared" si="374"/>
        <v>0</v>
      </c>
      <c r="GW294" s="2">
        <v>1</v>
      </c>
      <c r="GX294" s="2">
        <f t="shared" si="375"/>
        <v>0</v>
      </c>
      <c r="GY294" s="2"/>
      <c r="GZ294" s="2"/>
      <c r="HA294" s="2">
        <v>0</v>
      </c>
      <c r="HB294" s="2">
        <v>0</v>
      </c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>
        <v>0</v>
      </c>
      <c r="IL294" s="2"/>
      <c r="IM294" s="2"/>
      <c r="IN294" s="2"/>
      <c r="IO294" s="2"/>
      <c r="IP294" s="2"/>
      <c r="IQ294" s="2"/>
      <c r="IR294" s="2"/>
      <c r="IS294" s="2"/>
      <c r="IT294" s="2"/>
      <c r="IU294" s="2"/>
    </row>
    <row r="295" spans="1:255" x14ac:dyDescent="0.2">
      <c r="A295">
        <v>17</v>
      </c>
      <c r="B295">
        <v>1</v>
      </c>
      <c r="C295">
        <f>ROW(SmtRes!A684)</f>
        <v>684</v>
      </c>
      <c r="D295">
        <f>ROW(EtalonRes!A648)</f>
        <v>648</v>
      </c>
      <c r="E295" t="s">
        <v>513</v>
      </c>
      <c r="F295" t="s">
        <v>514</v>
      </c>
      <c r="G295" t="s">
        <v>515</v>
      </c>
      <c r="H295" t="s">
        <v>53</v>
      </c>
      <c r="I295">
        <f>ROUND(1.6/100,9)</f>
        <v>1.6E-2</v>
      </c>
      <c r="J295">
        <v>0</v>
      </c>
      <c r="O295">
        <f t="shared" si="343"/>
        <v>25.53</v>
      </c>
      <c r="P295">
        <f t="shared" si="344"/>
        <v>9.3800000000000008</v>
      </c>
      <c r="Q295">
        <f t="shared" si="345"/>
        <v>1.82</v>
      </c>
      <c r="R295">
        <f t="shared" si="346"/>
        <v>0.26</v>
      </c>
      <c r="S295">
        <f t="shared" si="347"/>
        <v>14.33</v>
      </c>
      <c r="T295">
        <f t="shared" si="348"/>
        <v>0</v>
      </c>
      <c r="U295">
        <f t="shared" si="349"/>
        <v>0.21376000000000001</v>
      </c>
      <c r="V295">
        <f t="shared" si="350"/>
        <v>2.8799999999999997E-3</v>
      </c>
      <c r="W295">
        <f t="shared" si="351"/>
        <v>0</v>
      </c>
      <c r="X295">
        <f t="shared" si="352"/>
        <v>13.86</v>
      </c>
      <c r="Y295">
        <f t="shared" si="353"/>
        <v>9.48</v>
      </c>
      <c r="AA295">
        <v>16688586</v>
      </c>
      <c r="AB295">
        <f t="shared" si="354"/>
        <v>223.79</v>
      </c>
      <c r="AC295">
        <f t="shared" si="337"/>
        <v>82.22</v>
      </c>
      <c r="AD295">
        <f t="shared" si="338"/>
        <v>15.99</v>
      </c>
      <c r="AE295">
        <f t="shared" si="339"/>
        <v>2.2599999999999998</v>
      </c>
      <c r="AF295">
        <f t="shared" si="340"/>
        <v>125.58</v>
      </c>
      <c r="AG295">
        <f t="shared" si="355"/>
        <v>0</v>
      </c>
      <c r="AH295">
        <f t="shared" si="341"/>
        <v>13.36</v>
      </c>
      <c r="AI295">
        <f t="shared" si="342"/>
        <v>0.18</v>
      </c>
      <c r="AJ295">
        <f t="shared" si="356"/>
        <v>0</v>
      </c>
      <c r="AK295">
        <v>223.79</v>
      </c>
      <c r="AL295">
        <v>82.22</v>
      </c>
      <c r="AM295">
        <v>15.99</v>
      </c>
      <c r="AN295">
        <v>2.2599999999999998</v>
      </c>
      <c r="AO295">
        <v>125.58</v>
      </c>
      <c r="AP295">
        <v>0</v>
      </c>
      <c r="AQ295">
        <v>13.36</v>
      </c>
      <c r="AR295">
        <v>0.18</v>
      </c>
      <c r="AS295">
        <v>0</v>
      </c>
      <c r="AT295">
        <v>95</v>
      </c>
      <c r="AU295">
        <v>65</v>
      </c>
      <c r="AV295">
        <v>1</v>
      </c>
      <c r="AW295">
        <v>1</v>
      </c>
      <c r="AZ295">
        <v>7.13</v>
      </c>
      <c r="BA295">
        <v>7.13</v>
      </c>
      <c r="BB295">
        <v>7.13</v>
      </c>
      <c r="BC295">
        <v>7.13</v>
      </c>
      <c r="BD295" t="s">
        <v>6</v>
      </c>
      <c r="BE295" t="s">
        <v>6</v>
      </c>
      <c r="BF295" t="s">
        <v>6</v>
      </c>
      <c r="BG295" t="s">
        <v>6</v>
      </c>
      <c r="BH295">
        <v>0</v>
      </c>
      <c r="BI295">
        <v>2</v>
      </c>
      <c r="BJ295" t="s">
        <v>516</v>
      </c>
      <c r="BM295">
        <v>108001</v>
      </c>
      <c r="BN295">
        <v>0</v>
      </c>
      <c r="BO295" t="s">
        <v>6</v>
      </c>
      <c r="BP295">
        <v>0</v>
      </c>
      <c r="BQ295">
        <v>3</v>
      </c>
      <c r="BR295">
        <v>0</v>
      </c>
      <c r="BS295">
        <v>7.13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6</v>
      </c>
      <c r="BZ295">
        <v>95</v>
      </c>
      <c r="CA295">
        <v>65</v>
      </c>
      <c r="CF295">
        <v>0</v>
      </c>
      <c r="CG295">
        <v>0</v>
      </c>
      <c r="CM295">
        <v>0</v>
      </c>
      <c r="CN295" t="s">
        <v>6</v>
      </c>
      <c r="CO295">
        <v>0</v>
      </c>
      <c r="CP295">
        <f t="shared" si="357"/>
        <v>25.53</v>
      </c>
      <c r="CQ295">
        <f t="shared" si="358"/>
        <v>586.22860000000003</v>
      </c>
      <c r="CR295">
        <f t="shared" si="359"/>
        <v>114.0087</v>
      </c>
      <c r="CS295">
        <f t="shared" si="360"/>
        <v>16.113799999999998</v>
      </c>
      <c r="CT295">
        <f t="shared" si="361"/>
        <v>895.3854</v>
      </c>
      <c r="CU295">
        <f t="shared" si="362"/>
        <v>0</v>
      </c>
      <c r="CV295">
        <f t="shared" si="363"/>
        <v>13.36</v>
      </c>
      <c r="CW295">
        <f t="shared" si="364"/>
        <v>0.18</v>
      </c>
      <c r="CX295">
        <f t="shared" si="365"/>
        <v>0</v>
      </c>
      <c r="CY295">
        <f t="shared" si="366"/>
        <v>13.8605</v>
      </c>
      <c r="CZ295">
        <f t="shared" si="367"/>
        <v>9.4834999999999994</v>
      </c>
      <c r="DC295" t="s">
        <v>6</v>
      </c>
      <c r="DD295" t="s">
        <v>6</v>
      </c>
      <c r="DE295" t="s">
        <v>6</v>
      </c>
      <c r="DF295" t="s">
        <v>6</v>
      </c>
      <c r="DG295" t="s">
        <v>6</v>
      </c>
      <c r="DH295" t="s">
        <v>6</v>
      </c>
      <c r="DI295" t="s">
        <v>6</v>
      </c>
      <c r="DJ295" t="s">
        <v>6</v>
      </c>
      <c r="DK295" t="s">
        <v>6</v>
      </c>
      <c r="DL295" t="s">
        <v>6</v>
      </c>
      <c r="DM295" t="s">
        <v>6</v>
      </c>
      <c r="DN295">
        <v>0</v>
      </c>
      <c r="DO295">
        <v>0</v>
      </c>
      <c r="DP295">
        <v>1</v>
      </c>
      <c r="DQ295">
        <v>1</v>
      </c>
      <c r="DU295">
        <v>1003</v>
      </c>
      <c r="DV295" t="s">
        <v>53</v>
      </c>
      <c r="DW295" t="s">
        <v>53</v>
      </c>
      <c r="DX295">
        <v>100</v>
      </c>
      <c r="EE295">
        <v>16510370</v>
      </c>
      <c r="EF295">
        <v>3</v>
      </c>
      <c r="EG295" t="s">
        <v>451</v>
      </c>
      <c r="EH295">
        <v>0</v>
      </c>
      <c r="EI295" t="s">
        <v>6</v>
      </c>
      <c r="EJ295">
        <v>2</v>
      </c>
      <c r="EK295">
        <v>108001</v>
      </c>
      <c r="EL295" t="s">
        <v>452</v>
      </c>
      <c r="EM295" t="s">
        <v>453</v>
      </c>
      <c r="EO295" t="s">
        <v>6</v>
      </c>
      <c r="EQ295">
        <v>0</v>
      </c>
      <c r="ER295">
        <v>223.79</v>
      </c>
      <c r="ES295">
        <v>82.22</v>
      </c>
      <c r="ET295">
        <v>15.99</v>
      </c>
      <c r="EU295">
        <v>2.2599999999999998</v>
      </c>
      <c r="EV295">
        <v>125.58</v>
      </c>
      <c r="EW295">
        <v>13.36</v>
      </c>
      <c r="EX295">
        <v>0.18</v>
      </c>
      <c r="EY295">
        <v>0</v>
      </c>
      <c r="FQ295">
        <v>0</v>
      </c>
      <c r="FR295">
        <f t="shared" si="368"/>
        <v>0</v>
      </c>
      <c r="FS295">
        <v>0</v>
      </c>
      <c r="FX295">
        <v>95</v>
      </c>
      <c r="FY295">
        <v>65</v>
      </c>
      <c r="GA295" t="s">
        <v>6</v>
      </c>
      <c r="GD295">
        <v>0</v>
      </c>
      <c r="GF295">
        <v>347500498</v>
      </c>
      <c r="GG295">
        <v>1</v>
      </c>
      <c r="GH295">
        <v>1</v>
      </c>
      <c r="GI295">
        <v>4</v>
      </c>
      <c r="GJ295">
        <v>0</v>
      </c>
      <c r="GK295">
        <f>ROUND(R295*(S12)/100,2)</f>
        <v>0</v>
      </c>
      <c r="GL295">
        <f t="shared" si="369"/>
        <v>0</v>
      </c>
      <c r="GM295">
        <f t="shared" si="370"/>
        <v>48.87</v>
      </c>
      <c r="GN295">
        <f t="shared" si="371"/>
        <v>0</v>
      </c>
      <c r="GO295">
        <f t="shared" si="372"/>
        <v>48.87</v>
      </c>
      <c r="GP295">
        <f t="shared" si="373"/>
        <v>0</v>
      </c>
      <c r="GR295">
        <v>0</v>
      </c>
      <c r="GS295">
        <v>3</v>
      </c>
      <c r="GT295">
        <v>0</v>
      </c>
      <c r="GU295" t="s">
        <v>6</v>
      </c>
      <c r="GV295">
        <f t="shared" si="374"/>
        <v>0</v>
      </c>
      <c r="GW295">
        <v>1</v>
      </c>
      <c r="GX295">
        <f t="shared" si="375"/>
        <v>0</v>
      </c>
      <c r="HA295">
        <v>0</v>
      </c>
      <c r="HB295">
        <v>0</v>
      </c>
      <c r="IK295">
        <v>0</v>
      </c>
    </row>
    <row r="296" spans="1:255" x14ac:dyDescent="0.2">
      <c r="A296" s="2">
        <v>18</v>
      </c>
      <c r="B296" s="2">
        <v>1</v>
      </c>
      <c r="C296" s="2">
        <v>672</v>
      </c>
      <c r="D296" s="2"/>
      <c r="E296" s="2" t="s">
        <v>517</v>
      </c>
      <c r="F296" s="2" t="s">
        <v>518</v>
      </c>
      <c r="G296" s="2" t="s">
        <v>519</v>
      </c>
      <c r="H296" s="2" t="s">
        <v>268</v>
      </c>
      <c r="I296" s="2">
        <f>I294*J296</f>
        <v>1</v>
      </c>
      <c r="J296" s="2">
        <v>62.5</v>
      </c>
      <c r="K296" s="2"/>
      <c r="L296" s="2"/>
      <c r="M296" s="2"/>
      <c r="N296" s="2"/>
      <c r="O296" s="2">
        <f t="shared" si="343"/>
        <v>38.21</v>
      </c>
      <c r="P296" s="2">
        <f t="shared" si="344"/>
        <v>38.21</v>
      </c>
      <c r="Q296" s="2">
        <f t="shared" si="345"/>
        <v>0</v>
      </c>
      <c r="R296" s="2">
        <f t="shared" si="346"/>
        <v>0</v>
      </c>
      <c r="S296" s="2">
        <f t="shared" si="347"/>
        <v>0</v>
      </c>
      <c r="T296" s="2">
        <f t="shared" si="348"/>
        <v>0</v>
      </c>
      <c r="U296" s="2">
        <f t="shared" si="349"/>
        <v>0</v>
      </c>
      <c r="V296" s="2">
        <f t="shared" si="350"/>
        <v>0</v>
      </c>
      <c r="W296" s="2">
        <f t="shared" si="351"/>
        <v>0</v>
      </c>
      <c r="X296" s="2">
        <f t="shared" si="352"/>
        <v>0</v>
      </c>
      <c r="Y296" s="2">
        <f t="shared" si="353"/>
        <v>0</v>
      </c>
      <c r="Z296" s="2"/>
      <c r="AA296" s="2">
        <v>16688585</v>
      </c>
      <c r="AB296" s="2">
        <f t="shared" si="354"/>
        <v>38.21</v>
      </c>
      <c r="AC296" s="2">
        <f t="shared" si="337"/>
        <v>38.21</v>
      </c>
      <c r="AD296" s="2">
        <f t="shared" si="338"/>
        <v>0</v>
      </c>
      <c r="AE296" s="2">
        <f t="shared" si="339"/>
        <v>0</v>
      </c>
      <c r="AF296" s="2">
        <f t="shared" si="340"/>
        <v>0</v>
      </c>
      <c r="AG296" s="2">
        <f t="shared" si="355"/>
        <v>0</v>
      </c>
      <c r="AH296" s="2">
        <f t="shared" si="341"/>
        <v>0</v>
      </c>
      <c r="AI296" s="2">
        <f t="shared" si="342"/>
        <v>0</v>
      </c>
      <c r="AJ296" s="2">
        <f t="shared" si="356"/>
        <v>0</v>
      </c>
      <c r="AK296" s="2">
        <v>38.21</v>
      </c>
      <c r="AL296" s="2">
        <v>38.21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95</v>
      </c>
      <c r="AU296" s="2">
        <v>65</v>
      </c>
      <c r="AV296" s="2">
        <v>1</v>
      </c>
      <c r="AW296" s="2">
        <v>1</v>
      </c>
      <c r="AX296" s="2"/>
      <c r="AY296" s="2"/>
      <c r="AZ296" s="2">
        <v>1</v>
      </c>
      <c r="BA296" s="2">
        <v>1</v>
      </c>
      <c r="BB296" s="2">
        <v>1</v>
      </c>
      <c r="BC296" s="2">
        <v>1</v>
      </c>
      <c r="BD296" s="2" t="s">
        <v>6</v>
      </c>
      <c r="BE296" s="2" t="s">
        <v>6</v>
      </c>
      <c r="BF296" s="2" t="s">
        <v>6</v>
      </c>
      <c r="BG296" s="2" t="s">
        <v>6</v>
      </c>
      <c r="BH296" s="2">
        <v>3</v>
      </c>
      <c r="BI296" s="2">
        <v>2</v>
      </c>
      <c r="BJ296" s="2" t="s">
        <v>520</v>
      </c>
      <c r="BK296" s="2"/>
      <c r="BL296" s="2"/>
      <c r="BM296" s="2">
        <v>108001</v>
      </c>
      <c r="BN296" s="2">
        <v>0</v>
      </c>
      <c r="BO296" s="2" t="s">
        <v>6</v>
      </c>
      <c r="BP296" s="2">
        <v>0</v>
      </c>
      <c r="BQ296" s="2">
        <v>3</v>
      </c>
      <c r="BR296" s="2">
        <v>0</v>
      </c>
      <c r="BS296" s="2">
        <v>1</v>
      </c>
      <c r="BT296" s="2">
        <v>1</v>
      </c>
      <c r="BU296" s="2">
        <v>1</v>
      </c>
      <c r="BV296" s="2">
        <v>1</v>
      </c>
      <c r="BW296" s="2">
        <v>1</v>
      </c>
      <c r="BX296" s="2">
        <v>1</v>
      </c>
      <c r="BY296" s="2" t="s">
        <v>6</v>
      </c>
      <c r="BZ296" s="2">
        <v>95</v>
      </c>
      <c r="CA296" s="2">
        <v>65</v>
      </c>
      <c r="CB296" s="2"/>
      <c r="CC296" s="2"/>
      <c r="CD296" s="2"/>
      <c r="CE296" s="2"/>
      <c r="CF296" s="2">
        <v>0</v>
      </c>
      <c r="CG296" s="2">
        <v>0</v>
      </c>
      <c r="CH296" s="2"/>
      <c r="CI296" s="2"/>
      <c r="CJ296" s="2"/>
      <c r="CK296" s="2"/>
      <c r="CL296" s="2"/>
      <c r="CM296" s="2">
        <v>0</v>
      </c>
      <c r="CN296" s="2" t="s">
        <v>6</v>
      </c>
      <c r="CO296" s="2">
        <v>0</v>
      </c>
      <c r="CP296" s="2">
        <f t="shared" si="357"/>
        <v>38.21</v>
      </c>
      <c r="CQ296" s="2">
        <f t="shared" si="358"/>
        <v>38.21</v>
      </c>
      <c r="CR296" s="2">
        <f t="shared" si="359"/>
        <v>0</v>
      </c>
      <c r="CS296" s="2">
        <f t="shared" si="360"/>
        <v>0</v>
      </c>
      <c r="CT296" s="2">
        <f t="shared" si="361"/>
        <v>0</v>
      </c>
      <c r="CU296" s="2">
        <f t="shared" si="362"/>
        <v>0</v>
      </c>
      <c r="CV296" s="2">
        <f t="shared" si="363"/>
        <v>0</v>
      </c>
      <c r="CW296" s="2">
        <f t="shared" si="364"/>
        <v>0</v>
      </c>
      <c r="CX296" s="2">
        <f t="shared" si="365"/>
        <v>0</v>
      </c>
      <c r="CY296" s="2">
        <f t="shared" si="366"/>
        <v>0</v>
      </c>
      <c r="CZ296" s="2">
        <f t="shared" si="367"/>
        <v>0</v>
      </c>
      <c r="DA296" s="2"/>
      <c r="DB296" s="2"/>
      <c r="DC296" s="2" t="s">
        <v>6</v>
      </c>
      <c r="DD296" s="2" t="s">
        <v>6</v>
      </c>
      <c r="DE296" s="2" t="s">
        <v>6</v>
      </c>
      <c r="DF296" s="2" t="s">
        <v>6</v>
      </c>
      <c r="DG296" s="2" t="s">
        <v>6</v>
      </c>
      <c r="DH296" s="2" t="s">
        <v>6</v>
      </c>
      <c r="DI296" s="2" t="s">
        <v>6</v>
      </c>
      <c r="DJ296" s="2" t="s">
        <v>6</v>
      </c>
      <c r="DK296" s="2" t="s">
        <v>6</v>
      </c>
      <c r="DL296" s="2" t="s">
        <v>6</v>
      </c>
      <c r="DM296" s="2" t="s">
        <v>6</v>
      </c>
      <c r="DN296" s="2">
        <v>0</v>
      </c>
      <c r="DO296" s="2">
        <v>0</v>
      </c>
      <c r="DP296" s="2">
        <v>1</v>
      </c>
      <c r="DQ296" s="2">
        <v>1</v>
      </c>
      <c r="DR296" s="2"/>
      <c r="DS296" s="2"/>
      <c r="DT296" s="2"/>
      <c r="DU296" s="2">
        <v>1010</v>
      </c>
      <c r="DV296" s="2" t="s">
        <v>268</v>
      </c>
      <c r="DW296" s="2" t="s">
        <v>268</v>
      </c>
      <c r="DX296" s="2">
        <v>1</v>
      </c>
      <c r="DY296" s="2"/>
      <c r="DZ296" s="2"/>
      <c r="EA296" s="2"/>
      <c r="EB296" s="2"/>
      <c r="EC296" s="2"/>
      <c r="ED296" s="2"/>
      <c r="EE296" s="2">
        <v>16510370</v>
      </c>
      <c r="EF296" s="2">
        <v>3</v>
      </c>
      <c r="EG296" s="2" t="s">
        <v>451</v>
      </c>
      <c r="EH296" s="2">
        <v>0</v>
      </c>
      <c r="EI296" s="2" t="s">
        <v>6</v>
      </c>
      <c r="EJ296" s="2">
        <v>2</v>
      </c>
      <c r="EK296" s="2">
        <v>108001</v>
      </c>
      <c r="EL296" s="2" t="s">
        <v>452</v>
      </c>
      <c r="EM296" s="2" t="s">
        <v>453</v>
      </c>
      <c r="EN296" s="2"/>
      <c r="EO296" s="2" t="s">
        <v>6</v>
      </c>
      <c r="EP296" s="2"/>
      <c r="EQ296" s="2">
        <v>0</v>
      </c>
      <c r="ER296" s="2">
        <v>38.21</v>
      </c>
      <c r="ES296" s="2">
        <v>38.21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>
        <v>0</v>
      </c>
      <c r="FR296" s="2">
        <f t="shared" si="368"/>
        <v>0</v>
      </c>
      <c r="FS296" s="2">
        <v>0</v>
      </c>
      <c r="FT296" s="2"/>
      <c r="FU296" s="2"/>
      <c r="FV296" s="2"/>
      <c r="FW296" s="2"/>
      <c r="FX296" s="2">
        <v>95</v>
      </c>
      <c r="FY296" s="2">
        <v>65</v>
      </c>
      <c r="FZ296" s="2"/>
      <c r="GA296" s="2" t="s">
        <v>6</v>
      </c>
      <c r="GB296" s="2"/>
      <c r="GC296" s="2"/>
      <c r="GD296" s="2">
        <v>0</v>
      </c>
      <c r="GE296" s="2"/>
      <c r="GF296" s="2">
        <v>25375982</v>
      </c>
      <c r="GG296" s="2">
        <v>2</v>
      </c>
      <c r="GH296" s="2">
        <v>1</v>
      </c>
      <c r="GI296" s="2">
        <v>-2</v>
      </c>
      <c r="GJ296" s="2">
        <v>0</v>
      </c>
      <c r="GK296" s="2">
        <f>ROUND(R296*(R12)/100,2)</f>
        <v>0</v>
      </c>
      <c r="GL296" s="2">
        <f t="shared" si="369"/>
        <v>0</v>
      </c>
      <c r="GM296" s="2">
        <f t="shared" si="370"/>
        <v>38.21</v>
      </c>
      <c r="GN296" s="2">
        <f t="shared" si="371"/>
        <v>0</v>
      </c>
      <c r="GO296" s="2">
        <f t="shared" si="372"/>
        <v>38.21</v>
      </c>
      <c r="GP296" s="2">
        <f t="shared" si="373"/>
        <v>0</v>
      </c>
      <c r="GQ296" s="2"/>
      <c r="GR296" s="2">
        <v>0</v>
      </c>
      <c r="GS296" s="2">
        <v>3</v>
      </c>
      <c r="GT296" s="2">
        <v>0</v>
      </c>
      <c r="GU296" s="2" t="s">
        <v>6</v>
      </c>
      <c r="GV296" s="2">
        <f t="shared" si="374"/>
        <v>0</v>
      </c>
      <c r="GW296" s="2">
        <v>1</v>
      </c>
      <c r="GX296" s="2">
        <f t="shared" si="375"/>
        <v>0</v>
      </c>
      <c r="GY296" s="2"/>
      <c r="GZ296" s="2"/>
      <c r="HA296" s="2">
        <v>0</v>
      </c>
      <c r="HB296" s="2">
        <v>0</v>
      </c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>
        <v>0</v>
      </c>
      <c r="IL296" s="2"/>
      <c r="IM296" s="2"/>
      <c r="IN296" s="2"/>
      <c r="IO296" s="2"/>
      <c r="IP296" s="2"/>
      <c r="IQ296" s="2"/>
      <c r="IR296" s="2"/>
      <c r="IS296" s="2"/>
      <c r="IT296" s="2"/>
      <c r="IU296" s="2"/>
    </row>
    <row r="297" spans="1:255" x14ac:dyDescent="0.2">
      <c r="A297">
        <v>18</v>
      </c>
      <c r="B297">
        <v>1</v>
      </c>
      <c r="C297">
        <v>683</v>
      </c>
      <c r="E297" t="s">
        <v>517</v>
      </c>
      <c r="F297" t="s">
        <v>518</v>
      </c>
      <c r="G297" t="s">
        <v>519</v>
      </c>
      <c r="H297" t="s">
        <v>268</v>
      </c>
      <c r="I297">
        <f>I295*J297</f>
        <v>1</v>
      </c>
      <c r="J297">
        <v>62.5</v>
      </c>
      <c r="O297">
        <f t="shared" si="343"/>
        <v>272.44</v>
      </c>
      <c r="P297">
        <f t="shared" si="344"/>
        <v>272.44</v>
      </c>
      <c r="Q297">
        <f t="shared" si="345"/>
        <v>0</v>
      </c>
      <c r="R297">
        <f t="shared" si="346"/>
        <v>0</v>
      </c>
      <c r="S297">
        <f t="shared" si="347"/>
        <v>0</v>
      </c>
      <c r="T297">
        <f t="shared" si="348"/>
        <v>0</v>
      </c>
      <c r="U297">
        <f t="shared" si="349"/>
        <v>0</v>
      </c>
      <c r="V297">
        <f t="shared" si="350"/>
        <v>0</v>
      </c>
      <c r="W297">
        <f t="shared" si="351"/>
        <v>0</v>
      </c>
      <c r="X297">
        <f t="shared" si="352"/>
        <v>0</v>
      </c>
      <c r="Y297">
        <f t="shared" si="353"/>
        <v>0</v>
      </c>
      <c r="AA297">
        <v>16688586</v>
      </c>
      <c r="AB297">
        <f t="shared" si="354"/>
        <v>38.21</v>
      </c>
      <c r="AC297">
        <f t="shared" si="337"/>
        <v>38.21</v>
      </c>
      <c r="AD297">
        <f t="shared" si="338"/>
        <v>0</v>
      </c>
      <c r="AE297">
        <f t="shared" si="339"/>
        <v>0</v>
      </c>
      <c r="AF297">
        <f t="shared" si="340"/>
        <v>0</v>
      </c>
      <c r="AG297">
        <f t="shared" si="355"/>
        <v>0</v>
      </c>
      <c r="AH297">
        <f t="shared" si="341"/>
        <v>0</v>
      </c>
      <c r="AI297">
        <f t="shared" si="342"/>
        <v>0</v>
      </c>
      <c r="AJ297">
        <f t="shared" si="356"/>
        <v>0</v>
      </c>
      <c r="AK297">
        <v>38.21</v>
      </c>
      <c r="AL297">
        <v>38.21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95</v>
      </c>
      <c r="AU297">
        <v>65</v>
      </c>
      <c r="AV297">
        <v>1</v>
      </c>
      <c r="AW297">
        <v>1</v>
      </c>
      <c r="AZ297">
        <v>7.13</v>
      </c>
      <c r="BA297">
        <v>1</v>
      </c>
      <c r="BB297">
        <v>1</v>
      </c>
      <c r="BC297">
        <v>7.13</v>
      </c>
      <c r="BD297" t="s">
        <v>6</v>
      </c>
      <c r="BE297" t="s">
        <v>6</v>
      </c>
      <c r="BF297" t="s">
        <v>6</v>
      </c>
      <c r="BG297" t="s">
        <v>6</v>
      </c>
      <c r="BH297">
        <v>3</v>
      </c>
      <c r="BI297">
        <v>2</v>
      </c>
      <c r="BJ297" t="s">
        <v>520</v>
      </c>
      <c r="BM297">
        <v>108001</v>
      </c>
      <c r="BN297">
        <v>0</v>
      </c>
      <c r="BO297" t="s">
        <v>6</v>
      </c>
      <c r="BP297">
        <v>0</v>
      </c>
      <c r="BQ297">
        <v>3</v>
      </c>
      <c r="BR297">
        <v>0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6</v>
      </c>
      <c r="BZ297">
        <v>95</v>
      </c>
      <c r="CA297">
        <v>65</v>
      </c>
      <c r="CF297">
        <v>0</v>
      </c>
      <c r="CG297">
        <v>0</v>
      </c>
      <c r="CM297">
        <v>0</v>
      </c>
      <c r="CN297" t="s">
        <v>6</v>
      </c>
      <c r="CO297">
        <v>0</v>
      </c>
      <c r="CP297">
        <f t="shared" si="357"/>
        <v>272.44</v>
      </c>
      <c r="CQ297">
        <f t="shared" si="358"/>
        <v>272.43729999999999</v>
      </c>
      <c r="CR297">
        <f t="shared" si="359"/>
        <v>0</v>
      </c>
      <c r="CS297">
        <f t="shared" si="360"/>
        <v>0</v>
      </c>
      <c r="CT297">
        <f t="shared" si="361"/>
        <v>0</v>
      </c>
      <c r="CU297">
        <f t="shared" si="362"/>
        <v>0</v>
      </c>
      <c r="CV297">
        <f t="shared" si="363"/>
        <v>0</v>
      </c>
      <c r="CW297">
        <f t="shared" si="364"/>
        <v>0</v>
      </c>
      <c r="CX297">
        <f t="shared" si="365"/>
        <v>0</v>
      </c>
      <c r="CY297">
        <f t="shared" si="366"/>
        <v>0</v>
      </c>
      <c r="CZ297">
        <f t="shared" si="367"/>
        <v>0</v>
      </c>
      <c r="DC297" t="s">
        <v>6</v>
      </c>
      <c r="DD297" t="s">
        <v>6</v>
      </c>
      <c r="DE297" t="s">
        <v>6</v>
      </c>
      <c r="DF297" t="s">
        <v>6</v>
      </c>
      <c r="DG297" t="s">
        <v>6</v>
      </c>
      <c r="DH297" t="s">
        <v>6</v>
      </c>
      <c r="DI297" t="s">
        <v>6</v>
      </c>
      <c r="DJ297" t="s">
        <v>6</v>
      </c>
      <c r="DK297" t="s">
        <v>6</v>
      </c>
      <c r="DL297" t="s">
        <v>6</v>
      </c>
      <c r="DM297" t="s">
        <v>6</v>
      </c>
      <c r="DN297">
        <v>0</v>
      </c>
      <c r="DO297">
        <v>0</v>
      </c>
      <c r="DP297">
        <v>1</v>
      </c>
      <c r="DQ297">
        <v>1</v>
      </c>
      <c r="DU297">
        <v>1010</v>
      </c>
      <c r="DV297" t="s">
        <v>268</v>
      </c>
      <c r="DW297" t="s">
        <v>268</v>
      </c>
      <c r="DX297">
        <v>1</v>
      </c>
      <c r="EE297">
        <v>16510370</v>
      </c>
      <c r="EF297">
        <v>3</v>
      </c>
      <c r="EG297" t="s">
        <v>451</v>
      </c>
      <c r="EH297">
        <v>0</v>
      </c>
      <c r="EI297" t="s">
        <v>6</v>
      </c>
      <c r="EJ297">
        <v>2</v>
      </c>
      <c r="EK297">
        <v>108001</v>
      </c>
      <c r="EL297" t="s">
        <v>452</v>
      </c>
      <c r="EM297" t="s">
        <v>453</v>
      </c>
      <c r="EO297" t="s">
        <v>6</v>
      </c>
      <c r="EQ297">
        <v>0</v>
      </c>
      <c r="ER297">
        <v>38.21</v>
      </c>
      <c r="ES297">
        <v>38.21</v>
      </c>
      <c r="ET297">
        <v>0</v>
      </c>
      <c r="EU297">
        <v>0</v>
      </c>
      <c r="EV297">
        <v>0</v>
      </c>
      <c r="EW297">
        <v>0</v>
      </c>
      <c r="EX297">
        <v>0</v>
      </c>
      <c r="FQ297">
        <v>0</v>
      </c>
      <c r="FR297">
        <f t="shared" si="368"/>
        <v>0</v>
      </c>
      <c r="FS297">
        <v>0</v>
      </c>
      <c r="FX297">
        <v>95</v>
      </c>
      <c r="FY297">
        <v>65</v>
      </c>
      <c r="GA297" t="s">
        <v>6</v>
      </c>
      <c r="GD297">
        <v>0</v>
      </c>
      <c r="GF297">
        <v>25375982</v>
      </c>
      <c r="GG297">
        <v>1</v>
      </c>
      <c r="GH297">
        <v>1</v>
      </c>
      <c r="GI297">
        <v>4</v>
      </c>
      <c r="GJ297">
        <v>0</v>
      </c>
      <c r="GK297">
        <f>ROUND(R297*(S12)/100,2)</f>
        <v>0</v>
      </c>
      <c r="GL297">
        <f t="shared" si="369"/>
        <v>0</v>
      </c>
      <c r="GM297">
        <f t="shared" si="370"/>
        <v>272.44</v>
      </c>
      <c r="GN297">
        <f t="shared" si="371"/>
        <v>0</v>
      </c>
      <c r="GO297">
        <f t="shared" si="372"/>
        <v>272.44</v>
      </c>
      <c r="GP297">
        <f t="shared" si="373"/>
        <v>0</v>
      </c>
      <c r="GR297">
        <v>0</v>
      </c>
      <c r="GS297">
        <v>3</v>
      </c>
      <c r="GT297">
        <v>0</v>
      </c>
      <c r="GU297" t="s">
        <v>6</v>
      </c>
      <c r="GV297">
        <f t="shared" si="374"/>
        <v>0</v>
      </c>
      <c r="GW297">
        <v>1</v>
      </c>
      <c r="GX297">
        <f t="shared" si="375"/>
        <v>0</v>
      </c>
      <c r="HA297">
        <v>0</v>
      </c>
      <c r="HB297">
        <v>0</v>
      </c>
      <c r="IK297">
        <v>0</v>
      </c>
    </row>
    <row r="298" spans="1:255" x14ac:dyDescent="0.2">
      <c r="A298" s="2">
        <v>17</v>
      </c>
      <c r="B298" s="2">
        <v>1</v>
      </c>
      <c r="C298" s="2">
        <f>ROW(SmtRes!A695)</f>
        <v>695</v>
      </c>
      <c r="D298" s="2">
        <f>ROW(EtalonRes!A658)</f>
        <v>658</v>
      </c>
      <c r="E298" s="2" t="s">
        <v>521</v>
      </c>
      <c r="F298" s="2" t="s">
        <v>522</v>
      </c>
      <c r="G298" s="2" t="s">
        <v>523</v>
      </c>
      <c r="H298" s="2" t="s">
        <v>53</v>
      </c>
      <c r="I298" s="2">
        <f>ROUND(0.6/100,9)</f>
        <v>6.0000000000000001E-3</v>
      </c>
      <c r="J298" s="2">
        <v>0</v>
      </c>
      <c r="K298" s="2"/>
      <c r="L298" s="2"/>
      <c r="M298" s="2"/>
      <c r="N298" s="2"/>
      <c r="O298" s="2">
        <f t="shared" si="343"/>
        <v>1.51</v>
      </c>
      <c r="P298" s="2">
        <f t="shared" si="344"/>
        <v>0.53</v>
      </c>
      <c r="Q298" s="2">
        <f t="shared" si="345"/>
        <v>0.12</v>
      </c>
      <c r="R298" s="2">
        <f t="shared" si="346"/>
        <v>0.02</v>
      </c>
      <c r="S298" s="2">
        <f t="shared" si="347"/>
        <v>0.86</v>
      </c>
      <c r="T298" s="2">
        <f t="shared" si="348"/>
        <v>0</v>
      </c>
      <c r="U298" s="2">
        <f t="shared" si="349"/>
        <v>9.1679999999999998E-2</v>
      </c>
      <c r="V298" s="2">
        <f t="shared" si="350"/>
        <v>1.32E-3</v>
      </c>
      <c r="W298" s="2">
        <f t="shared" si="351"/>
        <v>0</v>
      </c>
      <c r="X298" s="2">
        <f t="shared" si="352"/>
        <v>0.84</v>
      </c>
      <c r="Y298" s="2">
        <f t="shared" si="353"/>
        <v>0.56999999999999995</v>
      </c>
      <c r="Z298" s="2"/>
      <c r="AA298" s="2">
        <v>16688585</v>
      </c>
      <c r="AB298" s="2">
        <f t="shared" si="354"/>
        <v>250.92</v>
      </c>
      <c r="AC298" s="2">
        <f t="shared" si="337"/>
        <v>87.74</v>
      </c>
      <c r="AD298" s="2">
        <f t="shared" si="338"/>
        <v>19.55</v>
      </c>
      <c r="AE298" s="2">
        <f t="shared" si="339"/>
        <v>2.77</v>
      </c>
      <c r="AF298" s="2">
        <f t="shared" si="340"/>
        <v>143.63</v>
      </c>
      <c r="AG298" s="2">
        <f t="shared" si="355"/>
        <v>0</v>
      </c>
      <c r="AH298" s="2">
        <f t="shared" si="341"/>
        <v>15.28</v>
      </c>
      <c r="AI298" s="2">
        <f t="shared" si="342"/>
        <v>0.22</v>
      </c>
      <c r="AJ298" s="2">
        <f t="shared" si="356"/>
        <v>0</v>
      </c>
      <c r="AK298" s="2">
        <v>250.92</v>
      </c>
      <c r="AL298" s="2">
        <v>87.74</v>
      </c>
      <c r="AM298" s="2">
        <v>19.55</v>
      </c>
      <c r="AN298" s="2">
        <v>2.77</v>
      </c>
      <c r="AO298" s="2">
        <v>143.63</v>
      </c>
      <c r="AP298" s="2">
        <v>0</v>
      </c>
      <c r="AQ298" s="2">
        <v>15.28</v>
      </c>
      <c r="AR298" s="2">
        <v>0.22</v>
      </c>
      <c r="AS298" s="2">
        <v>0</v>
      </c>
      <c r="AT298" s="2">
        <v>95</v>
      </c>
      <c r="AU298" s="2">
        <v>65</v>
      </c>
      <c r="AV298" s="2">
        <v>1</v>
      </c>
      <c r="AW298" s="2">
        <v>1</v>
      </c>
      <c r="AX298" s="2"/>
      <c r="AY298" s="2"/>
      <c r="AZ298" s="2">
        <v>1</v>
      </c>
      <c r="BA298" s="2">
        <v>1</v>
      </c>
      <c r="BB298" s="2">
        <v>1</v>
      </c>
      <c r="BC298" s="2">
        <v>1</v>
      </c>
      <c r="BD298" s="2" t="s">
        <v>6</v>
      </c>
      <c r="BE298" s="2" t="s">
        <v>6</v>
      </c>
      <c r="BF298" s="2" t="s">
        <v>6</v>
      </c>
      <c r="BG298" s="2" t="s">
        <v>6</v>
      </c>
      <c r="BH298" s="2">
        <v>0</v>
      </c>
      <c r="BI298" s="2">
        <v>2</v>
      </c>
      <c r="BJ298" s="2" t="s">
        <v>524</v>
      </c>
      <c r="BK298" s="2"/>
      <c r="BL298" s="2"/>
      <c r="BM298" s="2">
        <v>108001</v>
      </c>
      <c r="BN298" s="2">
        <v>0</v>
      </c>
      <c r="BO298" s="2" t="s">
        <v>6</v>
      </c>
      <c r="BP298" s="2">
        <v>0</v>
      </c>
      <c r="BQ298" s="2">
        <v>3</v>
      </c>
      <c r="BR298" s="2">
        <v>0</v>
      </c>
      <c r="BS298" s="2">
        <v>1</v>
      </c>
      <c r="BT298" s="2">
        <v>1</v>
      </c>
      <c r="BU298" s="2">
        <v>1</v>
      </c>
      <c r="BV298" s="2">
        <v>1</v>
      </c>
      <c r="BW298" s="2">
        <v>1</v>
      </c>
      <c r="BX298" s="2">
        <v>1</v>
      </c>
      <c r="BY298" s="2" t="s">
        <v>6</v>
      </c>
      <c r="BZ298" s="2">
        <v>95</v>
      </c>
      <c r="CA298" s="2">
        <v>65</v>
      </c>
      <c r="CB298" s="2"/>
      <c r="CC298" s="2"/>
      <c r="CD298" s="2"/>
      <c r="CE298" s="2"/>
      <c r="CF298" s="2">
        <v>0</v>
      </c>
      <c r="CG298" s="2">
        <v>0</v>
      </c>
      <c r="CH298" s="2"/>
      <c r="CI298" s="2"/>
      <c r="CJ298" s="2"/>
      <c r="CK298" s="2"/>
      <c r="CL298" s="2"/>
      <c r="CM298" s="2">
        <v>0</v>
      </c>
      <c r="CN298" s="2" t="s">
        <v>6</v>
      </c>
      <c r="CO298" s="2">
        <v>0</v>
      </c>
      <c r="CP298" s="2">
        <f t="shared" si="357"/>
        <v>1.51</v>
      </c>
      <c r="CQ298" s="2">
        <f t="shared" si="358"/>
        <v>87.74</v>
      </c>
      <c r="CR298" s="2">
        <f t="shared" si="359"/>
        <v>19.55</v>
      </c>
      <c r="CS298" s="2">
        <f t="shared" si="360"/>
        <v>2.77</v>
      </c>
      <c r="CT298" s="2">
        <f t="shared" si="361"/>
        <v>143.63</v>
      </c>
      <c r="CU298" s="2">
        <f t="shared" si="362"/>
        <v>0</v>
      </c>
      <c r="CV298" s="2">
        <f t="shared" si="363"/>
        <v>15.28</v>
      </c>
      <c r="CW298" s="2">
        <f t="shared" si="364"/>
        <v>0.22</v>
      </c>
      <c r="CX298" s="2">
        <f t="shared" si="365"/>
        <v>0</v>
      </c>
      <c r="CY298" s="2">
        <f t="shared" si="366"/>
        <v>0.83599999999999997</v>
      </c>
      <c r="CZ298" s="2">
        <f t="shared" si="367"/>
        <v>0.57200000000000006</v>
      </c>
      <c r="DA298" s="2"/>
      <c r="DB298" s="2"/>
      <c r="DC298" s="2" t="s">
        <v>6</v>
      </c>
      <c r="DD298" s="2" t="s">
        <v>6</v>
      </c>
      <c r="DE298" s="2" t="s">
        <v>6</v>
      </c>
      <c r="DF298" s="2" t="s">
        <v>6</v>
      </c>
      <c r="DG298" s="2" t="s">
        <v>6</v>
      </c>
      <c r="DH298" s="2" t="s">
        <v>6</v>
      </c>
      <c r="DI298" s="2" t="s">
        <v>6</v>
      </c>
      <c r="DJ298" s="2" t="s">
        <v>6</v>
      </c>
      <c r="DK298" s="2" t="s">
        <v>6</v>
      </c>
      <c r="DL298" s="2" t="s">
        <v>6</v>
      </c>
      <c r="DM298" s="2" t="s">
        <v>6</v>
      </c>
      <c r="DN298" s="2">
        <v>0</v>
      </c>
      <c r="DO298" s="2">
        <v>0</v>
      </c>
      <c r="DP298" s="2">
        <v>1</v>
      </c>
      <c r="DQ298" s="2">
        <v>1</v>
      </c>
      <c r="DR298" s="2"/>
      <c r="DS298" s="2"/>
      <c r="DT298" s="2"/>
      <c r="DU298" s="2">
        <v>1003</v>
      </c>
      <c r="DV298" s="2" t="s">
        <v>53</v>
      </c>
      <c r="DW298" s="2" t="s">
        <v>53</v>
      </c>
      <c r="DX298" s="2">
        <v>100</v>
      </c>
      <c r="DY298" s="2"/>
      <c r="DZ298" s="2"/>
      <c r="EA298" s="2"/>
      <c r="EB298" s="2"/>
      <c r="EC298" s="2"/>
      <c r="ED298" s="2"/>
      <c r="EE298" s="2">
        <v>16510370</v>
      </c>
      <c r="EF298" s="2">
        <v>3</v>
      </c>
      <c r="EG298" s="2" t="s">
        <v>451</v>
      </c>
      <c r="EH298" s="2">
        <v>0</v>
      </c>
      <c r="EI298" s="2" t="s">
        <v>6</v>
      </c>
      <c r="EJ298" s="2">
        <v>2</v>
      </c>
      <c r="EK298" s="2">
        <v>108001</v>
      </c>
      <c r="EL298" s="2" t="s">
        <v>452</v>
      </c>
      <c r="EM298" s="2" t="s">
        <v>453</v>
      </c>
      <c r="EN298" s="2"/>
      <c r="EO298" s="2" t="s">
        <v>6</v>
      </c>
      <c r="EP298" s="2"/>
      <c r="EQ298" s="2">
        <v>0</v>
      </c>
      <c r="ER298" s="2">
        <v>250.92</v>
      </c>
      <c r="ES298" s="2">
        <v>87.74</v>
      </c>
      <c r="ET298" s="2">
        <v>19.55</v>
      </c>
      <c r="EU298" s="2">
        <v>2.77</v>
      </c>
      <c r="EV298" s="2">
        <v>143.63</v>
      </c>
      <c r="EW298" s="2">
        <v>15.28</v>
      </c>
      <c r="EX298" s="2">
        <v>0.22</v>
      </c>
      <c r="EY298" s="2">
        <v>0</v>
      </c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>
        <v>0</v>
      </c>
      <c r="FR298" s="2">
        <f t="shared" si="368"/>
        <v>0</v>
      </c>
      <c r="FS298" s="2">
        <v>0</v>
      </c>
      <c r="FT298" s="2"/>
      <c r="FU298" s="2"/>
      <c r="FV298" s="2"/>
      <c r="FW298" s="2"/>
      <c r="FX298" s="2">
        <v>95</v>
      </c>
      <c r="FY298" s="2">
        <v>65</v>
      </c>
      <c r="FZ298" s="2"/>
      <c r="GA298" s="2" t="s">
        <v>6</v>
      </c>
      <c r="GB298" s="2"/>
      <c r="GC298" s="2"/>
      <c r="GD298" s="2">
        <v>0</v>
      </c>
      <c r="GE298" s="2"/>
      <c r="GF298" s="2">
        <v>-111825861</v>
      </c>
      <c r="GG298" s="2">
        <v>2</v>
      </c>
      <c r="GH298" s="2">
        <v>1</v>
      </c>
      <c r="GI298" s="2">
        <v>-2</v>
      </c>
      <c r="GJ298" s="2">
        <v>0</v>
      </c>
      <c r="GK298" s="2">
        <f>ROUND(R298*(R12)/100,2)</f>
        <v>0</v>
      </c>
      <c r="GL298" s="2">
        <f t="shared" si="369"/>
        <v>0</v>
      </c>
      <c r="GM298" s="2">
        <f t="shared" si="370"/>
        <v>2.92</v>
      </c>
      <c r="GN298" s="2">
        <f t="shared" si="371"/>
        <v>0</v>
      </c>
      <c r="GO298" s="2">
        <f t="shared" si="372"/>
        <v>2.92</v>
      </c>
      <c r="GP298" s="2">
        <f t="shared" si="373"/>
        <v>0</v>
      </c>
      <c r="GQ298" s="2"/>
      <c r="GR298" s="2">
        <v>0</v>
      </c>
      <c r="GS298" s="2">
        <v>3</v>
      </c>
      <c r="GT298" s="2">
        <v>0</v>
      </c>
      <c r="GU298" s="2" t="s">
        <v>6</v>
      </c>
      <c r="GV298" s="2">
        <f t="shared" si="374"/>
        <v>0</v>
      </c>
      <c r="GW298" s="2">
        <v>1</v>
      </c>
      <c r="GX298" s="2">
        <f t="shared" si="375"/>
        <v>0</v>
      </c>
      <c r="GY298" s="2"/>
      <c r="GZ298" s="2"/>
      <c r="HA298" s="2">
        <v>0</v>
      </c>
      <c r="HB298" s="2">
        <v>0</v>
      </c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>
        <v>0</v>
      </c>
      <c r="IL298" s="2"/>
      <c r="IM298" s="2"/>
      <c r="IN298" s="2"/>
      <c r="IO298" s="2"/>
      <c r="IP298" s="2"/>
      <c r="IQ298" s="2"/>
      <c r="IR298" s="2"/>
      <c r="IS298" s="2"/>
      <c r="IT298" s="2"/>
      <c r="IU298" s="2"/>
    </row>
    <row r="299" spans="1:255" x14ac:dyDescent="0.2">
      <c r="A299">
        <v>17</v>
      </c>
      <c r="B299">
        <v>1</v>
      </c>
      <c r="C299">
        <f>ROW(SmtRes!A706)</f>
        <v>706</v>
      </c>
      <c r="D299">
        <f>ROW(EtalonRes!A668)</f>
        <v>668</v>
      </c>
      <c r="E299" t="s">
        <v>521</v>
      </c>
      <c r="F299" t="s">
        <v>522</v>
      </c>
      <c r="G299" t="s">
        <v>523</v>
      </c>
      <c r="H299" t="s">
        <v>53</v>
      </c>
      <c r="I299">
        <f>ROUND(0.6/100,9)</f>
        <v>6.0000000000000001E-3</v>
      </c>
      <c r="J299">
        <v>0</v>
      </c>
      <c r="O299">
        <f t="shared" si="343"/>
        <v>10.73</v>
      </c>
      <c r="P299">
        <f t="shared" si="344"/>
        <v>3.75</v>
      </c>
      <c r="Q299">
        <f t="shared" si="345"/>
        <v>0.84</v>
      </c>
      <c r="R299">
        <f t="shared" si="346"/>
        <v>0.12</v>
      </c>
      <c r="S299">
        <f t="shared" si="347"/>
        <v>6.14</v>
      </c>
      <c r="T299">
        <f t="shared" si="348"/>
        <v>0</v>
      </c>
      <c r="U299">
        <f t="shared" si="349"/>
        <v>9.1679999999999998E-2</v>
      </c>
      <c r="V299">
        <f t="shared" si="350"/>
        <v>1.32E-3</v>
      </c>
      <c r="W299">
        <f t="shared" si="351"/>
        <v>0</v>
      </c>
      <c r="X299">
        <f t="shared" si="352"/>
        <v>5.95</v>
      </c>
      <c r="Y299">
        <f t="shared" si="353"/>
        <v>4.07</v>
      </c>
      <c r="AA299">
        <v>16688586</v>
      </c>
      <c r="AB299">
        <f t="shared" si="354"/>
        <v>250.92</v>
      </c>
      <c r="AC299">
        <f t="shared" si="337"/>
        <v>87.74</v>
      </c>
      <c r="AD299">
        <f t="shared" si="338"/>
        <v>19.55</v>
      </c>
      <c r="AE299">
        <f t="shared" si="339"/>
        <v>2.77</v>
      </c>
      <c r="AF299">
        <f t="shared" si="340"/>
        <v>143.63</v>
      </c>
      <c r="AG299">
        <f t="shared" si="355"/>
        <v>0</v>
      </c>
      <c r="AH299">
        <f t="shared" si="341"/>
        <v>15.28</v>
      </c>
      <c r="AI299">
        <f t="shared" si="342"/>
        <v>0.22</v>
      </c>
      <c r="AJ299">
        <f t="shared" si="356"/>
        <v>0</v>
      </c>
      <c r="AK299">
        <v>250.92</v>
      </c>
      <c r="AL299">
        <v>87.74</v>
      </c>
      <c r="AM299">
        <v>19.55</v>
      </c>
      <c r="AN299">
        <v>2.77</v>
      </c>
      <c r="AO299">
        <v>143.63</v>
      </c>
      <c r="AP299">
        <v>0</v>
      </c>
      <c r="AQ299">
        <v>15.28</v>
      </c>
      <c r="AR299">
        <v>0.22</v>
      </c>
      <c r="AS299">
        <v>0</v>
      </c>
      <c r="AT299">
        <v>95</v>
      </c>
      <c r="AU299">
        <v>65</v>
      </c>
      <c r="AV299">
        <v>1</v>
      </c>
      <c r="AW299">
        <v>1</v>
      </c>
      <c r="AZ299">
        <v>7.13</v>
      </c>
      <c r="BA299">
        <v>7.13</v>
      </c>
      <c r="BB299">
        <v>7.13</v>
      </c>
      <c r="BC299">
        <v>7.13</v>
      </c>
      <c r="BD299" t="s">
        <v>6</v>
      </c>
      <c r="BE299" t="s">
        <v>6</v>
      </c>
      <c r="BF299" t="s">
        <v>6</v>
      </c>
      <c r="BG299" t="s">
        <v>6</v>
      </c>
      <c r="BH299">
        <v>0</v>
      </c>
      <c r="BI299">
        <v>2</v>
      </c>
      <c r="BJ299" t="s">
        <v>524</v>
      </c>
      <c r="BM299">
        <v>108001</v>
      </c>
      <c r="BN299">
        <v>0</v>
      </c>
      <c r="BO299" t="s">
        <v>6</v>
      </c>
      <c r="BP299">
        <v>0</v>
      </c>
      <c r="BQ299">
        <v>3</v>
      </c>
      <c r="BR299">
        <v>0</v>
      </c>
      <c r="BS299">
        <v>7.13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6</v>
      </c>
      <c r="BZ299">
        <v>95</v>
      </c>
      <c r="CA299">
        <v>65</v>
      </c>
      <c r="CF299">
        <v>0</v>
      </c>
      <c r="CG299">
        <v>0</v>
      </c>
      <c r="CM299">
        <v>0</v>
      </c>
      <c r="CN299" t="s">
        <v>6</v>
      </c>
      <c r="CO299">
        <v>0</v>
      </c>
      <c r="CP299">
        <f t="shared" si="357"/>
        <v>10.73</v>
      </c>
      <c r="CQ299">
        <f t="shared" si="358"/>
        <v>625.58619999999996</v>
      </c>
      <c r="CR299">
        <f t="shared" si="359"/>
        <v>139.39150000000001</v>
      </c>
      <c r="CS299">
        <f t="shared" si="360"/>
        <v>19.7501</v>
      </c>
      <c r="CT299">
        <f t="shared" si="361"/>
        <v>1024.0818999999999</v>
      </c>
      <c r="CU299">
        <f t="shared" si="362"/>
        <v>0</v>
      </c>
      <c r="CV299">
        <f t="shared" si="363"/>
        <v>15.28</v>
      </c>
      <c r="CW299">
        <f t="shared" si="364"/>
        <v>0.22</v>
      </c>
      <c r="CX299">
        <f t="shared" si="365"/>
        <v>0</v>
      </c>
      <c r="CY299">
        <f t="shared" si="366"/>
        <v>5.9469999999999992</v>
      </c>
      <c r="CZ299">
        <f t="shared" si="367"/>
        <v>4.069</v>
      </c>
      <c r="DC299" t="s">
        <v>6</v>
      </c>
      <c r="DD299" t="s">
        <v>6</v>
      </c>
      <c r="DE299" t="s">
        <v>6</v>
      </c>
      <c r="DF299" t="s">
        <v>6</v>
      </c>
      <c r="DG299" t="s">
        <v>6</v>
      </c>
      <c r="DH299" t="s">
        <v>6</v>
      </c>
      <c r="DI299" t="s">
        <v>6</v>
      </c>
      <c r="DJ299" t="s">
        <v>6</v>
      </c>
      <c r="DK299" t="s">
        <v>6</v>
      </c>
      <c r="DL299" t="s">
        <v>6</v>
      </c>
      <c r="DM299" t="s">
        <v>6</v>
      </c>
      <c r="DN299">
        <v>0</v>
      </c>
      <c r="DO299">
        <v>0</v>
      </c>
      <c r="DP299">
        <v>1</v>
      </c>
      <c r="DQ299">
        <v>1</v>
      </c>
      <c r="DU299">
        <v>1003</v>
      </c>
      <c r="DV299" t="s">
        <v>53</v>
      </c>
      <c r="DW299" t="s">
        <v>53</v>
      </c>
      <c r="DX299">
        <v>100</v>
      </c>
      <c r="EE299">
        <v>16510370</v>
      </c>
      <c r="EF299">
        <v>3</v>
      </c>
      <c r="EG299" t="s">
        <v>451</v>
      </c>
      <c r="EH299">
        <v>0</v>
      </c>
      <c r="EI299" t="s">
        <v>6</v>
      </c>
      <c r="EJ299">
        <v>2</v>
      </c>
      <c r="EK299">
        <v>108001</v>
      </c>
      <c r="EL299" t="s">
        <v>452</v>
      </c>
      <c r="EM299" t="s">
        <v>453</v>
      </c>
      <c r="EO299" t="s">
        <v>6</v>
      </c>
      <c r="EQ299">
        <v>0</v>
      </c>
      <c r="ER299">
        <v>250.92</v>
      </c>
      <c r="ES299">
        <v>87.74</v>
      </c>
      <c r="ET299">
        <v>19.55</v>
      </c>
      <c r="EU299">
        <v>2.77</v>
      </c>
      <c r="EV299">
        <v>143.63</v>
      </c>
      <c r="EW299">
        <v>15.28</v>
      </c>
      <c r="EX299">
        <v>0.22</v>
      </c>
      <c r="EY299">
        <v>0</v>
      </c>
      <c r="FQ299">
        <v>0</v>
      </c>
      <c r="FR299">
        <f t="shared" si="368"/>
        <v>0</v>
      </c>
      <c r="FS299">
        <v>0</v>
      </c>
      <c r="FX299">
        <v>95</v>
      </c>
      <c r="FY299">
        <v>65</v>
      </c>
      <c r="GA299" t="s">
        <v>6</v>
      </c>
      <c r="GD299">
        <v>0</v>
      </c>
      <c r="GF299">
        <v>-111825861</v>
      </c>
      <c r="GG299">
        <v>1</v>
      </c>
      <c r="GH299">
        <v>1</v>
      </c>
      <c r="GI299">
        <v>4</v>
      </c>
      <c r="GJ299">
        <v>0</v>
      </c>
      <c r="GK299">
        <f>ROUND(R299*(S12)/100,2)</f>
        <v>0</v>
      </c>
      <c r="GL299">
        <f t="shared" si="369"/>
        <v>0</v>
      </c>
      <c r="GM299">
        <f t="shared" si="370"/>
        <v>20.75</v>
      </c>
      <c r="GN299">
        <f t="shared" si="371"/>
        <v>0</v>
      </c>
      <c r="GO299">
        <f t="shared" si="372"/>
        <v>20.75</v>
      </c>
      <c r="GP299">
        <f t="shared" si="373"/>
        <v>0</v>
      </c>
      <c r="GR299">
        <v>0</v>
      </c>
      <c r="GS299">
        <v>3</v>
      </c>
      <c r="GT299">
        <v>0</v>
      </c>
      <c r="GU299" t="s">
        <v>6</v>
      </c>
      <c r="GV299">
        <f t="shared" si="374"/>
        <v>0</v>
      </c>
      <c r="GW299">
        <v>1</v>
      </c>
      <c r="GX299">
        <f t="shared" si="375"/>
        <v>0</v>
      </c>
      <c r="HA299">
        <v>0</v>
      </c>
      <c r="HB299">
        <v>0</v>
      </c>
      <c r="IK299">
        <v>0</v>
      </c>
    </row>
    <row r="300" spans="1:255" x14ac:dyDescent="0.2">
      <c r="A300" s="2">
        <v>18</v>
      </c>
      <c r="B300" s="2">
        <v>1</v>
      </c>
      <c r="C300" s="2">
        <v>694</v>
      </c>
      <c r="D300" s="2"/>
      <c r="E300" s="2" t="s">
        <v>525</v>
      </c>
      <c r="F300" s="2" t="s">
        <v>526</v>
      </c>
      <c r="G300" s="2" t="s">
        <v>527</v>
      </c>
      <c r="H300" s="2" t="s">
        <v>268</v>
      </c>
      <c r="I300" s="2">
        <f>I298*J300</f>
        <v>1</v>
      </c>
      <c r="J300" s="2">
        <v>166.66666666666666</v>
      </c>
      <c r="K300" s="2"/>
      <c r="L300" s="2"/>
      <c r="M300" s="2"/>
      <c r="N300" s="2"/>
      <c r="O300" s="2">
        <f t="shared" si="343"/>
        <v>51.06</v>
      </c>
      <c r="P300" s="2">
        <f t="shared" si="344"/>
        <v>51.06</v>
      </c>
      <c r="Q300" s="2">
        <f t="shared" si="345"/>
        <v>0</v>
      </c>
      <c r="R300" s="2">
        <f t="shared" si="346"/>
        <v>0</v>
      </c>
      <c r="S300" s="2">
        <f t="shared" si="347"/>
        <v>0</v>
      </c>
      <c r="T300" s="2">
        <f t="shared" si="348"/>
        <v>0</v>
      </c>
      <c r="U300" s="2">
        <f t="shared" si="349"/>
        <v>0</v>
      </c>
      <c r="V300" s="2">
        <f t="shared" si="350"/>
        <v>0</v>
      </c>
      <c r="W300" s="2">
        <f t="shared" si="351"/>
        <v>0</v>
      </c>
      <c r="X300" s="2">
        <f t="shared" si="352"/>
        <v>0</v>
      </c>
      <c r="Y300" s="2">
        <f t="shared" si="353"/>
        <v>0</v>
      </c>
      <c r="Z300" s="2"/>
      <c r="AA300" s="2">
        <v>16688585</v>
      </c>
      <c r="AB300" s="2">
        <f t="shared" si="354"/>
        <v>51.06</v>
      </c>
      <c r="AC300" s="2">
        <f t="shared" ref="AC300:AC331" si="376">ROUND((ES300),6)</f>
        <v>51.06</v>
      </c>
      <c r="AD300" s="2">
        <f t="shared" ref="AD300:AD331" si="377">ROUND((((ET300)-(EU300))+AE300),6)</f>
        <v>0</v>
      </c>
      <c r="AE300" s="2">
        <f t="shared" ref="AE300:AE331" si="378">ROUND((EU300),6)</f>
        <v>0</v>
      </c>
      <c r="AF300" s="2">
        <f t="shared" ref="AF300:AF331" si="379">ROUND((EV300),6)</f>
        <v>0</v>
      </c>
      <c r="AG300" s="2">
        <f t="shared" si="355"/>
        <v>0</v>
      </c>
      <c r="AH300" s="2">
        <f t="shared" ref="AH300:AH331" si="380">(EW300)</f>
        <v>0</v>
      </c>
      <c r="AI300" s="2">
        <f t="shared" ref="AI300:AI331" si="381">(EX300)</f>
        <v>0</v>
      </c>
      <c r="AJ300" s="2">
        <f t="shared" si="356"/>
        <v>0</v>
      </c>
      <c r="AK300" s="2">
        <v>51.06</v>
      </c>
      <c r="AL300" s="2">
        <v>51.06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95</v>
      </c>
      <c r="AU300" s="2">
        <v>65</v>
      </c>
      <c r="AV300" s="2">
        <v>1</v>
      </c>
      <c r="AW300" s="2">
        <v>1</v>
      </c>
      <c r="AX300" s="2"/>
      <c r="AY300" s="2"/>
      <c r="AZ300" s="2">
        <v>1</v>
      </c>
      <c r="BA300" s="2">
        <v>1</v>
      </c>
      <c r="BB300" s="2">
        <v>1</v>
      </c>
      <c r="BC300" s="2">
        <v>1</v>
      </c>
      <c r="BD300" s="2" t="s">
        <v>6</v>
      </c>
      <c r="BE300" s="2" t="s">
        <v>6</v>
      </c>
      <c r="BF300" s="2" t="s">
        <v>6</v>
      </c>
      <c r="BG300" s="2" t="s">
        <v>6</v>
      </c>
      <c r="BH300" s="2">
        <v>3</v>
      </c>
      <c r="BI300" s="2">
        <v>2</v>
      </c>
      <c r="BJ300" s="2" t="s">
        <v>528</v>
      </c>
      <c r="BK300" s="2"/>
      <c r="BL300" s="2"/>
      <c r="BM300" s="2">
        <v>108001</v>
      </c>
      <c r="BN300" s="2">
        <v>0</v>
      </c>
      <c r="BO300" s="2" t="s">
        <v>6</v>
      </c>
      <c r="BP300" s="2">
        <v>0</v>
      </c>
      <c r="BQ300" s="2">
        <v>3</v>
      </c>
      <c r="BR300" s="2">
        <v>0</v>
      </c>
      <c r="BS300" s="2">
        <v>1</v>
      </c>
      <c r="BT300" s="2">
        <v>1</v>
      </c>
      <c r="BU300" s="2">
        <v>1</v>
      </c>
      <c r="BV300" s="2">
        <v>1</v>
      </c>
      <c r="BW300" s="2">
        <v>1</v>
      </c>
      <c r="BX300" s="2">
        <v>1</v>
      </c>
      <c r="BY300" s="2" t="s">
        <v>6</v>
      </c>
      <c r="BZ300" s="2">
        <v>95</v>
      </c>
      <c r="CA300" s="2">
        <v>65</v>
      </c>
      <c r="CB300" s="2"/>
      <c r="CC300" s="2"/>
      <c r="CD300" s="2"/>
      <c r="CE300" s="2"/>
      <c r="CF300" s="2">
        <v>0</v>
      </c>
      <c r="CG300" s="2">
        <v>0</v>
      </c>
      <c r="CH300" s="2"/>
      <c r="CI300" s="2"/>
      <c r="CJ300" s="2"/>
      <c r="CK300" s="2"/>
      <c r="CL300" s="2"/>
      <c r="CM300" s="2">
        <v>0</v>
      </c>
      <c r="CN300" s="2" t="s">
        <v>6</v>
      </c>
      <c r="CO300" s="2">
        <v>0</v>
      </c>
      <c r="CP300" s="2">
        <f t="shared" si="357"/>
        <v>51.06</v>
      </c>
      <c r="CQ300" s="2">
        <f t="shared" si="358"/>
        <v>51.06</v>
      </c>
      <c r="CR300" s="2">
        <f t="shared" si="359"/>
        <v>0</v>
      </c>
      <c r="CS300" s="2">
        <f t="shared" si="360"/>
        <v>0</v>
      </c>
      <c r="CT300" s="2">
        <f t="shared" si="361"/>
        <v>0</v>
      </c>
      <c r="CU300" s="2">
        <f t="shared" si="362"/>
        <v>0</v>
      </c>
      <c r="CV300" s="2">
        <f t="shared" si="363"/>
        <v>0</v>
      </c>
      <c r="CW300" s="2">
        <f t="shared" si="364"/>
        <v>0</v>
      </c>
      <c r="CX300" s="2">
        <f t="shared" si="365"/>
        <v>0</v>
      </c>
      <c r="CY300" s="2">
        <f t="shared" si="366"/>
        <v>0</v>
      </c>
      <c r="CZ300" s="2">
        <f t="shared" si="367"/>
        <v>0</v>
      </c>
      <c r="DA300" s="2"/>
      <c r="DB300" s="2"/>
      <c r="DC300" s="2" t="s">
        <v>6</v>
      </c>
      <c r="DD300" s="2" t="s">
        <v>6</v>
      </c>
      <c r="DE300" s="2" t="s">
        <v>6</v>
      </c>
      <c r="DF300" s="2" t="s">
        <v>6</v>
      </c>
      <c r="DG300" s="2" t="s">
        <v>6</v>
      </c>
      <c r="DH300" s="2" t="s">
        <v>6</v>
      </c>
      <c r="DI300" s="2" t="s">
        <v>6</v>
      </c>
      <c r="DJ300" s="2" t="s">
        <v>6</v>
      </c>
      <c r="DK300" s="2" t="s">
        <v>6</v>
      </c>
      <c r="DL300" s="2" t="s">
        <v>6</v>
      </c>
      <c r="DM300" s="2" t="s">
        <v>6</v>
      </c>
      <c r="DN300" s="2">
        <v>0</v>
      </c>
      <c r="DO300" s="2">
        <v>0</v>
      </c>
      <c r="DP300" s="2">
        <v>1</v>
      </c>
      <c r="DQ300" s="2">
        <v>1</v>
      </c>
      <c r="DR300" s="2"/>
      <c r="DS300" s="2"/>
      <c r="DT300" s="2"/>
      <c r="DU300" s="2">
        <v>1010</v>
      </c>
      <c r="DV300" s="2" t="s">
        <v>268</v>
      </c>
      <c r="DW300" s="2" t="s">
        <v>268</v>
      </c>
      <c r="DX300" s="2">
        <v>1</v>
      </c>
      <c r="DY300" s="2"/>
      <c r="DZ300" s="2"/>
      <c r="EA300" s="2"/>
      <c r="EB300" s="2"/>
      <c r="EC300" s="2"/>
      <c r="ED300" s="2"/>
      <c r="EE300" s="2">
        <v>16510370</v>
      </c>
      <c r="EF300" s="2">
        <v>3</v>
      </c>
      <c r="EG300" s="2" t="s">
        <v>451</v>
      </c>
      <c r="EH300" s="2">
        <v>0</v>
      </c>
      <c r="EI300" s="2" t="s">
        <v>6</v>
      </c>
      <c r="EJ300" s="2">
        <v>2</v>
      </c>
      <c r="EK300" s="2">
        <v>108001</v>
      </c>
      <c r="EL300" s="2" t="s">
        <v>452</v>
      </c>
      <c r="EM300" s="2" t="s">
        <v>453</v>
      </c>
      <c r="EN300" s="2"/>
      <c r="EO300" s="2" t="s">
        <v>6</v>
      </c>
      <c r="EP300" s="2"/>
      <c r="EQ300" s="2">
        <v>0</v>
      </c>
      <c r="ER300" s="2">
        <v>51.06</v>
      </c>
      <c r="ES300" s="2">
        <v>51.06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>
        <v>0</v>
      </c>
      <c r="FR300" s="2">
        <f t="shared" si="368"/>
        <v>0</v>
      </c>
      <c r="FS300" s="2">
        <v>0</v>
      </c>
      <c r="FT300" s="2"/>
      <c r="FU300" s="2"/>
      <c r="FV300" s="2"/>
      <c r="FW300" s="2"/>
      <c r="FX300" s="2">
        <v>95</v>
      </c>
      <c r="FY300" s="2">
        <v>65</v>
      </c>
      <c r="FZ300" s="2"/>
      <c r="GA300" s="2" t="s">
        <v>6</v>
      </c>
      <c r="GB300" s="2"/>
      <c r="GC300" s="2"/>
      <c r="GD300" s="2">
        <v>0</v>
      </c>
      <c r="GE300" s="2"/>
      <c r="GF300" s="2">
        <v>-588677688</v>
      </c>
      <c r="GG300" s="2">
        <v>2</v>
      </c>
      <c r="GH300" s="2">
        <v>1</v>
      </c>
      <c r="GI300" s="2">
        <v>-2</v>
      </c>
      <c r="GJ300" s="2">
        <v>0</v>
      </c>
      <c r="GK300" s="2">
        <f>ROUND(R300*(R12)/100,2)</f>
        <v>0</v>
      </c>
      <c r="GL300" s="2">
        <f t="shared" si="369"/>
        <v>0</v>
      </c>
      <c r="GM300" s="2">
        <f t="shared" si="370"/>
        <v>51.06</v>
      </c>
      <c r="GN300" s="2">
        <f t="shared" si="371"/>
        <v>0</v>
      </c>
      <c r="GO300" s="2">
        <f t="shared" si="372"/>
        <v>51.06</v>
      </c>
      <c r="GP300" s="2">
        <f t="shared" si="373"/>
        <v>0</v>
      </c>
      <c r="GQ300" s="2"/>
      <c r="GR300" s="2">
        <v>0</v>
      </c>
      <c r="GS300" s="2">
        <v>3</v>
      </c>
      <c r="GT300" s="2">
        <v>0</v>
      </c>
      <c r="GU300" s="2" t="s">
        <v>6</v>
      </c>
      <c r="GV300" s="2">
        <f t="shared" si="374"/>
        <v>0</v>
      </c>
      <c r="GW300" s="2">
        <v>1</v>
      </c>
      <c r="GX300" s="2">
        <f t="shared" si="375"/>
        <v>0</v>
      </c>
      <c r="GY300" s="2"/>
      <c r="GZ300" s="2"/>
      <c r="HA300" s="2">
        <v>0</v>
      </c>
      <c r="HB300" s="2">
        <v>0</v>
      </c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>
        <v>0</v>
      </c>
      <c r="IL300" s="2"/>
      <c r="IM300" s="2"/>
      <c r="IN300" s="2"/>
      <c r="IO300" s="2"/>
      <c r="IP300" s="2"/>
      <c r="IQ300" s="2"/>
      <c r="IR300" s="2"/>
      <c r="IS300" s="2"/>
      <c r="IT300" s="2"/>
      <c r="IU300" s="2"/>
    </row>
    <row r="301" spans="1:255" x14ac:dyDescent="0.2">
      <c r="A301">
        <v>18</v>
      </c>
      <c r="B301">
        <v>1</v>
      </c>
      <c r="C301">
        <v>705</v>
      </c>
      <c r="E301" t="s">
        <v>525</v>
      </c>
      <c r="F301" t="s">
        <v>526</v>
      </c>
      <c r="G301" t="s">
        <v>527</v>
      </c>
      <c r="H301" t="s">
        <v>268</v>
      </c>
      <c r="I301">
        <f>I299*J301</f>
        <v>1</v>
      </c>
      <c r="J301">
        <v>166.66666666666666</v>
      </c>
      <c r="O301">
        <f t="shared" si="343"/>
        <v>364.06</v>
      </c>
      <c r="P301">
        <f t="shared" si="344"/>
        <v>364.06</v>
      </c>
      <c r="Q301">
        <f t="shared" si="345"/>
        <v>0</v>
      </c>
      <c r="R301">
        <f t="shared" si="346"/>
        <v>0</v>
      </c>
      <c r="S301">
        <f t="shared" si="347"/>
        <v>0</v>
      </c>
      <c r="T301">
        <f t="shared" si="348"/>
        <v>0</v>
      </c>
      <c r="U301">
        <f t="shared" si="349"/>
        <v>0</v>
      </c>
      <c r="V301">
        <f t="shared" si="350"/>
        <v>0</v>
      </c>
      <c r="W301">
        <f t="shared" si="351"/>
        <v>0</v>
      </c>
      <c r="X301">
        <f t="shared" si="352"/>
        <v>0</v>
      </c>
      <c r="Y301">
        <f t="shared" si="353"/>
        <v>0</v>
      </c>
      <c r="AA301">
        <v>16688586</v>
      </c>
      <c r="AB301">
        <f t="shared" si="354"/>
        <v>51.06</v>
      </c>
      <c r="AC301">
        <f t="shared" si="376"/>
        <v>51.06</v>
      </c>
      <c r="AD301">
        <f t="shared" si="377"/>
        <v>0</v>
      </c>
      <c r="AE301">
        <f t="shared" si="378"/>
        <v>0</v>
      </c>
      <c r="AF301">
        <f t="shared" si="379"/>
        <v>0</v>
      </c>
      <c r="AG301">
        <f t="shared" si="355"/>
        <v>0</v>
      </c>
      <c r="AH301">
        <f t="shared" si="380"/>
        <v>0</v>
      </c>
      <c r="AI301">
        <f t="shared" si="381"/>
        <v>0</v>
      </c>
      <c r="AJ301">
        <f t="shared" si="356"/>
        <v>0</v>
      </c>
      <c r="AK301">
        <v>51.06</v>
      </c>
      <c r="AL301">
        <v>51.06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95</v>
      </c>
      <c r="AU301">
        <v>65</v>
      </c>
      <c r="AV301">
        <v>1</v>
      </c>
      <c r="AW301">
        <v>1</v>
      </c>
      <c r="AZ301">
        <v>7.13</v>
      </c>
      <c r="BA301">
        <v>1</v>
      </c>
      <c r="BB301">
        <v>1</v>
      </c>
      <c r="BC301">
        <v>7.13</v>
      </c>
      <c r="BD301" t="s">
        <v>6</v>
      </c>
      <c r="BE301" t="s">
        <v>6</v>
      </c>
      <c r="BF301" t="s">
        <v>6</v>
      </c>
      <c r="BG301" t="s">
        <v>6</v>
      </c>
      <c r="BH301">
        <v>3</v>
      </c>
      <c r="BI301">
        <v>2</v>
      </c>
      <c r="BJ301" t="s">
        <v>528</v>
      </c>
      <c r="BM301">
        <v>108001</v>
      </c>
      <c r="BN301">
        <v>0</v>
      </c>
      <c r="BO301" t="s">
        <v>6</v>
      </c>
      <c r="BP301">
        <v>0</v>
      </c>
      <c r="BQ301">
        <v>3</v>
      </c>
      <c r="BR301">
        <v>0</v>
      </c>
      <c r="BS301">
        <v>1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6</v>
      </c>
      <c r="BZ301">
        <v>95</v>
      </c>
      <c r="CA301">
        <v>65</v>
      </c>
      <c r="CF301">
        <v>0</v>
      </c>
      <c r="CG301">
        <v>0</v>
      </c>
      <c r="CM301">
        <v>0</v>
      </c>
      <c r="CN301" t="s">
        <v>6</v>
      </c>
      <c r="CO301">
        <v>0</v>
      </c>
      <c r="CP301">
        <f t="shared" si="357"/>
        <v>364.06</v>
      </c>
      <c r="CQ301">
        <f t="shared" si="358"/>
        <v>364.05779999999999</v>
      </c>
      <c r="CR301">
        <f t="shared" si="359"/>
        <v>0</v>
      </c>
      <c r="CS301">
        <f t="shared" si="360"/>
        <v>0</v>
      </c>
      <c r="CT301">
        <f t="shared" si="361"/>
        <v>0</v>
      </c>
      <c r="CU301">
        <f t="shared" si="362"/>
        <v>0</v>
      </c>
      <c r="CV301">
        <f t="shared" si="363"/>
        <v>0</v>
      </c>
      <c r="CW301">
        <f t="shared" si="364"/>
        <v>0</v>
      </c>
      <c r="CX301">
        <f t="shared" si="365"/>
        <v>0</v>
      </c>
      <c r="CY301">
        <f t="shared" si="366"/>
        <v>0</v>
      </c>
      <c r="CZ301">
        <f t="shared" si="367"/>
        <v>0</v>
      </c>
      <c r="DC301" t="s">
        <v>6</v>
      </c>
      <c r="DD301" t="s">
        <v>6</v>
      </c>
      <c r="DE301" t="s">
        <v>6</v>
      </c>
      <c r="DF301" t="s">
        <v>6</v>
      </c>
      <c r="DG301" t="s">
        <v>6</v>
      </c>
      <c r="DH301" t="s">
        <v>6</v>
      </c>
      <c r="DI301" t="s">
        <v>6</v>
      </c>
      <c r="DJ301" t="s">
        <v>6</v>
      </c>
      <c r="DK301" t="s">
        <v>6</v>
      </c>
      <c r="DL301" t="s">
        <v>6</v>
      </c>
      <c r="DM301" t="s">
        <v>6</v>
      </c>
      <c r="DN301">
        <v>0</v>
      </c>
      <c r="DO301">
        <v>0</v>
      </c>
      <c r="DP301">
        <v>1</v>
      </c>
      <c r="DQ301">
        <v>1</v>
      </c>
      <c r="DU301">
        <v>1010</v>
      </c>
      <c r="DV301" t="s">
        <v>268</v>
      </c>
      <c r="DW301" t="s">
        <v>268</v>
      </c>
      <c r="DX301">
        <v>1</v>
      </c>
      <c r="EE301">
        <v>16510370</v>
      </c>
      <c r="EF301">
        <v>3</v>
      </c>
      <c r="EG301" t="s">
        <v>451</v>
      </c>
      <c r="EH301">
        <v>0</v>
      </c>
      <c r="EI301" t="s">
        <v>6</v>
      </c>
      <c r="EJ301">
        <v>2</v>
      </c>
      <c r="EK301">
        <v>108001</v>
      </c>
      <c r="EL301" t="s">
        <v>452</v>
      </c>
      <c r="EM301" t="s">
        <v>453</v>
      </c>
      <c r="EO301" t="s">
        <v>6</v>
      </c>
      <c r="EQ301">
        <v>0</v>
      </c>
      <c r="ER301">
        <v>51.06</v>
      </c>
      <c r="ES301">
        <v>51.06</v>
      </c>
      <c r="ET301">
        <v>0</v>
      </c>
      <c r="EU301">
        <v>0</v>
      </c>
      <c r="EV301">
        <v>0</v>
      </c>
      <c r="EW301">
        <v>0</v>
      </c>
      <c r="EX301">
        <v>0</v>
      </c>
      <c r="FQ301">
        <v>0</v>
      </c>
      <c r="FR301">
        <f t="shared" si="368"/>
        <v>0</v>
      </c>
      <c r="FS301">
        <v>0</v>
      </c>
      <c r="FX301">
        <v>95</v>
      </c>
      <c r="FY301">
        <v>65</v>
      </c>
      <c r="GA301" t="s">
        <v>6</v>
      </c>
      <c r="GD301">
        <v>0</v>
      </c>
      <c r="GF301">
        <v>-588677688</v>
      </c>
      <c r="GG301">
        <v>1</v>
      </c>
      <c r="GH301">
        <v>1</v>
      </c>
      <c r="GI301">
        <v>4</v>
      </c>
      <c r="GJ301">
        <v>0</v>
      </c>
      <c r="GK301">
        <f>ROUND(R301*(S12)/100,2)</f>
        <v>0</v>
      </c>
      <c r="GL301">
        <f t="shared" si="369"/>
        <v>0</v>
      </c>
      <c r="GM301">
        <f t="shared" si="370"/>
        <v>364.06</v>
      </c>
      <c r="GN301">
        <f t="shared" si="371"/>
        <v>0</v>
      </c>
      <c r="GO301">
        <f t="shared" si="372"/>
        <v>364.06</v>
      </c>
      <c r="GP301">
        <f t="shared" si="373"/>
        <v>0</v>
      </c>
      <c r="GR301">
        <v>0</v>
      </c>
      <c r="GS301">
        <v>3</v>
      </c>
      <c r="GT301">
        <v>0</v>
      </c>
      <c r="GU301" t="s">
        <v>6</v>
      </c>
      <c r="GV301">
        <f t="shared" si="374"/>
        <v>0</v>
      </c>
      <c r="GW301">
        <v>1</v>
      </c>
      <c r="GX301">
        <f t="shared" si="375"/>
        <v>0</v>
      </c>
      <c r="HA301">
        <v>0</v>
      </c>
      <c r="HB301">
        <v>0</v>
      </c>
      <c r="IK301">
        <v>0</v>
      </c>
    </row>
    <row r="302" spans="1:255" x14ac:dyDescent="0.2">
      <c r="A302" s="2">
        <v>17</v>
      </c>
      <c r="B302" s="2">
        <v>1</v>
      </c>
      <c r="C302" s="2">
        <f>ROW(SmtRes!A712)</f>
        <v>712</v>
      </c>
      <c r="D302" s="2">
        <f>ROW(EtalonRes!A673)</f>
        <v>673</v>
      </c>
      <c r="E302" s="2" t="s">
        <v>529</v>
      </c>
      <c r="F302" s="2" t="s">
        <v>530</v>
      </c>
      <c r="G302" s="2" t="s">
        <v>531</v>
      </c>
      <c r="H302" s="2" t="s">
        <v>447</v>
      </c>
      <c r="I302" s="2">
        <v>9</v>
      </c>
      <c r="J302" s="2">
        <v>0</v>
      </c>
      <c r="K302" s="2"/>
      <c r="L302" s="2"/>
      <c r="M302" s="2"/>
      <c r="N302" s="2"/>
      <c r="O302" s="2">
        <f t="shared" si="343"/>
        <v>47.61</v>
      </c>
      <c r="P302" s="2">
        <f t="shared" si="344"/>
        <v>3.69</v>
      </c>
      <c r="Q302" s="2">
        <f t="shared" si="345"/>
        <v>0</v>
      </c>
      <c r="R302" s="2">
        <f t="shared" si="346"/>
        <v>0</v>
      </c>
      <c r="S302" s="2">
        <f t="shared" si="347"/>
        <v>43.92</v>
      </c>
      <c r="T302" s="2">
        <f t="shared" si="348"/>
        <v>0</v>
      </c>
      <c r="U302" s="2">
        <f t="shared" si="349"/>
        <v>4.5</v>
      </c>
      <c r="V302" s="2">
        <f t="shared" si="350"/>
        <v>0</v>
      </c>
      <c r="W302" s="2">
        <f t="shared" si="351"/>
        <v>0</v>
      </c>
      <c r="X302" s="2">
        <f t="shared" si="352"/>
        <v>35.14</v>
      </c>
      <c r="Y302" s="2">
        <f t="shared" si="353"/>
        <v>26.35</v>
      </c>
      <c r="Z302" s="2"/>
      <c r="AA302" s="2">
        <v>16688585</v>
      </c>
      <c r="AB302" s="2">
        <f t="shared" si="354"/>
        <v>5.29</v>
      </c>
      <c r="AC302" s="2">
        <f t="shared" si="376"/>
        <v>0.41</v>
      </c>
      <c r="AD302" s="2">
        <f t="shared" si="377"/>
        <v>0</v>
      </c>
      <c r="AE302" s="2">
        <f t="shared" si="378"/>
        <v>0</v>
      </c>
      <c r="AF302" s="2">
        <f t="shared" si="379"/>
        <v>4.88</v>
      </c>
      <c r="AG302" s="2">
        <f t="shared" si="355"/>
        <v>0</v>
      </c>
      <c r="AH302" s="2">
        <f t="shared" si="380"/>
        <v>0.5</v>
      </c>
      <c r="AI302" s="2">
        <f t="shared" si="381"/>
        <v>0</v>
      </c>
      <c r="AJ302" s="2">
        <f t="shared" si="356"/>
        <v>0</v>
      </c>
      <c r="AK302" s="2">
        <v>5.29</v>
      </c>
      <c r="AL302" s="2">
        <v>0.41</v>
      </c>
      <c r="AM302" s="2">
        <v>0</v>
      </c>
      <c r="AN302" s="2">
        <v>0</v>
      </c>
      <c r="AO302" s="2">
        <v>4.88</v>
      </c>
      <c r="AP302" s="2">
        <v>0</v>
      </c>
      <c r="AQ302" s="2">
        <v>0.5</v>
      </c>
      <c r="AR302" s="2">
        <v>0</v>
      </c>
      <c r="AS302" s="2">
        <v>0</v>
      </c>
      <c r="AT302" s="2">
        <v>80</v>
      </c>
      <c r="AU302" s="2">
        <v>60</v>
      </c>
      <c r="AV302" s="2">
        <v>1</v>
      </c>
      <c r="AW302" s="2">
        <v>1</v>
      </c>
      <c r="AX302" s="2"/>
      <c r="AY302" s="2"/>
      <c r="AZ302" s="2">
        <v>1</v>
      </c>
      <c r="BA302" s="2">
        <v>1</v>
      </c>
      <c r="BB302" s="2">
        <v>1</v>
      </c>
      <c r="BC302" s="2">
        <v>1</v>
      </c>
      <c r="BD302" s="2" t="s">
        <v>6</v>
      </c>
      <c r="BE302" s="2" t="s">
        <v>6</v>
      </c>
      <c r="BF302" s="2" t="s">
        <v>6</v>
      </c>
      <c r="BG302" s="2" t="s">
        <v>6</v>
      </c>
      <c r="BH302" s="2">
        <v>0</v>
      </c>
      <c r="BI302" s="2">
        <v>2</v>
      </c>
      <c r="BJ302" s="2" t="s">
        <v>532</v>
      </c>
      <c r="BK302" s="2"/>
      <c r="BL302" s="2"/>
      <c r="BM302" s="2">
        <v>110011</v>
      </c>
      <c r="BN302" s="2">
        <v>0</v>
      </c>
      <c r="BO302" s="2" t="s">
        <v>6</v>
      </c>
      <c r="BP302" s="2">
        <v>0</v>
      </c>
      <c r="BQ302" s="2">
        <v>3</v>
      </c>
      <c r="BR302" s="2">
        <v>0</v>
      </c>
      <c r="BS302" s="2">
        <v>1</v>
      </c>
      <c r="BT302" s="2">
        <v>1</v>
      </c>
      <c r="BU302" s="2">
        <v>1</v>
      </c>
      <c r="BV302" s="2">
        <v>1</v>
      </c>
      <c r="BW302" s="2">
        <v>1</v>
      </c>
      <c r="BX302" s="2">
        <v>1</v>
      </c>
      <c r="BY302" s="2" t="s">
        <v>6</v>
      </c>
      <c r="BZ302" s="2">
        <v>80</v>
      </c>
      <c r="CA302" s="2">
        <v>60</v>
      </c>
      <c r="CB302" s="2"/>
      <c r="CC302" s="2"/>
      <c r="CD302" s="2"/>
      <c r="CE302" s="2"/>
      <c r="CF302" s="2">
        <v>0</v>
      </c>
      <c r="CG302" s="2">
        <v>0</v>
      </c>
      <c r="CH302" s="2"/>
      <c r="CI302" s="2"/>
      <c r="CJ302" s="2"/>
      <c r="CK302" s="2"/>
      <c r="CL302" s="2"/>
      <c r="CM302" s="2">
        <v>0</v>
      </c>
      <c r="CN302" s="2" t="s">
        <v>6</v>
      </c>
      <c r="CO302" s="2">
        <v>0</v>
      </c>
      <c r="CP302" s="2">
        <f t="shared" si="357"/>
        <v>47.61</v>
      </c>
      <c r="CQ302" s="2">
        <f t="shared" si="358"/>
        <v>0.41</v>
      </c>
      <c r="CR302" s="2">
        <f t="shared" si="359"/>
        <v>0</v>
      </c>
      <c r="CS302" s="2">
        <f t="shared" si="360"/>
        <v>0</v>
      </c>
      <c r="CT302" s="2">
        <f t="shared" si="361"/>
        <v>4.88</v>
      </c>
      <c r="CU302" s="2">
        <f t="shared" si="362"/>
        <v>0</v>
      </c>
      <c r="CV302" s="2">
        <f t="shared" si="363"/>
        <v>0.5</v>
      </c>
      <c r="CW302" s="2">
        <f t="shared" si="364"/>
        <v>0</v>
      </c>
      <c r="CX302" s="2">
        <f t="shared" si="365"/>
        <v>0</v>
      </c>
      <c r="CY302" s="2">
        <f t="shared" si="366"/>
        <v>35.136000000000003</v>
      </c>
      <c r="CZ302" s="2">
        <f t="shared" si="367"/>
        <v>26.352000000000004</v>
      </c>
      <c r="DA302" s="2"/>
      <c r="DB302" s="2"/>
      <c r="DC302" s="2" t="s">
        <v>6</v>
      </c>
      <c r="DD302" s="2" t="s">
        <v>6</v>
      </c>
      <c r="DE302" s="2" t="s">
        <v>6</v>
      </c>
      <c r="DF302" s="2" t="s">
        <v>6</v>
      </c>
      <c r="DG302" s="2" t="s">
        <v>6</v>
      </c>
      <c r="DH302" s="2" t="s">
        <v>6</v>
      </c>
      <c r="DI302" s="2" t="s">
        <v>6</v>
      </c>
      <c r="DJ302" s="2" t="s">
        <v>6</v>
      </c>
      <c r="DK302" s="2" t="s">
        <v>6</v>
      </c>
      <c r="DL302" s="2" t="s">
        <v>6</v>
      </c>
      <c r="DM302" s="2" t="s">
        <v>6</v>
      </c>
      <c r="DN302" s="2">
        <v>0</v>
      </c>
      <c r="DO302" s="2">
        <v>0</v>
      </c>
      <c r="DP302" s="2">
        <v>1</v>
      </c>
      <c r="DQ302" s="2">
        <v>1</v>
      </c>
      <c r="DR302" s="2"/>
      <c r="DS302" s="2"/>
      <c r="DT302" s="2"/>
      <c r="DU302" s="2">
        <v>1013</v>
      </c>
      <c r="DV302" s="2" t="s">
        <v>447</v>
      </c>
      <c r="DW302" s="2" t="s">
        <v>447</v>
      </c>
      <c r="DX302" s="2">
        <v>1</v>
      </c>
      <c r="DY302" s="2"/>
      <c r="DZ302" s="2"/>
      <c r="EA302" s="2"/>
      <c r="EB302" s="2"/>
      <c r="EC302" s="2"/>
      <c r="ED302" s="2"/>
      <c r="EE302" s="2">
        <v>16510417</v>
      </c>
      <c r="EF302" s="2">
        <v>3</v>
      </c>
      <c r="EG302" s="2" t="s">
        <v>451</v>
      </c>
      <c r="EH302" s="2">
        <v>0</v>
      </c>
      <c r="EI302" s="2" t="s">
        <v>6</v>
      </c>
      <c r="EJ302" s="2">
        <v>2</v>
      </c>
      <c r="EK302" s="2">
        <v>110011</v>
      </c>
      <c r="EL302" s="2" t="s">
        <v>533</v>
      </c>
      <c r="EM302" s="2" t="s">
        <v>534</v>
      </c>
      <c r="EN302" s="2"/>
      <c r="EO302" s="2" t="s">
        <v>6</v>
      </c>
      <c r="EP302" s="2"/>
      <c r="EQ302" s="2">
        <v>0</v>
      </c>
      <c r="ER302" s="2">
        <v>5.29</v>
      </c>
      <c r="ES302" s="2">
        <v>0.41</v>
      </c>
      <c r="ET302" s="2">
        <v>0</v>
      </c>
      <c r="EU302" s="2">
        <v>0</v>
      </c>
      <c r="EV302" s="2">
        <v>4.88</v>
      </c>
      <c r="EW302" s="2">
        <v>0.5</v>
      </c>
      <c r="EX302" s="2">
        <v>0</v>
      </c>
      <c r="EY302" s="2">
        <v>0</v>
      </c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>
        <v>0</v>
      </c>
      <c r="FR302" s="2">
        <f t="shared" si="368"/>
        <v>0</v>
      </c>
      <c r="FS302" s="2">
        <v>0</v>
      </c>
      <c r="FT302" s="2"/>
      <c r="FU302" s="2"/>
      <c r="FV302" s="2"/>
      <c r="FW302" s="2"/>
      <c r="FX302" s="2">
        <v>80</v>
      </c>
      <c r="FY302" s="2">
        <v>60</v>
      </c>
      <c r="FZ302" s="2"/>
      <c r="GA302" s="2" t="s">
        <v>6</v>
      </c>
      <c r="GB302" s="2"/>
      <c r="GC302" s="2"/>
      <c r="GD302" s="2">
        <v>0</v>
      </c>
      <c r="GE302" s="2"/>
      <c r="GF302" s="2">
        <v>287023441</v>
      </c>
      <c r="GG302" s="2">
        <v>2</v>
      </c>
      <c r="GH302" s="2">
        <v>1</v>
      </c>
      <c r="GI302" s="2">
        <v>-2</v>
      </c>
      <c r="GJ302" s="2">
        <v>0</v>
      </c>
      <c r="GK302" s="2">
        <f>ROUND(R302*(R12)/100,2)</f>
        <v>0</v>
      </c>
      <c r="GL302" s="2">
        <f t="shared" si="369"/>
        <v>0</v>
      </c>
      <c r="GM302" s="2">
        <f t="shared" si="370"/>
        <v>109.1</v>
      </c>
      <c r="GN302" s="2">
        <f t="shared" si="371"/>
        <v>0</v>
      </c>
      <c r="GO302" s="2">
        <f t="shared" si="372"/>
        <v>109.1</v>
      </c>
      <c r="GP302" s="2">
        <f t="shared" si="373"/>
        <v>0</v>
      </c>
      <c r="GQ302" s="2"/>
      <c r="GR302" s="2">
        <v>0</v>
      </c>
      <c r="GS302" s="2">
        <v>3</v>
      </c>
      <c r="GT302" s="2">
        <v>0</v>
      </c>
      <c r="GU302" s="2" t="s">
        <v>6</v>
      </c>
      <c r="GV302" s="2">
        <f t="shared" si="374"/>
        <v>0</v>
      </c>
      <c r="GW302" s="2">
        <v>1</v>
      </c>
      <c r="GX302" s="2">
        <f t="shared" si="375"/>
        <v>0</v>
      </c>
      <c r="GY302" s="2"/>
      <c r="GZ302" s="2"/>
      <c r="HA302" s="2">
        <v>0</v>
      </c>
      <c r="HB302" s="2">
        <v>0</v>
      </c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>
        <v>0</v>
      </c>
      <c r="IL302" s="2"/>
      <c r="IM302" s="2"/>
      <c r="IN302" s="2"/>
      <c r="IO302" s="2"/>
      <c r="IP302" s="2"/>
      <c r="IQ302" s="2"/>
      <c r="IR302" s="2"/>
      <c r="IS302" s="2"/>
      <c r="IT302" s="2"/>
      <c r="IU302" s="2"/>
    </row>
    <row r="303" spans="1:255" x14ac:dyDescent="0.2">
      <c r="A303">
        <v>17</v>
      </c>
      <c r="B303">
        <v>1</v>
      </c>
      <c r="C303">
        <f>ROW(SmtRes!A718)</f>
        <v>718</v>
      </c>
      <c r="D303">
        <f>ROW(EtalonRes!A678)</f>
        <v>678</v>
      </c>
      <c r="E303" t="s">
        <v>529</v>
      </c>
      <c r="F303" t="s">
        <v>530</v>
      </c>
      <c r="G303" t="s">
        <v>531</v>
      </c>
      <c r="H303" t="s">
        <v>447</v>
      </c>
      <c r="I303">
        <v>9</v>
      </c>
      <c r="J303">
        <v>0</v>
      </c>
      <c r="O303">
        <f t="shared" si="343"/>
        <v>339.46</v>
      </c>
      <c r="P303">
        <f t="shared" si="344"/>
        <v>26.31</v>
      </c>
      <c r="Q303">
        <f t="shared" si="345"/>
        <v>0</v>
      </c>
      <c r="R303">
        <f t="shared" si="346"/>
        <v>0</v>
      </c>
      <c r="S303">
        <f t="shared" si="347"/>
        <v>313.14999999999998</v>
      </c>
      <c r="T303">
        <f t="shared" si="348"/>
        <v>0</v>
      </c>
      <c r="U303">
        <f t="shared" si="349"/>
        <v>4.5</v>
      </c>
      <c r="V303">
        <f t="shared" si="350"/>
        <v>0</v>
      </c>
      <c r="W303">
        <f t="shared" si="351"/>
        <v>0</v>
      </c>
      <c r="X303">
        <f t="shared" si="352"/>
        <v>250.52</v>
      </c>
      <c r="Y303">
        <f t="shared" si="353"/>
        <v>187.89</v>
      </c>
      <c r="AA303">
        <v>16688586</v>
      </c>
      <c r="AB303">
        <f t="shared" si="354"/>
        <v>5.29</v>
      </c>
      <c r="AC303">
        <f t="shared" si="376"/>
        <v>0.41</v>
      </c>
      <c r="AD303">
        <f t="shared" si="377"/>
        <v>0</v>
      </c>
      <c r="AE303">
        <f t="shared" si="378"/>
        <v>0</v>
      </c>
      <c r="AF303">
        <f t="shared" si="379"/>
        <v>4.88</v>
      </c>
      <c r="AG303">
        <f t="shared" si="355"/>
        <v>0</v>
      </c>
      <c r="AH303">
        <f t="shared" si="380"/>
        <v>0.5</v>
      </c>
      <c r="AI303">
        <f t="shared" si="381"/>
        <v>0</v>
      </c>
      <c r="AJ303">
        <f t="shared" si="356"/>
        <v>0</v>
      </c>
      <c r="AK303">
        <v>5.29</v>
      </c>
      <c r="AL303">
        <v>0.41</v>
      </c>
      <c r="AM303">
        <v>0</v>
      </c>
      <c r="AN303">
        <v>0</v>
      </c>
      <c r="AO303">
        <v>4.88</v>
      </c>
      <c r="AP303">
        <v>0</v>
      </c>
      <c r="AQ303">
        <v>0.5</v>
      </c>
      <c r="AR303">
        <v>0</v>
      </c>
      <c r="AS303">
        <v>0</v>
      </c>
      <c r="AT303">
        <v>80</v>
      </c>
      <c r="AU303">
        <v>60</v>
      </c>
      <c r="AV303">
        <v>1</v>
      </c>
      <c r="AW303">
        <v>1</v>
      </c>
      <c r="AZ303">
        <v>7.13</v>
      </c>
      <c r="BA303">
        <v>7.13</v>
      </c>
      <c r="BB303">
        <v>7.13</v>
      </c>
      <c r="BC303">
        <v>7.13</v>
      </c>
      <c r="BD303" t="s">
        <v>6</v>
      </c>
      <c r="BE303" t="s">
        <v>6</v>
      </c>
      <c r="BF303" t="s">
        <v>6</v>
      </c>
      <c r="BG303" t="s">
        <v>6</v>
      </c>
      <c r="BH303">
        <v>0</v>
      </c>
      <c r="BI303">
        <v>2</v>
      </c>
      <c r="BJ303" t="s">
        <v>532</v>
      </c>
      <c r="BM303">
        <v>110011</v>
      </c>
      <c r="BN303">
        <v>0</v>
      </c>
      <c r="BO303" t="s">
        <v>6</v>
      </c>
      <c r="BP303">
        <v>0</v>
      </c>
      <c r="BQ303">
        <v>3</v>
      </c>
      <c r="BR303">
        <v>0</v>
      </c>
      <c r="BS303">
        <v>7.13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6</v>
      </c>
      <c r="BZ303">
        <v>80</v>
      </c>
      <c r="CA303">
        <v>60</v>
      </c>
      <c r="CF303">
        <v>0</v>
      </c>
      <c r="CG303">
        <v>0</v>
      </c>
      <c r="CM303">
        <v>0</v>
      </c>
      <c r="CN303" t="s">
        <v>6</v>
      </c>
      <c r="CO303">
        <v>0</v>
      </c>
      <c r="CP303">
        <f t="shared" si="357"/>
        <v>339.46</v>
      </c>
      <c r="CQ303">
        <f t="shared" si="358"/>
        <v>2.9232999999999998</v>
      </c>
      <c r="CR303">
        <f t="shared" si="359"/>
        <v>0</v>
      </c>
      <c r="CS303">
        <f t="shared" si="360"/>
        <v>0</v>
      </c>
      <c r="CT303">
        <f t="shared" si="361"/>
        <v>34.794399999999996</v>
      </c>
      <c r="CU303">
        <f t="shared" si="362"/>
        <v>0</v>
      </c>
      <c r="CV303">
        <f t="shared" si="363"/>
        <v>0.5</v>
      </c>
      <c r="CW303">
        <f t="shared" si="364"/>
        <v>0</v>
      </c>
      <c r="CX303">
        <f t="shared" si="365"/>
        <v>0</v>
      </c>
      <c r="CY303">
        <f t="shared" si="366"/>
        <v>250.52</v>
      </c>
      <c r="CZ303">
        <f t="shared" si="367"/>
        <v>187.89</v>
      </c>
      <c r="DC303" t="s">
        <v>6</v>
      </c>
      <c r="DD303" t="s">
        <v>6</v>
      </c>
      <c r="DE303" t="s">
        <v>6</v>
      </c>
      <c r="DF303" t="s">
        <v>6</v>
      </c>
      <c r="DG303" t="s">
        <v>6</v>
      </c>
      <c r="DH303" t="s">
        <v>6</v>
      </c>
      <c r="DI303" t="s">
        <v>6</v>
      </c>
      <c r="DJ303" t="s">
        <v>6</v>
      </c>
      <c r="DK303" t="s">
        <v>6</v>
      </c>
      <c r="DL303" t="s">
        <v>6</v>
      </c>
      <c r="DM303" t="s">
        <v>6</v>
      </c>
      <c r="DN303">
        <v>0</v>
      </c>
      <c r="DO303">
        <v>0</v>
      </c>
      <c r="DP303">
        <v>1</v>
      </c>
      <c r="DQ303">
        <v>1</v>
      </c>
      <c r="DU303">
        <v>1013</v>
      </c>
      <c r="DV303" t="s">
        <v>447</v>
      </c>
      <c r="DW303" t="s">
        <v>447</v>
      </c>
      <c r="DX303">
        <v>1</v>
      </c>
      <c r="EE303">
        <v>16510417</v>
      </c>
      <c r="EF303">
        <v>3</v>
      </c>
      <c r="EG303" t="s">
        <v>451</v>
      </c>
      <c r="EH303">
        <v>0</v>
      </c>
      <c r="EI303" t="s">
        <v>6</v>
      </c>
      <c r="EJ303">
        <v>2</v>
      </c>
      <c r="EK303">
        <v>110011</v>
      </c>
      <c r="EL303" t="s">
        <v>533</v>
      </c>
      <c r="EM303" t="s">
        <v>534</v>
      </c>
      <c r="EO303" t="s">
        <v>6</v>
      </c>
      <c r="EQ303">
        <v>0</v>
      </c>
      <c r="ER303">
        <v>5.29</v>
      </c>
      <c r="ES303">
        <v>0.41</v>
      </c>
      <c r="ET303">
        <v>0</v>
      </c>
      <c r="EU303">
        <v>0</v>
      </c>
      <c r="EV303">
        <v>4.88</v>
      </c>
      <c r="EW303">
        <v>0.5</v>
      </c>
      <c r="EX303">
        <v>0</v>
      </c>
      <c r="EY303">
        <v>0</v>
      </c>
      <c r="FQ303">
        <v>0</v>
      </c>
      <c r="FR303">
        <f t="shared" si="368"/>
        <v>0</v>
      </c>
      <c r="FS303">
        <v>0</v>
      </c>
      <c r="FX303">
        <v>80</v>
      </c>
      <c r="FY303">
        <v>60</v>
      </c>
      <c r="GA303" t="s">
        <v>6</v>
      </c>
      <c r="GD303">
        <v>0</v>
      </c>
      <c r="GF303">
        <v>287023441</v>
      </c>
      <c r="GG303">
        <v>1</v>
      </c>
      <c r="GH303">
        <v>1</v>
      </c>
      <c r="GI303">
        <v>4</v>
      </c>
      <c r="GJ303">
        <v>0</v>
      </c>
      <c r="GK303">
        <f>ROUND(R303*(S12)/100,2)</f>
        <v>0</v>
      </c>
      <c r="GL303">
        <f t="shared" si="369"/>
        <v>0</v>
      </c>
      <c r="GM303">
        <f t="shared" si="370"/>
        <v>777.87</v>
      </c>
      <c r="GN303">
        <f t="shared" si="371"/>
        <v>0</v>
      </c>
      <c r="GO303">
        <f t="shared" si="372"/>
        <v>777.87</v>
      </c>
      <c r="GP303">
        <f t="shared" si="373"/>
        <v>0</v>
      </c>
      <c r="GR303">
        <v>0</v>
      </c>
      <c r="GS303">
        <v>3</v>
      </c>
      <c r="GT303">
        <v>0</v>
      </c>
      <c r="GU303" t="s">
        <v>6</v>
      </c>
      <c r="GV303">
        <f t="shared" si="374"/>
        <v>0</v>
      </c>
      <c r="GW303">
        <v>1</v>
      </c>
      <c r="GX303">
        <f t="shared" si="375"/>
        <v>0</v>
      </c>
      <c r="HA303">
        <v>0</v>
      </c>
      <c r="HB303">
        <v>0</v>
      </c>
      <c r="IK303">
        <v>0</v>
      </c>
    </row>
    <row r="304" spans="1:255" x14ac:dyDescent="0.2">
      <c r="A304" s="2">
        <v>18</v>
      </c>
      <c r="B304" s="2">
        <v>1</v>
      </c>
      <c r="C304" s="2">
        <v>711</v>
      </c>
      <c r="D304" s="2"/>
      <c r="E304" s="2" t="s">
        <v>535</v>
      </c>
      <c r="F304" s="2" t="s">
        <v>536</v>
      </c>
      <c r="G304" s="2" t="s">
        <v>537</v>
      </c>
      <c r="H304" s="2" t="s">
        <v>538</v>
      </c>
      <c r="I304" s="2">
        <f>I302*J304</f>
        <v>0.9</v>
      </c>
      <c r="J304" s="2">
        <v>0.1</v>
      </c>
      <c r="K304" s="2"/>
      <c r="L304" s="2"/>
      <c r="M304" s="2"/>
      <c r="N304" s="2"/>
      <c r="O304" s="2">
        <f t="shared" si="343"/>
        <v>119.02</v>
      </c>
      <c r="P304" s="2">
        <f t="shared" si="344"/>
        <v>119.02</v>
      </c>
      <c r="Q304" s="2">
        <f t="shared" si="345"/>
        <v>0</v>
      </c>
      <c r="R304" s="2">
        <f t="shared" si="346"/>
        <v>0</v>
      </c>
      <c r="S304" s="2">
        <f t="shared" si="347"/>
        <v>0</v>
      </c>
      <c r="T304" s="2">
        <f t="shared" si="348"/>
        <v>0</v>
      </c>
      <c r="U304" s="2">
        <f t="shared" si="349"/>
        <v>0</v>
      </c>
      <c r="V304" s="2">
        <f t="shared" si="350"/>
        <v>0</v>
      </c>
      <c r="W304" s="2">
        <f t="shared" si="351"/>
        <v>0</v>
      </c>
      <c r="X304" s="2">
        <f t="shared" si="352"/>
        <v>0</v>
      </c>
      <c r="Y304" s="2">
        <f t="shared" si="353"/>
        <v>0</v>
      </c>
      <c r="Z304" s="2"/>
      <c r="AA304" s="2">
        <v>16688585</v>
      </c>
      <c r="AB304" s="2">
        <f t="shared" si="354"/>
        <v>132.24</v>
      </c>
      <c r="AC304" s="2">
        <f t="shared" si="376"/>
        <v>132.24</v>
      </c>
      <c r="AD304" s="2">
        <f t="shared" si="377"/>
        <v>0</v>
      </c>
      <c r="AE304" s="2">
        <f t="shared" si="378"/>
        <v>0</v>
      </c>
      <c r="AF304" s="2">
        <f t="shared" si="379"/>
        <v>0</v>
      </c>
      <c r="AG304" s="2">
        <f t="shared" si="355"/>
        <v>0</v>
      </c>
      <c r="AH304" s="2">
        <f t="shared" si="380"/>
        <v>0</v>
      </c>
      <c r="AI304" s="2">
        <f t="shared" si="381"/>
        <v>0</v>
      </c>
      <c r="AJ304" s="2">
        <f t="shared" si="356"/>
        <v>0</v>
      </c>
      <c r="AK304" s="2">
        <v>132.24</v>
      </c>
      <c r="AL304" s="2">
        <v>132.24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80</v>
      </c>
      <c r="AU304" s="2">
        <v>60</v>
      </c>
      <c r="AV304" s="2">
        <v>1</v>
      </c>
      <c r="AW304" s="2">
        <v>1</v>
      </c>
      <c r="AX304" s="2"/>
      <c r="AY304" s="2"/>
      <c r="AZ304" s="2">
        <v>1</v>
      </c>
      <c r="BA304" s="2">
        <v>1</v>
      </c>
      <c r="BB304" s="2">
        <v>1</v>
      </c>
      <c r="BC304" s="2">
        <v>1</v>
      </c>
      <c r="BD304" s="2" t="s">
        <v>6</v>
      </c>
      <c r="BE304" s="2" t="s">
        <v>6</v>
      </c>
      <c r="BF304" s="2" t="s">
        <v>6</v>
      </c>
      <c r="BG304" s="2" t="s">
        <v>6</v>
      </c>
      <c r="BH304" s="2">
        <v>3</v>
      </c>
      <c r="BI304" s="2">
        <v>2</v>
      </c>
      <c r="BJ304" s="2" t="s">
        <v>539</v>
      </c>
      <c r="BK304" s="2"/>
      <c r="BL304" s="2"/>
      <c r="BM304" s="2">
        <v>110011</v>
      </c>
      <c r="BN304" s="2">
        <v>0</v>
      </c>
      <c r="BO304" s="2" t="s">
        <v>6</v>
      </c>
      <c r="BP304" s="2">
        <v>0</v>
      </c>
      <c r="BQ304" s="2">
        <v>3</v>
      </c>
      <c r="BR304" s="2">
        <v>0</v>
      </c>
      <c r="BS304" s="2">
        <v>1</v>
      </c>
      <c r="BT304" s="2">
        <v>1</v>
      </c>
      <c r="BU304" s="2">
        <v>1</v>
      </c>
      <c r="BV304" s="2">
        <v>1</v>
      </c>
      <c r="BW304" s="2">
        <v>1</v>
      </c>
      <c r="BX304" s="2">
        <v>1</v>
      </c>
      <c r="BY304" s="2" t="s">
        <v>6</v>
      </c>
      <c r="BZ304" s="2">
        <v>80</v>
      </c>
      <c r="CA304" s="2">
        <v>60</v>
      </c>
      <c r="CB304" s="2"/>
      <c r="CC304" s="2"/>
      <c r="CD304" s="2"/>
      <c r="CE304" s="2"/>
      <c r="CF304" s="2">
        <v>0</v>
      </c>
      <c r="CG304" s="2">
        <v>0</v>
      </c>
      <c r="CH304" s="2"/>
      <c r="CI304" s="2"/>
      <c r="CJ304" s="2"/>
      <c r="CK304" s="2"/>
      <c r="CL304" s="2"/>
      <c r="CM304" s="2">
        <v>0</v>
      </c>
      <c r="CN304" s="2" t="s">
        <v>6</v>
      </c>
      <c r="CO304" s="2">
        <v>0</v>
      </c>
      <c r="CP304" s="2">
        <f t="shared" si="357"/>
        <v>119.02</v>
      </c>
      <c r="CQ304" s="2">
        <f t="shared" si="358"/>
        <v>132.24</v>
      </c>
      <c r="CR304" s="2">
        <f t="shared" si="359"/>
        <v>0</v>
      </c>
      <c r="CS304" s="2">
        <f t="shared" si="360"/>
        <v>0</v>
      </c>
      <c r="CT304" s="2">
        <f t="shared" si="361"/>
        <v>0</v>
      </c>
      <c r="CU304" s="2">
        <f t="shared" si="362"/>
        <v>0</v>
      </c>
      <c r="CV304" s="2">
        <f t="shared" si="363"/>
        <v>0</v>
      </c>
      <c r="CW304" s="2">
        <f t="shared" si="364"/>
        <v>0</v>
      </c>
      <c r="CX304" s="2">
        <f t="shared" si="365"/>
        <v>0</v>
      </c>
      <c r="CY304" s="2">
        <f t="shared" si="366"/>
        <v>0</v>
      </c>
      <c r="CZ304" s="2">
        <f t="shared" si="367"/>
        <v>0</v>
      </c>
      <c r="DA304" s="2"/>
      <c r="DB304" s="2"/>
      <c r="DC304" s="2" t="s">
        <v>6</v>
      </c>
      <c r="DD304" s="2" t="s">
        <v>6</v>
      </c>
      <c r="DE304" s="2" t="s">
        <v>6</v>
      </c>
      <c r="DF304" s="2" t="s">
        <v>6</v>
      </c>
      <c r="DG304" s="2" t="s">
        <v>6</v>
      </c>
      <c r="DH304" s="2" t="s">
        <v>6</v>
      </c>
      <c r="DI304" s="2" t="s">
        <v>6</v>
      </c>
      <c r="DJ304" s="2" t="s">
        <v>6</v>
      </c>
      <c r="DK304" s="2" t="s">
        <v>6</v>
      </c>
      <c r="DL304" s="2" t="s">
        <v>6</v>
      </c>
      <c r="DM304" s="2" t="s">
        <v>6</v>
      </c>
      <c r="DN304" s="2">
        <v>0</v>
      </c>
      <c r="DO304" s="2">
        <v>0</v>
      </c>
      <c r="DP304" s="2">
        <v>1</v>
      </c>
      <c r="DQ304" s="2">
        <v>1</v>
      </c>
      <c r="DR304" s="2"/>
      <c r="DS304" s="2"/>
      <c r="DT304" s="2"/>
      <c r="DU304" s="2">
        <v>1010</v>
      </c>
      <c r="DV304" s="2" t="s">
        <v>538</v>
      </c>
      <c r="DW304" s="2" t="s">
        <v>538</v>
      </c>
      <c r="DX304" s="2">
        <v>10</v>
      </c>
      <c r="DY304" s="2"/>
      <c r="DZ304" s="2"/>
      <c r="EA304" s="2"/>
      <c r="EB304" s="2"/>
      <c r="EC304" s="2"/>
      <c r="ED304" s="2"/>
      <c r="EE304" s="2">
        <v>16510417</v>
      </c>
      <c r="EF304" s="2">
        <v>3</v>
      </c>
      <c r="EG304" s="2" t="s">
        <v>451</v>
      </c>
      <c r="EH304" s="2">
        <v>0</v>
      </c>
      <c r="EI304" s="2" t="s">
        <v>6</v>
      </c>
      <c r="EJ304" s="2">
        <v>2</v>
      </c>
      <c r="EK304" s="2">
        <v>110011</v>
      </c>
      <c r="EL304" s="2" t="s">
        <v>533</v>
      </c>
      <c r="EM304" s="2" t="s">
        <v>534</v>
      </c>
      <c r="EN304" s="2"/>
      <c r="EO304" s="2" t="s">
        <v>6</v>
      </c>
      <c r="EP304" s="2"/>
      <c r="EQ304" s="2">
        <v>0</v>
      </c>
      <c r="ER304" s="2">
        <v>132.24</v>
      </c>
      <c r="ES304" s="2">
        <v>132.24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>
        <v>0</v>
      </c>
      <c r="FR304" s="2">
        <f t="shared" si="368"/>
        <v>0</v>
      </c>
      <c r="FS304" s="2">
        <v>0</v>
      </c>
      <c r="FT304" s="2"/>
      <c r="FU304" s="2"/>
      <c r="FV304" s="2"/>
      <c r="FW304" s="2"/>
      <c r="FX304" s="2">
        <v>80</v>
      </c>
      <c r="FY304" s="2">
        <v>60</v>
      </c>
      <c r="FZ304" s="2"/>
      <c r="GA304" s="2" t="s">
        <v>6</v>
      </c>
      <c r="GB304" s="2"/>
      <c r="GC304" s="2"/>
      <c r="GD304" s="2">
        <v>0</v>
      </c>
      <c r="GE304" s="2"/>
      <c r="GF304" s="2">
        <v>-97677705</v>
      </c>
      <c r="GG304" s="2">
        <v>2</v>
      </c>
      <c r="GH304" s="2">
        <v>1</v>
      </c>
      <c r="GI304" s="2">
        <v>-2</v>
      </c>
      <c r="GJ304" s="2">
        <v>0</v>
      </c>
      <c r="GK304" s="2">
        <f>ROUND(R304*(R12)/100,2)</f>
        <v>0</v>
      </c>
      <c r="GL304" s="2">
        <f t="shared" si="369"/>
        <v>0</v>
      </c>
      <c r="GM304" s="2">
        <f t="shared" si="370"/>
        <v>119.02</v>
      </c>
      <c r="GN304" s="2">
        <f t="shared" si="371"/>
        <v>0</v>
      </c>
      <c r="GO304" s="2">
        <f t="shared" si="372"/>
        <v>119.02</v>
      </c>
      <c r="GP304" s="2">
        <f t="shared" si="373"/>
        <v>0</v>
      </c>
      <c r="GQ304" s="2"/>
      <c r="GR304" s="2">
        <v>0</v>
      </c>
      <c r="GS304" s="2">
        <v>3</v>
      </c>
      <c r="GT304" s="2">
        <v>0</v>
      </c>
      <c r="GU304" s="2" t="s">
        <v>6</v>
      </c>
      <c r="GV304" s="2">
        <f t="shared" si="374"/>
        <v>0</v>
      </c>
      <c r="GW304" s="2">
        <v>1</v>
      </c>
      <c r="GX304" s="2">
        <f t="shared" si="375"/>
        <v>0</v>
      </c>
      <c r="GY304" s="2"/>
      <c r="GZ304" s="2"/>
      <c r="HA304" s="2">
        <v>0</v>
      </c>
      <c r="HB304" s="2">
        <v>0</v>
      </c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>
        <v>0</v>
      </c>
      <c r="IL304" s="2"/>
      <c r="IM304" s="2"/>
      <c r="IN304" s="2"/>
      <c r="IO304" s="2"/>
      <c r="IP304" s="2"/>
      <c r="IQ304" s="2"/>
      <c r="IR304" s="2"/>
      <c r="IS304" s="2"/>
      <c r="IT304" s="2"/>
      <c r="IU304" s="2"/>
    </row>
    <row r="305" spans="1:255" x14ac:dyDescent="0.2">
      <c r="A305">
        <v>18</v>
      </c>
      <c r="B305">
        <v>1</v>
      </c>
      <c r="C305">
        <v>717</v>
      </c>
      <c r="E305" t="s">
        <v>535</v>
      </c>
      <c r="F305" t="s">
        <v>536</v>
      </c>
      <c r="G305" t="s">
        <v>537</v>
      </c>
      <c r="H305" t="s">
        <v>538</v>
      </c>
      <c r="I305">
        <f>I303*J305</f>
        <v>0.9</v>
      </c>
      <c r="J305">
        <v>0.1</v>
      </c>
      <c r="O305">
        <f t="shared" si="343"/>
        <v>848.58</v>
      </c>
      <c r="P305">
        <f t="shared" si="344"/>
        <v>848.58</v>
      </c>
      <c r="Q305">
        <f t="shared" si="345"/>
        <v>0</v>
      </c>
      <c r="R305">
        <f t="shared" si="346"/>
        <v>0</v>
      </c>
      <c r="S305">
        <f t="shared" si="347"/>
        <v>0</v>
      </c>
      <c r="T305">
        <f t="shared" si="348"/>
        <v>0</v>
      </c>
      <c r="U305">
        <f t="shared" si="349"/>
        <v>0</v>
      </c>
      <c r="V305">
        <f t="shared" si="350"/>
        <v>0</v>
      </c>
      <c r="W305">
        <f t="shared" si="351"/>
        <v>0</v>
      </c>
      <c r="X305">
        <f t="shared" si="352"/>
        <v>0</v>
      </c>
      <c r="Y305">
        <f t="shared" si="353"/>
        <v>0</v>
      </c>
      <c r="AA305">
        <v>16688586</v>
      </c>
      <c r="AB305">
        <f t="shared" si="354"/>
        <v>132.24</v>
      </c>
      <c r="AC305">
        <f t="shared" si="376"/>
        <v>132.24</v>
      </c>
      <c r="AD305">
        <f t="shared" si="377"/>
        <v>0</v>
      </c>
      <c r="AE305">
        <f t="shared" si="378"/>
        <v>0</v>
      </c>
      <c r="AF305">
        <f t="shared" si="379"/>
        <v>0</v>
      </c>
      <c r="AG305">
        <f t="shared" si="355"/>
        <v>0</v>
      </c>
      <c r="AH305">
        <f t="shared" si="380"/>
        <v>0</v>
      </c>
      <c r="AI305">
        <f t="shared" si="381"/>
        <v>0</v>
      </c>
      <c r="AJ305">
        <f t="shared" si="356"/>
        <v>0</v>
      </c>
      <c r="AK305">
        <v>132.24</v>
      </c>
      <c r="AL305">
        <v>132.24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80</v>
      </c>
      <c r="AU305">
        <v>60</v>
      </c>
      <c r="AV305">
        <v>1</v>
      </c>
      <c r="AW305">
        <v>1</v>
      </c>
      <c r="AZ305">
        <v>7.13</v>
      </c>
      <c r="BA305">
        <v>1</v>
      </c>
      <c r="BB305">
        <v>1</v>
      </c>
      <c r="BC305">
        <v>7.13</v>
      </c>
      <c r="BD305" t="s">
        <v>6</v>
      </c>
      <c r="BE305" t="s">
        <v>6</v>
      </c>
      <c r="BF305" t="s">
        <v>6</v>
      </c>
      <c r="BG305" t="s">
        <v>6</v>
      </c>
      <c r="BH305">
        <v>3</v>
      </c>
      <c r="BI305">
        <v>2</v>
      </c>
      <c r="BJ305" t="s">
        <v>539</v>
      </c>
      <c r="BM305">
        <v>110011</v>
      </c>
      <c r="BN305">
        <v>0</v>
      </c>
      <c r="BO305" t="s">
        <v>6</v>
      </c>
      <c r="BP305">
        <v>0</v>
      </c>
      <c r="BQ305">
        <v>3</v>
      </c>
      <c r="BR305">
        <v>0</v>
      </c>
      <c r="BS305">
        <v>1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6</v>
      </c>
      <c r="BZ305">
        <v>80</v>
      </c>
      <c r="CA305">
        <v>60</v>
      </c>
      <c r="CF305">
        <v>0</v>
      </c>
      <c r="CG305">
        <v>0</v>
      </c>
      <c r="CM305">
        <v>0</v>
      </c>
      <c r="CN305" t="s">
        <v>6</v>
      </c>
      <c r="CO305">
        <v>0</v>
      </c>
      <c r="CP305">
        <f t="shared" si="357"/>
        <v>848.58</v>
      </c>
      <c r="CQ305">
        <f t="shared" si="358"/>
        <v>942.87120000000004</v>
      </c>
      <c r="CR305">
        <f t="shared" si="359"/>
        <v>0</v>
      </c>
      <c r="CS305">
        <f t="shared" si="360"/>
        <v>0</v>
      </c>
      <c r="CT305">
        <f t="shared" si="361"/>
        <v>0</v>
      </c>
      <c r="CU305">
        <f t="shared" si="362"/>
        <v>0</v>
      </c>
      <c r="CV305">
        <f t="shared" si="363"/>
        <v>0</v>
      </c>
      <c r="CW305">
        <f t="shared" si="364"/>
        <v>0</v>
      </c>
      <c r="CX305">
        <f t="shared" si="365"/>
        <v>0</v>
      </c>
      <c r="CY305">
        <f t="shared" si="366"/>
        <v>0</v>
      </c>
      <c r="CZ305">
        <f t="shared" si="367"/>
        <v>0</v>
      </c>
      <c r="DC305" t="s">
        <v>6</v>
      </c>
      <c r="DD305" t="s">
        <v>6</v>
      </c>
      <c r="DE305" t="s">
        <v>6</v>
      </c>
      <c r="DF305" t="s">
        <v>6</v>
      </c>
      <c r="DG305" t="s">
        <v>6</v>
      </c>
      <c r="DH305" t="s">
        <v>6</v>
      </c>
      <c r="DI305" t="s">
        <v>6</v>
      </c>
      <c r="DJ305" t="s">
        <v>6</v>
      </c>
      <c r="DK305" t="s">
        <v>6</v>
      </c>
      <c r="DL305" t="s">
        <v>6</v>
      </c>
      <c r="DM305" t="s">
        <v>6</v>
      </c>
      <c r="DN305">
        <v>0</v>
      </c>
      <c r="DO305">
        <v>0</v>
      </c>
      <c r="DP305">
        <v>1</v>
      </c>
      <c r="DQ305">
        <v>1</v>
      </c>
      <c r="DU305">
        <v>1010</v>
      </c>
      <c r="DV305" t="s">
        <v>538</v>
      </c>
      <c r="DW305" t="s">
        <v>538</v>
      </c>
      <c r="DX305">
        <v>10</v>
      </c>
      <c r="EE305">
        <v>16510417</v>
      </c>
      <c r="EF305">
        <v>3</v>
      </c>
      <c r="EG305" t="s">
        <v>451</v>
      </c>
      <c r="EH305">
        <v>0</v>
      </c>
      <c r="EI305" t="s">
        <v>6</v>
      </c>
      <c r="EJ305">
        <v>2</v>
      </c>
      <c r="EK305">
        <v>110011</v>
      </c>
      <c r="EL305" t="s">
        <v>533</v>
      </c>
      <c r="EM305" t="s">
        <v>534</v>
      </c>
      <c r="EO305" t="s">
        <v>6</v>
      </c>
      <c r="EQ305">
        <v>0</v>
      </c>
      <c r="ER305">
        <v>132.24</v>
      </c>
      <c r="ES305">
        <v>132.24</v>
      </c>
      <c r="ET305">
        <v>0</v>
      </c>
      <c r="EU305">
        <v>0</v>
      </c>
      <c r="EV305">
        <v>0</v>
      </c>
      <c r="EW305">
        <v>0</v>
      </c>
      <c r="EX305">
        <v>0</v>
      </c>
      <c r="FQ305">
        <v>0</v>
      </c>
      <c r="FR305">
        <f t="shared" si="368"/>
        <v>0</v>
      </c>
      <c r="FS305">
        <v>0</v>
      </c>
      <c r="FX305">
        <v>80</v>
      </c>
      <c r="FY305">
        <v>60</v>
      </c>
      <c r="GA305" t="s">
        <v>6</v>
      </c>
      <c r="GD305">
        <v>0</v>
      </c>
      <c r="GF305">
        <v>-97677705</v>
      </c>
      <c r="GG305">
        <v>1</v>
      </c>
      <c r="GH305">
        <v>1</v>
      </c>
      <c r="GI305">
        <v>4</v>
      </c>
      <c r="GJ305">
        <v>0</v>
      </c>
      <c r="GK305">
        <f>ROUND(R305*(S12)/100,2)</f>
        <v>0</v>
      </c>
      <c r="GL305">
        <f t="shared" si="369"/>
        <v>0</v>
      </c>
      <c r="GM305">
        <f t="shared" si="370"/>
        <v>848.58</v>
      </c>
      <c r="GN305">
        <f t="shared" si="371"/>
        <v>0</v>
      </c>
      <c r="GO305">
        <f t="shared" si="372"/>
        <v>848.58</v>
      </c>
      <c r="GP305">
        <f t="shared" si="373"/>
        <v>0</v>
      </c>
      <c r="GR305">
        <v>0</v>
      </c>
      <c r="GS305">
        <v>3</v>
      </c>
      <c r="GT305">
        <v>0</v>
      </c>
      <c r="GU305" t="s">
        <v>6</v>
      </c>
      <c r="GV305">
        <f t="shared" si="374"/>
        <v>0</v>
      </c>
      <c r="GW305">
        <v>1</v>
      </c>
      <c r="GX305">
        <f t="shared" si="375"/>
        <v>0</v>
      </c>
      <c r="HA305">
        <v>0</v>
      </c>
      <c r="HB305">
        <v>0</v>
      </c>
      <c r="IK305">
        <v>0</v>
      </c>
    </row>
    <row r="306" spans="1:255" x14ac:dyDescent="0.2">
      <c r="A306" s="2">
        <v>17</v>
      </c>
      <c r="B306" s="2">
        <v>1</v>
      </c>
      <c r="C306" s="2">
        <f>ROW(SmtRes!A727)</f>
        <v>727</v>
      </c>
      <c r="D306" s="2">
        <f>ROW(EtalonRes!A686)</f>
        <v>686</v>
      </c>
      <c r="E306" s="2" t="s">
        <v>540</v>
      </c>
      <c r="F306" s="2" t="s">
        <v>541</v>
      </c>
      <c r="G306" s="2" t="s">
        <v>542</v>
      </c>
      <c r="H306" s="2" t="s">
        <v>53</v>
      </c>
      <c r="I306" s="2">
        <f>ROUND(60/100,9)</f>
        <v>0.6</v>
      </c>
      <c r="J306" s="2">
        <v>0</v>
      </c>
      <c r="K306" s="2"/>
      <c r="L306" s="2"/>
      <c r="M306" s="2"/>
      <c r="N306" s="2"/>
      <c r="O306" s="2">
        <f t="shared" si="343"/>
        <v>24.67</v>
      </c>
      <c r="P306" s="2">
        <f t="shared" si="344"/>
        <v>7.69</v>
      </c>
      <c r="Q306" s="2">
        <f t="shared" si="345"/>
        <v>1.07</v>
      </c>
      <c r="R306" s="2">
        <f t="shared" si="346"/>
        <v>0.16</v>
      </c>
      <c r="S306" s="2">
        <f t="shared" si="347"/>
        <v>15.91</v>
      </c>
      <c r="T306" s="2">
        <f t="shared" si="348"/>
        <v>0</v>
      </c>
      <c r="U306" s="2">
        <f t="shared" si="349"/>
        <v>1.6919999999999999</v>
      </c>
      <c r="V306" s="2">
        <f t="shared" si="350"/>
        <v>1.2E-2</v>
      </c>
      <c r="W306" s="2">
        <f t="shared" si="351"/>
        <v>0</v>
      </c>
      <c r="X306" s="2">
        <f t="shared" si="352"/>
        <v>15.27</v>
      </c>
      <c r="Y306" s="2">
        <f t="shared" si="353"/>
        <v>10.45</v>
      </c>
      <c r="Z306" s="2"/>
      <c r="AA306" s="2">
        <v>16688585</v>
      </c>
      <c r="AB306" s="2">
        <f t="shared" si="354"/>
        <v>41.11</v>
      </c>
      <c r="AC306" s="2">
        <f t="shared" si="376"/>
        <v>12.82</v>
      </c>
      <c r="AD306" s="2">
        <f t="shared" si="377"/>
        <v>1.78</v>
      </c>
      <c r="AE306" s="2">
        <f t="shared" si="378"/>
        <v>0.26</v>
      </c>
      <c r="AF306" s="2">
        <f t="shared" si="379"/>
        <v>26.51</v>
      </c>
      <c r="AG306" s="2">
        <f t="shared" si="355"/>
        <v>0</v>
      </c>
      <c r="AH306" s="2">
        <f t="shared" si="380"/>
        <v>2.82</v>
      </c>
      <c r="AI306" s="2">
        <f t="shared" si="381"/>
        <v>0.02</v>
      </c>
      <c r="AJ306" s="2">
        <f t="shared" si="356"/>
        <v>0</v>
      </c>
      <c r="AK306" s="2">
        <v>41.11</v>
      </c>
      <c r="AL306" s="2">
        <v>12.82</v>
      </c>
      <c r="AM306" s="2">
        <v>1.78</v>
      </c>
      <c r="AN306" s="2">
        <v>0.26</v>
      </c>
      <c r="AO306" s="2">
        <v>26.51</v>
      </c>
      <c r="AP306" s="2">
        <v>0</v>
      </c>
      <c r="AQ306" s="2">
        <v>2.82</v>
      </c>
      <c r="AR306" s="2">
        <v>0.02</v>
      </c>
      <c r="AS306" s="2">
        <v>0</v>
      </c>
      <c r="AT306" s="2">
        <v>95</v>
      </c>
      <c r="AU306" s="2">
        <v>65</v>
      </c>
      <c r="AV306" s="2">
        <v>1</v>
      </c>
      <c r="AW306" s="2">
        <v>1</v>
      </c>
      <c r="AX306" s="2"/>
      <c r="AY306" s="2"/>
      <c r="AZ306" s="2">
        <v>1</v>
      </c>
      <c r="BA306" s="2">
        <v>1</v>
      </c>
      <c r="BB306" s="2">
        <v>1</v>
      </c>
      <c r="BC306" s="2">
        <v>1</v>
      </c>
      <c r="BD306" s="2" t="s">
        <v>6</v>
      </c>
      <c r="BE306" s="2" t="s">
        <v>6</v>
      </c>
      <c r="BF306" s="2" t="s">
        <v>6</v>
      </c>
      <c r="BG306" s="2" t="s">
        <v>6</v>
      </c>
      <c r="BH306" s="2">
        <v>0</v>
      </c>
      <c r="BI306" s="2">
        <v>2</v>
      </c>
      <c r="BJ306" s="2" t="s">
        <v>543</v>
      </c>
      <c r="BK306" s="2"/>
      <c r="BL306" s="2"/>
      <c r="BM306" s="2">
        <v>108001</v>
      </c>
      <c r="BN306" s="2">
        <v>0</v>
      </c>
      <c r="BO306" s="2" t="s">
        <v>6</v>
      </c>
      <c r="BP306" s="2">
        <v>0</v>
      </c>
      <c r="BQ306" s="2">
        <v>3</v>
      </c>
      <c r="BR306" s="2">
        <v>0</v>
      </c>
      <c r="BS306" s="2">
        <v>1</v>
      </c>
      <c r="BT306" s="2">
        <v>1</v>
      </c>
      <c r="BU306" s="2">
        <v>1</v>
      </c>
      <c r="BV306" s="2">
        <v>1</v>
      </c>
      <c r="BW306" s="2">
        <v>1</v>
      </c>
      <c r="BX306" s="2">
        <v>1</v>
      </c>
      <c r="BY306" s="2" t="s">
        <v>6</v>
      </c>
      <c r="BZ306" s="2">
        <v>95</v>
      </c>
      <c r="CA306" s="2">
        <v>65</v>
      </c>
      <c r="CB306" s="2"/>
      <c r="CC306" s="2"/>
      <c r="CD306" s="2"/>
      <c r="CE306" s="2"/>
      <c r="CF306" s="2">
        <v>0</v>
      </c>
      <c r="CG306" s="2">
        <v>0</v>
      </c>
      <c r="CH306" s="2"/>
      <c r="CI306" s="2"/>
      <c r="CJ306" s="2"/>
      <c r="CK306" s="2"/>
      <c r="CL306" s="2"/>
      <c r="CM306" s="2">
        <v>0</v>
      </c>
      <c r="CN306" s="2" t="s">
        <v>6</v>
      </c>
      <c r="CO306" s="2">
        <v>0</v>
      </c>
      <c r="CP306" s="2">
        <f t="shared" si="357"/>
        <v>24.67</v>
      </c>
      <c r="CQ306" s="2">
        <f t="shared" si="358"/>
        <v>12.82</v>
      </c>
      <c r="CR306" s="2">
        <f t="shared" si="359"/>
        <v>1.78</v>
      </c>
      <c r="CS306" s="2">
        <f t="shared" si="360"/>
        <v>0.26</v>
      </c>
      <c r="CT306" s="2">
        <f t="shared" si="361"/>
        <v>26.51</v>
      </c>
      <c r="CU306" s="2">
        <f t="shared" si="362"/>
        <v>0</v>
      </c>
      <c r="CV306" s="2">
        <f t="shared" si="363"/>
        <v>2.82</v>
      </c>
      <c r="CW306" s="2">
        <f t="shared" si="364"/>
        <v>0.02</v>
      </c>
      <c r="CX306" s="2">
        <f t="shared" si="365"/>
        <v>0</v>
      </c>
      <c r="CY306" s="2">
        <f t="shared" si="366"/>
        <v>15.266500000000001</v>
      </c>
      <c r="CZ306" s="2">
        <f t="shared" si="367"/>
        <v>10.445499999999999</v>
      </c>
      <c r="DA306" s="2"/>
      <c r="DB306" s="2"/>
      <c r="DC306" s="2" t="s">
        <v>6</v>
      </c>
      <c r="DD306" s="2" t="s">
        <v>6</v>
      </c>
      <c r="DE306" s="2" t="s">
        <v>6</v>
      </c>
      <c r="DF306" s="2" t="s">
        <v>6</v>
      </c>
      <c r="DG306" s="2" t="s">
        <v>6</v>
      </c>
      <c r="DH306" s="2" t="s">
        <v>6</v>
      </c>
      <c r="DI306" s="2" t="s">
        <v>6</v>
      </c>
      <c r="DJ306" s="2" t="s">
        <v>6</v>
      </c>
      <c r="DK306" s="2" t="s">
        <v>6</v>
      </c>
      <c r="DL306" s="2" t="s">
        <v>6</v>
      </c>
      <c r="DM306" s="2" t="s">
        <v>6</v>
      </c>
      <c r="DN306" s="2">
        <v>0</v>
      </c>
      <c r="DO306" s="2">
        <v>0</v>
      </c>
      <c r="DP306" s="2">
        <v>1</v>
      </c>
      <c r="DQ306" s="2">
        <v>1</v>
      </c>
      <c r="DR306" s="2"/>
      <c r="DS306" s="2"/>
      <c r="DT306" s="2"/>
      <c r="DU306" s="2">
        <v>1003</v>
      </c>
      <c r="DV306" s="2" t="s">
        <v>53</v>
      </c>
      <c r="DW306" s="2" t="s">
        <v>53</v>
      </c>
      <c r="DX306" s="2">
        <v>100</v>
      </c>
      <c r="DY306" s="2"/>
      <c r="DZ306" s="2"/>
      <c r="EA306" s="2"/>
      <c r="EB306" s="2"/>
      <c r="EC306" s="2"/>
      <c r="ED306" s="2"/>
      <c r="EE306" s="2">
        <v>16510370</v>
      </c>
      <c r="EF306" s="2">
        <v>3</v>
      </c>
      <c r="EG306" s="2" t="s">
        <v>451</v>
      </c>
      <c r="EH306" s="2">
        <v>0</v>
      </c>
      <c r="EI306" s="2" t="s">
        <v>6</v>
      </c>
      <c r="EJ306" s="2">
        <v>2</v>
      </c>
      <c r="EK306" s="2">
        <v>108001</v>
      </c>
      <c r="EL306" s="2" t="s">
        <v>452</v>
      </c>
      <c r="EM306" s="2" t="s">
        <v>453</v>
      </c>
      <c r="EN306" s="2"/>
      <c r="EO306" s="2" t="s">
        <v>6</v>
      </c>
      <c r="EP306" s="2"/>
      <c r="EQ306" s="2">
        <v>0</v>
      </c>
      <c r="ER306" s="2">
        <v>41.11</v>
      </c>
      <c r="ES306" s="2">
        <v>12.82</v>
      </c>
      <c r="ET306" s="2">
        <v>1.78</v>
      </c>
      <c r="EU306" s="2">
        <v>0.26</v>
      </c>
      <c r="EV306" s="2">
        <v>26.51</v>
      </c>
      <c r="EW306" s="2">
        <v>2.82</v>
      </c>
      <c r="EX306" s="2">
        <v>0.02</v>
      </c>
      <c r="EY306" s="2">
        <v>0</v>
      </c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>
        <v>0</v>
      </c>
      <c r="FR306" s="2">
        <f t="shared" si="368"/>
        <v>0</v>
      </c>
      <c r="FS306" s="2">
        <v>0</v>
      </c>
      <c r="FT306" s="2"/>
      <c r="FU306" s="2"/>
      <c r="FV306" s="2"/>
      <c r="FW306" s="2"/>
      <c r="FX306" s="2">
        <v>95</v>
      </c>
      <c r="FY306" s="2">
        <v>65</v>
      </c>
      <c r="FZ306" s="2"/>
      <c r="GA306" s="2" t="s">
        <v>6</v>
      </c>
      <c r="GB306" s="2"/>
      <c r="GC306" s="2"/>
      <c r="GD306" s="2">
        <v>0</v>
      </c>
      <c r="GE306" s="2"/>
      <c r="GF306" s="2">
        <v>-1159239760</v>
      </c>
      <c r="GG306" s="2">
        <v>2</v>
      </c>
      <c r="GH306" s="2">
        <v>1</v>
      </c>
      <c r="GI306" s="2">
        <v>-2</v>
      </c>
      <c r="GJ306" s="2">
        <v>0</v>
      </c>
      <c r="GK306" s="2">
        <f>ROUND(R306*(R12)/100,2)</f>
        <v>0</v>
      </c>
      <c r="GL306" s="2">
        <f t="shared" si="369"/>
        <v>0</v>
      </c>
      <c r="GM306" s="2">
        <f t="shared" si="370"/>
        <v>50.39</v>
      </c>
      <c r="GN306" s="2">
        <f t="shared" si="371"/>
        <v>0</v>
      </c>
      <c r="GO306" s="2">
        <f t="shared" si="372"/>
        <v>50.39</v>
      </c>
      <c r="GP306" s="2">
        <f t="shared" si="373"/>
        <v>0</v>
      </c>
      <c r="GQ306" s="2"/>
      <c r="GR306" s="2">
        <v>0</v>
      </c>
      <c r="GS306" s="2">
        <v>3</v>
      </c>
      <c r="GT306" s="2">
        <v>0</v>
      </c>
      <c r="GU306" s="2" t="s">
        <v>6</v>
      </c>
      <c r="GV306" s="2">
        <f t="shared" si="374"/>
        <v>0</v>
      </c>
      <c r="GW306" s="2">
        <v>1</v>
      </c>
      <c r="GX306" s="2">
        <f t="shared" si="375"/>
        <v>0</v>
      </c>
      <c r="GY306" s="2"/>
      <c r="GZ306" s="2"/>
      <c r="HA306" s="2">
        <v>0</v>
      </c>
      <c r="HB306" s="2">
        <v>0</v>
      </c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>
        <v>0</v>
      </c>
      <c r="IL306" s="2"/>
      <c r="IM306" s="2"/>
      <c r="IN306" s="2"/>
      <c r="IO306" s="2"/>
      <c r="IP306" s="2"/>
      <c r="IQ306" s="2"/>
      <c r="IR306" s="2"/>
      <c r="IS306" s="2"/>
      <c r="IT306" s="2"/>
      <c r="IU306" s="2"/>
    </row>
    <row r="307" spans="1:255" x14ac:dyDescent="0.2">
      <c r="A307">
        <v>17</v>
      </c>
      <c r="B307">
        <v>1</v>
      </c>
      <c r="C307">
        <f>ROW(SmtRes!A736)</f>
        <v>736</v>
      </c>
      <c r="D307">
        <f>ROW(EtalonRes!A694)</f>
        <v>694</v>
      </c>
      <c r="E307" t="s">
        <v>540</v>
      </c>
      <c r="F307" t="s">
        <v>541</v>
      </c>
      <c r="G307" t="s">
        <v>542</v>
      </c>
      <c r="H307" t="s">
        <v>53</v>
      </c>
      <c r="I307">
        <f>ROUND(60/100,9)</f>
        <v>0.6</v>
      </c>
      <c r="J307">
        <v>0</v>
      </c>
      <c r="O307">
        <f t="shared" si="343"/>
        <v>175.86</v>
      </c>
      <c r="P307">
        <f t="shared" si="344"/>
        <v>54.84</v>
      </c>
      <c r="Q307">
        <f t="shared" si="345"/>
        <v>7.61</v>
      </c>
      <c r="R307">
        <f t="shared" si="346"/>
        <v>1.1100000000000001</v>
      </c>
      <c r="S307">
        <f t="shared" si="347"/>
        <v>113.41</v>
      </c>
      <c r="T307">
        <f t="shared" si="348"/>
        <v>0</v>
      </c>
      <c r="U307">
        <f t="shared" si="349"/>
        <v>1.6919999999999999</v>
      </c>
      <c r="V307">
        <f t="shared" si="350"/>
        <v>1.2E-2</v>
      </c>
      <c r="W307">
        <f t="shared" si="351"/>
        <v>0</v>
      </c>
      <c r="X307">
        <f t="shared" si="352"/>
        <v>108.79</v>
      </c>
      <c r="Y307">
        <f t="shared" si="353"/>
        <v>74.44</v>
      </c>
      <c r="AA307">
        <v>16688586</v>
      </c>
      <c r="AB307">
        <f t="shared" si="354"/>
        <v>41.11</v>
      </c>
      <c r="AC307">
        <f t="shared" si="376"/>
        <v>12.82</v>
      </c>
      <c r="AD307">
        <f t="shared" si="377"/>
        <v>1.78</v>
      </c>
      <c r="AE307">
        <f t="shared" si="378"/>
        <v>0.26</v>
      </c>
      <c r="AF307">
        <f t="shared" si="379"/>
        <v>26.51</v>
      </c>
      <c r="AG307">
        <f t="shared" si="355"/>
        <v>0</v>
      </c>
      <c r="AH307">
        <f t="shared" si="380"/>
        <v>2.82</v>
      </c>
      <c r="AI307">
        <f t="shared" si="381"/>
        <v>0.02</v>
      </c>
      <c r="AJ307">
        <f t="shared" si="356"/>
        <v>0</v>
      </c>
      <c r="AK307">
        <v>41.11</v>
      </c>
      <c r="AL307">
        <v>12.82</v>
      </c>
      <c r="AM307">
        <v>1.78</v>
      </c>
      <c r="AN307">
        <v>0.26</v>
      </c>
      <c r="AO307">
        <v>26.51</v>
      </c>
      <c r="AP307">
        <v>0</v>
      </c>
      <c r="AQ307">
        <v>2.82</v>
      </c>
      <c r="AR307">
        <v>0.02</v>
      </c>
      <c r="AS307">
        <v>0</v>
      </c>
      <c r="AT307">
        <v>95</v>
      </c>
      <c r="AU307">
        <v>65</v>
      </c>
      <c r="AV307">
        <v>1</v>
      </c>
      <c r="AW307">
        <v>1</v>
      </c>
      <c r="AZ307">
        <v>7.13</v>
      </c>
      <c r="BA307">
        <v>7.13</v>
      </c>
      <c r="BB307">
        <v>7.13</v>
      </c>
      <c r="BC307">
        <v>7.13</v>
      </c>
      <c r="BD307" t="s">
        <v>6</v>
      </c>
      <c r="BE307" t="s">
        <v>6</v>
      </c>
      <c r="BF307" t="s">
        <v>6</v>
      </c>
      <c r="BG307" t="s">
        <v>6</v>
      </c>
      <c r="BH307">
        <v>0</v>
      </c>
      <c r="BI307">
        <v>2</v>
      </c>
      <c r="BJ307" t="s">
        <v>543</v>
      </c>
      <c r="BM307">
        <v>108001</v>
      </c>
      <c r="BN307">
        <v>0</v>
      </c>
      <c r="BO307" t="s">
        <v>6</v>
      </c>
      <c r="BP307">
        <v>0</v>
      </c>
      <c r="BQ307">
        <v>3</v>
      </c>
      <c r="BR307">
        <v>0</v>
      </c>
      <c r="BS307">
        <v>7.13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6</v>
      </c>
      <c r="BZ307">
        <v>95</v>
      </c>
      <c r="CA307">
        <v>65</v>
      </c>
      <c r="CF307">
        <v>0</v>
      </c>
      <c r="CG307">
        <v>0</v>
      </c>
      <c r="CM307">
        <v>0</v>
      </c>
      <c r="CN307" t="s">
        <v>6</v>
      </c>
      <c r="CO307">
        <v>0</v>
      </c>
      <c r="CP307">
        <f t="shared" si="357"/>
        <v>175.86</v>
      </c>
      <c r="CQ307">
        <f t="shared" si="358"/>
        <v>91.406599999999997</v>
      </c>
      <c r="CR307">
        <f t="shared" si="359"/>
        <v>12.6914</v>
      </c>
      <c r="CS307">
        <f t="shared" si="360"/>
        <v>1.8538000000000001</v>
      </c>
      <c r="CT307">
        <f t="shared" si="361"/>
        <v>189.0163</v>
      </c>
      <c r="CU307">
        <f t="shared" si="362"/>
        <v>0</v>
      </c>
      <c r="CV307">
        <f t="shared" si="363"/>
        <v>2.82</v>
      </c>
      <c r="CW307">
        <f t="shared" si="364"/>
        <v>0.02</v>
      </c>
      <c r="CX307">
        <f t="shared" si="365"/>
        <v>0</v>
      </c>
      <c r="CY307">
        <f t="shared" si="366"/>
        <v>108.794</v>
      </c>
      <c r="CZ307">
        <f t="shared" si="367"/>
        <v>74.438000000000002</v>
      </c>
      <c r="DC307" t="s">
        <v>6</v>
      </c>
      <c r="DD307" t="s">
        <v>6</v>
      </c>
      <c r="DE307" t="s">
        <v>6</v>
      </c>
      <c r="DF307" t="s">
        <v>6</v>
      </c>
      <c r="DG307" t="s">
        <v>6</v>
      </c>
      <c r="DH307" t="s">
        <v>6</v>
      </c>
      <c r="DI307" t="s">
        <v>6</v>
      </c>
      <c r="DJ307" t="s">
        <v>6</v>
      </c>
      <c r="DK307" t="s">
        <v>6</v>
      </c>
      <c r="DL307" t="s">
        <v>6</v>
      </c>
      <c r="DM307" t="s">
        <v>6</v>
      </c>
      <c r="DN307">
        <v>0</v>
      </c>
      <c r="DO307">
        <v>0</v>
      </c>
      <c r="DP307">
        <v>1</v>
      </c>
      <c r="DQ307">
        <v>1</v>
      </c>
      <c r="DU307">
        <v>1003</v>
      </c>
      <c r="DV307" t="s">
        <v>53</v>
      </c>
      <c r="DW307" t="s">
        <v>53</v>
      </c>
      <c r="DX307">
        <v>100</v>
      </c>
      <c r="EE307">
        <v>16510370</v>
      </c>
      <c r="EF307">
        <v>3</v>
      </c>
      <c r="EG307" t="s">
        <v>451</v>
      </c>
      <c r="EH307">
        <v>0</v>
      </c>
      <c r="EI307" t="s">
        <v>6</v>
      </c>
      <c r="EJ307">
        <v>2</v>
      </c>
      <c r="EK307">
        <v>108001</v>
      </c>
      <c r="EL307" t="s">
        <v>452</v>
      </c>
      <c r="EM307" t="s">
        <v>453</v>
      </c>
      <c r="EO307" t="s">
        <v>6</v>
      </c>
      <c r="EQ307">
        <v>0</v>
      </c>
      <c r="ER307">
        <v>41.11</v>
      </c>
      <c r="ES307">
        <v>12.82</v>
      </c>
      <c r="ET307">
        <v>1.78</v>
      </c>
      <c r="EU307">
        <v>0.26</v>
      </c>
      <c r="EV307">
        <v>26.51</v>
      </c>
      <c r="EW307">
        <v>2.82</v>
      </c>
      <c r="EX307">
        <v>0.02</v>
      </c>
      <c r="EY307">
        <v>0</v>
      </c>
      <c r="FQ307">
        <v>0</v>
      </c>
      <c r="FR307">
        <f t="shared" si="368"/>
        <v>0</v>
      </c>
      <c r="FS307">
        <v>0</v>
      </c>
      <c r="FX307">
        <v>95</v>
      </c>
      <c r="FY307">
        <v>65</v>
      </c>
      <c r="GA307" t="s">
        <v>6</v>
      </c>
      <c r="GD307">
        <v>0</v>
      </c>
      <c r="GF307">
        <v>-1159239760</v>
      </c>
      <c r="GG307">
        <v>1</v>
      </c>
      <c r="GH307">
        <v>1</v>
      </c>
      <c r="GI307">
        <v>4</v>
      </c>
      <c r="GJ307">
        <v>0</v>
      </c>
      <c r="GK307">
        <f>ROUND(R307*(S12)/100,2)</f>
        <v>0</v>
      </c>
      <c r="GL307">
        <f t="shared" si="369"/>
        <v>0</v>
      </c>
      <c r="GM307">
        <f t="shared" si="370"/>
        <v>359.09</v>
      </c>
      <c r="GN307">
        <f t="shared" si="371"/>
        <v>0</v>
      </c>
      <c r="GO307">
        <f t="shared" si="372"/>
        <v>359.09</v>
      </c>
      <c r="GP307">
        <f t="shared" si="373"/>
        <v>0</v>
      </c>
      <c r="GR307">
        <v>0</v>
      </c>
      <c r="GS307">
        <v>3</v>
      </c>
      <c r="GT307">
        <v>0</v>
      </c>
      <c r="GU307" t="s">
        <v>6</v>
      </c>
      <c r="GV307">
        <f t="shared" si="374"/>
        <v>0</v>
      </c>
      <c r="GW307">
        <v>1</v>
      </c>
      <c r="GX307">
        <f t="shared" si="375"/>
        <v>0</v>
      </c>
      <c r="HA307">
        <v>0</v>
      </c>
      <c r="HB307">
        <v>0</v>
      </c>
      <c r="IK307">
        <v>0</v>
      </c>
    </row>
    <row r="308" spans="1:255" x14ac:dyDescent="0.2">
      <c r="A308" s="2">
        <v>18</v>
      </c>
      <c r="B308" s="2">
        <v>1</v>
      </c>
      <c r="C308" s="2">
        <v>726</v>
      </c>
      <c r="D308" s="2"/>
      <c r="E308" s="2" t="s">
        <v>544</v>
      </c>
      <c r="F308" s="2" t="s">
        <v>545</v>
      </c>
      <c r="G308" s="2" t="s">
        <v>546</v>
      </c>
      <c r="H308" s="2" t="s">
        <v>547</v>
      </c>
      <c r="I308" s="2">
        <f>I306*J308</f>
        <v>0.06</v>
      </c>
      <c r="J308" s="2">
        <v>0.1</v>
      </c>
      <c r="K308" s="2"/>
      <c r="L308" s="2"/>
      <c r="M308" s="2"/>
      <c r="N308" s="2"/>
      <c r="O308" s="2">
        <f t="shared" si="343"/>
        <v>657.65</v>
      </c>
      <c r="P308" s="2">
        <f t="shared" si="344"/>
        <v>657.65</v>
      </c>
      <c r="Q308" s="2">
        <f t="shared" si="345"/>
        <v>0</v>
      </c>
      <c r="R308" s="2">
        <f t="shared" si="346"/>
        <v>0</v>
      </c>
      <c r="S308" s="2">
        <f t="shared" si="347"/>
        <v>0</v>
      </c>
      <c r="T308" s="2">
        <f t="shared" si="348"/>
        <v>0</v>
      </c>
      <c r="U308" s="2">
        <f t="shared" si="349"/>
        <v>0</v>
      </c>
      <c r="V308" s="2">
        <f t="shared" si="350"/>
        <v>0</v>
      </c>
      <c r="W308" s="2">
        <f t="shared" si="351"/>
        <v>0</v>
      </c>
      <c r="X308" s="2">
        <f t="shared" si="352"/>
        <v>0</v>
      </c>
      <c r="Y308" s="2">
        <f t="shared" si="353"/>
        <v>0</v>
      </c>
      <c r="Z308" s="2"/>
      <c r="AA308" s="2">
        <v>16688585</v>
      </c>
      <c r="AB308" s="2">
        <f t="shared" si="354"/>
        <v>10960.87</v>
      </c>
      <c r="AC308" s="2">
        <f t="shared" si="376"/>
        <v>10960.87</v>
      </c>
      <c r="AD308" s="2">
        <f t="shared" si="377"/>
        <v>0</v>
      </c>
      <c r="AE308" s="2">
        <f t="shared" si="378"/>
        <v>0</v>
      </c>
      <c r="AF308" s="2">
        <f t="shared" si="379"/>
        <v>0</v>
      </c>
      <c r="AG308" s="2">
        <f t="shared" si="355"/>
        <v>0</v>
      </c>
      <c r="AH308" s="2">
        <f t="shared" si="380"/>
        <v>0</v>
      </c>
      <c r="AI308" s="2">
        <f t="shared" si="381"/>
        <v>0</v>
      </c>
      <c r="AJ308" s="2">
        <f t="shared" si="356"/>
        <v>0</v>
      </c>
      <c r="AK308" s="2">
        <v>10960.87</v>
      </c>
      <c r="AL308" s="2">
        <v>10960.87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95</v>
      </c>
      <c r="AU308" s="2">
        <v>65</v>
      </c>
      <c r="AV308" s="2">
        <v>1</v>
      </c>
      <c r="AW308" s="2">
        <v>1</v>
      </c>
      <c r="AX308" s="2"/>
      <c r="AY308" s="2"/>
      <c r="AZ308" s="2">
        <v>1</v>
      </c>
      <c r="BA308" s="2">
        <v>1</v>
      </c>
      <c r="BB308" s="2">
        <v>1</v>
      </c>
      <c r="BC308" s="2">
        <v>1</v>
      </c>
      <c r="BD308" s="2" t="s">
        <v>6</v>
      </c>
      <c r="BE308" s="2" t="s">
        <v>6</v>
      </c>
      <c r="BF308" s="2" t="s">
        <v>6</v>
      </c>
      <c r="BG308" s="2" t="s">
        <v>6</v>
      </c>
      <c r="BH308" s="2">
        <v>3</v>
      </c>
      <c r="BI308" s="2">
        <v>2</v>
      </c>
      <c r="BJ308" s="2" t="s">
        <v>548</v>
      </c>
      <c r="BK308" s="2"/>
      <c r="BL308" s="2"/>
      <c r="BM308" s="2">
        <v>108001</v>
      </c>
      <c r="BN308" s="2">
        <v>0</v>
      </c>
      <c r="BO308" s="2" t="s">
        <v>6</v>
      </c>
      <c r="BP308" s="2">
        <v>0</v>
      </c>
      <c r="BQ308" s="2">
        <v>3</v>
      </c>
      <c r="BR308" s="2">
        <v>0</v>
      </c>
      <c r="BS308" s="2">
        <v>1</v>
      </c>
      <c r="BT308" s="2">
        <v>1</v>
      </c>
      <c r="BU308" s="2">
        <v>1</v>
      </c>
      <c r="BV308" s="2">
        <v>1</v>
      </c>
      <c r="BW308" s="2">
        <v>1</v>
      </c>
      <c r="BX308" s="2">
        <v>1</v>
      </c>
      <c r="BY308" s="2" t="s">
        <v>6</v>
      </c>
      <c r="BZ308" s="2">
        <v>95</v>
      </c>
      <c r="CA308" s="2">
        <v>65</v>
      </c>
      <c r="CB308" s="2"/>
      <c r="CC308" s="2"/>
      <c r="CD308" s="2"/>
      <c r="CE308" s="2"/>
      <c r="CF308" s="2">
        <v>0</v>
      </c>
      <c r="CG308" s="2">
        <v>0</v>
      </c>
      <c r="CH308" s="2"/>
      <c r="CI308" s="2"/>
      <c r="CJ308" s="2"/>
      <c r="CK308" s="2"/>
      <c r="CL308" s="2"/>
      <c r="CM308" s="2">
        <v>0</v>
      </c>
      <c r="CN308" s="2" t="s">
        <v>6</v>
      </c>
      <c r="CO308" s="2">
        <v>0</v>
      </c>
      <c r="CP308" s="2">
        <f t="shared" si="357"/>
        <v>657.65</v>
      </c>
      <c r="CQ308" s="2">
        <f t="shared" si="358"/>
        <v>10960.87</v>
      </c>
      <c r="CR308" s="2">
        <f t="shared" si="359"/>
        <v>0</v>
      </c>
      <c r="CS308" s="2">
        <f t="shared" si="360"/>
        <v>0</v>
      </c>
      <c r="CT308" s="2">
        <f t="shared" si="361"/>
        <v>0</v>
      </c>
      <c r="CU308" s="2">
        <f t="shared" si="362"/>
        <v>0</v>
      </c>
      <c r="CV308" s="2">
        <f t="shared" si="363"/>
        <v>0</v>
      </c>
      <c r="CW308" s="2">
        <f t="shared" si="364"/>
        <v>0</v>
      </c>
      <c r="CX308" s="2">
        <f t="shared" si="365"/>
        <v>0</v>
      </c>
      <c r="CY308" s="2">
        <f t="shared" si="366"/>
        <v>0</v>
      </c>
      <c r="CZ308" s="2">
        <f t="shared" si="367"/>
        <v>0</v>
      </c>
      <c r="DA308" s="2"/>
      <c r="DB308" s="2"/>
      <c r="DC308" s="2" t="s">
        <v>6</v>
      </c>
      <c r="DD308" s="2" t="s">
        <v>6</v>
      </c>
      <c r="DE308" s="2" t="s">
        <v>6</v>
      </c>
      <c r="DF308" s="2" t="s">
        <v>6</v>
      </c>
      <c r="DG308" s="2" t="s">
        <v>6</v>
      </c>
      <c r="DH308" s="2" t="s">
        <v>6</v>
      </c>
      <c r="DI308" s="2" t="s">
        <v>6</v>
      </c>
      <c r="DJ308" s="2" t="s">
        <v>6</v>
      </c>
      <c r="DK308" s="2" t="s">
        <v>6</v>
      </c>
      <c r="DL308" s="2" t="s">
        <v>6</v>
      </c>
      <c r="DM308" s="2" t="s">
        <v>6</v>
      </c>
      <c r="DN308" s="2">
        <v>0</v>
      </c>
      <c r="DO308" s="2">
        <v>0</v>
      </c>
      <c r="DP308" s="2">
        <v>1</v>
      </c>
      <c r="DQ308" s="2">
        <v>1</v>
      </c>
      <c r="DR308" s="2"/>
      <c r="DS308" s="2"/>
      <c r="DT308" s="2"/>
      <c r="DU308" s="2">
        <v>1013</v>
      </c>
      <c r="DV308" s="2" t="s">
        <v>547</v>
      </c>
      <c r="DW308" s="2" t="s">
        <v>549</v>
      </c>
      <c r="DX308" s="2">
        <v>1</v>
      </c>
      <c r="DY308" s="2"/>
      <c r="DZ308" s="2"/>
      <c r="EA308" s="2"/>
      <c r="EB308" s="2"/>
      <c r="EC308" s="2"/>
      <c r="ED308" s="2"/>
      <c r="EE308" s="2">
        <v>16510370</v>
      </c>
      <c r="EF308" s="2">
        <v>3</v>
      </c>
      <c r="EG308" s="2" t="s">
        <v>451</v>
      </c>
      <c r="EH308" s="2">
        <v>0</v>
      </c>
      <c r="EI308" s="2" t="s">
        <v>6</v>
      </c>
      <c r="EJ308" s="2">
        <v>2</v>
      </c>
      <c r="EK308" s="2">
        <v>108001</v>
      </c>
      <c r="EL308" s="2" t="s">
        <v>452</v>
      </c>
      <c r="EM308" s="2" t="s">
        <v>453</v>
      </c>
      <c r="EN308" s="2"/>
      <c r="EO308" s="2" t="s">
        <v>6</v>
      </c>
      <c r="EP308" s="2"/>
      <c r="EQ308" s="2">
        <v>0</v>
      </c>
      <c r="ER308" s="2">
        <v>10960.87</v>
      </c>
      <c r="ES308" s="2">
        <v>10960.87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>
        <v>0</v>
      </c>
      <c r="FR308" s="2">
        <f t="shared" si="368"/>
        <v>0</v>
      </c>
      <c r="FS308" s="2">
        <v>0</v>
      </c>
      <c r="FT308" s="2"/>
      <c r="FU308" s="2"/>
      <c r="FV308" s="2"/>
      <c r="FW308" s="2"/>
      <c r="FX308" s="2">
        <v>95</v>
      </c>
      <c r="FY308" s="2">
        <v>65</v>
      </c>
      <c r="FZ308" s="2"/>
      <c r="GA308" s="2" t="s">
        <v>6</v>
      </c>
      <c r="GB308" s="2"/>
      <c r="GC308" s="2"/>
      <c r="GD308" s="2">
        <v>0</v>
      </c>
      <c r="GE308" s="2"/>
      <c r="GF308" s="2">
        <v>-826732258</v>
      </c>
      <c r="GG308" s="2">
        <v>2</v>
      </c>
      <c r="GH308" s="2">
        <v>1</v>
      </c>
      <c r="GI308" s="2">
        <v>-2</v>
      </c>
      <c r="GJ308" s="2">
        <v>0</v>
      </c>
      <c r="GK308" s="2">
        <f>ROUND(R308*(R12)/100,2)</f>
        <v>0</v>
      </c>
      <c r="GL308" s="2">
        <f t="shared" si="369"/>
        <v>0</v>
      </c>
      <c r="GM308" s="2">
        <f t="shared" si="370"/>
        <v>657.65</v>
      </c>
      <c r="GN308" s="2">
        <f t="shared" si="371"/>
        <v>0</v>
      </c>
      <c r="GO308" s="2">
        <f t="shared" si="372"/>
        <v>657.65</v>
      </c>
      <c r="GP308" s="2">
        <f t="shared" si="373"/>
        <v>0</v>
      </c>
      <c r="GQ308" s="2"/>
      <c r="GR308" s="2">
        <v>0</v>
      </c>
      <c r="GS308" s="2">
        <v>3</v>
      </c>
      <c r="GT308" s="2">
        <v>0</v>
      </c>
      <c r="GU308" s="2" t="s">
        <v>6</v>
      </c>
      <c r="GV308" s="2">
        <f t="shared" si="374"/>
        <v>0</v>
      </c>
      <c r="GW308" s="2">
        <v>1</v>
      </c>
      <c r="GX308" s="2">
        <f t="shared" si="375"/>
        <v>0</v>
      </c>
      <c r="GY308" s="2"/>
      <c r="GZ308" s="2"/>
      <c r="HA308" s="2">
        <v>0</v>
      </c>
      <c r="HB308" s="2">
        <v>0</v>
      </c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>
        <v>0</v>
      </c>
      <c r="IL308" s="2"/>
      <c r="IM308" s="2"/>
      <c r="IN308" s="2"/>
      <c r="IO308" s="2"/>
      <c r="IP308" s="2"/>
      <c r="IQ308" s="2"/>
      <c r="IR308" s="2"/>
      <c r="IS308" s="2"/>
      <c r="IT308" s="2"/>
      <c r="IU308" s="2"/>
    </row>
    <row r="309" spans="1:255" x14ac:dyDescent="0.2">
      <c r="A309">
        <v>18</v>
      </c>
      <c r="B309">
        <v>1</v>
      </c>
      <c r="C309">
        <v>735</v>
      </c>
      <c r="E309" t="s">
        <v>544</v>
      </c>
      <c r="F309" t="s">
        <v>545</v>
      </c>
      <c r="G309" t="s">
        <v>546</v>
      </c>
      <c r="H309" t="s">
        <v>547</v>
      </c>
      <c r="I309">
        <f>I307*J309</f>
        <v>0.06</v>
      </c>
      <c r="J309">
        <v>0.1</v>
      </c>
      <c r="O309">
        <f t="shared" si="343"/>
        <v>4689.0600000000004</v>
      </c>
      <c r="P309">
        <f t="shared" si="344"/>
        <v>4689.0600000000004</v>
      </c>
      <c r="Q309">
        <f t="shared" si="345"/>
        <v>0</v>
      </c>
      <c r="R309">
        <f t="shared" si="346"/>
        <v>0</v>
      </c>
      <c r="S309">
        <f t="shared" si="347"/>
        <v>0</v>
      </c>
      <c r="T309">
        <f t="shared" si="348"/>
        <v>0</v>
      </c>
      <c r="U309">
        <f t="shared" si="349"/>
        <v>0</v>
      </c>
      <c r="V309">
        <f t="shared" si="350"/>
        <v>0</v>
      </c>
      <c r="W309">
        <f t="shared" si="351"/>
        <v>0</v>
      </c>
      <c r="X309">
        <f t="shared" si="352"/>
        <v>0</v>
      </c>
      <c r="Y309">
        <f t="shared" si="353"/>
        <v>0</v>
      </c>
      <c r="AA309">
        <v>16688586</v>
      </c>
      <c r="AB309">
        <f t="shared" si="354"/>
        <v>10960.87</v>
      </c>
      <c r="AC309">
        <f t="shared" si="376"/>
        <v>10960.87</v>
      </c>
      <c r="AD309">
        <f t="shared" si="377"/>
        <v>0</v>
      </c>
      <c r="AE309">
        <f t="shared" si="378"/>
        <v>0</v>
      </c>
      <c r="AF309">
        <f t="shared" si="379"/>
        <v>0</v>
      </c>
      <c r="AG309">
        <f t="shared" si="355"/>
        <v>0</v>
      </c>
      <c r="AH309">
        <f t="shared" si="380"/>
        <v>0</v>
      </c>
      <c r="AI309">
        <f t="shared" si="381"/>
        <v>0</v>
      </c>
      <c r="AJ309">
        <f t="shared" si="356"/>
        <v>0</v>
      </c>
      <c r="AK309">
        <v>10960.87</v>
      </c>
      <c r="AL309">
        <v>10960.87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95</v>
      </c>
      <c r="AU309">
        <v>65</v>
      </c>
      <c r="AV309">
        <v>1</v>
      </c>
      <c r="AW309">
        <v>1</v>
      </c>
      <c r="AZ309">
        <v>7.13</v>
      </c>
      <c r="BA309">
        <v>1</v>
      </c>
      <c r="BB309">
        <v>1</v>
      </c>
      <c r="BC309">
        <v>7.13</v>
      </c>
      <c r="BD309" t="s">
        <v>6</v>
      </c>
      <c r="BE309" t="s">
        <v>6</v>
      </c>
      <c r="BF309" t="s">
        <v>6</v>
      </c>
      <c r="BG309" t="s">
        <v>6</v>
      </c>
      <c r="BH309">
        <v>3</v>
      </c>
      <c r="BI309">
        <v>2</v>
      </c>
      <c r="BJ309" t="s">
        <v>548</v>
      </c>
      <c r="BM309">
        <v>108001</v>
      </c>
      <c r="BN309">
        <v>0</v>
      </c>
      <c r="BO309" t="s">
        <v>6</v>
      </c>
      <c r="BP309">
        <v>0</v>
      </c>
      <c r="BQ309">
        <v>3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6</v>
      </c>
      <c r="BZ309">
        <v>95</v>
      </c>
      <c r="CA309">
        <v>65</v>
      </c>
      <c r="CF309">
        <v>0</v>
      </c>
      <c r="CG309">
        <v>0</v>
      </c>
      <c r="CM309">
        <v>0</v>
      </c>
      <c r="CN309" t="s">
        <v>6</v>
      </c>
      <c r="CO309">
        <v>0</v>
      </c>
      <c r="CP309">
        <f t="shared" si="357"/>
        <v>4689.0600000000004</v>
      </c>
      <c r="CQ309">
        <f t="shared" si="358"/>
        <v>78151.003100000002</v>
      </c>
      <c r="CR309">
        <f t="shared" si="359"/>
        <v>0</v>
      </c>
      <c r="CS309">
        <f t="shared" si="360"/>
        <v>0</v>
      </c>
      <c r="CT309">
        <f t="shared" si="361"/>
        <v>0</v>
      </c>
      <c r="CU309">
        <f t="shared" si="362"/>
        <v>0</v>
      </c>
      <c r="CV309">
        <f t="shared" si="363"/>
        <v>0</v>
      </c>
      <c r="CW309">
        <f t="shared" si="364"/>
        <v>0</v>
      </c>
      <c r="CX309">
        <f t="shared" si="365"/>
        <v>0</v>
      </c>
      <c r="CY309">
        <f t="shared" si="366"/>
        <v>0</v>
      </c>
      <c r="CZ309">
        <f t="shared" si="367"/>
        <v>0</v>
      </c>
      <c r="DC309" t="s">
        <v>6</v>
      </c>
      <c r="DD309" t="s">
        <v>6</v>
      </c>
      <c r="DE309" t="s">
        <v>6</v>
      </c>
      <c r="DF309" t="s">
        <v>6</v>
      </c>
      <c r="DG309" t="s">
        <v>6</v>
      </c>
      <c r="DH309" t="s">
        <v>6</v>
      </c>
      <c r="DI309" t="s">
        <v>6</v>
      </c>
      <c r="DJ309" t="s">
        <v>6</v>
      </c>
      <c r="DK309" t="s">
        <v>6</v>
      </c>
      <c r="DL309" t="s">
        <v>6</v>
      </c>
      <c r="DM309" t="s">
        <v>6</v>
      </c>
      <c r="DN309">
        <v>0</v>
      </c>
      <c r="DO309">
        <v>0</v>
      </c>
      <c r="DP309">
        <v>1</v>
      </c>
      <c r="DQ309">
        <v>1</v>
      </c>
      <c r="DU309">
        <v>1013</v>
      </c>
      <c r="DV309" t="s">
        <v>547</v>
      </c>
      <c r="DW309" t="s">
        <v>549</v>
      </c>
      <c r="DX309">
        <v>1</v>
      </c>
      <c r="EE309">
        <v>16510370</v>
      </c>
      <c r="EF309">
        <v>3</v>
      </c>
      <c r="EG309" t="s">
        <v>451</v>
      </c>
      <c r="EH309">
        <v>0</v>
      </c>
      <c r="EI309" t="s">
        <v>6</v>
      </c>
      <c r="EJ309">
        <v>2</v>
      </c>
      <c r="EK309">
        <v>108001</v>
      </c>
      <c r="EL309" t="s">
        <v>452</v>
      </c>
      <c r="EM309" t="s">
        <v>453</v>
      </c>
      <c r="EO309" t="s">
        <v>6</v>
      </c>
      <c r="EQ309">
        <v>0</v>
      </c>
      <c r="ER309">
        <v>10960.87</v>
      </c>
      <c r="ES309">
        <v>10960.87</v>
      </c>
      <c r="ET309">
        <v>0</v>
      </c>
      <c r="EU309">
        <v>0</v>
      </c>
      <c r="EV309">
        <v>0</v>
      </c>
      <c r="EW309">
        <v>0</v>
      </c>
      <c r="EX309">
        <v>0</v>
      </c>
      <c r="FQ309">
        <v>0</v>
      </c>
      <c r="FR309">
        <f t="shared" si="368"/>
        <v>0</v>
      </c>
      <c r="FS309">
        <v>0</v>
      </c>
      <c r="FX309">
        <v>95</v>
      </c>
      <c r="FY309">
        <v>65</v>
      </c>
      <c r="GA309" t="s">
        <v>6</v>
      </c>
      <c r="GD309">
        <v>0</v>
      </c>
      <c r="GF309">
        <v>-826732258</v>
      </c>
      <c r="GG309">
        <v>1</v>
      </c>
      <c r="GH309">
        <v>1</v>
      </c>
      <c r="GI309">
        <v>4</v>
      </c>
      <c r="GJ309">
        <v>0</v>
      </c>
      <c r="GK309">
        <f>ROUND(R309*(S12)/100,2)</f>
        <v>0</v>
      </c>
      <c r="GL309">
        <f t="shared" si="369"/>
        <v>0</v>
      </c>
      <c r="GM309">
        <f t="shared" si="370"/>
        <v>4689.0600000000004</v>
      </c>
      <c r="GN309">
        <f t="shared" si="371"/>
        <v>0</v>
      </c>
      <c r="GO309">
        <f t="shared" si="372"/>
        <v>4689.0600000000004</v>
      </c>
      <c r="GP309">
        <f t="shared" si="373"/>
        <v>0</v>
      </c>
      <c r="GR309">
        <v>0</v>
      </c>
      <c r="GS309">
        <v>3</v>
      </c>
      <c r="GT309">
        <v>0</v>
      </c>
      <c r="GU309" t="s">
        <v>6</v>
      </c>
      <c r="GV309">
        <f t="shared" si="374"/>
        <v>0</v>
      </c>
      <c r="GW309">
        <v>1</v>
      </c>
      <c r="GX309">
        <f t="shared" si="375"/>
        <v>0</v>
      </c>
      <c r="HA309">
        <v>0</v>
      </c>
      <c r="HB309">
        <v>0</v>
      </c>
      <c r="IK309">
        <v>0</v>
      </c>
    </row>
    <row r="310" spans="1:255" x14ac:dyDescent="0.2">
      <c r="A310" s="2">
        <v>17</v>
      </c>
      <c r="B310" s="2">
        <v>1</v>
      </c>
      <c r="C310" s="2">
        <f>ROW(SmtRes!A747)</f>
        <v>747</v>
      </c>
      <c r="D310" s="2">
        <f>ROW(EtalonRes!A702)</f>
        <v>702</v>
      </c>
      <c r="E310" s="2" t="s">
        <v>550</v>
      </c>
      <c r="F310" s="2" t="s">
        <v>551</v>
      </c>
      <c r="G310" s="2" t="s">
        <v>552</v>
      </c>
      <c r="H310" s="2" t="s">
        <v>53</v>
      </c>
      <c r="I310" s="2">
        <f>ROUND(105/100,9)</f>
        <v>1.05</v>
      </c>
      <c r="J310" s="2">
        <v>0</v>
      </c>
      <c r="K310" s="2"/>
      <c r="L310" s="2"/>
      <c r="M310" s="2"/>
      <c r="N310" s="2"/>
      <c r="O310" s="2">
        <f t="shared" si="343"/>
        <v>53.26</v>
      </c>
      <c r="P310" s="2">
        <f t="shared" si="344"/>
        <v>14.28</v>
      </c>
      <c r="Q310" s="2">
        <f t="shared" si="345"/>
        <v>1.87</v>
      </c>
      <c r="R310" s="2">
        <f t="shared" si="346"/>
        <v>0.27</v>
      </c>
      <c r="S310" s="2">
        <f t="shared" si="347"/>
        <v>37.11</v>
      </c>
      <c r="T310" s="2">
        <f t="shared" si="348"/>
        <v>0</v>
      </c>
      <c r="U310" s="2">
        <f t="shared" si="349"/>
        <v>3.948</v>
      </c>
      <c r="V310" s="2">
        <f t="shared" si="350"/>
        <v>2.1000000000000001E-2</v>
      </c>
      <c r="W310" s="2">
        <f t="shared" si="351"/>
        <v>0</v>
      </c>
      <c r="X310" s="2">
        <f t="shared" si="352"/>
        <v>35.51</v>
      </c>
      <c r="Y310" s="2">
        <f t="shared" si="353"/>
        <v>24.3</v>
      </c>
      <c r="Z310" s="2"/>
      <c r="AA310" s="2">
        <v>16688585</v>
      </c>
      <c r="AB310" s="2">
        <f t="shared" si="354"/>
        <v>50.72</v>
      </c>
      <c r="AC310" s="2">
        <f t="shared" si="376"/>
        <v>13.6</v>
      </c>
      <c r="AD310" s="2">
        <f t="shared" si="377"/>
        <v>1.78</v>
      </c>
      <c r="AE310" s="2">
        <f t="shared" si="378"/>
        <v>0.26</v>
      </c>
      <c r="AF310" s="2">
        <f t="shared" si="379"/>
        <v>35.340000000000003</v>
      </c>
      <c r="AG310" s="2">
        <f t="shared" si="355"/>
        <v>0</v>
      </c>
      <c r="AH310" s="2">
        <f t="shared" si="380"/>
        <v>3.76</v>
      </c>
      <c r="AI310" s="2">
        <f t="shared" si="381"/>
        <v>0.02</v>
      </c>
      <c r="AJ310" s="2">
        <f t="shared" si="356"/>
        <v>0</v>
      </c>
      <c r="AK310" s="2">
        <v>50.72</v>
      </c>
      <c r="AL310" s="2">
        <v>13.6</v>
      </c>
      <c r="AM310" s="2">
        <v>1.78</v>
      </c>
      <c r="AN310" s="2">
        <v>0.26</v>
      </c>
      <c r="AO310" s="2">
        <v>35.340000000000003</v>
      </c>
      <c r="AP310" s="2">
        <v>0</v>
      </c>
      <c r="AQ310" s="2">
        <v>3.76</v>
      </c>
      <c r="AR310" s="2">
        <v>0.02</v>
      </c>
      <c r="AS310" s="2">
        <v>0</v>
      </c>
      <c r="AT310" s="2">
        <v>95</v>
      </c>
      <c r="AU310" s="2">
        <v>65</v>
      </c>
      <c r="AV310" s="2">
        <v>1</v>
      </c>
      <c r="AW310" s="2">
        <v>1</v>
      </c>
      <c r="AX310" s="2"/>
      <c r="AY310" s="2"/>
      <c r="AZ310" s="2">
        <v>1</v>
      </c>
      <c r="BA310" s="2">
        <v>1</v>
      </c>
      <c r="BB310" s="2">
        <v>1</v>
      </c>
      <c r="BC310" s="2">
        <v>1</v>
      </c>
      <c r="BD310" s="2" t="s">
        <v>6</v>
      </c>
      <c r="BE310" s="2" t="s">
        <v>6</v>
      </c>
      <c r="BF310" s="2" t="s">
        <v>6</v>
      </c>
      <c r="BG310" s="2" t="s">
        <v>6</v>
      </c>
      <c r="BH310" s="2">
        <v>0</v>
      </c>
      <c r="BI310" s="2">
        <v>2</v>
      </c>
      <c r="BJ310" s="2" t="s">
        <v>553</v>
      </c>
      <c r="BK310" s="2"/>
      <c r="BL310" s="2"/>
      <c r="BM310" s="2">
        <v>108001</v>
      </c>
      <c r="BN310" s="2">
        <v>0</v>
      </c>
      <c r="BO310" s="2" t="s">
        <v>6</v>
      </c>
      <c r="BP310" s="2">
        <v>0</v>
      </c>
      <c r="BQ310" s="2">
        <v>3</v>
      </c>
      <c r="BR310" s="2">
        <v>0</v>
      </c>
      <c r="BS310" s="2">
        <v>1</v>
      </c>
      <c r="BT310" s="2">
        <v>1</v>
      </c>
      <c r="BU310" s="2">
        <v>1</v>
      </c>
      <c r="BV310" s="2">
        <v>1</v>
      </c>
      <c r="BW310" s="2">
        <v>1</v>
      </c>
      <c r="BX310" s="2">
        <v>1</v>
      </c>
      <c r="BY310" s="2" t="s">
        <v>6</v>
      </c>
      <c r="BZ310" s="2">
        <v>95</v>
      </c>
      <c r="CA310" s="2">
        <v>65</v>
      </c>
      <c r="CB310" s="2"/>
      <c r="CC310" s="2"/>
      <c r="CD310" s="2"/>
      <c r="CE310" s="2"/>
      <c r="CF310" s="2">
        <v>0</v>
      </c>
      <c r="CG310" s="2">
        <v>0</v>
      </c>
      <c r="CH310" s="2"/>
      <c r="CI310" s="2"/>
      <c r="CJ310" s="2"/>
      <c r="CK310" s="2"/>
      <c r="CL310" s="2"/>
      <c r="CM310" s="2">
        <v>0</v>
      </c>
      <c r="CN310" s="2" t="s">
        <v>6</v>
      </c>
      <c r="CO310" s="2">
        <v>0</v>
      </c>
      <c r="CP310" s="2">
        <f t="shared" si="357"/>
        <v>53.26</v>
      </c>
      <c r="CQ310" s="2">
        <f t="shared" si="358"/>
        <v>13.6</v>
      </c>
      <c r="CR310" s="2">
        <f t="shared" si="359"/>
        <v>1.78</v>
      </c>
      <c r="CS310" s="2">
        <f t="shared" si="360"/>
        <v>0.26</v>
      </c>
      <c r="CT310" s="2">
        <f t="shared" si="361"/>
        <v>35.340000000000003</v>
      </c>
      <c r="CU310" s="2">
        <f t="shared" si="362"/>
        <v>0</v>
      </c>
      <c r="CV310" s="2">
        <f t="shared" si="363"/>
        <v>3.76</v>
      </c>
      <c r="CW310" s="2">
        <f t="shared" si="364"/>
        <v>0.02</v>
      </c>
      <c r="CX310" s="2">
        <f t="shared" si="365"/>
        <v>0</v>
      </c>
      <c r="CY310" s="2">
        <f t="shared" si="366"/>
        <v>35.511000000000003</v>
      </c>
      <c r="CZ310" s="2">
        <f t="shared" si="367"/>
        <v>24.297000000000004</v>
      </c>
      <c r="DA310" s="2"/>
      <c r="DB310" s="2"/>
      <c r="DC310" s="2" t="s">
        <v>6</v>
      </c>
      <c r="DD310" s="2" t="s">
        <v>6</v>
      </c>
      <c r="DE310" s="2" t="s">
        <v>6</v>
      </c>
      <c r="DF310" s="2" t="s">
        <v>6</v>
      </c>
      <c r="DG310" s="2" t="s">
        <v>6</v>
      </c>
      <c r="DH310" s="2" t="s">
        <v>6</v>
      </c>
      <c r="DI310" s="2" t="s">
        <v>6</v>
      </c>
      <c r="DJ310" s="2" t="s">
        <v>6</v>
      </c>
      <c r="DK310" s="2" t="s">
        <v>6</v>
      </c>
      <c r="DL310" s="2" t="s">
        <v>6</v>
      </c>
      <c r="DM310" s="2" t="s">
        <v>6</v>
      </c>
      <c r="DN310" s="2">
        <v>0</v>
      </c>
      <c r="DO310" s="2">
        <v>0</v>
      </c>
      <c r="DP310" s="2">
        <v>1</v>
      </c>
      <c r="DQ310" s="2">
        <v>1</v>
      </c>
      <c r="DR310" s="2"/>
      <c r="DS310" s="2"/>
      <c r="DT310" s="2"/>
      <c r="DU310" s="2">
        <v>1003</v>
      </c>
      <c r="DV310" s="2" t="s">
        <v>53</v>
      </c>
      <c r="DW310" s="2" t="s">
        <v>53</v>
      </c>
      <c r="DX310" s="2">
        <v>100</v>
      </c>
      <c r="DY310" s="2"/>
      <c r="DZ310" s="2"/>
      <c r="EA310" s="2"/>
      <c r="EB310" s="2"/>
      <c r="EC310" s="2"/>
      <c r="ED310" s="2"/>
      <c r="EE310" s="2">
        <v>16510370</v>
      </c>
      <c r="EF310" s="2">
        <v>3</v>
      </c>
      <c r="EG310" s="2" t="s">
        <v>451</v>
      </c>
      <c r="EH310" s="2">
        <v>0</v>
      </c>
      <c r="EI310" s="2" t="s">
        <v>6</v>
      </c>
      <c r="EJ310" s="2">
        <v>2</v>
      </c>
      <c r="EK310" s="2">
        <v>108001</v>
      </c>
      <c r="EL310" s="2" t="s">
        <v>452</v>
      </c>
      <c r="EM310" s="2" t="s">
        <v>453</v>
      </c>
      <c r="EN310" s="2"/>
      <c r="EO310" s="2" t="s">
        <v>6</v>
      </c>
      <c r="EP310" s="2"/>
      <c r="EQ310" s="2">
        <v>0</v>
      </c>
      <c r="ER310" s="2">
        <v>50.72</v>
      </c>
      <c r="ES310" s="2">
        <v>13.6</v>
      </c>
      <c r="ET310" s="2">
        <v>1.78</v>
      </c>
      <c r="EU310" s="2">
        <v>0.26</v>
      </c>
      <c r="EV310" s="2">
        <v>35.340000000000003</v>
      </c>
      <c r="EW310" s="2">
        <v>3.76</v>
      </c>
      <c r="EX310" s="2">
        <v>0.02</v>
      </c>
      <c r="EY310" s="2">
        <v>0</v>
      </c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>
        <v>0</v>
      </c>
      <c r="FR310" s="2">
        <f t="shared" si="368"/>
        <v>0</v>
      </c>
      <c r="FS310" s="2">
        <v>0</v>
      </c>
      <c r="FT310" s="2"/>
      <c r="FU310" s="2"/>
      <c r="FV310" s="2"/>
      <c r="FW310" s="2"/>
      <c r="FX310" s="2">
        <v>95</v>
      </c>
      <c r="FY310" s="2">
        <v>65</v>
      </c>
      <c r="FZ310" s="2"/>
      <c r="GA310" s="2" t="s">
        <v>6</v>
      </c>
      <c r="GB310" s="2"/>
      <c r="GC310" s="2"/>
      <c r="GD310" s="2">
        <v>0</v>
      </c>
      <c r="GE310" s="2"/>
      <c r="GF310" s="2">
        <v>-349670202</v>
      </c>
      <c r="GG310" s="2">
        <v>2</v>
      </c>
      <c r="GH310" s="2">
        <v>1</v>
      </c>
      <c r="GI310" s="2">
        <v>-2</v>
      </c>
      <c r="GJ310" s="2">
        <v>0</v>
      </c>
      <c r="GK310" s="2">
        <f>ROUND(R310*(R12)/100,2)</f>
        <v>0</v>
      </c>
      <c r="GL310" s="2">
        <f t="shared" si="369"/>
        <v>0</v>
      </c>
      <c r="GM310" s="2">
        <f t="shared" si="370"/>
        <v>113.07</v>
      </c>
      <c r="GN310" s="2">
        <f t="shared" si="371"/>
        <v>0</v>
      </c>
      <c r="GO310" s="2">
        <f t="shared" si="372"/>
        <v>113.07</v>
      </c>
      <c r="GP310" s="2">
        <f t="shared" si="373"/>
        <v>0</v>
      </c>
      <c r="GQ310" s="2"/>
      <c r="GR310" s="2">
        <v>0</v>
      </c>
      <c r="GS310" s="2">
        <v>3</v>
      </c>
      <c r="GT310" s="2">
        <v>0</v>
      </c>
      <c r="GU310" s="2" t="s">
        <v>6</v>
      </c>
      <c r="GV310" s="2">
        <f t="shared" si="374"/>
        <v>0</v>
      </c>
      <c r="GW310" s="2">
        <v>1</v>
      </c>
      <c r="GX310" s="2">
        <f t="shared" si="375"/>
        <v>0</v>
      </c>
      <c r="GY310" s="2"/>
      <c r="GZ310" s="2"/>
      <c r="HA310" s="2">
        <v>0</v>
      </c>
      <c r="HB310" s="2">
        <v>0</v>
      </c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>
        <v>0</v>
      </c>
      <c r="IL310" s="2"/>
      <c r="IM310" s="2"/>
      <c r="IN310" s="2"/>
      <c r="IO310" s="2"/>
      <c r="IP310" s="2"/>
      <c r="IQ310" s="2"/>
      <c r="IR310" s="2"/>
      <c r="IS310" s="2"/>
      <c r="IT310" s="2"/>
      <c r="IU310" s="2"/>
    </row>
    <row r="311" spans="1:255" x14ac:dyDescent="0.2">
      <c r="A311">
        <v>17</v>
      </c>
      <c r="B311">
        <v>1</v>
      </c>
      <c r="C311">
        <f>ROW(SmtRes!A758)</f>
        <v>758</v>
      </c>
      <c r="D311">
        <f>ROW(EtalonRes!A710)</f>
        <v>710</v>
      </c>
      <c r="E311" t="s">
        <v>550</v>
      </c>
      <c r="F311" t="s">
        <v>551</v>
      </c>
      <c r="G311" t="s">
        <v>552</v>
      </c>
      <c r="H311" t="s">
        <v>53</v>
      </c>
      <c r="I311">
        <f>ROUND(105/100,9)</f>
        <v>1.05</v>
      </c>
      <c r="J311">
        <v>0</v>
      </c>
      <c r="O311">
        <f t="shared" si="343"/>
        <v>379.72</v>
      </c>
      <c r="P311">
        <f t="shared" si="344"/>
        <v>101.82</v>
      </c>
      <c r="Q311">
        <f t="shared" si="345"/>
        <v>13.33</v>
      </c>
      <c r="R311">
        <f t="shared" si="346"/>
        <v>1.95</v>
      </c>
      <c r="S311">
        <f t="shared" si="347"/>
        <v>264.57</v>
      </c>
      <c r="T311">
        <f t="shared" si="348"/>
        <v>0</v>
      </c>
      <c r="U311">
        <f t="shared" si="349"/>
        <v>3.948</v>
      </c>
      <c r="V311">
        <f t="shared" si="350"/>
        <v>2.1000000000000001E-2</v>
      </c>
      <c r="W311">
        <f t="shared" si="351"/>
        <v>0</v>
      </c>
      <c r="X311">
        <f t="shared" si="352"/>
        <v>253.19</v>
      </c>
      <c r="Y311">
        <f t="shared" si="353"/>
        <v>173.24</v>
      </c>
      <c r="AA311">
        <v>16688586</v>
      </c>
      <c r="AB311">
        <f t="shared" si="354"/>
        <v>50.72</v>
      </c>
      <c r="AC311">
        <f t="shared" si="376"/>
        <v>13.6</v>
      </c>
      <c r="AD311">
        <f t="shared" si="377"/>
        <v>1.78</v>
      </c>
      <c r="AE311">
        <f t="shared" si="378"/>
        <v>0.26</v>
      </c>
      <c r="AF311">
        <f t="shared" si="379"/>
        <v>35.340000000000003</v>
      </c>
      <c r="AG311">
        <f t="shared" si="355"/>
        <v>0</v>
      </c>
      <c r="AH311">
        <f t="shared" si="380"/>
        <v>3.76</v>
      </c>
      <c r="AI311">
        <f t="shared" si="381"/>
        <v>0.02</v>
      </c>
      <c r="AJ311">
        <f t="shared" si="356"/>
        <v>0</v>
      </c>
      <c r="AK311">
        <v>50.72</v>
      </c>
      <c r="AL311">
        <v>13.6</v>
      </c>
      <c r="AM311">
        <v>1.78</v>
      </c>
      <c r="AN311">
        <v>0.26</v>
      </c>
      <c r="AO311">
        <v>35.340000000000003</v>
      </c>
      <c r="AP311">
        <v>0</v>
      </c>
      <c r="AQ311">
        <v>3.76</v>
      </c>
      <c r="AR311">
        <v>0.02</v>
      </c>
      <c r="AS311">
        <v>0</v>
      </c>
      <c r="AT311">
        <v>95</v>
      </c>
      <c r="AU311">
        <v>65</v>
      </c>
      <c r="AV311">
        <v>1</v>
      </c>
      <c r="AW311">
        <v>1</v>
      </c>
      <c r="AZ311">
        <v>7.13</v>
      </c>
      <c r="BA311">
        <v>7.13</v>
      </c>
      <c r="BB311">
        <v>7.13</v>
      </c>
      <c r="BC311">
        <v>7.13</v>
      </c>
      <c r="BD311" t="s">
        <v>6</v>
      </c>
      <c r="BE311" t="s">
        <v>6</v>
      </c>
      <c r="BF311" t="s">
        <v>6</v>
      </c>
      <c r="BG311" t="s">
        <v>6</v>
      </c>
      <c r="BH311">
        <v>0</v>
      </c>
      <c r="BI311">
        <v>2</v>
      </c>
      <c r="BJ311" t="s">
        <v>553</v>
      </c>
      <c r="BM311">
        <v>108001</v>
      </c>
      <c r="BN311">
        <v>0</v>
      </c>
      <c r="BO311" t="s">
        <v>6</v>
      </c>
      <c r="BP311">
        <v>0</v>
      </c>
      <c r="BQ311">
        <v>3</v>
      </c>
      <c r="BR311">
        <v>0</v>
      </c>
      <c r="BS311">
        <v>7.13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6</v>
      </c>
      <c r="BZ311">
        <v>95</v>
      </c>
      <c r="CA311">
        <v>65</v>
      </c>
      <c r="CF311">
        <v>0</v>
      </c>
      <c r="CG311">
        <v>0</v>
      </c>
      <c r="CM311">
        <v>0</v>
      </c>
      <c r="CN311" t="s">
        <v>6</v>
      </c>
      <c r="CO311">
        <v>0</v>
      </c>
      <c r="CP311">
        <f t="shared" si="357"/>
        <v>379.71999999999997</v>
      </c>
      <c r="CQ311">
        <f t="shared" si="358"/>
        <v>96.967999999999989</v>
      </c>
      <c r="CR311">
        <f t="shared" si="359"/>
        <v>12.6914</v>
      </c>
      <c r="CS311">
        <f t="shared" si="360"/>
        <v>1.8538000000000001</v>
      </c>
      <c r="CT311">
        <f t="shared" si="361"/>
        <v>251.97420000000002</v>
      </c>
      <c r="CU311">
        <f t="shared" si="362"/>
        <v>0</v>
      </c>
      <c r="CV311">
        <f t="shared" si="363"/>
        <v>3.76</v>
      </c>
      <c r="CW311">
        <f t="shared" si="364"/>
        <v>0.02</v>
      </c>
      <c r="CX311">
        <f t="shared" si="365"/>
        <v>0</v>
      </c>
      <c r="CY311">
        <f t="shared" si="366"/>
        <v>253.19399999999999</v>
      </c>
      <c r="CZ311">
        <f t="shared" si="367"/>
        <v>173.238</v>
      </c>
      <c r="DC311" t="s">
        <v>6</v>
      </c>
      <c r="DD311" t="s">
        <v>6</v>
      </c>
      <c r="DE311" t="s">
        <v>6</v>
      </c>
      <c r="DF311" t="s">
        <v>6</v>
      </c>
      <c r="DG311" t="s">
        <v>6</v>
      </c>
      <c r="DH311" t="s">
        <v>6</v>
      </c>
      <c r="DI311" t="s">
        <v>6</v>
      </c>
      <c r="DJ311" t="s">
        <v>6</v>
      </c>
      <c r="DK311" t="s">
        <v>6</v>
      </c>
      <c r="DL311" t="s">
        <v>6</v>
      </c>
      <c r="DM311" t="s">
        <v>6</v>
      </c>
      <c r="DN311">
        <v>0</v>
      </c>
      <c r="DO311">
        <v>0</v>
      </c>
      <c r="DP311">
        <v>1</v>
      </c>
      <c r="DQ311">
        <v>1</v>
      </c>
      <c r="DU311">
        <v>1003</v>
      </c>
      <c r="DV311" t="s">
        <v>53</v>
      </c>
      <c r="DW311" t="s">
        <v>53</v>
      </c>
      <c r="DX311">
        <v>100</v>
      </c>
      <c r="EE311">
        <v>16510370</v>
      </c>
      <c r="EF311">
        <v>3</v>
      </c>
      <c r="EG311" t="s">
        <v>451</v>
      </c>
      <c r="EH311">
        <v>0</v>
      </c>
      <c r="EI311" t="s">
        <v>6</v>
      </c>
      <c r="EJ311">
        <v>2</v>
      </c>
      <c r="EK311">
        <v>108001</v>
      </c>
      <c r="EL311" t="s">
        <v>452</v>
      </c>
      <c r="EM311" t="s">
        <v>453</v>
      </c>
      <c r="EO311" t="s">
        <v>6</v>
      </c>
      <c r="EQ311">
        <v>0</v>
      </c>
      <c r="ER311">
        <v>50.72</v>
      </c>
      <c r="ES311">
        <v>13.6</v>
      </c>
      <c r="ET311">
        <v>1.78</v>
      </c>
      <c r="EU311">
        <v>0.26</v>
      </c>
      <c r="EV311">
        <v>35.340000000000003</v>
      </c>
      <c r="EW311">
        <v>3.76</v>
      </c>
      <c r="EX311">
        <v>0.02</v>
      </c>
      <c r="EY311">
        <v>0</v>
      </c>
      <c r="FQ311">
        <v>0</v>
      </c>
      <c r="FR311">
        <f t="shared" si="368"/>
        <v>0</v>
      </c>
      <c r="FS311">
        <v>0</v>
      </c>
      <c r="FX311">
        <v>95</v>
      </c>
      <c r="FY311">
        <v>65</v>
      </c>
      <c r="GA311" t="s">
        <v>6</v>
      </c>
      <c r="GD311">
        <v>0</v>
      </c>
      <c r="GF311">
        <v>-349670202</v>
      </c>
      <c r="GG311">
        <v>1</v>
      </c>
      <c r="GH311">
        <v>1</v>
      </c>
      <c r="GI311">
        <v>4</v>
      </c>
      <c r="GJ311">
        <v>0</v>
      </c>
      <c r="GK311">
        <f>ROUND(R311*(S12)/100,2)</f>
        <v>0</v>
      </c>
      <c r="GL311">
        <f t="shared" si="369"/>
        <v>0</v>
      </c>
      <c r="GM311">
        <f t="shared" si="370"/>
        <v>806.15</v>
      </c>
      <c r="GN311">
        <f t="shared" si="371"/>
        <v>0</v>
      </c>
      <c r="GO311">
        <f t="shared" si="372"/>
        <v>806.15</v>
      </c>
      <c r="GP311">
        <f t="shared" si="373"/>
        <v>0</v>
      </c>
      <c r="GR311">
        <v>0</v>
      </c>
      <c r="GS311">
        <v>3</v>
      </c>
      <c r="GT311">
        <v>0</v>
      </c>
      <c r="GU311" t="s">
        <v>6</v>
      </c>
      <c r="GV311">
        <f t="shared" si="374"/>
        <v>0</v>
      </c>
      <c r="GW311">
        <v>1</v>
      </c>
      <c r="GX311">
        <f t="shared" si="375"/>
        <v>0</v>
      </c>
      <c r="HA311">
        <v>0</v>
      </c>
      <c r="HB311">
        <v>0</v>
      </c>
      <c r="IK311">
        <v>0</v>
      </c>
    </row>
    <row r="312" spans="1:255" x14ac:dyDescent="0.2">
      <c r="A312" s="2">
        <v>18</v>
      </c>
      <c r="B312" s="2">
        <v>1</v>
      </c>
      <c r="C312" s="2">
        <v>744</v>
      </c>
      <c r="D312" s="2"/>
      <c r="E312" s="2" t="s">
        <v>554</v>
      </c>
      <c r="F312" s="2" t="s">
        <v>555</v>
      </c>
      <c r="G312" s="2" t="s">
        <v>556</v>
      </c>
      <c r="H312" s="2" t="s">
        <v>547</v>
      </c>
      <c r="I312" s="2">
        <f>I310*J312</f>
        <v>8.5000000000000006E-2</v>
      </c>
      <c r="J312" s="2">
        <v>8.0952380952380956E-2</v>
      </c>
      <c r="K312" s="2"/>
      <c r="L312" s="2"/>
      <c r="M312" s="2"/>
      <c r="N312" s="2"/>
      <c r="O312" s="2">
        <f t="shared" si="343"/>
        <v>1232.3499999999999</v>
      </c>
      <c r="P312" s="2">
        <f t="shared" si="344"/>
        <v>1232.3499999999999</v>
      </c>
      <c r="Q312" s="2">
        <f t="shared" si="345"/>
        <v>0</v>
      </c>
      <c r="R312" s="2">
        <f t="shared" si="346"/>
        <v>0</v>
      </c>
      <c r="S312" s="2">
        <f t="shared" si="347"/>
        <v>0</v>
      </c>
      <c r="T312" s="2">
        <f t="shared" si="348"/>
        <v>0</v>
      </c>
      <c r="U312" s="2">
        <f t="shared" si="349"/>
        <v>0</v>
      </c>
      <c r="V312" s="2">
        <f t="shared" si="350"/>
        <v>0</v>
      </c>
      <c r="W312" s="2">
        <f t="shared" si="351"/>
        <v>0</v>
      </c>
      <c r="X312" s="2">
        <f t="shared" si="352"/>
        <v>0</v>
      </c>
      <c r="Y312" s="2">
        <f t="shared" si="353"/>
        <v>0</v>
      </c>
      <c r="Z312" s="2"/>
      <c r="AA312" s="2">
        <v>16688585</v>
      </c>
      <c r="AB312" s="2">
        <f t="shared" si="354"/>
        <v>14498.24</v>
      </c>
      <c r="AC312" s="2">
        <f t="shared" si="376"/>
        <v>14498.24</v>
      </c>
      <c r="AD312" s="2">
        <f t="shared" si="377"/>
        <v>0</v>
      </c>
      <c r="AE312" s="2">
        <f t="shared" si="378"/>
        <v>0</v>
      </c>
      <c r="AF312" s="2">
        <f t="shared" si="379"/>
        <v>0</v>
      </c>
      <c r="AG312" s="2">
        <f t="shared" si="355"/>
        <v>0</v>
      </c>
      <c r="AH312" s="2">
        <f t="shared" si="380"/>
        <v>0</v>
      </c>
      <c r="AI312" s="2">
        <f t="shared" si="381"/>
        <v>0</v>
      </c>
      <c r="AJ312" s="2">
        <f t="shared" si="356"/>
        <v>0</v>
      </c>
      <c r="AK312" s="2">
        <v>14498.24</v>
      </c>
      <c r="AL312" s="2">
        <v>14498.24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95</v>
      </c>
      <c r="AU312" s="2">
        <v>65</v>
      </c>
      <c r="AV312" s="2">
        <v>1</v>
      </c>
      <c r="AW312" s="2">
        <v>1</v>
      </c>
      <c r="AX312" s="2"/>
      <c r="AY312" s="2"/>
      <c r="AZ312" s="2">
        <v>1</v>
      </c>
      <c r="BA312" s="2">
        <v>1</v>
      </c>
      <c r="BB312" s="2">
        <v>1</v>
      </c>
      <c r="BC312" s="2">
        <v>1</v>
      </c>
      <c r="BD312" s="2" t="s">
        <v>6</v>
      </c>
      <c r="BE312" s="2" t="s">
        <v>6</v>
      </c>
      <c r="BF312" s="2" t="s">
        <v>6</v>
      </c>
      <c r="BG312" s="2" t="s">
        <v>6</v>
      </c>
      <c r="BH312" s="2">
        <v>3</v>
      </c>
      <c r="BI312" s="2">
        <v>2</v>
      </c>
      <c r="BJ312" s="2" t="s">
        <v>557</v>
      </c>
      <c r="BK312" s="2"/>
      <c r="BL312" s="2"/>
      <c r="BM312" s="2">
        <v>108001</v>
      </c>
      <c r="BN312" s="2">
        <v>0</v>
      </c>
      <c r="BO312" s="2" t="s">
        <v>6</v>
      </c>
      <c r="BP312" s="2">
        <v>0</v>
      </c>
      <c r="BQ312" s="2">
        <v>3</v>
      </c>
      <c r="BR312" s="2">
        <v>0</v>
      </c>
      <c r="BS312" s="2">
        <v>1</v>
      </c>
      <c r="BT312" s="2">
        <v>1</v>
      </c>
      <c r="BU312" s="2">
        <v>1</v>
      </c>
      <c r="BV312" s="2">
        <v>1</v>
      </c>
      <c r="BW312" s="2">
        <v>1</v>
      </c>
      <c r="BX312" s="2">
        <v>1</v>
      </c>
      <c r="BY312" s="2" t="s">
        <v>6</v>
      </c>
      <c r="BZ312" s="2">
        <v>95</v>
      </c>
      <c r="CA312" s="2">
        <v>65</v>
      </c>
      <c r="CB312" s="2"/>
      <c r="CC312" s="2"/>
      <c r="CD312" s="2"/>
      <c r="CE312" s="2"/>
      <c r="CF312" s="2">
        <v>0</v>
      </c>
      <c r="CG312" s="2">
        <v>0</v>
      </c>
      <c r="CH312" s="2"/>
      <c r="CI312" s="2"/>
      <c r="CJ312" s="2"/>
      <c r="CK312" s="2"/>
      <c r="CL312" s="2"/>
      <c r="CM312" s="2">
        <v>0</v>
      </c>
      <c r="CN312" s="2" t="s">
        <v>6</v>
      </c>
      <c r="CO312" s="2">
        <v>0</v>
      </c>
      <c r="CP312" s="2">
        <f t="shared" si="357"/>
        <v>1232.3499999999999</v>
      </c>
      <c r="CQ312" s="2">
        <f t="shared" si="358"/>
        <v>14498.24</v>
      </c>
      <c r="CR312" s="2">
        <f t="shared" si="359"/>
        <v>0</v>
      </c>
      <c r="CS312" s="2">
        <f t="shared" si="360"/>
        <v>0</v>
      </c>
      <c r="CT312" s="2">
        <f t="shared" si="361"/>
        <v>0</v>
      </c>
      <c r="CU312" s="2">
        <f t="shared" si="362"/>
        <v>0</v>
      </c>
      <c r="CV312" s="2">
        <f t="shared" si="363"/>
        <v>0</v>
      </c>
      <c r="CW312" s="2">
        <f t="shared" si="364"/>
        <v>0</v>
      </c>
      <c r="CX312" s="2">
        <f t="shared" si="365"/>
        <v>0</v>
      </c>
      <c r="CY312" s="2">
        <f t="shared" si="366"/>
        <v>0</v>
      </c>
      <c r="CZ312" s="2">
        <f t="shared" si="367"/>
        <v>0</v>
      </c>
      <c r="DA312" s="2"/>
      <c r="DB312" s="2"/>
      <c r="DC312" s="2" t="s">
        <v>6</v>
      </c>
      <c r="DD312" s="2" t="s">
        <v>6</v>
      </c>
      <c r="DE312" s="2" t="s">
        <v>6</v>
      </c>
      <c r="DF312" s="2" t="s">
        <v>6</v>
      </c>
      <c r="DG312" s="2" t="s">
        <v>6</v>
      </c>
      <c r="DH312" s="2" t="s">
        <v>6</v>
      </c>
      <c r="DI312" s="2" t="s">
        <v>6</v>
      </c>
      <c r="DJ312" s="2" t="s">
        <v>6</v>
      </c>
      <c r="DK312" s="2" t="s">
        <v>6</v>
      </c>
      <c r="DL312" s="2" t="s">
        <v>6</v>
      </c>
      <c r="DM312" s="2" t="s">
        <v>6</v>
      </c>
      <c r="DN312" s="2">
        <v>0</v>
      </c>
      <c r="DO312" s="2">
        <v>0</v>
      </c>
      <c r="DP312" s="2">
        <v>1</v>
      </c>
      <c r="DQ312" s="2">
        <v>1</v>
      </c>
      <c r="DR312" s="2"/>
      <c r="DS312" s="2"/>
      <c r="DT312" s="2"/>
      <c r="DU312" s="2">
        <v>1013</v>
      </c>
      <c r="DV312" s="2" t="s">
        <v>547</v>
      </c>
      <c r="DW312" s="2" t="s">
        <v>549</v>
      </c>
      <c r="DX312" s="2">
        <v>1</v>
      </c>
      <c r="DY312" s="2"/>
      <c r="DZ312" s="2"/>
      <c r="EA312" s="2"/>
      <c r="EB312" s="2"/>
      <c r="EC312" s="2"/>
      <c r="ED312" s="2"/>
      <c r="EE312" s="2">
        <v>16510370</v>
      </c>
      <c r="EF312" s="2">
        <v>3</v>
      </c>
      <c r="EG312" s="2" t="s">
        <v>451</v>
      </c>
      <c r="EH312" s="2">
        <v>0</v>
      </c>
      <c r="EI312" s="2" t="s">
        <v>6</v>
      </c>
      <c r="EJ312" s="2">
        <v>2</v>
      </c>
      <c r="EK312" s="2">
        <v>108001</v>
      </c>
      <c r="EL312" s="2" t="s">
        <v>452</v>
      </c>
      <c r="EM312" s="2" t="s">
        <v>453</v>
      </c>
      <c r="EN312" s="2"/>
      <c r="EO312" s="2" t="s">
        <v>6</v>
      </c>
      <c r="EP312" s="2"/>
      <c r="EQ312" s="2">
        <v>0</v>
      </c>
      <c r="ER312" s="2">
        <v>14498.24</v>
      </c>
      <c r="ES312" s="2">
        <v>14498.24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>
        <v>0</v>
      </c>
      <c r="FR312" s="2">
        <f t="shared" si="368"/>
        <v>0</v>
      </c>
      <c r="FS312" s="2">
        <v>0</v>
      </c>
      <c r="FT312" s="2"/>
      <c r="FU312" s="2"/>
      <c r="FV312" s="2"/>
      <c r="FW312" s="2"/>
      <c r="FX312" s="2">
        <v>95</v>
      </c>
      <c r="FY312" s="2">
        <v>65</v>
      </c>
      <c r="FZ312" s="2"/>
      <c r="GA312" s="2" t="s">
        <v>6</v>
      </c>
      <c r="GB312" s="2"/>
      <c r="GC312" s="2"/>
      <c r="GD312" s="2">
        <v>0</v>
      </c>
      <c r="GE312" s="2"/>
      <c r="GF312" s="2">
        <v>224957344</v>
      </c>
      <c r="GG312" s="2">
        <v>2</v>
      </c>
      <c r="GH312" s="2">
        <v>1</v>
      </c>
      <c r="GI312" s="2">
        <v>-2</v>
      </c>
      <c r="GJ312" s="2">
        <v>0</v>
      </c>
      <c r="GK312" s="2">
        <f>ROUND(R312*(R12)/100,2)</f>
        <v>0</v>
      </c>
      <c r="GL312" s="2">
        <f t="shared" si="369"/>
        <v>0</v>
      </c>
      <c r="GM312" s="2">
        <f t="shared" si="370"/>
        <v>1232.3499999999999</v>
      </c>
      <c r="GN312" s="2">
        <f t="shared" si="371"/>
        <v>0</v>
      </c>
      <c r="GO312" s="2">
        <f t="shared" si="372"/>
        <v>1232.3499999999999</v>
      </c>
      <c r="GP312" s="2">
        <f t="shared" si="373"/>
        <v>0</v>
      </c>
      <c r="GQ312" s="2"/>
      <c r="GR312" s="2">
        <v>0</v>
      </c>
      <c r="GS312" s="2">
        <v>3</v>
      </c>
      <c r="GT312" s="2">
        <v>0</v>
      </c>
      <c r="GU312" s="2" t="s">
        <v>6</v>
      </c>
      <c r="GV312" s="2">
        <f t="shared" si="374"/>
        <v>0</v>
      </c>
      <c r="GW312" s="2">
        <v>1</v>
      </c>
      <c r="GX312" s="2">
        <f t="shared" si="375"/>
        <v>0</v>
      </c>
      <c r="GY312" s="2"/>
      <c r="GZ312" s="2"/>
      <c r="HA312" s="2">
        <v>0</v>
      </c>
      <c r="HB312" s="2">
        <v>0</v>
      </c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>
        <v>0</v>
      </c>
      <c r="IL312" s="2"/>
      <c r="IM312" s="2"/>
      <c r="IN312" s="2"/>
      <c r="IO312" s="2"/>
      <c r="IP312" s="2"/>
      <c r="IQ312" s="2"/>
      <c r="IR312" s="2"/>
      <c r="IS312" s="2"/>
      <c r="IT312" s="2"/>
      <c r="IU312" s="2"/>
    </row>
    <row r="313" spans="1:255" x14ac:dyDescent="0.2">
      <c r="A313">
        <v>18</v>
      </c>
      <c r="B313">
        <v>1</v>
      </c>
      <c r="C313">
        <v>755</v>
      </c>
      <c r="E313" t="s">
        <v>554</v>
      </c>
      <c r="F313" t="s">
        <v>555</v>
      </c>
      <c r="G313" t="s">
        <v>556</v>
      </c>
      <c r="H313" t="s">
        <v>547</v>
      </c>
      <c r="I313">
        <f>I311*J313</f>
        <v>8.5000000000000006E-2</v>
      </c>
      <c r="J313">
        <v>8.0952380952380956E-2</v>
      </c>
      <c r="O313">
        <f t="shared" si="343"/>
        <v>8786.66</v>
      </c>
      <c r="P313">
        <f t="shared" si="344"/>
        <v>8786.66</v>
      </c>
      <c r="Q313">
        <f t="shared" si="345"/>
        <v>0</v>
      </c>
      <c r="R313">
        <f t="shared" si="346"/>
        <v>0</v>
      </c>
      <c r="S313">
        <f t="shared" si="347"/>
        <v>0</v>
      </c>
      <c r="T313">
        <f t="shared" si="348"/>
        <v>0</v>
      </c>
      <c r="U313">
        <f t="shared" si="349"/>
        <v>0</v>
      </c>
      <c r="V313">
        <f t="shared" si="350"/>
        <v>0</v>
      </c>
      <c r="W313">
        <f t="shared" si="351"/>
        <v>0</v>
      </c>
      <c r="X313">
        <f t="shared" si="352"/>
        <v>0</v>
      </c>
      <c r="Y313">
        <f t="shared" si="353"/>
        <v>0</v>
      </c>
      <c r="AA313">
        <v>16688586</v>
      </c>
      <c r="AB313">
        <f t="shared" si="354"/>
        <v>14498.24</v>
      </c>
      <c r="AC313">
        <f t="shared" si="376"/>
        <v>14498.24</v>
      </c>
      <c r="AD313">
        <f t="shared" si="377"/>
        <v>0</v>
      </c>
      <c r="AE313">
        <f t="shared" si="378"/>
        <v>0</v>
      </c>
      <c r="AF313">
        <f t="shared" si="379"/>
        <v>0</v>
      </c>
      <c r="AG313">
        <f t="shared" si="355"/>
        <v>0</v>
      </c>
      <c r="AH313">
        <f t="shared" si="380"/>
        <v>0</v>
      </c>
      <c r="AI313">
        <f t="shared" si="381"/>
        <v>0</v>
      </c>
      <c r="AJ313">
        <f t="shared" si="356"/>
        <v>0</v>
      </c>
      <c r="AK313">
        <v>14498.24</v>
      </c>
      <c r="AL313">
        <v>14498.24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95</v>
      </c>
      <c r="AU313">
        <v>65</v>
      </c>
      <c r="AV313">
        <v>1</v>
      </c>
      <c r="AW313">
        <v>1</v>
      </c>
      <c r="AZ313">
        <v>7.13</v>
      </c>
      <c r="BA313">
        <v>1</v>
      </c>
      <c r="BB313">
        <v>1</v>
      </c>
      <c r="BC313">
        <v>7.13</v>
      </c>
      <c r="BD313" t="s">
        <v>6</v>
      </c>
      <c r="BE313" t="s">
        <v>6</v>
      </c>
      <c r="BF313" t="s">
        <v>6</v>
      </c>
      <c r="BG313" t="s">
        <v>6</v>
      </c>
      <c r="BH313">
        <v>3</v>
      </c>
      <c r="BI313">
        <v>2</v>
      </c>
      <c r="BJ313" t="s">
        <v>557</v>
      </c>
      <c r="BM313">
        <v>108001</v>
      </c>
      <c r="BN313">
        <v>0</v>
      </c>
      <c r="BO313" t="s">
        <v>6</v>
      </c>
      <c r="BP313">
        <v>0</v>
      </c>
      <c r="BQ313">
        <v>3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6</v>
      </c>
      <c r="BZ313">
        <v>95</v>
      </c>
      <c r="CA313">
        <v>65</v>
      </c>
      <c r="CF313">
        <v>0</v>
      </c>
      <c r="CG313">
        <v>0</v>
      </c>
      <c r="CM313">
        <v>0</v>
      </c>
      <c r="CN313" t="s">
        <v>6</v>
      </c>
      <c r="CO313">
        <v>0</v>
      </c>
      <c r="CP313">
        <f t="shared" si="357"/>
        <v>8786.66</v>
      </c>
      <c r="CQ313">
        <f t="shared" si="358"/>
        <v>103372.4512</v>
      </c>
      <c r="CR313">
        <f t="shared" si="359"/>
        <v>0</v>
      </c>
      <c r="CS313">
        <f t="shared" si="360"/>
        <v>0</v>
      </c>
      <c r="CT313">
        <f t="shared" si="361"/>
        <v>0</v>
      </c>
      <c r="CU313">
        <f t="shared" si="362"/>
        <v>0</v>
      </c>
      <c r="CV313">
        <f t="shared" si="363"/>
        <v>0</v>
      </c>
      <c r="CW313">
        <f t="shared" si="364"/>
        <v>0</v>
      </c>
      <c r="CX313">
        <f t="shared" si="365"/>
        <v>0</v>
      </c>
      <c r="CY313">
        <f t="shared" si="366"/>
        <v>0</v>
      </c>
      <c r="CZ313">
        <f t="shared" si="367"/>
        <v>0</v>
      </c>
      <c r="DC313" t="s">
        <v>6</v>
      </c>
      <c r="DD313" t="s">
        <v>6</v>
      </c>
      <c r="DE313" t="s">
        <v>6</v>
      </c>
      <c r="DF313" t="s">
        <v>6</v>
      </c>
      <c r="DG313" t="s">
        <v>6</v>
      </c>
      <c r="DH313" t="s">
        <v>6</v>
      </c>
      <c r="DI313" t="s">
        <v>6</v>
      </c>
      <c r="DJ313" t="s">
        <v>6</v>
      </c>
      <c r="DK313" t="s">
        <v>6</v>
      </c>
      <c r="DL313" t="s">
        <v>6</v>
      </c>
      <c r="DM313" t="s">
        <v>6</v>
      </c>
      <c r="DN313">
        <v>0</v>
      </c>
      <c r="DO313">
        <v>0</v>
      </c>
      <c r="DP313">
        <v>1</v>
      </c>
      <c r="DQ313">
        <v>1</v>
      </c>
      <c r="DU313">
        <v>1013</v>
      </c>
      <c r="DV313" t="s">
        <v>547</v>
      </c>
      <c r="DW313" t="s">
        <v>549</v>
      </c>
      <c r="DX313">
        <v>1</v>
      </c>
      <c r="EE313">
        <v>16510370</v>
      </c>
      <c r="EF313">
        <v>3</v>
      </c>
      <c r="EG313" t="s">
        <v>451</v>
      </c>
      <c r="EH313">
        <v>0</v>
      </c>
      <c r="EI313" t="s">
        <v>6</v>
      </c>
      <c r="EJ313">
        <v>2</v>
      </c>
      <c r="EK313">
        <v>108001</v>
      </c>
      <c r="EL313" t="s">
        <v>452</v>
      </c>
      <c r="EM313" t="s">
        <v>453</v>
      </c>
      <c r="EO313" t="s">
        <v>6</v>
      </c>
      <c r="EQ313">
        <v>0</v>
      </c>
      <c r="ER313">
        <v>14498.24</v>
      </c>
      <c r="ES313">
        <v>14498.24</v>
      </c>
      <c r="ET313">
        <v>0</v>
      </c>
      <c r="EU313">
        <v>0</v>
      </c>
      <c r="EV313">
        <v>0</v>
      </c>
      <c r="EW313">
        <v>0</v>
      </c>
      <c r="EX313">
        <v>0</v>
      </c>
      <c r="FQ313">
        <v>0</v>
      </c>
      <c r="FR313">
        <f t="shared" si="368"/>
        <v>0</v>
      </c>
      <c r="FS313">
        <v>0</v>
      </c>
      <c r="FX313">
        <v>95</v>
      </c>
      <c r="FY313">
        <v>65</v>
      </c>
      <c r="GA313" t="s">
        <v>6</v>
      </c>
      <c r="GD313">
        <v>0</v>
      </c>
      <c r="GF313">
        <v>224957344</v>
      </c>
      <c r="GG313">
        <v>1</v>
      </c>
      <c r="GH313">
        <v>1</v>
      </c>
      <c r="GI313">
        <v>4</v>
      </c>
      <c r="GJ313">
        <v>0</v>
      </c>
      <c r="GK313">
        <f>ROUND(R313*(S12)/100,2)</f>
        <v>0</v>
      </c>
      <c r="GL313">
        <f t="shared" si="369"/>
        <v>0</v>
      </c>
      <c r="GM313">
        <f t="shared" si="370"/>
        <v>8786.66</v>
      </c>
      <c r="GN313">
        <f t="shared" si="371"/>
        <v>0</v>
      </c>
      <c r="GO313">
        <f t="shared" si="372"/>
        <v>8786.66</v>
      </c>
      <c r="GP313">
        <f t="shared" si="373"/>
        <v>0</v>
      </c>
      <c r="GR313">
        <v>0</v>
      </c>
      <c r="GS313">
        <v>3</v>
      </c>
      <c r="GT313">
        <v>0</v>
      </c>
      <c r="GU313" t="s">
        <v>6</v>
      </c>
      <c r="GV313">
        <f t="shared" si="374"/>
        <v>0</v>
      </c>
      <c r="GW313">
        <v>1</v>
      </c>
      <c r="GX313">
        <f t="shared" si="375"/>
        <v>0</v>
      </c>
      <c r="HA313">
        <v>0</v>
      </c>
      <c r="HB313">
        <v>0</v>
      </c>
      <c r="IK313">
        <v>0</v>
      </c>
    </row>
    <row r="314" spans="1:255" x14ac:dyDescent="0.2">
      <c r="A314" s="2">
        <v>18</v>
      </c>
      <c r="B314" s="2">
        <v>1</v>
      </c>
      <c r="C314" s="2">
        <v>745</v>
      </c>
      <c r="D314" s="2"/>
      <c r="E314" s="2" t="s">
        <v>558</v>
      </c>
      <c r="F314" s="2" t="s">
        <v>559</v>
      </c>
      <c r="G314" s="2" t="s">
        <v>560</v>
      </c>
      <c r="H314" s="2" t="s">
        <v>547</v>
      </c>
      <c r="I314" s="2">
        <f>I310*J314</f>
        <v>0.01</v>
      </c>
      <c r="J314" s="2">
        <v>9.5238095238095229E-3</v>
      </c>
      <c r="K314" s="2"/>
      <c r="L314" s="2"/>
      <c r="M314" s="2"/>
      <c r="N314" s="2"/>
      <c r="O314" s="2">
        <f t="shared" si="343"/>
        <v>262.29000000000002</v>
      </c>
      <c r="P314" s="2">
        <f t="shared" si="344"/>
        <v>262.29000000000002</v>
      </c>
      <c r="Q314" s="2">
        <f t="shared" si="345"/>
        <v>0</v>
      </c>
      <c r="R314" s="2">
        <f t="shared" si="346"/>
        <v>0</v>
      </c>
      <c r="S314" s="2">
        <f t="shared" si="347"/>
        <v>0</v>
      </c>
      <c r="T314" s="2">
        <f t="shared" si="348"/>
        <v>0</v>
      </c>
      <c r="U314" s="2">
        <f t="shared" si="349"/>
        <v>0</v>
      </c>
      <c r="V314" s="2">
        <f t="shared" si="350"/>
        <v>0</v>
      </c>
      <c r="W314" s="2">
        <f t="shared" si="351"/>
        <v>0</v>
      </c>
      <c r="X314" s="2">
        <f t="shared" si="352"/>
        <v>0</v>
      </c>
      <c r="Y314" s="2">
        <f t="shared" si="353"/>
        <v>0</v>
      </c>
      <c r="Z314" s="2"/>
      <c r="AA314" s="2">
        <v>16688585</v>
      </c>
      <c r="AB314" s="2">
        <f t="shared" si="354"/>
        <v>26228.95</v>
      </c>
      <c r="AC314" s="2">
        <f t="shared" si="376"/>
        <v>26228.95</v>
      </c>
      <c r="AD314" s="2">
        <f t="shared" si="377"/>
        <v>0</v>
      </c>
      <c r="AE314" s="2">
        <f t="shared" si="378"/>
        <v>0</v>
      </c>
      <c r="AF314" s="2">
        <f t="shared" si="379"/>
        <v>0</v>
      </c>
      <c r="AG314" s="2">
        <f t="shared" si="355"/>
        <v>0</v>
      </c>
      <c r="AH314" s="2">
        <f t="shared" si="380"/>
        <v>0</v>
      </c>
      <c r="AI314" s="2">
        <f t="shared" si="381"/>
        <v>0</v>
      </c>
      <c r="AJ314" s="2">
        <f t="shared" si="356"/>
        <v>0</v>
      </c>
      <c r="AK314" s="2">
        <v>26228.95</v>
      </c>
      <c r="AL314" s="2">
        <v>26228.95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95</v>
      </c>
      <c r="AU314" s="2">
        <v>65</v>
      </c>
      <c r="AV314" s="2">
        <v>1</v>
      </c>
      <c r="AW314" s="2">
        <v>1</v>
      </c>
      <c r="AX314" s="2"/>
      <c r="AY314" s="2"/>
      <c r="AZ314" s="2">
        <v>1</v>
      </c>
      <c r="BA314" s="2">
        <v>1</v>
      </c>
      <c r="BB314" s="2">
        <v>1</v>
      </c>
      <c r="BC314" s="2">
        <v>1</v>
      </c>
      <c r="BD314" s="2" t="s">
        <v>6</v>
      </c>
      <c r="BE314" s="2" t="s">
        <v>6</v>
      </c>
      <c r="BF314" s="2" t="s">
        <v>6</v>
      </c>
      <c r="BG314" s="2" t="s">
        <v>6</v>
      </c>
      <c r="BH314" s="2">
        <v>3</v>
      </c>
      <c r="BI314" s="2">
        <v>2</v>
      </c>
      <c r="BJ314" s="2" t="s">
        <v>561</v>
      </c>
      <c r="BK314" s="2"/>
      <c r="BL314" s="2"/>
      <c r="BM314" s="2">
        <v>108001</v>
      </c>
      <c r="BN314" s="2">
        <v>0</v>
      </c>
      <c r="BO314" s="2" t="s">
        <v>6</v>
      </c>
      <c r="BP314" s="2">
        <v>0</v>
      </c>
      <c r="BQ314" s="2">
        <v>3</v>
      </c>
      <c r="BR314" s="2">
        <v>0</v>
      </c>
      <c r="BS314" s="2">
        <v>1</v>
      </c>
      <c r="BT314" s="2">
        <v>1</v>
      </c>
      <c r="BU314" s="2">
        <v>1</v>
      </c>
      <c r="BV314" s="2">
        <v>1</v>
      </c>
      <c r="BW314" s="2">
        <v>1</v>
      </c>
      <c r="BX314" s="2">
        <v>1</v>
      </c>
      <c r="BY314" s="2" t="s">
        <v>6</v>
      </c>
      <c r="BZ314" s="2">
        <v>95</v>
      </c>
      <c r="CA314" s="2">
        <v>65</v>
      </c>
      <c r="CB314" s="2"/>
      <c r="CC314" s="2"/>
      <c r="CD314" s="2"/>
      <c r="CE314" s="2"/>
      <c r="CF314" s="2">
        <v>0</v>
      </c>
      <c r="CG314" s="2">
        <v>0</v>
      </c>
      <c r="CH314" s="2"/>
      <c r="CI314" s="2"/>
      <c r="CJ314" s="2"/>
      <c r="CK314" s="2"/>
      <c r="CL314" s="2"/>
      <c r="CM314" s="2">
        <v>0</v>
      </c>
      <c r="CN314" s="2" t="s">
        <v>6</v>
      </c>
      <c r="CO314" s="2">
        <v>0</v>
      </c>
      <c r="CP314" s="2">
        <f t="shared" si="357"/>
        <v>262.29000000000002</v>
      </c>
      <c r="CQ314" s="2">
        <f t="shared" si="358"/>
        <v>26228.95</v>
      </c>
      <c r="CR314" s="2">
        <f t="shared" si="359"/>
        <v>0</v>
      </c>
      <c r="CS314" s="2">
        <f t="shared" si="360"/>
        <v>0</v>
      </c>
      <c r="CT314" s="2">
        <f t="shared" si="361"/>
        <v>0</v>
      </c>
      <c r="CU314" s="2">
        <f t="shared" si="362"/>
        <v>0</v>
      </c>
      <c r="CV314" s="2">
        <f t="shared" si="363"/>
        <v>0</v>
      </c>
      <c r="CW314" s="2">
        <f t="shared" si="364"/>
        <v>0</v>
      </c>
      <c r="CX314" s="2">
        <f t="shared" si="365"/>
        <v>0</v>
      </c>
      <c r="CY314" s="2">
        <f t="shared" si="366"/>
        <v>0</v>
      </c>
      <c r="CZ314" s="2">
        <f t="shared" si="367"/>
        <v>0</v>
      </c>
      <c r="DA314" s="2"/>
      <c r="DB314" s="2"/>
      <c r="DC314" s="2" t="s">
        <v>6</v>
      </c>
      <c r="DD314" s="2" t="s">
        <v>6</v>
      </c>
      <c r="DE314" s="2" t="s">
        <v>6</v>
      </c>
      <c r="DF314" s="2" t="s">
        <v>6</v>
      </c>
      <c r="DG314" s="2" t="s">
        <v>6</v>
      </c>
      <c r="DH314" s="2" t="s">
        <v>6</v>
      </c>
      <c r="DI314" s="2" t="s">
        <v>6</v>
      </c>
      <c r="DJ314" s="2" t="s">
        <v>6</v>
      </c>
      <c r="DK314" s="2" t="s">
        <v>6</v>
      </c>
      <c r="DL314" s="2" t="s">
        <v>6</v>
      </c>
      <c r="DM314" s="2" t="s">
        <v>6</v>
      </c>
      <c r="DN314" s="2">
        <v>0</v>
      </c>
      <c r="DO314" s="2">
        <v>0</v>
      </c>
      <c r="DP314" s="2">
        <v>1</v>
      </c>
      <c r="DQ314" s="2">
        <v>1</v>
      </c>
      <c r="DR314" s="2"/>
      <c r="DS314" s="2"/>
      <c r="DT314" s="2"/>
      <c r="DU314" s="2">
        <v>1013</v>
      </c>
      <c r="DV314" s="2" t="s">
        <v>547</v>
      </c>
      <c r="DW314" s="2" t="s">
        <v>549</v>
      </c>
      <c r="DX314" s="2">
        <v>1</v>
      </c>
      <c r="DY314" s="2"/>
      <c r="DZ314" s="2"/>
      <c r="EA314" s="2"/>
      <c r="EB314" s="2"/>
      <c r="EC314" s="2"/>
      <c r="ED314" s="2"/>
      <c r="EE314" s="2">
        <v>16510370</v>
      </c>
      <c r="EF314" s="2">
        <v>3</v>
      </c>
      <c r="EG314" s="2" t="s">
        <v>451</v>
      </c>
      <c r="EH314" s="2">
        <v>0</v>
      </c>
      <c r="EI314" s="2" t="s">
        <v>6</v>
      </c>
      <c r="EJ314" s="2">
        <v>2</v>
      </c>
      <c r="EK314" s="2">
        <v>108001</v>
      </c>
      <c r="EL314" s="2" t="s">
        <v>452</v>
      </c>
      <c r="EM314" s="2" t="s">
        <v>453</v>
      </c>
      <c r="EN314" s="2"/>
      <c r="EO314" s="2" t="s">
        <v>6</v>
      </c>
      <c r="EP314" s="2"/>
      <c r="EQ314" s="2">
        <v>0</v>
      </c>
      <c r="ER314" s="2">
        <v>26228.95</v>
      </c>
      <c r="ES314" s="2">
        <v>26228.95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>
        <v>0</v>
      </c>
      <c r="FR314" s="2">
        <f t="shared" si="368"/>
        <v>0</v>
      </c>
      <c r="FS314" s="2">
        <v>0</v>
      </c>
      <c r="FT314" s="2"/>
      <c r="FU314" s="2"/>
      <c r="FV314" s="2"/>
      <c r="FW314" s="2"/>
      <c r="FX314" s="2">
        <v>95</v>
      </c>
      <c r="FY314" s="2">
        <v>65</v>
      </c>
      <c r="FZ314" s="2"/>
      <c r="GA314" s="2" t="s">
        <v>6</v>
      </c>
      <c r="GB314" s="2"/>
      <c r="GC314" s="2"/>
      <c r="GD314" s="2">
        <v>0</v>
      </c>
      <c r="GE314" s="2"/>
      <c r="GF314" s="2">
        <v>-2019340231</v>
      </c>
      <c r="GG314" s="2">
        <v>2</v>
      </c>
      <c r="GH314" s="2">
        <v>1</v>
      </c>
      <c r="GI314" s="2">
        <v>-2</v>
      </c>
      <c r="GJ314" s="2">
        <v>0</v>
      </c>
      <c r="GK314" s="2">
        <f>ROUND(R314*(R12)/100,2)</f>
        <v>0</v>
      </c>
      <c r="GL314" s="2">
        <f t="shared" si="369"/>
        <v>0</v>
      </c>
      <c r="GM314" s="2">
        <f t="shared" si="370"/>
        <v>262.29000000000002</v>
      </c>
      <c r="GN314" s="2">
        <f t="shared" si="371"/>
        <v>0</v>
      </c>
      <c r="GO314" s="2">
        <f t="shared" si="372"/>
        <v>262.29000000000002</v>
      </c>
      <c r="GP314" s="2">
        <f t="shared" si="373"/>
        <v>0</v>
      </c>
      <c r="GQ314" s="2"/>
      <c r="GR314" s="2">
        <v>0</v>
      </c>
      <c r="GS314" s="2">
        <v>3</v>
      </c>
      <c r="GT314" s="2">
        <v>0</v>
      </c>
      <c r="GU314" s="2" t="s">
        <v>6</v>
      </c>
      <c r="GV314" s="2">
        <f t="shared" si="374"/>
        <v>0</v>
      </c>
      <c r="GW314" s="2">
        <v>1</v>
      </c>
      <c r="GX314" s="2">
        <f t="shared" si="375"/>
        <v>0</v>
      </c>
      <c r="GY314" s="2"/>
      <c r="GZ314" s="2"/>
      <c r="HA314" s="2">
        <v>0</v>
      </c>
      <c r="HB314" s="2">
        <v>0</v>
      </c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>
        <v>0</v>
      </c>
      <c r="IL314" s="2"/>
      <c r="IM314" s="2"/>
      <c r="IN314" s="2"/>
      <c r="IO314" s="2"/>
      <c r="IP314" s="2"/>
      <c r="IQ314" s="2"/>
      <c r="IR314" s="2"/>
      <c r="IS314" s="2"/>
      <c r="IT314" s="2"/>
      <c r="IU314" s="2"/>
    </row>
    <row r="315" spans="1:255" x14ac:dyDescent="0.2">
      <c r="A315">
        <v>18</v>
      </c>
      <c r="B315">
        <v>1</v>
      </c>
      <c r="C315">
        <v>756</v>
      </c>
      <c r="E315" t="s">
        <v>558</v>
      </c>
      <c r="F315" t="s">
        <v>559</v>
      </c>
      <c r="G315" t="s">
        <v>560</v>
      </c>
      <c r="H315" t="s">
        <v>547</v>
      </c>
      <c r="I315">
        <f>I311*J315</f>
        <v>0.01</v>
      </c>
      <c r="J315">
        <v>9.5238095238095229E-3</v>
      </c>
      <c r="O315">
        <f t="shared" si="343"/>
        <v>1870.12</v>
      </c>
      <c r="P315">
        <f t="shared" si="344"/>
        <v>1870.12</v>
      </c>
      <c r="Q315">
        <f t="shared" si="345"/>
        <v>0</v>
      </c>
      <c r="R315">
        <f t="shared" si="346"/>
        <v>0</v>
      </c>
      <c r="S315">
        <f t="shared" si="347"/>
        <v>0</v>
      </c>
      <c r="T315">
        <f t="shared" si="348"/>
        <v>0</v>
      </c>
      <c r="U315">
        <f t="shared" si="349"/>
        <v>0</v>
      </c>
      <c r="V315">
        <f t="shared" si="350"/>
        <v>0</v>
      </c>
      <c r="W315">
        <f t="shared" si="351"/>
        <v>0</v>
      </c>
      <c r="X315">
        <f t="shared" si="352"/>
        <v>0</v>
      </c>
      <c r="Y315">
        <f t="shared" si="353"/>
        <v>0</v>
      </c>
      <c r="AA315">
        <v>16688586</v>
      </c>
      <c r="AB315">
        <f t="shared" si="354"/>
        <v>26228.95</v>
      </c>
      <c r="AC315">
        <f t="shared" si="376"/>
        <v>26228.95</v>
      </c>
      <c r="AD315">
        <f t="shared" si="377"/>
        <v>0</v>
      </c>
      <c r="AE315">
        <f t="shared" si="378"/>
        <v>0</v>
      </c>
      <c r="AF315">
        <f t="shared" si="379"/>
        <v>0</v>
      </c>
      <c r="AG315">
        <f t="shared" si="355"/>
        <v>0</v>
      </c>
      <c r="AH315">
        <f t="shared" si="380"/>
        <v>0</v>
      </c>
      <c r="AI315">
        <f t="shared" si="381"/>
        <v>0</v>
      </c>
      <c r="AJ315">
        <f t="shared" si="356"/>
        <v>0</v>
      </c>
      <c r="AK315">
        <v>26228.95</v>
      </c>
      <c r="AL315">
        <v>26228.95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95</v>
      </c>
      <c r="AU315">
        <v>65</v>
      </c>
      <c r="AV315">
        <v>1</v>
      </c>
      <c r="AW315">
        <v>1</v>
      </c>
      <c r="AZ315">
        <v>7.13</v>
      </c>
      <c r="BA315">
        <v>1</v>
      </c>
      <c r="BB315">
        <v>1</v>
      </c>
      <c r="BC315">
        <v>7.13</v>
      </c>
      <c r="BD315" t="s">
        <v>6</v>
      </c>
      <c r="BE315" t="s">
        <v>6</v>
      </c>
      <c r="BF315" t="s">
        <v>6</v>
      </c>
      <c r="BG315" t="s">
        <v>6</v>
      </c>
      <c r="BH315">
        <v>3</v>
      </c>
      <c r="BI315">
        <v>2</v>
      </c>
      <c r="BJ315" t="s">
        <v>561</v>
      </c>
      <c r="BM315">
        <v>108001</v>
      </c>
      <c r="BN315">
        <v>0</v>
      </c>
      <c r="BO315" t="s">
        <v>6</v>
      </c>
      <c r="BP315">
        <v>0</v>
      </c>
      <c r="BQ315">
        <v>3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6</v>
      </c>
      <c r="BZ315">
        <v>95</v>
      </c>
      <c r="CA315">
        <v>65</v>
      </c>
      <c r="CF315">
        <v>0</v>
      </c>
      <c r="CG315">
        <v>0</v>
      </c>
      <c r="CM315">
        <v>0</v>
      </c>
      <c r="CN315" t="s">
        <v>6</v>
      </c>
      <c r="CO315">
        <v>0</v>
      </c>
      <c r="CP315">
        <f t="shared" si="357"/>
        <v>1870.12</v>
      </c>
      <c r="CQ315">
        <f t="shared" si="358"/>
        <v>187012.4135</v>
      </c>
      <c r="CR315">
        <f t="shared" si="359"/>
        <v>0</v>
      </c>
      <c r="CS315">
        <f t="shared" si="360"/>
        <v>0</v>
      </c>
      <c r="CT315">
        <f t="shared" si="361"/>
        <v>0</v>
      </c>
      <c r="CU315">
        <f t="shared" si="362"/>
        <v>0</v>
      </c>
      <c r="CV315">
        <f t="shared" si="363"/>
        <v>0</v>
      </c>
      <c r="CW315">
        <f t="shared" si="364"/>
        <v>0</v>
      </c>
      <c r="CX315">
        <f t="shared" si="365"/>
        <v>0</v>
      </c>
      <c r="CY315">
        <f t="shared" si="366"/>
        <v>0</v>
      </c>
      <c r="CZ315">
        <f t="shared" si="367"/>
        <v>0</v>
      </c>
      <c r="DC315" t="s">
        <v>6</v>
      </c>
      <c r="DD315" t="s">
        <v>6</v>
      </c>
      <c r="DE315" t="s">
        <v>6</v>
      </c>
      <c r="DF315" t="s">
        <v>6</v>
      </c>
      <c r="DG315" t="s">
        <v>6</v>
      </c>
      <c r="DH315" t="s">
        <v>6</v>
      </c>
      <c r="DI315" t="s">
        <v>6</v>
      </c>
      <c r="DJ315" t="s">
        <v>6</v>
      </c>
      <c r="DK315" t="s">
        <v>6</v>
      </c>
      <c r="DL315" t="s">
        <v>6</v>
      </c>
      <c r="DM315" t="s">
        <v>6</v>
      </c>
      <c r="DN315">
        <v>0</v>
      </c>
      <c r="DO315">
        <v>0</v>
      </c>
      <c r="DP315">
        <v>1</v>
      </c>
      <c r="DQ315">
        <v>1</v>
      </c>
      <c r="DU315">
        <v>1013</v>
      </c>
      <c r="DV315" t="s">
        <v>547</v>
      </c>
      <c r="DW315" t="s">
        <v>549</v>
      </c>
      <c r="DX315">
        <v>1</v>
      </c>
      <c r="EE315">
        <v>16510370</v>
      </c>
      <c r="EF315">
        <v>3</v>
      </c>
      <c r="EG315" t="s">
        <v>451</v>
      </c>
      <c r="EH315">
        <v>0</v>
      </c>
      <c r="EI315" t="s">
        <v>6</v>
      </c>
      <c r="EJ315">
        <v>2</v>
      </c>
      <c r="EK315">
        <v>108001</v>
      </c>
      <c r="EL315" t="s">
        <v>452</v>
      </c>
      <c r="EM315" t="s">
        <v>453</v>
      </c>
      <c r="EO315" t="s">
        <v>6</v>
      </c>
      <c r="EQ315">
        <v>0</v>
      </c>
      <c r="ER315">
        <v>26228.95</v>
      </c>
      <c r="ES315">
        <v>26228.95</v>
      </c>
      <c r="ET315">
        <v>0</v>
      </c>
      <c r="EU315">
        <v>0</v>
      </c>
      <c r="EV315">
        <v>0</v>
      </c>
      <c r="EW315">
        <v>0</v>
      </c>
      <c r="EX315">
        <v>0</v>
      </c>
      <c r="FQ315">
        <v>0</v>
      </c>
      <c r="FR315">
        <f t="shared" si="368"/>
        <v>0</v>
      </c>
      <c r="FS315">
        <v>0</v>
      </c>
      <c r="FX315">
        <v>95</v>
      </c>
      <c r="FY315">
        <v>65</v>
      </c>
      <c r="GA315" t="s">
        <v>6</v>
      </c>
      <c r="GD315">
        <v>0</v>
      </c>
      <c r="GF315">
        <v>-2019340231</v>
      </c>
      <c r="GG315">
        <v>1</v>
      </c>
      <c r="GH315">
        <v>1</v>
      </c>
      <c r="GI315">
        <v>4</v>
      </c>
      <c r="GJ315">
        <v>0</v>
      </c>
      <c r="GK315">
        <f>ROUND(R315*(S12)/100,2)</f>
        <v>0</v>
      </c>
      <c r="GL315">
        <f t="shared" si="369"/>
        <v>0</v>
      </c>
      <c r="GM315">
        <f t="shared" si="370"/>
        <v>1870.12</v>
      </c>
      <c r="GN315">
        <f t="shared" si="371"/>
        <v>0</v>
      </c>
      <c r="GO315">
        <f t="shared" si="372"/>
        <v>1870.12</v>
      </c>
      <c r="GP315">
        <f t="shared" si="373"/>
        <v>0</v>
      </c>
      <c r="GR315">
        <v>0</v>
      </c>
      <c r="GS315">
        <v>3</v>
      </c>
      <c r="GT315">
        <v>0</v>
      </c>
      <c r="GU315" t="s">
        <v>6</v>
      </c>
      <c r="GV315">
        <f t="shared" si="374"/>
        <v>0</v>
      </c>
      <c r="GW315">
        <v>1</v>
      </c>
      <c r="GX315">
        <f t="shared" si="375"/>
        <v>0</v>
      </c>
      <c r="HA315">
        <v>0</v>
      </c>
      <c r="HB315">
        <v>0</v>
      </c>
      <c r="IK315">
        <v>0</v>
      </c>
    </row>
    <row r="316" spans="1:255" x14ac:dyDescent="0.2">
      <c r="A316" s="2">
        <v>18</v>
      </c>
      <c r="B316" s="2">
        <v>1</v>
      </c>
      <c r="C316" s="2">
        <v>746</v>
      </c>
      <c r="D316" s="2"/>
      <c r="E316" s="2" t="s">
        <v>562</v>
      </c>
      <c r="F316" s="2" t="s">
        <v>563</v>
      </c>
      <c r="G316" s="2" t="s">
        <v>564</v>
      </c>
      <c r="H316" s="2" t="s">
        <v>547</v>
      </c>
      <c r="I316" s="2">
        <f>I310*J316</f>
        <v>0.01</v>
      </c>
      <c r="J316" s="2">
        <v>9.5238095238095229E-3</v>
      </c>
      <c r="K316" s="2"/>
      <c r="L316" s="2"/>
      <c r="M316" s="2"/>
      <c r="N316" s="2"/>
      <c r="O316" s="2">
        <f t="shared" si="343"/>
        <v>404.67</v>
      </c>
      <c r="P316" s="2">
        <f t="shared" si="344"/>
        <v>404.67</v>
      </c>
      <c r="Q316" s="2">
        <f t="shared" si="345"/>
        <v>0</v>
      </c>
      <c r="R316" s="2">
        <f t="shared" si="346"/>
        <v>0</v>
      </c>
      <c r="S316" s="2">
        <f t="shared" si="347"/>
        <v>0</v>
      </c>
      <c r="T316" s="2">
        <f t="shared" si="348"/>
        <v>0</v>
      </c>
      <c r="U316" s="2">
        <f t="shared" si="349"/>
        <v>0</v>
      </c>
      <c r="V316" s="2">
        <f t="shared" si="350"/>
        <v>0</v>
      </c>
      <c r="W316" s="2">
        <f t="shared" si="351"/>
        <v>0</v>
      </c>
      <c r="X316" s="2">
        <f t="shared" si="352"/>
        <v>0</v>
      </c>
      <c r="Y316" s="2">
        <f t="shared" si="353"/>
        <v>0</v>
      </c>
      <c r="Z316" s="2"/>
      <c r="AA316" s="2">
        <v>16688585</v>
      </c>
      <c r="AB316" s="2">
        <f t="shared" si="354"/>
        <v>40466.559999999998</v>
      </c>
      <c r="AC316" s="2">
        <f t="shared" si="376"/>
        <v>40466.559999999998</v>
      </c>
      <c r="AD316" s="2">
        <f t="shared" si="377"/>
        <v>0</v>
      </c>
      <c r="AE316" s="2">
        <f t="shared" si="378"/>
        <v>0</v>
      </c>
      <c r="AF316" s="2">
        <f t="shared" si="379"/>
        <v>0</v>
      </c>
      <c r="AG316" s="2">
        <f t="shared" si="355"/>
        <v>0</v>
      </c>
      <c r="AH316" s="2">
        <f t="shared" si="380"/>
        <v>0</v>
      </c>
      <c r="AI316" s="2">
        <f t="shared" si="381"/>
        <v>0</v>
      </c>
      <c r="AJ316" s="2">
        <f t="shared" si="356"/>
        <v>0</v>
      </c>
      <c r="AK316" s="2">
        <v>40466.559999999998</v>
      </c>
      <c r="AL316" s="2">
        <v>40466.559999999998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95</v>
      </c>
      <c r="AU316" s="2">
        <v>65</v>
      </c>
      <c r="AV316" s="2">
        <v>1</v>
      </c>
      <c r="AW316" s="2">
        <v>1</v>
      </c>
      <c r="AX316" s="2"/>
      <c r="AY316" s="2"/>
      <c r="AZ316" s="2">
        <v>1</v>
      </c>
      <c r="BA316" s="2">
        <v>1</v>
      </c>
      <c r="BB316" s="2">
        <v>1</v>
      </c>
      <c r="BC316" s="2">
        <v>1</v>
      </c>
      <c r="BD316" s="2" t="s">
        <v>6</v>
      </c>
      <c r="BE316" s="2" t="s">
        <v>6</v>
      </c>
      <c r="BF316" s="2" t="s">
        <v>6</v>
      </c>
      <c r="BG316" s="2" t="s">
        <v>6</v>
      </c>
      <c r="BH316" s="2">
        <v>3</v>
      </c>
      <c r="BI316" s="2">
        <v>2</v>
      </c>
      <c r="BJ316" s="2" t="s">
        <v>565</v>
      </c>
      <c r="BK316" s="2"/>
      <c r="BL316" s="2"/>
      <c r="BM316" s="2">
        <v>108001</v>
      </c>
      <c r="BN316" s="2">
        <v>0</v>
      </c>
      <c r="BO316" s="2" t="s">
        <v>6</v>
      </c>
      <c r="BP316" s="2">
        <v>0</v>
      </c>
      <c r="BQ316" s="2">
        <v>3</v>
      </c>
      <c r="BR316" s="2">
        <v>0</v>
      </c>
      <c r="BS316" s="2">
        <v>1</v>
      </c>
      <c r="BT316" s="2">
        <v>1</v>
      </c>
      <c r="BU316" s="2">
        <v>1</v>
      </c>
      <c r="BV316" s="2">
        <v>1</v>
      </c>
      <c r="BW316" s="2">
        <v>1</v>
      </c>
      <c r="BX316" s="2">
        <v>1</v>
      </c>
      <c r="BY316" s="2" t="s">
        <v>6</v>
      </c>
      <c r="BZ316" s="2">
        <v>95</v>
      </c>
      <c r="CA316" s="2">
        <v>65</v>
      </c>
      <c r="CB316" s="2"/>
      <c r="CC316" s="2"/>
      <c r="CD316" s="2"/>
      <c r="CE316" s="2"/>
      <c r="CF316" s="2">
        <v>0</v>
      </c>
      <c r="CG316" s="2">
        <v>0</v>
      </c>
      <c r="CH316" s="2"/>
      <c r="CI316" s="2"/>
      <c r="CJ316" s="2"/>
      <c r="CK316" s="2"/>
      <c r="CL316" s="2"/>
      <c r="CM316" s="2">
        <v>0</v>
      </c>
      <c r="CN316" s="2" t="s">
        <v>6</v>
      </c>
      <c r="CO316" s="2">
        <v>0</v>
      </c>
      <c r="CP316" s="2">
        <f t="shared" si="357"/>
        <v>404.67</v>
      </c>
      <c r="CQ316" s="2">
        <f t="shared" si="358"/>
        <v>40466.559999999998</v>
      </c>
      <c r="CR316" s="2">
        <f t="shared" si="359"/>
        <v>0</v>
      </c>
      <c r="CS316" s="2">
        <f t="shared" si="360"/>
        <v>0</v>
      </c>
      <c r="CT316" s="2">
        <f t="shared" si="361"/>
        <v>0</v>
      </c>
      <c r="CU316" s="2">
        <f t="shared" si="362"/>
        <v>0</v>
      </c>
      <c r="CV316" s="2">
        <f t="shared" si="363"/>
        <v>0</v>
      </c>
      <c r="CW316" s="2">
        <f t="shared" si="364"/>
        <v>0</v>
      </c>
      <c r="CX316" s="2">
        <f t="shared" si="365"/>
        <v>0</v>
      </c>
      <c r="CY316" s="2">
        <f t="shared" si="366"/>
        <v>0</v>
      </c>
      <c r="CZ316" s="2">
        <f t="shared" si="367"/>
        <v>0</v>
      </c>
      <c r="DA316" s="2"/>
      <c r="DB316" s="2"/>
      <c r="DC316" s="2" t="s">
        <v>6</v>
      </c>
      <c r="DD316" s="2" t="s">
        <v>6</v>
      </c>
      <c r="DE316" s="2" t="s">
        <v>6</v>
      </c>
      <c r="DF316" s="2" t="s">
        <v>6</v>
      </c>
      <c r="DG316" s="2" t="s">
        <v>6</v>
      </c>
      <c r="DH316" s="2" t="s">
        <v>6</v>
      </c>
      <c r="DI316" s="2" t="s">
        <v>6</v>
      </c>
      <c r="DJ316" s="2" t="s">
        <v>6</v>
      </c>
      <c r="DK316" s="2" t="s">
        <v>6</v>
      </c>
      <c r="DL316" s="2" t="s">
        <v>6</v>
      </c>
      <c r="DM316" s="2" t="s">
        <v>6</v>
      </c>
      <c r="DN316" s="2">
        <v>0</v>
      </c>
      <c r="DO316" s="2">
        <v>0</v>
      </c>
      <c r="DP316" s="2">
        <v>1</v>
      </c>
      <c r="DQ316" s="2">
        <v>1</v>
      </c>
      <c r="DR316" s="2"/>
      <c r="DS316" s="2"/>
      <c r="DT316" s="2"/>
      <c r="DU316" s="2">
        <v>1013</v>
      </c>
      <c r="DV316" s="2" t="s">
        <v>547</v>
      </c>
      <c r="DW316" s="2" t="s">
        <v>549</v>
      </c>
      <c r="DX316" s="2">
        <v>1</v>
      </c>
      <c r="DY316" s="2"/>
      <c r="DZ316" s="2"/>
      <c r="EA316" s="2"/>
      <c r="EB316" s="2"/>
      <c r="EC316" s="2"/>
      <c r="ED316" s="2"/>
      <c r="EE316" s="2">
        <v>16510370</v>
      </c>
      <c r="EF316" s="2">
        <v>3</v>
      </c>
      <c r="EG316" s="2" t="s">
        <v>451</v>
      </c>
      <c r="EH316" s="2">
        <v>0</v>
      </c>
      <c r="EI316" s="2" t="s">
        <v>6</v>
      </c>
      <c r="EJ316" s="2">
        <v>2</v>
      </c>
      <c r="EK316" s="2">
        <v>108001</v>
      </c>
      <c r="EL316" s="2" t="s">
        <v>452</v>
      </c>
      <c r="EM316" s="2" t="s">
        <v>453</v>
      </c>
      <c r="EN316" s="2"/>
      <c r="EO316" s="2" t="s">
        <v>6</v>
      </c>
      <c r="EP316" s="2"/>
      <c r="EQ316" s="2">
        <v>0</v>
      </c>
      <c r="ER316" s="2">
        <v>40466.559999999998</v>
      </c>
      <c r="ES316" s="2">
        <v>40466.559999999998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>
        <v>0</v>
      </c>
      <c r="FR316" s="2">
        <f t="shared" si="368"/>
        <v>0</v>
      </c>
      <c r="FS316" s="2">
        <v>0</v>
      </c>
      <c r="FT316" s="2"/>
      <c r="FU316" s="2"/>
      <c r="FV316" s="2"/>
      <c r="FW316" s="2"/>
      <c r="FX316" s="2">
        <v>95</v>
      </c>
      <c r="FY316" s="2">
        <v>65</v>
      </c>
      <c r="FZ316" s="2"/>
      <c r="GA316" s="2" t="s">
        <v>6</v>
      </c>
      <c r="GB316" s="2"/>
      <c r="GC316" s="2"/>
      <c r="GD316" s="2">
        <v>0</v>
      </c>
      <c r="GE316" s="2"/>
      <c r="GF316" s="2">
        <v>-465285222</v>
      </c>
      <c r="GG316" s="2">
        <v>2</v>
      </c>
      <c r="GH316" s="2">
        <v>1</v>
      </c>
      <c r="GI316" s="2">
        <v>-2</v>
      </c>
      <c r="GJ316" s="2">
        <v>0</v>
      </c>
      <c r="GK316" s="2">
        <f>ROUND(R316*(R12)/100,2)</f>
        <v>0</v>
      </c>
      <c r="GL316" s="2">
        <f t="shared" si="369"/>
        <v>0</v>
      </c>
      <c r="GM316" s="2">
        <f t="shared" si="370"/>
        <v>404.67</v>
      </c>
      <c r="GN316" s="2">
        <f t="shared" si="371"/>
        <v>0</v>
      </c>
      <c r="GO316" s="2">
        <f t="shared" si="372"/>
        <v>404.67</v>
      </c>
      <c r="GP316" s="2">
        <f t="shared" si="373"/>
        <v>0</v>
      </c>
      <c r="GQ316" s="2"/>
      <c r="GR316" s="2">
        <v>0</v>
      </c>
      <c r="GS316" s="2">
        <v>3</v>
      </c>
      <c r="GT316" s="2">
        <v>0</v>
      </c>
      <c r="GU316" s="2" t="s">
        <v>6</v>
      </c>
      <c r="GV316" s="2">
        <f t="shared" si="374"/>
        <v>0</v>
      </c>
      <c r="GW316" s="2">
        <v>1</v>
      </c>
      <c r="GX316" s="2">
        <f t="shared" si="375"/>
        <v>0</v>
      </c>
      <c r="GY316" s="2"/>
      <c r="GZ316" s="2"/>
      <c r="HA316" s="2">
        <v>0</v>
      </c>
      <c r="HB316" s="2">
        <v>0</v>
      </c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>
        <v>0</v>
      </c>
      <c r="IL316" s="2"/>
      <c r="IM316" s="2"/>
      <c r="IN316" s="2"/>
      <c r="IO316" s="2"/>
      <c r="IP316" s="2"/>
      <c r="IQ316" s="2"/>
      <c r="IR316" s="2"/>
      <c r="IS316" s="2"/>
      <c r="IT316" s="2"/>
      <c r="IU316" s="2"/>
    </row>
    <row r="317" spans="1:255" x14ac:dyDescent="0.2">
      <c r="A317">
        <v>18</v>
      </c>
      <c r="B317">
        <v>1</v>
      </c>
      <c r="C317">
        <v>757</v>
      </c>
      <c r="E317" t="s">
        <v>562</v>
      </c>
      <c r="F317" t="s">
        <v>563</v>
      </c>
      <c r="G317" t="s">
        <v>564</v>
      </c>
      <c r="H317" t="s">
        <v>547</v>
      </c>
      <c r="I317">
        <f>I311*J317</f>
        <v>0.01</v>
      </c>
      <c r="J317">
        <v>9.5238095238095229E-3</v>
      </c>
      <c r="O317">
        <f t="shared" si="343"/>
        <v>2885.27</v>
      </c>
      <c r="P317">
        <f t="shared" si="344"/>
        <v>2885.27</v>
      </c>
      <c r="Q317">
        <f t="shared" si="345"/>
        <v>0</v>
      </c>
      <c r="R317">
        <f t="shared" si="346"/>
        <v>0</v>
      </c>
      <c r="S317">
        <f t="shared" si="347"/>
        <v>0</v>
      </c>
      <c r="T317">
        <f t="shared" si="348"/>
        <v>0</v>
      </c>
      <c r="U317">
        <f t="shared" si="349"/>
        <v>0</v>
      </c>
      <c r="V317">
        <f t="shared" si="350"/>
        <v>0</v>
      </c>
      <c r="W317">
        <f t="shared" si="351"/>
        <v>0</v>
      </c>
      <c r="X317">
        <f t="shared" si="352"/>
        <v>0</v>
      </c>
      <c r="Y317">
        <f t="shared" si="353"/>
        <v>0</v>
      </c>
      <c r="AA317">
        <v>16688586</v>
      </c>
      <c r="AB317">
        <f t="shared" si="354"/>
        <v>40466.559999999998</v>
      </c>
      <c r="AC317">
        <f t="shared" si="376"/>
        <v>40466.559999999998</v>
      </c>
      <c r="AD317">
        <f t="shared" si="377"/>
        <v>0</v>
      </c>
      <c r="AE317">
        <f t="shared" si="378"/>
        <v>0</v>
      </c>
      <c r="AF317">
        <f t="shared" si="379"/>
        <v>0</v>
      </c>
      <c r="AG317">
        <f t="shared" si="355"/>
        <v>0</v>
      </c>
      <c r="AH317">
        <f t="shared" si="380"/>
        <v>0</v>
      </c>
      <c r="AI317">
        <f t="shared" si="381"/>
        <v>0</v>
      </c>
      <c r="AJ317">
        <f t="shared" si="356"/>
        <v>0</v>
      </c>
      <c r="AK317">
        <v>40466.559999999998</v>
      </c>
      <c r="AL317">
        <v>40466.559999999998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95</v>
      </c>
      <c r="AU317">
        <v>65</v>
      </c>
      <c r="AV317">
        <v>1</v>
      </c>
      <c r="AW317">
        <v>1</v>
      </c>
      <c r="AZ317">
        <v>7.13</v>
      </c>
      <c r="BA317">
        <v>1</v>
      </c>
      <c r="BB317">
        <v>1</v>
      </c>
      <c r="BC317">
        <v>7.13</v>
      </c>
      <c r="BD317" t="s">
        <v>6</v>
      </c>
      <c r="BE317" t="s">
        <v>6</v>
      </c>
      <c r="BF317" t="s">
        <v>6</v>
      </c>
      <c r="BG317" t="s">
        <v>6</v>
      </c>
      <c r="BH317">
        <v>3</v>
      </c>
      <c r="BI317">
        <v>2</v>
      </c>
      <c r="BJ317" t="s">
        <v>565</v>
      </c>
      <c r="BM317">
        <v>108001</v>
      </c>
      <c r="BN317">
        <v>0</v>
      </c>
      <c r="BO317" t="s">
        <v>6</v>
      </c>
      <c r="BP317">
        <v>0</v>
      </c>
      <c r="BQ317">
        <v>3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6</v>
      </c>
      <c r="BZ317">
        <v>95</v>
      </c>
      <c r="CA317">
        <v>65</v>
      </c>
      <c r="CF317">
        <v>0</v>
      </c>
      <c r="CG317">
        <v>0</v>
      </c>
      <c r="CM317">
        <v>0</v>
      </c>
      <c r="CN317" t="s">
        <v>6</v>
      </c>
      <c r="CO317">
        <v>0</v>
      </c>
      <c r="CP317">
        <f t="shared" si="357"/>
        <v>2885.27</v>
      </c>
      <c r="CQ317">
        <f t="shared" si="358"/>
        <v>288526.57279999997</v>
      </c>
      <c r="CR317">
        <f t="shared" si="359"/>
        <v>0</v>
      </c>
      <c r="CS317">
        <f t="shared" si="360"/>
        <v>0</v>
      </c>
      <c r="CT317">
        <f t="shared" si="361"/>
        <v>0</v>
      </c>
      <c r="CU317">
        <f t="shared" si="362"/>
        <v>0</v>
      </c>
      <c r="CV317">
        <f t="shared" si="363"/>
        <v>0</v>
      </c>
      <c r="CW317">
        <f t="shared" si="364"/>
        <v>0</v>
      </c>
      <c r="CX317">
        <f t="shared" si="365"/>
        <v>0</v>
      </c>
      <c r="CY317">
        <f t="shared" si="366"/>
        <v>0</v>
      </c>
      <c r="CZ317">
        <f t="shared" si="367"/>
        <v>0</v>
      </c>
      <c r="DC317" t="s">
        <v>6</v>
      </c>
      <c r="DD317" t="s">
        <v>6</v>
      </c>
      <c r="DE317" t="s">
        <v>6</v>
      </c>
      <c r="DF317" t="s">
        <v>6</v>
      </c>
      <c r="DG317" t="s">
        <v>6</v>
      </c>
      <c r="DH317" t="s">
        <v>6</v>
      </c>
      <c r="DI317" t="s">
        <v>6</v>
      </c>
      <c r="DJ317" t="s">
        <v>6</v>
      </c>
      <c r="DK317" t="s">
        <v>6</v>
      </c>
      <c r="DL317" t="s">
        <v>6</v>
      </c>
      <c r="DM317" t="s">
        <v>6</v>
      </c>
      <c r="DN317">
        <v>0</v>
      </c>
      <c r="DO317">
        <v>0</v>
      </c>
      <c r="DP317">
        <v>1</v>
      </c>
      <c r="DQ317">
        <v>1</v>
      </c>
      <c r="DU317">
        <v>1013</v>
      </c>
      <c r="DV317" t="s">
        <v>547</v>
      </c>
      <c r="DW317" t="s">
        <v>549</v>
      </c>
      <c r="DX317">
        <v>1</v>
      </c>
      <c r="EE317">
        <v>16510370</v>
      </c>
      <c r="EF317">
        <v>3</v>
      </c>
      <c r="EG317" t="s">
        <v>451</v>
      </c>
      <c r="EH317">
        <v>0</v>
      </c>
      <c r="EI317" t="s">
        <v>6</v>
      </c>
      <c r="EJ317">
        <v>2</v>
      </c>
      <c r="EK317">
        <v>108001</v>
      </c>
      <c r="EL317" t="s">
        <v>452</v>
      </c>
      <c r="EM317" t="s">
        <v>453</v>
      </c>
      <c r="EO317" t="s">
        <v>6</v>
      </c>
      <c r="EQ317">
        <v>0</v>
      </c>
      <c r="ER317">
        <v>40466.559999999998</v>
      </c>
      <c r="ES317">
        <v>40466.559999999998</v>
      </c>
      <c r="ET317">
        <v>0</v>
      </c>
      <c r="EU317">
        <v>0</v>
      </c>
      <c r="EV317">
        <v>0</v>
      </c>
      <c r="EW317">
        <v>0</v>
      </c>
      <c r="EX317">
        <v>0</v>
      </c>
      <c r="FQ317">
        <v>0</v>
      </c>
      <c r="FR317">
        <f t="shared" si="368"/>
        <v>0</v>
      </c>
      <c r="FS317">
        <v>0</v>
      </c>
      <c r="FX317">
        <v>95</v>
      </c>
      <c r="FY317">
        <v>65</v>
      </c>
      <c r="GA317" t="s">
        <v>6</v>
      </c>
      <c r="GD317">
        <v>0</v>
      </c>
      <c r="GF317">
        <v>-465285222</v>
      </c>
      <c r="GG317">
        <v>1</v>
      </c>
      <c r="GH317">
        <v>1</v>
      </c>
      <c r="GI317">
        <v>4</v>
      </c>
      <c r="GJ317">
        <v>0</v>
      </c>
      <c r="GK317">
        <f>ROUND(R317*(S12)/100,2)</f>
        <v>0</v>
      </c>
      <c r="GL317">
        <f t="shared" si="369"/>
        <v>0</v>
      </c>
      <c r="GM317">
        <f t="shared" si="370"/>
        <v>2885.27</v>
      </c>
      <c r="GN317">
        <f t="shared" si="371"/>
        <v>0</v>
      </c>
      <c r="GO317">
        <f t="shared" si="372"/>
        <v>2885.27</v>
      </c>
      <c r="GP317">
        <f t="shared" si="373"/>
        <v>0</v>
      </c>
      <c r="GR317">
        <v>0</v>
      </c>
      <c r="GS317">
        <v>3</v>
      </c>
      <c r="GT317">
        <v>0</v>
      </c>
      <c r="GU317" t="s">
        <v>6</v>
      </c>
      <c r="GV317">
        <f t="shared" si="374"/>
        <v>0</v>
      </c>
      <c r="GW317">
        <v>1</v>
      </c>
      <c r="GX317">
        <f t="shared" si="375"/>
        <v>0</v>
      </c>
      <c r="HA317">
        <v>0</v>
      </c>
      <c r="HB317">
        <v>0</v>
      </c>
      <c r="IK317">
        <v>0</v>
      </c>
    </row>
    <row r="318" spans="1:255" x14ac:dyDescent="0.2">
      <c r="A318" s="2">
        <v>17</v>
      </c>
      <c r="B318" s="2">
        <v>1</v>
      </c>
      <c r="C318" s="2">
        <f>ROW(SmtRes!A767)</f>
        <v>767</v>
      </c>
      <c r="D318" s="2">
        <f>ROW(EtalonRes!A718)</f>
        <v>718</v>
      </c>
      <c r="E318" s="2" t="s">
        <v>566</v>
      </c>
      <c r="F318" s="2" t="s">
        <v>567</v>
      </c>
      <c r="G318" s="2" t="s">
        <v>568</v>
      </c>
      <c r="H318" s="2" t="s">
        <v>28</v>
      </c>
      <c r="I318" s="2">
        <f>ROUND(10/100,9)</f>
        <v>0.1</v>
      </c>
      <c r="J318" s="2">
        <v>0</v>
      </c>
      <c r="K318" s="2"/>
      <c r="L318" s="2"/>
      <c r="M318" s="2"/>
      <c r="N318" s="2"/>
      <c r="O318" s="2">
        <f t="shared" ref="O318:O337" si="382">ROUND(CP318,2)</f>
        <v>45.64</v>
      </c>
      <c r="P318" s="2">
        <f t="shared" ref="P318:P337" si="383">ROUND(CQ318*I318,2)</f>
        <v>10.32</v>
      </c>
      <c r="Q318" s="2">
        <f t="shared" ref="Q318:Q337" si="384">ROUND(CR318*I318,2)</f>
        <v>0.47</v>
      </c>
      <c r="R318" s="2">
        <f t="shared" ref="R318:R337" si="385">ROUND(CS318*I318,2)</f>
        <v>0.06</v>
      </c>
      <c r="S318" s="2">
        <f t="shared" ref="S318:S337" si="386">ROUND(CT318*I318,2)</f>
        <v>34.85</v>
      </c>
      <c r="T318" s="2">
        <f t="shared" ref="T318:T337" si="387">ROUND(CU318*I318,2)</f>
        <v>0</v>
      </c>
      <c r="U318" s="2">
        <f t="shared" ref="U318:U337" si="388">CV318*I318</f>
        <v>3.5130000000000003</v>
      </c>
      <c r="V318" s="2">
        <f t="shared" ref="V318:V337" si="389">CW318*I318</f>
        <v>5.000000000000001E-3</v>
      </c>
      <c r="W318" s="2">
        <f t="shared" ref="W318:W337" si="390">ROUND(CX318*I318,2)</f>
        <v>0</v>
      </c>
      <c r="X318" s="2">
        <f t="shared" ref="X318:X337" si="391">ROUND(CY318,2)</f>
        <v>33.159999999999997</v>
      </c>
      <c r="Y318" s="2">
        <f t="shared" ref="Y318:Y337" si="392">ROUND(CZ318,2)</f>
        <v>22.69</v>
      </c>
      <c r="Z318" s="2"/>
      <c r="AA318" s="2">
        <v>16688585</v>
      </c>
      <c r="AB318" s="2">
        <f t="shared" ref="AB318:AB337" si="393">ROUND((AC318+AD318+AF318),6)</f>
        <v>456.35</v>
      </c>
      <c r="AC318" s="2">
        <f t="shared" si="376"/>
        <v>103.19</v>
      </c>
      <c r="AD318" s="2">
        <f t="shared" si="377"/>
        <v>4.67</v>
      </c>
      <c r="AE318" s="2">
        <f t="shared" si="378"/>
        <v>0.64</v>
      </c>
      <c r="AF318" s="2">
        <f t="shared" si="379"/>
        <v>348.49</v>
      </c>
      <c r="AG318" s="2">
        <f t="shared" ref="AG318:AG337" si="394">ROUND((AP318),6)</f>
        <v>0</v>
      </c>
      <c r="AH318" s="2">
        <f t="shared" si="380"/>
        <v>35.130000000000003</v>
      </c>
      <c r="AI318" s="2">
        <f t="shared" si="381"/>
        <v>0.05</v>
      </c>
      <c r="AJ318" s="2">
        <f t="shared" ref="AJ318:AJ337" si="395">ROUND((AS318),6)</f>
        <v>0</v>
      </c>
      <c r="AK318" s="2">
        <v>456.35</v>
      </c>
      <c r="AL318" s="2">
        <v>103.19</v>
      </c>
      <c r="AM318" s="2">
        <v>4.67</v>
      </c>
      <c r="AN318" s="2">
        <v>0.64</v>
      </c>
      <c r="AO318" s="2">
        <v>348.49</v>
      </c>
      <c r="AP318" s="2">
        <v>0</v>
      </c>
      <c r="AQ318" s="2">
        <v>35.130000000000003</v>
      </c>
      <c r="AR318" s="2">
        <v>0.05</v>
      </c>
      <c r="AS318" s="2">
        <v>0</v>
      </c>
      <c r="AT318" s="2">
        <v>95</v>
      </c>
      <c r="AU318" s="2">
        <v>65</v>
      </c>
      <c r="AV318" s="2">
        <v>1</v>
      </c>
      <c r="AW318" s="2">
        <v>1</v>
      </c>
      <c r="AX318" s="2"/>
      <c r="AY318" s="2"/>
      <c r="AZ318" s="2">
        <v>1</v>
      </c>
      <c r="BA318" s="2">
        <v>1</v>
      </c>
      <c r="BB318" s="2">
        <v>1</v>
      </c>
      <c r="BC318" s="2">
        <v>1</v>
      </c>
      <c r="BD318" s="2" t="s">
        <v>6</v>
      </c>
      <c r="BE318" s="2" t="s">
        <v>6</v>
      </c>
      <c r="BF318" s="2" t="s">
        <v>6</v>
      </c>
      <c r="BG318" s="2" t="s">
        <v>6</v>
      </c>
      <c r="BH318" s="2">
        <v>0</v>
      </c>
      <c r="BI318" s="2">
        <v>2</v>
      </c>
      <c r="BJ318" s="2" t="s">
        <v>569</v>
      </c>
      <c r="BK318" s="2"/>
      <c r="BL318" s="2"/>
      <c r="BM318" s="2">
        <v>108001</v>
      </c>
      <c r="BN318" s="2">
        <v>0</v>
      </c>
      <c r="BO318" s="2" t="s">
        <v>6</v>
      </c>
      <c r="BP318" s="2">
        <v>0</v>
      </c>
      <c r="BQ318" s="2">
        <v>3</v>
      </c>
      <c r="BR318" s="2">
        <v>0</v>
      </c>
      <c r="BS318" s="2">
        <v>1</v>
      </c>
      <c r="BT318" s="2">
        <v>1</v>
      </c>
      <c r="BU318" s="2">
        <v>1</v>
      </c>
      <c r="BV318" s="2">
        <v>1</v>
      </c>
      <c r="BW318" s="2">
        <v>1</v>
      </c>
      <c r="BX318" s="2">
        <v>1</v>
      </c>
      <c r="BY318" s="2" t="s">
        <v>6</v>
      </c>
      <c r="BZ318" s="2">
        <v>95</v>
      </c>
      <c r="CA318" s="2">
        <v>65</v>
      </c>
      <c r="CB318" s="2"/>
      <c r="CC318" s="2"/>
      <c r="CD318" s="2"/>
      <c r="CE318" s="2"/>
      <c r="CF318" s="2">
        <v>0</v>
      </c>
      <c r="CG318" s="2">
        <v>0</v>
      </c>
      <c r="CH318" s="2"/>
      <c r="CI318" s="2"/>
      <c r="CJ318" s="2"/>
      <c r="CK318" s="2"/>
      <c r="CL318" s="2"/>
      <c r="CM318" s="2">
        <v>0</v>
      </c>
      <c r="CN318" s="2" t="s">
        <v>6</v>
      </c>
      <c r="CO318" s="2">
        <v>0</v>
      </c>
      <c r="CP318" s="2">
        <f t="shared" ref="CP318:CP337" si="396">(P318+Q318+S318)</f>
        <v>45.64</v>
      </c>
      <c r="CQ318" s="2">
        <f t="shared" ref="CQ318:CQ337" si="397">AC318*BC318</f>
        <v>103.19</v>
      </c>
      <c r="CR318" s="2">
        <f t="shared" ref="CR318:CR337" si="398">AD318*BB318</f>
        <v>4.67</v>
      </c>
      <c r="CS318" s="2">
        <f t="shared" ref="CS318:CS337" si="399">AE318*BS318</f>
        <v>0.64</v>
      </c>
      <c r="CT318" s="2">
        <f t="shared" ref="CT318:CT337" si="400">AF318*BA318</f>
        <v>348.49</v>
      </c>
      <c r="CU318" s="2">
        <f t="shared" ref="CU318:CU337" si="401">AG318</f>
        <v>0</v>
      </c>
      <c r="CV318" s="2">
        <f t="shared" ref="CV318:CV337" si="402">AH318</f>
        <v>35.130000000000003</v>
      </c>
      <c r="CW318" s="2">
        <f t="shared" ref="CW318:CW337" si="403">AI318</f>
        <v>0.05</v>
      </c>
      <c r="CX318" s="2">
        <f t="shared" ref="CX318:CX337" si="404">AJ318</f>
        <v>0</v>
      </c>
      <c r="CY318" s="2">
        <f t="shared" ref="CY318:CY337" si="405">(((S318+R318)*AT318)/100)</f>
        <v>33.164500000000004</v>
      </c>
      <c r="CZ318" s="2">
        <f t="shared" ref="CZ318:CZ337" si="406">(((S318+R318)*AU318)/100)</f>
        <v>22.691500000000001</v>
      </c>
      <c r="DA318" s="2"/>
      <c r="DB318" s="2"/>
      <c r="DC318" s="2" t="s">
        <v>6</v>
      </c>
      <c r="DD318" s="2" t="s">
        <v>6</v>
      </c>
      <c r="DE318" s="2" t="s">
        <v>6</v>
      </c>
      <c r="DF318" s="2" t="s">
        <v>6</v>
      </c>
      <c r="DG318" s="2" t="s">
        <v>6</v>
      </c>
      <c r="DH318" s="2" t="s">
        <v>6</v>
      </c>
      <c r="DI318" s="2" t="s">
        <v>6</v>
      </c>
      <c r="DJ318" s="2" t="s">
        <v>6</v>
      </c>
      <c r="DK318" s="2" t="s">
        <v>6</v>
      </c>
      <c r="DL318" s="2" t="s">
        <v>6</v>
      </c>
      <c r="DM318" s="2" t="s">
        <v>6</v>
      </c>
      <c r="DN318" s="2">
        <v>0</v>
      </c>
      <c r="DO318" s="2">
        <v>0</v>
      </c>
      <c r="DP318" s="2">
        <v>1</v>
      </c>
      <c r="DQ318" s="2">
        <v>1</v>
      </c>
      <c r="DR318" s="2"/>
      <c r="DS318" s="2"/>
      <c r="DT318" s="2"/>
      <c r="DU318" s="2">
        <v>1013</v>
      </c>
      <c r="DV318" s="2" t="s">
        <v>28</v>
      </c>
      <c r="DW318" s="2" t="s">
        <v>28</v>
      </c>
      <c r="DX318" s="2">
        <v>1</v>
      </c>
      <c r="DY318" s="2"/>
      <c r="DZ318" s="2"/>
      <c r="EA318" s="2"/>
      <c r="EB318" s="2"/>
      <c r="EC318" s="2"/>
      <c r="ED318" s="2"/>
      <c r="EE318" s="2">
        <v>16510370</v>
      </c>
      <c r="EF318" s="2">
        <v>3</v>
      </c>
      <c r="EG318" s="2" t="s">
        <v>451</v>
      </c>
      <c r="EH318" s="2">
        <v>0</v>
      </c>
      <c r="EI318" s="2" t="s">
        <v>6</v>
      </c>
      <c r="EJ318" s="2">
        <v>2</v>
      </c>
      <c r="EK318" s="2">
        <v>108001</v>
      </c>
      <c r="EL318" s="2" t="s">
        <v>452</v>
      </c>
      <c r="EM318" s="2" t="s">
        <v>453</v>
      </c>
      <c r="EN318" s="2"/>
      <c r="EO318" s="2" t="s">
        <v>6</v>
      </c>
      <c r="EP318" s="2"/>
      <c r="EQ318" s="2">
        <v>0</v>
      </c>
      <c r="ER318" s="2">
        <v>456.35</v>
      </c>
      <c r="ES318" s="2">
        <v>103.19</v>
      </c>
      <c r="ET318" s="2">
        <v>4.67</v>
      </c>
      <c r="EU318" s="2">
        <v>0.64</v>
      </c>
      <c r="EV318" s="2">
        <v>348.49</v>
      </c>
      <c r="EW318" s="2">
        <v>35.130000000000003</v>
      </c>
      <c r="EX318" s="2">
        <v>0.05</v>
      </c>
      <c r="EY318" s="2">
        <v>0</v>
      </c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>
        <v>0</v>
      </c>
      <c r="FR318" s="2">
        <f t="shared" ref="FR318:FR337" si="407">ROUND(IF(AND(BH318=3,BI318=3),P318,0),2)</f>
        <v>0</v>
      </c>
      <c r="FS318" s="2">
        <v>0</v>
      </c>
      <c r="FT318" s="2"/>
      <c r="FU318" s="2"/>
      <c r="FV318" s="2"/>
      <c r="FW318" s="2"/>
      <c r="FX318" s="2">
        <v>95</v>
      </c>
      <c r="FY318" s="2">
        <v>65</v>
      </c>
      <c r="FZ318" s="2"/>
      <c r="GA318" s="2" t="s">
        <v>6</v>
      </c>
      <c r="GB318" s="2"/>
      <c r="GC318" s="2"/>
      <c r="GD318" s="2">
        <v>0</v>
      </c>
      <c r="GE318" s="2"/>
      <c r="GF318" s="2">
        <v>-991288307</v>
      </c>
      <c r="GG318" s="2">
        <v>2</v>
      </c>
      <c r="GH318" s="2">
        <v>1</v>
      </c>
      <c r="GI318" s="2">
        <v>-2</v>
      </c>
      <c r="GJ318" s="2">
        <v>0</v>
      </c>
      <c r="GK318" s="2">
        <f>ROUND(R318*(R12)/100,2)</f>
        <v>0</v>
      </c>
      <c r="GL318" s="2">
        <f t="shared" ref="GL318:GL337" si="408">ROUND(IF(AND(BH318=3,BI318=3,FS318&lt;&gt;0),P318,0),2)</f>
        <v>0</v>
      </c>
      <c r="GM318" s="2">
        <f t="shared" ref="GM318:GM337" si="409">ROUND(O318+X318+Y318+GK318,2)+GX318</f>
        <v>101.49</v>
      </c>
      <c r="GN318" s="2">
        <f t="shared" ref="GN318:GN337" si="410">IF(OR(BI318=0,BI318=1),ROUND(O318+X318+Y318+GK318,2),0)</f>
        <v>0</v>
      </c>
      <c r="GO318" s="2">
        <f t="shared" ref="GO318:GO337" si="411">IF(BI318=2,ROUND(O318+X318+Y318+GK318,2),0)</f>
        <v>101.49</v>
      </c>
      <c r="GP318" s="2">
        <f t="shared" ref="GP318:GP337" si="412">IF(BI318=4,ROUND(O318+X318+Y318+GK318,2)+GX318,0)</f>
        <v>0</v>
      </c>
      <c r="GQ318" s="2"/>
      <c r="GR318" s="2">
        <v>0</v>
      </c>
      <c r="GS318" s="2">
        <v>3</v>
      </c>
      <c r="GT318" s="2">
        <v>0</v>
      </c>
      <c r="GU318" s="2" t="s">
        <v>6</v>
      </c>
      <c r="GV318" s="2">
        <f t="shared" ref="GV318:GV337" si="413">ROUND(GT318,6)</f>
        <v>0</v>
      </c>
      <c r="GW318" s="2">
        <v>1</v>
      </c>
      <c r="GX318" s="2">
        <f t="shared" ref="GX318:GX337" si="414">ROUND(GV318*GW318*I318,2)</f>
        <v>0</v>
      </c>
      <c r="GY318" s="2"/>
      <c r="GZ318" s="2"/>
      <c r="HA318" s="2">
        <v>0</v>
      </c>
      <c r="HB318" s="2">
        <v>0</v>
      </c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>
        <v>0</v>
      </c>
      <c r="IL318" s="2"/>
      <c r="IM318" s="2"/>
      <c r="IN318" s="2"/>
      <c r="IO318" s="2"/>
      <c r="IP318" s="2"/>
      <c r="IQ318" s="2"/>
      <c r="IR318" s="2"/>
      <c r="IS318" s="2"/>
      <c r="IT318" s="2"/>
      <c r="IU318" s="2"/>
    </row>
    <row r="319" spans="1:255" x14ac:dyDescent="0.2">
      <c r="A319">
        <v>17</v>
      </c>
      <c r="B319">
        <v>1</v>
      </c>
      <c r="C319">
        <f>ROW(SmtRes!A776)</f>
        <v>776</v>
      </c>
      <c r="D319">
        <f>ROW(EtalonRes!A726)</f>
        <v>726</v>
      </c>
      <c r="E319" t="s">
        <v>566</v>
      </c>
      <c r="F319" t="s">
        <v>567</v>
      </c>
      <c r="G319" t="s">
        <v>568</v>
      </c>
      <c r="H319" t="s">
        <v>28</v>
      </c>
      <c r="I319">
        <f>ROUND(10/100,9)</f>
        <v>0.1</v>
      </c>
      <c r="J319">
        <v>0</v>
      </c>
      <c r="O319">
        <f t="shared" si="382"/>
        <v>325.37</v>
      </c>
      <c r="P319">
        <f t="shared" si="383"/>
        <v>73.569999999999993</v>
      </c>
      <c r="Q319">
        <f t="shared" si="384"/>
        <v>3.33</v>
      </c>
      <c r="R319">
        <f t="shared" si="385"/>
        <v>0.46</v>
      </c>
      <c r="S319">
        <f t="shared" si="386"/>
        <v>248.47</v>
      </c>
      <c r="T319">
        <f t="shared" si="387"/>
        <v>0</v>
      </c>
      <c r="U319">
        <f t="shared" si="388"/>
        <v>3.5130000000000003</v>
      </c>
      <c r="V319">
        <f t="shared" si="389"/>
        <v>5.000000000000001E-3</v>
      </c>
      <c r="W319">
        <f t="shared" si="390"/>
        <v>0</v>
      </c>
      <c r="X319">
        <f t="shared" si="391"/>
        <v>236.48</v>
      </c>
      <c r="Y319">
        <f t="shared" si="392"/>
        <v>161.80000000000001</v>
      </c>
      <c r="AA319">
        <v>16688586</v>
      </c>
      <c r="AB319">
        <f t="shared" si="393"/>
        <v>456.35</v>
      </c>
      <c r="AC319">
        <f t="shared" si="376"/>
        <v>103.19</v>
      </c>
      <c r="AD319">
        <f t="shared" si="377"/>
        <v>4.67</v>
      </c>
      <c r="AE319">
        <f t="shared" si="378"/>
        <v>0.64</v>
      </c>
      <c r="AF319">
        <f t="shared" si="379"/>
        <v>348.49</v>
      </c>
      <c r="AG319">
        <f t="shared" si="394"/>
        <v>0</v>
      </c>
      <c r="AH319">
        <f t="shared" si="380"/>
        <v>35.130000000000003</v>
      </c>
      <c r="AI319">
        <f t="shared" si="381"/>
        <v>0.05</v>
      </c>
      <c r="AJ319">
        <f t="shared" si="395"/>
        <v>0</v>
      </c>
      <c r="AK319">
        <v>456.35</v>
      </c>
      <c r="AL319">
        <v>103.19</v>
      </c>
      <c r="AM319">
        <v>4.67</v>
      </c>
      <c r="AN319">
        <v>0.64</v>
      </c>
      <c r="AO319">
        <v>348.49</v>
      </c>
      <c r="AP319">
        <v>0</v>
      </c>
      <c r="AQ319">
        <v>35.130000000000003</v>
      </c>
      <c r="AR319">
        <v>0.05</v>
      </c>
      <c r="AS319">
        <v>0</v>
      </c>
      <c r="AT319">
        <v>95</v>
      </c>
      <c r="AU319">
        <v>65</v>
      </c>
      <c r="AV319">
        <v>1</v>
      </c>
      <c r="AW319">
        <v>1</v>
      </c>
      <c r="AZ319">
        <v>7.13</v>
      </c>
      <c r="BA319">
        <v>7.13</v>
      </c>
      <c r="BB319">
        <v>7.13</v>
      </c>
      <c r="BC319">
        <v>7.13</v>
      </c>
      <c r="BD319" t="s">
        <v>6</v>
      </c>
      <c r="BE319" t="s">
        <v>6</v>
      </c>
      <c r="BF319" t="s">
        <v>6</v>
      </c>
      <c r="BG319" t="s">
        <v>6</v>
      </c>
      <c r="BH319">
        <v>0</v>
      </c>
      <c r="BI319">
        <v>2</v>
      </c>
      <c r="BJ319" t="s">
        <v>569</v>
      </c>
      <c r="BM319">
        <v>108001</v>
      </c>
      <c r="BN319">
        <v>0</v>
      </c>
      <c r="BO319" t="s">
        <v>6</v>
      </c>
      <c r="BP319">
        <v>0</v>
      </c>
      <c r="BQ319">
        <v>3</v>
      </c>
      <c r="BR319">
        <v>0</v>
      </c>
      <c r="BS319">
        <v>7.13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6</v>
      </c>
      <c r="BZ319">
        <v>95</v>
      </c>
      <c r="CA319">
        <v>65</v>
      </c>
      <c r="CF319">
        <v>0</v>
      </c>
      <c r="CG319">
        <v>0</v>
      </c>
      <c r="CM319">
        <v>0</v>
      </c>
      <c r="CN319" t="s">
        <v>6</v>
      </c>
      <c r="CO319">
        <v>0</v>
      </c>
      <c r="CP319">
        <f t="shared" si="396"/>
        <v>325.37</v>
      </c>
      <c r="CQ319">
        <f t="shared" si="397"/>
        <v>735.74469999999997</v>
      </c>
      <c r="CR319">
        <f t="shared" si="398"/>
        <v>33.2971</v>
      </c>
      <c r="CS319">
        <f t="shared" si="399"/>
        <v>4.5632000000000001</v>
      </c>
      <c r="CT319">
        <f t="shared" si="400"/>
        <v>2484.7337000000002</v>
      </c>
      <c r="CU319">
        <f t="shared" si="401"/>
        <v>0</v>
      </c>
      <c r="CV319">
        <f t="shared" si="402"/>
        <v>35.130000000000003</v>
      </c>
      <c r="CW319">
        <f t="shared" si="403"/>
        <v>0.05</v>
      </c>
      <c r="CX319">
        <f t="shared" si="404"/>
        <v>0</v>
      </c>
      <c r="CY319">
        <f t="shared" si="405"/>
        <v>236.48350000000002</v>
      </c>
      <c r="CZ319">
        <f t="shared" si="406"/>
        <v>161.80450000000002</v>
      </c>
      <c r="DC319" t="s">
        <v>6</v>
      </c>
      <c r="DD319" t="s">
        <v>6</v>
      </c>
      <c r="DE319" t="s">
        <v>6</v>
      </c>
      <c r="DF319" t="s">
        <v>6</v>
      </c>
      <c r="DG319" t="s">
        <v>6</v>
      </c>
      <c r="DH319" t="s">
        <v>6</v>
      </c>
      <c r="DI319" t="s">
        <v>6</v>
      </c>
      <c r="DJ319" t="s">
        <v>6</v>
      </c>
      <c r="DK319" t="s">
        <v>6</v>
      </c>
      <c r="DL319" t="s">
        <v>6</v>
      </c>
      <c r="DM319" t="s">
        <v>6</v>
      </c>
      <c r="DN319">
        <v>0</v>
      </c>
      <c r="DO319">
        <v>0</v>
      </c>
      <c r="DP319">
        <v>1</v>
      </c>
      <c r="DQ319">
        <v>1</v>
      </c>
      <c r="DU319">
        <v>1013</v>
      </c>
      <c r="DV319" t="s">
        <v>28</v>
      </c>
      <c r="DW319" t="s">
        <v>28</v>
      </c>
      <c r="DX319">
        <v>1</v>
      </c>
      <c r="EE319">
        <v>16510370</v>
      </c>
      <c r="EF319">
        <v>3</v>
      </c>
      <c r="EG319" t="s">
        <v>451</v>
      </c>
      <c r="EH319">
        <v>0</v>
      </c>
      <c r="EI319" t="s">
        <v>6</v>
      </c>
      <c r="EJ319">
        <v>2</v>
      </c>
      <c r="EK319">
        <v>108001</v>
      </c>
      <c r="EL319" t="s">
        <v>452</v>
      </c>
      <c r="EM319" t="s">
        <v>453</v>
      </c>
      <c r="EO319" t="s">
        <v>6</v>
      </c>
      <c r="EQ319">
        <v>0</v>
      </c>
      <c r="ER319">
        <v>456.35</v>
      </c>
      <c r="ES319">
        <v>103.19</v>
      </c>
      <c r="ET319">
        <v>4.67</v>
      </c>
      <c r="EU319">
        <v>0.64</v>
      </c>
      <c r="EV319">
        <v>348.49</v>
      </c>
      <c r="EW319">
        <v>35.130000000000003</v>
      </c>
      <c r="EX319">
        <v>0.05</v>
      </c>
      <c r="EY319">
        <v>0</v>
      </c>
      <c r="FQ319">
        <v>0</v>
      </c>
      <c r="FR319">
        <f t="shared" si="407"/>
        <v>0</v>
      </c>
      <c r="FS319">
        <v>0</v>
      </c>
      <c r="FX319">
        <v>95</v>
      </c>
      <c r="FY319">
        <v>65</v>
      </c>
      <c r="GA319" t="s">
        <v>6</v>
      </c>
      <c r="GD319">
        <v>0</v>
      </c>
      <c r="GF319">
        <v>-991288307</v>
      </c>
      <c r="GG319">
        <v>1</v>
      </c>
      <c r="GH319">
        <v>1</v>
      </c>
      <c r="GI319">
        <v>4</v>
      </c>
      <c r="GJ319">
        <v>0</v>
      </c>
      <c r="GK319">
        <f>ROUND(R319*(S12)/100,2)</f>
        <v>0</v>
      </c>
      <c r="GL319">
        <f t="shared" si="408"/>
        <v>0</v>
      </c>
      <c r="GM319">
        <f t="shared" si="409"/>
        <v>723.65</v>
      </c>
      <c r="GN319">
        <f t="shared" si="410"/>
        <v>0</v>
      </c>
      <c r="GO319">
        <f t="shared" si="411"/>
        <v>723.65</v>
      </c>
      <c r="GP319">
        <f t="shared" si="412"/>
        <v>0</v>
      </c>
      <c r="GR319">
        <v>0</v>
      </c>
      <c r="GS319">
        <v>3</v>
      </c>
      <c r="GT319">
        <v>0</v>
      </c>
      <c r="GU319" t="s">
        <v>6</v>
      </c>
      <c r="GV319">
        <f t="shared" si="413"/>
        <v>0</v>
      </c>
      <c r="GW319">
        <v>1</v>
      </c>
      <c r="GX319">
        <f t="shared" si="414"/>
        <v>0</v>
      </c>
      <c r="HA319">
        <v>0</v>
      </c>
      <c r="HB319">
        <v>0</v>
      </c>
      <c r="IK319">
        <v>0</v>
      </c>
    </row>
    <row r="320" spans="1:255" x14ac:dyDescent="0.2">
      <c r="A320" s="2">
        <v>18</v>
      </c>
      <c r="B320" s="2">
        <v>1</v>
      </c>
      <c r="C320" s="2">
        <v>766</v>
      </c>
      <c r="D320" s="2"/>
      <c r="E320" s="2" t="s">
        <v>570</v>
      </c>
      <c r="F320" s="2" t="s">
        <v>571</v>
      </c>
      <c r="G320" s="2" t="s">
        <v>572</v>
      </c>
      <c r="H320" s="2" t="s">
        <v>538</v>
      </c>
      <c r="I320" s="2">
        <f>I318*J320</f>
        <v>1</v>
      </c>
      <c r="J320" s="2">
        <v>10</v>
      </c>
      <c r="K320" s="2"/>
      <c r="L320" s="2"/>
      <c r="M320" s="2"/>
      <c r="N320" s="2"/>
      <c r="O320" s="2">
        <f t="shared" si="382"/>
        <v>96.2</v>
      </c>
      <c r="P320" s="2">
        <f t="shared" si="383"/>
        <v>96.2</v>
      </c>
      <c r="Q320" s="2">
        <f t="shared" si="384"/>
        <v>0</v>
      </c>
      <c r="R320" s="2">
        <f t="shared" si="385"/>
        <v>0</v>
      </c>
      <c r="S320" s="2">
        <f t="shared" si="386"/>
        <v>0</v>
      </c>
      <c r="T320" s="2">
        <f t="shared" si="387"/>
        <v>0</v>
      </c>
      <c r="U320" s="2">
        <f t="shared" si="388"/>
        <v>0</v>
      </c>
      <c r="V320" s="2">
        <f t="shared" si="389"/>
        <v>0</v>
      </c>
      <c r="W320" s="2">
        <f t="shared" si="390"/>
        <v>0</v>
      </c>
      <c r="X320" s="2">
        <f t="shared" si="391"/>
        <v>0</v>
      </c>
      <c r="Y320" s="2">
        <f t="shared" si="392"/>
        <v>0</v>
      </c>
      <c r="Z320" s="2"/>
      <c r="AA320" s="2">
        <v>16688585</v>
      </c>
      <c r="AB320" s="2">
        <f t="shared" si="393"/>
        <v>96.2</v>
      </c>
      <c r="AC320" s="2">
        <f t="shared" si="376"/>
        <v>96.2</v>
      </c>
      <c r="AD320" s="2">
        <f t="shared" si="377"/>
        <v>0</v>
      </c>
      <c r="AE320" s="2">
        <f t="shared" si="378"/>
        <v>0</v>
      </c>
      <c r="AF320" s="2">
        <f t="shared" si="379"/>
        <v>0</v>
      </c>
      <c r="AG320" s="2">
        <f t="shared" si="394"/>
        <v>0</v>
      </c>
      <c r="AH320" s="2">
        <f t="shared" si="380"/>
        <v>0</v>
      </c>
      <c r="AI320" s="2">
        <f t="shared" si="381"/>
        <v>0</v>
      </c>
      <c r="AJ320" s="2">
        <f t="shared" si="395"/>
        <v>0</v>
      </c>
      <c r="AK320" s="2">
        <v>96.2</v>
      </c>
      <c r="AL320" s="2">
        <v>96.2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95</v>
      </c>
      <c r="AU320" s="2">
        <v>65</v>
      </c>
      <c r="AV320" s="2">
        <v>1</v>
      </c>
      <c r="AW320" s="2">
        <v>1</v>
      </c>
      <c r="AX320" s="2"/>
      <c r="AY320" s="2"/>
      <c r="AZ320" s="2">
        <v>1</v>
      </c>
      <c r="BA320" s="2">
        <v>1</v>
      </c>
      <c r="BB320" s="2">
        <v>1</v>
      </c>
      <c r="BC320" s="2">
        <v>1</v>
      </c>
      <c r="BD320" s="2" t="s">
        <v>6</v>
      </c>
      <c r="BE320" s="2" t="s">
        <v>6</v>
      </c>
      <c r="BF320" s="2" t="s">
        <v>6</v>
      </c>
      <c r="BG320" s="2" t="s">
        <v>6</v>
      </c>
      <c r="BH320" s="2">
        <v>3</v>
      </c>
      <c r="BI320" s="2">
        <v>2</v>
      </c>
      <c r="BJ320" s="2" t="s">
        <v>573</v>
      </c>
      <c r="BK320" s="2"/>
      <c r="BL320" s="2"/>
      <c r="BM320" s="2">
        <v>108001</v>
      </c>
      <c r="BN320" s="2">
        <v>0</v>
      </c>
      <c r="BO320" s="2" t="s">
        <v>6</v>
      </c>
      <c r="BP320" s="2">
        <v>0</v>
      </c>
      <c r="BQ320" s="2">
        <v>3</v>
      </c>
      <c r="BR320" s="2">
        <v>0</v>
      </c>
      <c r="BS320" s="2">
        <v>1</v>
      </c>
      <c r="BT320" s="2">
        <v>1</v>
      </c>
      <c r="BU320" s="2">
        <v>1</v>
      </c>
      <c r="BV320" s="2">
        <v>1</v>
      </c>
      <c r="BW320" s="2">
        <v>1</v>
      </c>
      <c r="BX320" s="2">
        <v>1</v>
      </c>
      <c r="BY320" s="2" t="s">
        <v>6</v>
      </c>
      <c r="BZ320" s="2">
        <v>95</v>
      </c>
      <c r="CA320" s="2">
        <v>65</v>
      </c>
      <c r="CB320" s="2"/>
      <c r="CC320" s="2"/>
      <c r="CD320" s="2"/>
      <c r="CE320" s="2"/>
      <c r="CF320" s="2">
        <v>0</v>
      </c>
      <c r="CG320" s="2">
        <v>0</v>
      </c>
      <c r="CH320" s="2"/>
      <c r="CI320" s="2"/>
      <c r="CJ320" s="2"/>
      <c r="CK320" s="2"/>
      <c r="CL320" s="2"/>
      <c r="CM320" s="2">
        <v>0</v>
      </c>
      <c r="CN320" s="2" t="s">
        <v>6</v>
      </c>
      <c r="CO320" s="2">
        <v>0</v>
      </c>
      <c r="CP320" s="2">
        <f t="shared" si="396"/>
        <v>96.2</v>
      </c>
      <c r="CQ320" s="2">
        <f t="shared" si="397"/>
        <v>96.2</v>
      </c>
      <c r="CR320" s="2">
        <f t="shared" si="398"/>
        <v>0</v>
      </c>
      <c r="CS320" s="2">
        <f t="shared" si="399"/>
        <v>0</v>
      </c>
      <c r="CT320" s="2">
        <f t="shared" si="400"/>
        <v>0</v>
      </c>
      <c r="CU320" s="2">
        <f t="shared" si="401"/>
        <v>0</v>
      </c>
      <c r="CV320" s="2">
        <f t="shared" si="402"/>
        <v>0</v>
      </c>
      <c r="CW320" s="2">
        <f t="shared" si="403"/>
        <v>0</v>
      </c>
      <c r="CX320" s="2">
        <f t="shared" si="404"/>
        <v>0</v>
      </c>
      <c r="CY320" s="2">
        <f t="shared" si="405"/>
        <v>0</v>
      </c>
      <c r="CZ320" s="2">
        <f t="shared" si="406"/>
        <v>0</v>
      </c>
      <c r="DA320" s="2"/>
      <c r="DB320" s="2"/>
      <c r="DC320" s="2" t="s">
        <v>6</v>
      </c>
      <c r="DD320" s="2" t="s">
        <v>6</v>
      </c>
      <c r="DE320" s="2" t="s">
        <v>6</v>
      </c>
      <c r="DF320" s="2" t="s">
        <v>6</v>
      </c>
      <c r="DG320" s="2" t="s">
        <v>6</v>
      </c>
      <c r="DH320" s="2" t="s">
        <v>6</v>
      </c>
      <c r="DI320" s="2" t="s">
        <v>6</v>
      </c>
      <c r="DJ320" s="2" t="s">
        <v>6</v>
      </c>
      <c r="DK320" s="2" t="s">
        <v>6</v>
      </c>
      <c r="DL320" s="2" t="s">
        <v>6</v>
      </c>
      <c r="DM320" s="2" t="s">
        <v>6</v>
      </c>
      <c r="DN320" s="2">
        <v>0</v>
      </c>
      <c r="DO320" s="2">
        <v>0</v>
      </c>
      <c r="DP320" s="2">
        <v>1</v>
      </c>
      <c r="DQ320" s="2">
        <v>1</v>
      </c>
      <c r="DR320" s="2"/>
      <c r="DS320" s="2"/>
      <c r="DT320" s="2"/>
      <c r="DU320" s="2">
        <v>1010</v>
      </c>
      <c r="DV320" s="2" t="s">
        <v>538</v>
      </c>
      <c r="DW320" s="2" t="s">
        <v>538</v>
      </c>
      <c r="DX320" s="2">
        <v>10</v>
      </c>
      <c r="DY320" s="2"/>
      <c r="DZ320" s="2"/>
      <c r="EA320" s="2"/>
      <c r="EB320" s="2"/>
      <c r="EC320" s="2"/>
      <c r="ED320" s="2"/>
      <c r="EE320" s="2">
        <v>16510370</v>
      </c>
      <c r="EF320" s="2">
        <v>3</v>
      </c>
      <c r="EG320" s="2" t="s">
        <v>451</v>
      </c>
      <c r="EH320" s="2">
        <v>0</v>
      </c>
      <c r="EI320" s="2" t="s">
        <v>6</v>
      </c>
      <c r="EJ320" s="2">
        <v>2</v>
      </c>
      <c r="EK320" s="2">
        <v>108001</v>
      </c>
      <c r="EL320" s="2" t="s">
        <v>452</v>
      </c>
      <c r="EM320" s="2" t="s">
        <v>453</v>
      </c>
      <c r="EN320" s="2"/>
      <c r="EO320" s="2" t="s">
        <v>6</v>
      </c>
      <c r="EP320" s="2"/>
      <c r="EQ320" s="2">
        <v>0</v>
      </c>
      <c r="ER320" s="2">
        <v>96.2</v>
      </c>
      <c r="ES320" s="2">
        <v>96.2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>
        <v>0</v>
      </c>
      <c r="FR320" s="2">
        <f t="shared" si="407"/>
        <v>0</v>
      </c>
      <c r="FS320" s="2">
        <v>0</v>
      </c>
      <c r="FT320" s="2"/>
      <c r="FU320" s="2"/>
      <c r="FV320" s="2"/>
      <c r="FW320" s="2"/>
      <c r="FX320" s="2">
        <v>95</v>
      </c>
      <c r="FY320" s="2">
        <v>65</v>
      </c>
      <c r="FZ320" s="2"/>
      <c r="GA320" s="2" t="s">
        <v>6</v>
      </c>
      <c r="GB320" s="2"/>
      <c r="GC320" s="2"/>
      <c r="GD320" s="2">
        <v>0</v>
      </c>
      <c r="GE320" s="2"/>
      <c r="GF320" s="2">
        <v>-1345639916</v>
      </c>
      <c r="GG320" s="2">
        <v>2</v>
      </c>
      <c r="GH320" s="2">
        <v>1</v>
      </c>
      <c r="GI320" s="2">
        <v>-2</v>
      </c>
      <c r="GJ320" s="2">
        <v>0</v>
      </c>
      <c r="GK320" s="2">
        <f>ROUND(R320*(R12)/100,2)</f>
        <v>0</v>
      </c>
      <c r="GL320" s="2">
        <f t="shared" si="408"/>
        <v>0</v>
      </c>
      <c r="GM320" s="2">
        <f t="shared" si="409"/>
        <v>96.2</v>
      </c>
      <c r="GN320" s="2">
        <f t="shared" si="410"/>
        <v>0</v>
      </c>
      <c r="GO320" s="2">
        <f t="shared" si="411"/>
        <v>96.2</v>
      </c>
      <c r="GP320" s="2">
        <f t="shared" si="412"/>
        <v>0</v>
      </c>
      <c r="GQ320" s="2"/>
      <c r="GR320" s="2">
        <v>0</v>
      </c>
      <c r="GS320" s="2">
        <v>3</v>
      </c>
      <c r="GT320" s="2">
        <v>0</v>
      </c>
      <c r="GU320" s="2" t="s">
        <v>6</v>
      </c>
      <c r="GV320" s="2">
        <f t="shared" si="413"/>
        <v>0</v>
      </c>
      <c r="GW320" s="2">
        <v>1</v>
      </c>
      <c r="GX320" s="2">
        <f t="shared" si="414"/>
        <v>0</v>
      </c>
      <c r="GY320" s="2"/>
      <c r="GZ320" s="2"/>
      <c r="HA320" s="2">
        <v>0</v>
      </c>
      <c r="HB320" s="2">
        <v>0</v>
      </c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>
        <v>0</v>
      </c>
      <c r="IL320" s="2"/>
      <c r="IM320" s="2"/>
      <c r="IN320" s="2"/>
      <c r="IO320" s="2"/>
      <c r="IP320" s="2"/>
      <c r="IQ320" s="2"/>
      <c r="IR320" s="2"/>
      <c r="IS320" s="2"/>
      <c r="IT320" s="2"/>
      <c r="IU320" s="2"/>
    </row>
    <row r="321" spans="1:255" x14ac:dyDescent="0.2">
      <c r="A321">
        <v>18</v>
      </c>
      <c r="B321">
        <v>1</v>
      </c>
      <c r="C321">
        <v>775</v>
      </c>
      <c r="E321" t="s">
        <v>570</v>
      </c>
      <c r="F321" t="s">
        <v>571</v>
      </c>
      <c r="G321" t="s">
        <v>572</v>
      </c>
      <c r="H321" t="s">
        <v>538</v>
      </c>
      <c r="I321">
        <f>I319*J321</f>
        <v>1</v>
      </c>
      <c r="J321">
        <v>10</v>
      </c>
      <c r="O321">
        <f t="shared" si="382"/>
        <v>685.91</v>
      </c>
      <c r="P321">
        <f t="shared" si="383"/>
        <v>685.91</v>
      </c>
      <c r="Q321">
        <f t="shared" si="384"/>
        <v>0</v>
      </c>
      <c r="R321">
        <f t="shared" si="385"/>
        <v>0</v>
      </c>
      <c r="S321">
        <f t="shared" si="386"/>
        <v>0</v>
      </c>
      <c r="T321">
        <f t="shared" si="387"/>
        <v>0</v>
      </c>
      <c r="U321">
        <f t="shared" si="388"/>
        <v>0</v>
      </c>
      <c r="V321">
        <f t="shared" si="389"/>
        <v>0</v>
      </c>
      <c r="W321">
        <f t="shared" si="390"/>
        <v>0</v>
      </c>
      <c r="X321">
        <f t="shared" si="391"/>
        <v>0</v>
      </c>
      <c r="Y321">
        <f t="shared" si="392"/>
        <v>0</v>
      </c>
      <c r="AA321">
        <v>16688586</v>
      </c>
      <c r="AB321">
        <f t="shared" si="393"/>
        <v>96.2</v>
      </c>
      <c r="AC321">
        <f t="shared" si="376"/>
        <v>96.2</v>
      </c>
      <c r="AD321">
        <f t="shared" si="377"/>
        <v>0</v>
      </c>
      <c r="AE321">
        <f t="shared" si="378"/>
        <v>0</v>
      </c>
      <c r="AF321">
        <f t="shared" si="379"/>
        <v>0</v>
      </c>
      <c r="AG321">
        <f t="shared" si="394"/>
        <v>0</v>
      </c>
      <c r="AH321">
        <f t="shared" si="380"/>
        <v>0</v>
      </c>
      <c r="AI321">
        <f t="shared" si="381"/>
        <v>0</v>
      </c>
      <c r="AJ321">
        <f t="shared" si="395"/>
        <v>0</v>
      </c>
      <c r="AK321">
        <v>96.2</v>
      </c>
      <c r="AL321">
        <v>96.2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95</v>
      </c>
      <c r="AU321">
        <v>65</v>
      </c>
      <c r="AV321">
        <v>1</v>
      </c>
      <c r="AW321">
        <v>1</v>
      </c>
      <c r="AZ321">
        <v>7.13</v>
      </c>
      <c r="BA321">
        <v>1</v>
      </c>
      <c r="BB321">
        <v>1</v>
      </c>
      <c r="BC321">
        <v>7.13</v>
      </c>
      <c r="BD321" t="s">
        <v>6</v>
      </c>
      <c r="BE321" t="s">
        <v>6</v>
      </c>
      <c r="BF321" t="s">
        <v>6</v>
      </c>
      <c r="BG321" t="s">
        <v>6</v>
      </c>
      <c r="BH321">
        <v>3</v>
      </c>
      <c r="BI321">
        <v>2</v>
      </c>
      <c r="BJ321" t="s">
        <v>573</v>
      </c>
      <c r="BM321">
        <v>108001</v>
      </c>
      <c r="BN321">
        <v>0</v>
      </c>
      <c r="BO321" t="s">
        <v>6</v>
      </c>
      <c r="BP321">
        <v>0</v>
      </c>
      <c r="BQ321">
        <v>3</v>
      </c>
      <c r="BR321">
        <v>0</v>
      </c>
      <c r="BS321">
        <v>1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6</v>
      </c>
      <c r="BZ321">
        <v>95</v>
      </c>
      <c r="CA321">
        <v>65</v>
      </c>
      <c r="CF321">
        <v>0</v>
      </c>
      <c r="CG321">
        <v>0</v>
      </c>
      <c r="CM321">
        <v>0</v>
      </c>
      <c r="CN321" t="s">
        <v>6</v>
      </c>
      <c r="CO321">
        <v>0</v>
      </c>
      <c r="CP321">
        <f t="shared" si="396"/>
        <v>685.91</v>
      </c>
      <c r="CQ321">
        <f t="shared" si="397"/>
        <v>685.90600000000006</v>
      </c>
      <c r="CR321">
        <f t="shared" si="398"/>
        <v>0</v>
      </c>
      <c r="CS321">
        <f t="shared" si="399"/>
        <v>0</v>
      </c>
      <c r="CT321">
        <f t="shared" si="400"/>
        <v>0</v>
      </c>
      <c r="CU321">
        <f t="shared" si="401"/>
        <v>0</v>
      </c>
      <c r="CV321">
        <f t="shared" si="402"/>
        <v>0</v>
      </c>
      <c r="CW321">
        <f t="shared" si="403"/>
        <v>0</v>
      </c>
      <c r="CX321">
        <f t="shared" si="404"/>
        <v>0</v>
      </c>
      <c r="CY321">
        <f t="shared" si="405"/>
        <v>0</v>
      </c>
      <c r="CZ321">
        <f t="shared" si="406"/>
        <v>0</v>
      </c>
      <c r="DC321" t="s">
        <v>6</v>
      </c>
      <c r="DD321" t="s">
        <v>6</v>
      </c>
      <c r="DE321" t="s">
        <v>6</v>
      </c>
      <c r="DF321" t="s">
        <v>6</v>
      </c>
      <c r="DG321" t="s">
        <v>6</v>
      </c>
      <c r="DH321" t="s">
        <v>6</v>
      </c>
      <c r="DI321" t="s">
        <v>6</v>
      </c>
      <c r="DJ321" t="s">
        <v>6</v>
      </c>
      <c r="DK321" t="s">
        <v>6</v>
      </c>
      <c r="DL321" t="s">
        <v>6</v>
      </c>
      <c r="DM321" t="s">
        <v>6</v>
      </c>
      <c r="DN321">
        <v>0</v>
      </c>
      <c r="DO321">
        <v>0</v>
      </c>
      <c r="DP321">
        <v>1</v>
      </c>
      <c r="DQ321">
        <v>1</v>
      </c>
      <c r="DU321">
        <v>1010</v>
      </c>
      <c r="DV321" t="s">
        <v>538</v>
      </c>
      <c r="DW321" t="s">
        <v>538</v>
      </c>
      <c r="DX321">
        <v>10</v>
      </c>
      <c r="EE321">
        <v>16510370</v>
      </c>
      <c r="EF321">
        <v>3</v>
      </c>
      <c r="EG321" t="s">
        <v>451</v>
      </c>
      <c r="EH321">
        <v>0</v>
      </c>
      <c r="EI321" t="s">
        <v>6</v>
      </c>
      <c r="EJ321">
        <v>2</v>
      </c>
      <c r="EK321">
        <v>108001</v>
      </c>
      <c r="EL321" t="s">
        <v>452</v>
      </c>
      <c r="EM321" t="s">
        <v>453</v>
      </c>
      <c r="EO321" t="s">
        <v>6</v>
      </c>
      <c r="EQ321">
        <v>0</v>
      </c>
      <c r="ER321">
        <v>96.2</v>
      </c>
      <c r="ES321">
        <v>96.2</v>
      </c>
      <c r="ET321">
        <v>0</v>
      </c>
      <c r="EU321">
        <v>0</v>
      </c>
      <c r="EV321">
        <v>0</v>
      </c>
      <c r="EW321">
        <v>0</v>
      </c>
      <c r="EX321">
        <v>0</v>
      </c>
      <c r="FQ321">
        <v>0</v>
      </c>
      <c r="FR321">
        <f t="shared" si="407"/>
        <v>0</v>
      </c>
      <c r="FS321">
        <v>0</v>
      </c>
      <c r="FX321">
        <v>95</v>
      </c>
      <c r="FY321">
        <v>65</v>
      </c>
      <c r="GA321" t="s">
        <v>6</v>
      </c>
      <c r="GD321">
        <v>0</v>
      </c>
      <c r="GF321">
        <v>-1345639916</v>
      </c>
      <c r="GG321">
        <v>1</v>
      </c>
      <c r="GH321">
        <v>1</v>
      </c>
      <c r="GI321">
        <v>4</v>
      </c>
      <c r="GJ321">
        <v>0</v>
      </c>
      <c r="GK321">
        <f>ROUND(R321*(S12)/100,2)</f>
        <v>0</v>
      </c>
      <c r="GL321">
        <f t="shared" si="408"/>
        <v>0</v>
      </c>
      <c r="GM321">
        <f t="shared" si="409"/>
        <v>685.91</v>
      </c>
      <c r="GN321">
        <f t="shared" si="410"/>
        <v>0</v>
      </c>
      <c r="GO321">
        <f t="shared" si="411"/>
        <v>685.91</v>
      </c>
      <c r="GP321">
        <f t="shared" si="412"/>
        <v>0</v>
      </c>
      <c r="GR321">
        <v>0</v>
      </c>
      <c r="GS321">
        <v>3</v>
      </c>
      <c r="GT321">
        <v>0</v>
      </c>
      <c r="GU321" t="s">
        <v>6</v>
      </c>
      <c r="GV321">
        <f t="shared" si="413"/>
        <v>0</v>
      </c>
      <c r="GW321">
        <v>1</v>
      </c>
      <c r="GX321">
        <f t="shared" si="414"/>
        <v>0</v>
      </c>
      <c r="HA321">
        <v>0</v>
      </c>
      <c r="HB321">
        <v>0</v>
      </c>
      <c r="IK321">
        <v>0</v>
      </c>
    </row>
    <row r="322" spans="1:255" x14ac:dyDescent="0.2">
      <c r="A322" s="2">
        <v>17</v>
      </c>
      <c r="B322" s="2">
        <v>1</v>
      </c>
      <c r="C322" s="2">
        <f>ROW(SmtRes!A785)</f>
        <v>785</v>
      </c>
      <c r="D322" s="2">
        <f>ROW(EtalonRes!A734)</f>
        <v>734</v>
      </c>
      <c r="E322" s="2" t="s">
        <v>574</v>
      </c>
      <c r="F322" s="2" t="s">
        <v>445</v>
      </c>
      <c r="G322" s="2" t="s">
        <v>575</v>
      </c>
      <c r="H322" s="2" t="s">
        <v>447</v>
      </c>
      <c r="I322" s="2">
        <v>1</v>
      </c>
      <c r="J322" s="2">
        <v>0</v>
      </c>
      <c r="K322" s="2"/>
      <c r="L322" s="2"/>
      <c r="M322" s="2"/>
      <c r="N322" s="2"/>
      <c r="O322" s="2">
        <f t="shared" si="382"/>
        <v>33.42</v>
      </c>
      <c r="P322" s="2">
        <f t="shared" si="383"/>
        <v>6.2</v>
      </c>
      <c r="Q322" s="2">
        <f t="shared" si="384"/>
        <v>17.77</v>
      </c>
      <c r="R322" s="2">
        <f t="shared" si="385"/>
        <v>2.5099999999999998</v>
      </c>
      <c r="S322" s="2">
        <f t="shared" si="386"/>
        <v>9.4499999999999993</v>
      </c>
      <c r="T322" s="2">
        <f t="shared" si="387"/>
        <v>0</v>
      </c>
      <c r="U322" s="2">
        <f t="shared" si="388"/>
        <v>0.9</v>
      </c>
      <c r="V322" s="2">
        <f t="shared" si="389"/>
        <v>0.2</v>
      </c>
      <c r="W322" s="2">
        <f t="shared" si="390"/>
        <v>0</v>
      </c>
      <c r="X322" s="2">
        <f t="shared" si="391"/>
        <v>11.36</v>
      </c>
      <c r="Y322" s="2">
        <f t="shared" si="392"/>
        <v>7.77</v>
      </c>
      <c r="Z322" s="2"/>
      <c r="AA322" s="2">
        <v>16688585</v>
      </c>
      <c r="AB322" s="2">
        <f t="shared" si="393"/>
        <v>33.42</v>
      </c>
      <c r="AC322" s="2">
        <f t="shared" si="376"/>
        <v>6.2</v>
      </c>
      <c r="AD322" s="2">
        <f t="shared" si="377"/>
        <v>17.77</v>
      </c>
      <c r="AE322" s="2">
        <f t="shared" si="378"/>
        <v>2.5099999999999998</v>
      </c>
      <c r="AF322" s="2">
        <f t="shared" si="379"/>
        <v>9.4499999999999993</v>
      </c>
      <c r="AG322" s="2">
        <f t="shared" si="394"/>
        <v>0</v>
      </c>
      <c r="AH322" s="2">
        <f t="shared" si="380"/>
        <v>0.9</v>
      </c>
      <c r="AI322" s="2">
        <f t="shared" si="381"/>
        <v>0.2</v>
      </c>
      <c r="AJ322" s="2">
        <f t="shared" si="395"/>
        <v>0</v>
      </c>
      <c r="AK322" s="2">
        <v>33.42</v>
      </c>
      <c r="AL322" s="2">
        <v>6.2</v>
      </c>
      <c r="AM322" s="2">
        <v>17.77</v>
      </c>
      <c r="AN322" s="2">
        <v>2.5099999999999998</v>
      </c>
      <c r="AO322" s="2">
        <v>9.4499999999999993</v>
      </c>
      <c r="AP322" s="2">
        <v>0</v>
      </c>
      <c r="AQ322" s="2">
        <v>0.9</v>
      </c>
      <c r="AR322" s="2">
        <v>0.2</v>
      </c>
      <c r="AS322" s="2">
        <v>0</v>
      </c>
      <c r="AT322" s="2">
        <v>95</v>
      </c>
      <c r="AU322" s="2">
        <v>65</v>
      </c>
      <c r="AV322" s="2">
        <v>1</v>
      </c>
      <c r="AW322" s="2">
        <v>1</v>
      </c>
      <c r="AX322" s="2"/>
      <c r="AY322" s="2"/>
      <c r="AZ322" s="2">
        <v>1</v>
      </c>
      <c r="BA322" s="2">
        <v>1</v>
      </c>
      <c r="BB322" s="2">
        <v>1</v>
      </c>
      <c r="BC322" s="2">
        <v>1</v>
      </c>
      <c r="BD322" s="2" t="s">
        <v>6</v>
      </c>
      <c r="BE322" s="2" t="s">
        <v>6</v>
      </c>
      <c r="BF322" s="2" t="s">
        <v>6</v>
      </c>
      <c r="BG322" s="2" t="s">
        <v>6</v>
      </c>
      <c r="BH322" s="2">
        <v>0</v>
      </c>
      <c r="BI322" s="2">
        <v>2</v>
      </c>
      <c r="BJ322" s="2" t="s">
        <v>448</v>
      </c>
      <c r="BK322" s="2"/>
      <c r="BL322" s="2"/>
      <c r="BM322" s="2">
        <v>108001</v>
      </c>
      <c r="BN322" s="2">
        <v>0</v>
      </c>
      <c r="BO322" s="2" t="s">
        <v>6</v>
      </c>
      <c r="BP322" s="2">
        <v>0</v>
      </c>
      <c r="BQ322" s="2">
        <v>3</v>
      </c>
      <c r="BR322" s="2">
        <v>0</v>
      </c>
      <c r="BS322" s="2">
        <v>1</v>
      </c>
      <c r="BT322" s="2">
        <v>1</v>
      </c>
      <c r="BU322" s="2">
        <v>1</v>
      </c>
      <c r="BV322" s="2">
        <v>1</v>
      </c>
      <c r="BW322" s="2">
        <v>1</v>
      </c>
      <c r="BX322" s="2">
        <v>1</v>
      </c>
      <c r="BY322" s="2" t="s">
        <v>6</v>
      </c>
      <c r="BZ322" s="2">
        <v>95</v>
      </c>
      <c r="CA322" s="2">
        <v>65</v>
      </c>
      <c r="CB322" s="2"/>
      <c r="CC322" s="2"/>
      <c r="CD322" s="2"/>
      <c r="CE322" s="2"/>
      <c r="CF322" s="2">
        <v>0</v>
      </c>
      <c r="CG322" s="2">
        <v>0</v>
      </c>
      <c r="CH322" s="2"/>
      <c r="CI322" s="2"/>
      <c r="CJ322" s="2"/>
      <c r="CK322" s="2"/>
      <c r="CL322" s="2"/>
      <c r="CM322" s="2">
        <v>0</v>
      </c>
      <c r="CN322" s="2" t="s">
        <v>449</v>
      </c>
      <c r="CO322" s="2">
        <v>0</v>
      </c>
      <c r="CP322" s="2">
        <f t="shared" si="396"/>
        <v>33.42</v>
      </c>
      <c r="CQ322" s="2">
        <f t="shared" si="397"/>
        <v>6.2</v>
      </c>
      <c r="CR322" s="2">
        <f t="shared" si="398"/>
        <v>17.77</v>
      </c>
      <c r="CS322" s="2">
        <f t="shared" si="399"/>
        <v>2.5099999999999998</v>
      </c>
      <c r="CT322" s="2">
        <f t="shared" si="400"/>
        <v>9.4499999999999993</v>
      </c>
      <c r="CU322" s="2">
        <f t="shared" si="401"/>
        <v>0</v>
      </c>
      <c r="CV322" s="2">
        <f t="shared" si="402"/>
        <v>0.9</v>
      </c>
      <c r="CW322" s="2">
        <f t="shared" si="403"/>
        <v>0.2</v>
      </c>
      <c r="CX322" s="2">
        <f t="shared" si="404"/>
        <v>0</v>
      </c>
      <c r="CY322" s="2">
        <f t="shared" si="405"/>
        <v>11.361999999999998</v>
      </c>
      <c r="CZ322" s="2">
        <f t="shared" si="406"/>
        <v>7.774</v>
      </c>
      <c r="DA322" s="2"/>
      <c r="DB322" s="2"/>
      <c r="DC322" s="2" t="s">
        <v>6</v>
      </c>
      <c r="DD322" s="2" t="s">
        <v>6</v>
      </c>
      <c r="DE322" s="2" t="s">
        <v>6</v>
      </c>
      <c r="DF322" s="2" t="s">
        <v>6</v>
      </c>
      <c r="DG322" s="2" t="s">
        <v>6</v>
      </c>
      <c r="DH322" s="2" t="s">
        <v>6</v>
      </c>
      <c r="DI322" s="2" t="s">
        <v>6</v>
      </c>
      <c r="DJ322" s="2" t="s">
        <v>6</v>
      </c>
      <c r="DK322" s="2" t="s">
        <v>6</v>
      </c>
      <c r="DL322" s="2" t="s">
        <v>6</v>
      </c>
      <c r="DM322" s="2" t="s">
        <v>6</v>
      </c>
      <c r="DN322" s="2">
        <v>0</v>
      </c>
      <c r="DO322" s="2">
        <v>0</v>
      </c>
      <c r="DP322" s="2">
        <v>1</v>
      </c>
      <c r="DQ322" s="2">
        <v>1</v>
      </c>
      <c r="DR322" s="2"/>
      <c r="DS322" s="2"/>
      <c r="DT322" s="2"/>
      <c r="DU322" s="2">
        <v>1013</v>
      </c>
      <c r="DV322" s="2" t="s">
        <v>447</v>
      </c>
      <c r="DW322" s="2" t="s">
        <v>447</v>
      </c>
      <c r="DX322" s="2">
        <v>1</v>
      </c>
      <c r="DY322" s="2"/>
      <c r="DZ322" s="2"/>
      <c r="EA322" s="2"/>
      <c r="EB322" s="2"/>
      <c r="EC322" s="2"/>
      <c r="ED322" s="2"/>
      <c r="EE322" s="2">
        <v>16510370</v>
      </c>
      <c r="EF322" s="2">
        <v>3</v>
      </c>
      <c r="EG322" s="2" t="s">
        <v>451</v>
      </c>
      <c r="EH322" s="2">
        <v>0</v>
      </c>
      <c r="EI322" s="2" t="s">
        <v>6</v>
      </c>
      <c r="EJ322" s="2">
        <v>2</v>
      </c>
      <c r="EK322" s="2">
        <v>108001</v>
      </c>
      <c r="EL322" s="2" t="s">
        <v>452</v>
      </c>
      <c r="EM322" s="2" t="s">
        <v>453</v>
      </c>
      <c r="EN322" s="2"/>
      <c r="EO322" s="2" t="s">
        <v>454</v>
      </c>
      <c r="EP322" s="2"/>
      <c r="EQ322" s="2">
        <v>0</v>
      </c>
      <c r="ER322" s="2">
        <v>33.42</v>
      </c>
      <c r="ES322" s="2">
        <v>6.2</v>
      </c>
      <c r="ET322" s="2">
        <v>17.77</v>
      </c>
      <c r="EU322" s="2">
        <v>2.5099999999999998</v>
      </c>
      <c r="EV322" s="2">
        <v>9.4499999999999993</v>
      </c>
      <c r="EW322" s="2">
        <v>0.9</v>
      </c>
      <c r="EX322" s="2">
        <v>0.2</v>
      </c>
      <c r="EY322" s="2">
        <v>0</v>
      </c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>
        <v>0</v>
      </c>
      <c r="FR322" s="2">
        <f t="shared" si="407"/>
        <v>0</v>
      </c>
      <c r="FS322" s="2">
        <v>0</v>
      </c>
      <c r="FT322" s="2"/>
      <c r="FU322" s="2"/>
      <c r="FV322" s="2"/>
      <c r="FW322" s="2"/>
      <c r="FX322" s="2">
        <v>95</v>
      </c>
      <c r="FY322" s="2">
        <v>65</v>
      </c>
      <c r="FZ322" s="2"/>
      <c r="GA322" s="2" t="s">
        <v>6</v>
      </c>
      <c r="GB322" s="2"/>
      <c r="GC322" s="2"/>
      <c r="GD322" s="2">
        <v>0</v>
      </c>
      <c r="GE322" s="2"/>
      <c r="GF322" s="2">
        <v>-64978218</v>
      </c>
      <c r="GG322" s="2">
        <v>2</v>
      </c>
      <c r="GH322" s="2">
        <v>1</v>
      </c>
      <c r="GI322" s="2">
        <v>-2</v>
      </c>
      <c r="GJ322" s="2">
        <v>0</v>
      </c>
      <c r="GK322" s="2">
        <f>ROUND(R322*(R12)/100,2)</f>
        <v>0</v>
      </c>
      <c r="GL322" s="2">
        <f t="shared" si="408"/>
        <v>0</v>
      </c>
      <c r="GM322" s="2">
        <f t="shared" si="409"/>
        <v>52.55</v>
      </c>
      <c r="GN322" s="2">
        <f t="shared" si="410"/>
        <v>0</v>
      </c>
      <c r="GO322" s="2">
        <f t="shared" si="411"/>
        <v>52.55</v>
      </c>
      <c r="GP322" s="2">
        <f t="shared" si="412"/>
        <v>0</v>
      </c>
      <c r="GQ322" s="2"/>
      <c r="GR322" s="2">
        <v>0</v>
      </c>
      <c r="GS322" s="2">
        <v>3</v>
      </c>
      <c r="GT322" s="2">
        <v>0</v>
      </c>
      <c r="GU322" s="2" t="s">
        <v>6</v>
      </c>
      <c r="GV322" s="2">
        <f t="shared" si="413"/>
        <v>0</v>
      </c>
      <c r="GW322" s="2">
        <v>1</v>
      </c>
      <c r="GX322" s="2">
        <f t="shared" si="414"/>
        <v>0</v>
      </c>
      <c r="GY322" s="2"/>
      <c r="GZ322" s="2"/>
      <c r="HA322" s="2">
        <v>0</v>
      </c>
      <c r="HB322" s="2">
        <v>0</v>
      </c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>
        <v>0</v>
      </c>
      <c r="IL322" s="2"/>
      <c r="IM322" s="2"/>
      <c r="IN322" s="2"/>
      <c r="IO322" s="2"/>
      <c r="IP322" s="2"/>
      <c r="IQ322" s="2"/>
      <c r="IR322" s="2"/>
      <c r="IS322" s="2"/>
      <c r="IT322" s="2"/>
      <c r="IU322" s="2"/>
    </row>
    <row r="323" spans="1:255" x14ac:dyDescent="0.2">
      <c r="A323">
        <v>17</v>
      </c>
      <c r="B323">
        <v>1</v>
      </c>
      <c r="C323">
        <f>ROW(SmtRes!A794)</f>
        <v>794</v>
      </c>
      <c r="D323">
        <f>ROW(EtalonRes!A742)</f>
        <v>742</v>
      </c>
      <c r="E323" t="s">
        <v>574</v>
      </c>
      <c r="F323" t="s">
        <v>445</v>
      </c>
      <c r="G323" t="s">
        <v>575</v>
      </c>
      <c r="H323" t="s">
        <v>447</v>
      </c>
      <c r="I323">
        <v>1</v>
      </c>
      <c r="J323">
        <v>0</v>
      </c>
      <c r="O323">
        <f t="shared" si="382"/>
        <v>238.29</v>
      </c>
      <c r="P323">
        <f t="shared" si="383"/>
        <v>44.21</v>
      </c>
      <c r="Q323">
        <f t="shared" si="384"/>
        <v>126.7</v>
      </c>
      <c r="R323">
        <f t="shared" si="385"/>
        <v>17.899999999999999</v>
      </c>
      <c r="S323">
        <f t="shared" si="386"/>
        <v>67.38</v>
      </c>
      <c r="T323">
        <f t="shared" si="387"/>
        <v>0</v>
      </c>
      <c r="U323">
        <f t="shared" si="388"/>
        <v>0.9</v>
      </c>
      <c r="V323">
        <f t="shared" si="389"/>
        <v>0.2</v>
      </c>
      <c r="W323">
        <f t="shared" si="390"/>
        <v>0</v>
      </c>
      <c r="X323">
        <f t="shared" si="391"/>
        <v>81.02</v>
      </c>
      <c r="Y323">
        <f t="shared" si="392"/>
        <v>55.43</v>
      </c>
      <c r="AA323">
        <v>16688586</v>
      </c>
      <c r="AB323">
        <f t="shared" si="393"/>
        <v>33.42</v>
      </c>
      <c r="AC323">
        <f t="shared" si="376"/>
        <v>6.2</v>
      </c>
      <c r="AD323">
        <f t="shared" si="377"/>
        <v>17.77</v>
      </c>
      <c r="AE323">
        <f t="shared" si="378"/>
        <v>2.5099999999999998</v>
      </c>
      <c r="AF323">
        <f t="shared" si="379"/>
        <v>9.4499999999999993</v>
      </c>
      <c r="AG323">
        <f t="shared" si="394"/>
        <v>0</v>
      </c>
      <c r="AH323">
        <f t="shared" si="380"/>
        <v>0.9</v>
      </c>
      <c r="AI323">
        <f t="shared" si="381"/>
        <v>0.2</v>
      </c>
      <c r="AJ323">
        <f t="shared" si="395"/>
        <v>0</v>
      </c>
      <c r="AK323">
        <v>33.42</v>
      </c>
      <c r="AL323">
        <v>6.2</v>
      </c>
      <c r="AM323">
        <v>17.77</v>
      </c>
      <c r="AN323">
        <v>2.5099999999999998</v>
      </c>
      <c r="AO323">
        <v>9.4499999999999993</v>
      </c>
      <c r="AP323">
        <v>0</v>
      </c>
      <c r="AQ323">
        <v>0.9</v>
      </c>
      <c r="AR323">
        <v>0.2</v>
      </c>
      <c r="AS323">
        <v>0</v>
      </c>
      <c r="AT323">
        <v>95</v>
      </c>
      <c r="AU323">
        <v>65</v>
      </c>
      <c r="AV323">
        <v>1</v>
      </c>
      <c r="AW323">
        <v>1</v>
      </c>
      <c r="AZ323">
        <v>7.13</v>
      </c>
      <c r="BA323">
        <v>7.13</v>
      </c>
      <c r="BB323">
        <v>7.13</v>
      </c>
      <c r="BC323">
        <v>7.13</v>
      </c>
      <c r="BD323" t="s">
        <v>6</v>
      </c>
      <c r="BE323" t="s">
        <v>6</v>
      </c>
      <c r="BF323" t="s">
        <v>6</v>
      </c>
      <c r="BG323" t="s">
        <v>6</v>
      </c>
      <c r="BH323">
        <v>0</v>
      </c>
      <c r="BI323">
        <v>2</v>
      </c>
      <c r="BJ323" t="s">
        <v>448</v>
      </c>
      <c r="BM323">
        <v>108001</v>
      </c>
      <c r="BN323">
        <v>0</v>
      </c>
      <c r="BO323" t="s">
        <v>6</v>
      </c>
      <c r="BP323">
        <v>0</v>
      </c>
      <c r="BQ323">
        <v>3</v>
      </c>
      <c r="BR323">
        <v>0</v>
      </c>
      <c r="BS323">
        <v>7.13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6</v>
      </c>
      <c r="BZ323">
        <v>95</v>
      </c>
      <c r="CA323">
        <v>65</v>
      </c>
      <c r="CF323">
        <v>0</v>
      </c>
      <c r="CG323">
        <v>0</v>
      </c>
      <c r="CM323">
        <v>0</v>
      </c>
      <c r="CN323" t="s">
        <v>449</v>
      </c>
      <c r="CO323">
        <v>0</v>
      </c>
      <c r="CP323">
        <f t="shared" si="396"/>
        <v>238.29</v>
      </c>
      <c r="CQ323">
        <f t="shared" si="397"/>
        <v>44.206000000000003</v>
      </c>
      <c r="CR323">
        <f t="shared" si="398"/>
        <v>126.70009999999999</v>
      </c>
      <c r="CS323">
        <f t="shared" si="399"/>
        <v>17.896299999999997</v>
      </c>
      <c r="CT323">
        <f t="shared" si="400"/>
        <v>67.378499999999988</v>
      </c>
      <c r="CU323">
        <f t="shared" si="401"/>
        <v>0</v>
      </c>
      <c r="CV323">
        <f t="shared" si="402"/>
        <v>0.9</v>
      </c>
      <c r="CW323">
        <f t="shared" si="403"/>
        <v>0.2</v>
      </c>
      <c r="CX323">
        <f t="shared" si="404"/>
        <v>0</v>
      </c>
      <c r="CY323">
        <f t="shared" si="405"/>
        <v>81.016000000000005</v>
      </c>
      <c r="CZ323">
        <f t="shared" si="406"/>
        <v>55.431999999999995</v>
      </c>
      <c r="DC323" t="s">
        <v>6</v>
      </c>
      <c r="DD323" t="s">
        <v>6</v>
      </c>
      <c r="DE323" t="s">
        <v>6</v>
      </c>
      <c r="DF323" t="s">
        <v>6</v>
      </c>
      <c r="DG323" t="s">
        <v>6</v>
      </c>
      <c r="DH323" t="s">
        <v>6</v>
      </c>
      <c r="DI323" t="s">
        <v>6</v>
      </c>
      <c r="DJ323" t="s">
        <v>6</v>
      </c>
      <c r="DK323" t="s">
        <v>6</v>
      </c>
      <c r="DL323" t="s">
        <v>6</v>
      </c>
      <c r="DM323" t="s">
        <v>6</v>
      </c>
      <c r="DN323">
        <v>0</v>
      </c>
      <c r="DO323">
        <v>0</v>
      </c>
      <c r="DP323">
        <v>1</v>
      </c>
      <c r="DQ323">
        <v>1</v>
      </c>
      <c r="DU323">
        <v>1013</v>
      </c>
      <c r="DV323" t="s">
        <v>447</v>
      </c>
      <c r="DW323" t="s">
        <v>447</v>
      </c>
      <c r="DX323">
        <v>1</v>
      </c>
      <c r="EE323">
        <v>16510370</v>
      </c>
      <c r="EF323">
        <v>3</v>
      </c>
      <c r="EG323" t="s">
        <v>451</v>
      </c>
      <c r="EH323">
        <v>0</v>
      </c>
      <c r="EI323" t="s">
        <v>6</v>
      </c>
      <c r="EJ323">
        <v>2</v>
      </c>
      <c r="EK323">
        <v>108001</v>
      </c>
      <c r="EL323" t="s">
        <v>452</v>
      </c>
      <c r="EM323" t="s">
        <v>453</v>
      </c>
      <c r="EO323" t="s">
        <v>454</v>
      </c>
      <c r="EQ323">
        <v>0</v>
      </c>
      <c r="ER323">
        <v>33.42</v>
      </c>
      <c r="ES323">
        <v>6.2</v>
      </c>
      <c r="ET323">
        <v>17.77</v>
      </c>
      <c r="EU323">
        <v>2.5099999999999998</v>
      </c>
      <c r="EV323">
        <v>9.4499999999999993</v>
      </c>
      <c r="EW323">
        <v>0.9</v>
      </c>
      <c r="EX323">
        <v>0.2</v>
      </c>
      <c r="EY323">
        <v>0</v>
      </c>
      <c r="FQ323">
        <v>0</v>
      </c>
      <c r="FR323">
        <f t="shared" si="407"/>
        <v>0</v>
      </c>
      <c r="FS323">
        <v>0</v>
      </c>
      <c r="FX323">
        <v>95</v>
      </c>
      <c r="FY323">
        <v>65</v>
      </c>
      <c r="GA323" t="s">
        <v>6</v>
      </c>
      <c r="GD323">
        <v>0</v>
      </c>
      <c r="GF323">
        <v>-64978218</v>
      </c>
      <c r="GG323">
        <v>1</v>
      </c>
      <c r="GH323">
        <v>1</v>
      </c>
      <c r="GI323">
        <v>4</v>
      </c>
      <c r="GJ323">
        <v>0</v>
      </c>
      <c r="GK323">
        <f>ROUND(R323*(S12)/100,2)</f>
        <v>0</v>
      </c>
      <c r="GL323">
        <f t="shared" si="408"/>
        <v>0</v>
      </c>
      <c r="GM323">
        <f t="shared" si="409"/>
        <v>374.74</v>
      </c>
      <c r="GN323">
        <f t="shared" si="410"/>
        <v>0</v>
      </c>
      <c r="GO323">
        <f t="shared" si="411"/>
        <v>374.74</v>
      </c>
      <c r="GP323">
        <f t="shared" si="412"/>
        <v>0</v>
      </c>
      <c r="GR323">
        <v>0</v>
      </c>
      <c r="GS323">
        <v>3</v>
      </c>
      <c r="GT323">
        <v>0</v>
      </c>
      <c r="GU323" t="s">
        <v>6</v>
      </c>
      <c r="GV323">
        <f t="shared" si="413"/>
        <v>0</v>
      </c>
      <c r="GW323">
        <v>1</v>
      </c>
      <c r="GX323">
        <f t="shared" si="414"/>
        <v>0</v>
      </c>
      <c r="HA323">
        <v>0</v>
      </c>
      <c r="HB323">
        <v>0</v>
      </c>
      <c r="IK323">
        <v>0</v>
      </c>
    </row>
    <row r="324" spans="1:255" x14ac:dyDescent="0.2">
      <c r="A324" s="2">
        <v>18</v>
      </c>
      <c r="B324" s="2">
        <v>1</v>
      </c>
      <c r="C324" s="2">
        <v>784</v>
      </c>
      <c r="D324" s="2"/>
      <c r="E324" s="2" t="s">
        <v>576</v>
      </c>
      <c r="F324" s="2" t="s">
        <v>577</v>
      </c>
      <c r="G324" s="2" t="s">
        <v>578</v>
      </c>
      <c r="H324" s="2" t="s">
        <v>268</v>
      </c>
      <c r="I324" s="2">
        <f>I322*J324</f>
        <v>1</v>
      </c>
      <c r="J324" s="2">
        <v>1</v>
      </c>
      <c r="K324" s="2"/>
      <c r="L324" s="2"/>
      <c r="M324" s="2"/>
      <c r="N324" s="2"/>
      <c r="O324" s="2">
        <f t="shared" si="382"/>
        <v>163.69999999999999</v>
      </c>
      <c r="P324" s="2">
        <f t="shared" si="383"/>
        <v>163.69999999999999</v>
      </c>
      <c r="Q324" s="2">
        <f t="shared" si="384"/>
        <v>0</v>
      </c>
      <c r="R324" s="2">
        <f t="shared" si="385"/>
        <v>0</v>
      </c>
      <c r="S324" s="2">
        <f t="shared" si="386"/>
        <v>0</v>
      </c>
      <c r="T324" s="2">
        <f t="shared" si="387"/>
        <v>0</v>
      </c>
      <c r="U324" s="2">
        <f t="shared" si="388"/>
        <v>0</v>
      </c>
      <c r="V324" s="2">
        <f t="shared" si="389"/>
        <v>0</v>
      </c>
      <c r="W324" s="2">
        <f t="shared" si="390"/>
        <v>0</v>
      </c>
      <c r="X324" s="2">
        <f t="shared" si="391"/>
        <v>0</v>
      </c>
      <c r="Y324" s="2">
        <f t="shared" si="392"/>
        <v>0</v>
      </c>
      <c r="Z324" s="2"/>
      <c r="AA324" s="2">
        <v>16688585</v>
      </c>
      <c r="AB324" s="2">
        <f t="shared" si="393"/>
        <v>163.69999999999999</v>
      </c>
      <c r="AC324" s="2">
        <f t="shared" si="376"/>
        <v>163.69999999999999</v>
      </c>
      <c r="AD324" s="2">
        <f t="shared" si="377"/>
        <v>0</v>
      </c>
      <c r="AE324" s="2">
        <f t="shared" si="378"/>
        <v>0</v>
      </c>
      <c r="AF324" s="2">
        <f t="shared" si="379"/>
        <v>0</v>
      </c>
      <c r="AG324" s="2">
        <f t="shared" si="394"/>
        <v>0</v>
      </c>
      <c r="AH324" s="2">
        <f t="shared" si="380"/>
        <v>0</v>
      </c>
      <c r="AI324" s="2">
        <f t="shared" si="381"/>
        <v>0</v>
      </c>
      <c r="AJ324" s="2">
        <f t="shared" si="395"/>
        <v>0</v>
      </c>
      <c r="AK324" s="2">
        <v>163.69999999999999</v>
      </c>
      <c r="AL324" s="2">
        <v>163.69999999999999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95</v>
      </c>
      <c r="AU324" s="2">
        <v>65</v>
      </c>
      <c r="AV324" s="2">
        <v>1</v>
      </c>
      <c r="AW324" s="2">
        <v>1</v>
      </c>
      <c r="AX324" s="2"/>
      <c r="AY324" s="2"/>
      <c r="AZ324" s="2">
        <v>1</v>
      </c>
      <c r="BA324" s="2">
        <v>1</v>
      </c>
      <c r="BB324" s="2">
        <v>1</v>
      </c>
      <c r="BC324" s="2">
        <v>1</v>
      </c>
      <c r="BD324" s="2" t="s">
        <v>6</v>
      </c>
      <c r="BE324" s="2" t="s">
        <v>6</v>
      </c>
      <c r="BF324" s="2" t="s">
        <v>6</v>
      </c>
      <c r="BG324" s="2" t="s">
        <v>6</v>
      </c>
      <c r="BH324" s="2">
        <v>3</v>
      </c>
      <c r="BI324" s="2">
        <v>2</v>
      </c>
      <c r="BJ324" s="2" t="s">
        <v>579</v>
      </c>
      <c r="BK324" s="2"/>
      <c r="BL324" s="2"/>
      <c r="BM324" s="2">
        <v>108001</v>
      </c>
      <c r="BN324" s="2">
        <v>0</v>
      </c>
      <c r="BO324" s="2" t="s">
        <v>6</v>
      </c>
      <c r="BP324" s="2">
        <v>0</v>
      </c>
      <c r="BQ324" s="2">
        <v>3</v>
      </c>
      <c r="BR324" s="2">
        <v>0</v>
      </c>
      <c r="BS324" s="2">
        <v>1</v>
      </c>
      <c r="BT324" s="2">
        <v>1</v>
      </c>
      <c r="BU324" s="2">
        <v>1</v>
      </c>
      <c r="BV324" s="2">
        <v>1</v>
      </c>
      <c r="BW324" s="2">
        <v>1</v>
      </c>
      <c r="BX324" s="2">
        <v>1</v>
      </c>
      <c r="BY324" s="2" t="s">
        <v>6</v>
      </c>
      <c r="BZ324" s="2">
        <v>95</v>
      </c>
      <c r="CA324" s="2">
        <v>65</v>
      </c>
      <c r="CB324" s="2"/>
      <c r="CC324" s="2"/>
      <c r="CD324" s="2"/>
      <c r="CE324" s="2"/>
      <c r="CF324" s="2">
        <v>0</v>
      </c>
      <c r="CG324" s="2">
        <v>0</v>
      </c>
      <c r="CH324" s="2"/>
      <c r="CI324" s="2"/>
      <c r="CJ324" s="2"/>
      <c r="CK324" s="2"/>
      <c r="CL324" s="2"/>
      <c r="CM324" s="2">
        <v>0</v>
      </c>
      <c r="CN324" s="2" t="s">
        <v>6</v>
      </c>
      <c r="CO324" s="2">
        <v>0</v>
      </c>
      <c r="CP324" s="2">
        <f t="shared" si="396"/>
        <v>163.69999999999999</v>
      </c>
      <c r="CQ324" s="2">
        <f t="shared" si="397"/>
        <v>163.69999999999999</v>
      </c>
      <c r="CR324" s="2">
        <f t="shared" si="398"/>
        <v>0</v>
      </c>
      <c r="CS324" s="2">
        <f t="shared" si="399"/>
        <v>0</v>
      </c>
      <c r="CT324" s="2">
        <f t="shared" si="400"/>
        <v>0</v>
      </c>
      <c r="CU324" s="2">
        <f t="shared" si="401"/>
        <v>0</v>
      </c>
      <c r="CV324" s="2">
        <f t="shared" si="402"/>
        <v>0</v>
      </c>
      <c r="CW324" s="2">
        <f t="shared" si="403"/>
        <v>0</v>
      </c>
      <c r="CX324" s="2">
        <f t="shared" si="404"/>
        <v>0</v>
      </c>
      <c r="CY324" s="2">
        <f t="shared" si="405"/>
        <v>0</v>
      </c>
      <c r="CZ324" s="2">
        <f t="shared" si="406"/>
        <v>0</v>
      </c>
      <c r="DA324" s="2"/>
      <c r="DB324" s="2"/>
      <c r="DC324" s="2" t="s">
        <v>6</v>
      </c>
      <c r="DD324" s="2" t="s">
        <v>6</v>
      </c>
      <c r="DE324" s="2" t="s">
        <v>6</v>
      </c>
      <c r="DF324" s="2" t="s">
        <v>6</v>
      </c>
      <c r="DG324" s="2" t="s">
        <v>6</v>
      </c>
      <c r="DH324" s="2" t="s">
        <v>6</v>
      </c>
      <c r="DI324" s="2" t="s">
        <v>6</v>
      </c>
      <c r="DJ324" s="2" t="s">
        <v>6</v>
      </c>
      <c r="DK324" s="2" t="s">
        <v>6</v>
      </c>
      <c r="DL324" s="2" t="s">
        <v>6</v>
      </c>
      <c r="DM324" s="2" t="s">
        <v>6</v>
      </c>
      <c r="DN324" s="2">
        <v>0</v>
      </c>
      <c r="DO324" s="2">
        <v>0</v>
      </c>
      <c r="DP324" s="2">
        <v>1</v>
      </c>
      <c r="DQ324" s="2">
        <v>1</v>
      </c>
      <c r="DR324" s="2"/>
      <c r="DS324" s="2"/>
      <c r="DT324" s="2"/>
      <c r="DU324" s="2">
        <v>1010</v>
      </c>
      <c r="DV324" s="2" t="s">
        <v>268</v>
      </c>
      <c r="DW324" s="2" t="s">
        <v>268</v>
      </c>
      <c r="DX324" s="2">
        <v>1</v>
      </c>
      <c r="DY324" s="2"/>
      <c r="DZ324" s="2"/>
      <c r="EA324" s="2"/>
      <c r="EB324" s="2"/>
      <c r="EC324" s="2"/>
      <c r="ED324" s="2"/>
      <c r="EE324" s="2">
        <v>16510370</v>
      </c>
      <c r="EF324" s="2">
        <v>3</v>
      </c>
      <c r="EG324" s="2" t="s">
        <v>451</v>
      </c>
      <c r="EH324" s="2">
        <v>0</v>
      </c>
      <c r="EI324" s="2" t="s">
        <v>6</v>
      </c>
      <c r="EJ324" s="2">
        <v>2</v>
      </c>
      <c r="EK324" s="2">
        <v>108001</v>
      </c>
      <c r="EL324" s="2" t="s">
        <v>452</v>
      </c>
      <c r="EM324" s="2" t="s">
        <v>453</v>
      </c>
      <c r="EN324" s="2"/>
      <c r="EO324" s="2" t="s">
        <v>6</v>
      </c>
      <c r="EP324" s="2"/>
      <c r="EQ324" s="2">
        <v>0</v>
      </c>
      <c r="ER324" s="2">
        <v>163.69999999999999</v>
      </c>
      <c r="ES324" s="2">
        <v>163.69999999999999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>
        <v>0</v>
      </c>
      <c r="FR324" s="2">
        <f t="shared" si="407"/>
        <v>0</v>
      </c>
      <c r="FS324" s="2">
        <v>0</v>
      </c>
      <c r="FT324" s="2"/>
      <c r="FU324" s="2"/>
      <c r="FV324" s="2"/>
      <c r="FW324" s="2"/>
      <c r="FX324" s="2">
        <v>95</v>
      </c>
      <c r="FY324" s="2">
        <v>65</v>
      </c>
      <c r="FZ324" s="2"/>
      <c r="GA324" s="2" t="s">
        <v>6</v>
      </c>
      <c r="GB324" s="2"/>
      <c r="GC324" s="2"/>
      <c r="GD324" s="2">
        <v>0</v>
      </c>
      <c r="GE324" s="2"/>
      <c r="GF324" s="2">
        <v>-522718814</v>
      </c>
      <c r="GG324" s="2">
        <v>2</v>
      </c>
      <c r="GH324" s="2">
        <v>1</v>
      </c>
      <c r="GI324" s="2">
        <v>-2</v>
      </c>
      <c r="GJ324" s="2">
        <v>0</v>
      </c>
      <c r="GK324" s="2">
        <f>ROUND(R324*(R12)/100,2)</f>
        <v>0</v>
      </c>
      <c r="GL324" s="2">
        <f t="shared" si="408"/>
        <v>0</v>
      </c>
      <c r="GM324" s="2">
        <f t="shared" si="409"/>
        <v>163.69999999999999</v>
      </c>
      <c r="GN324" s="2">
        <f t="shared" si="410"/>
        <v>0</v>
      </c>
      <c r="GO324" s="2">
        <f t="shared" si="411"/>
        <v>163.69999999999999</v>
      </c>
      <c r="GP324" s="2">
        <f t="shared" si="412"/>
        <v>0</v>
      </c>
      <c r="GQ324" s="2"/>
      <c r="GR324" s="2">
        <v>0</v>
      </c>
      <c r="GS324" s="2">
        <v>3</v>
      </c>
      <c r="GT324" s="2">
        <v>0</v>
      </c>
      <c r="GU324" s="2" t="s">
        <v>6</v>
      </c>
      <c r="GV324" s="2">
        <f t="shared" si="413"/>
        <v>0</v>
      </c>
      <c r="GW324" s="2">
        <v>1</v>
      </c>
      <c r="GX324" s="2">
        <f t="shared" si="414"/>
        <v>0</v>
      </c>
      <c r="GY324" s="2"/>
      <c r="GZ324" s="2"/>
      <c r="HA324" s="2">
        <v>0</v>
      </c>
      <c r="HB324" s="2">
        <v>0</v>
      </c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>
        <v>0</v>
      </c>
      <c r="IL324" s="2"/>
      <c r="IM324" s="2"/>
      <c r="IN324" s="2"/>
      <c r="IO324" s="2"/>
      <c r="IP324" s="2"/>
      <c r="IQ324" s="2"/>
      <c r="IR324" s="2"/>
      <c r="IS324" s="2"/>
      <c r="IT324" s="2"/>
      <c r="IU324" s="2"/>
    </row>
    <row r="325" spans="1:255" x14ac:dyDescent="0.2">
      <c r="A325">
        <v>18</v>
      </c>
      <c r="B325">
        <v>1</v>
      </c>
      <c r="C325">
        <v>793</v>
      </c>
      <c r="E325" t="s">
        <v>576</v>
      </c>
      <c r="F325" t="s">
        <v>577</v>
      </c>
      <c r="G325" t="s">
        <v>578</v>
      </c>
      <c r="H325" t="s">
        <v>268</v>
      </c>
      <c r="I325">
        <f>I323*J325</f>
        <v>1</v>
      </c>
      <c r="J325">
        <v>1</v>
      </c>
      <c r="O325">
        <f t="shared" si="382"/>
        <v>1167.18</v>
      </c>
      <c r="P325">
        <f t="shared" si="383"/>
        <v>1167.18</v>
      </c>
      <c r="Q325">
        <f t="shared" si="384"/>
        <v>0</v>
      </c>
      <c r="R325">
        <f t="shared" si="385"/>
        <v>0</v>
      </c>
      <c r="S325">
        <f t="shared" si="386"/>
        <v>0</v>
      </c>
      <c r="T325">
        <f t="shared" si="387"/>
        <v>0</v>
      </c>
      <c r="U325">
        <f t="shared" si="388"/>
        <v>0</v>
      </c>
      <c r="V325">
        <f t="shared" si="389"/>
        <v>0</v>
      </c>
      <c r="W325">
        <f t="shared" si="390"/>
        <v>0</v>
      </c>
      <c r="X325">
        <f t="shared" si="391"/>
        <v>0</v>
      </c>
      <c r="Y325">
        <f t="shared" si="392"/>
        <v>0</v>
      </c>
      <c r="AA325">
        <v>16688586</v>
      </c>
      <c r="AB325">
        <f t="shared" si="393"/>
        <v>163.69999999999999</v>
      </c>
      <c r="AC325">
        <f t="shared" si="376"/>
        <v>163.69999999999999</v>
      </c>
      <c r="AD325">
        <f t="shared" si="377"/>
        <v>0</v>
      </c>
      <c r="AE325">
        <f t="shared" si="378"/>
        <v>0</v>
      </c>
      <c r="AF325">
        <f t="shared" si="379"/>
        <v>0</v>
      </c>
      <c r="AG325">
        <f t="shared" si="394"/>
        <v>0</v>
      </c>
      <c r="AH325">
        <f t="shared" si="380"/>
        <v>0</v>
      </c>
      <c r="AI325">
        <f t="shared" si="381"/>
        <v>0</v>
      </c>
      <c r="AJ325">
        <f t="shared" si="395"/>
        <v>0</v>
      </c>
      <c r="AK325">
        <v>163.69999999999999</v>
      </c>
      <c r="AL325">
        <v>163.69999999999999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95</v>
      </c>
      <c r="AU325">
        <v>65</v>
      </c>
      <c r="AV325">
        <v>1</v>
      </c>
      <c r="AW325">
        <v>1</v>
      </c>
      <c r="AZ325">
        <v>7.13</v>
      </c>
      <c r="BA325">
        <v>1</v>
      </c>
      <c r="BB325">
        <v>1</v>
      </c>
      <c r="BC325">
        <v>7.13</v>
      </c>
      <c r="BD325" t="s">
        <v>6</v>
      </c>
      <c r="BE325" t="s">
        <v>6</v>
      </c>
      <c r="BF325" t="s">
        <v>6</v>
      </c>
      <c r="BG325" t="s">
        <v>6</v>
      </c>
      <c r="BH325">
        <v>3</v>
      </c>
      <c r="BI325">
        <v>2</v>
      </c>
      <c r="BJ325" t="s">
        <v>579</v>
      </c>
      <c r="BM325">
        <v>108001</v>
      </c>
      <c r="BN325">
        <v>0</v>
      </c>
      <c r="BO325" t="s">
        <v>6</v>
      </c>
      <c r="BP325">
        <v>0</v>
      </c>
      <c r="BQ325">
        <v>3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6</v>
      </c>
      <c r="BZ325">
        <v>95</v>
      </c>
      <c r="CA325">
        <v>65</v>
      </c>
      <c r="CF325">
        <v>0</v>
      </c>
      <c r="CG325">
        <v>0</v>
      </c>
      <c r="CM325">
        <v>0</v>
      </c>
      <c r="CN325" t="s">
        <v>6</v>
      </c>
      <c r="CO325">
        <v>0</v>
      </c>
      <c r="CP325">
        <f t="shared" si="396"/>
        <v>1167.18</v>
      </c>
      <c r="CQ325">
        <f t="shared" si="397"/>
        <v>1167.1809999999998</v>
      </c>
      <c r="CR325">
        <f t="shared" si="398"/>
        <v>0</v>
      </c>
      <c r="CS325">
        <f t="shared" si="399"/>
        <v>0</v>
      </c>
      <c r="CT325">
        <f t="shared" si="400"/>
        <v>0</v>
      </c>
      <c r="CU325">
        <f t="shared" si="401"/>
        <v>0</v>
      </c>
      <c r="CV325">
        <f t="shared" si="402"/>
        <v>0</v>
      </c>
      <c r="CW325">
        <f t="shared" si="403"/>
        <v>0</v>
      </c>
      <c r="CX325">
        <f t="shared" si="404"/>
        <v>0</v>
      </c>
      <c r="CY325">
        <f t="shared" si="405"/>
        <v>0</v>
      </c>
      <c r="CZ325">
        <f t="shared" si="406"/>
        <v>0</v>
      </c>
      <c r="DC325" t="s">
        <v>6</v>
      </c>
      <c r="DD325" t="s">
        <v>6</v>
      </c>
      <c r="DE325" t="s">
        <v>6</v>
      </c>
      <c r="DF325" t="s">
        <v>6</v>
      </c>
      <c r="DG325" t="s">
        <v>6</v>
      </c>
      <c r="DH325" t="s">
        <v>6</v>
      </c>
      <c r="DI325" t="s">
        <v>6</v>
      </c>
      <c r="DJ325" t="s">
        <v>6</v>
      </c>
      <c r="DK325" t="s">
        <v>6</v>
      </c>
      <c r="DL325" t="s">
        <v>6</v>
      </c>
      <c r="DM325" t="s">
        <v>6</v>
      </c>
      <c r="DN325">
        <v>0</v>
      </c>
      <c r="DO325">
        <v>0</v>
      </c>
      <c r="DP325">
        <v>1</v>
      </c>
      <c r="DQ325">
        <v>1</v>
      </c>
      <c r="DU325">
        <v>1010</v>
      </c>
      <c r="DV325" t="s">
        <v>268</v>
      </c>
      <c r="DW325" t="s">
        <v>268</v>
      </c>
      <c r="DX325">
        <v>1</v>
      </c>
      <c r="EE325">
        <v>16510370</v>
      </c>
      <c r="EF325">
        <v>3</v>
      </c>
      <c r="EG325" t="s">
        <v>451</v>
      </c>
      <c r="EH325">
        <v>0</v>
      </c>
      <c r="EI325" t="s">
        <v>6</v>
      </c>
      <c r="EJ325">
        <v>2</v>
      </c>
      <c r="EK325">
        <v>108001</v>
      </c>
      <c r="EL325" t="s">
        <v>452</v>
      </c>
      <c r="EM325" t="s">
        <v>453</v>
      </c>
      <c r="EO325" t="s">
        <v>6</v>
      </c>
      <c r="EQ325">
        <v>0</v>
      </c>
      <c r="ER325">
        <v>163.69999999999999</v>
      </c>
      <c r="ES325">
        <v>163.69999999999999</v>
      </c>
      <c r="ET325">
        <v>0</v>
      </c>
      <c r="EU325">
        <v>0</v>
      </c>
      <c r="EV325">
        <v>0</v>
      </c>
      <c r="EW325">
        <v>0</v>
      </c>
      <c r="EX325">
        <v>0</v>
      </c>
      <c r="FQ325">
        <v>0</v>
      </c>
      <c r="FR325">
        <f t="shared" si="407"/>
        <v>0</v>
      </c>
      <c r="FS325">
        <v>0</v>
      </c>
      <c r="FX325">
        <v>95</v>
      </c>
      <c r="FY325">
        <v>65</v>
      </c>
      <c r="GA325" t="s">
        <v>6</v>
      </c>
      <c r="GD325">
        <v>0</v>
      </c>
      <c r="GF325">
        <v>-522718814</v>
      </c>
      <c r="GG325">
        <v>1</v>
      </c>
      <c r="GH325">
        <v>1</v>
      </c>
      <c r="GI325">
        <v>4</v>
      </c>
      <c r="GJ325">
        <v>0</v>
      </c>
      <c r="GK325">
        <f>ROUND(R325*(S12)/100,2)</f>
        <v>0</v>
      </c>
      <c r="GL325">
        <f t="shared" si="408"/>
        <v>0</v>
      </c>
      <c r="GM325">
        <f t="shared" si="409"/>
        <v>1167.18</v>
      </c>
      <c r="GN325">
        <f t="shared" si="410"/>
        <v>0</v>
      </c>
      <c r="GO325">
        <f t="shared" si="411"/>
        <v>1167.18</v>
      </c>
      <c r="GP325">
        <f t="shared" si="412"/>
        <v>0</v>
      </c>
      <c r="GR325">
        <v>0</v>
      </c>
      <c r="GS325">
        <v>3</v>
      </c>
      <c r="GT325">
        <v>0</v>
      </c>
      <c r="GU325" t="s">
        <v>6</v>
      </c>
      <c r="GV325">
        <f t="shared" si="413"/>
        <v>0</v>
      </c>
      <c r="GW325">
        <v>1</v>
      </c>
      <c r="GX325">
        <f t="shared" si="414"/>
        <v>0</v>
      </c>
      <c r="HA325">
        <v>0</v>
      </c>
      <c r="HB325">
        <v>0</v>
      </c>
      <c r="IK325">
        <v>0</v>
      </c>
    </row>
    <row r="326" spans="1:255" x14ac:dyDescent="0.2">
      <c r="A326" s="2">
        <v>17</v>
      </c>
      <c r="B326" s="2">
        <v>1</v>
      </c>
      <c r="C326" s="2">
        <f>ROW(SmtRes!A811)</f>
        <v>811</v>
      </c>
      <c r="D326" s="2">
        <f>ROW(EtalonRes!A756)</f>
        <v>756</v>
      </c>
      <c r="E326" s="2" t="s">
        <v>580</v>
      </c>
      <c r="F326" s="2" t="s">
        <v>456</v>
      </c>
      <c r="G326" s="2" t="s">
        <v>581</v>
      </c>
      <c r="H326" s="2" t="s">
        <v>447</v>
      </c>
      <c r="I326" s="2">
        <v>9</v>
      </c>
      <c r="J326" s="2">
        <v>0</v>
      </c>
      <c r="K326" s="2"/>
      <c r="L326" s="2"/>
      <c r="M326" s="2"/>
      <c r="N326" s="2"/>
      <c r="O326" s="2">
        <f t="shared" si="382"/>
        <v>323.82</v>
      </c>
      <c r="P326" s="2">
        <f t="shared" si="383"/>
        <v>180.81</v>
      </c>
      <c r="Q326" s="2">
        <f t="shared" si="384"/>
        <v>9.4499999999999993</v>
      </c>
      <c r="R326" s="2">
        <f t="shared" si="385"/>
        <v>0</v>
      </c>
      <c r="S326" s="2">
        <f t="shared" si="386"/>
        <v>133.56</v>
      </c>
      <c r="T326" s="2">
        <f t="shared" si="387"/>
        <v>0</v>
      </c>
      <c r="U326" s="2">
        <f t="shared" si="388"/>
        <v>14.040000000000001</v>
      </c>
      <c r="V326" s="2">
        <f t="shared" si="389"/>
        <v>0</v>
      </c>
      <c r="W326" s="2">
        <f t="shared" si="390"/>
        <v>0</v>
      </c>
      <c r="X326" s="2">
        <f t="shared" si="391"/>
        <v>126.88</v>
      </c>
      <c r="Y326" s="2">
        <f t="shared" si="392"/>
        <v>86.81</v>
      </c>
      <c r="Z326" s="2"/>
      <c r="AA326" s="2">
        <v>16688585</v>
      </c>
      <c r="AB326" s="2">
        <f t="shared" si="393"/>
        <v>35.979999999999997</v>
      </c>
      <c r="AC326" s="2">
        <f t="shared" si="376"/>
        <v>20.09</v>
      </c>
      <c r="AD326" s="2">
        <f t="shared" si="377"/>
        <v>1.05</v>
      </c>
      <c r="AE326" s="2">
        <f t="shared" si="378"/>
        <v>0</v>
      </c>
      <c r="AF326" s="2">
        <f t="shared" si="379"/>
        <v>14.84</v>
      </c>
      <c r="AG326" s="2">
        <f t="shared" si="394"/>
        <v>0</v>
      </c>
      <c r="AH326" s="2">
        <f t="shared" si="380"/>
        <v>1.56</v>
      </c>
      <c r="AI326" s="2">
        <f t="shared" si="381"/>
        <v>0</v>
      </c>
      <c r="AJ326" s="2">
        <f t="shared" si="395"/>
        <v>0</v>
      </c>
      <c r="AK326" s="2">
        <v>35.979999999999997</v>
      </c>
      <c r="AL326" s="2">
        <v>20.09</v>
      </c>
      <c r="AM326" s="2">
        <v>1.05</v>
      </c>
      <c r="AN326" s="2">
        <v>0</v>
      </c>
      <c r="AO326" s="2">
        <v>14.84</v>
      </c>
      <c r="AP326" s="2">
        <v>0</v>
      </c>
      <c r="AQ326" s="2">
        <v>1.56</v>
      </c>
      <c r="AR326" s="2">
        <v>0</v>
      </c>
      <c r="AS326" s="2">
        <v>0</v>
      </c>
      <c r="AT326" s="2">
        <v>95</v>
      </c>
      <c r="AU326" s="2">
        <v>65</v>
      </c>
      <c r="AV326" s="2">
        <v>1</v>
      </c>
      <c r="AW326" s="2">
        <v>1</v>
      </c>
      <c r="AX326" s="2"/>
      <c r="AY326" s="2"/>
      <c r="AZ326" s="2">
        <v>1</v>
      </c>
      <c r="BA326" s="2">
        <v>1</v>
      </c>
      <c r="BB326" s="2">
        <v>1</v>
      </c>
      <c r="BC326" s="2">
        <v>1</v>
      </c>
      <c r="BD326" s="2" t="s">
        <v>6</v>
      </c>
      <c r="BE326" s="2" t="s">
        <v>6</v>
      </c>
      <c r="BF326" s="2" t="s">
        <v>6</v>
      </c>
      <c r="BG326" s="2" t="s">
        <v>6</v>
      </c>
      <c r="BH326" s="2">
        <v>0</v>
      </c>
      <c r="BI326" s="2">
        <v>2</v>
      </c>
      <c r="BJ326" s="2" t="s">
        <v>458</v>
      </c>
      <c r="BK326" s="2"/>
      <c r="BL326" s="2"/>
      <c r="BM326" s="2">
        <v>108001</v>
      </c>
      <c r="BN326" s="2">
        <v>0</v>
      </c>
      <c r="BO326" s="2" t="s">
        <v>6</v>
      </c>
      <c r="BP326" s="2">
        <v>0</v>
      </c>
      <c r="BQ326" s="2">
        <v>3</v>
      </c>
      <c r="BR326" s="2">
        <v>0</v>
      </c>
      <c r="BS326" s="2">
        <v>1</v>
      </c>
      <c r="BT326" s="2">
        <v>1</v>
      </c>
      <c r="BU326" s="2">
        <v>1</v>
      </c>
      <c r="BV326" s="2">
        <v>1</v>
      </c>
      <c r="BW326" s="2">
        <v>1</v>
      </c>
      <c r="BX326" s="2">
        <v>1</v>
      </c>
      <c r="BY326" s="2" t="s">
        <v>6</v>
      </c>
      <c r="BZ326" s="2">
        <v>95</v>
      </c>
      <c r="CA326" s="2">
        <v>65</v>
      </c>
      <c r="CB326" s="2"/>
      <c r="CC326" s="2"/>
      <c r="CD326" s="2"/>
      <c r="CE326" s="2"/>
      <c r="CF326" s="2">
        <v>0</v>
      </c>
      <c r="CG326" s="2">
        <v>0</v>
      </c>
      <c r="CH326" s="2"/>
      <c r="CI326" s="2"/>
      <c r="CJ326" s="2"/>
      <c r="CK326" s="2"/>
      <c r="CL326" s="2"/>
      <c r="CM326" s="2">
        <v>0</v>
      </c>
      <c r="CN326" s="2" t="s">
        <v>6</v>
      </c>
      <c r="CO326" s="2">
        <v>0</v>
      </c>
      <c r="CP326" s="2">
        <f t="shared" si="396"/>
        <v>323.82</v>
      </c>
      <c r="CQ326" s="2">
        <f t="shared" si="397"/>
        <v>20.09</v>
      </c>
      <c r="CR326" s="2">
        <f t="shared" si="398"/>
        <v>1.05</v>
      </c>
      <c r="CS326" s="2">
        <f t="shared" si="399"/>
        <v>0</v>
      </c>
      <c r="CT326" s="2">
        <f t="shared" si="400"/>
        <v>14.84</v>
      </c>
      <c r="CU326" s="2">
        <f t="shared" si="401"/>
        <v>0</v>
      </c>
      <c r="CV326" s="2">
        <f t="shared" si="402"/>
        <v>1.56</v>
      </c>
      <c r="CW326" s="2">
        <f t="shared" si="403"/>
        <v>0</v>
      </c>
      <c r="CX326" s="2">
        <f t="shared" si="404"/>
        <v>0</v>
      </c>
      <c r="CY326" s="2">
        <f t="shared" si="405"/>
        <v>126.88200000000001</v>
      </c>
      <c r="CZ326" s="2">
        <f t="shared" si="406"/>
        <v>86.813999999999993</v>
      </c>
      <c r="DA326" s="2"/>
      <c r="DB326" s="2"/>
      <c r="DC326" s="2" t="s">
        <v>6</v>
      </c>
      <c r="DD326" s="2" t="s">
        <v>6</v>
      </c>
      <c r="DE326" s="2" t="s">
        <v>6</v>
      </c>
      <c r="DF326" s="2" t="s">
        <v>6</v>
      </c>
      <c r="DG326" s="2" t="s">
        <v>6</v>
      </c>
      <c r="DH326" s="2" t="s">
        <v>6</v>
      </c>
      <c r="DI326" s="2" t="s">
        <v>6</v>
      </c>
      <c r="DJ326" s="2" t="s">
        <v>6</v>
      </c>
      <c r="DK326" s="2" t="s">
        <v>6</v>
      </c>
      <c r="DL326" s="2" t="s">
        <v>6</v>
      </c>
      <c r="DM326" s="2" t="s">
        <v>6</v>
      </c>
      <c r="DN326" s="2">
        <v>0</v>
      </c>
      <c r="DO326" s="2">
        <v>0</v>
      </c>
      <c r="DP326" s="2">
        <v>1</v>
      </c>
      <c r="DQ326" s="2">
        <v>1</v>
      </c>
      <c r="DR326" s="2"/>
      <c r="DS326" s="2"/>
      <c r="DT326" s="2"/>
      <c r="DU326" s="2">
        <v>1013</v>
      </c>
      <c r="DV326" s="2" t="s">
        <v>447</v>
      </c>
      <c r="DW326" s="2" t="s">
        <v>447</v>
      </c>
      <c r="DX326" s="2">
        <v>1</v>
      </c>
      <c r="DY326" s="2"/>
      <c r="DZ326" s="2"/>
      <c r="EA326" s="2"/>
      <c r="EB326" s="2"/>
      <c r="EC326" s="2"/>
      <c r="ED326" s="2"/>
      <c r="EE326" s="2">
        <v>16510370</v>
      </c>
      <c r="EF326" s="2">
        <v>3</v>
      </c>
      <c r="EG326" s="2" t="s">
        <v>451</v>
      </c>
      <c r="EH326" s="2">
        <v>0</v>
      </c>
      <c r="EI326" s="2" t="s">
        <v>6</v>
      </c>
      <c r="EJ326" s="2">
        <v>2</v>
      </c>
      <c r="EK326" s="2">
        <v>108001</v>
      </c>
      <c r="EL326" s="2" t="s">
        <v>452</v>
      </c>
      <c r="EM326" s="2" t="s">
        <v>453</v>
      </c>
      <c r="EN326" s="2"/>
      <c r="EO326" s="2" t="s">
        <v>6</v>
      </c>
      <c r="EP326" s="2"/>
      <c r="EQ326" s="2">
        <v>0</v>
      </c>
      <c r="ER326" s="2">
        <v>35.979999999999997</v>
      </c>
      <c r="ES326" s="2">
        <v>20.09</v>
      </c>
      <c r="ET326" s="2">
        <v>1.05</v>
      </c>
      <c r="EU326" s="2">
        <v>0</v>
      </c>
      <c r="EV326" s="2">
        <v>14.84</v>
      </c>
      <c r="EW326" s="2">
        <v>1.56</v>
      </c>
      <c r="EX326" s="2">
        <v>0</v>
      </c>
      <c r="EY326" s="2">
        <v>0</v>
      </c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>
        <v>0</v>
      </c>
      <c r="FR326" s="2">
        <f t="shared" si="407"/>
        <v>0</v>
      </c>
      <c r="FS326" s="2">
        <v>0</v>
      </c>
      <c r="FT326" s="2"/>
      <c r="FU326" s="2"/>
      <c r="FV326" s="2"/>
      <c r="FW326" s="2"/>
      <c r="FX326" s="2">
        <v>95</v>
      </c>
      <c r="FY326" s="2">
        <v>65</v>
      </c>
      <c r="FZ326" s="2"/>
      <c r="GA326" s="2" t="s">
        <v>6</v>
      </c>
      <c r="GB326" s="2"/>
      <c r="GC326" s="2"/>
      <c r="GD326" s="2">
        <v>0</v>
      </c>
      <c r="GE326" s="2"/>
      <c r="GF326" s="2">
        <v>942868882</v>
      </c>
      <c r="GG326" s="2">
        <v>2</v>
      </c>
      <c r="GH326" s="2">
        <v>1</v>
      </c>
      <c r="GI326" s="2">
        <v>-2</v>
      </c>
      <c r="GJ326" s="2">
        <v>0</v>
      </c>
      <c r="GK326" s="2">
        <f>ROUND(R326*(R12)/100,2)</f>
        <v>0</v>
      </c>
      <c r="GL326" s="2">
        <f t="shared" si="408"/>
        <v>0</v>
      </c>
      <c r="GM326" s="2">
        <f t="shared" si="409"/>
        <v>537.51</v>
      </c>
      <c r="GN326" s="2">
        <f t="shared" si="410"/>
        <v>0</v>
      </c>
      <c r="GO326" s="2">
        <f t="shared" si="411"/>
        <v>537.51</v>
      </c>
      <c r="GP326" s="2">
        <f t="shared" si="412"/>
        <v>0</v>
      </c>
      <c r="GQ326" s="2"/>
      <c r="GR326" s="2">
        <v>0</v>
      </c>
      <c r="GS326" s="2">
        <v>3</v>
      </c>
      <c r="GT326" s="2">
        <v>0</v>
      </c>
      <c r="GU326" s="2" t="s">
        <v>6</v>
      </c>
      <c r="GV326" s="2">
        <f t="shared" si="413"/>
        <v>0</v>
      </c>
      <c r="GW326" s="2">
        <v>1</v>
      </c>
      <c r="GX326" s="2">
        <f t="shared" si="414"/>
        <v>0</v>
      </c>
      <c r="GY326" s="2"/>
      <c r="GZ326" s="2"/>
      <c r="HA326" s="2">
        <v>0</v>
      </c>
      <c r="HB326" s="2">
        <v>0</v>
      </c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>
        <v>0</v>
      </c>
      <c r="IL326" s="2"/>
      <c r="IM326" s="2"/>
      <c r="IN326" s="2"/>
      <c r="IO326" s="2"/>
      <c r="IP326" s="2"/>
      <c r="IQ326" s="2"/>
      <c r="IR326" s="2"/>
      <c r="IS326" s="2"/>
      <c r="IT326" s="2"/>
      <c r="IU326" s="2"/>
    </row>
    <row r="327" spans="1:255" x14ac:dyDescent="0.2">
      <c r="A327">
        <v>17</v>
      </c>
      <c r="B327">
        <v>1</v>
      </c>
      <c r="C327">
        <f>ROW(SmtRes!A828)</f>
        <v>828</v>
      </c>
      <c r="D327">
        <f>ROW(EtalonRes!A770)</f>
        <v>770</v>
      </c>
      <c r="E327" t="s">
        <v>580</v>
      </c>
      <c r="F327" t="s">
        <v>456</v>
      </c>
      <c r="G327" t="s">
        <v>581</v>
      </c>
      <c r="H327" t="s">
        <v>447</v>
      </c>
      <c r="I327">
        <v>9</v>
      </c>
      <c r="J327">
        <v>0</v>
      </c>
      <c r="O327">
        <f t="shared" si="382"/>
        <v>2308.84</v>
      </c>
      <c r="P327">
        <f t="shared" si="383"/>
        <v>1289.18</v>
      </c>
      <c r="Q327">
        <f t="shared" si="384"/>
        <v>67.38</v>
      </c>
      <c r="R327">
        <f t="shared" si="385"/>
        <v>0</v>
      </c>
      <c r="S327">
        <f t="shared" si="386"/>
        <v>952.28</v>
      </c>
      <c r="T327">
        <f t="shared" si="387"/>
        <v>0</v>
      </c>
      <c r="U327">
        <f t="shared" si="388"/>
        <v>14.040000000000001</v>
      </c>
      <c r="V327">
        <f t="shared" si="389"/>
        <v>0</v>
      </c>
      <c r="W327">
        <f t="shared" si="390"/>
        <v>0</v>
      </c>
      <c r="X327">
        <f t="shared" si="391"/>
        <v>904.67</v>
      </c>
      <c r="Y327">
        <f t="shared" si="392"/>
        <v>618.98</v>
      </c>
      <c r="AA327">
        <v>16688586</v>
      </c>
      <c r="AB327">
        <f t="shared" si="393"/>
        <v>35.979999999999997</v>
      </c>
      <c r="AC327">
        <f t="shared" si="376"/>
        <v>20.09</v>
      </c>
      <c r="AD327">
        <f t="shared" si="377"/>
        <v>1.05</v>
      </c>
      <c r="AE327">
        <f t="shared" si="378"/>
        <v>0</v>
      </c>
      <c r="AF327">
        <f t="shared" si="379"/>
        <v>14.84</v>
      </c>
      <c r="AG327">
        <f t="shared" si="394"/>
        <v>0</v>
      </c>
      <c r="AH327">
        <f t="shared" si="380"/>
        <v>1.56</v>
      </c>
      <c r="AI327">
        <f t="shared" si="381"/>
        <v>0</v>
      </c>
      <c r="AJ327">
        <f t="shared" si="395"/>
        <v>0</v>
      </c>
      <c r="AK327">
        <v>35.979999999999997</v>
      </c>
      <c r="AL327">
        <v>20.09</v>
      </c>
      <c r="AM327">
        <v>1.05</v>
      </c>
      <c r="AN327">
        <v>0</v>
      </c>
      <c r="AO327">
        <v>14.84</v>
      </c>
      <c r="AP327">
        <v>0</v>
      </c>
      <c r="AQ327">
        <v>1.56</v>
      </c>
      <c r="AR327">
        <v>0</v>
      </c>
      <c r="AS327">
        <v>0</v>
      </c>
      <c r="AT327">
        <v>95</v>
      </c>
      <c r="AU327">
        <v>65</v>
      </c>
      <c r="AV327">
        <v>1</v>
      </c>
      <c r="AW327">
        <v>1</v>
      </c>
      <c r="AZ327">
        <v>7.13</v>
      </c>
      <c r="BA327">
        <v>7.13</v>
      </c>
      <c r="BB327">
        <v>7.13</v>
      </c>
      <c r="BC327">
        <v>7.13</v>
      </c>
      <c r="BD327" t="s">
        <v>6</v>
      </c>
      <c r="BE327" t="s">
        <v>6</v>
      </c>
      <c r="BF327" t="s">
        <v>6</v>
      </c>
      <c r="BG327" t="s">
        <v>6</v>
      </c>
      <c r="BH327">
        <v>0</v>
      </c>
      <c r="BI327">
        <v>2</v>
      </c>
      <c r="BJ327" t="s">
        <v>458</v>
      </c>
      <c r="BM327">
        <v>108001</v>
      </c>
      <c r="BN327">
        <v>0</v>
      </c>
      <c r="BO327" t="s">
        <v>6</v>
      </c>
      <c r="BP327">
        <v>0</v>
      </c>
      <c r="BQ327">
        <v>3</v>
      </c>
      <c r="BR327">
        <v>0</v>
      </c>
      <c r="BS327">
        <v>7.13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6</v>
      </c>
      <c r="BZ327">
        <v>95</v>
      </c>
      <c r="CA327">
        <v>65</v>
      </c>
      <c r="CF327">
        <v>0</v>
      </c>
      <c r="CG327">
        <v>0</v>
      </c>
      <c r="CM327">
        <v>0</v>
      </c>
      <c r="CN327" t="s">
        <v>6</v>
      </c>
      <c r="CO327">
        <v>0</v>
      </c>
      <c r="CP327">
        <f t="shared" si="396"/>
        <v>2308.84</v>
      </c>
      <c r="CQ327">
        <f t="shared" si="397"/>
        <v>143.24170000000001</v>
      </c>
      <c r="CR327">
        <f t="shared" si="398"/>
        <v>7.4865000000000004</v>
      </c>
      <c r="CS327">
        <f t="shared" si="399"/>
        <v>0</v>
      </c>
      <c r="CT327">
        <f t="shared" si="400"/>
        <v>105.8092</v>
      </c>
      <c r="CU327">
        <f t="shared" si="401"/>
        <v>0</v>
      </c>
      <c r="CV327">
        <f t="shared" si="402"/>
        <v>1.56</v>
      </c>
      <c r="CW327">
        <f t="shared" si="403"/>
        <v>0</v>
      </c>
      <c r="CX327">
        <f t="shared" si="404"/>
        <v>0</v>
      </c>
      <c r="CY327">
        <f t="shared" si="405"/>
        <v>904.66599999999994</v>
      </c>
      <c r="CZ327">
        <f t="shared" si="406"/>
        <v>618.98199999999997</v>
      </c>
      <c r="DC327" t="s">
        <v>6</v>
      </c>
      <c r="DD327" t="s">
        <v>6</v>
      </c>
      <c r="DE327" t="s">
        <v>6</v>
      </c>
      <c r="DF327" t="s">
        <v>6</v>
      </c>
      <c r="DG327" t="s">
        <v>6</v>
      </c>
      <c r="DH327" t="s">
        <v>6</v>
      </c>
      <c r="DI327" t="s">
        <v>6</v>
      </c>
      <c r="DJ327" t="s">
        <v>6</v>
      </c>
      <c r="DK327" t="s">
        <v>6</v>
      </c>
      <c r="DL327" t="s">
        <v>6</v>
      </c>
      <c r="DM327" t="s">
        <v>6</v>
      </c>
      <c r="DN327">
        <v>0</v>
      </c>
      <c r="DO327">
        <v>0</v>
      </c>
      <c r="DP327">
        <v>1</v>
      </c>
      <c r="DQ327">
        <v>1</v>
      </c>
      <c r="DU327">
        <v>1013</v>
      </c>
      <c r="DV327" t="s">
        <v>447</v>
      </c>
      <c r="DW327" t="s">
        <v>447</v>
      </c>
      <c r="DX327">
        <v>1</v>
      </c>
      <c r="EE327">
        <v>16510370</v>
      </c>
      <c r="EF327">
        <v>3</v>
      </c>
      <c r="EG327" t="s">
        <v>451</v>
      </c>
      <c r="EH327">
        <v>0</v>
      </c>
      <c r="EI327" t="s">
        <v>6</v>
      </c>
      <c r="EJ327">
        <v>2</v>
      </c>
      <c r="EK327">
        <v>108001</v>
      </c>
      <c r="EL327" t="s">
        <v>452</v>
      </c>
      <c r="EM327" t="s">
        <v>453</v>
      </c>
      <c r="EO327" t="s">
        <v>6</v>
      </c>
      <c r="EQ327">
        <v>0</v>
      </c>
      <c r="ER327">
        <v>35.979999999999997</v>
      </c>
      <c r="ES327">
        <v>20.09</v>
      </c>
      <c r="ET327">
        <v>1.05</v>
      </c>
      <c r="EU327">
        <v>0</v>
      </c>
      <c r="EV327">
        <v>14.84</v>
      </c>
      <c r="EW327">
        <v>1.56</v>
      </c>
      <c r="EX327">
        <v>0</v>
      </c>
      <c r="EY327">
        <v>0</v>
      </c>
      <c r="FQ327">
        <v>0</v>
      </c>
      <c r="FR327">
        <f t="shared" si="407"/>
        <v>0</v>
      </c>
      <c r="FS327">
        <v>0</v>
      </c>
      <c r="FX327">
        <v>95</v>
      </c>
      <c r="FY327">
        <v>65</v>
      </c>
      <c r="GA327" t="s">
        <v>6</v>
      </c>
      <c r="GD327">
        <v>0</v>
      </c>
      <c r="GF327">
        <v>942868882</v>
      </c>
      <c r="GG327">
        <v>1</v>
      </c>
      <c r="GH327">
        <v>1</v>
      </c>
      <c r="GI327">
        <v>4</v>
      </c>
      <c r="GJ327">
        <v>0</v>
      </c>
      <c r="GK327">
        <f>ROUND(R327*(S12)/100,2)</f>
        <v>0</v>
      </c>
      <c r="GL327">
        <f t="shared" si="408"/>
        <v>0</v>
      </c>
      <c r="GM327">
        <f t="shared" si="409"/>
        <v>3832.49</v>
      </c>
      <c r="GN327">
        <f t="shared" si="410"/>
        <v>0</v>
      </c>
      <c r="GO327">
        <f t="shared" si="411"/>
        <v>3832.49</v>
      </c>
      <c r="GP327">
        <f t="shared" si="412"/>
        <v>0</v>
      </c>
      <c r="GR327">
        <v>0</v>
      </c>
      <c r="GS327">
        <v>3</v>
      </c>
      <c r="GT327">
        <v>0</v>
      </c>
      <c r="GU327" t="s">
        <v>6</v>
      </c>
      <c r="GV327">
        <f t="shared" si="413"/>
        <v>0</v>
      </c>
      <c r="GW327">
        <v>1</v>
      </c>
      <c r="GX327">
        <f t="shared" si="414"/>
        <v>0</v>
      </c>
      <c r="HA327">
        <v>0</v>
      </c>
      <c r="HB327">
        <v>0</v>
      </c>
      <c r="IK327">
        <v>0</v>
      </c>
    </row>
    <row r="328" spans="1:255" x14ac:dyDescent="0.2">
      <c r="A328" s="2">
        <v>18</v>
      </c>
      <c r="B328" s="2">
        <v>1</v>
      </c>
      <c r="C328" s="2">
        <v>810</v>
      </c>
      <c r="D328" s="2"/>
      <c r="E328" s="2" t="s">
        <v>582</v>
      </c>
      <c r="F328" s="2" t="s">
        <v>583</v>
      </c>
      <c r="G328" s="2" t="s">
        <v>584</v>
      </c>
      <c r="H328" s="2" t="s">
        <v>268</v>
      </c>
      <c r="I328" s="2">
        <f>I326*J328</f>
        <v>7</v>
      </c>
      <c r="J328" s="2">
        <v>0.77777777777777779</v>
      </c>
      <c r="K328" s="2"/>
      <c r="L328" s="2"/>
      <c r="M328" s="2"/>
      <c r="N328" s="2"/>
      <c r="O328" s="2">
        <f t="shared" si="382"/>
        <v>465.36</v>
      </c>
      <c r="P328" s="2">
        <f t="shared" si="383"/>
        <v>465.36</v>
      </c>
      <c r="Q328" s="2">
        <f t="shared" si="384"/>
        <v>0</v>
      </c>
      <c r="R328" s="2">
        <f t="shared" si="385"/>
        <v>0</v>
      </c>
      <c r="S328" s="2">
        <f t="shared" si="386"/>
        <v>0</v>
      </c>
      <c r="T328" s="2">
        <f t="shared" si="387"/>
        <v>0</v>
      </c>
      <c r="U328" s="2">
        <f t="shared" si="388"/>
        <v>0</v>
      </c>
      <c r="V328" s="2">
        <f t="shared" si="389"/>
        <v>0</v>
      </c>
      <c r="W328" s="2">
        <f t="shared" si="390"/>
        <v>0</v>
      </c>
      <c r="X328" s="2">
        <f t="shared" si="391"/>
        <v>0</v>
      </c>
      <c r="Y328" s="2">
        <f t="shared" si="392"/>
        <v>0</v>
      </c>
      <c r="Z328" s="2"/>
      <c r="AA328" s="2">
        <v>16688585</v>
      </c>
      <c r="AB328" s="2">
        <f t="shared" si="393"/>
        <v>66.48</v>
      </c>
      <c r="AC328" s="2">
        <f t="shared" si="376"/>
        <v>66.48</v>
      </c>
      <c r="AD328" s="2">
        <f t="shared" si="377"/>
        <v>0</v>
      </c>
      <c r="AE328" s="2">
        <f t="shared" si="378"/>
        <v>0</v>
      </c>
      <c r="AF328" s="2">
        <f t="shared" si="379"/>
        <v>0</v>
      </c>
      <c r="AG328" s="2">
        <f t="shared" si="394"/>
        <v>0</v>
      </c>
      <c r="AH328" s="2">
        <f t="shared" si="380"/>
        <v>0</v>
      </c>
      <c r="AI328" s="2">
        <f t="shared" si="381"/>
        <v>0</v>
      </c>
      <c r="AJ328" s="2">
        <f t="shared" si="395"/>
        <v>0</v>
      </c>
      <c r="AK328" s="2">
        <v>66.48</v>
      </c>
      <c r="AL328" s="2">
        <v>66.48</v>
      </c>
      <c r="AM328" s="2">
        <v>0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  <c r="AT328" s="2">
        <v>95</v>
      </c>
      <c r="AU328" s="2">
        <v>65</v>
      </c>
      <c r="AV328" s="2">
        <v>1</v>
      </c>
      <c r="AW328" s="2">
        <v>1</v>
      </c>
      <c r="AX328" s="2"/>
      <c r="AY328" s="2"/>
      <c r="AZ328" s="2">
        <v>1</v>
      </c>
      <c r="BA328" s="2">
        <v>1</v>
      </c>
      <c r="BB328" s="2">
        <v>1</v>
      </c>
      <c r="BC328" s="2">
        <v>1</v>
      </c>
      <c r="BD328" s="2" t="s">
        <v>6</v>
      </c>
      <c r="BE328" s="2" t="s">
        <v>6</v>
      </c>
      <c r="BF328" s="2" t="s">
        <v>6</v>
      </c>
      <c r="BG328" s="2" t="s">
        <v>6</v>
      </c>
      <c r="BH328" s="2">
        <v>3</v>
      </c>
      <c r="BI328" s="2">
        <v>2</v>
      </c>
      <c r="BJ328" s="2" t="s">
        <v>585</v>
      </c>
      <c r="BK328" s="2"/>
      <c r="BL328" s="2"/>
      <c r="BM328" s="2">
        <v>108001</v>
      </c>
      <c r="BN328" s="2">
        <v>0</v>
      </c>
      <c r="BO328" s="2" t="s">
        <v>6</v>
      </c>
      <c r="BP328" s="2">
        <v>0</v>
      </c>
      <c r="BQ328" s="2">
        <v>3</v>
      </c>
      <c r="BR328" s="2">
        <v>0</v>
      </c>
      <c r="BS328" s="2">
        <v>1</v>
      </c>
      <c r="BT328" s="2">
        <v>1</v>
      </c>
      <c r="BU328" s="2">
        <v>1</v>
      </c>
      <c r="BV328" s="2">
        <v>1</v>
      </c>
      <c r="BW328" s="2">
        <v>1</v>
      </c>
      <c r="BX328" s="2">
        <v>1</v>
      </c>
      <c r="BY328" s="2" t="s">
        <v>6</v>
      </c>
      <c r="BZ328" s="2">
        <v>95</v>
      </c>
      <c r="CA328" s="2">
        <v>65</v>
      </c>
      <c r="CB328" s="2"/>
      <c r="CC328" s="2"/>
      <c r="CD328" s="2"/>
      <c r="CE328" s="2"/>
      <c r="CF328" s="2">
        <v>0</v>
      </c>
      <c r="CG328" s="2">
        <v>0</v>
      </c>
      <c r="CH328" s="2"/>
      <c r="CI328" s="2"/>
      <c r="CJ328" s="2"/>
      <c r="CK328" s="2"/>
      <c r="CL328" s="2"/>
      <c r="CM328" s="2">
        <v>0</v>
      </c>
      <c r="CN328" s="2" t="s">
        <v>6</v>
      </c>
      <c r="CO328" s="2">
        <v>0</v>
      </c>
      <c r="CP328" s="2">
        <f t="shared" si="396"/>
        <v>465.36</v>
      </c>
      <c r="CQ328" s="2">
        <f t="shared" si="397"/>
        <v>66.48</v>
      </c>
      <c r="CR328" s="2">
        <f t="shared" si="398"/>
        <v>0</v>
      </c>
      <c r="CS328" s="2">
        <f t="shared" si="399"/>
        <v>0</v>
      </c>
      <c r="CT328" s="2">
        <f t="shared" si="400"/>
        <v>0</v>
      </c>
      <c r="CU328" s="2">
        <f t="shared" si="401"/>
        <v>0</v>
      </c>
      <c r="CV328" s="2">
        <f t="shared" si="402"/>
        <v>0</v>
      </c>
      <c r="CW328" s="2">
        <f t="shared" si="403"/>
        <v>0</v>
      </c>
      <c r="CX328" s="2">
        <f t="shared" si="404"/>
        <v>0</v>
      </c>
      <c r="CY328" s="2">
        <f t="shared" si="405"/>
        <v>0</v>
      </c>
      <c r="CZ328" s="2">
        <f t="shared" si="406"/>
        <v>0</v>
      </c>
      <c r="DA328" s="2"/>
      <c r="DB328" s="2"/>
      <c r="DC328" s="2" t="s">
        <v>6</v>
      </c>
      <c r="DD328" s="2" t="s">
        <v>6</v>
      </c>
      <c r="DE328" s="2" t="s">
        <v>6</v>
      </c>
      <c r="DF328" s="2" t="s">
        <v>6</v>
      </c>
      <c r="DG328" s="2" t="s">
        <v>6</v>
      </c>
      <c r="DH328" s="2" t="s">
        <v>6</v>
      </c>
      <c r="DI328" s="2" t="s">
        <v>6</v>
      </c>
      <c r="DJ328" s="2" t="s">
        <v>6</v>
      </c>
      <c r="DK328" s="2" t="s">
        <v>6</v>
      </c>
      <c r="DL328" s="2" t="s">
        <v>6</v>
      </c>
      <c r="DM328" s="2" t="s">
        <v>6</v>
      </c>
      <c r="DN328" s="2">
        <v>0</v>
      </c>
      <c r="DO328" s="2">
        <v>0</v>
      </c>
      <c r="DP328" s="2">
        <v>1</v>
      </c>
      <c r="DQ328" s="2">
        <v>1</v>
      </c>
      <c r="DR328" s="2"/>
      <c r="DS328" s="2"/>
      <c r="DT328" s="2"/>
      <c r="DU328" s="2">
        <v>1010</v>
      </c>
      <c r="DV328" s="2" t="s">
        <v>268</v>
      </c>
      <c r="DW328" s="2" t="s">
        <v>268</v>
      </c>
      <c r="DX328" s="2">
        <v>1</v>
      </c>
      <c r="DY328" s="2"/>
      <c r="DZ328" s="2"/>
      <c r="EA328" s="2"/>
      <c r="EB328" s="2"/>
      <c r="EC328" s="2"/>
      <c r="ED328" s="2"/>
      <c r="EE328" s="2">
        <v>16510370</v>
      </c>
      <c r="EF328" s="2">
        <v>3</v>
      </c>
      <c r="EG328" s="2" t="s">
        <v>451</v>
      </c>
      <c r="EH328" s="2">
        <v>0</v>
      </c>
      <c r="EI328" s="2" t="s">
        <v>6</v>
      </c>
      <c r="EJ328" s="2">
        <v>2</v>
      </c>
      <c r="EK328" s="2">
        <v>108001</v>
      </c>
      <c r="EL328" s="2" t="s">
        <v>452</v>
      </c>
      <c r="EM328" s="2" t="s">
        <v>453</v>
      </c>
      <c r="EN328" s="2"/>
      <c r="EO328" s="2" t="s">
        <v>6</v>
      </c>
      <c r="EP328" s="2"/>
      <c r="EQ328" s="2">
        <v>0</v>
      </c>
      <c r="ER328" s="2">
        <v>66.48</v>
      </c>
      <c r="ES328" s="2">
        <v>66.48</v>
      </c>
      <c r="ET328" s="2">
        <v>0</v>
      </c>
      <c r="EU328" s="2">
        <v>0</v>
      </c>
      <c r="EV328" s="2">
        <v>0</v>
      </c>
      <c r="EW328" s="2">
        <v>0</v>
      </c>
      <c r="EX328" s="2">
        <v>0</v>
      </c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>
        <v>0</v>
      </c>
      <c r="FR328" s="2">
        <f t="shared" si="407"/>
        <v>0</v>
      </c>
      <c r="FS328" s="2">
        <v>0</v>
      </c>
      <c r="FT328" s="2"/>
      <c r="FU328" s="2"/>
      <c r="FV328" s="2"/>
      <c r="FW328" s="2"/>
      <c r="FX328" s="2">
        <v>95</v>
      </c>
      <c r="FY328" s="2">
        <v>65</v>
      </c>
      <c r="FZ328" s="2"/>
      <c r="GA328" s="2" t="s">
        <v>6</v>
      </c>
      <c r="GB328" s="2"/>
      <c r="GC328" s="2"/>
      <c r="GD328" s="2">
        <v>0</v>
      </c>
      <c r="GE328" s="2"/>
      <c r="GF328" s="2">
        <v>-1419872628</v>
      </c>
      <c r="GG328" s="2">
        <v>2</v>
      </c>
      <c r="GH328" s="2">
        <v>1</v>
      </c>
      <c r="GI328" s="2">
        <v>-2</v>
      </c>
      <c r="GJ328" s="2">
        <v>0</v>
      </c>
      <c r="GK328" s="2">
        <f>ROUND(R328*(R12)/100,2)</f>
        <v>0</v>
      </c>
      <c r="GL328" s="2">
        <f t="shared" si="408"/>
        <v>0</v>
      </c>
      <c r="GM328" s="2">
        <f t="shared" si="409"/>
        <v>465.36</v>
      </c>
      <c r="GN328" s="2">
        <f t="shared" si="410"/>
        <v>0</v>
      </c>
      <c r="GO328" s="2">
        <f t="shared" si="411"/>
        <v>465.36</v>
      </c>
      <c r="GP328" s="2">
        <f t="shared" si="412"/>
        <v>0</v>
      </c>
      <c r="GQ328" s="2"/>
      <c r="GR328" s="2">
        <v>0</v>
      </c>
      <c r="GS328" s="2">
        <v>3</v>
      </c>
      <c r="GT328" s="2">
        <v>0</v>
      </c>
      <c r="GU328" s="2" t="s">
        <v>6</v>
      </c>
      <c r="GV328" s="2">
        <f t="shared" si="413"/>
        <v>0</v>
      </c>
      <c r="GW328" s="2">
        <v>1</v>
      </c>
      <c r="GX328" s="2">
        <f t="shared" si="414"/>
        <v>0</v>
      </c>
      <c r="GY328" s="2"/>
      <c r="GZ328" s="2"/>
      <c r="HA328" s="2">
        <v>0</v>
      </c>
      <c r="HB328" s="2">
        <v>0</v>
      </c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>
        <v>0</v>
      </c>
      <c r="IL328" s="2"/>
      <c r="IM328" s="2"/>
      <c r="IN328" s="2"/>
      <c r="IO328" s="2"/>
      <c r="IP328" s="2"/>
      <c r="IQ328" s="2"/>
      <c r="IR328" s="2"/>
      <c r="IS328" s="2"/>
      <c r="IT328" s="2"/>
      <c r="IU328" s="2"/>
    </row>
    <row r="329" spans="1:255" x14ac:dyDescent="0.2">
      <c r="A329">
        <v>18</v>
      </c>
      <c r="B329">
        <v>1</v>
      </c>
      <c r="C329">
        <v>827</v>
      </c>
      <c r="E329" t="s">
        <v>582</v>
      </c>
      <c r="F329" t="s">
        <v>583</v>
      </c>
      <c r="G329" t="s">
        <v>584</v>
      </c>
      <c r="H329" t="s">
        <v>268</v>
      </c>
      <c r="I329">
        <f>I327*J329</f>
        <v>7</v>
      </c>
      <c r="J329">
        <v>0.77777777777777779</v>
      </c>
      <c r="O329">
        <f t="shared" si="382"/>
        <v>3318.02</v>
      </c>
      <c r="P329">
        <f t="shared" si="383"/>
        <v>3318.02</v>
      </c>
      <c r="Q329">
        <f t="shared" si="384"/>
        <v>0</v>
      </c>
      <c r="R329">
        <f t="shared" si="385"/>
        <v>0</v>
      </c>
      <c r="S329">
        <f t="shared" si="386"/>
        <v>0</v>
      </c>
      <c r="T329">
        <f t="shared" si="387"/>
        <v>0</v>
      </c>
      <c r="U329">
        <f t="shared" si="388"/>
        <v>0</v>
      </c>
      <c r="V329">
        <f t="shared" si="389"/>
        <v>0</v>
      </c>
      <c r="W329">
        <f t="shared" si="390"/>
        <v>0</v>
      </c>
      <c r="X329">
        <f t="shared" si="391"/>
        <v>0</v>
      </c>
      <c r="Y329">
        <f t="shared" si="392"/>
        <v>0</v>
      </c>
      <c r="AA329">
        <v>16688586</v>
      </c>
      <c r="AB329">
        <f t="shared" si="393"/>
        <v>66.48</v>
      </c>
      <c r="AC329">
        <f t="shared" si="376"/>
        <v>66.48</v>
      </c>
      <c r="AD329">
        <f t="shared" si="377"/>
        <v>0</v>
      </c>
      <c r="AE329">
        <f t="shared" si="378"/>
        <v>0</v>
      </c>
      <c r="AF329">
        <f t="shared" si="379"/>
        <v>0</v>
      </c>
      <c r="AG329">
        <f t="shared" si="394"/>
        <v>0</v>
      </c>
      <c r="AH329">
        <f t="shared" si="380"/>
        <v>0</v>
      </c>
      <c r="AI329">
        <f t="shared" si="381"/>
        <v>0</v>
      </c>
      <c r="AJ329">
        <f t="shared" si="395"/>
        <v>0</v>
      </c>
      <c r="AK329">
        <v>66.48</v>
      </c>
      <c r="AL329">
        <v>66.48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95</v>
      </c>
      <c r="AU329">
        <v>65</v>
      </c>
      <c r="AV329">
        <v>1</v>
      </c>
      <c r="AW329">
        <v>1</v>
      </c>
      <c r="AZ329">
        <v>7.13</v>
      </c>
      <c r="BA329">
        <v>1</v>
      </c>
      <c r="BB329">
        <v>1</v>
      </c>
      <c r="BC329">
        <v>7.13</v>
      </c>
      <c r="BD329" t="s">
        <v>6</v>
      </c>
      <c r="BE329" t="s">
        <v>6</v>
      </c>
      <c r="BF329" t="s">
        <v>6</v>
      </c>
      <c r="BG329" t="s">
        <v>6</v>
      </c>
      <c r="BH329">
        <v>3</v>
      </c>
      <c r="BI329">
        <v>2</v>
      </c>
      <c r="BJ329" t="s">
        <v>585</v>
      </c>
      <c r="BM329">
        <v>108001</v>
      </c>
      <c r="BN329">
        <v>0</v>
      </c>
      <c r="BO329" t="s">
        <v>6</v>
      </c>
      <c r="BP329">
        <v>0</v>
      </c>
      <c r="BQ329">
        <v>3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6</v>
      </c>
      <c r="BZ329">
        <v>95</v>
      </c>
      <c r="CA329">
        <v>65</v>
      </c>
      <c r="CF329">
        <v>0</v>
      </c>
      <c r="CG329">
        <v>0</v>
      </c>
      <c r="CM329">
        <v>0</v>
      </c>
      <c r="CN329" t="s">
        <v>6</v>
      </c>
      <c r="CO329">
        <v>0</v>
      </c>
      <c r="CP329">
        <f t="shared" si="396"/>
        <v>3318.02</v>
      </c>
      <c r="CQ329">
        <f t="shared" si="397"/>
        <v>474.00240000000002</v>
      </c>
      <c r="CR329">
        <f t="shared" si="398"/>
        <v>0</v>
      </c>
      <c r="CS329">
        <f t="shared" si="399"/>
        <v>0</v>
      </c>
      <c r="CT329">
        <f t="shared" si="400"/>
        <v>0</v>
      </c>
      <c r="CU329">
        <f t="shared" si="401"/>
        <v>0</v>
      </c>
      <c r="CV329">
        <f t="shared" si="402"/>
        <v>0</v>
      </c>
      <c r="CW329">
        <f t="shared" si="403"/>
        <v>0</v>
      </c>
      <c r="CX329">
        <f t="shared" si="404"/>
        <v>0</v>
      </c>
      <c r="CY329">
        <f t="shared" si="405"/>
        <v>0</v>
      </c>
      <c r="CZ329">
        <f t="shared" si="406"/>
        <v>0</v>
      </c>
      <c r="DC329" t="s">
        <v>6</v>
      </c>
      <c r="DD329" t="s">
        <v>6</v>
      </c>
      <c r="DE329" t="s">
        <v>6</v>
      </c>
      <c r="DF329" t="s">
        <v>6</v>
      </c>
      <c r="DG329" t="s">
        <v>6</v>
      </c>
      <c r="DH329" t="s">
        <v>6</v>
      </c>
      <c r="DI329" t="s">
        <v>6</v>
      </c>
      <c r="DJ329" t="s">
        <v>6</v>
      </c>
      <c r="DK329" t="s">
        <v>6</v>
      </c>
      <c r="DL329" t="s">
        <v>6</v>
      </c>
      <c r="DM329" t="s">
        <v>6</v>
      </c>
      <c r="DN329">
        <v>0</v>
      </c>
      <c r="DO329">
        <v>0</v>
      </c>
      <c r="DP329">
        <v>1</v>
      </c>
      <c r="DQ329">
        <v>1</v>
      </c>
      <c r="DU329">
        <v>1010</v>
      </c>
      <c r="DV329" t="s">
        <v>268</v>
      </c>
      <c r="DW329" t="s">
        <v>268</v>
      </c>
      <c r="DX329">
        <v>1</v>
      </c>
      <c r="EE329">
        <v>16510370</v>
      </c>
      <c r="EF329">
        <v>3</v>
      </c>
      <c r="EG329" t="s">
        <v>451</v>
      </c>
      <c r="EH329">
        <v>0</v>
      </c>
      <c r="EI329" t="s">
        <v>6</v>
      </c>
      <c r="EJ329">
        <v>2</v>
      </c>
      <c r="EK329">
        <v>108001</v>
      </c>
      <c r="EL329" t="s">
        <v>452</v>
      </c>
      <c r="EM329" t="s">
        <v>453</v>
      </c>
      <c r="EO329" t="s">
        <v>6</v>
      </c>
      <c r="EQ329">
        <v>0</v>
      </c>
      <c r="ER329">
        <v>66.48</v>
      </c>
      <c r="ES329">
        <v>66.48</v>
      </c>
      <c r="ET329">
        <v>0</v>
      </c>
      <c r="EU329">
        <v>0</v>
      </c>
      <c r="EV329">
        <v>0</v>
      </c>
      <c r="EW329">
        <v>0</v>
      </c>
      <c r="EX329">
        <v>0</v>
      </c>
      <c r="FQ329">
        <v>0</v>
      </c>
      <c r="FR329">
        <f t="shared" si="407"/>
        <v>0</v>
      </c>
      <c r="FS329">
        <v>0</v>
      </c>
      <c r="FX329">
        <v>95</v>
      </c>
      <c r="FY329">
        <v>65</v>
      </c>
      <c r="GA329" t="s">
        <v>6</v>
      </c>
      <c r="GD329">
        <v>0</v>
      </c>
      <c r="GF329">
        <v>-1419872628</v>
      </c>
      <c r="GG329">
        <v>1</v>
      </c>
      <c r="GH329">
        <v>1</v>
      </c>
      <c r="GI329">
        <v>4</v>
      </c>
      <c r="GJ329">
        <v>0</v>
      </c>
      <c r="GK329">
        <f>ROUND(R329*(S12)/100,2)</f>
        <v>0</v>
      </c>
      <c r="GL329">
        <f t="shared" si="408"/>
        <v>0</v>
      </c>
      <c r="GM329">
        <f t="shared" si="409"/>
        <v>3318.02</v>
      </c>
      <c r="GN329">
        <f t="shared" si="410"/>
        <v>0</v>
      </c>
      <c r="GO329">
        <f t="shared" si="411"/>
        <v>3318.02</v>
      </c>
      <c r="GP329">
        <f t="shared" si="412"/>
        <v>0</v>
      </c>
      <c r="GR329">
        <v>0</v>
      </c>
      <c r="GS329">
        <v>3</v>
      </c>
      <c r="GT329">
        <v>0</v>
      </c>
      <c r="GU329" t="s">
        <v>6</v>
      </c>
      <c r="GV329">
        <f t="shared" si="413"/>
        <v>0</v>
      </c>
      <c r="GW329">
        <v>1</v>
      </c>
      <c r="GX329">
        <f t="shared" si="414"/>
        <v>0</v>
      </c>
      <c r="HA329">
        <v>0</v>
      </c>
      <c r="HB329">
        <v>0</v>
      </c>
      <c r="IK329">
        <v>0</v>
      </c>
    </row>
    <row r="330" spans="1:255" x14ac:dyDescent="0.2">
      <c r="A330" s="2">
        <v>18</v>
      </c>
      <c r="B330" s="2">
        <v>1</v>
      </c>
      <c r="C330" s="2">
        <v>809</v>
      </c>
      <c r="D330" s="2"/>
      <c r="E330" s="2" t="s">
        <v>586</v>
      </c>
      <c r="F330" s="2" t="s">
        <v>587</v>
      </c>
      <c r="G330" s="2" t="s">
        <v>588</v>
      </c>
      <c r="H330" s="2" t="s">
        <v>268</v>
      </c>
      <c r="I330" s="2">
        <f>I326*J330</f>
        <v>1</v>
      </c>
      <c r="J330" s="2">
        <v>0.1111111111111111</v>
      </c>
      <c r="K330" s="2"/>
      <c r="L330" s="2"/>
      <c r="M330" s="2"/>
      <c r="N330" s="2"/>
      <c r="O330" s="2">
        <f t="shared" si="382"/>
        <v>73.63</v>
      </c>
      <c r="P330" s="2">
        <f t="shared" si="383"/>
        <v>73.63</v>
      </c>
      <c r="Q330" s="2">
        <f t="shared" si="384"/>
        <v>0</v>
      </c>
      <c r="R330" s="2">
        <f t="shared" si="385"/>
        <v>0</v>
      </c>
      <c r="S330" s="2">
        <f t="shared" si="386"/>
        <v>0</v>
      </c>
      <c r="T330" s="2">
        <f t="shared" si="387"/>
        <v>0</v>
      </c>
      <c r="U330" s="2">
        <f t="shared" si="388"/>
        <v>0</v>
      </c>
      <c r="V330" s="2">
        <f t="shared" si="389"/>
        <v>0</v>
      </c>
      <c r="W330" s="2">
        <f t="shared" si="390"/>
        <v>0</v>
      </c>
      <c r="X330" s="2">
        <f t="shared" si="391"/>
        <v>0</v>
      </c>
      <c r="Y330" s="2">
        <f t="shared" si="392"/>
        <v>0</v>
      </c>
      <c r="Z330" s="2"/>
      <c r="AA330" s="2">
        <v>16688585</v>
      </c>
      <c r="AB330" s="2">
        <f t="shared" si="393"/>
        <v>73.63</v>
      </c>
      <c r="AC330" s="2">
        <f t="shared" si="376"/>
        <v>73.63</v>
      </c>
      <c r="AD330" s="2">
        <f t="shared" si="377"/>
        <v>0</v>
      </c>
      <c r="AE330" s="2">
        <f t="shared" si="378"/>
        <v>0</v>
      </c>
      <c r="AF330" s="2">
        <f t="shared" si="379"/>
        <v>0</v>
      </c>
      <c r="AG330" s="2">
        <f t="shared" si="394"/>
        <v>0</v>
      </c>
      <c r="AH330" s="2">
        <f t="shared" si="380"/>
        <v>0</v>
      </c>
      <c r="AI330" s="2">
        <f t="shared" si="381"/>
        <v>0</v>
      </c>
      <c r="AJ330" s="2">
        <f t="shared" si="395"/>
        <v>0</v>
      </c>
      <c r="AK330" s="2">
        <v>73.63</v>
      </c>
      <c r="AL330" s="2">
        <v>73.63</v>
      </c>
      <c r="AM330" s="2">
        <v>0</v>
      </c>
      <c r="AN330" s="2">
        <v>0</v>
      </c>
      <c r="AO330" s="2">
        <v>0</v>
      </c>
      <c r="AP330" s="2">
        <v>0</v>
      </c>
      <c r="AQ330" s="2">
        <v>0</v>
      </c>
      <c r="AR330" s="2">
        <v>0</v>
      </c>
      <c r="AS330" s="2">
        <v>0</v>
      </c>
      <c r="AT330" s="2">
        <v>95</v>
      </c>
      <c r="AU330" s="2">
        <v>65</v>
      </c>
      <c r="AV330" s="2">
        <v>1</v>
      </c>
      <c r="AW330" s="2">
        <v>1</v>
      </c>
      <c r="AX330" s="2"/>
      <c r="AY330" s="2"/>
      <c r="AZ330" s="2">
        <v>1</v>
      </c>
      <c r="BA330" s="2">
        <v>1</v>
      </c>
      <c r="BB330" s="2">
        <v>1</v>
      </c>
      <c r="BC330" s="2">
        <v>1</v>
      </c>
      <c r="BD330" s="2" t="s">
        <v>6</v>
      </c>
      <c r="BE330" s="2" t="s">
        <v>6</v>
      </c>
      <c r="BF330" s="2" t="s">
        <v>6</v>
      </c>
      <c r="BG330" s="2" t="s">
        <v>6</v>
      </c>
      <c r="BH330" s="2">
        <v>3</v>
      </c>
      <c r="BI330" s="2">
        <v>2</v>
      </c>
      <c r="BJ330" s="2" t="s">
        <v>589</v>
      </c>
      <c r="BK330" s="2"/>
      <c r="BL330" s="2"/>
      <c r="BM330" s="2">
        <v>108001</v>
      </c>
      <c r="BN330" s="2">
        <v>0</v>
      </c>
      <c r="BO330" s="2" t="s">
        <v>6</v>
      </c>
      <c r="BP330" s="2">
        <v>0</v>
      </c>
      <c r="BQ330" s="2">
        <v>3</v>
      </c>
      <c r="BR330" s="2">
        <v>0</v>
      </c>
      <c r="BS330" s="2">
        <v>1</v>
      </c>
      <c r="BT330" s="2">
        <v>1</v>
      </c>
      <c r="BU330" s="2">
        <v>1</v>
      </c>
      <c r="BV330" s="2">
        <v>1</v>
      </c>
      <c r="BW330" s="2">
        <v>1</v>
      </c>
      <c r="BX330" s="2">
        <v>1</v>
      </c>
      <c r="BY330" s="2" t="s">
        <v>6</v>
      </c>
      <c r="BZ330" s="2">
        <v>95</v>
      </c>
      <c r="CA330" s="2">
        <v>65</v>
      </c>
      <c r="CB330" s="2"/>
      <c r="CC330" s="2"/>
      <c r="CD330" s="2"/>
      <c r="CE330" s="2"/>
      <c r="CF330" s="2">
        <v>0</v>
      </c>
      <c r="CG330" s="2">
        <v>0</v>
      </c>
      <c r="CH330" s="2"/>
      <c r="CI330" s="2"/>
      <c r="CJ330" s="2"/>
      <c r="CK330" s="2"/>
      <c r="CL330" s="2"/>
      <c r="CM330" s="2">
        <v>0</v>
      </c>
      <c r="CN330" s="2" t="s">
        <v>6</v>
      </c>
      <c r="CO330" s="2">
        <v>0</v>
      </c>
      <c r="CP330" s="2">
        <f t="shared" si="396"/>
        <v>73.63</v>
      </c>
      <c r="CQ330" s="2">
        <f t="shared" si="397"/>
        <v>73.63</v>
      </c>
      <c r="CR330" s="2">
        <f t="shared" si="398"/>
        <v>0</v>
      </c>
      <c r="CS330" s="2">
        <f t="shared" si="399"/>
        <v>0</v>
      </c>
      <c r="CT330" s="2">
        <f t="shared" si="400"/>
        <v>0</v>
      </c>
      <c r="CU330" s="2">
        <f t="shared" si="401"/>
        <v>0</v>
      </c>
      <c r="CV330" s="2">
        <f t="shared" si="402"/>
        <v>0</v>
      </c>
      <c r="CW330" s="2">
        <f t="shared" si="403"/>
        <v>0</v>
      </c>
      <c r="CX330" s="2">
        <f t="shared" si="404"/>
        <v>0</v>
      </c>
      <c r="CY330" s="2">
        <f t="shared" si="405"/>
        <v>0</v>
      </c>
      <c r="CZ330" s="2">
        <f t="shared" si="406"/>
        <v>0</v>
      </c>
      <c r="DA330" s="2"/>
      <c r="DB330" s="2"/>
      <c r="DC330" s="2" t="s">
        <v>6</v>
      </c>
      <c r="DD330" s="2" t="s">
        <v>6</v>
      </c>
      <c r="DE330" s="2" t="s">
        <v>6</v>
      </c>
      <c r="DF330" s="2" t="s">
        <v>6</v>
      </c>
      <c r="DG330" s="2" t="s">
        <v>6</v>
      </c>
      <c r="DH330" s="2" t="s">
        <v>6</v>
      </c>
      <c r="DI330" s="2" t="s">
        <v>6</v>
      </c>
      <c r="DJ330" s="2" t="s">
        <v>6</v>
      </c>
      <c r="DK330" s="2" t="s">
        <v>6</v>
      </c>
      <c r="DL330" s="2" t="s">
        <v>6</v>
      </c>
      <c r="DM330" s="2" t="s">
        <v>6</v>
      </c>
      <c r="DN330" s="2">
        <v>0</v>
      </c>
      <c r="DO330" s="2">
        <v>0</v>
      </c>
      <c r="DP330" s="2">
        <v>1</v>
      </c>
      <c r="DQ330" s="2">
        <v>1</v>
      </c>
      <c r="DR330" s="2"/>
      <c r="DS330" s="2"/>
      <c r="DT330" s="2"/>
      <c r="DU330" s="2">
        <v>1010</v>
      </c>
      <c r="DV330" s="2" t="s">
        <v>268</v>
      </c>
      <c r="DW330" s="2" t="s">
        <v>268</v>
      </c>
      <c r="DX330" s="2">
        <v>1</v>
      </c>
      <c r="DY330" s="2"/>
      <c r="DZ330" s="2"/>
      <c r="EA330" s="2"/>
      <c r="EB330" s="2"/>
      <c r="EC330" s="2"/>
      <c r="ED330" s="2"/>
      <c r="EE330" s="2">
        <v>16510370</v>
      </c>
      <c r="EF330" s="2">
        <v>3</v>
      </c>
      <c r="EG330" s="2" t="s">
        <v>451</v>
      </c>
      <c r="EH330" s="2">
        <v>0</v>
      </c>
      <c r="EI330" s="2" t="s">
        <v>6</v>
      </c>
      <c r="EJ330" s="2">
        <v>2</v>
      </c>
      <c r="EK330" s="2">
        <v>108001</v>
      </c>
      <c r="EL330" s="2" t="s">
        <v>452</v>
      </c>
      <c r="EM330" s="2" t="s">
        <v>453</v>
      </c>
      <c r="EN330" s="2"/>
      <c r="EO330" s="2" t="s">
        <v>6</v>
      </c>
      <c r="EP330" s="2"/>
      <c r="EQ330" s="2">
        <v>0</v>
      </c>
      <c r="ER330" s="2">
        <v>73.63</v>
      </c>
      <c r="ES330" s="2">
        <v>73.63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>
        <v>0</v>
      </c>
      <c r="FR330" s="2">
        <f t="shared" si="407"/>
        <v>0</v>
      </c>
      <c r="FS330" s="2">
        <v>0</v>
      </c>
      <c r="FT330" s="2"/>
      <c r="FU330" s="2"/>
      <c r="FV330" s="2"/>
      <c r="FW330" s="2"/>
      <c r="FX330" s="2">
        <v>95</v>
      </c>
      <c r="FY330" s="2">
        <v>65</v>
      </c>
      <c r="FZ330" s="2"/>
      <c r="GA330" s="2" t="s">
        <v>6</v>
      </c>
      <c r="GB330" s="2"/>
      <c r="GC330" s="2"/>
      <c r="GD330" s="2">
        <v>0</v>
      </c>
      <c r="GE330" s="2"/>
      <c r="GF330" s="2">
        <v>337523617</v>
      </c>
      <c r="GG330" s="2">
        <v>2</v>
      </c>
      <c r="GH330" s="2">
        <v>1</v>
      </c>
      <c r="GI330" s="2">
        <v>-2</v>
      </c>
      <c r="GJ330" s="2">
        <v>0</v>
      </c>
      <c r="GK330" s="2">
        <f>ROUND(R330*(R12)/100,2)</f>
        <v>0</v>
      </c>
      <c r="GL330" s="2">
        <f t="shared" si="408"/>
        <v>0</v>
      </c>
      <c r="GM330" s="2">
        <f t="shared" si="409"/>
        <v>73.63</v>
      </c>
      <c r="GN330" s="2">
        <f t="shared" si="410"/>
        <v>0</v>
      </c>
      <c r="GO330" s="2">
        <f t="shared" si="411"/>
        <v>73.63</v>
      </c>
      <c r="GP330" s="2">
        <f t="shared" si="412"/>
        <v>0</v>
      </c>
      <c r="GQ330" s="2"/>
      <c r="GR330" s="2">
        <v>0</v>
      </c>
      <c r="GS330" s="2">
        <v>3</v>
      </c>
      <c r="GT330" s="2">
        <v>0</v>
      </c>
      <c r="GU330" s="2" t="s">
        <v>6</v>
      </c>
      <c r="GV330" s="2">
        <f t="shared" si="413"/>
        <v>0</v>
      </c>
      <c r="GW330" s="2">
        <v>1</v>
      </c>
      <c r="GX330" s="2">
        <f t="shared" si="414"/>
        <v>0</v>
      </c>
      <c r="GY330" s="2"/>
      <c r="GZ330" s="2"/>
      <c r="HA330" s="2">
        <v>0</v>
      </c>
      <c r="HB330" s="2">
        <v>0</v>
      </c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>
        <v>0</v>
      </c>
      <c r="IL330" s="2"/>
      <c r="IM330" s="2"/>
      <c r="IN330" s="2"/>
      <c r="IO330" s="2"/>
      <c r="IP330" s="2"/>
      <c r="IQ330" s="2"/>
      <c r="IR330" s="2"/>
      <c r="IS330" s="2"/>
      <c r="IT330" s="2"/>
      <c r="IU330" s="2"/>
    </row>
    <row r="331" spans="1:255" x14ac:dyDescent="0.2">
      <c r="A331">
        <v>18</v>
      </c>
      <c r="B331">
        <v>1</v>
      </c>
      <c r="C331">
        <v>826</v>
      </c>
      <c r="E331" t="s">
        <v>586</v>
      </c>
      <c r="F331" t="s">
        <v>587</v>
      </c>
      <c r="G331" t="s">
        <v>588</v>
      </c>
      <c r="H331" t="s">
        <v>268</v>
      </c>
      <c r="I331">
        <f>I327*J331</f>
        <v>1</v>
      </c>
      <c r="J331">
        <v>0.1111111111111111</v>
      </c>
      <c r="O331">
        <f t="shared" si="382"/>
        <v>524.98</v>
      </c>
      <c r="P331">
        <f t="shared" si="383"/>
        <v>524.98</v>
      </c>
      <c r="Q331">
        <f t="shared" si="384"/>
        <v>0</v>
      </c>
      <c r="R331">
        <f t="shared" si="385"/>
        <v>0</v>
      </c>
      <c r="S331">
        <f t="shared" si="386"/>
        <v>0</v>
      </c>
      <c r="T331">
        <f t="shared" si="387"/>
        <v>0</v>
      </c>
      <c r="U331">
        <f t="shared" si="388"/>
        <v>0</v>
      </c>
      <c r="V331">
        <f t="shared" si="389"/>
        <v>0</v>
      </c>
      <c r="W331">
        <f t="shared" si="390"/>
        <v>0</v>
      </c>
      <c r="X331">
        <f t="shared" si="391"/>
        <v>0</v>
      </c>
      <c r="Y331">
        <f t="shared" si="392"/>
        <v>0</v>
      </c>
      <c r="AA331">
        <v>16688586</v>
      </c>
      <c r="AB331">
        <f t="shared" si="393"/>
        <v>73.63</v>
      </c>
      <c r="AC331">
        <f t="shared" si="376"/>
        <v>73.63</v>
      </c>
      <c r="AD331">
        <f t="shared" si="377"/>
        <v>0</v>
      </c>
      <c r="AE331">
        <f t="shared" si="378"/>
        <v>0</v>
      </c>
      <c r="AF331">
        <f t="shared" si="379"/>
        <v>0</v>
      </c>
      <c r="AG331">
        <f t="shared" si="394"/>
        <v>0</v>
      </c>
      <c r="AH331">
        <f t="shared" si="380"/>
        <v>0</v>
      </c>
      <c r="AI331">
        <f t="shared" si="381"/>
        <v>0</v>
      </c>
      <c r="AJ331">
        <f t="shared" si="395"/>
        <v>0</v>
      </c>
      <c r="AK331">
        <v>73.63</v>
      </c>
      <c r="AL331">
        <v>73.63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95</v>
      </c>
      <c r="AU331">
        <v>65</v>
      </c>
      <c r="AV331">
        <v>1</v>
      </c>
      <c r="AW331">
        <v>1</v>
      </c>
      <c r="AZ331">
        <v>7.13</v>
      </c>
      <c r="BA331">
        <v>1</v>
      </c>
      <c r="BB331">
        <v>1</v>
      </c>
      <c r="BC331">
        <v>7.13</v>
      </c>
      <c r="BD331" t="s">
        <v>6</v>
      </c>
      <c r="BE331" t="s">
        <v>6</v>
      </c>
      <c r="BF331" t="s">
        <v>6</v>
      </c>
      <c r="BG331" t="s">
        <v>6</v>
      </c>
      <c r="BH331">
        <v>3</v>
      </c>
      <c r="BI331">
        <v>2</v>
      </c>
      <c r="BJ331" t="s">
        <v>589</v>
      </c>
      <c r="BM331">
        <v>108001</v>
      </c>
      <c r="BN331">
        <v>0</v>
      </c>
      <c r="BO331" t="s">
        <v>6</v>
      </c>
      <c r="BP331">
        <v>0</v>
      </c>
      <c r="BQ331">
        <v>3</v>
      </c>
      <c r="BR331">
        <v>0</v>
      </c>
      <c r="BS331">
        <v>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6</v>
      </c>
      <c r="BZ331">
        <v>95</v>
      </c>
      <c r="CA331">
        <v>65</v>
      </c>
      <c r="CF331">
        <v>0</v>
      </c>
      <c r="CG331">
        <v>0</v>
      </c>
      <c r="CM331">
        <v>0</v>
      </c>
      <c r="CN331" t="s">
        <v>6</v>
      </c>
      <c r="CO331">
        <v>0</v>
      </c>
      <c r="CP331">
        <f t="shared" si="396"/>
        <v>524.98</v>
      </c>
      <c r="CQ331">
        <f t="shared" si="397"/>
        <v>524.9819</v>
      </c>
      <c r="CR331">
        <f t="shared" si="398"/>
        <v>0</v>
      </c>
      <c r="CS331">
        <f t="shared" si="399"/>
        <v>0</v>
      </c>
      <c r="CT331">
        <f t="shared" si="400"/>
        <v>0</v>
      </c>
      <c r="CU331">
        <f t="shared" si="401"/>
        <v>0</v>
      </c>
      <c r="CV331">
        <f t="shared" si="402"/>
        <v>0</v>
      </c>
      <c r="CW331">
        <f t="shared" si="403"/>
        <v>0</v>
      </c>
      <c r="CX331">
        <f t="shared" si="404"/>
        <v>0</v>
      </c>
      <c r="CY331">
        <f t="shared" si="405"/>
        <v>0</v>
      </c>
      <c r="CZ331">
        <f t="shared" si="406"/>
        <v>0</v>
      </c>
      <c r="DC331" t="s">
        <v>6</v>
      </c>
      <c r="DD331" t="s">
        <v>6</v>
      </c>
      <c r="DE331" t="s">
        <v>6</v>
      </c>
      <c r="DF331" t="s">
        <v>6</v>
      </c>
      <c r="DG331" t="s">
        <v>6</v>
      </c>
      <c r="DH331" t="s">
        <v>6</v>
      </c>
      <c r="DI331" t="s">
        <v>6</v>
      </c>
      <c r="DJ331" t="s">
        <v>6</v>
      </c>
      <c r="DK331" t="s">
        <v>6</v>
      </c>
      <c r="DL331" t="s">
        <v>6</v>
      </c>
      <c r="DM331" t="s">
        <v>6</v>
      </c>
      <c r="DN331">
        <v>0</v>
      </c>
      <c r="DO331">
        <v>0</v>
      </c>
      <c r="DP331">
        <v>1</v>
      </c>
      <c r="DQ331">
        <v>1</v>
      </c>
      <c r="DU331">
        <v>1010</v>
      </c>
      <c r="DV331" t="s">
        <v>268</v>
      </c>
      <c r="DW331" t="s">
        <v>268</v>
      </c>
      <c r="DX331">
        <v>1</v>
      </c>
      <c r="EE331">
        <v>16510370</v>
      </c>
      <c r="EF331">
        <v>3</v>
      </c>
      <c r="EG331" t="s">
        <v>451</v>
      </c>
      <c r="EH331">
        <v>0</v>
      </c>
      <c r="EI331" t="s">
        <v>6</v>
      </c>
      <c r="EJ331">
        <v>2</v>
      </c>
      <c r="EK331">
        <v>108001</v>
      </c>
      <c r="EL331" t="s">
        <v>452</v>
      </c>
      <c r="EM331" t="s">
        <v>453</v>
      </c>
      <c r="EO331" t="s">
        <v>6</v>
      </c>
      <c r="EQ331">
        <v>0</v>
      </c>
      <c r="ER331">
        <v>73.63</v>
      </c>
      <c r="ES331">
        <v>73.63</v>
      </c>
      <c r="ET331">
        <v>0</v>
      </c>
      <c r="EU331">
        <v>0</v>
      </c>
      <c r="EV331">
        <v>0</v>
      </c>
      <c r="EW331">
        <v>0</v>
      </c>
      <c r="EX331">
        <v>0</v>
      </c>
      <c r="FQ331">
        <v>0</v>
      </c>
      <c r="FR331">
        <f t="shared" si="407"/>
        <v>0</v>
      </c>
      <c r="FS331">
        <v>0</v>
      </c>
      <c r="FX331">
        <v>95</v>
      </c>
      <c r="FY331">
        <v>65</v>
      </c>
      <c r="GA331" t="s">
        <v>6</v>
      </c>
      <c r="GD331">
        <v>0</v>
      </c>
      <c r="GF331">
        <v>337523617</v>
      </c>
      <c r="GG331">
        <v>1</v>
      </c>
      <c r="GH331">
        <v>1</v>
      </c>
      <c r="GI331">
        <v>4</v>
      </c>
      <c r="GJ331">
        <v>0</v>
      </c>
      <c r="GK331">
        <f>ROUND(R331*(S12)/100,2)</f>
        <v>0</v>
      </c>
      <c r="GL331">
        <f t="shared" si="408"/>
        <v>0</v>
      </c>
      <c r="GM331">
        <f t="shared" si="409"/>
        <v>524.98</v>
      </c>
      <c r="GN331">
        <f t="shared" si="410"/>
        <v>0</v>
      </c>
      <c r="GO331">
        <f t="shared" si="411"/>
        <v>524.98</v>
      </c>
      <c r="GP331">
        <f t="shared" si="412"/>
        <v>0</v>
      </c>
      <c r="GR331">
        <v>0</v>
      </c>
      <c r="GS331">
        <v>3</v>
      </c>
      <c r="GT331">
        <v>0</v>
      </c>
      <c r="GU331" t="s">
        <v>6</v>
      </c>
      <c r="GV331">
        <f t="shared" si="413"/>
        <v>0</v>
      </c>
      <c r="GW331">
        <v>1</v>
      </c>
      <c r="GX331">
        <f t="shared" si="414"/>
        <v>0</v>
      </c>
      <c r="HA331">
        <v>0</v>
      </c>
      <c r="HB331">
        <v>0</v>
      </c>
      <c r="IK331">
        <v>0</v>
      </c>
    </row>
    <row r="332" spans="1:255" x14ac:dyDescent="0.2">
      <c r="A332" s="2">
        <v>18</v>
      </c>
      <c r="B332" s="2">
        <v>1</v>
      </c>
      <c r="C332" s="2">
        <v>808</v>
      </c>
      <c r="D332" s="2"/>
      <c r="E332" s="2" t="s">
        <v>590</v>
      </c>
      <c r="F332" s="2" t="s">
        <v>591</v>
      </c>
      <c r="G332" s="2" t="s">
        <v>592</v>
      </c>
      <c r="H332" s="2" t="s">
        <v>268</v>
      </c>
      <c r="I332" s="2">
        <f>I326*J332</f>
        <v>1</v>
      </c>
      <c r="J332" s="2">
        <v>0.1111111111111111</v>
      </c>
      <c r="K332" s="2"/>
      <c r="L332" s="2"/>
      <c r="M332" s="2"/>
      <c r="N332" s="2"/>
      <c r="O332" s="2">
        <f t="shared" si="382"/>
        <v>142.63999999999999</v>
      </c>
      <c r="P332" s="2">
        <f t="shared" si="383"/>
        <v>142.63999999999999</v>
      </c>
      <c r="Q332" s="2">
        <f t="shared" si="384"/>
        <v>0</v>
      </c>
      <c r="R332" s="2">
        <f t="shared" si="385"/>
        <v>0</v>
      </c>
      <c r="S332" s="2">
        <f t="shared" si="386"/>
        <v>0</v>
      </c>
      <c r="T332" s="2">
        <f t="shared" si="387"/>
        <v>0</v>
      </c>
      <c r="U332" s="2">
        <f t="shared" si="388"/>
        <v>0</v>
      </c>
      <c r="V332" s="2">
        <f t="shared" si="389"/>
        <v>0</v>
      </c>
      <c r="W332" s="2">
        <f t="shared" si="390"/>
        <v>0</v>
      </c>
      <c r="X332" s="2">
        <f t="shared" si="391"/>
        <v>0</v>
      </c>
      <c r="Y332" s="2">
        <f t="shared" si="392"/>
        <v>0</v>
      </c>
      <c r="Z332" s="2"/>
      <c r="AA332" s="2">
        <v>16688585</v>
      </c>
      <c r="AB332" s="2">
        <f t="shared" si="393"/>
        <v>142.63999999999999</v>
      </c>
      <c r="AC332" s="2">
        <f t="shared" ref="AC332:AC337" si="415">ROUND((ES332),6)</f>
        <v>142.63999999999999</v>
      </c>
      <c r="AD332" s="2">
        <f t="shared" ref="AD332:AD337" si="416">ROUND((((ET332)-(EU332))+AE332),6)</f>
        <v>0</v>
      </c>
      <c r="AE332" s="2">
        <f t="shared" ref="AE332:AE337" si="417">ROUND((EU332),6)</f>
        <v>0</v>
      </c>
      <c r="AF332" s="2">
        <f t="shared" ref="AF332:AF337" si="418">ROUND((EV332),6)</f>
        <v>0</v>
      </c>
      <c r="AG332" s="2">
        <f t="shared" si="394"/>
        <v>0</v>
      </c>
      <c r="AH332" s="2">
        <f t="shared" ref="AH332:AH337" si="419">(EW332)</f>
        <v>0</v>
      </c>
      <c r="AI332" s="2">
        <f t="shared" ref="AI332:AI337" si="420">(EX332)</f>
        <v>0</v>
      </c>
      <c r="AJ332" s="2">
        <f t="shared" si="395"/>
        <v>0</v>
      </c>
      <c r="AK332" s="2">
        <v>142.63999999999999</v>
      </c>
      <c r="AL332" s="2">
        <v>142.63999999999999</v>
      </c>
      <c r="AM332" s="2">
        <v>0</v>
      </c>
      <c r="AN332" s="2">
        <v>0</v>
      </c>
      <c r="AO332" s="2">
        <v>0</v>
      </c>
      <c r="AP332" s="2">
        <v>0</v>
      </c>
      <c r="AQ332" s="2">
        <v>0</v>
      </c>
      <c r="AR332" s="2">
        <v>0</v>
      </c>
      <c r="AS332" s="2">
        <v>0</v>
      </c>
      <c r="AT332" s="2">
        <v>95</v>
      </c>
      <c r="AU332" s="2">
        <v>65</v>
      </c>
      <c r="AV332" s="2">
        <v>1</v>
      </c>
      <c r="AW332" s="2">
        <v>1</v>
      </c>
      <c r="AX332" s="2"/>
      <c r="AY332" s="2"/>
      <c r="AZ332" s="2">
        <v>1</v>
      </c>
      <c r="BA332" s="2">
        <v>1</v>
      </c>
      <c r="BB332" s="2">
        <v>1</v>
      </c>
      <c r="BC332" s="2">
        <v>1</v>
      </c>
      <c r="BD332" s="2" t="s">
        <v>6</v>
      </c>
      <c r="BE332" s="2" t="s">
        <v>6</v>
      </c>
      <c r="BF332" s="2" t="s">
        <v>6</v>
      </c>
      <c r="BG332" s="2" t="s">
        <v>6</v>
      </c>
      <c r="BH332" s="2">
        <v>3</v>
      </c>
      <c r="BI332" s="2">
        <v>2</v>
      </c>
      <c r="BJ332" s="2" t="s">
        <v>593</v>
      </c>
      <c r="BK332" s="2"/>
      <c r="BL332" s="2"/>
      <c r="BM332" s="2">
        <v>108001</v>
      </c>
      <c r="BN332" s="2">
        <v>0</v>
      </c>
      <c r="BO332" s="2" t="s">
        <v>6</v>
      </c>
      <c r="BP332" s="2">
        <v>0</v>
      </c>
      <c r="BQ332" s="2">
        <v>3</v>
      </c>
      <c r="BR332" s="2">
        <v>0</v>
      </c>
      <c r="BS332" s="2">
        <v>1</v>
      </c>
      <c r="BT332" s="2">
        <v>1</v>
      </c>
      <c r="BU332" s="2">
        <v>1</v>
      </c>
      <c r="BV332" s="2">
        <v>1</v>
      </c>
      <c r="BW332" s="2">
        <v>1</v>
      </c>
      <c r="BX332" s="2">
        <v>1</v>
      </c>
      <c r="BY332" s="2" t="s">
        <v>6</v>
      </c>
      <c r="BZ332" s="2">
        <v>95</v>
      </c>
      <c r="CA332" s="2">
        <v>65</v>
      </c>
      <c r="CB332" s="2"/>
      <c r="CC332" s="2"/>
      <c r="CD332" s="2"/>
      <c r="CE332" s="2"/>
      <c r="CF332" s="2">
        <v>0</v>
      </c>
      <c r="CG332" s="2">
        <v>0</v>
      </c>
      <c r="CH332" s="2"/>
      <c r="CI332" s="2"/>
      <c r="CJ332" s="2"/>
      <c r="CK332" s="2"/>
      <c r="CL332" s="2"/>
      <c r="CM332" s="2">
        <v>0</v>
      </c>
      <c r="CN332" s="2" t="s">
        <v>6</v>
      </c>
      <c r="CO332" s="2">
        <v>0</v>
      </c>
      <c r="CP332" s="2">
        <f t="shared" si="396"/>
        <v>142.63999999999999</v>
      </c>
      <c r="CQ332" s="2">
        <f t="shared" si="397"/>
        <v>142.63999999999999</v>
      </c>
      <c r="CR332" s="2">
        <f t="shared" si="398"/>
        <v>0</v>
      </c>
      <c r="CS332" s="2">
        <f t="shared" si="399"/>
        <v>0</v>
      </c>
      <c r="CT332" s="2">
        <f t="shared" si="400"/>
        <v>0</v>
      </c>
      <c r="CU332" s="2">
        <f t="shared" si="401"/>
        <v>0</v>
      </c>
      <c r="CV332" s="2">
        <f t="shared" si="402"/>
        <v>0</v>
      </c>
      <c r="CW332" s="2">
        <f t="shared" si="403"/>
        <v>0</v>
      </c>
      <c r="CX332" s="2">
        <f t="shared" si="404"/>
        <v>0</v>
      </c>
      <c r="CY332" s="2">
        <f t="shared" si="405"/>
        <v>0</v>
      </c>
      <c r="CZ332" s="2">
        <f t="shared" si="406"/>
        <v>0</v>
      </c>
      <c r="DA332" s="2"/>
      <c r="DB332" s="2"/>
      <c r="DC332" s="2" t="s">
        <v>6</v>
      </c>
      <c r="DD332" s="2" t="s">
        <v>6</v>
      </c>
      <c r="DE332" s="2" t="s">
        <v>6</v>
      </c>
      <c r="DF332" s="2" t="s">
        <v>6</v>
      </c>
      <c r="DG332" s="2" t="s">
        <v>6</v>
      </c>
      <c r="DH332" s="2" t="s">
        <v>6</v>
      </c>
      <c r="DI332" s="2" t="s">
        <v>6</v>
      </c>
      <c r="DJ332" s="2" t="s">
        <v>6</v>
      </c>
      <c r="DK332" s="2" t="s">
        <v>6</v>
      </c>
      <c r="DL332" s="2" t="s">
        <v>6</v>
      </c>
      <c r="DM332" s="2" t="s">
        <v>6</v>
      </c>
      <c r="DN332" s="2">
        <v>0</v>
      </c>
      <c r="DO332" s="2">
        <v>0</v>
      </c>
      <c r="DP332" s="2">
        <v>1</v>
      </c>
      <c r="DQ332" s="2">
        <v>1</v>
      </c>
      <c r="DR332" s="2"/>
      <c r="DS332" s="2"/>
      <c r="DT332" s="2"/>
      <c r="DU332" s="2">
        <v>1010</v>
      </c>
      <c r="DV332" s="2" t="s">
        <v>268</v>
      </c>
      <c r="DW332" s="2" t="s">
        <v>268</v>
      </c>
      <c r="DX332" s="2">
        <v>1</v>
      </c>
      <c r="DY332" s="2"/>
      <c r="DZ332" s="2"/>
      <c r="EA332" s="2"/>
      <c r="EB332" s="2"/>
      <c r="EC332" s="2"/>
      <c r="ED332" s="2"/>
      <c r="EE332" s="2">
        <v>16510370</v>
      </c>
      <c r="EF332" s="2">
        <v>3</v>
      </c>
      <c r="EG332" s="2" t="s">
        <v>451</v>
      </c>
      <c r="EH332" s="2">
        <v>0</v>
      </c>
      <c r="EI332" s="2" t="s">
        <v>6</v>
      </c>
      <c r="EJ332" s="2">
        <v>2</v>
      </c>
      <c r="EK332" s="2">
        <v>108001</v>
      </c>
      <c r="EL332" s="2" t="s">
        <v>452</v>
      </c>
      <c r="EM332" s="2" t="s">
        <v>453</v>
      </c>
      <c r="EN332" s="2"/>
      <c r="EO332" s="2" t="s">
        <v>6</v>
      </c>
      <c r="EP332" s="2"/>
      <c r="EQ332" s="2">
        <v>0</v>
      </c>
      <c r="ER332" s="2">
        <v>142.63999999999999</v>
      </c>
      <c r="ES332" s="2">
        <v>142.63999999999999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>
        <v>0</v>
      </c>
      <c r="FR332" s="2">
        <f t="shared" si="407"/>
        <v>0</v>
      </c>
      <c r="FS332" s="2">
        <v>0</v>
      </c>
      <c r="FT332" s="2"/>
      <c r="FU332" s="2"/>
      <c r="FV332" s="2"/>
      <c r="FW332" s="2"/>
      <c r="FX332" s="2">
        <v>95</v>
      </c>
      <c r="FY332" s="2">
        <v>65</v>
      </c>
      <c r="FZ332" s="2"/>
      <c r="GA332" s="2" t="s">
        <v>6</v>
      </c>
      <c r="GB332" s="2"/>
      <c r="GC332" s="2"/>
      <c r="GD332" s="2">
        <v>0</v>
      </c>
      <c r="GE332" s="2"/>
      <c r="GF332" s="2">
        <v>-223702898</v>
      </c>
      <c r="GG332" s="2">
        <v>2</v>
      </c>
      <c r="GH332" s="2">
        <v>1</v>
      </c>
      <c r="GI332" s="2">
        <v>-2</v>
      </c>
      <c r="GJ332" s="2">
        <v>0</v>
      </c>
      <c r="GK332" s="2">
        <f>ROUND(R332*(R12)/100,2)</f>
        <v>0</v>
      </c>
      <c r="GL332" s="2">
        <f t="shared" si="408"/>
        <v>0</v>
      </c>
      <c r="GM332" s="2">
        <f t="shared" si="409"/>
        <v>142.63999999999999</v>
      </c>
      <c r="GN332" s="2">
        <f t="shared" si="410"/>
        <v>0</v>
      </c>
      <c r="GO332" s="2">
        <f t="shared" si="411"/>
        <v>142.63999999999999</v>
      </c>
      <c r="GP332" s="2">
        <f t="shared" si="412"/>
        <v>0</v>
      </c>
      <c r="GQ332" s="2"/>
      <c r="GR332" s="2">
        <v>0</v>
      </c>
      <c r="GS332" s="2">
        <v>3</v>
      </c>
      <c r="GT332" s="2">
        <v>0</v>
      </c>
      <c r="GU332" s="2" t="s">
        <v>6</v>
      </c>
      <c r="GV332" s="2">
        <f t="shared" si="413"/>
        <v>0</v>
      </c>
      <c r="GW332" s="2">
        <v>1</v>
      </c>
      <c r="GX332" s="2">
        <f t="shared" si="414"/>
        <v>0</v>
      </c>
      <c r="GY332" s="2"/>
      <c r="GZ332" s="2"/>
      <c r="HA332" s="2">
        <v>0</v>
      </c>
      <c r="HB332" s="2">
        <v>0</v>
      </c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>
        <v>0</v>
      </c>
      <c r="IL332" s="2"/>
      <c r="IM332" s="2"/>
      <c r="IN332" s="2"/>
      <c r="IO332" s="2"/>
      <c r="IP332" s="2"/>
      <c r="IQ332" s="2"/>
      <c r="IR332" s="2"/>
      <c r="IS332" s="2"/>
      <c r="IT332" s="2"/>
      <c r="IU332" s="2"/>
    </row>
    <row r="333" spans="1:255" x14ac:dyDescent="0.2">
      <c r="A333">
        <v>18</v>
      </c>
      <c r="B333">
        <v>1</v>
      </c>
      <c r="C333">
        <v>825</v>
      </c>
      <c r="E333" t="s">
        <v>590</v>
      </c>
      <c r="F333" t="s">
        <v>591</v>
      </c>
      <c r="G333" t="s">
        <v>592</v>
      </c>
      <c r="H333" t="s">
        <v>268</v>
      </c>
      <c r="I333">
        <f>I327*J333</f>
        <v>1</v>
      </c>
      <c r="J333">
        <v>0.1111111111111111</v>
      </c>
      <c r="O333">
        <f t="shared" si="382"/>
        <v>1017.02</v>
      </c>
      <c r="P333">
        <f t="shared" si="383"/>
        <v>1017.02</v>
      </c>
      <c r="Q333">
        <f t="shared" si="384"/>
        <v>0</v>
      </c>
      <c r="R333">
        <f t="shared" si="385"/>
        <v>0</v>
      </c>
      <c r="S333">
        <f t="shared" si="386"/>
        <v>0</v>
      </c>
      <c r="T333">
        <f t="shared" si="387"/>
        <v>0</v>
      </c>
      <c r="U333">
        <f t="shared" si="388"/>
        <v>0</v>
      </c>
      <c r="V333">
        <f t="shared" si="389"/>
        <v>0</v>
      </c>
      <c r="W333">
        <f t="shared" si="390"/>
        <v>0</v>
      </c>
      <c r="X333">
        <f t="shared" si="391"/>
        <v>0</v>
      </c>
      <c r="Y333">
        <f t="shared" si="392"/>
        <v>0</v>
      </c>
      <c r="AA333">
        <v>16688586</v>
      </c>
      <c r="AB333">
        <f t="shared" si="393"/>
        <v>142.63999999999999</v>
      </c>
      <c r="AC333">
        <f t="shared" si="415"/>
        <v>142.63999999999999</v>
      </c>
      <c r="AD333">
        <f t="shared" si="416"/>
        <v>0</v>
      </c>
      <c r="AE333">
        <f t="shared" si="417"/>
        <v>0</v>
      </c>
      <c r="AF333">
        <f t="shared" si="418"/>
        <v>0</v>
      </c>
      <c r="AG333">
        <f t="shared" si="394"/>
        <v>0</v>
      </c>
      <c r="AH333">
        <f t="shared" si="419"/>
        <v>0</v>
      </c>
      <c r="AI333">
        <f t="shared" si="420"/>
        <v>0</v>
      </c>
      <c r="AJ333">
        <f t="shared" si="395"/>
        <v>0</v>
      </c>
      <c r="AK333">
        <v>142.63999999999999</v>
      </c>
      <c r="AL333">
        <v>142.63999999999999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95</v>
      </c>
      <c r="AU333">
        <v>65</v>
      </c>
      <c r="AV333">
        <v>1</v>
      </c>
      <c r="AW333">
        <v>1</v>
      </c>
      <c r="AZ333">
        <v>7.13</v>
      </c>
      <c r="BA333">
        <v>1</v>
      </c>
      <c r="BB333">
        <v>1</v>
      </c>
      <c r="BC333">
        <v>7.13</v>
      </c>
      <c r="BD333" t="s">
        <v>6</v>
      </c>
      <c r="BE333" t="s">
        <v>6</v>
      </c>
      <c r="BF333" t="s">
        <v>6</v>
      </c>
      <c r="BG333" t="s">
        <v>6</v>
      </c>
      <c r="BH333">
        <v>3</v>
      </c>
      <c r="BI333">
        <v>2</v>
      </c>
      <c r="BJ333" t="s">
        <v>593</v>
      </c>
      <c r="BM333">
        <v>108001</v>
      </c>
      <c r="BN333">
        <v>0</v>
      </c>
      <c r="BO333" t="s">
        <v>6</v>
      </c>
      <c r="BP333">
        <v>0</v>
      </c>
      <c r="BQ333">
        <v>3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6</v>
      </c>
      <c r="BZ333">
        <v>95</v>
      </c>
      <c r="CA333">
        <v>65</v>
      </c>
      <c r="CF333">
        <v>0</v>
      </c>
      <c r="CG333">
        <v>0</v>
      </c>
      <c r="CM333">
        <v>0</v>
      </c>
      <c r="CN333" t="s">
        <v>6</v>
      </c>
      <c r="CO333">
        <v>0</v>
      </c>
      <c r="CP333">
        <f t="shared" si="396"/>
        <v>1017.02</v>
      </c>
      <c r="CQ333">
        <f t="shared" si="397"/>
        <v>1017.0231999999999</v>
      </c>
      <c r="CR333">
        <f t="shared" si="398"/>
        <v>0</v>
      </c>
      <c r="CS333">
        <f t="shared" si="399"/>
        <v>0</v>
      </c>
      <c r="CT333">
        <f t="shared" si="400"/>
        <v>0</v>
      </c>
      <c r="CU333">
        <f t="shared" si="401"/>
        <v>0</v>
      </c>
      <c r="CV333">
        <f t="shared" si="402"/>
        <v>0</v>
      </c>
      <c r="CW333">
        <f t="shared" si="403"/>
        <v>0</v>
      </c>
      <c r="CX333">
        <f t="shared" si="404"/>
        <v>0</v>
      </c>
      <c r="CY333">
        <f t="shared" si="405"/>
        <v>0</v>
      </c>
      <c r="CZ333">
        <f t="shared" si="406"/>
        <v>0</v>
      </c>
      <c r="DC333" t="s">
        <v>6</v>
      </c>
      <c r="DD333" t="s">
        <v>6</v>
      </c>
      <c r="DE333" t="s">
        <v>6</v>
      </c>
      <c r="DF333" t="s">
        <v>6</v>
      </c>
      <c r="DG333" t="s">
        <v>6</v>
      </c>
      <c r="DH333" t="s">
        <v>6</v>
      </c>
      <c r="DI333" t="s">
        <v>6</v>
      </c>
      <c r="DJ333" t="s">
        <v>6</v>
      </c>
      <c r="DK333" t="s">
        <v>6</v>
      </c>
      <c r="DL333" t="s">
        <v>6</v>
      </c>
      <c r="DM333" t="s">
        <v>6</v>
      </c>
      <c r="DN333">
        <v>0</v>
      </c>
      <c r="DO333">
        <v>0</v>
      </c>
      <c r="DP333">
        <v>1</v>
      </c>
      <c r="DQ333">
        <v>1</v>
      </c>
      <c r="DU333">
        <v>1010</v>
      </c>
      <c r="DV333" t="s">
        <v>268</v>
      </c>
      <c r="DW333" t="s">
        <v>268</v>
      </c>
      <c r="DX333">
        <v>1</v>
      </c>
      <c r="EE333">
        <v>16510370</v>
      </c>
      <c r="EF333">
        <v>3</v>
      </c>
      <c r="EG333" t="s">
        <v>451</v>
      </c>
      <c r="EH333">
        <v>0</v>
      </c>
      <c r="EI333" t="s">
        <v>6</v>
      </c>
      <c r="EJ333">
        <v>2</v>
      </c>
      <c r="EK333">
        <v>108001</v>
      </c>
      <c r="EL333" t="s">
        <v>452</v>
      </c>
      <c r="EM333" t="s">
        <v>453</v>
      </c>
      <c r="EO333" t="s">
        <v>6</v>
      </c>
      <c r="EQ333">
        <v>0</v>
      </c>
      <c r="ER333">
        <v>142.63999999999999</v>
      </c>
      <c r="ES333">
        <v>142.63999999999999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 t="shared" si="407"/>
        <v>0</v>
      </c>
      <c r="FS333">
        <v>0</v>
      </c>
      <c r="FX333">
        <v>95</v>
      </c>
      <c r="FY333">
        <v>65</v>
      </c>
      <c r="GA333" t="s">
        <v>6</v>
      </c>
      <c r="GD333">
        <v>0</v>
      </c>
      <c r="GF333">
        <v>-223702898</v>
      </c>
      <c r="GG333">
        <v>1</v>
      </c>
      <c r="GH333">
        <v>1</v>
      </c>
      <c r="GI333">
        <v>4</v>
      </c>
      <c r="GJ333">
        <v>0</v>
      </c>
      <c r="GK333">
        <f>ROUND(R333*(S12)/100,2)</f>
        <v>0</v>
      </c>
      <c r="GL333">
        <f t="shared" si="408"/>
        <v>0</v>
      </c>
      <c r="GM333">
        <f t="shared" si="409"/>
        <v>1017.02</v>
      </c>
      <c r="GN333">
        <f t="shared" si="410"/>
        <v>0</v>
      </c>
      <c r="GO333">
        <f t="shared" si="411"/>
        <v>1017.02</v>
      </c>
      <c r="GP333">
        <f t="shared" si="412"/>
        <v>0</v>
      </c>
      <c r="GR333">
        <v>0</v>
      </c>
      <c r="GS333">
        <v>3</v>
      </c>
      <c r="GT333">
        <v>0</v>
      </c>
      <c r="GU333" t="s">
        <v>6</v>
      </c>
      <c r="GV333">
        <f t="shared" si="413"/>
        <v>0</v>
      </c>
      <c r="GW333">
        <v>1</v>
      </c>
      <c r="GX333">
        <f t="shared" si="414"/>
        <v>0</v>
      </c>
      <c r="HA333">
        <v>0</v>
      </c>
      <c r="HB333">
        <v>0</v>
      </c>
      <c r="IK333">
        <v>0</v>
      </c>
    </row>
    <row r="334" spans="1:255" x14ac:dyDescent="0.2">
      <c r="A334" s="2">
        <v>17</v>
      </c>
      <c r="B334" s="2">
        <v>1</v>
      </c>
      <c r="C334" s="2">
        <f>ROW(SmtRes!A832)</f>
        <v>832</v>
      </c>
      <c r="D334" s="2">
        <f>ROW(EtalonRes!A773)</f>
        <v>773</v>
      </c>
      <c r="E334" s="2" t="s">
        <v>594</v>
      </c>
      <c r="F334" s="2" t="s">
        <v>595</v>
      </c>
      <c r="G334" s="2" t="s">
        <v>596</v>
      </c>
      <c r="H334" s="2" t="s">
        <v>447</v>
      </c>
      <c r="I334" s="2">
        <v>2</v>
      </c>
      <c r="J334" s="2">
        <v>0</v>
      </c>
      <c r="K334" s="2"/>
      <c r="L334" s="2"/>
      <c r="M334" s="2"/>
      <c r="N334" s="2"/>
      <c r="O334" s="2">
        <f t="shared" si="382"/>
        <v>23.02</v>
      </c>
      <c r="P334" s="2">
        <f t="shared" si="383"/>
        <v>0.8</v>
      </c>
      <c r="Q334" s="2">
        <f t="shared" si="384"/>
        <v>0</v>
      </c>
      <c r="R334" s="2">
        <f t="shared" si="385"/>
        <v>0</v>
      </c>
      <c r="S334" s="2">
        <f t="shared" si="386"/>
        <v>22.22</v>
      </c>
      <c r="T334" s="2">
        <f t="shared" si="387"/>
        <v>0</v>
      </c>
      <c r="U334" s="2">
        <f t="shared" si="388"/>
        <v>2.2400000000000002</v>
      </c>
      <c r="V334" s="2">
        <f t="shared" si="389"/>
        <v>0</v>
      </c>
      <c r="W334" s="2">
        <f t="shared" si="390"/>
        <v>0</v>
      </c>
      <c r="X334" s="2">
        <f t="shared" si="391"/>
        <v>21.11</v>
      </c>
      <c r="Y334" s="2">
        <f t="shared" si="392"/>
        <v>14.44</v>
      </c>
      <c r="Z334" s="2"/>
      <c r="AA334" s="2">
        <v>16688585</v>
      </c>
      <c r="AB334" s="2">
        <f t="shared" si="393"/>
        <v>11.51</v>
      </c>
      <c r="AC334" s="2">
        <f t="shared" si="415"/>
        <v>0.4</v>
      </c>
      <c r="AD334" s="2">
        <f t="shared" si="416"/>
        <v>0</v>
      </c>
      <c r="AE334" s="2">
        <f t="shared" si="417"/>
        <v>0</v>
      </c>
      <c r="AF334" s="2">
        <f t="shared" si="418"/>
        <v>11.11</v>
      </c>
      <c r="AG334" s="2">
        <f t="shared" si="394"/>
        <v>0</v>
      </c>
      <c r="AH334" s="2">
        <f t="shared" si="419"/>
        <v>1.1200000000000001</v>
      </c>
      <c r="AI334" s="2">
        <f t="shared" si="420"/>
        <v>0</v>
      </c>
      <c r="AJ334" s="2">
        <f t="shared" si="395"/>
        <v>0</v>
      </c>
      <c r="AK334" s="2">
        <v>11.51</v>
      </c>
      <c r="AL334" s="2">
        <v>0.4</v>
      </c>
      <c r="AM334" s="2">
        <v>0</v>
      </c>
      <c r="AN334" s="2">
        <v>0</v>
      </c>
      <c r="AO334" s="2">
        <v>11.11</v>
      </c>
      <c r="AP334" s="2">
        <v>0</v>
      </c>
      <c r="AQ334" s="2">
        <v>1.1200000000000001</v>
      </c>
      <c r="AR334" s="2">
        <v>0</v>
      </c>
      <c r="AS334" s="2">
        <v>0</v>
      </c>
      <c r="AT334" s="2">
        <v>95</v>
      </c>
      <c r="AU334" s="2">
        <v>65</v>
      </c>
      <c r="AV334" s="2">
        <v>1</v>
      </c>
      <c r="AW334" s="2">
        <v>1</v>
      </c>
      <c r="AX334" s="2"/>
      <c r="AY334" s="2"/>
      <c r="AZ334" s="2">
        <v>1</v>
      </c>
      <c r="BA334" s="2">
        <v>1</v>
      </c>
      <c r="BB334" s="2">
        <v>1</v>
      </c>
      <c r="BC334" s="2">
        <v>1</v>
      </c>
      <c r="BD334" s="2" t="s">
        <v>6</v>
      </c>
      <c r="BE334" s="2" t="s">
        <v>6</v>
      </c>
      <c r="BF334" s="2" t="s">
        <v>6</v>
      </c>
      <c r="BG334" s="2" t="s">
        <v>6</v>
      </c>
      <c r="BH334" s="2">
        <v>0</v>
      </c>
      <c r="BI334" s="2">
        <v>2</v>
      </c>
      <c r="BJ334" s="2" t="s">
        <v>597</v>
      </c>
      <c r="BK334" s="2"/>
      <c r="BL334" s="2"/>
      <c r="BM334" s="2">
        <v>108001</v>
      </c>
      <c r="BN334" s="2">
        <v>0</v>
      </c>
      <c r="BO334" s="2" t="s">
        <v>6</v>
      </c>
      <c r="BP334" s="2">
        <v>0</v>
      </c>
      <c r="BQ334" s="2">
        <v>3</v>
      </c>
      <c r="BR334" s="2">
        <v>0</v>
      </c>
      <c r="BS334" s="2">
        <v>1</v>
      </c>
      <c r="BT334" s="2">
        <v>1</v>
      </c>
      <c r="BU334" s="2">
        <v>1</v>
      </c>
      <c r="BV334" s="2">
        <v>1</v>
      </c>
      <c r="BW334" s="2">
        <v>1</v>
      </c>
      <c r="BX334" s="2">
        <v>1</v>
      </c>
      <c r="BY334" s="2" t="s">
        <v>6</v>
      </c>
      <c r="BZ334" s="2">
        <v>95</v>
      </c>
      <c r="CA334" s="2">
        <v>65</v>
      </c>
      <c r="CB334" s="2"/>
      <c r="CC334" s="2"/>
      <c r="CD334" s="2"/>
      <c r="CE334" s="2"/>
      <c r="CF334" s="2">
        <v>0</v>
      </c>
      <c r="CG334" s="2">
        <v>0</v>
      </c>
      <c r="CH334" s="2"/>
      <c r="CI334" s="2"/>
      <c r="CJ334" s="2"/>
      <c r="CK334" s="2"/>
      <c r="CL334" s="2"/>
      <c r="CM334" s="2">
        <v>0</v>
      </c>
      <c r="CN334" s="2" t="s">
        <v>6</v>
      </c>
      <c r="CO334" s="2">
        <v>0</v>
      </c>
      <c r="CP334" s="2">
        <f t="shared" si="396"/>
        <v>23.02</v>
      </c>
      <c r="CQ334" s="2">
        <f t="shared" si="397"/>
        <v>0.4</v>
      </c>
      <c r="CR334" s="2">
        <f t="shared" si="398"/>
        <v>0</v>
      </c>
      <c r="CS334" s="2">
        <f t="shared" si="399"/>
        <v>0</v>
      </c>
      <c r="CT334" s="2">
        <f t="shared" si="400"/>
        <v>11.11</v>
      </c>
      <c r="CU334" s="2">
        <f t="shared" si="401"/>
        <v>0</v>
      </c>
      <c r="CV334" s="2">
        <f t="shared" si="402"/>
        <v>1.1200000000000001</v>
      </c>
      <c r="CW334" s="2">
        <f t="shared" si="403"/>
        <v>0</v>
      </c>
      <c r="CX334" s="2">
        <f t="shared" si="404"/>
        <v>0</v>
      </c>
      <c r="CY334" s="2">
        <f t="shared" si="405"/>
        <v>21.109000000000002</v>
      </c>
      <c r="CZ334" s="2">
        <f t="shared" si="406"/>
        <v>14.443</v>
      </c>
      <c r="DA334" s="2"/>
      <c r="DB334" s="2"/>
      <c r="DC334" s="2" t="s">
        <v>6</v>
      </c>
      <c r="DD334" s="2" t="s">
        <v>6</v>
      </c>
      <c r="DE334" s="2" t="s">
        <v>6</v>
      </c>
      <c r="DF334" s="2" t="s">
        <v>6</v>
      </c>
      <c r="DG334" s="2" t="s">
        <v>6</v>
      </c>
      <c r="DH334" s="2" t="s">
        <v>6</v>
      </c>
      <c r="DI334" s="2" t="s">
        <v>6</v>
      </c>
      <c r="DJ334" s="2" t="s">
        <v>6</v>
      </c>
      <c r="DK334" s="2" t="s">
        <v>6</v>
      </c>
      <c r="DL334" s="2" t="s">
        <v>6</v>
      </c>
      <c r="DM334" s="2" t="s">
        <v>6</v>
      </c>
      <c r="DN334" s="2">
        <v>0</v>
      </c>
      <c r="DO334" s="2">
        <v>0</v>
      </c>
      <c r="DP334" s="2">
        <v>1</v>
      </c>
      <c r="DQ334" s="2">
        <v>1</v>
      </c>
      <c r="DR334" s="2"/>
      <c r="DS334" s="2"/>
      <c r="DT334" s="2"/>
      <c r="DU334" s="2">
        <v>1013</v>
      </c>
      <c r="DV334" s="2" t="s">
        <v>447</v>
      </c>
      <c r="DW334" s="2" t="s">
        <v>447</v>
      </c>
      <c r="DX334" s="2">
        <v>1</v>
      </c>
      <c r="DY334" s="2"/>
      <c r="DZ334" s="2"/>
      <c r="EA334" s="2"/>
      <c r="EB334" s="2"/>
      <c r="EC334" s="2"/>
      <c r="ED334" s="2"/>
      <c r="EE334" s="2">
        <v>16510370</v>
      </c>
      <c r="EF334" s="2">
        <v>3</v>
      </c>
      <c r="EG334" s="2" t="s">
        <v>451</v>
      </c>
      <c r="EH334" s="2">
        <v>0</v>
      </c>
      <c r="EI334" s="2" t="s">
        <v>6</v>
      </c>
      <c r="EJ334" s="2">
        <v>2</v>
      </c>
      <c r="EK334" s="2">
        <v>108001</v>
      </c>
      <c r="EL334" s="2" t="s">
        <v>452</v>
      </c>
      <c r="EM334" s="2" t="s">
        <v>453</v>
      </c>
      <c r="EN334" s="2"/>
      <c r="EO334" s="2" t="s">
        <v>6</v>
      </c>
      <c r="EP334" s="2"/>
      <c r="EQ334" s="2">
        <v>0</v>
      </c>
      <c r="ER334" s="2">
        <v>11.51</v>
      </c>
      <c r="ES334" s="2">
        <v>0.4</v>
      </c>
      <c r="ET334" s="2">
        <v>0</v>
      </c>
      <c r="EU334" s="2">
        <v>0</v>
      </c>
      <c r="EV334" s="2">
        <v>11.11</v>
      </c>
      <c r="EW334" s="2">
        <v>1.1200000000000001</v>
      </c>
      <c r="EX334" s="2">
        <v>0</v>
      </c>
      <c r="EY334" s="2">
        <v>0</v>
      </c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>
        <v>0</v>
      </c>
      <c r="FR334" s="2">
        <f t="shared" si="407"/>
        <v>0</v>
      </c>
      <c r="FS334" s="2">
        <v>0</v>
      </c>
      <c r="FT334" s="2"/>
      <c r="FU334" s="2"/>
      <c r="FV334" s="2"/>
      <c r="FW334" s="2"/>
      <c r="FX334" s="2">
        <v>95</v>
      </c>
      <c r="FY334" s="2">
        <v>65</v>
      </c>
      <c r="FZ334" s="2"/>
      <c r="GA334" s="2" t="s">
        <v>6</v>
      </c>
      <c r="GB334" s="2"/>
      <c r="GC334" s="2"/>
      <c r="GD334" s="2">
        <v>0</v>
      </c>
      <c r="GE334" s="2"/>
      <c r="GF334" s="2">
        <v>234181014</v>
      </c>
      <c r="GG334" s="2">
        <v>2</v>
      </c>
      <c r="GH334" s="2">
        <v>1</v>
      </c>
      <c r="GI334" s="2">
        <v>-2</v>
      </c>
      <c r="GJ334" s="2">
        <v>0</v>
      </c>
      <c r="GK334" s="2">
        <f>ROUND(R334*(R12)/100,2)</f>
        <v>0</v>
      </c>
      <c r="GL334" s="2">
        <f t="shared" si="408"/>
        <v>0</v>
      </c>
      <c r="GM334" s="2">
        <f t="shared" si="409"/>
        <v>58.57</v>
      </c>
      <c r="GN334" s="2">
        <f t="shared" si="410"/>
        <v>0</v>
      </c>
      <c r="GO334" s="2">
        <f t="shared" si="411"/>
        <v>58.57</v>
      </c>
      <c r="GP334" s="2">
        <f t="shared" si="412"/>
        <v>0</v>
      </c>
      <c r="GQ334" s="2"/>
      <c r="GR334" s="2">
        <v>0</v>
      </c>
      <c r="GS334" s="2">
        <v>3</v>
      </c>
      <c r="GT334" s="2">
        <v>0</v>
      </c>
      <c r="GU334" s="2" t="s">
        <v>6</v>
      </c>
      <c r="GV334" s="2">
        <f t="shared" si="413"/>
        <v>0</v>
      </c>
      <c r="GW334" s="2">
        <v>1</v>
      </c>
      <c r="GX334" s="2">
        <f t="shared" si="414"/>
        <v>0</v>
      </c>
      <c r="GY334" s="2"/>
      <c r="GZ334" s="2"/>
      <c r="HA334" s="2">
        <v>0</v>
      </c>
      <c r="HB334" s="2">
        <v>0</v>
      </c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>
        <v>0</v>
      </c>
      <c r="IL334" s="2"/>
      <c r="IM334" s="2"/>
      <c r="IN334" s="2"/>
      <c r="IO334" s="2"/>
      <c r="IP334" s="2"/>
      <c r="IQ334" s="2"/>
      <c r="IR334" s="2"/>
      <c r="IS334" s="2"/>
      <c r="IT334" s="2"/>
      <c r="IU334" s="2"/>
    </row>
    <row r="335" spans="1:255" x14ac:dyDescent="0.2">
      <c r="A335">
        <v>17</v>
      </c>
      <c r="B335">
        <v>1</v>
      </c>
      <c r="C335">
        <f>ROW(SmtRes!A836)</f>
        <v>836</v>
      </c>
      <c r="D335">
        <f>ROW(EtalonRes!A776)</f>
        <v>776</v>
      </c>
      <c r="E335" t="s">
        <v>594</v>
      </c>
      <c r="F335" t="s">
        <v>595</v>
      </c>
      <c r="G335" t="s">
        <v>596</v>
      </c>
      <c r="H335" t="s">
        <v>447</v>
      </c>
      <c r="I335">
        <v>2</v>
      </c>
      <c r="J335">
        <v>0</v>
      </c>
      <c r="O335">
        <f t="shared" si="382"/>
        <v>164.13</v>
      </c>
      <c r="P335">
        <f t="shared" si="383"/>
        <v>5.7</v>
      </c>
      <c r="Q335">
        <f t="shared" si="384"/>
        <v>0</v>
      </c>
      <c r="R335">
        <f t="shared" si="385"/>
        <v>0</v>
      </c>
      <c r="S335">
        <f t="shared" si="386"/>
        <v>158.43</v>
      </c>
      <c r="T335">
        <f t="shared" si="387"/>
        <v>0</v>
      </c>
      <c r="U335">
        <f t="shared" si="388"/>
        <v>2.2400000000000002</v>
      </c>
      <c r="V335">
        <f t="shared" si="389"/>
        <v>0</v>
      </c>
      <c r="W335">
        <f t="shared" si="390"/>
        <v>0</v>
      </c>
      <c r="X335">
        <f t="shared" si="391"/>
        <v>150.51</v>
      </c>
      <c r="Y335">
        <f t="shared" si="392"/>
        <v>102.98</v>
      </c>
      <c r="AA335">
        <v>16688586</v>
      </c>
      <c r="AB335">
        <f t="shared" si="393"/>
        <v>11.51</v>
      </c>
      <c r="AC335">
        <f t="shared" si="415"/>
        <v>0.4</v>
      </c>
      <c r="AD335">
        <f t="shared" si="416"/>
        <v>0</v>
      </c>
      <c r="AE335">
        <f t="shared" si="417"/>
        <v>0</v>
      </c>
      <c r="AF335">
        <f t="shared" si="418"/>
        <v>11.11</v>
      </c>
      <c r="AG335">
        <f t="shared" si="394"/>
        <v>0</v>
      </c>
      <c r="AH335">
        <f t="shared" si="419"/>
        <v>1.1200000000000001</v>
      </c>
      <c r="AI335">
        <f t="shared" si="420"/>
        <v>0</v>
      </c>
      <c r="AJ335">
        <f t="shared" si="395"/>
        <v>0</v>
      </c>
      <c r="AK335">
        <v>11.51</v>
      </c>
      <c r="AL335">
        <v>0.4</v>
      </c>
      <c r="AM335">
        <v>0</v>
      </c>
      <c r="AN335">
        <v>0</v>
      </c>
      <c r="AO335">
        <v>11.11</v>
      </c>
      <c r="AP335">
        <v>0</v>
      </c>
      <c r="AQ335">
        <v>1.1200000000000001</v>
      </c>
      <c r="AR335">
        <v>0</v>
      </c>
      <c r="AS335">
        <v>0</v>
      </c>
      <c r="AT335">
        <v>95</v>
      </c>
      <c r="AU335">
        <v>65</v>
      </c>
      <c r="AV335">
        <v>1</v>
      </c>
      <c r="AW335">
        <v>1</v>
      </c>
      <c r="AZ335">
        <v>7.13</v>
      </c>
      <c r="BA335">
        <v>7.13</v>
      </c>
      <c r="BB335">
        <v>7.13</v>
      </c>
      <c r="BC335">
        <v>7.13</v>
      </c>
      <c r="BD335" t="s">
        <v>6</v>
      </c>
      <c r="BE335" t="s">
        <v>6</v>
      </c>
      <c r="BF335" t="s">
        <v>6</v>
      </c>
      <c r="BG335" t="s">
        <v>6</v>
      </c>
      <c r="BH335">
        <v>0</v>
      </c>
      <c r="BI335">
        <v>2</v>
      </c>
      <c r="BJ335" t="s">
        <v>597</v>
      </c>
      <c r="BM335">
        <v>108001</v>
      </c>
      <c r="BN335">
        <v>0</v>
      </c>
      <c r="BO335" t="s">
        <v>6</v>
      </c>
      <c r="BP335">
        <v>0</v>
      </c>
      <c r="BQ335">
        <v>3</v>
      </c>
      <c r="BR335">
        <v>0</v>
      </c>
      <c r="BS335">
        <v>7.13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6</v>
      </c>
      <c r="BZ335">
        <v>95</v>
      </c>
      <c r="CA335">
        <v>65</v>
      </c>
      <c r="CF335">
        <v>0</v>
      </c>
      <c r="CG335">
        <v>0</v>
      </c>
      <c r="CM335">
        <v>0</v>
      </c>
      <c r="CN335" t="s">
        <v>6</v>
      </c>
      <c r="CO335">
        <v>0</v>
      </c>
      <c r="CP335">
        <f t="shared" si="396"/>
        <v>164.13</v>
      </c>
      <c r="CQ335">
        <f t="shared" si="397"/>
        <v>2.8520000000000003</v>
      </c>
      <c r="CR335">
        <f t="shared" si="398"/>
        <v>0</v>
      </c>
      <c r="CS335">
        <f t="shared" si="399"/>
        <v>0</v>
      </c>
      <c r="CT335">
        <f t="shared" si="400"/>
        <v>79.214299999999994</v>
      </c>
      <c r="CU335">
        <f t="shared" si="401"/>
        <v>0</v>
      </c>
      <c r="CV335">
        <f t="shared" si="402"/>
        <v>1.1200000000000001</v>
      </c>
      <c r="CW335">
        <f t="shared" si="403"/>
        <v>0</v>
      </c>
      <c r="CX335">
        <f t="shared" si="404"/>
        <v>0</v>
      </c>
      <c r="CY335">
        <f t="shared" si="405"/>
        <v>150.5085</v>
      </c>
      <c r="CZ335">
        <f t="shared" si="406"/>
        <v>102.9795</v>
      </c>
      <c r="DC335" t="s">
        <v>6</v>
      </c>
      <c r="DD335" t="s">
        <v>6</v>
      </c>
      <c r="DE335" t="s">
        <v>6</v>
      </c>
      <c r="DF335" t="s">
        <v>6</v>
      </c>
      <c r="DG335" t="s">
        <v>6</v>
      </c>
      <c r="DH335" t="s">
        <v>6</v>
      </c>
      <c r="DI335" t="s">
        <v>6</v>
      </c>
      <c r="DJ335" t="s">
        <v>6</v>
      </c>
      <c r="DK335" t="s">
        <v>6</v>
      </c>
      <c r="DL335" t="s">
        <v>6</v>
      </c>
      <c r="DM335" t="s">
        <v>6</v>
      </c>
      <c r="DN335">
        <v>0</v>
      </c>
      <c r="DO335">
        <v>0</v>
      </c>
      <c r="DP335">
        <v>1</v>
      </c>
      <c r="DQ335">
        <v>1</v>
      </c>
      <c r="DU335">
        <v>1013</v>
      </c>
      <c r="DV335" t="s">
        <v>447</v>
      </c>
      <c r="DW335" t="s">
        <v>447</v>
      </c>
      <c r="DX335">
        <v>1</v>
      </c>
      <c r="EE335">
        <v>16510370</v>
      </c>
      <c r="EF335">
        <v>3</v>
      </c>
      <c r="EG335" t="s">
        <v>451</v>
      </c>
      <c r="EH335">
        <v>0</v>
      </c>
      <c r="EI335" t="s">
        <v>6</v>
      </c>
      <c r="EJ335">
        <v>2</v>
      </c>
      <c r="EK335">
        <v>108001</v>
      </c>
      <c r="EL335" t="s">
        <v>452</v>
      </c>
      <c r="EM335" t="s">
        <v>453</v>
      </c>
      <c r="EO335" t="s">
        <v>6</v>
      </c>
      <c r="EQ335">
        <v>0</v>
      </c>
      <c r="ER335">
        <v>11.51</v>
      </c>
      <c r="ES335">
        <v>0.4</v>
      </c>
      <c r="ET335">
        <v>0</v>
      </c>
      <c r="EU335">
        <v>0</v>
      </c>
      <c r="EV335">
        <v>11.11</v>
      </c>
      <c r="EW335">
        <v>1.1200000000000001</v>
      </c>
      <c r="EX335">
        <v>0</v>
      </c>
      <c r="EY335">
        <v>0</v>
      </c>
      <c r="FQ335">
        <v>0</v>
      </c>
      <c r="FR335">
        <f t="shared" si="407"/>
        <v>0</v>
      </c>
      <c r="FS335">
        <v>0</v>
      </c>
      <c r="FX335">
        <v>95</v>
      </c>
      <c r="FY335">
        <v>65</v>
      </c>
      <c r="GA335" t="s">
        <v>6</v>
      </c>
      <c r="GD335">
        <v>0</v>
      </c>
      <c r="GF335">
        <v>234181014</v>
      </c>
      <c r="GG335">
        <v>1</v>
      </c>
      <c r="GH335">
        <v>1</v>
      </c>
      <c r="GI335">
        <v>4</v>
      </c>
      <c r="GJ335">
        <v>0</v>
      </c>
      <c r="GK335">
        <f>ROUND(R335*(S12)/100,2)</f>
        <v>0</v>
      </c>
      <c r="GL335">
        <f t="shared" si="408"/>
        <v>0</v>
      </c>
      <c r="GM335">
        <f t="shared" si="409"/>
        <v>417.62</v>
      </c>
      <c r="GN335">
        <f t="shared" si="410"/>
        <v>0</v>
      </c>
      <c r="GO335">
        <f t="shared" si="411"/>
        <v>417.62</v>
      </c>
      <c r="GP335">
        <f t="shared" si="412"/>
        <v>0</v>
      </c>
      <c r="GR335">
        <v>0</v>
      </c>
      <c r="GS335">
        <v>3</v>
      </c>
      <c r="GT335">
        <v>0</v>
      </c>
      <c r="GU335" t="s">
        <v>6</v>
      </c>
      <c r="GV335">
        <f t="shared" si="413"/>
        <v>0</v>
      </c>
      <c r="GW335">
        <v>1</v>
      </c>
      <c r="GX335">
        <f t="shared" si="414"/>
        <v>0</v>
      </c>
      <c r="HA335">
        <v>0</v>
      </c>
      <c r="HB335">
        <v>0</v>
      </c>
      <c r="IK335">
        <v>0</v>
      </c>
    </row>
    <row r="336" spans="1:255" x14ac:dyDescent="0.2">
      <c r="A336" s="2">
        <v>18</v>
      </c>
      <c r="B336" s="2">
        <v>1</v>
      </c>
      <c r="C336" s="2">
        <v>831</v>
      </c>
      <c r="D336" s="2"/>
      <c r="E336" s="2" t="s">
        <v>598</v>
      </c>
      <c r="F336" s="2" t="s">
        <v>599</v>
      </c>
      <c r="G336" s="2" t="s">
        <v>600</v>
      </c>
      <c r="H336" s="2" t="s">
        <v>268</v>
      </c>
      <c r="I336" s="2">
        <f>I334*J336</f>
        <v>2</v>
      </c>
      <c r="J336" s="2">
        <v>1</v>
      </c>
      <c r="K336" s="2"/>
      <c r="L336" s="2"/>
      <c r="M336" s="2"/>
      <c r="N336" s="2"/>
      <c r="O336" s="2">
        <f t="shared" si="382"/>
        <v>153.78</v>
      </c>
      <c r="P336" s="2">
        <f t="shared" si="383"/>
        <v>153.78</v>
      </c>
      <c r="Q336" s="2">
        <f t="shared" si="384"/>
        <v>0</v>
      </c>
      <c r="R336" s="2">
        <f t="shared" si="385"/>
        <v>0</v>
      </c>
      <c r="S336" s="2">
        <f t="shared" si="386"/>
        <v>0</v>
      </c>
      <c r="T336" s="2">
        <f t="shared" si="387"/>
        <v>0</v>
      </c>
      <c r="U336" s="2">
        <f t="shared" si="388"/>
        <v>0</v>
      </c>
      <c r="V336" s="2">
        <f t="shared" si="389"/>
        <v>0</v>
      </c>
      <c r="W336" s="2">
        <f t="shared" si="390"/>
        <v>0</v>
      </c>
      <c r="X336" s="2">
        <f t="shared" si="391"/>
        <v>0</v>
      </c>
      <c r="Y336" s="2">
        <f t="shared" si="392"/>
        <v>0</v>
      </c>
      <c r="Z336" s="2"/>
      <c r="AA336" s="2">
        <v>16688585</v>
      </c>
      <c r="AB336" s="2">
        <f t="shared" si="393"/>
        <v>76.89</v>
      </c>
      <c r="AC336" s="2">
        <f t="shared" si="415"/>
        <v>76.89</v>
      </c>
      <c r="AD336" s="2">
        <f t="shared" si="416"/>
        <v>0</v>
      </c>
      <c r="AE336" s="2">
        <f t="shared" si="417"/>
        <v>0</v>
      </c>
      <c r="AF336" s="2">
        <f t="shared" si="418"/>
        <v>0</v>
      </c>
      <c r="AG336" s="2">
        <f t="shared" si="394"/>
        <v>0</v>
      </c>
      <c r="AH336" s="2">
        <f t="shared" si="419"/>
        <v>0</v>
      </c>
      <c r="AI336" s="2">
        <f t="shared" si="420"/>
        <v>0</v>
      </c>
      <c r="AJ336" s="2">
        <f t="shared" si="395"/>
        <v>0</v>
      </c>
      <c r="AK336" s="2">
        <v>76.89</v>
      </c>
      <c r="AL336" s="2">
        <v>76.89</v>
      </c>
      <c r="AM336" s="2">
        <v>0</v>
      </c>
      <c r="AN336" s="2">
        <v>0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95</v>
      </c>
      <c r="AU336" s="2">
        <v>65</v>
      </c>
      <c r="AV336" s="2">
        <v>1</v>
      </c>
      <c r="AW336" s="2">
        <v>1</v>
      </c>
      <c r="AX336" s="2"/>
      <c r="AY336" s="2"/>
      <c r="AZ336" s="2">
        <v>1</v>
      </c>
      <c r="BA336" s="2">
        <v>1</v>
      </c>
      <c r="BB336" s="2">
        <v>1</v>
      </c>
      <c r="BC336" s="2">
        <v>1</v>
      </c>
      <c r="BD336" s="2" t="s">
        <v>6</v>
      </c>
      <c r="BE336" s="2" t="s">
        <v>6</v>
      </c>
      <c r="BF336" s="2" t="s">
        <v>6</v>
      </c>
      <c r="BG336" s="2" t="s">
        <v>6</v>
      </c>
      <c r="BH336" s="2">
        <v>3</v>
      </c>
      <c r="BI336" s="2">
        <v>2</v>
      </c>
      <c r="BJ336" s="2" t="s">
        <v>601</v>
      </c>
      <c r="BK336" s="2"/>
      <c r="BL336" s="2"/>
      <c r="BM336" s="2">
        <v>108001</v>
      </c>
      <c r="BN336" s="2">
        <v>0</v>
      </c>
      <c r="BO336" s="2" t="s">
        <v>6</v>
      </c>
      <c r="BP336" s="2">
        <v>0</v>
      </c>
      <c r="BQ336" s="2">
        <v>3</v>
      </c>
      <c r="BR336" s="2">
        <v>0</v>
      </c>
      <c r="BS336" s="2">
        <v>1</v>
      </c>
      <c r="BT336" s="2">
        <v>1</v>
      </c>
      <c r="BU336" s="2">
        <v>1</v>
      </c>
      <c r="BV336" s="2">
        <v>1</v>
      </c>
      <c r="BW336" s="2">
        <v>1</v>
      </c>
      <c r="BX336" s="2">
        <v>1</v>
      </c>
      <c r="BY336" s="2" t="s">
        <v>6</v>
      </c>
      <c r="BZ336" s="2">
        <v>95</v>
      </c>
      <c r="CA336" s="2">
        <v>65</v>
      </c>
      <c r="CB336" s="2"/>
      <c r="CC336" s="2"/>
      <c r="CD336" s="2"/>
      <c r="CE336" s="2"/>
      <c r="CF336" s="2">
        <v>0</v>
      </c>
      <c r="CG336" s="2">
        <v>0</v>
      </c>
      <c r="CH336" s="2"/>
      <c r="CI336" s="2"/>
      <c r="CJ336" s="2"/>
      <c r="CK336" s="2"/>
      <c r="CL336" s="2"/>
      <c r="CM336" s="2">
        <v>0</v>
      </c>
      <c r="CN336" s="2" t="s">
        <v>6</v>
      </c>
      <c r="CO336" s="2">
        <v>0</v>
      </c>
      <c r="CP336" s="2">
        <f t="shared" si="396"/>
        <v>153.78</v>
      </c>
      <c r="CQ336" s="2">
        <f t="shared" si="397"/>
        <v>76.89</v>
      </c>
      <c r="CR336" s="2">
        <f t="shared" si="398"/>
        <v>0</v>
      </c>
      <c r="CS336" s="2">
        <f t="shared" si="399"/>
        <v>0</v>
      </c>
      <c r="CT336" s="2">
        <f t="shared" si="400"/>
        <v>0</v>
      </c>
      <c r="CU336" s="2">
        <f t="shared" si="401"/>
        <v>0</v>
      </c>
      <c r="CV336" s="2">
        <f t="shared" si="402"/>
        <v>0</v>
      </c>
      <c r="CW336" s="2">
        <f t="shared" si="403"/>
        <v>0</v>
      </c>
      <c r="CX336" s="2">
        <f t="shared" si="404"/>
        <v>0</v>
      </c>
      <c r="CY336" s="2">
        <f t="shared" si="405"/>
        <v>0</v>
      </c>
      <c r="CZ336" s="2">
        <f t="shared" si="406"/>
        <v>0</v>
      </c>
      <c r="DA336" s="2"/>
      <c r="DB336" s="2"/>
      <c r="DC336" s="2" t="s">
        <v>6</v>
      </c>
      <c r="DD336" s="2" t="s">
        <v>6</v>
      </c>
      <c r="DE336" s="2" t="s">
        <v>6</v>
      </c>
      <c r="DF336" s="2" t="s">
        <v>6</v>
      </c>
      <c r="DG336" s="2" t="s">
        <v>6</v>
      </c>
      <c r="DH336" s="2" t="s">
        <v>6</v>
      </c>
      <c r="DI336" s="2" t="s">
        <v>6</v>
      </c>
      <c r="DJ336" s="2" t="s">
        <v>6</v>
      </c>
      <c r="DK336" s="2" t="s">
        <v>6</v>
      </c>
      <c r="DL336" s="2" t="s">
        <v>6</v>
      </c>
      <c r="DM336" s="2" t="s">
        <v>6</v>
      </c>
      <c r="DN336" s="2">
        <v>0</v>
      </c>
      <c r="DO336" s="2">
        <v>0</v>
      </c>
      <c r="DP336" s="2">
        <v>1</v>
      </c>
      <c r="DQ336" s="2">
        <v>1</v>
      </c>
      <c r="DR336" s="2"/>
      <c r="DS336" s="2"/>
      <c r="DT336" s="2"/>
      <c r="DU336" s="2">
        <v>1010</v>
      </c>
      <c r="DV336" s="2" t="s">
        <v>268</v>
      </c>
      <c r="DW336" s="2" t="s">
        <v>268</v>
      </c>
      <c r="DX336" s="2">
        <v>1</v>
      </c>
      <c r="DY336" s="2"/>
      <c r="DZ336" s="2"/>
      <c r="EA336" s="2"/>
      <c r="EB336" s="2"/>
      <c r="EC336" s="2"/>
      <c r="ED336" s="2"/>
      <c r="EE336" s="2">
        <v>16510370</v>
      </c>
      <c r="EF336" s="2">
        <v>3</v>
      </c>
      <c r="EG336" s="2" t="s">
        <v>451</v>
      </c>
      <c r="EH336" s="2">
        <v>0</v>
      </c>
      <c r="EI336" s="2" t="s">
        <v>6</v>
      </c>
      <c r="EJ336" s="2">
        <v>2</v>
      </c>
      <c r="EK336" s="2">
        <v>108001</v>
      </c>
      <c r="EL336" s="2" t="s">
        <v>452</v>
      </c>
      <c r="EM336" s="2" t="s">
        <v>453</v>
      </c>
      <c r="EN336" s="2"/>
      <c r="EO336" s="2" t="s">
        <v>6</v>
      </c>
      <c r="EP336" s="2"/>
      <c r="EQ336" s="2">
        <v>0</v>
      </c>
      <c r="ER336" s="2">
        <v>76.89</v>
      </c>
      <c r="ES336" s="2">
        <v>76.89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>
        <v>0</v>
      </c>
      <c r="FR336" s="2">
        <f t="shared" si="407"/>
        <v>0</v>
      </c>
      <c r="FS336" s="2">
        <v>0</v>
      </c>
      <c r="FT336" s="2"/>
      <c r="FU336" s="2"/>
      <c r="FV336" s="2"/>
      <c r="FW336" s="2"/>
      <c r="FX336" s="2">
        <v>95</v>
      </c>
      <c r="FY336" s="2">
        <v>65</v>
      </c>
      <c r="FZ336" s="2"/>
      <c r="GA336" s="2" t="s">
        <v>6</v>
      </c>
      <c r="GB336" s="2"/>
      <c r="GC336" s="2"/>
      <c r="GD336" s="2">
        <v>0</v>
      </c>
      <c r="GE336" s="2"/>
      <c r="GF336" s="2">
        <v>1015754864</v>
      </c>
      <c r="GG336" s="2">
        <v>2</v>
      </c>
      <c r="GH336" s="2">
        <v>1</v>
      </c>
      <c r="GI336" s="2">
        <v>-2</v>
      </c>
      <c r="GJ336" s="2">
        <v>0</v>
      </c>
      <c r="GK336" s="2">
        <f>ROUND(R336*(R12)/100,2)</f>
        <v>0</v>
      </c>
      <c r="GL336" s="2">
        <f t="shared" si="408"/>
        <v>0</v>
      </c>
      <c r="GM336" s="2">
        <f t="shared" si="409"/>
        <v>153.78</v>
      </c>
      <c r="GN336" s="2">
        <f t="shared" si="410"/>
        <v>0</v>
      </c>
      <c r="GO336" s="2">
        <f t="shared" si="411"/>
        <v>153.78</v>
      </c>
      <c r="GP336" s="2">
        <f t="shared" si="412"/>
        <v>0</v>
      </c>
      <c r="GQ336" s="2"/>
      <c r="GR336" s="2">
        <v>0</v>
      </c>
      <c r="GS336" s="2">
        <v>3</v>
      </c>
      <c r="GT336" s="2">
        <v>0</v>
      </c>
      <c r="GU336" s="2" t="s">
        <v>6</v>
      </c>
      <c r="GV336" s="2">
        <f t="shared" si="413"/>
        <v>0</v>
      </c>
      <c r="GW336" s="2">
        <v>1</v>
      </c>
      <c r="GX336" s="2">
        <f t="shared" si="414"/>
        <v>0</v>
      </c>
      <c r="GY336" s="2"/>
      <c r="GZ336" s="2"/>
      <c r="HA336" s="2">
        <v>0</v>
      </c>
      <c r="HB336" s="2">
        <v>0</v>
      </c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>
        <v>0</v>
      </c>
      <c r="IL336" s="2"/>
      <c r="IM336" s="2"/>
      <c r="IN336" s="2"/>
      <c r="IO336" s="2"/>
      <c r="IP336" s="2"/>
      <c r="IQ336" s="2"/>
      <c r="IR336" s="2"/>
      <c r="IS336" s="2"/>
      <c r="IT336" s="2"/>
      <c r="IU336" s="2"/>
    </row>
    <row r="337" spans="1:245" x14ac:dyDescent="0.2">
      <c r="A337">
        <v>18</v>
      </c>
      <c r="B337">
        <v>1</v>
      </c>
      <c r="C337">
        <v>835</v>
      </c>
      <c r="E337" t="s">
        <v>598</v>
      </c>
      <c r="F337" t="s">
        <v>599</v>
      </c>
      <c r="G337" t="s">
        <v>600</v>
      </c>
      <c r="H337" t="s">
        <v>268</v>
      </c>
      <c r="I337">
        <f>I335*J337</f>
        <v>2</v>
      </c>
      <c r="J337">
        <v>1</v>
      </c>
      <c r="O337">
        <f t="shared" si="382"/>
        <v>1096.45</v>
      </c>
      <c r="P337">
        <f t="shared" si="383"/>
        <v>1096.45</v>
      </c>
      <c r="Q337">
        <f t="shared" si="384"/>
        <v>0</v>
      </c>
      <c r="R337">
        <f t="shared" si="385"/>
        <v>0</v>
      </c>
      <c r="S337">
        <f t="shared" si="386"/>
        <v>0</v>
      </c>
      <c r="T337">
        <f t="shared" si="387"/>
        <v>0</v>
      </c>
      <c r="U337">
        <f t="shared" si="388"/>
        <v>0</v>
      </c>
      <c r="V337">
        <f t="shared" si="389"/>
        <v>0</v>
      </c>
      <c r="W337">
        <f t="shared" si="390"/>
        <v>0</v>
      </c>
      <c r="X337">
        <f t="shared" si="391"/>
        <v>0</v>
      </c>
      <c r="Y337">
        <f t="shared" si="392"/>
        <v>0</v>
      </c>
      <c r="AA337">
        <v>16688586</v>
      </c>
      <c r="AB337">
        <f t="shared" si="393"/>
        <v>76.89</v>
      </c>
      <c r="AC337">
        <f t="shared" si="415"/>
        <v>76.89</v>
      </c>
      <c r="AD337">
        <f t="shared" si="416"/>
        <v>0</v>
      </c>
      <c r="AE337">
        <f t="shared" si="417"/>
        <v>0</v>
      </c>
      <c r="AF337">
        <f t="shared" si="418"/>
        <v>0</v>
      </c>
      <c r="AG337">
        <f t="shared" si="394"/>
        <v>0</v>
      </c>
      <c r="AH337">
        <f t="shared" si="419"/>
        <v>0</v>
      </c>
      <c r="AI337">
        <f t="shared" si="420"/>
        <v>0</v>
      </c>
      <c r="AJ337">
        <f t="shared" si="395"/>
        <v>0</v>
      </c>
      <c r="AK337">
        <v>76.89</v>
      </c>
      <c r="AL337">
        <v>76.89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95</v>
      </c>
      <c r="AU337">
        <v>65</v>
      </c>
      <c r="AV337">
        <v>1</v>
      </c>
      <c r="AW337">
        <v>1</v>
      </c>
      <c r="AZ337">
        <v>7.13</v>
      </c>
      <c r="BA337">
        <v>1</v>
      </c>
      <c r="BB337">
        <v>1</v>
      </c>
      <c r="BC337">
        <v>7.13</v>
      </c>
      <c r="BD337" t="s">
        <v>6</v>
      </c>
      <c r="BE337" t="s">
        <v>6</v>
      </c>
      <c r="BF337" t="s">
        <v>6</v>
      </c>
      <c r="BG337" t="s">
        <v>6</v>
      </c>
      <c r="BH337">
        <v>3</v>
      </c>
      <c r="BI337">
        <v>2</v>
      </c>
      <c r="BJ337" t="s">
        <v>601</v>
      </c>
      <c r="BM337">
        <v>108001</v>
      </c>
      <c r="BN337">
        <v>0</v>
      </c>
      <c r="BO337" t="s">
        <v>6</v>
      </c>
      <c r="BP337">
        <v>0</v>
      </c>
      <c r="BQ337">
        <v>3</v>
      </c>
      <c r="BR337">
        <v>0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6</v>
      </c>
      <c r="BZ337">
        <v>95</v>
      </c>
      <c r="CA337">
        <v>65</v>
      </c>
      <c r="CF337">
        <v>0</v>
      </c>
      <c r="CG337">
        <v>0</v>
      </c>
      <c r="CM337">
        <v>0</v>
      </c>
      <c r="CN337" t="s">
        <v>6</v>
      </c>
      <c r="CO337">
        <v>0</v>
      </c>
      <c r="CP337">
        <f t="shared" si="396"/>
        <v>1096.45</v>
      </c>
      <c r="CQ337">
        <f t="shared" si="397"/>
        <v>548.22569999999996</v>
      </c>
      <c r="CR337">
        <f t="shared" si="398"/>
        <v>0</v>
      </c>
      <c r="CS337">
        <f t="shared" si="399"/>
        <v>0</v>
      </c>
      <c r="CT337">
        <f t="shared" si="400"/>
        <v>0</v>
      </c>
      <c r="CU337">
        <f t="shared" si="401"/>
        <v>0</v>
      </c>
      <c r="CV337">
        <f t="shared" si="402"/>
        <v>0</v>
      </c>
      <c r="CW337">
        <f t="shared" si="403"/>
        <v>0</v>
      </c>
      <c r="CX337">
        <f t="shared" si="404"/>
        <v>0</v>
      </c>
      <c r="CY337">
        <f t="shared" si="405"/>
        <v>0</v>
      </c>
      <c r="CZ337">
        <f t="shared" si="406"/>
        <v>0</v>
      </c>
      <c r="DC337" t="s">
        <v>6</v>
      </c>
      <c r="DD337" t="s">
        <v>6</v>
      </c>
      <c r="DE337" t="s">
        <v>6</v>
      </c>
      <c r="DF337" t="s">
        <v>6</v>
      </c>
      <c r="DG337" t="s">
        <v>6</v>
      </c>
      <c r="DH337" t="s">
        <v>6</v>
      </c>
      <c r="DI337" t="s">
        <v>6</v>
      </c>
      <c r="DJ337" t="s">
        <v>6</v>
      </c>
      <c r="DK337" t="s">
        <v>6</v>
      </c>
      <c r="DL337" t="s">
        <v>6</v>
      </c>
      <c r="DM337" t="s">
        <v>6</v>
      </c>
      <c r="DN337">
        <v>0</v>
      </c>
      <c r="DO337">
        <v>0</v>
      </c>
      <c r="DP337">
        <v>1</v>
      </c>
      <c r="DQ337">
        <v>1</v>
      </c>
      <c r="DU337">
        <v>1010</v>
      </c>
      <c r="DV337" t="s">
        <v>268</v>
      </c>
      <c r="DW337" t="s">
        <v>268</v>
      </c>
      <c r="DX337">
        <v>1</v>
      </c>
      <c r="EE337">
        <v>16510370</v>
      </c>
      <c r="EF337">
        <v>3</v>
      </c>
      <c r="EG337" t="s">
        <v>451</v>
      </c>
      <c r="EH337">
        <v>0</v>
      </c>
      <c r="EI337" t="s">
        <v>6</v>
      </c>
      <c r="EJ337">
        <v>2</v>
      </c>
      <c r="EK337">
        <v>108001</v>
      </c>
      <c r="EL337" t="s">
        <v>452</v>
      </c>
      <c r="EM337" t="s">
        <v>453</v>
      </c>
      <c r="EO337" t="s">
        <v>6</v>
      </c>
      <c r="EQ337">
        <v>0</v>
      </c>
      <c r="ER337">
        <v>76.89</v>
      </c>
      <c r="ES337">
        <v>76.89</v>
      </c>
      <c r="ET337">
        <v>0</v>
      </c>
      <c r="EU337">
        <v>0</v>
      </c>
      <c r="EV337">
        <v>0</v>
      </c>
      <c r="EW337">
        <v>0</v>
      </c>
      <c r="EX337">
        <v>0</v>
      </c>
      <c r="FQ337">
        <v>0</v>
      </c>
      <c r="FR337">
        <f t="shared" si="407"/>
        <v>0</v>
      </c>
      <c r="FS337">
        <v>0</v>
      </c>
      <c r="FX337">
        <v>95</v>
      </c>
      <c r="FY337">
        <v>65</v>
      </c>
      <c r="GA337" t="s">
        <v>6</v>
      </c>
      <c r="GD337">
        <v>0</v>
      </c>
      <c r="GF337">
        <v>1015754864</v>
      </c>
      <c r="GG337">
        <v>1</v>
      </c>
      <c r="GH337">
        <v>1</v>
      </c>
      <c r="GI337">
        <v>4</v>
      </c>
      <c r="GJ337">
        <v>0</v>
      </c>
      <c r="GK337">
        <f>ROUND(R337*(S12)/100,2)</f>
        <v>0</v>
      </c>
      <c r="GL337">
        <f t="shared" si="408"/>
        <v>0</v>
      </c>
      <c r="GM337">
        <f t="shared" si="409"/>
        <v>1096.45</v>
      </c>
      <c r="GN337">
        <f t="shared" si="410"/>
        <v>0</v>
      </c>
      <c r="GO337">
        <f t="shared" si="411"/>
        <v>1096.45</v>
      </c>
      <c r="GP337">
        <f t="shared" si="412"/>
        <v>0</v>
      </c>
      <c r="GR337">
        <v>0</v>
      </c>
      <c r="GS337">
        <v>3</v>
      </c>
      <c r="GT337">
        <v>0</v>
      </c>
      <c r="GU337" t="s">
        <v>6</v>
      </c>
      <c r="GV337">
        <f t="shared" si="413"/>
        <v>0</v>
      </c>
      <c r="GW337">
        <v>1</v>
      </c>
      <c r="GX337">
        <f t="shared" si="414"/>
        <v>0</v>
      </c>
      <c r="HA337">
        <v>0</v>
      </c>
      <c r="HB337">
        <v>0</v>
      </c>
      <c r="IK337">
        <v>0</v>
      </c>
    </row>
    <row r="339" spans="1:245" x14ac:dyDescent="0.2">
      <c r="A339" s="3">
        <v>51</v>
      </c>
      <c r="B339" s="3">
        <f>B250</f>
        <v>1</v>
      </c>
      <c r="C339" s="3">
        <f>A250</f>
        <v>4</v>
      </c>
      <c r="D339" s="3">
        <f>ROW(A250)</f>
        <v>250</v>
      </c>
      <c r="E339" s="3"/>
      <c r="F339" s="3" t="str">
        <f>IF(F250&lt;&gt;"",F250,"")</f>
        <v>Новый раздел</v>
      </c>
      <c r="G339" s="3" t="str">
        <f>IF(G250&lt;&gt;"",G250,"")</f>
        <v>Раздел 2 Система электроснабжения</v>
      </c>
      <c r="H339" s="3">
        <v>0</v>
      </c>
      <c r="I339" s="3"/>
      <c r="J339" s="3"/>
      <c r="K339" s="3"/>
      <c r="L339" s="3"/>
      <c r="M339" s="3"/>
      <c r="N339" s="3"/>
      <c r="O339" s="3">
        <f t="shared" ref="O339:T339" si="421">ROUND(AB339,2)</f>
        <v>11648.2</v>
      </c>
      <c r="P339" s="3">
        <f t="shared" si="421"/>
        <v>10607.71</v>
      </c>
      <c r="Q339" s="3">
        <f t="shared" si="421"/>
        <v>66.239999999999995</v>
      </c>
      <c r="R339" s="3">
        <f t="shared" si="421"/>
        <v>8.07</v>
      </c>
      <c r="S339" s="3">
        <f t="shared" si="421"/>
        <v>974.25</v>
      </c>
      <c r="T339" s="3">
        <f t="shared" si="421"/>
        <v>0</v>
      </c>
      <c r="U339" s="3">
        <f>AH339</f>
        <v>101.34113999999998</v>
      </c>
      <c r="V339" s="3">
        <f>AI339</f>
        <v>0.63780000000000003</v>
      </c>
      <c r="W339" s="3">
        <f>ROUND(AJ339,2)</f>
        <v>0</v>
      </c>
      <c r="X339" s="3">
        <f>ROUND(AK339,2)</f>
        <v>921.92</v>
      </c>
      <c r="Y339" s="3">
        <f>ROUND(AL339,2)</f>
        <v>635.79999999999995</v>
      </c>
      <c r="Z339" s="3"/>
      <c r="AA339" s="3"/>
      <c r="AB339" s="3">
        <f>ROUND(SUMIF(AA254:AA337,"=16688585",O254:O337),2)</f>
        <v>11648.2</v>
      </c>
      <c r="AC339" s="3">
        <f>ROUND(SUMIF(AA254:AA337,"=16688585",P254:P337),2)</f>
        <v>10607.71</v>
      </c>
      <c r="AD339" s="3">
        <f>ROUND(SUMIF(AA254:AA337,"=16688585",Q254:Q337),2)</f>
        <v>66.239999999999995</v>
      </c>
      <c r="AE339" s="3">
        <f>ROUND(SUMIF(AA254:AA337,"=16688585",R254:R337),2)</f>
        <v>8.07</v>
      </c>
      <c r="AF339" s="3">
        <f>ROUND(SUMIF(AA254:AA337,"=16688585",S254:S337),2)</f>
        <v>974.25</v>
      </c>
      <c r="AG339" s="3">
        <f>ROUND(SUMIF(AA254:AA337,"=16688585",T254:T337),2)</f>
        <v>0</v>
      </c>
      <c r="AH339" s="3">
        <f>SUMIF(AA254:AA337,"=16688585",U254:U337)</f>
        <v>101.34113999999998</v>
      </c>
      <c r="AI339" s="3">
        <f>SUMIF(AA254:AA337,"=16688585",V254:V337)</f>
        <v>0.63780000000000003</v>
      </c>
      <c r="AJ339" s="3">
        <f>ROUND(SUMIF(AA254:AA337,"=16688585",W254:W337),2)</f>
        <v>0</v>
      </c>
      <c r="AK339" s="3">
        <f>ROUND(SUMIF(AA254:AA337,"=16688585",X254:X337),2)</f>
        <v>921.92</v>
      </c>
      <c r="AL339" s="3">
        <f>ROUND(SUMIF(AA254:AA337,"=16688585",Y254:Y337),2)</f>
        <v>635.79999999999995</v>
      </c>
      <c r="AM339" s="3"/>
      <c r="AN339" s="3"/>
      <c r="AO339" s="3">
        <f t="shared" ref="AO339:BC339" si="422">ROUND(BX339,2)</f>
        <v>0</v>
      </c>
      <c r="AP339" s="3">
        <f t="shared" si="422"/>
        <v>0</v>
      </c>
      <c r="AQ339" s="3">
        <f t="shared" si="422"/>
        <v>0</v>
      </c>
      <c r="AR339" s="3">
        <f t="shared" si="422"/>
        <v>13205.92</v>
      </c>
      <c r="AS339" s="3">
        <f t="shared" si="422"/>
        <v>111.62</v>
      </c>
      <c r="AT339" s="3">
        <f t="shared" si="422"/>
        <v>13094.3</v>
      </c>
      <c r="AU339" s="3">
        <f t="shared" si="422"/>
        <v>0</v>
      </c>
      <c r="AV339" s="3">
        <f t="shared" si="422"/>
        <v>10607.71</v>
      </c>
      <c r="AW339" s="3">
        <f t="shared" si="422"/>
        <v>10607.71</v>
      </c>
      <c r="AX339" s="3">
        <f t="shared" si="422"/>
        <v>0</v>
      </c>
      <c r="AY339" s="3">
        <f t="shared" si="422"/>
        <v>10607.71</v>
      </c>
      <c r="AZ339" s="3">
        <f t="shared" si="422"/>
        <v>0</v>
      </c>
      <c r="BA339" s="3">
        <f t="shared" si="422"/>
        <v>0</v>
      </c>
      <c r="BB339" s="3">
        <f t="shared" si="422"/>
        <v>0</v>
      </c>
      <c r="BC339" s="3">
        <f t="shared" si="422"/>
        <v>0</v>
      </c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>
        <f>ROUND(SUMIF(AA254:AA337,"=16688585",FQ254:FQ337),2)</f>
        <v>0</v>
      </c>
      <c r="BY339" s="3">
        <f>ROUND(SUMIF(AA254:AA337,"=16688585",FR254:FR337),2)</f>
        <v>0</v>
      </c>
      <c r="BZ339" s="3">
        <f>ROUND(SUMIF(AA254:AA337,"=16688585",GL254:GL337),2)</f>
        <v>0</v>
      </c>
      <c r="CA339" s="3">
        <f>ROUND(SUMIF(AA254:AA337,"=16688585",GM254:GM337),2)</f>
        <v>13205.92</v>
      </c>
      <c r="CB339" s="3">
        <f>ROUND(SUMIF(AA254:AA337,"=16688585",GN254:GN337),2)</f>
        <v>111.62</v>
      </c>
      <c r="CC339" s="3">
        <f>ROUND(SUMIF(AA254:AA337,"=16688585",GO254:GO337),2)</f>
        <v>13094.3</v>
      </c>
      <c r="CD339" s="3">
        <f>ROUND(SUMIF(AA254:AA337,"=16688585",GP254:GP337),2)</f>
        <v>0</v>
      </c>
      <c r="CE339" s="3">
        <f>AC339-BX339</f>
        <v>10607.71</v>
      </c>
      <c r="CF339" s="3">
        <f>AC339-BY339</f>
        <v>10607.71</v>
      </c>
      <c r="CG339" s="3">
        <f>BX339-BZ339</f>
        <v>0</v>
      </c>
      <c r="CH339" s="3">
        <f>AC339-BX339-BY339+BZ339</f>
        <v>10607.71</v>
      </c>
      <c r="CI339" s="3">
        <f>BY339-BZ339</f>
        <v>0</v>
      </c>
      <c r="CJ339" s="3">
        <f>ROUND(SUMIF(AA254:AA337,"=16688585",GX254:GX337),2)</f>
        <v>0</v>
      </c>
      <c r="CK339" s="3">
        <f>ROUND(SUMIF(AA254:AA337,"=16688585",GY254:GY337),2)</f>
        <v>0</v>
      </c>
      <c r="CL339" s="3">
        <f>ROUND(SUMIF(AA254:AA337,"=16688585",GZ254:GZ337),2)</f>
        <v>0</v>
      </c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4">
        <f t="shared" ref="DG339:DL339" si="423">ROUND(DT339,2)</f>
        <v>83051.399999999994</v>
      </c>
      <c r="DH339" s="4">
        <f t="shared" si="423"/>
        <v>75632.89</v>
      </c>
      <c r="DI339" s="4">
        <f t="shared" si="423"/>
        <v>472.17</v>
      </c>
      <c r="DJ339" s="4">
        <f t="shared" si="423"/>
        <v>57.49</v>
      </c>
      <c r="DK339" s="4">
        <f t="shared" si="423"/>
        <v>6946.34</v>
      </c>
      <c r="DL339" s="4">
        <f t="shared" si="423"/>
        <v>0</v>
      </c>
      <c r="DM339" s="4">
        <f>DZ339</f>
        <v>101.34113999999998</v>
      </c>
      <c r="DN339" s="4">
        <f>EA339</f>
        <v>0.63780000000000003</v>
      </c>
      <c r="DO339" s="4">
        <f>ROUND(EB339,2)</f>
        <v>0</v>
      </c>
      <c r="DP339" s="4">
        <f>ROUND(EC339,2)</f>
        <v>6573.04</v>
      </c>
      <c r="DQ339" s="4">
        <f>ROUND(ED339,2)</f>
        <v>4533.33</v>
      </c>
      <c r="DR339" s="4"/>
      <c r="DS339" s="4"/>
      <c r="DT339" s="4">
        <f>ROUND(SUMIF(AA254:AA337,"=16688586",O254:O337),2)</f>
        <v>83051.399999999994</v>
      </c>
      <c r="DU339" s="4">
        <f>ROUND(SUMIF(AA254:AA337,"=16688586",P254:P337),2)</f>
        <v>75632.89</v>
      </c>
      <c r="DV339" s="4">
        <f>ROUND(SUMIF(AA254:AA337,"=16688586",Q254:Q337),2)</f>
        <v>472.17</v>
      </c>
      <c r="DW339" s="4">
        <f>ROUND(SUMIF(AA254:AA337,"=16688586",R254:R337),2)</f>
        <v>57.49</v>
      </c>
      <c r="DX339" s="4">
        <f>ROUND(SUMIF(AA254:AA337,"=16688586",S254:S337),2)</f>
        <v>6946.34</v>
      </c>
      <c r="DY339" s="4">
        <f>ROUND(SUMIF(AA254:AA337,"=16688586",T254:T337),2)</f>
        <v>0</v>
      </c>
      <c r="DZ339" s="4">
        <f>SUMIF(AA254:AA337,"=16688586",U254:U337)</f>
        <v>101.34113999999998</v>
      </c>
      <c r="EA339" s="4">
        <f>SUMIF(AA254:AA337,"=16688586",V254:V337)</f>
        <v>0.63780000000000003</v>
      </c>
      <c r="EB339" s="4">
        <f>ROUND(SUMIF(AA254:AA337,"=16688586",W254:W337),2)</f>
        <v>0</v>
      </c>
      <c r="EC339" s="4">
        <f>ROUND(SUMIF(AA254:AA337,"=16688586",X254:X337),2)</f>
        <v>6573.04</v>
      </c>
      <c r="ED339" s="4">
        <f>ROUND(SUMIF(AA254:AA337,"=16688586",Y254:Y337),2)</f>
        <v>4533.33</v>
      </c>
      <c r="EE339" s="4"/>
      <c r="EF339" s="4"/>
      <c r="EG339" s="4">
        <f t="shared" ref="EG339:EU339" si="424">ROUND(FP339,2)</f>
        <v>0</v>
      </c>
      <c r="EH339" s="4">
        <f t="shared" si="424"/>
        <v>0</v>
      </c>
      <c r="EI339" s="4">
        <f t="shared" si="424"/>
        <v>0</v>
      </c>
      <c r="EJ339" s="4">
        <f t="shared" si="424"/>
        <v>94157.77</v>
      </c>
      <c r="EK339" s="4">
        <f t="shared" si="424"/>
        <v>795.83</v>
      </c>
      <c r="EL339" s="4">
        <f t="shared" si="424"/>
        <v>93361.94</v>
      </c>
      <c r="EM339" s="4">
        <f t="shared" si="424"/>
        <v>0</v>
      </c>
      <c r="EN339" s="4">
        <f t="shared" si="424"/>
        <v>75632.89</v>
      </c>
      <c r="EO339" s="4">
        <f t="shared" si="424"/>
        <v>75632.89</v>
      </c>
      <c r="EP339" s="4">
        <f t="shared" si="424"/>
        <v>0</v>
      </c>
      <c r="EQ339" s="4">
        <f t="shared" si="424"/>
        <v>75632.89</v>
      </c>
      <c r="ER339" s="4">
        <f t="shared" si="424"/>
        <v>0</v>
      </c>
      <c r="ES339" s="4">
        <f t="shared" si="424"/>
        <v>0</v>
      </c>
      <c r="ET339" s="4">
        <f t="shared" si="424"/>
        <v>0</v>
      </c>
      <c r="EU339" s="4">
        <f t="shared" si="424"/>
        <v>0</v>
      </c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>
        <f>ROUND(SUMIF(AA254:AA337,"=16688586",FQ254:FQ337),2)</f>
        <v>0</v>
      </c>
      <c r="FQ339" s="4">
        <f>ROUND(SUMIF(AA254:AA337,"=16688586",FR254:FR337),2)</f>
        <v>0</v>
      </c>
      <c r="FR339" s="4">
        <f>ROUND(SUMIF(AA254:AA337,"=16688586",GL254:GL337),2)</f>
        <v>0</v>
      </c>
      <c r="FS339" s="4">
        <f>ROUND(SUMIF(AA254:AA337,"=16688586",GM254:GM337),2)</f>
        <v>94157.77</v>
      </c>
      <c r="FT339" s="4">
        <f>ROUND(SUMIF(AA254:AA337,"=16688586",GN254:GN337),2)</f>
        <v>795.83</v>
      </c>
      <c r="FU339" s="4">
        <f>ROUND(SUMIF(AA254:AA337,"=16688586",GO254:GO337),2)</f>
        <v>93361.94</v>
      </c>
      <c r="FV339" s="4">
        <f>ROUND(SUMIF(AA254:AA337,"=16688586",GP254:GP337),2)</f>
        <v>0</v>
      </c>
      <c r="FW339" s="4">
        <f>DU339-FP339</f>
        <v>75632.89</v>
      </c>
      <c r="FX339" s="4">
        <f>DU339-FQ339</f>
        <v>75632.89</v>
      </c>
      <c r="FY339" s="4">
        <f>FP339-FR339</f>
        <v>0</v>
      </c>
      <c r="FZ339" s="4">
        <f>DU339-FP339-FQ339+FR339</f>
        <v>75632.89</v>
      </c>
      <c r="GA339" s="4">
        <f>FQ339-FR339</f>
        <v>0</v>
      </c>
      <c r="GB339" s="4">
        <f>ROUND(SUMIF(AA254:AA337,"=16688586",GX254:GX337),2)</f>
        <v>0</v>
      </c>
      <c r="GC339" s="4">
        <f>ROUND(SUMIF(AA254:AA337,"=16688586",GY254:GY337),2)</f>
        <v>0</v>
      </c>
      <c r="GD339" s="4">
        <f>ROUND(SUMIF(AA254:AA337,"=16688586",GZ254:GZ337),2)</f>
        <v>0</v>
      </c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>
        <v>0</v>
      </c>
    </row>
    <row r="341" spans="1:245" x14ac:dyDescent="0.2">
      <c r="A341" s="5">
        <v>50</v>
      </c>
      <c r="B341" s="5">
        <v>0</v>
      </c>
      <c r="C341" s="5">
        <v>0</v>
      </c>
      <c r="D341" s="5">
        <v>1</v>
      </c>
      <c r="E341" s="5">
        <v>201</v>
      </c>
      <c r="F341" s="5">
        <f>ROUND(Source!O339,O341)</f>
        <v>11648.2</v>
      </c>
      <c r="G341" s="5" t="s">
        <v>369</v>
      </c>
      <c r="H341" s="5" t="s">
        <v>370</v>
      </c>
      <c r="I341" s="5"/>
      <c r="J341" s="5"/>
      <c r="K341" s="5">
        <v>201</v>
      </c>
      <c r="L341" s="5">
        <v>1</v>
      </c>
      <c r="M341" s="5">
        <v>3</v>
      </c>
      <c r="N341" s="5" t="s">
        <v>6</v>
      </c>
      <c r="O341" s="5">
        <v>2</v>
      </c>
      <c r="P341" s="5">
        <f>ROUND(Source!DG339,O341)</f>
        <v>83051.399999999994</v>
      </c>
      <c r="Q341" s="5"/>
      <c r="R341" s="5"/>
      <c r="S341" s="5"/>
      <c r="T341" s="5"/>
      <c r="U341" s="5"/>
      <c r="V341" s="5"/>
      <c r="W341" s="5"/>
    </row>
    <row r="342" spans="1:245" x14ac:dyDescent="0.2">
      <c r="A342" s="5">
        <v>50</v>
      </c>
      <c r="B342" s="5">
        <v>0</v>
      </c>
      <c r="C342" s="5">
        <v>0</v>
      </c>
      <c r="D342" s="5">
        <v>1</v>
      </c>
      <c r="E342" s="5">
        <v>202</v>
      </c>
      <c r="F342" s="5">
        <f>ROUND(Source!P339,O342)</f>
        <v>10607.71</v>
      </c>
      <c r="G342" s="5" t="s">
        <v>371</v>
      </c>
      <c r="H342" s="5" t="s">
        <v>372</v>
      </c>
      <c r="I342" s="5"/>
      <c r="J342" s="5"/>
      <c r="K342" s="5">
        <v>202</v>
      </c>
      <c r="L342" s="5">
        <v>2</v>
      </c>
      <c r="M342" s="5">
        <v>3</v>
      </c>
      <c r="N342" s="5" t="s">
        <v>6</v>
      </c>
      <c r="O342" s="5">
        <v>2</v>
      </c>
      <c r="P342" s="5">
        <f>ROUND(Source!DH339,O342)</f>
        <v>75632.89</v>
      </c>
      <c r="Q342" s="5"/>
      <c r="R342" s="5"/>
      <c r="S342" s="5"/>
      <c r="T342" s="5"/>
      <c r="U342" s="5"/>
      <c r="V342" s="5"/>
      <c r="W342" s="5"/>
    </row>
    <row r="343" spans="1:245" x14ac:dyDescent="0.2">
      <c r="A343" s="5">
        <v>50</v>
      </c>
      <c r="B343" s="5">
        <v>0</v>
      </c>
      <c r="C343" s="5">
        <v>0</v>
      </c>
      <c r="D343" s="5">
        <v>1</v>
      </c>
      <c r="E343" s="5">
        <v>222</v>
      </c>
      <c r="F343" s="5">
        <f>ROUND(Source!AO339,O343)</f>
        <v>0</v>
      </c>
      <c r="G343" s="5" t="s">
        <v>373</v>
      </c>
      <c r="H343" s="5" t="s">
        <v>374</v>
      </c>
      <c r="I343" s="5"/>
      <c r="J343" s="5"/>
      <c r="K343" s="5">
        <v>222</v>
      </c>
      <c r="L343" s="5">
        <v>3</v>
      </c>
      <c r="M343" s="5">
        <v>3</v>
      </c>
      <c r="N343" s="5" t="s">
        <v>6</v>
      </c>
      <c r="O343" s="5">
        <v>2</v>
      </c>
      <c r="P343" s="5">
        <f>ROUND(Source!EG339,O343)</f>
        <v>0</v>
      </c>
      <c r="Q343" s="5"/>
      <c r="R343" s="5"/>
      <c r="S343" s="5"/>
      <c r="T343" s="5"/>
      <c r="U343" s="5"/>
      <c r="V343" s="5"/>
      <c r="W343" s="5"/>
    </row>
    <row r="344" spans="1:245" x14ac:dyDescent="0.2">
      <c r="A344" s="5">
        <v>50</v>
      </c>
      <c r="B344" s="5">
        <v>0</v>
      </c>
      <c r="C344" s="5">
        <v>0</v>
      </c>
      <c r="D344" s="5">
        <v>1</v>
      </c>
      <c r="E344" s="5">
        <v>225</v>
      </c>
      <c r="F344" s="5">
        <f>ROUND(Source!AV339,O344)</f>
        <v>10607.71</v>
      </c>
      <c r="G344" s="5" t="s">
        <v>375</v>
      </c>
      <c r="H344" s="5" t="s">
        <v>376</v>
      </c>
      <c r="I344" s="5"/>
      <c r="J344" s="5"/>
      <c r="K344" s="5">
        <v>225</v>
      </c>
      <c r="L344" s="5">
        <v>4</v>
      </c>
      <c r="M344" s="5">
        <v>3</v>
      </c>
      <c r="N344" s="5" t="s">
        <v>6</v>
      </c>
      <c r="O344" s="5">
        <v>2</v>
      </c>
      <c r="P344" s="5">
        <f>ROUND(Source!EN339,O344)</f>
        <v>75632.89</v>
      </c>
      <c r="Q344" s="5"/>
      <c r="R344" s="5"/>
      <c r="S344" s="5"/>
      <c r="T344" s="5"/>
      <c r="U344" s="5"/>
      <c r="V344" s="5"/>
      <c r="W344" s="5"/>
    </row>
    <row r="345" spans="1:245" x14ac:dyDescent="0.2">
      <c r="A345" s="5">
        <v>50</v>
      </c>
      <c r="B345" s="5">
        <v>0</v>
      </c>
      <c r="C345" s="5">
        <v>0</v>
      </c>
      <c r="D345" s="5">
        <v>1</v>
      </c>
      <c r="E345" s="5">
        <v>226</v>
      </c>
      <c r="F345" s="5">
        <f>ROUND(Source!AW339,O345)</f>
        <v>10607.71</v>
      </c>
      <c r="G345" s="5" t="s">
        <v>377</v>
      </c>
      <c r="H345" s="5" t="s">
        <v>378</v>
      </c>
      <c r="I345" s="5"/>
      <c r="J345" s="5"/>
      <c r="K345" s="5">
        <v>226</v>
      </c>
      <c r="L345" s="5">
        <v>5</v>
      </c>
      <c r="M345" s="5">
        <v>3</v>
      </c>
      <c r="N345" s="5" t="s">
        <v>6</v>
      </c>
      <c r="O345" s="5">
        <v>2</v>
      </c>
      <c r="P345" s="5">
        <f>ROUND(Source!EO339,O345)</f>
        <v>75632.89</v>
      </c>
      <c r="Q345" s="5"/>
      <c r="R345" s="5"/>
      <c r="S345" s="5"/>
      <c r="T345" s="5"/>
      <c r="U345" s="5"/>
      <c r="V345" s="5"/>
      <c r="W345" s="5"/>
    </row>
    <row r="346" spans="1:245" x14ac:dyDescent="0.2">
      <c r="A346" s="5">
        <v>50</v>
      </c>
      <c r="B346" s="5">
        <v>0</v>
      </c>
      <c r="C346" s="5">
        <v>0</v>
      </c>
      <c r="D346" s="5">
        <v>1</v>
      </c>
      <c r="E346" s="5">
        <v>227</v>
      </c>
      <c r="F346" s="5">
        <f>ROUND(Source!AX339,O346)</f>
        <v>0</v>
      </c>
      <c r="G346" s="5" t="s">
        <v>379</v>
      </c>
      <c r="H346" s="5" t="s">
        <v>380</v>
      </c>
      <c r="I346" s="5"/>
      <c r="J346" s="5"/>
      <c r="K346" s="5">
        <v>227</v>
      </c>
      <c r="L346" s="5">
        <v>6</v>
      </c>
      <c r="M346" s="5">
        <v>3</v>
      </c>
      <c r="N346" s="5" t="s">
        <v>6</v>
      </c>
      <c r="O346" s="5">
        <v>2</v>
      </c>
      <c r="P346" s="5">
        <f>ROUND(Source!EP339,O346)</f>
        <v>0</v>
      </c>
      <c r="Q346" s="5"/>
      <c r="R346" s="5"/>
      <c r="S346" s="5"/>
      <c r="T346" s="5"/>
      <c r="U346" s="5"/>
      <c r="V346" s="5"/>
      <c r="W346" s="5"/>
    </row>
    <row r="347" spans="1:245" x14ac:dyDescent="0.2">
      <c r="A347" s="5">
        <v>50</v>
      </c>
      <c r="B347" s="5">
        <v>0</v>
      </c>
      <c r="C347" s="5">
        <v>0</v>
      </c>
      <c r="D347" s="5">
        <v>1</v>
      </c>
      <c r="E347" s="5">
        <v>228</v>
      </c>
      <c r="F347" s="5">
        <f>ROUND(Source!AY339,O347)</f>
        <v>10607.71</v>
      </c>
      <c r="G347" s="5" t="s">
        <v>381</v>
      </c>
      <c r="H347" s="5" t="s">
        <v>382</v>
      </c>
      <c r="I347" s="5"/>
      <c r="J347" s="5"/>
      <c r="K347" s="5">
        <v>228</v>
      </c>
      <c r="L347" s="5">
        <v>7</v>
      </c>
      <c r="M347" s="5">
        <v>3</v>
      </c>
      <c r="N347" s="5" t="s">
        <v>6</v>
      </c>
      <c r="O347" s="5">
        <v>2</v>
      </c>
      <c r="P347" s="5">
        <f>ROUND(Source!EQ339,O347)</f>
        <v>75632.89</v>
      </c>
      <c r="Q347" s="5"/>
      <c r="R347" s="5"/>
      <c r="S347" s="5"/>
      <c r="T347" s="5"/>
      <c r="U347" s="5"/>
      <c r="V347" s="5"/>
      <c r="W347" s="5"/>
    </row>
    <row r="348" spans="1:245" x14ac:dyDescent="0.2">
      <c r="A348" s="5">
        <v>50</v>
      </c>
      <c r="B348" s="5">
        <v>0</v>
      </c>
      <c r="C348" s="5">
        <v>0</v>
      </c>
      <c r="D348" s="5">
        <v>1</v>
      </c>
      <c r="E348" s="5">
        <v>216</v>
      </c>
      <c r="F348" s="5">
        <f>ROUND(Source!AP339,O348)</f>
        <v>0</v>
      </c>
      <c r="G348" s="5" t="s">
        <v>383</v>
      </c>
      <c r="H348" s="5" t="s">
        <v>384</v>
      </c>
      <c r="I348" s="5"/>
      <c r="J348" s="5"/>
      <c r="K348" s="5">
        <v>216</v>
      </c>
      <c r="L348" s="5">
        <v>8</v>
      </c>
      <c r="M348" s="5">
        <v>3</v>
      </c>
      <c r="N348" s="5" t="s">
        <v>6</v>
      </c>
      <c r="O348" s="5">
        <v>2</v>
      </c>
      <c r="P348" s="5">
        <f>ROUND(Source!EH339,O348)</f>
        <v>0</v>
      </c>
      <c r="Q348" s="5"/>
      <c r="R348" s="5"/>
      <c r="S348" s="5"/>
      <c r="T348" s="5"/>
      <c r="U348" s="5"/>
      <c r="V348" s="5"/>
      <c r="W348" s="5"/>
    </row>
    <row r="349" spans="1:245" x14ac:dyDescent="0.2">
      <c r="A349" s="5">
        <v>50</v>
      </c>
      <c r="B349" s="5">
        <v>0</v>
      </c>
      <c r="C349" s="5">
        <v>0</v>
      </c>
      <c r="D349" s="5">
        <v>1</v>
      </c>
      <c r="E349" s="5">
        <v>223</v>
      </c>
      <c r="F349" s="5">
        <f>ROUND(Source!AQ339,O349)</f>
        <v>0</v>
      </c>
      <c r="G349" s="5" t="s">
        <v>385</v>
      </c>
      <c r="H349" s="5" t="s">
        <v>386</v>
      </c>
      <c r="I349" s="5"/>
      <c r="J349" s="5"/>
      <c r="K349" s="5">
        <v>223</v>
      </c>
      <c r="L349" s="5">
        <v>9</v>
      </c>
      <c r="M349" s="5">
        <v>3</v>
      </c>
      <c r="N349" s="5" t="s">
        <v>6</v>
      </c>
      <c r="O349" s="5">
        <v>2</v>
      </c>
      <c r="P349" s="5">
        <f>ROUND(Source!EI339,O349)</f>
        <v>0</v>
      </c>
      <c r="Q349" s="5"/>
      <c r="R349" s="5"/>
      <c r="S349" s="5"/>
      <c r="T349" s="5"/>
      <c r="U349" s="5"/>
      <c r="V349" s="5"/>
      <c r="W349" s="5"/>
    </row>
    <row r="350" spans="1:245" x14ac:dyDescent="0.2">
      <c r="A350" s="5">
        <v>50</v>
      </c>
      <c r="B350" s="5">
        <v>0</v>
      </c>
      <c r="C350" s="5">
        <v>0</v>
      </c>
      <c r="D350" s="5">
        <v>1</v>
      </c>
      <c r="E350" s="5">
        <v>229</v>
      </c>
      <c r="F350" s="5">
        <f>ROUND(Source!AZ339,O350)</f>
        <v>0</v>
      </c>
      <c r="G350" s="5" t="s">
        <v>387</v>
      </c>
      <c r="H350" s="5" t="s">
        <v>388</v>
      </c>
      <c r="I350" s="5"/>
      <c r="J350" s="5"/>
      <c r="K350" s="5">
        <v>229</v>
      </c>
      <c r="L350" s="5">
        <v>10</v>
      </c>
      <c r="M350" s="5">
        <v>3</v>
      </c>
      <c r="N350" s="5" t="s">
        <v>6</v>
      </c>
      <c r="O350" s="5">
        <v>2</v>
      </c>
      <c r="P350" s="5">
        <f>ROUND(Source!ER339,O350)</f>
        <v>0</v>
      </c>
      <c r="Q350" s="5"/>
      <c r="R350" s="5"/>
      <c r="S350" s="5"/>
      <c r="T350" s="5"/>
      <c r="U350" s="5"/>
      <c r="V350" s="5"/>
      <c r="W350" s="5"/>
    </row>
    <row r="351" spans="1:245" x14ac:dyDescent="0.2">
      <c r="A351" s="5">
        <v>50</v>
      </c>
      <c r="B351" s="5">
        <v>0</v>
      </c>
      <c r="C351" s="5">
        <v>0</v>
      </c>
      <c r="D351" s="5">
        <v>1</v>
      </c>
      <c r="E351" s="5">
        <v>203</v>
      </c>
      <c r="F351" s="5">
        <f>ROUND(Source!Q339,O351)</f>
        <v>66.239999999999995</v>
      </c>
      <c r="G351" s="5" t="s">
        <v>389</v>
      </c>
      <c r="H351" s="5" t="s">
        <v>390</v>
      </c>
      <c r="I351" s="5"/>
      <c r="J351" s="5"/>
      <c r="K351" s="5">
        <v>203</v>
      </c>
      <c r="L351" s="5">
        <v>11</v>
      </c>
      <c r="M351" s="5">
        <v>3</v>
      </c>
      <c r="N351" s="5" t="s">
        <v>6</v>
      </c>
      <c r="O351" s="5">
        <v>2</v>
      </c>
      <c r="P351" s="5">
        <f>ROUND(Source!DI339,O351)</f>
        <v>472.17</v>
      </c>
      <c r="Q351" s="5"/>
      <c r="R351" s="5"/>
      <c r="S351" s="5"/>
      <c r="T351" s="5"/>
      <c r="U351" s="5"/>
      <c r="V351" s="5"/>
      <c r="W351" s="5"/>
    </row>
    <row r="352" spans="1:245" x14ac:dyDescent="0.2">
      <c r="A352" s="5">
        <v>50</v>
      </c>
      <c r="B352" s="5">
        <v>0</v>
      </c>
      <c r="C352" s="5">
        <v>0</v>
      </c>
      <c r="D352" s="5">
        <v>1</v>
      </c>
      <c r="E352" s="5">
        <v>231</v>
      </c>
      <c r="F352" s="5">
        <f>ROUND(Source!BB339,O352)</f>
        <v>0</v>
      </c>
      <c r="G352" s="5" t="s">
        <v>391</v>
      </c>
      <c r="H352" s="5" t="s">
        <v>392</v>
      </c>
      <c r="I352" s="5"/>
      <c r="J352" s="5"/>
      <c r="K352" s="5">
        <v>231</v>
      </c>
      <c r="L352" s="5">
        <v>12</v>
      </c>
      <c r="M352" s="5">
        <v>3</v>
      </c>
      <c r="N352" s="5" t="s">
        <v>6</v>
      </c>
      <c r="O352" s="5">
        <v>2</v>
      </c>
      <c r="P352" s="5">
        <f>ROUND(Source!ET339,O352)</f>
        <v>0</v>
      </c>
      <c r="Q352" s="5"/>
      <c r="R352" s="5"/>
      <c r="S352" s="5"/>
      <c r="T352" s="5"/>
      <c r="U352" s="5"/>
      <c r="V352" s="5"/>
      <c r="W352" s="5"/>
    </row>
    <row r="353" spans="1:88" x14ac:dyDescent="0.2">
      <c r="A353" s="5">
        <v>50</v>
      </c>
      <c r="B353" s="5">
        <v>0</v>
      </c>
      <c r="C353" s="5">
        <v>0</v>
      </c>
      <c r="D353" s="5">
        <v>1</v>
      </c>
      <c r="E353" s="5">
        <v>204</v>
      </c>
      <c r="F353" s="5">
        <f>ROUND(Source!R339,O353)</f>
        <v>8.07</v>
      </c>
      <c r="G353" s="5" t="s">
        <v>393</v>
      </c>
      <c r="H353" s="5" t="s">
        <v>394</v>
      </c>
      <c r="I353" s="5"/>
      <c r="J353" s="5"/>
      <c r="K353" s="5">
        <v>204</v>
      </c>
      <c r="L353" s="5">
        <v>13</v>
      </c>
      <c r="M353" s="5">
        <v>3</v>
      </c>
      <c r="N353" s="5" t="s">
        <v>6</v>
      </c>
      <c r="O353" s="5">
        <v>2</v>
      </c>
      <c r="P353" s="5">
        <f>ROUND(Source!DJ339,O353)</f>
        <v>57.49</v>
      </c>
      <c r="Q353" s="5"/>
      <c r="R353" s="5"/>
      <c r="S353" s="5"/>
      <c r="T353" s="5"/>
      <c r="U353" s="5"/>
      <c r="V353" s="5"/>
      <c r="W353" s="5"/>
    </row>
    <row r="354" spans="1:88" x14ac:dyDescent="0.2">
      <c r="A354" s="5">
        <v>50</v>
      </c>
      <c r="B354" s="5">
        <v>0</v>
      </c>
      <c r="C354" s="5">
        <v>0</v>
      </c>
      <c r="D354" s="5">
        <v>1</v>
      </c>
      <c r="E354" s="5">
        <v>205</v>
      </c>
      <c r="F354" s="5">
        <f>ROUND(Source!S339,O354)</f>
        <v>974.25</v>
      </c>
      <c r="G354" s="5" t="s">
        <v>395</v>
      </c>
      <c r="H354" s="5" t="s">
        <v>396</v>
      </c>
      <c r="I354" s="5"/>
      <c r="J354" s="5"/>
      <c r="K354" s="5">
        <v>205</v>
      </c>
      <c r="L354" s="5">
        <v>14</v>
      </c>
      <c r="M354" s="5">
        <v>3</v>
      </c>
      <c r="N354" s="5" t="s">
        <v>6</v>
      </c>
      <c r="O354" s="5">
        <v>2</v>
      </c>
      <c r="P354" s="5">
        <f>ROUND(Source!DK339,O354)</f>
        <v>6946.34</v>
      </c>
      <c r="Q354" s="5"/>
      <c r="R354" s="5"/>
      <c r="S354" s="5"/>
      <c r="T354" s="5"/>
      <c r="U354" s="5"/>
      <c r="V354" s="5"/>
      <c r="W354" s="5"/>
    </row>
    <row r="355" spans="1:88" x14ac:dyDescent="0.2">
      <c r="A355" s="5">
        <v>50</v>
      </c>
      <c r="B355" s="5">
        <v>0</v>
      </c>
      <c r="C355" s="5">
        <v>0</v>
      </c>
      <c r="D355" s="5">
        <v>1</v>
      </c>
      <c r="E355" s="5">
        <v>232</v>
      </c>
      <c r="F355" s="5">
        <f>ROUND(Source!BC339,O355)</f>
        <v>0</v>
      </c>
      <c r="G355" s="5" t="s">
        <v>397</v>
      </c>
      <c r="H355" s="5" t="s">
        <v>398</v>
      </c>
      <c r="I355" s="5"/>
      <c r="J355" s="5"/>
      <c r="K355" s="5">
        <v>232</v>
      </c>
      <c r="L355" s="5">
        <v>15</v>
      </c>
      <c r="M355" s="5">
        <v>3</v>
      </c>
      <c r="N355" s="5" t="s">
        <v>6</v>
      </c>
      <c r="O355" s="5">
        <v>2</v>
      </c>
      <c r="P355" s="5">
        <f>ROUND(Source!EU339,O355)</f>
        <v>0</v>
      </c>
      <c r="Q355" s="5"/>
      <c r="R355" s="5"/>
      <c r="S355" s="5"/>
      <c r="T355" s="5"/>
      <c r="U355" s="5"/>
      <c r="V355" s="5"/>
      <c r="W355" s="5"/>
    </row>
    <row r="356" spans="1:88" x14ac:dyDescent="0.2">
      <c r="A356" s="5">
        <v>50</v>
      </c>
      <c r="B356" s="5">
        <v>0</v>
      </c>
      <c r="C356" s="5">
        <v>0</v>
      </c>
      <c r="D356" s="5">
        <v>1</v>
      </c>
      <c r="E356" s="5">
        <v>214</v>
      </c>
      <c r="F356" s="5">
        <f>ROUND(Source!AS339,O356)</f>
        <v>111.62</v>
      </c>
      <c r="G356" s="5" t="s">
        <v>399</v>
      </c>
      <c r="H356" s="5" t="s">
        <v>400</v>
      </c>
      <c r="I356" s="5"/>
      <c r="J356" s="5"/>
      <c r="K356" s="5">
        <v>214</v>
      </c>
      <c r="L356" s="5">
        <v>16</v>
      </c>
      <c r="M356" s="5">
        <v>3</v>
      </c>
      <c r="N356" s="5" t="s">
        <v>6</v>
      </c>
      <c r="O356" s="5">
        <v>2</v>
      </c>
      <c r="P356" s="5">
        <f>ROUND(Source!EK339,O356)</f>
        <v>795.83</v>
      </c>
      <c r="Q356" s="5"/>
      <c r="R356" s="5"/>
      <c r="S356" s="5"/>
      <c r="T356" s="5"/>
      <c r="U356" s="5"/>
      <c r="V356" s="5"/>
      <c r="W356" s="5"/>
    </row>
    <row r="357" spans="1:88" x14ac:dyDescent="0.2">
      <c r="A357" s="5">
        <v>50</v>
      </c>
      <c r="B357" s="5">
        <v>0</v>
      </c>
      <c r="C357" s="5">
        <v>0</v>
      </c>
      <c r="D357" s="5">
        <v>1</v>
      </c>
      <c r="E357" s="5">
        <v>215</v>
      </c>
      <c r="F357" s="5">
        <f>ROUND(Source!AT339,O357)</f>
        <v>13094.3</v>
      </c>
      <c r="G357" s="5" t="s">
        <v>401</v>
      </c>
      <c r="H357" s="5" t="s">
        <v>402</v>
      </c>
      <c r="I357" s="5"/>
      <c r="J357" s="5"/>
      <c r="K357" s="5">
        <v>215</v>
      </c>
      <c r="L357" s="5">
        <v>17</v>
      </c>
      <c r="M357" s="5">
        <v>3</v>
      </c>
      <c r="N357" s="5" t="s">
        <v>6</v>
      </c>
      <c r="O357" s="5">
        <v>2</v>
      </c>
      <c r="P357" s="5">
        <f>ROUND(Source!EL339,O357)</f>
        <v>93361.94</v>
      </c>
      <c r="Q357" s="5"/>
      <c r="R357" s="5"/>
      <c r="S357" s="5"/>
      <c r="T357" s="5"/>
      <c r="U357" s="5"/>
      <c r="V357" s="5"/>
      <c r="W357" s="5"/>
    </row>
    <row r="358" spans="1:88" x14ac:dyDescent="0.2">
      <c r="A358" s="5">
        <v>50</v>
      </c>
      <c r="B358" s="5">
        <v>0</v>
      </c>
      <c r="C358" s="5">
        <v>0</v>
      </c>
      <c r="D358" s="5">
        <v>1</v>
      </c>
      <c r="E358" s="5">
        <v>217</v>
      </c>
      <c r="F358" s="5">
        <f>ROUND(Source!AU339,O358)</f>
        <v>0</v>
      </c>
      <c r="G358" s="5" t="s">
        <v>403</v>
      </c>
      <c r="H358" s="5" t="s">
        <v>404</v>
      </c>
      <c r="I358" s="5"/>
      <c r="J358" s="5"/>
      <c r="K358" s="5">
        <v>217</v>
      </c>
      <c r="L358" s="5">
        <v>18</v>
      </c>
      <c r="M358" s="5">
        <v>3</v>
      </c>
      <c r="N358" s="5" t="s">
        <v>6</v>
      </c>
      <c r="O358" s="5">
        <v>2</v>
      </c>
      <c r="P358" s="5">
        <f>ROUND(Source!EM339,O358)</f>
        <v>0</v>
      </c>
      <c r="Q358" s="5"/>
      <c r="R358" s="5"/>
      <c r="S358" s="5"/>
      <c r="T358" s="5"/>
      <c r="U358" s="5"/>
      <c r="V358" s="5"/>
      <c r="W358" s="5"/>
    </row>
    <row r="359" spans="1:88" x14ac:dyDescent="0.2">
      <c r="A359" s="5">
        <v>50</v>
      </c>
      <c r="B359" s="5">
        <v>0</v>
      </c>
      <c r="C359" s="5">
        <v>0</v>
      </c>
      <c r="D359" s="5">
        <v>1</v>
      </c>
      <c r="E359" s="5">
        <v>230</v>
      </c>
      <c r="F359" s="5">
        <f>ROUND(Source!BA339,O359)</f>
        <v>0</v>
      </c>
      <c r="G359" s="5" t="s">
        <v>405</v>
      </c>
      <c r="H359" s="5" t="s">
        <v>406</v>
      </c>
      <c r="I359" s="5"/>
      <c r="J359" s="5"/>
      <c r="K359" s="5">
        <v>230</v>
      </c>
      <c r="L359" s="5">
        <v>19</v>
      </c>
      <c r="M359" s="5">
        <v>3</v>
      </c>
      <c r="N359" s="5" t="s">
        <v>6</v>
      </c>
      <c r="O359" s="5">
        <v>2</v>
      </c>
      <c r="P359" s="5">
        <f>ROUND(Source!ES339,O359)</f>
        <v>0</v>
      </c>
      <c r="Q359" s="5"/>
      <c r="R359" s="5"/>
      <c r="S359" s="5"/>
      <c r="T359" s="5"/>
      <c r="U359" s="5"/>
      <c r="V359" s="5"/>
      <c r="W359" s="5"/>
    </row>
    <row r="360" spans="1:88" x14ac:dyDescent="0.2">
      <c r="A360" s="5">
        <v>50</v>
      </c>
      <c r="B360" s="5">
        <v>0</v>
      </c>
      <c r="C360" s="5">
        <v>0</v>
      </c>
      <c r="D360" s="5">
        <v>1</v>
      </c>
      <c r="E360" s="5">
        <v>206</v>
      </c>
      <c r="F360" s="5">
        <f>ROUND(Source!T339,O360)</f>
        <v>0</v>
      </c>
      <c r="G360" s="5" t="s">
        <v>407</v>
      </c>
      <c r="H360" s="5" t="s">
        <v>408</v>
      </c>
      <c r="I360" s="5"/>
      <c r="J360" s="5"/>
      <c r="K360" s="5">
        <v>206</v>
      </c>
      <c r="L360" s="5">
        <v>20</v>
      </c>
      <c r="M360" s="5">
        <v>3</v>
      </c>
      <c r="N360" s="5" t="s">
        <v>6</v>
      </c>
      <c r="O360" s="5">
        <v>2</v>
      </c>
      <c r="P360" s="5">
        <f>ROUND(Source!DL339,O360)</f>
        <v>0</v>
      </c>
      <c r="Q360" s="5"/>
      <c r="R360" s="5"/>
      <c r="S360" s="5"/>
      <c r="T360" s="5"/>
      <c r="U360" s="5"/>
      <c r="V360" s="5"/>
      <c r="W360" s="5"/>
    </row>
    <row r="361" spans="1:88" x14ac:dyDescent="0.2">
      <c r="A361" s="5">
        <v>50</v>
      </c>
      <c r="B361" s="5">
        <v>0</v>
      </c>
      <c r="C361" s="5">
        <v>0</v>
      </c>
      <c r="D361" s="5">
        <v>1</v>
      </c>
      <c r="E361" s="5">
        <v>207</v>
      </c>
      <c r="F361" s="5">
        <f>Source!U339</f>
        <v>101.34113999999998</v>
      </c>
      <c r="G361" s="5" t="s">
        <v>409</v>
      </c>
      <c r="H361" s="5" t="s">
        <v>410</v>
      </c>
      <c r="I361" s="5"/>
      <c r="J361" s="5"/>
      <c r="K361" s="5">
        <v>207</v>
      </c>
      <c r="L361" s="5">
        <v>21</v>
      </c>
      <c r="M361" s="5">
        <v>3</v>
      </c>
      <c r="N361" s="5" t="s">
        <v>6</v>
      </c>
      <c r="O361" s="5">
        <v>-1</v>
      </c>
      <c r="P361" s="5">
        <f>Source!DM339</f>
        <v>101.34113999999998</v>
      </c>
      <c r="Q361" s="5"/>
      <c r="R361" s="5"/>
      <c r="S361" s="5"/>
      <c r="T361" s="5"/>
      <c r="U361" s="5"/>
      <c r="V361" s="5"/>
      <c r="W361" s="5"/>
    </row>
    <row r="362" spans="1:88" x14ac:dyDescent="0.2">
      <c r="A362" s="5">
        <v>50</v>
      </c>
      <c r="B362" s="5">
        <v>0</v>
      </c>
      <c r="C362" s="5">
        <v>0</v>
      </c>
      <c r="D362" s="5">
        <v>1</v>
      </c>
      <c r="E362" s="5">
        <v>208</v>
      </c>
      <c r="F362" s="5">
        <f>Source!V339</f>
        <v>0.63780000000000003</v>
      </c>
      <c r="G362" s="5" t="s">
        <v>411</v>
      </c>
      <c r="H362" s="5" t="s">
        <v>412</v>
      </c>
      <c r="I362" s="5"/>
      <c r="J362" s="5"/>
      <c r="K362" s="5">
        <v>208</v>
      </c>
      <c r="L362" s="5">
        <v>22</v>
      </c>
      <c r="M362" s="5">
        <v>3</v>
      </c>
      <c r="N362" s="5" t="s">
        <v>6</v>
      </c>
      <c r="O362" s="5">
        <v>-1</v>
      </c>
      <c r="P362" s="5">
        <f>Source!DN339</f>
        <v>0.63780000000000003</v>
      </c>
      <c r="Q362" s="5"/>
      <c r="R362" s="5"/>
      <c r="S362" s="5"/>
      <c r="T362" s="5"/>
      <c r="U362" s="5"/>
      <c r="V362" s="5"/>
      <c r="W362" s="5"/>
    </row>
    <row r="363" spans="1:88" x14ac:dyDescent="0.2">
      <c r="A363" s="5">
        <v>50</v>
      </c>
      <c r="B363" s="5">
        <v>0</v>
      </c>
      <c r="C363" s="5">
        <v>0</v>
      </c>
      <c r="D363" s="5">
        <v>1</v>
      </c>
      <c r="E363" s="5">
        <v>209</v>
      </c>
      <c r="F363" s="5">
        <f>ROUND(Source!W339,O363)</f>
        <v>0</v>
      </c>
      <c r="G363" s="5" t="s">
        <v>413</v>
      </c>
      <c r="H363" s="5" t="s">
        <v>414</v>
      </c>
      <c r="I363" s="5"/>
      <c r="J363" s="5"/>
      <c r="K363" s="5">
        <v>209</v>
      </c>
      <c r="L363" s="5">
        <v>23</v>
      </c>
      <c r="M363" s="5">
        <v>3</v>
      </c>
      <c r="N363" s="5" t="s">
        <v>6</v>
      </c>
      <c r="O363" s="5">
        <v>2</v>
      </c>
      <c r="P363" s="5">
        <f>ROUND(Source!DO339,O363)</f>
        <v>0</v>
      </c>
      <c r="Q363" s="5"/>
      <c r="R363" s="5"/>
      <c r="S363" s="5"/>
      <c r="T363" s="5"/>
      <c r="U363" s="5"/>
      <c r="V363" s="5"/>
      <c r="W363" s="5"/>
    </row>
    <row r="364" spans="1:88" x14ac:dyDescent="0.2">
      <c r="A364" s="5">
        <v>50</v>
      </c>
      <c r="B364" s="5">
        <v>0</v>
      </c>
      <c r="C364" s="5">
        <v>0</v>
      </c>
      <c r="D364" s="5">
        <v>1</v>
      </c>
      <c r="E364" s="5">
        <v>210</v>
      </c>
      <c r="F364" s="5">
        <f>ROUND(Source!X339,O364)</f>
        <v>921.92</v>
      </c>
      <c r="G364" s="5" t="s">
        <v>415</v>
      </c>
      <c r="H364" s="5" t="s">
        <v>416</v>
      </c>
      <c r="I364" s="5"/>
      <c r="J364" s="5"/>
      <c r="K364" s="5">
        <v>210</v>
      </c>
      <c r="L364" s="5">
        <v>24</v>
      </c>
      <c r="M364" s="5">
        <v>3</v>
      </c>
      <c r="N364" s="5" t="s">
        <v>6</v>
      </c>
      <c r="O364" s="5">
        <v>2</v>
      </c>
      <c r="P364" s="5">
        <f>ROUND(Source!DP339,O364)</f>
        <v>6573.04</v>
      </c>
      <c r="Q364" s="5"/>
      <c r="R364" s="5"/>
      <c r="S364" s="5"/>
      <c r="T364" s="5"/>
      <c r="U364" s="5"/>
      <c r="V364" s="5"/>
      <c r="W364" s="5"/>
    </row>
    <row r="365" spans="1:88" x14ac:dyDescent="0.2">
      <c r="A365" s="5">
        <v>50</v>
      </c>
      <c r="B365" s="5">
        <v>0</v>
      </c>
      <c r="C365" s="5">
        <v>0</v>
      </c>
      <c r="D365" s="5">
        <v>1</v>
      </c>
      <c r="E365" s="5">
        <v>211</v>
      </c>
      <c r="F365" s="5">
        <f>ROUND(Source!Y339,O365)</f>
        <v>635.79999999999995</v>
      </c>
      <c r="G365" s="5" t="s">
        <v>417</v>
      </c>
      <c r="H365" s="5" t="s">
        <v>418</v>
      </c>
      <c r="I365" s="5"/>
      <c r="J365" s="5"/>
      <c r="K365" s="5">
        <v>211</v>
      </c>
      <c r="L365" s="5">
        <v>25</v>
      </c>
      <c r="M365" s="5">
        <v>3</v>
      </c>
      <c r="N365" s="5" t="s">
        <v>6</v>
      </c>
      <c r="O365" s="5">
        <v>2</v>
      </c>
      <c r="P365" s="5">
        <f>ROUND(Source!DQ339,O365)</f>
        <v>4533.33</v>
      </c>
      <c r="Q365" s="5"/>
      <c r="R365" s="5"/>
      <c r="S365" s="5"/>
      <c r="T365" s="5"/>
      <c r="U365" s="5"/>
      <c r="V365" s="5"/>
      <c r="W365" s="5"/>
    </row>
    <row r="366" spans="1:88" x14ac:dyDescent="0.2">
      <c r="A366" s="5">
        <v>50</v>
      </c>
      <c r="B366" s="5">
        <v>0</v>
      </c>
      <c r="C366" s="5">
        <v>0</v>
      </c>
      <c r="D366" s="5">
        <v>1</v>
      </c>
      <c r="E366" s="5">
        <v>224</v>
      </c>
      <c r="F366" s="5">
        <f>ROUND(Source!AR339,O366)</f>
        <v>13205.92</v>
      </c>
      <c r="G366" s="5" t="s">
        <v>419</v>
      </c>
      <c r="H366" s="5" t="s">
        <v>420</v>
      </c>
      <c r="I366" s="5"/>
      <c r="J366" s="5"/>
      <c r="K366" s="5">
        <v>224</v>
      </c>
      <c r="L366" s="5">
        <v>26</v>
      </c>
      <c r="M366" s="5">
        <v>3</v>
      </c>
      <c r="N366" s="5" t="s">
        <v>6</v>
      </c>
      <c r="O366" s="5">
        <v>2</v>
      </c>
      <c r="P366" s="5">
        <f>ROUND(Source!EJ339,O366)</f>
        <v>94157.77</v>
      </c>
      <c r="Q366" s="5"/>
      <c r="R366" s="5"/>
      <c r="S366" s="5"/>
      <c r="T366" s="5"/>
      <c r="U366" s="5"/>
      <c r="V366" s="5"/>
      <c r="W366" s="5"/>
    </row>
    <row r="368" spans="1:88" x14ac:dyDescent="0.2">
      <c r="A368" s="1">
        <v>4</v>
      </c>
      <c r="B368" s="1">
        <v>1</v>
      </c>
      <c r="C368" s="1"/>
      <c r="D368" s="1">
        <f>ROW(A381)</f>
        <v>381</v>
      </c>
      <c r="E368" s="1"/>
      <c r="F368" s="1" t="s">
        <v>13</v>
      </c>
      <c r="G368" s="1" t="s">
        <v>602</v>
      </c>
      <c r="H368" s="1" t="s">
        <v>6</v>
      </c>
      <c r="I368" s="1">
        <v>0</v>
      </c>
      <c r="J368" s="1"/>
      <c r="K368" s="1">
        <v>0</v>
      </c>
      <c r="L368" s="1"/>
      <c r="M368" s="1"/>
      <c r="N368" s="1"/>
      <c r="O368" s="1"/>
      <c r="P368" s="1"/>
      <c r="Q368" s="1"/>
      <c r="R368" s="1"/>
      <c r="S368" s="1"/>
      <c r="T368" s="1"/>
      <c r="U368" s="1" t="s">
        <v>6</v>
      </c>
      <c r="V368" s="1">
        <v>0</v>
      </c>
      <c r="W368" s="1"/>
      <c r="X368" s="1"/>
      <c r="Y368" s="1"/>
      <c r="Z368" s="1"/>
      <c r="AA368" s="1"/>
      <c r="AB368" s="1" t="s">
        <v>6</v>
      </c>
      <c r="AC368" s="1" t="s">
        <v>6</v>
      </c>
      <c r="AD368" s="1" t="s">
        <v>6</v>
      </c>
      <c r="AE368" s="1" t="s">
        <v>6</v>
      </c>
      <c r="AF368" s="1" t="s">
        <v>6</v>
      </c>
      <c r="AG368" s="1" t="s">
        <v>6</v>
      </c>
      <c r="AH368" s="1"/>
      <c r="AI368" s="1"/>
      <c r="AJ368" s="1"/>
      <c r="AK368" s="1"/>
      <c r="AL368" s="1"/>
      <c r="AM368" s="1"/>
      <c r="AN368" s="1"/>
      <c r="AO368" s="1"/>
      <c r="AP368" s="1" t="s">
        <v>6</v>
      </c>
      <c r="AQ368" s="1" t="s">
        <v>6</v>
      </c>
      <c r="AR368" s="1" t="s">
        <v>6</v>
      </c>
      <c r="AS368" s="1"/>
      <c r="AT368" s="1"/>
      <c r="AU368" s="1"/>
      <c r="AV368" s="1"/>
      <c r="AW368" s="1"/>
      <c r="AX368" s="1"/>
      <c r="AY368" s="1"/>
      <c r="AZ368" s="1" t="s">
        <v>6</v>
      </c>
      <c r="BA368" s="1"/>
      <c r="BB368" s="1" t="s">
        <v>6</v>
      </c>
      <c r="BC368" s="1" t="s">
        <v>6</v>
      </c>
      <c r="BD368" s="1" t="s">
        <v>6</v>
      </c>
      <c r="BE368" s="1" t="s">
        <v>6</v>
      </c>
      <c r="BF368" s="1" t="s">
        <v>6</v>
      </c>
      <c r="BG368" s="1" t="s">
        <v>6</v>
      </c>
      <c r="BH368" s="1" t="s">
        <v>6</v>
      </c>
      <c r="BI368" s="1" t="s">
        <v>6</v>
      </c>
      <c r="BJ368" s="1" t="s">
        <v>6</v>
      </c>
      <c r="BK368" s="1" t="s">
        <v>6</v>
      </c>
      <c r="BL368" s="1" t="s">
        <v>6</v>
      </c>
      <c r="BM368" s="1" t="s">
        <v>6</v>
      </c>
      <c r="BN368" s="1" t="s">
        <v>6</v>
      </c>
      <c r="BO368" s="1" t="s">
        <v>6</v>
      </c>
      <c r="BP368" s="1" t="s">
        <v>6</v>
      </c>
      <c r="BQ368" s="1"/>
      <c r="BR368" s="1"/>
      <c r="BS368" s="1"/>
      <c r="BT368" s="1"/>
      <c r="BU368" s="1"/>
      <c r="BV368" s="1"/>
      <c r="BW368" s="1"/>
      <c r="BX368" s="1">
        <v>0</v>
      </c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>
        <v>0</v>
      </c>
    </row>
    <row r="370" spans="1:255" x14ac:dyDescent="0.2">
      <c r="A370" s="3">
        <v>52</v>
      </c>
      <c r="B370" s="3">
        <f t="shared" ref="B370:G370" si="425">B381</f>
        <v>1</v>
      </c>
      <c r="C370" s="3">
        <f t="shared" si="425"/>
        <v>4</v>
      </c>
      <c r="D370" s="3">
        <f t="shared" si="425"/>
        <v>368</v>
      </c>
      <c r="E370" s="3">
        <f t="shared" si="425"/>
        <v>0</v>
      </c>
      <c r="F370" s="3" t="str">
        <f t="shared" si="425"/>
        <v>Новый раздел</v>
      </c>
      <c r="G370" s="3" t="str">
        <f t="shared" si="425"/>
        <v>Раздел: Пусконаладочные работы</v>
      </c>
      <c r="H370" s="3"/>
      <c r="I370" s="3"/>
      <c r="J370" s="3"/>
      <c r="K370" s="3"/>
      <c r="L370" s="3"/>
      <c r="M370" s="3"/>
      <c r="N370" s="3"/>
      <c r="O370" s="3">
        <f t="shared" ref="O370:AT370" si="426">O381</f>
        <v>175.64</v>
      </c>
      <c r="P370" s="3">
        <f t="shared" si="426"/>
        <v>0</v>
      </c>
      <c r="Q370" s="3">
        <f t="shared" si="426"/>
        <v>0</v>
      </c>
      <c r="R370" s="3">
        <f t="shared" si="426"/>
        <v>0</v>
      </c>
      <c r="S370" s="3">
        <f t="shared" si="426"/>
        <v>175.64</v>
      </c>
      <c r="T370" s="3">
        <f t="shared" si="426"/>
        <v>0</v>
      </c>
      <c r="U370" s="3">
        <f t="shared" si="426"/>
        <v>16.900480000000002</v>
      </c>
      <c r="V370" s="3">
        <f t="shared" si="426"/>
        <v>0</v>
      </c>
      <c r="W370" s="3">
        <f t="shared" si="426"/>
        <v>0</v>
      </c>
      <c r="X370" s="3">
        <f t="shared" si="426"/>
        <v>114.17</v>
      </c>
      <c r="Y370" s="3">
        <f t="shared" si="426"/>
        <v>70.25</v>
      </c>
      <c r="Z370" s="3">
        <f t="shared" si="426"/>
        <v>0</v>
      </c>
      <c r="AA370" s="3">
        <f t="shared" si="426"/>
        <v>0</v>
      </c>
      <c r="AB370" s="3">
        <f t="shared" si="426"/>
        <v>175.64</v>
      </c>
      <c r="AC370" s="3">
        <f t="shared" si="426"/>
        <v>0</v>
      </c>
      <c r="AD370" s="3">
        <f t="shared" si="426"/>
        <v>0</v>
      </c>
      <c r="AE370" s="3">
        <f t="shared" si="426"/>
        <v>0</v>
      </c>
      <c r="AF370" s="3">
        <f t="shared" si="426"/>
        <v>175.64</v>
      </c>
      <c r="AG370" s="3">
        <f t="shared" si="426"/>
        <v>0</v>
      </c>
      <c r="AH370" s="3">
        <f t="shared" si="426"/>
        <v>16.900480000000002</v>
      </c>
      <c r="AI370" s="3">
        <f t="shared" si="426"/>
        <v>0</v>
      </c>
      <c r="AJ370" s="3">
        <f t="shared" si="426"/>
        <v>0</v>
      </c>
      <c r="AK370" s="3">
        <f t="shared" si="426"/>
        <v>114.17</v>
      </c>
      <c r="AL370" s="3">
        <f t="shared" si="426"/>
        <v>70.25</v>
      </c>
      <c r="AM370" s="3">
        <f t="shared" si="426"/>
        <v>0</v>
      </c>
      <c r="AN370" s="3">
        <f t="shared" si="426"/>
        <v>0</v>
      </c>
      <c r="AO370" s="3">
        <f t="shared" si="426"/>
        <v>0</v>
      </c>
      <c r="AP370" s="3">
        <f t="shared" si="426"/>
        <v>0</v>
      </c>
      <c r="AQ370" s="3">
        <f t="shared" si="426"/>
        <v>0</v>
      </c>
      <c r="AR370" s="3">
        <f t="shared" si="426"/>
        <v>360.06</v>
      </c>
      <c r="AS370" s="3">
        <f t="shared" si="426"/>
        <v>0</v>
      </c>
      <c r="AT370" s="3">
        <f t="shared" si="426"/>
        <v>0</v>
      </c>
      <c r="AU370" s="3">
        <f t="shared" ref="AU370:BZ370" si="427">AU381</f>
        <v>360.06</v>
      </c>
      <c r="AV370" s="3">
        <f t="shared" si="427"/>
        <v>0</v>
      </c>
      <c r="AW370" s="3">
        <f t="shared" si="427"/>
        <v>0</v>
      </c>
      <c r="AX370" s="3">
        <f t="shared" si="427"/>
        <v>0</v>
      </c>
      <c r="AY370" s="3">
        <f t="shared" si="427"/>
        <v>0</v>
      </c>
      <c r="AZ370" s="3">
        <f t="shared" si="427"/>
        <v>0</v>
      </c>
      <c r="BA370" s="3">
        <f t="shared" si="427"/>
        <v>0</v>
      </c>
      <c r="BB370" s="3">
        <f t="shared" si="427"/>
        <v>0</v>
      </c>
      <c r="BC370" s="3">
        <f t="shared" si="427"/>
        <v>0</v>
      </c>
      <c r="BD370" s="3">
        <f t="shared" si="427"/>
        <v>0</v>
      </c>
      <c r="BE370" s="3">
        <f t="shared" si="427"/>
        <v>0</v>
      </c>
      <c r="BF370" s="3">
        <f t="shared" si="427"/>
        <v>0</v>
      </c>
      <c r="BG370" s="3">
        <f t="shared" si="427"/>
        <v>0</v>
      </c>
      <c r="BH370" s="3">
        <f t="shared" si="427"/>
        <v>0</v>
      </c>
      <c r="BI370" s="3">
        <f t="shared" si="427"/>
        <v>0</v>
      </c>
      <c r="BJ370" s="3">
        <f t="shared" si="427"/>
        <v>0</v>
      </c>
      <c r="BK370" s="3">
        <f t="shared" si="427"/>
        <v>0</v>
      </c>
      <c r="BL370" s="3">
        <f t="shared" si="427"/>
        <v>0</v>
      </c>
      <c r="BM370" s="3">
        <f t="shared" si="427"/>
        <v>0</v>
      </c>
      <c r="BN370" s="3">
        <f t="shared" si="427"/>
        <v>0</v>
      </c>
      <c r="BO370" s="3">
        <f t="shared" si="427"/>
        <v>0</v>
      </c>
      <c r="BP370" s="3">
        <f t="shared" si="427"/>
        <v>0</v>
      </c>
      <c r="BQ370" s="3">
        <f t="shared" si="427"/>
        <v>0</v>
      </c>
      <c r="BR370" s="3">
        <f t="shared" si="427"/>
        <v>0</v>
      </c>
      <c r="BS370" s="3">
        <f t="shared" si="427"/>
        <v>0</v>
      </c>
      <c r="BT370" s="3">
        <f t="shared" si="427"/>
        <v>0</v>
      </c>
      <c r="BU370" s="3">
        <f t="shared" si="427"/>
        <v>0</v>
      </c>
      <c r="BV370" s="3">
        <f t="shared" si="427"/>
        <v>0</v>
      </c>
      <c r="BW370" s="3">
        <f t="shared" si="427"/>
        <v>0</v>
      </c>
      <c r="BX370" s="3">
        <f t="shared" si="427"/>
        <v>0</v>
      </c>
      <c r="BY370" s="3">
        <f t="shared" si="427"/>
        <v>0</v>
      </c>
      <c r="BZ370" s="3">
        <f t="shared" si="427"/>
        <v>0</v>
      </c>
      <c r="CA370" s="3">
        <f t="shared" ref="CA370:DF370" si="428">CA381</f>
        <v>360.06</v>
      </c>
      <c r="CB370" s="3">
        <f t="shared" si="428"/>
        <v>0</v>
      </c>
      <c r="CC370" s="3">
        <f t="shared" si="428"/>
        <v>0</v>
      </c>
      <c r="CD370" s="3">
        <f t="shared" si="428"/>
        <v>360.06</v>
      </c>
      <c r="CE370" s="3">
        <f t="shared" si="428"/>
        <v>0</v>
      </c>
      <c r="CF370" s="3">
        <f t="shared" si="428"/>
        <v>0</v>
      </c>
      <c r="CG370" s="3">
        <f t="shared" si="428"/>
        <v>0</v>
      </c>
      <c r="CH370" s="3">
        <f t="shared" si="428"/>
        <v>0</v>
      </c>
      <c r="CI370" s="3">
        <f t="shared" si="428"/>
        <v>0</v>
      </c>
      <c r="CJ370" s="3">
        <f t="shared" si="428"/>
        <v>0</v>
      </c>
      <c r="CK370" s="3">
        <f t="shared" si="428"/>
        <v>0</v>
      </c>
      <c r="CL370" s="3">
        <f t="shared" si="428"/>
        <v>0</v>
      </c>
      <c r="CM370" s="3">
        <f t="shared" si="428"/>
        <v>0</v>
      </c>
      <c r="CN370" s="3">
        <f t="shared" si="428"/>
        <v>0</v>
      </c>
      <c r="CO370" s="3">
        <f t="shared" si="428"/>
        <v>0</v>
      </c>
      <c r="CP370" s="3">
        <f t="shared" si="428"/>
        <v>0</v>
      </c>
      <c r="CQ370" s="3">
        <f t="shared" si="428"/>
        <v>0</v>
      </c>
      <c r="CR370" s="3">
        <f t="shared" si="428"/>
        <v>0</v>
      </c>
      <c r="CS370" s="3">
        <f t="shared" si="428"/>
        <v>0</v>
      </c>
      <c r="CT370" s="3">
        <f t="shared" si="428"/>
        <v>0</v>
      </c>
      <c r="CU370" s="3">
        <f t="shared" si="428"/>
        <v>0</v>
      </c>
      <c r="CV370" s="3">
        <f t="shared" si="428"/>
        <v>0</v>
      </c>
      <c r="CW370" s="3">
        <f t="shared" si="428"/>
        <v>0</v>
      </c>
      <c r="CX370" s="3">
        <f t="shared" si="428"/>
        <v>0</v>
      </c>
      <c r="CY370" s="3">
        <f t="shared" si="428"/>
        <v>0</v>
      </c>
      <c r="CZ370" s="3">
        <f t="shared" si="428"/>
        <v>0</v>
      </c>
      <c r="DA370" s="3">
        <f t="shared" si="428"/>
        <v>0</v>
      </c>
      <c r="DB370" s="3">
        <f t="shared" si="428"/>
        <v>0</v>
      </c>
      <c r="DC370" s="3">
        <f t="shared" si="428"/>
        <v>0</v>
      </c>
      <c r="DD370" s="3">
        <f t="shared" si="428"/>
        <v>0</v>
      </c>
      <c r="DE370" s="3">
        <f t="shared" si="428"/>
        <v>0</v>
      </c>
      <c r="DF370" s="3">
        <f t="shared" si="428"/>
        <v>0</v>
      </c>
      <c r="DG370" s="4">
        <f t="shared" ref="DG370:EL370" si="429">DG381</f>
        <v>2195.5500000000002</v>
      </c>
      <c r="DH370" s="4">
        <f t="shared" si="429"/>
        <v>0</v>
      </c>
      <c r="DI370" s="4">
        <f t="shared" si="429"/>
        <v>0</v>
      </c>
      <c r="DJ370" s="4">
        <f t="shared" si="429"/>
        <v>0</v>
      </c>
      <c r="DK370" s="4">
        <f t="shared" si="429"/>
        <v>2195.5500000000002</v>
      </c>
      <c r="DL370" s="4">
        <f t="shared" si="429"/>
        <v>0</v>
      </c>
      <c r="DM370" s="4">
        <f t="shared" si="429"/>
        <v>16.900480000000002</v>
      </c>
      <c r="DN370" s="4">
        <f t="shared" si="429"/>
        <v>0</v>
      </c>
      <c r="DO370" s="4">
        <f t="shared" si="429"/>
        <v>0</v>
      </c>
      <c r="DP370" s="4">
        <f t="shared" si="429"/>
        <v>1427.11</v>
      </c>
      <c r="DQ370" s="4">
        <f t="shared" si="429"/>
        <v>878.22</v>
      </c>
      <c r="DR370" s="4">
        <f t="shared" si="429"/>
        <v>0</v>
      </c>
      <c r="DS370" s="4">
        <f t="shared" si="429"/>
        <v>0</v>
      </c>
      <c r="DT370" s="4">
        <f t="shared" si="429"/>
        <v>2195.5500000000002</v>
      </c>
      <c r="DU370" s="4">
        <f t="shared" si="429"/>
        <v>0</v>
      </c>
      <c r="DV370" s="4">
        <f t="shared" si="429"/>
        <v>0</v>
      </c>
      <c r="DW370" s="4">
        <f t="shared" si="429"/>
        <v>0</v>
      </c>
      <c r="DX370" s="4">
        <f t="shared" si="429"/>
        <v>2195.5500000000002</v>
      </c>
      <c r="DY370" s="4">
        <f t="shared" si="429"/>
        <v>0</v>
      </c>
      <c r="DZ370" s="4">
        <f t="shared" si="429"/>
        <v>16.900480000000002</v>
      </c>
      <c r="EA370" s="4">
        <f t="shared" si="429"/>
        <v>0</v>
      </c>
      <c r="EB370" s="4">
        <f t="shared" si="429"/>
        <v>0</v>
      </c>
      <c r="EC370" s="4">
        <f t="shared" si="429"/>
        <v>1427.11</v>
      </c>
      <c r="ED370" s="4">
        <f t="shared" si="429"/>
        <v>878.22</v>
      </c>
      <c r="EE370" s="4">
        <f t="shared" si="429"/>
        <v>0</v>
      </c>
      <c r="EF370" s="4">
        <f t="shared" si="429"/>
        <v>0</v>
      </c>
      <c r="EG370" s="4">
        <f t="shared" si="429"/>
        <v>0</v>
      </c>
      <c r="EH370" s="4">
        <f t="shared" si="429"/>
        <v>0</v>
      </c>
      <c r="EI370" s="4">
        <f t="shared" si="429"/>
        <v>0</v>
      </c>
      <c r="EJ370" s="4">
        <f t="shared" si="429"/>
        <v>4500.88</v>
      </c>
      <c r="EK370" s="4">
        <f t="shared" si="429"/>
        <v>0</v>
      </c>
      <c r="EL370" s="4">
        <f t="shared" si="429"/>
        <v>0</v>
      </c>
      <c r="EM370" s="4">
        <f t="shared" ref="EM370:FR370" si="430">EM381</f>
        <v>4500.88</v>
      </c>
      <c r="EN370" s="4">
        <f t="shared" si="430"/>
        <v>0</v>
      </c>
      <c r="EO370" s="4">
        <f t="shared" si="430"/>
        <v>0</v>
      </c>
      <c r="EP370" s="4">
        <f t="shared" si="430"/>
        <v>0</v>
      </c>
      <c r="EQ370" s="4">
        <f t="shared" si="430"/>
        <v>0</v>
      </c>
      <c r="ER370" s="4">
        <f t="shared" si="430"/>
        <v>0</v>
      </c>
      <c r="ES370" s="4">
        <f t="shared" si="430"/>
        <v>0</v>
      </c>
      <c r="ET370" s="4">
        <f t="shared" si="430"/>
        <v>0</v>
      </c>
      <c r="EU370" s="4">
        <f t="shared" si="430"/>
        <v>0</v>
      </c>
      <c r="EV370" s="4">
        <f t="shared" si="430"/>
        <v>0</v>
      </c>
      <c r="EW370" s="4">
        <f t="shared" si="430"/>
        <v>0</v>
      </c>
      <c r="EX370" s="4">
        <f t="shared" si="430"/>
        <v>0</v>
      </c>
      <c r="EY370" s="4">
        <f t="shared" si="430"/>
        <v>0</v>
      </c>
      <c r="EZ370" s="4">
        <f t="shared" si="430"/>
        <v>0</v>
      </c>
      <c r="FA370" s="4">
        <f t="shared" si="430"/>
        <v>0</v>
      </c>
      <c r="FB370" s="4">
        <f t="shared" si="430"/>
        <v>0</v>
      </c>
      <c r="FC370" s="4">
        <f t="shared" si="430"/>
        <v>0</v>
      </c>
      <c r="FD370" s="4">
        <f t="shared" si="430"/>
        <v>0</v>
      </c>
      <c r="FE370" s="4">
        <f t="shared" si="430"/>
        <v>0</v>
      </c>
      <c r="FF370" s="4">
        <f t="shared" si="430"/>
        <v>0</v>
      </c>
      <c r="FG370" s="4">
        <f t="shared" si="430"/>
        <v>0</v>
      </c>
      <c r="FH370" s="4">
        <f t="shared" si="430"/>
        <v>0</v>
      </c>
      <c r="FI370" s="4">
        <f t="shared" si="430"/>
        <v>0</v>
      </c>
      <c r="FJ370" s="4">
        <f t="shared" si="430"/>
        <v>0</v>
      </c>
      <c r="FK370" s="4">
        <f t="shared" si="430"/>
        <v>0</v>
      </c>
      <c r="FL370" s="4">
        <f t="shared" si="430"/>
        <v>0</v>
      </c>
      <c r="FM370" s="4">
        <f t="shared" si="430"/>
        <v>0</v>
      </c>
      <c r="FN370" s="4">
        <f t="shared" si="430"/>
        <v>0</v>
      </c>
      <c r="FO370" s="4">
        <f t="shared" si="430"/>
        <v>0</v>
      </c>
      <c r="FP370" s="4">
        <f t="shared" si="430"/>
        <v>0</v>
      </c>
      <c r="FQ370" s="4">
        <f t="shared" si="430"/>
        <v>0</v>
      </c>
      <c r="FR370" s="4">
        <f t="shared" si="430"/>
        <v>0</v>
      </c>
      <c r="FS370" s="4">
        <f t="shared" ref="FS370:GX370" si="431">FS381</f>
        <v>4500.88</v>
      </c>
      <c r="FT370" s="4">
        <f t="shared" si="431"/>
        <v>0</v>
      </c>
      <c r="FU370" s="4">
        <f t="shared" si="431"/>
        <v>0</v>
      </c>
      <c r="FV370" s="4">
        <f t="shared" si="431"/>
        <v>4500.88</v>
      </c>
      <c r="FW370" s="4">
        <f t="shared" si="431"/>
        <v>0</v>
      </c>
      <c r="FX370" s="4">
        <f t="shared" si="431"/>
        <v>0</v>
      </c>
      <c r="FY370" s="4">
        <f t="shared" si="431"/>
        <v>0</v>
      </c>
      <c r="FZ370" s="4">
        <f t="shared" si="431"/>
        <v>0</v>
      </c>
      <c r="GA370" s="4">
        <f t="shared" si="431"/>
        <v>0</v>
      </c>
      <c r="GB370" s="4">
        <f t="shared" si="431"/>
        <v>0</v>
      </c>
      <c r="GC370" s="4">
        <f t="shared" si="431"/>
        <v>0</v>
      </c>
      <c r="GD370" s="4">
        <f t="shared" si="431"/>
        <v>0</v>
      </c>
      <c r="GE370" s="4">
        <f t="shared" si="431"/>
        <v>0</v>
      </c>
      <c r="GF370" s="4">
        <f t="shared" si="431"/>
        <v>0</v>
      </c>
      <c r="GG370" s="4">
        <f t="shared" si="431"/>
        <v>0</v>
      </c>
      <c r="GH370" s="4">
        <f t="shared" si="431"/>
        <v>0</v>
      </c>
      <c r="GI370" s="4">
        <f t="shared" si="431"/>
        <v>0</v>
      </c>
      <c r="GJ370" s="4">
        <f t="shared" si="431"/>
        <v>0</v>
      </c>
      <c r="GK370" s="4">
        <f t="shared" si="431"/>
        <v>0</v>
      </c>
      <c r="GL370" s="4">
        <f t="shared" si="431"/>
        <v>0</v>
      </c>
      <c r="GM370" s="4">
        <f t="shared" si="431"/>
        <v>0</v>
      </c>
      <c r="GN370" s="4">
        <f t="shared" si="431"/>
        <v>0</v>
      </c>
      <c r="GO370" s="4">
        <f t="shared" si="431"/>
        <v>0</v>
      </c>
      <c r="GP370" s="4">
        <f t="shared" si="431"/>
        <v>0</v>
      </c>
      <c r="GQ370" s="4">
        <f t="shared" si="431"/>
        <v>0</v>
      </c>
      <c r="GR370" s="4">
        <f t="shared" si="431"/>
        <v>0</v>
      </c>
      <c r="GS370" s="4">
        <f t="shared" si="431"/>
        <v>0</v>
      </c>
      <c r="GT370" s="4">
        <f t="shared" si="431"/>
        <v>0</v>
      </c>
      <c r="GU370" s="4">
        <f t="shared" si="431"/>
        <v>0</v>
      </c>
      <c r="GV370" s="4">
        <f t="shared" si="431"/>
        <v>0</v>
      </c>
      <c r="GW370" s="4">
        <f t="shared" si="431"/>
        <v>0</v>
      </c>
      <c r="GX370" s="4">
        <f t="shared" si="431"/>
        <v>0</v>
      </c>
    </row>
    <row r="372" spans="1:255" x14ac:dyDescent="0.2">
      <c r="A372" s="2">
        <v>17</v>
      </c>
      <c r="B372" s="2">
        <v>1</v>
      </c>
      <c r="C372" s="2">
        <f>ROW(SmtRes!A838)</f>
        <v>838</v>
      </c>
      <c r="D372" s="2">
        <f>ROW(EtalonRes!A778)</f>
        <v>778</v>
      </c>
      <c r="E372" s="2" t="s">
        <v>603</v>
      </c>
      <c r="F372" s="2" t="s">
        <v>604</v>
      </c>
      <c r="G372" s="2" t="s">
        <v>605</v>
      </c>
      <c r="H372" s="2" t="s">
        <v>447</v>
      </c>
      <c r="I372" s="2">
        <v>11</v>
      </c>
      <c r="J372" s="2">
        <v>0</v>
      </c>
      <c r="K372" s="2"/>
      <c r="L372" s="2"/>
      <c r="M372" s="2"/>
      <c r="N372" s="2"/>
      <c r="O372" s="2">
        <f t="shared" ref="O372:O379" si="432">ROUND(CP372,2)</f>
        <v>36.08</v>
      </c>
      <c r="P372" s="2">
        <f t="shared" ref="P372:P379" si="433">ROUND(CQ372*I372,2)</f>
        <v>0</v>
      </c>
      <c r="Q372" s="2">
        <f t="shared" ref="Q372:Q379" si="434">ROUND(CR372*I372,2)</f>
        <v>0</v>
      </c>
      <c r="R372" s="2">
        <f t="shared" ref="R372:R379" si="435">ROUND(CS372*I372,2)</f>
        <v>0</v>
      </c>
      <c r="S372" s="2">
        <f t="shared" ref="S372:S379" si="436">ROUND(CT372*I372,2)</f>
        <v>36.08</v>
      </c>
      <c r="T372" s="2">
        <f t="shared" ref="T372:T379" si="437">ROUND(CU372*I372,2)</f>
        <v>0</v>
      </c>
      <c r="U372" s="2">
        <f t="shared" ref="U372:U379" si="438">CV372*I372</f>
        <v>2.8159999999999998</v>
      </c>
      <c r="V372" s="2">
        <f t="shared" ref="V372:V379" si="439">CW372*I372</f>
        <v>0</v>
      </c>
      <c r="W372" s="2">
        <f t="shared" ref="W372:W379" si="440">ROUND(CX372*I372,2)</f>
        <v>0</v>
      </c>
      <c r="X372" s="2">
        <f t="shared" ref="X372:Y379" si="441">ROUND(CY372,2)</f>
        <v>23.45</v>
      </c>
      <c r="Y372" s="2">
        <f t="shared" si="441"/>
        <v>14.43</v>
      </c>
      <c r="Z372" s="2"/>
      <c r="AA372" s="2">
        <v>16688585</v>
      </c>
      <c r="AB372" s="2">
        <f t="shared" ref="AB372:AB379" si="442">ROUND((AC372+AD372+AF372),6)</f>
        <v>3.28</v>
      </c>
      <c r="AC372" s="2">
        <f t="shared" ref="AC372:AC379" si="443">ROUND((ES372),6)</f>
        <v>0</v>
      </c>
      <c r="AD372" s="2">
        <f t="shared" ref="AD372:AD379" si="444">ROUND((((ET372)-(EU372))+AE372),6)</f>
        <v>0</v>
      </c>
      <c r="AE372" s="2">
        <f t="shared" ref="AE372:AE379" si="445">ROUND((EU372),6)</f>
        <v>0</v>
      </c>
      <c r="AF372" s="2">
        <f t="shared" ref="AF372:AF379" si="446">ROUND(((EV372*0.8)),6)</f>
        <v>3.28</v>
      </c>
      <c r="AG372" s="2">
        <f t="shared" ref="AG372:AG379" si="447">ROUND((AP372),6)</f>
        <v>0</v>
      </c>
      <c r="AH372" s="2">
        <f t="shared" ref="AH372:AH379" si="448">((EW372*0.8))</f>
        <v>0.25600000000000001</v>
      </c>
      <c r="AI372" s="2">
        <f t="shared" ref="AI372:AI379" si="449">(EX372)</f>
        <v>0</v>
      </c>
      <c r="AJ372" s="2">
        <f t="shared" ref="AJ372:AJ379" si="450">ROUND((AS372),6)</f>
        <v>0</v>
      </c>
      <c r="AK372" s="2">
        <v>4.0999999999999996</v>
      </c>
      <c r="AL372" s="2">
        <v>0</v>
      </c>
      <c r="AM372" s="2">
        <v>0</v>
      </c>
      <c r="AN372" s="2">
        <v>0</v>
      </c>
      <c r="AO372" s="2">
        <v>4.0999999999999996</v>
      </c>
      <c r="AP372" s="2">
        <v>0</v>
      </c>
      <c r="AQ372" s="2">
        <v>0.32</v>
      </c>
      <c r="AR372" s="2">
        <v>0</v>
      </c>
      <c r="AS372" s="2">
        <v>0</v>
      </c>
      <c r="AT372" s="2">
        <v>65</v>
      </c>
      <c r="AU372" s="2">
        <v>40</v>
      </c>
      <c r="AV372" s="2">
        <v>1</v>
      </c>
      <c r="AW372" s="2">
        <v>1</v>
      </c>
      <c r="AX372" s="2"/>
      <c r="AY372" s="2"/>
      <c r="AZ372" s="2">
        <v>1</v>
      </c>
      <c r="BA372" s="2">
        <v>1</v>
      </c>
      <c r="BB372" s="2">
        <v>1</v>
      </c>
      <c r="BC372" s="2">
        <v>1</v>
      </c>
      <c r="BD372" s="2" t="s">
        <v>6</v>
      </c>
      <c r="BE372" s="2" t="s">
        <v>6</v>
      </c>
      <c r="BF372" s="2" t="s">
        <v>6</v>
      </c>
      <c r="BG372" s="2" t="s">
        <v>6</v>
      </c>
      <c r="BH372" s="2">
        <v>0</v>
      </c>
      <c r="BI372" s="2">
        <v>4</v>
      </c>
      <c r="BJ372" s="2" t="s">
        <v>606</v>
      </c>
      <c r="BK372" s="2"/>
      <c r="BL372" s="2"/>
      <c r="BM372" s="2">
        <v>200001</v>
      </c>
      <c r="BN372" s="2">
        <v>0</v>
      </c>
      <c r="BO372" s="2" t="s">
        <v>6</v>
      </c>
      <c r="BP372" s="2">
        <v>0</v>
      </c>
      <c r="BQ372" s="2">
        <v>4</v>
      </c>
      <c r="BR372" s="2">
        <v>0</v>
      </c>
      <c r="BS372" s="2">
        <v>1</v>
      </c>
      <c r="BT372" s="2">
        <v>1</v>
      </c>
      <c r="BU372" s="2">
        <v>1</v>
      </c>
      <c r="BV372" s="2">
        <v>1</v>
      </c>
      <c r="BW372" s="2">
        <v>1</v>
      </c>
      <c r="BX372" s="2">
        <v>1</v>
      </c>
      <c r="BY372" s="2" t="s">
        <v>6</v>
      </c>
      <c r="BZ372" s="2">
        <v>65</v>
      </c>
      <c r="CA372" s="2">
        <v>40</v>
      </c>
      <c r="CB372" s="2"/>
      <c r="CC372" s="2"/>
      <c r="CD372" s="2"/>
      <c r="CE372" s="2"/>
      <c r="CF372" s="2">
        <v>0</v>
      </c>
      <c r="CG372" s="2">
        <v>0</v>
      </c>
      <c r="CH372" s="2"/>
      <c r="CI372" s="2"/>
      <c r="CJ372" s="2"/>
      <c r="CK372" s="2"/>
      <c r="CL372" s="2"/>
      <c r="CM372" s="2">
        <v>0</v>
      </c>
      <c r="CN372" s="2" t="s">
        <v>607</v>
      </c>
      <c r="CO372" s="2">
        <v>0</v>
      </c>
      <c r="CP372" s="2">
        <f t="shared" ref="CP372:CP379" si="451">(P372+Q372+S372)</f>
        <v>36.08</v>
      </c>
      <c r="CQ372" s="2">
        <f t="shared" ref="CQ372:CQ379" si="452">AC372*BC372</f>
        <v>0</v>
      </c>
      <c r="CR372" s="2">
        <f t="shared" ref="CR372:CR379" si="453">AD372*BB372</f>
        <v>0</v>
      </c>
      <c r="CS372" s="2">
        <f t="shared" ref="CS372:CS379" si="454">AE372*BS372</f>
        <v>0</v>
      </c>
      <c r="CT372" s="2">
        <f t="shared" ref="CT372:CT379" si="455">AF372*BA372</f>
        <v>3.28</v>
      </c>
      <c r="CU372" s="2">
        <f t="shared" ref="CU372:CX379" si="456">AG372</f>
        <v>0</v>
      </c>
      <c r="CV372" s="2">
        <f t="shared" si="456"/>
        <v>0.25600000000000001</v>
      </c>
      <c r="CW372" s="2">
        <f t="shared" si="456"/>
        <v>0</v>
      </c>
      <c r="CX372" s="2">
        <f t="shared" si="456"/>
        <v>0</v>
      </c>
      <c r="CY372" s="2">
        <f t="shared" ref="CY372:CY379" si="457">(((S372+R372)*AT372)/100)</f>
        <v>23.451999999999998</v>
      </c>
      <c r="CZ372" s="2">
        <f t="shared" ref="CZ372:CZ379" si="458">(((S372+R372)*AU372)/100)</f>
        <v>14.431999999999999</v>
      </c>
      <c r="DA372" s="2"/>
      <c r="DB372" s="2"/>
      <c r="DC372" s="2" t="s">
        <v>6</v>
      </c>
      <c r="DD372" s="2" t="s">
        <v>6</v>
      </c>
      <c r="DE372" s="2" t="s">
        <v>6</v>
      </c>
      <c r="DF372" s="2" t="s">
        <v>6</v>
      </c>
      <c r="DG372" s="2" t="s">
        <v>31</v>
      </c>
      <c r="DH372" s="2" t="s">
        <v>6</v>
      </c>
      <c r="DI372" s="2" t="s">
        <v>31</v>
      </c>
      <c r="DJ372" s="2" t="s">
        <v>6</v>
      </c>
      <c r="DK372" s="2" t="s">
        <v>6</v>
      </c>
      <c r="DL372" s="2" t="s">
        <v>6</v>
      </c>
      <c r="DM372" s="2" t="s">
        <v>6</v>
      </c>
      <c r="DN372" s="2">
        <v>0</v>
      </c>
      <c r="DO372" s="2">
        <v>0</v>
      </c>
      <c r="DP372" s="2">
        <v>1</v>
      </c>
      <c r="DQ372" s="2">
        <v>1</v>
      </c>
      <c r="DR372" s="2"/>
      <c r="DS372" s="2"/>
      <c r="DT372" s="2"/>
      <c r="DU372" s="2">
        <v>1013</v>
      </c>
      <c r="DV372" s="2" t="s">
        <v>447</v>
      </c>
      <c r="DW372" s="2" t="s">
        <v>447</v>
      </c>
      <c r="DX372" s="2">
        <v>1</v>
      </c>
      <c r="DY372" s="2"/>
      <c r="DZ372" s="2"/>
      <c r="EA372" s="2"/>
      <c r="EB372" s="2"/>
      <c r="EC372" s="2"/>
      <c r="ED372" s="2"/>
      <c r="EE372" s="2">
        <v>16510412</v>
      </c>
      <c r="EF372" s="2">
        <v>4</v>
      </c>
      <c r="EG372" s="2" t="s">
        <v>608</v>
      </c>
      <c r="EH372" s="2">
        <v>0</v>
      </c>
      <c r="EI372" s="2" t="s">
        <v>6</v>
      </c>
      <c r="EJ372" s="2">
        <v>4</v>
      </c>
      <c r="EK372" s="2">
        <v>200001</v>
      </c>
      <c r="EL372" s="2" t="s">
        <v>609</v>
      </c>
      <c r="EM372" s="2" t="s">
        <v>610</v>
      </c>
      <c r="EN372" s="2"/>
      <c r="EO372" s="2" t="s">
        <v>611</v>
      </c>
      <c r="EP372" s="2"/>
      <c r="EQ372" s="2">
        <v>0</v>
      </c>
      <c r="ER372" s="2">
        <v>4.0999999999999996</v>
      </c>
      <c r="ES372" s="2">
        <v>0</v>
      </c>
      <c r="ET372" s="2">
        <v>0</v>
      </c>
      <c r="EU372" s="2">
        <v>0</v>
      </c>
      <c r="EV372" s="2">
        <v>4.0999999999999996</v>
      </c>
      <c r="EW372" s="2">
        <v>0.32</v>
      </c>
      <c r="EX372" s="2">
        <v>0</v>
      </c>
      <c r="EY372" s="2">
        <v>0</v>
      </c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>
        <v>0</v>
      </c>
      <c r="FR372" s="2">
        <f t="shared" ref="FR372:FR379" si="459">ROUND(IF(AND(BH372=3,BI372=3),P372,0),2)</f>
        <v>0</v>
      </c>
      <c r="FS372" s="2">
        <v>0</v>
      </c>
      <c r="FT372" s="2"/>
      <c r="FU372" s="2"/>
      <c r="FV372" s="2"/>
      <c r="FW372" s="2"/>
      <c r="FX372" s="2">
        <v>65</v>
      </c>
      <c r="FY372" s="2">
        <v>40</v>
      </c>
      <c r="FZ372" s="2"/>
      <c r="GA372" s="2" t="s">
        <v>6</v>
      </c>
      <c r="GB372" s="2"/>
      <c r="GC372" s="2"/>
      <c r="GD372" s="2">
        <v>0</v>
      </c>
      <c r="GE372" s="2"/>
      <c r="GF372" s="2">
        <v>-1617765494</v>
      </c>
      <c r="GG372" s="2">
        <v>2</v>
      </c>
      <c r="GH372" s="2">
        <v>1</v>
      </c>
      <c r="GI372" s="2">
        <v>-2</v>
      </c>
      <c r="GJ372" s="2">
        <v>0</v>
      </c>
      <c r="GK372" s="2">
        <f>ROUND(R372*(R12)/100,2)</f>
        <v>0</v>
      </c>
      <c r="GL372" s="2">
        <f t="shared" ref="GL372:GL379" si="460">ROUND(IF(AND(BH372=3,BI372=3,FS372&lt;&gt;0),P372,0),2)</f>
        <v>0</v>
      </c>
      <c r="GM372" s="2">
        <f t="shared" ref="GM372:GM379" si="461">ROUND(O372+X372+Y372+GK372,2)+GX372</f>
        <v>73.959999999999994</v>
      </c>
      <c r="GN372" s="2">
        <f t="shared" ref="GN372:GN379" si="462">IF(OR(BI372=0,BI372=1),ROUND(O372+X372+Y372+GK372,2),0)</f>
        <v>0</v>
      </c>
      <c r="GO372" s="2">
        <f t="shared" ref="GO372:GO379" si="463">IF(BI372=2,ROUND(O372+X372+Y372+GK372,2),0)</f>
        <v>0</v>
      </c>
      <c r="GP372" s="2">
        <f t="shared" ref="GP372:GP379" si="464">IF(BI372=4,ROUND(O372+X372+Y372+GK372,2)+GX372,0)</f>
        <v>73.959999999999994</v>
      </c>
      <c r="GQ372" s="2"/>
      <c r="GR372" s="2">
        <v>0</v>
      </c>
      <c r="GS372" s="2">
        <v>3</v>
      </c>
      <c r="GT372" s="2">
        <v>0</v>
      </c>
      <c r="GU372" s="2" t="s">
        <v>6</v>
      </c>
      <c r="GV372" s="2">
        <f t="shared" ref="GV372:GV379" si="465">ROUND(GT372,6)</f>
        <v>0</v>
      </c>
      <c r="GW372" s="2">
        <v>1</v>
      </c>
      <c r="GX372" s="2">
        <f t="shared" ref="GX372:GX379" si="466">ROUND(GV372*GW372*I372,2)</f>
        <v>0</v>
      </c>
      <c r="GY372" s="2"/>
      <c r="GZ372" s="2"/>
      <c r="HA372" s="2">
        <v>0</v>
      </c>
      <c r="HB372" s="2">
        <v>0</v>
      </c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>
        <v>0</v>
      </c>
      <c r="IL372" s="2"/>
      <c r="IM372" s="2"/>
      <c r="IN372" s="2"/>
      <c r="IO372" s="2"/>
      <c r="IP372" s="2"/>
      <c r="IQ372" s="2"/>
      <c r="IR372" s="2"/>
      <c r="IS372" s="2"/>
      <c r="IT372" s="2"/>
      <c r="IU372" s="2"/>
    </row>
    <row r="373" spans="1:255" x14ac:dyDescent="0.2">
      <c r="A373">
        <v>17</v>
      </c>
      <c r="B373">
        <v>1</v>
      </c>
      <c r="C373">
        <f>ROW(SmtRes!A840)</f>
        <v>840</v>
      </c>
      <c r="D373">
        <f>ROW(EtalonRes!A780)</f>
        <v>780</v>
      </c>
      <c r="E373" t="s">
        <v>603</v>
      </c>
      <c r="F373" t="s">
        <v>604</v>
      </c>
      <c r="G373" t="s">
        <v>605</v>
      </c>
      <c r="H373" t="s">
        <v>447</v>
      </c>
      <c r="I373">
        <v>11</v>
      </c>
      <c r="J373">
        <v>0</v>
      </c>
      <c r="O373">
        <f t="shared" si="432"/>
        <v>451</v>
      </c>
      <c r="P373">
        <f t="shared" si="433"/>
        <v>0</v>
      </c>
      <c r="Q373">
        <f t="shared" si="434"/>
        <v>0</v>
      </c>
      <c r="R373">
        <f t="shared" si="435"/>
        <v>0</v>
      </c>
      <c r="S373">
        <f t="shared" si="436"/>
        <v>451</v>
      </c>
      <c r="T373">
        <f t="shared" si="437"/>
        <v>0</v>
      </c>
      <c r="U373">
        <f t="shared" si="438"/>
        <v>2.8159999999999998</v>
      </c>
      <c r="V373">
        <f t="shared" si="439"/>
        <v>0</v>
      </c>
      <c r="W373">
        <f t="shared" si="440"/>
        <v>0</v>
      </c>
      <c r="X373">
        <f t="shared" si="441"/>
        <v>293.14999999999998</v>
      </c>
      <c r="Y373">
        <f t="shared" si="441"/>
        <v>180.4</v>
      </c>
      <c r="AA373">
        <v>16688586</v>
      </c>
      <c r="AB373">
        <f t="shared" si="442"/>
        <v>3.28</v>
      </c>
      <c r="AC373">
        <f t="shared" si="443"/>
        <v>0</v>
      </c>
      <c r="AD373">
        <f t="shared" si="444"/>
        <v>0</v>
      </c>
      <c r="AE373">
        <f t="shared" si="445"/>
        <v>0</v>
      </c>
      <c r="AF373">
        <f t="shared" si="446"/>
        <v>3.28</v>
      </c>
      <c r="AG373">
        <f t="shared" si="447"/>
        <v>0</v>
      </c>
      <c r="AH373">
        <f t="shared" si="448"/>
        <v>0.25600000000000001</v>
      </c>
      <c r="AI373">
        <f t="shared" si="449"/>
        <v>0</v>
      </c>
      <c r="AJ373">
        <f t="shared" si="450"/>
        <v>0</v>
      </c>
      <c r="AK373">
        <v>4.0999999999999996</v>
      </c>
      <c r="AL373">
        <v>0</v>
      </c>
      <c r="AM373">
        <v>0</v>
      </c>
      <c r="AN373">
        <v>0</v>
      </c>
      <c r="AO373">
        <v>4.0999999999999996</v>
      </c>
      <c r="AP373">
        <v>0</v>
      </c>
      <c r="AQ373">
        <v>0.32</v>
      </c>
      <c r="AR373">
        <v>0</v>
      </c>
      <c r="AS373">
        <v>0</v>
      </c>
      <c r="AT373">
        <v>65</v>
      </c>
      <c r="AU373">
        <v>40</v>
      </c>
      <c r="AV373">
        <v>1</v>
      </c>
      <c r="AW373">
        <v>1</v>
      </c>
      <c r="AZ373">
        <v>12.5</v>
      </c>
      <c r="BA373">
        <v>12.5</v>
      </c>
      <c r="BB373">
        <v>1</v>
      </c>
      <c r="BC373">
        <v>1</v>
      </c>
      <c r="BD373" t="s">
        <v>6</v>
      </c>
      <c r="BE373" t="s">
        <v>6</v>
      </c>
      <c r="BF373" t="s">
        <v>6</v>
      </c>
      <c r="BG373" t="s">
        <v>6</v>
      </c>
      <c r="BH373">
        <v>0</v>
      </c>
      <c r="BI373">
        <v>4</v>
      </c>
      <c r="BJ373" t="s">
        <v>606</v>
      </c>
      <c r="BM373">
        <v>200001</v>
      </c>
      <c r="BN373">
        <v>0</v>
      </c>
      <c r="BO373" t="s">
        <v>6</v>
      </c>
      <c r="BP373">
        <v>0</v>
      </c>
      <c r="BQ373">
        <v>4</v>
      </c>
      <c r="BR373">
        <v>0</v>
      </c>
      <c r="BS373">
        <v>1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6</v>
      </c>
      <c r="BZ373">
        <v>65</v>
      </c>
      <c r="CA373">
        <v>40</v>
      </c>
      <c r="CF373">
        <v>0</v>
      </c>
      <c r="CG373">
        <v>0</v>
      </c>
      <c r="CM373">
        <v>0</v>
      </c>
      <c r="CN373" t="s">
        <v>607</v>
      </c>
      <c r="CO373">
        <v>0</v>
      </c>
      <c r="CP373">
        <f t="shared" si="451"/>
        <v>451</v>
      </c>
      <c r="CQ373">
        <f t="shared" si="452"/>
        <v>0</v>
      </c>
      <c r="CR373">
        <f t="shared" si="453"/>
        <v>0</v>
      </c>
      <c r="CS373">
        <f t="shared" si="454"/>
        <v>0</v>
      </c>
      <c r="CT373">
        <f t="shared" si="455"/>
        <v>41</v>
      </c>
      <c r="CU373">
        <f t="shared" si="456"/>
        <v>0</v>
      </c>
      <c r="CV373">
        <f t="shared" si="456"/>
        <v>0.25600000000000001</v>
      </c>
      <c r="CW373">
        <f t="shared" si="456"/>
        <v>0</v>
      </c>
      <c r="CX373">
        <f t="shared" si="456"/>
        <v>0</v>
      </c>
      <c r="CY373">
        <f t="shared" si="457"/>
        <v>293.14999999999998</v>
      </c>
      <c r="CZ373">
        <f t="shared" si="458"/>
        <v>180.4</v>
      </c>
      <c r="DC373" t="s">
        <v>6</v>
      </c>
      <c r="DD373" t="s">
        <v>6</v>
      </c>
      <c r="DE373" t="s">
        <v>6</v>
      </c>
      <c r="DF373" t="s">
        <v>6</v>
      </c>
      <c r="DG373" t="s">
        <v>31</v>
      </c>
      <c r="DH373" t="s">
        <v>6</v>
      </c>
      <c r="DI373" t="s">
        <v>31</v>
      </c>
      <c r="DJ373" t="s">
        <v>6</v>
      </c>
      <c r="DK373" t="s">
        <v>6</v>
      </c>
      <c r="DL373" t="s">
        <v>6</v>
      </c>
      <c r="DM373" t="s">
        <v>6</v>
      </c>
      <c r="DN373">
        <v>0</v>
      </c>
      <c r="DO373">
        <v>0</v>
      </c>
      <c r="DP373">
        <v>1</v>
      </c>
      <c r="DQ373">
        <v>1</v>
      </c>
      <c r="DU373">
        <v>1013</v>
      </c>
      <c r="DV373" t="s">
        <v>447</v>
      </c>
      <c r="DW373" t="s">
        <v>447</v>
      </c>
      <c r="DX373">
        <v>1</v>
      </c>
      <c r="EE373">
        <v>16510412</v>
      </c>
      <c r="EF373">
        <v>4</v>
      </c>
      <c r="EG373" t="s">
        <v>608</v>
      </c>
      <c r="EH373">
        <v>0</v>
      </c>
      <c r="EI373" t="s">
        <v>6</v>
      </c>
      <c r="EJ373">
        <v>4</v>
      </c>
      <c r="EK373">
        <v>200001</v>
      </c>
      <c r="EL373" t="s">
        <v>609</v>
      </c>
      <c r="EM373" t="s">
        <v>610</v>
      </c>
      <c r="EO373" t="s">
        <v>611</v>
      </c>
      <c r="EQ373">
        <v>0</v>
      </c>
      <c r="ER373">
        <v>4.0999999999999996</v>
      </c>
      <c r="ES373">
        <v>0</v>
      </c>
      <c r="ET373">
        <v>0</v>
      </c>
      <c r="EU373">
        <v>0</v>
      </c>
      <c r="EV373">
        <v>4.0999999999999996</v>
      </c>
      <c r="EW373">
        <v>0.32</v>
      </c>
      <c r="EX373">
        <v>0</v>
      </c>
      <c r="EY373">
        <v>0</v>
      </c>
      <c r="FQ373">
        <v>0</v>
      </c>
      <c r="FR373">
        <f t="shared" si="459"/>
        <v>0</v>
      </c>
      <c r="FS373">
        <v>0</v>
      </c>
      <c r="FX373">
        <v>65</v>
      </c>
      <c r="FY373">
        <v>40</v>
      </c>
      <c r="GA373" t="s">
        <v>6</v>
      </c>
      <c r="GD373">
        <v>0</v>
      </c>
      <c r="GF373">
        <v>-1617765494</v>
      </c>
      <c r="GG373">
        <v>1</v>
      </c>
      <c r="GH373">
        <v>1</v>
      </c>
      <c r="GI373">
        <v>4</v>
      </c>
      <c r="GJ373">
        <v>0</v>
      </c>
      <c r="GK373">
        <f>ROUND(R373*(S12)/100,2)</f>
        <v>0</v>
      </c>
      <c r="GL373">
        <f t="shared" si="460"/>
        <v>0</v>
      </c>
      <c r="GM373">
        <f t="shared" si="461"/>
        <v>924.55</v>
      </c>
      <c r="GN373">
        <f t="shared" si="462"/>
        <v>0</v>
      </c>
      <c r="GO373">
        <f t="shared" si="463"/>
        <v>0</v>
      </c>
      <c r="GP373">
        <f t="shared" si="464"/>
        <v>924.55</v>
      </c>
      <c r="GR373">
        <v>0</v>
      </c>
      <c r="GS373">
        <v>3</v>
      </c>
      <c r="GT373">
        <v>0</v>
      </c>
      <c r="GU373" t="s">
        <v>6</v>
      </c>
      <c r="GV373">
        <f t="shared" si="465"/>
        <v>0</v>
      </c>
      <c r="GW373">
        <v>1</v>
      </c>
      <c r="GX373">
        <f t="shared" si="466"/>
        <v>0</v>
      </c>
      <c r="HA373">
        <v>0</v>
      </c>
      <c r="HB373">
        <v>0</v>
      </c>
      <c r="IK373">
        <v>0</v>
      </c>
    </row>
    <row r="374" spans="1:255" x14ac:dyDescent="0.2">
      <c r="A374" s="2">
        <v>17</v>
      </c>
      <c r="B374" s="2">
        <v>1</v>
      </c>
      <c r="C374" s="2">
        <f>ROW(SmtRes!A842)</f>
        <v>842</v>
      </c>
      <c r="D374" s="2">
        <f>ROW(EtalonRes!A782)</f>
        <v>782</v>
      </c>
      <c r="E374" s="2" t="s">
        <v>612</v>
      </c>
      <c r="F374" s="2" t="s">
        <v>613</v>
      </c>
      <c r="G374" s="2" t="s">
        <v>614</v>
      </c>
      <c r="H374" s="2" t="s">
        <v>615</v>
      </c>
      <c r="I374" s="2">
        <f>ROUND(11/100,9)</f>
        <v>0.11</v>
      </c>
      <c r="J374" s="2">
        <v>0</v>
      </c>
      <c r="K374" s="2"/>
      <c r="L374" s="2"/>
      <c r="M374" s="2"/>
      <c r="N374" s="2"/>
      <c r="O374" s="2">
        <f t="shared" si="432"/>
        <v>14.6</v>
      </c>
      <c r="P374" s="2">
        <f t="shared" si="433"/>
        <v>0</v>
      </c>
      <c r="Q374" s="2">
        <f t="shared" si="434"/>
        <v>0</v>
      </c>
      <c r="R374" s="2">
        <f t="shared" si="435"/>
        <v>0</v>
      </c>
      <c r="S374" s="2">
        <f t="shared" si="436"/>
        <v>14.6</v>
      </c>
      <c r="T374" s="2">
        <f t="shared" si="437"/>
        <v>0</v>
      </c>
      <c r="U374" s="2">
        <f t="shared" si="438"/>
        <v>1.1404800000000002</v>
      </c>
      <c r="V374" s="2">
        <f t="shared" si="439"/>
        <v>0</v>
      </c>
      <c r="W374" s="2">
        <f t="shared" si="440"/>
        <v>0</v>
      </c>
      <c r="X374" s="2">
        <f t="shared" si="441"/>
        <v>9.49</v>
      </c>
      <c r="Y374" s="2">
        <f t="shared" si="441"/>
        <v>5.84</v>
      </c>
      <c r="Z374" s="2"/>
      <c r="AA374" s="2">
        <v>16688585</v>
      </c>
      <c r="AB374" s="2">
        <f t="shared" si="442"/>
        <v>132.76</v>
      </c>
      <c r="AC374" s="2">
        <f t="shared" si="443"/>
        <v>0</v>
      </c>
      <c r="AD374" s="2">
        <f t="shared" si="444"/>
        <v>0</v>
      </c>
      <c r="AE374" s="2">
        <f t="shared" si="445"/>
        <v>0</v>
      </c>
      <c r="AF374" s="2">
        <f t="shared" si="446"/>
        <v>132.76</v>
      </c>
      <c r="AG374" s="2">
        <f t="shared" si="447"/>
        <v>0</v>
      </c>
      <c r="AH374" s="2">
        <f t="shared" si="448"/>
        <v>10.368000000000002</v>
      </c>
      <c r="AI374" s="2">
        <f t="shared" si="449"/>
        <v>0</v>
      </c>
      <c r="AJ374" s="2">
        <f t="shared" si="450"/>
        <v>0</v>
      </c>
      <c r="AK374" s="2">
        <v>165.95</v>
      </c>
      <c r="AL374" s="2">
        <v>0</v>
      </c>
      <c r="AM374" s="2">
        <v>0</v>
      </c>
      <c r="AN374" s="2">
        <v>0</v>
      </c>
      <c r="AO374" s="2">
        <v>165.95</v>
      </c>
      <c r="AP374" s="2">
        <v>0</v>
      </c>
      <c r="AQ374" s="2">
        <v>12.96</v>
      </c>
      <c r="AR374" s="2">
        <v>0</v>
      </c>
      <c r="AS374" s="2">
        <v>0</v>
      </c>
      <c r="AT374" s="2">
        <v>65</v>
      </c>
      <c r="AU374" s="2">
        <v>40</v>
      </c>
      <c r="AV374" s="2">
        <v>1</v>
      </c>
      <c r="AW374" s="2">
        <v>1</v>
      </c>
      <c r="AX374" s="2"/>
      <c r="AY374" s="2"/>
      <c r="AZ374" s="2">
        <v>1</v>
      </c>
      <c r="BA374" s="2">
        <v>1</v>
      </c>
      <c r="BB374" s="2">
        <v>1</v>
      </c>
      <c r="BC374" s="2">
        <v>1</v>
      </c>
      <c r="BD374" s="2" t="s">
        <v>6</v>
      </c>
      <c r="BE374" s="2" t="s">
        <v>6</v>
      </c>
      <c r="BF374" s="2" t="s">
        <v>6</v>
      </c>
      <c r="BG374" s="2" t="s">
        <v>6</v>
      </c>
      <c r="BH374" s="2">
        <v>0</v>
      </c>
      <c r="BI374" s="2">
        <v>4</v>
      </c>
      <c r="BJ374" s="2" t="s">
        <v>616</v>
      </c>
      <c r="BK374" s="2"/>
      <c r="BL374" s="2"/>
      <c r="BM374" s="2">
        <v>200001</v>
      </c>
      <c r="BN374" s="2">
        <v>0</v>
      </c>
      <c r="BO374" s="2" t="s">
        <v>6</v>
      </c>
      <c r="BP374" s="2">
        <v>0</v>
      </c>
      <c r="BQ374" s="2">
        <v>4</v>
      </c>
      <c r="BR374" s="2">
        <v>0</v>
      </c>
      <c r="BS374" s="2">
        <v>1</v>
      </c>
      <c r="BT374" s="2">
        <v>1</v>
      </c>
      <c r="BU374" s="2">
        <v>1</v>
      </c>
      <c r="BV374" s="2">
        <v>1</v>
      </c>
      <c r="BW374" s="2">
        <v>1</v>
      </c>
      <c r="BX374" s="2">
        <v>1</v>
      </c>
      <c r="BY374" s="2" t="s">
        <v>6</v>
      </c>
      <c r="BZ374" s="2">
        <v>65</v>
      </c>
      <c r="CA374" s="2">
        <v>40</v>
      </c>
      <c r="CB374" s="2"/>
      <c r="CC374" s="2"/>
      <c r="CD374" s="2"/>
      <c r="CE374" s="2"/>
      <c r="CF374" s="2">
        <v>0</v>
      </c>
      <c r="CG374" s="2">
        <v>0</v>
      </c>
      <c r="CH374" s="2"/>
      <c r="CI374" s="2"/>
      <c r="CJ374" s="2"/>
      <c r="CK374" s="2"/>
      <c r="CL374" s="2"/>
      <c r="CM374" s="2">
        <v>0</v>
      </c>
      <c r="CN374" s="2" t="s">
        <v>607</v>
      </c>
      <c r="CO374" s="2">
        <v>0</v>
      </c>
      <c r="CP374" s="2">
        <f t="shared" si="451"/>
        <v>14.6</v>
      </c>
      <c r="CQ374" s="2">
        <f t="shared" si="452"/>
        <v>0</v>
      </c>
      <c r="CR374" s="2">
        <f t="shared" si="453"/>
        <v>0</v>
      </c>
      <c r="CS374" s="2">
        <f t="shared" si="454"/>
        <v>0</v>
      </c>
      <c r="CT374" s="2">
        <f t="shared" si="455"/>
        <v>132.76</v>
      </c>
      <c r="CU374" s="2">
        <f t="shared" si="456"/>
        <v>0</v>
      </c>
      <c r="CV374" s="2">
        <f t="shared" si="456"/>
        <v>10.368000000000002</v>
      </c>
      <c r="CW374" s="2">
        <f t="shared" si="456"/>
        <v>0</v>
      </c>
      <c r="CX374" s="2">
        <f t="shared" si="456"/>
        <v>0</v>
      </c>
      <c r="CY374" s="2">
        <f t="shared" si="457"/>
        <v>9.49</v>
      </c>
      <c r="CZ374" s="2">
        <f t="shared" si="458"/>
        <v>5.84</v>
      </c>
      <c r="DA374" s="2"/>
      <c r="DB374" s="2"/>
      <c r="DC374" s="2" t="s">
        <v>6</v>
      </c>
      <c r="DD374" s="2" t="s">
        <v>6</v>
      </c>
      <c r="DE374" s="2" t="s">
        <v>6</v>
      </c>
      <c r="DF374" s="2" t="s">
        <v>6</v>
      </c>
      <c r="DG374" s="2" t="s">
        <v>31</v>
      </c>
      <c r="DH374" s="2" t="s">
        <v>6</v>
      </c>
      <c r="DI374" s="2" t="s">
        <v>31</v>
      </c>
      <c r="DJ374" s="2" t="s">
        <v>6</v>
      </c>
      <c r="DK374" s="2" t="s">
        <v>6</v>
      </c>
      <c r="DL374" s="2" t="s">
        <v>6</v>
      </c>
      <c r="DM374" s="2" t="s">
        <v>6</v>
      </c>
      <c r="DN374" s="2">
        <v>0</v>
      </c>
      <c r="DO374" s="2">
        <v>0</v>
      </c>
      <c r="DP374" s="2">
        <v>1</v>
      </c>
      <c r="DQ374" s="2">
        <v>1</v>
      </c>
      <c r="DR374" s="2"/>
      <c r="DS374" s="2"/>
      <c r="DT374" s="2"/>
      <c r="DU374" s="2">
        <v>1013</v>
      </c>
      <c r="DV374" s="2" t="s">
        <v>615</v>
      </c>
      <c r="DW374" s="2" t="s">
        <v>615</v>
      </c>
      <c r="DX374" s="2">
        <v>1</v>
      </c>
      <c r="DY374" s="2"/>
      <c r="DZ374" s="2"/>
      <c r="EA374" s="2"/>
      <c r="EB374" s="2"/>
      <c r="EC374" s="2"/>
      <c r="ED374" s="2"/>
      <c r="EE374" s="2">
        <v>16510412</v>
      </c>
      <c r="EF374" s="2">
        <v>4</v>
      </c>
      <c r="EG374" s="2" t="s">
        <v>608</v>
      </c>
      <c r="EH374" s="2">
        <v>0</v>
      </c>
      <c r="EI374" s="2" t="s">
        <v>6</v>
      </c>
      <c r="EJ374" s="2">
        <v>4</v>
      </c>
      <c r="EK374" s="2">
        <v>200001</v>
      </c>
      <c r="EL374" s="2" t="s">
        <v>609</v>
      </c>
      <c r="EM374" s="2" t="s">
        <v>610</v>
      </c>
      <c r="EN374" s="2"/>
      <c r="EO374" s="2" t="s">
        <v>611</v>
      </c>
      <c r="EP374" s="2"/>
      <c r="EQ374" s="2">
        <v>0</v>
      </c>
      <c r="ER374" s="2">
        <v>165.95</v>
      </c>
      <c r="ES374" s="2">
        <v>0</v>
      </c>
      <c r="ET374" s="2">
        <v>0</v>
      </c>
      <c r="EU374" s="2">
        <v>0</v>
      </c>
      <c r="EV374" s="2">
        <v>165.95</v>
      </c>
      <c r="EW374" s="2">
        <v>12.96</v>
      </c>
      <c r="EX374" s="2">
        <v>0</v>
      </c>
      <c r="EY374" s="2">
        <v>0</v>
      </c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>
        <v>0</v>
      </c>
      <c r="FR374" s="2">
        <f t="shared" si="459"/>
        <v>0</v>
      </c>
      <c r="FS374" s="2">
        <v>0</v>
      </c>
      <c r="FT374" s="2"/>
      <c r="FU374" s="2"/>
      <c r="FV374" s="2"/>
      <c r="FW374" s="2"/>
      <c r="FX374" s="2">
        <v>65</v>
      </c>
      <c r="FY374" s="2">
        <v>40</v>
      </c>
      <c r="FZ374" s="2"/>
      <c r="GA374" s="2" t="s">
        <v>6</v>
      </c>
      <c r="GB374" s="2"/>
      <c r="GC374" s="2"/>
      <c r="GD374" s="2">
        <v>0</v>
      </c>
      <c r="GE374" s="2"/>
      <c r="GF374" s="2">
        <v>-931447527</v>
      </c>
      <c r="GG374" s="2">
        <v>2</v>
      </c>
      <c r="GH374" s="2">
        <v>1</v>
      </c>
      <c r="GI374" s="2">
        <v>-2</v>
      </c>
      <c r="GJ374" s="2">
        <v>0</v>
      </c>
      <c r="GK374" s="2">
        <f>ROUND(R374*(R12)/100,2)</f>
        <v>0</v>
      </c>
      <c r="GL374" s="2">
        <f t="shared" si="460"/>
        <v>0</v>
      </c>
      <c r="GM374" s="2">
        <f t="shared" si="461"/>
        <v>29.93</v>
      </c>
      <c r="GN374" s="2">
        <f t="shared" si="462"/>
        <v>0</v>
      </c>
      <c r="GO374" s="2">
        <f t="shared" si="463"/>
        <v>0</v>
      </c>
      <c r="GP374" s="2">
        <f t="shared" si="464"/>
        <v>29.93</v>
      </c>
      <c r="GQ374" s="2"/>
      <c r="GR374" s="2">
        <v>0</v>
      </c>
      <c r="GS374" s="2">
        <v>3</v>
      </c>
      <c r="GT374" s="2">
        <v>0</v>
      </c>
      <c r="GU374" s="2" t="s">
        <v>6</v>
      </c>
      <c r="GV374" s="2">
        <f t="shared" si="465"/>
        <v>0</v>
      </c>
      <c r="GW374" s="2">
        <v>1</v>
      </c>
      <c r="GX374" s="2">
        <f t="shared" si="466"/>
        <v>0</v>
      </c>
      <c r="GY374" s="2"/>
      <c r="GZ374" s="2"/>
      <c r="HA374" s="2">
        <v>0</v>
      </c>
      <c r="HB374" s="2">
        <v>0</v>
      </c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>
        <v>0</v>
      </c>
      <c r="IL374" s="2"/>
      <c r="IM374" s="2"/>
      <c r="IN374" s="2"/>
      <c r="IO374" s="2"/>
      <c r="IP374" s="2"/>
      <c r="IQ374" s="2"/>
      <c r="IR374" s="2"/>
      <c r="IS374" s="2"/>
      <c r="IT374" s="2"/>
      <c r="IU374" s="2"/>
    </row>
    <row r="375" spans="1:255" x14ac:dyDescent="0.2">
      <c r="A375">
        <v>17</v>
      </c>
      <c r="B375">
        <v>1</v>
      </c>
      <c r="C375">
        <f>ROW(SmtRes!A844)</f>
        <v>844</v>
      </c>
      <c r="D375">
        <f>ROW(EtalonRes!A784)</f>
        <v>784</v>
      </c>
      <c r="E375" t="s">
        <v>612</v>
      </c>
      <c r="F375" t="s">
        <v>613</v>
      </c>
      <c r="G375" t="s">
        <v>614</v>
      </c>
      <c r="H375" t="s">
        <v>615</v>
      </c>
      <c r="I375">
        <f>ROUND(11/100,9)</f>
        <v>0.11</v>
      </c>
      <c r="J375">
        <v>0</v>
      </c>
      <c r="O375">
        <f t="shared" si="432"/>
        <v>182.55</v>
      </c>
      <c r="P375">
        <f t="shared" si="433"/>
        <v>0</v>
      </c>
      <c r="Q375">
        <f t="shared" si="434"/>
        <v>0</v>
      </c>
      <c r="R375">
        <f t="shared" si="435"/>
        <v>0</v>
      </c>
      <c r="S375">
        <f t="shared" si="436"/>
        <v>182.55</v>
      </c>
      <c r="T375">
        <f t="shared" si="437"/>
        <v>0</v>
      </c>
      <c r="U375">
        <f t="shared" si="438"/>
        <v>1.1404800000000002</v>
      </c>
      <c r="V375">
        <f t="shared" si="439"/>
        <v>0</v>
      </c>
      <c r="W375">
        <f t="shared" si="440"/>
        <v>0</v>
      </c>
      <c r="X375">
        <f t="shared" si="441"/>
        <v>118.66</v>
      </c>
      <c r="Y375">
        <f t="shared" si="441"/>
        <v>73.02</v>
      </c>
      <c r="AA375">
        <v>16688586</v>
      </c>
      <c r="AB375">
        <f t="shared" si="442"/>
        <v>132.76</v>
      </c>
      <c r="AC375">
        <f t="shared" si="443"/>
        <v>0</v>
      </c>
      <c r="AD375">
        <f t="shared" si="444"/>
        <v>0</v>
      </c>
      <c r="AE375">
        <f t="shared" si="445"/>
        <v>0</v>
      </c>
      <c r="AF375">
        <f t="shared" si="446"/>
        <v>132.76</v>
      </c>
      <c r="AG375">
        <f t="shared" si="447"/>
        <v>0</v>
      </c>
      <c r="AH375">
        <f t="shared" si="448"/>
        <v>10.368000000000002</v>
      </c>
      <c r="AI375">
        <f t="shared" si="449"/>
        <v>0</v>
      </c>
      <c r="AJ375">
        <f t="shared" si="450"/>
        <v>0</v>
      </c>
      <c r="AK375">
        <v>165.95</v>
      </c>
      <c r="AL375">
        <v>0</v>
      </c>
      <c r="AM375">
        <v>0</v>
      </c>
      <c r="AN375">
        <v>0</v>
      </c>
      <c r="AO375">
        <v>165.95</v>
      </c>
      <c r="AP375">
        <v>0</v>
      </c>
      <c r="AQ375">
        <v>12.96</v>
      </c>
      <c r="AR375">
        <v>0</v>
      </c>
      <c r="AS375">
        <v>0</v>
      </c>
      <c r="AT375">
        <v>65</v>
      </c>
      <c r="AU375">
        <v>40</v>
      </c>
      <c r="AV375">
        <v>1</v>
      </c>
      <c r="AW375">
        <v>1</v>
      </c>
      <c r="AZ375">
        <v>12.5</v>
      </c>
      <c r="BA375">
        <v>12.5</v>
      </c>
      <c r="BB375">
        <v>1</v>
      </c>
      <c r="BC375">
        <v>1</v>
      </c>
      <c r="BD375" t="s">
        <v>6</v>
      </c>
      <c r="BE375" t="s">
        <v>6</v>
      </c>
      <c r="BF375" t="s">
        <v>6</v>
      </c>
      <c r="BG375" t="s">
        <v>6</v>
      </c>
      <c r="BH375">
        <v>0</v>
      </c>
      <c r="BI375">
        <v>4</v>
      </c>
      <c r="BJ375" t="s">
        <v>616</v>
      </c>
      <c r="BM375">
        <v>200001</v>
      </c>
      <c r="BN375">
        <v>0</v>
      </c>
      <c r="BO375" t="s">
        <v>6</v>
      </c>
      <c r="BP375">
        <v>0</v>
      </c>
      <c r="BQ375">
        <v>4</v>
      </c>
      <c r="BR375">
        <v>0</v>
      </c>
      <c r="BS375">
        <v>1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6</v>
      </c>
      <c r="BZ375">
        <v>65</v>
      </c>
      <c r="CA375">
        <v>40</v>
      </c>
      <c r="CF375">
        <v>0</v>
      </c>
      <c r="CG375">
        <v>0</v>
      </c>
      <c r="CM375">
        <v>0</v>
      </c>
      <c r="CN375" t="s">
        <v>607</v>
      </c>
      <c r="CO375">
        <v>0</v>
      </c>
      <c r="CP375">
        <f t="shared" si="451"/>
        <v>182.55</v>
      </c>
      <c r="CQ375">
        <f t="shared" si="452"/>
        <v>0</v>
      </c>
      <c r="CR375">
        <f t="shared" si="453"/>
        <v>0</v>
      </c>
      <c r="CS375">
        <f t="shared" si="454"/>
        <v>0</v>
      </c>
      <c r="CT375">
        <f t="shared" si="455"/>
        <v>1659.5</v>
      </c>
      <c r="CU375">
        <f t="shared" si="456"/>
        <v>0</v>
      </c>
      <c r="CV375">
        <f t="shared" si="456"/>
        <v>10.368000000000002</v>
      </c>
      <c r="CW375">
        <f t="shared" si="456"/>
        <v>0</v>
      </c>
      <c r="CX375">
        <f t="shared" si="456"/>
        <v>0</v>
      </c>
      <c r="CY375">
        <f t="shared" si="457"/>
        <v>118.6575</v>
      </c>
      <c r="CZ375">
        <f t="shared" si="458"/>
        <v>73.02</v>
      </c>
      <c r="DC375" t="s">
        <v>6</v>
      </c>
      <c r="DD375" t="s">
        <v>6</v>
      </c>
      <c r="DE375" t="s">
        <v>6</v>
      </c>
      <c r="DF375" t="s">
        <v>6</v>
      </c>
      <c r="DG375" t="s">
        <v>31</v>
      </c>
      <c r="DH375" t="s">
        <v>6</v>
      </c>
      <c r="DI375" t="s">
        <v>31</v>
      </c>
      <c r="DJ375" t="s">
        <v>6</v>
      </c>
      <c r="DK375" t="s">
        <v>6</v>
      </c>
      <c r="DL375" t="s">
        <v>6</v>
      </c>
      <c r="DM375" t="s">
        <v>6</v>
      </c>
      <c r="DN375">
        <v>0</v>
      </c>
      <c r="DO375">
        <v>0</v>
      </c>
      <c r="DP375">
        <v>1</v>
      </c>
      <c r="DQ375">
        <v>1</v>
      </c>
      <c r="DU375">
        <v>1013</v>
      </c>
      <c r="DV375" t="s">
        <v>615</v>
      </c>
      <c r="DW375" t="s">
        <v>615</v>
      </c>
      <c r="DX375">
        <v>1</v>
      </c>
      <c r="EE375">
        <v>16510412</v>
      </c>
      <c r="EF375">
        <v>4</v>
      </c>
      <c r="EG375" t="s">
        <v>608</v>
      </c>
      <c r="EH375">
        <v>0</v>
      </c>
      <c r="EI375" t="s">
        <v>6</v>
      </c>
      <c r="EJ375">
        <v>4</v>
      </c>
      <c r="EK375">
        <v>200001</v>
      </c>
      <c r="EL375" t="s">
        <v>609</v>
      </c>
      <c r="EM375" t="s">
        <v>610</v>
      </c>
      <c r="EO375" t="s">
        <v>611</v>
      </c>
      <c r="EQ375">
        <v>0</v>
      </c>
      <c r="ER375">
        <v>165.95</v>
      </c>
      <c r="ES375">
        <v>0</v>
      </c>
      <c r="ET375">
        <v>0</v>
      </c>
      <c r="EU375">
        <v>0</v>
      </c>
      <c r="EV375">
        <v>165.95</v>
      </c>
      <c r="EW375">
        <v>12.96</v>
      </c>
      <c r="EX375">
        <v>0</v>
      </c>
      <c r="EY375">
        <v>0</v>
      </c>
      <c r="FQ375">
        <v>0</v>
      </c>
      <c r="FR375">
        <f t="shared" si="459"/>
        <v>0</v>
      </c>
      <c r="FS375">
        <v>0</v>
      </c>
      <c r="FX375">
        <v>65</v>
      </c>
      <c r="FY375">
        <v>40</v>
      </c>
      <c r="GA375" t="s">
        <v>6</v>
      </c>
      <c r="GD375">
        <v>0</v>
      </c>
      <c r="GF375">
        <v>-931447527</v>
      </c>
      <c r="GG375">
        <v>1</v>
      </c>
      <c r="GH375">
        <v>1</v>
      </c>
      <c r="GI375">
        <v>4</v>
      </c>
      <c r="GJ375">
        <v>0</v>
      </c>
      <c r="GK375">
        <f>ROUND(R375*(S12)/100,2)</f>
        <v>0</v>
      </c>
      <c r="GL375">
        <f t="shared" si="460"/>
        <v>0</v>
      </c>
      <c r="GM375">
        <f t="shared" si="461"/>
        <v>374.23</v>
      </c>
      <c r="GN375">
        <f t="shared" si="462"/>
        <v>0</v>
      </c>
      <c r="GO375">
        <f t="shared" si="463"/>
        <v>0</v>
      </c>
      <c r="GP375">
        <f t="shared" si="464"/>
        <v>374.23</v>
      </c>
      <c r="GR375">
        <v>0</v>
      </c>
      <c r="GS375">
        <v>3</v>
      </c>
      <c r="GT375">
        <v>0</v>
      </c>
      <c r="GU375" t="s">
        <v>6</v>
      </c>
      <c r="GV375">
        <f t="shared" si="465"/>
        <v>0</v>
      </c>
      <c r="GW375">
        <v>1</v>
      </c>
      <c r="GX375">
        <f t="shared" si="466"/>
        <v>0</v>
      </c>
      <c r="HA375">
        <v>0</v>
      </c>
      <c r="HB375">
        <v>0</v>
      </c>
      <c r="IK375">
        <v>0</v>
      </c>
    </row>
    <row r="376" spans="1:255" x14ac:dyDescent="0.2">
      <c r="A376" s="2">
        <v>17</v>
      </c>
      <c r="B376" s="2">
        <v>1</v>
      </c>
      <c r="C376" s="2">
        <f>ROW(SmtRes!A846)</f>
        <v>846</v>
      </c>
      <c r="D376" s="2">
        <f>ROW(EtalonRes!A786)</f>
        <v>786</v>
      </c>
      <c r="E376" s="2" t="s">
        <v>617</v>
      </c>
      <c r="F376" s="2" t="s">
        <v>618</v>
      </c>
      <c r="G376" s="2" t="s">
        <v>619</v>
      </c>
      <c r="H376" s="2" t="s">
        <v>447</v>
      </c>
      <c r="I376" s="2">
        <v>1</v>
      </c>
      <c r="J376" s="2">
        <v>0</v>
      </c>
      <c r="K376" s="2"/>
      <c r="L376" s="2"/>
      <c r="M376" s="2"/>
      <c r="N376" s="2"/>
      <c r="O376" s="2">
        <f t="shared" si="432"/>
        <v>12.5</v>
      </c>
      <c r="P376" s="2">
        <f t="shared" si="433"/>
        <v>0</v>
      </c>
      <c r="Q376" s="2">
        <f t="shared" si="434"/>
        <v>0</v>
      </c>
      <c r="R376" s="2">
        <f t="shared" si="435"/>
        <v>0</v>
      </c>
      <c r="S376" s="2">
        <f t="shared" si="436"/>
        <v>12.5</v>
      </c>
      <c r="T376" s="2">
        <f t="shared" si="437"/>
        <v>0</v>
      </c>
      <c r="U376" s="2">
        <f t="shared" si="438"/>
        <v>0.97599999999999998</v>
      </c>
      <c r="V376" s="2">
        <f t="shared" si="439"/>
        <v>0</v>
      </c>
      <c r="W376" s="2">
        <f t="shared" si="440"/>
        <v>0</v>
      </c>
      <c r="X376" s="2">
        <f t="shared" si="441"/>
        <v>8.1300000000000008</v>
      </c>
      <c r="Y376" s="2">
        <f t="shared" si="441"/>
        <v>5</v>
      </c>
      <c r="Z376" s="2"/>
      <c r="AA376" s="2">
        <v>16688585</v>
      </c>
      <c r="AB376" s="2">
        <f t="shared" si="442"/>
        <v>12.496</v>
      </c>
      <c r="AC376" s="2">
        <f t="shared" si="443"/>
        <v>0</v>
      </c>
      <c r="AD376" s="2">
        <f t="shared" si="444"/>
        <v>0</v>
      </c>
      <c r="AE376" s="2">
        <f t="shared" si="445"/>
        <v>0</v>
      </c>
      <c r="AF376" s="2">
        <f t="shared" si="446"/>
        <v>12.496</v>
      </c>
      <c r="AG376" s="2">
        <f t="shared" si="447"/>
        <v>0</v>
      </c>
      <c r="AH376" s="2">
        <f t="shared" si="448"/>
        <v>0.97599999999999998</v>
      </c>
      <c r="AI376" s="2">
        <f t="shared" si="449"/>
        <v>0</v>
      </c>
      <c r="AJ376" s="2">
        <f t="shared" si="450"/>
        <v>0</v>
      </c>
      <c r="AK376" s="2">
        <v>15.62</v>
      </c>
      <c r="AL376" s="2">
        <v>0</v>
      </c>
      <c r="AM376" s="2">
        <v>0</v>
      </c>
      <c r="AN376" s="2">
        <v>0</v>
      </c>
      <c r="AO376" s="2">
        <v>15.62</v>
      </c>
      <c r="AP376" s="2">
        <v>0</v>
      </c>
      <c r="AQ376" s="2">
        <v>1.22</v>
      </c>
      <c r="AR376" s="2">
        <v>0</v>
      </c>
      <c r="AS376" s="2">
        <v>0</v>
      </c>
      <c r="AT376" s="2">
        <v>65</v>
      </c>
      <c r="AU376" s="2">
        <v>40</v>
      </c>
      <c r="AV376" s="2">
        <v>1</v>
      </c>
      <c r="AW376" s="2">
        <v>1</v>
      </c>
      <c r="AX376" s="2"/>
      <c r="AY376" s="2"/>
      <c r="AZ376" s="2">
        <v>1</v>
      </c>
      <c r="BA376" s="2">
        <v>1</v>
      </c>
      <c r="BB376" s="2">
        <v>1</v>
      </c>
      <c r="BC376" s="2">
        <v>1</v>
      </c>
      <c r="BD376" s="2" t="s">
        <v>6</v>
      </c>
      <c r="BE376" s="2" t="s">
        <v>6</v>
      </c>
      <c r="BF376" s="2" t="s">
        <v>6</v>
      </c>
      <c r="BG376" s="2" t="s">
        <v>6</v>
      </c>
      <c r="BH376" s="2">
        <v>0</v>
      </c>
      <c r="BI376" s="2">
        <v>4</v>
      </c>
      <c r="BJ376" s="2" t="s">
        <v>620</v>
      </c>
      <c r="BK376" s="2"/>
      <c r="BL376" s="2"/>
      <c r="BM376" s="2">
        <v>200001</v>
      </c>
      <c r="BN376" s="2">
        <v>0</v>
      </c>
      <c r="BO376" s="2" t="s">
        <v>6</v>
      </c>
      <c r="BP376" s="2">
        <v>0</v>
      </c>
      <c r="BQ376" s="2">
        <v>4</v>
      </c>
      <c r="BR376" s="2">
        <v>0</v>
      </c>
      <c r="BS376" s="2">
        <v>1</v>
      </c>
      <c r="BT376" s="2">
        <v>1</v>
      </c>
      <c r="BU376" s="2">
        <v>1</v>
      </c>
      <c r="BV376" s="2">
        <v>1</v>
      </c>
      <c r="BW376" s="2">
        <v>1</v>
      </c>
      <c r="BX376" s="2">
        <v>1</v>
      </c>
      <c r="BY376" s="2" t="s">
        <v>6</v>
      </c>
      <c r="BZ376" s="2">
        <v>65</v>
      </c>
      <c r="CA376" s="2">
        <v>40</v>
      </c>
      <c r="CB376" s="2"/>
      <c r="CC376" s="2"/>
      <c r="CD376" s="2"/>
      <c r="CE376" s="2"/>
      <c r="CF376" s="2">
        <v>0</v>
      </c>
      <c r="CG376" s="2">
        <v>0</v>
      </c>
      <c r="CH376" s="2"/>
      <c r="CI376" s="2"/>
      <c r="CJ376" s="2"/>
      <c r="CK376" s="2"/>
      <c r="CL376" s="2"/>
      <c r="CM376" s="2">
        <v>0</v>
      </c>
      <c r="CN376" s="2" t="s">
        <v>607</v>
      </c>
      <c r="CO376" s="2">
        <v>0</v>
      </c>
      <c r="CP376" s="2">
        <f t="shared" si="451"/>
        <v>12.5</v>
      </c>
      <c r="CQ376" s="2">
        <f t="shared" si="452"/>
        <v>0</v>
      </c>
      <c r="CR376" s="2">
        <f t="shared" si="453"/>
        <v>0</v>
      </c>
      <c r="CS376" s="2">
        <f t="shared" si="454"/>
        <v>0</v>
      </c>
      <c r="CT376" s="2">
        <f t="shared" si="455"/>
        <v>12.496</v>
      </c>
      <c r="CU376" s="2">
        <f t="shared" si="456"/>
        <v>0</v>
      </c>
      <c r="CV376" s="2">
        <f t="shared" si="456"/>
        <v>0.97599999999999998</v>
      </c>
      <c r="CW376" s="2">
        <f t="shared" si="456"/>
        <v>0</v>
      </c>
      <c r="CX376" s="2">
        <f t="shared" si="456"/>
        <v>0</v>
      </c>
      <c r="CY376" s="2">
        <f t="shared" si="457"/>
        <v>8.125</v>
      </c>
      <c r="CZ376" s="2">
        <f t="shared" si="458"/>
        <v>5</v>
      </c>
      <c r="DA376" s="2"/>
      <c r="DB376" s="2"/>
      <c r="DC376" s="2" t="s">
        <v>6</v>
      </c>
      <c r="DD376" s="2" t="s">
        <v>6</v>
      </c>
      <c r="DE376" s="2" t="s">
        <v>6</v>
      </c>
      <c r="DF376" s="2" t="s">
        <v>6</v>
      </c>
      <c r="DG376" s="2" t="s">
        <v>31</v>
      </c>
      <c r="DH376" s="2" t="s">
        <v>6</v>
      </c>
      <c r="DI376" s="2" t="s">
        <v>31</v>
      </c>
      <c r="DJ376" s="2" t="s">
        <v>6</v>
      </c>
      <c r="DK376" s="2" t="s">
        <v>6</v>
      </c>
      <c r="DL376" s="2" t="s">
        <v>6</v>
      </c>
      <c r="DM376" s="2" t="s">
        <v>6</v>
      </c>
      <c r="DN376" s="2">
        <v>0</v>
      </c>
      <c r="DO376" s="2">
        <v>0</v>
      </c>
      <c r="DP376" s="2">
        <v>1</v>
      </c>
      <c r="DQ376" s="2">
        <v>1</v>
      </c>
      <c r="DR376" s="2"/>
      <c r="DS376" s="2"/>
      <c r="DT376" s="2"/>
      <c r="DU376" s="2">
        <v>1013</v>
      </c>
      <c r="DV376" s="2" t="s">
        <v>447</v>
      </c>
      <c r="DW376" s="2" t="s">
        <v>447</v>
      </c>
      <c r="DX376" s="2">
        <v>1</v>
      </c>
      <c r="DY376" s="2"/>
      <c r="DZ376" s="2"/>
      <c r="EA376" s="2"/>
      <c r="EB376" s="2"/>
      <c r="EC376" s="2"/>
      <c r="ED376" s="2"/>
      <c r="EE376" s="2">
        <v>16510412</v>
      </c>
      <c r="EF376" s="2">
        <v>4</v>
      </c>
      <c r="EG376" s="2" t="s">
        <v>608</v>
      </c>
      <c r="EH376" s="2">
        <v>0</v>
      </c>
      <c r="EI376" s="2" t="s">
        <v>6</v>
      </c>
      <c r="EJ376" s="2">
        <v>4</v>
      </c>
      <c r="EK376" s="2">
        <v>200001</v>
      </c>
      <c r="EL376" s="2" t="s">
        <v>609</v>
      </c>
      <c r="EM376" s="2" t="s">
        <v>610</v>
      </c>
      <c r="EN376" s="2"/>
      <c r="EO376" s="2" t="s">
        <v>611</v>
      </c>
      <c r="EP376" s="2"/>
      <c r="EQ376" s="2">
        <v>0</v>
      </c>
      <c r="ER376" s="2">
        <v>15.62</v>
      </c>
      <c r="ES376" s="2">
        <v>0</v>
      </c>
      <c r="ET376" s="2">
        <v>0</v>
      </c>
      <c r="EU376" s="2">
        <v>0</v>
      </c>
      <c r="EV376" s="2">
        <v>15.62</v>
      </c>
      <c r="EW376" s="2">
        <v>1.22</v>
      </c>
      <c r="EX376" s="2">
        <v>0</v>
      </c>
      <c r="EY376" s="2">
        <v>0</v>
      </c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>
        <v>0</v>
      </c>
      <c r="FR376" s="2">
        <f t="shared" si="459"/>
        <v>0</v>
      </c>
      <c r="FS376" s="2">
        <v>0</v>
      </c>
      <c r="FT376" s="2"/>
      <c r="FU376" s="2"/>
      <c r="FV376" s="2"/>
      <c r="FW376" s="2"/>
      <c r="FX376" s="2">
        <v>65</v>
      </c>
      <c r="FY376" s="2">
        <v>40</v>
      </c>
      <c r="FZ376" s="2"/>
      <c r="GA376" s="2" t="s">
        <v>6</v>
      </c>
      <c r="GB376" s="2"/>
      <c r="GC376" s="2"/>
      <c r="GD376" s="2">
        <v>0</v>
      </c>
      <c r="GE376" s="2"/>
      <c r="GF376" s="2">
        <v>-829332442</v>
      </c>
      <c r="GG376" s="2">
        <v>2</v>
      </c>
      <c r="GH376" s="2">
        <v>1</v>
      </c>
      <c r="GI376" s="2">
        <v>-2</v>
      </c>
      <c r="GJ376" s="2">
        <v>0</v>
      </c>
      <c r="GK376" s="2">
        <f>ROUND(R376*(R12)/100,2)</f>
        <v>0</v>
      </c>
      <c r="GL376" s="2">
        <f t="shared" si="460"/>
        <v>0</v>
      </c>
      <c r="GM376" s="2">
        <f t="shared" si="461"/>
        <v>25.63</v>
      </c>
      <c r="GN376" s="2">
        <f t="shared" si="462"/>
        <v>0</v>
      </c>
      <c r="GO376" s="2">
        <f t="shared" si="463"/>
        <v>0</v>
      </c>
      <c r="GP376" s="2">
        <f t="shared" si="464"/>
        <v>25.63</v>
      </c>
      <c r="GQ376" s="2"/>
      <c r="GR376" s="2">
        <v>0</v>
      </c>
      <c r="GS376" s="2">
        <v>3</v>
      </c>
      <c r="GT376" s="2">
        <v>0</v>
      </c>
      <c r="GU376" s="2" t="s">
        <v>6</v>
      </c>
      <c r="GV376" s="2">
        <f t="shared" si="465"/>
        <v>0</v>
      </c>
      <c r="GW376" s="2">
        <v>1</v>
      </c>
      <c r="GX376" s="2">
        <f t="shared" si="466"/>
        <v>0</v>
      </c>
      <c r="GY376" s="2"/>
      <c r="GZ376" s="2"/>
      <c r="HA376" s="2">
        <v>0</v>
      </c>
      <c r="HB376" s="2">
        <v>0</v>
      </c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>
        <v>0</v>
      </c>
      <c r="IL376" s="2"/>
      <c r="IM376" s="2"/>
      <c r="IN376" s="2"/>
      <c r="IO376" s="2"/>
      <c r="IP376" s="2"/>
      <c r="IQ376" s="2"/>
      <c r="IR376" s="2"/>
      <c r="IS376" s="2"/>
      <c r="IT376" s="2"/>
      <c r="IU376" s="2"/>
    </row>
    <row r="377" spans="1:255" x14ac:dyDescent="0.2">
      <c r="A377">
        <v>17</v>
      </c>
      <c r="B377">
        <v>1</v>
      </c>
      <c r="C377">
        <f>ROW(SmtRes!A848)</f>
        <v>848</v>
      </c>
      <c r="D377">
        <f>ROW(EtalonRes!A788)</f>
        <v>788</v>
      </c>
      <c r="E377" t="s">
        <v>617</v>
      </c>
      <c r="F377" t="s">
        <v>618</v>
      </c>
      <c r="G377" t="s">
        <v>619</v>
      </c>
      <c r="H377" t="s">
        <v>447</v>
      </c>
      <c r="I377">
        <v>1</v>
      </c>
      <c r="J377">
        <v>0</v>
      </c>
      <c r="O377">
        <f t="shared" si="432"/>
        <v>156.19999999999999</v>
      </c>
      <c r="P377">
        <f t="shared" si="433"/>
        <v>0</v>
      </c>
      <c r="Q377">
        <f t="shared" si="434"/>
        <v>0</v>
      </c>
      <c r="R377">
        <f t="shared" si="435"/>
        <v>0</v>
      </c>
      <c r="S377">
        <f t="shared" si="436"/>
        <v>156.19999999999999</v>
      </c>
      <c r="T377">
        <f t="shared" si="437"/>
        <v>0</v>
      </c>
      <c r="U377">
        <f t="shared" si="438"/>
        <v>0.97599999999999998</v>
      </c>
      <c r="V377">
        <f t="shared" si="439"/>
        <v>0</v>
      </c>
      <c r="W377">
        <f t="shared" si="440"/>
        <v>0</v>
      </c>
      <c r="X377">
        <f t="shared" si="441"/>
        <v>101.53</v>
      </c>
      <c r="Y377">
        <f t="shared" si="441"/>
        <v>62.48</v>
      </c>
      <c r="AA377">
        <v>16688586</v>
      </c>
      <c r="AB377">
        <f t="shared" si="442"/>
        <v>12.496</v>
      </c>
      <c r="AC377">
        <f t="shared" si="443"/>
        <v>0</v>
      </c>
      <c r="AD377">
        <f t="shared" si="444"/>
        <v>0</v>
      </c>
      <c r="AE377">
        <f t="shared" si="445"/>
        <v>0</v>
      </c>
      <c r="AF377">
        <f t="shared" si="446"/>
        <v>12.496</v>
      </c>
      <c r="AG377">
        <f t="shared" si="447"/>
        <v>0</v>
      </c>
      <c r="AH377">
        <f t="shared" si="448"/>
        <v>0.97599999999999998</v>
      </c>
      <c r="AI377">
        <f t="shared" si="449"/>
        <v>0</v>
      </c>
      <c r="AJ377">
        <f t="shared" si="450"/>
        <v>0</v>
      </c>
      <c r="AK377">
        <v>15.62</v>
      </c>
      <c r="AL377">
        <v>0</v>
      </c>
      <c r="AM377">
        <v>0</v>
      </c>
      <c r="AN377">
        <v>0</v>
      </c>
      <c r="AO377">
        <v>15.62</v>
      </c>
      <c r="AP377">
        <v>0</v>
      </c>
      <c r="AQ377">
        <v>1.22</v>
      </c>
      <c r="AR377">
        <v>0</v>
      </c>
      <c r="AS377">
        <v>0</v>
      </c>
      <c r="AT377">
        <v>65</v>
      </c>
      <c r="AU377">
        <v>40</v>
      </c>
      <c r="AV377">
        <v>1</v>
      </c>
      <c r="AW377">
        <v>1</v>
      </c>
      <c r="AZ377">
        <v>12.5</v>
      </c>
      <c r="BA377">
        <v>12.5</v>
      </c>
      <c r="BB377">
        <v>1</v>
      </c>
      <c r="BC377">
        <v>1</v>
      </c>
      <c r="BD377" t="s">
        <v>6</v>
      </c>
      <c r="BE377" t="s">
        <v>6</v>
      </c>
      <c r="BF377" t="s">
        <v>6</v>
      </c>
      <c r="BG377" t="s">
        <v>6</v>
      </c>
      <c r="BH377">
        <v>0</v>
      </c>
      <c r="BI377">
        <v>4</v>
      </c>
      <c r="BJ377" t="s">
        <v>620</v>
      </c>
      <c r="BM377">
        <v>200001</v>
      </c>
      <c r="BN377">
        <v>0</v>
      </c>
      <c r="BO377" t="s">
        <v>6</v>
      </c>
      <c r="BP377">
        <v>0</v>
      </c>
      <c r="BQ377">
        <v>4</v>
      </c>
      <c r="BR377">
        <v>0</v>
      </c>
      <c r="BS377">
        <v>1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6</v>
      </c>
      <c r="BZ377">
        <v>65</v>
      </c>
      <c r="CA377">
        <v>40</v>
      </c>
      <c r="CF377">
        <v>0</v>
      </c>
      <c r="CG377">
        <v>0</v>
      </c>
      <c r="CM377">
        <v>0</v>
      </c>
      <c r="CN377" t="s">
        <v>607</v>
      </c>
      <c r="CO377">
        <v>0</v>
      </c>
      <c r="CP377">
        <f t="shared" si="451"/>
        <v>156.19999999999999</v>
      </c>
      <c r="CQ377">
        <f t="shared" si="452"/>
        <v>0</v>
      </c>
      <c r="CR377">
        <f t="shared" si="453"/>
        <v>0</v>
      </c>
      <c r="CS377">
        <f t="shared" si="454"/>
        <v>0</v>
      </c>
      <c r="CT377">
        <f t="shared" si="455"/>
        <v>156.20000000000002</v>
      </c>
      <c r="CU377">
        <f t="shared" si="456"/>
        <v>0</v>
      </c>
      <c r="CV377">
        <f t="shared" si="456"/>
        <v>0.97599999999999998</v>
      </c>
      <c r="CW377">
        <f t="shared" si="456"/>
        <v>0</v>
      </c>
      <c r="CX377">
        <f t="shared" si="456"/>
        <v>0</v>
      </c>
      <c r="CY377">
        <f t="shared" si="457"/>
        <v>101.53</v>
      </c>
      <c r="CZ377">
        <f t="shared" si="458"/>
        <v>62.48</v>
      </c>
      <c r="DC377" t="s">
        <v>6</v>
      </c>
      <c r="DD377" t="s">
        <v>6</v>
      </c>
      <c r="DE377" t="s">
        <v>6</v>
      </c>
      <c r="DF377" t="s">
        <v>6</v>
      </c>
      <c r="DG377" t="s">
        <v>31</v>
      </c>
      <c r="DH377" t="s">
        <v>6</v>
      </c>
      <c r="DI377" t="s">
        <v>31</v>
      </c>
      <c r="DJ377" t="s">
        <v>6</v>
      </c>
      <c r="DK377" t="s">
        <v>6</v>
      </c>
      <c r="DL377" t="s">
        <v>6</v>
      </c>
      <c r="DM377" t="s">
        <v>6</v>
      </c>
      <c r="DN377">
        <v>0</v>
      </c>
      <c r="DO377">
        <v>0</v>
      </c>
      <c r="DP377">
        <v>1</v>
      </c>
      <c r="DQ377">
        <v>1</v>
      </c>
      <c r="DU377">
        <v>1013</v>
      </c>
      <c r="DV377" t="s">
        <v>447</v>
      </c>
      <c r="DW377" t="s">
        <v>447</v>
      </c>
      <c r="DX377">
        <v>1</v>
      </c>
      <c r="EE377">
        <v>16510412</v>
      </c>
      <c r="EF377">
        <v>4</v>
      </c>
      <c r="EG377" t="s">
        <v>608</v>
      </c>
      <c r="EH377">
        <v>0</v>
      </c>
      <c r="EI377" t="s">
        <v>6</v>
      </c>
      <c r="EJ377">
        <v>4</v>
      </c>
      <c r="EK377">
        <v>200001</v>
      </c>
      <c r="EL377" t="s">
        <v>609</v>
      </c>
      <c r="EM377" t="s">
        <v>610</v>
      </c>
      <c r="EO377" t="s">
        <v>611</v>
      </c>
      <c r="EQ377">
        <v>0</v>
      </c>
      <c r="ER377">
        <v>15.62</v>
      </c>
      <c r="ES377">
        <v>0</v>
      </c>
      <c r="ET377">
        <v>0</v>
      </c>
      <c r="EU377">
        <v>0</v>
      </c>
      <c r="EV377">
        <v>15.62</v>
      </c>
      <c r="EW377">
        <v>1.22</v>
      </c>
      <c r="EX377">
        <v>0</v>
      </c>
      <c r="EY377">
        <v>0</v>
      </c>
      <c r="FQ377">
        <v>0</v>
      </c>
      <c r="FR377">
        <f t="shared" si="459"/>
        <v>0</v>
      </c>
      <c r="FS377">
        <v>0</v>
      </c>
      <c r="FX377">
        <v>65</v>
      </c>
      <c r="FY377">
        <v>40</v>
      </c>
      <c r="GA377" t="s">
        <v>6</v>
      </c>
      <c r="GD377">
        <v>0</v>
      </c>
      <c r="GF377">
        <v>-829332442</v>
      </c>
      <c r="GG377">
        <v>1</v>
      </c>
      <c r="GH377">
        <v>1</v>
      </c>
      <c r="GI377">
        <v>4</v>
      </c>
      <c r="GJ377">
        <v>0</v>
      </c>
      <c r="GK377">
        <f>ROUND(R377*(S12)/100,2)</f>
        <v>0</v>
      </c>
      <c r="GL377">
        <f t="shared" si="460"/>
        <v>0</v>
      </c>
      <c r="GM377">
        <f t="shared" si="461"/>
        <v>320.20999999999998</v>
      </c>
      <c r="GN377">
        <f t="shared" si="462"/>
        <v>0</v>
      </c>
      <c r="GO377">
        <f t="shared" si="463"/>
        <v>0</v>
      </c>
      <c r="GP377">
        <f t="shared" si="464"/>
        <v>320.20999999999998</v>
      </c>
      <c r="GR377">
        <v>0</v>
      </c>
      <c r="GS377">
        <v>3</v>
      </c>
      <c r="GT377">
        <v>0</v>
      </c>
      <c r="GU377" t="s">
        <v>6</v>
      </c>
      <c r="GV377">
        <f t="shared" si="465"/>
        <v>0</v>
      </c>
      <c r="GW377">
        <v>1</v>
      </c>
      <c r="GX377">
        <f t="shared" si="466"/>
        <v>0</v>
      </c>
      <c r="HA377">
        <v>0</v>
      </c>
      <c r="HB377">
        <v>0</v>
      </c>
      <c r="IK377">
        <v>0</v>
      </c>
    </row>
    <row r="378" spans="1:255" x14ac:dyDescent="0.2">
      <c r="A378" s="2">
        <v>17</v>
      </c>
      <c r="B378" s="2">
        <v>1</v>
      </c>
      <c r="C378" s="2">
        <f>ROW(SmtRes!A850)</f>
        <v>850</v>
      </c>
      <c r="D378" s="2">
        <f>ROW(EtalonRes!A790)</f>
        <v>790</v>
      </c>
      <c r="E378" s="2" t="s">
        <v>621</v>
      </c>
      <c r="F378" s="2" t="s">
        <v>622</v>
      </c>
      <c r="G378" s="2" t="s">
        <v>623</v>
      </c>
      <c r="H378" s="2" t="s">
        <v>447</v>
      </c>
      <c r="I378" s="2">
        <v>11</v>
      </c>
      <c r="J378" s="2">
        <v>0</v>
      </c>
      <c r="K378" s="2"/>
      <c r="L378" s="2"/>
      <c r="M378" s="2"/>
      <c r="N378" s="2"/>
      <c r="O378" s="2">
        <f t="shared" si="432"/>
        <v>112.46</v>
      </c>
      <c r="P378" s="2">
        <f t="shared" si="433"/>
        <v>0</v>
      </c>
      <c r="Q378" s="2">
        <f t="shared" si="434"/>
        <v>0</v>
      </c>
      <c r="R378" s="2">
        <f t="shared" si="435"/>
        <v>0</v>
      </c>
      <c r="S378" s="2">
        <f t="shared" si="436"/>
        <v>112.46</v>
      </c>
      <c r="T378" s="2">
        <f t="shared" si="437"/>
        <v>0</v>
      </c>
      <c r="U378" s="2">
        <f t="shared" si="438"/>
        <v>11.968</v>
      </c>
      <c r="V378" s="2">
        <f t="shared" si="439"/>
        <v>0</v>
      </c>
      <c r="W378" s="2">
        <f t="shared" si="440"/>
        <v>0</v>
      </c>
      <c r="X378" s="2">
        <f t="shared" si="441"/>
        <v>73.099999999999994</v>
      </c>
      <c r="Y378" s="2">
        <f t="shared" si="441"/>
        <v>44.98</v>
      </c>
      <c r="Z378" s="2"/>
      <c r="AA378" s="2">
        <v>16688585</v>
      </c>
      <c r="AB378" s="2">
        <f t="shared" si="442"/>
        <v>10.224</v>
      </c>
      <c r="AC378" s="2">
        <f t="shared" si="443"/>
        <v>0</v>
      </c>
      <c r="AD378" s="2">
        <f t="shared" si="444"/>
        <v>0</v>
      </c>
      <c r="AE378" s="2">
        <f t="shared" si="445"/>
        <v>0</v>
      </c>
      <c r="AF378" s="2">
        <f t="shared" si="446"/>
        <v>10.224</v>
      </c>
      <c r="AG378" s="2">
        <f t="shared" si="447"/>
        <v>0</v>
      </c>
      <c r="AH378" s="2">
        <f t="shared" si="448"/>
        <v>1.0880000000000001</v>
      </c>
      <c r="AI378" s="2">
        <f t="shared" si="449"/>
        <v>0</v>
      </c>
      <c r="AJ378" s="2">
        <f t="shared" si="450"/>
        <v>0</v>
      </c>
      <c r="AK378" s="2">
        <v>12.78</v>
      </c>
      <c r="AL378" s="2">
        <v>0</v>
      </c>
      <c r="AM378" s="2">
        <v>0</v>
      </c>
      <c r="AN378" s="2">
        <v>0</v>
      </c>
      <c r="AO378" s="2">
        <v>12.78</v>
      </c>
      <c r="AP378" s="2">
        <v>0</v>
      </c>
      <c r="AQ378" s="2">
        <v>1.36</v>
      </c>
      <c r="AR378" s="2">
        <v>0</v>
      </c>
      <c r="AS378" s="2">
        <v>0</v>
      </c>
      <c r="AT378" s="2">
        <v>65</v>
      </c>
      <c r="AU378" s="2">
        <v>40</v>
      </c>
      <c r="AV378" s="2">
        <v>1</v>
      </c>
      <c r="AW378" s="2">
        <v>1</v>
      </c>
      <c r="AX378" s="2"/>
      <c r="AY378" s="2"/>
      <c r="AZ378" s="2">
        <v>1</v>
      </c>
      <c r="BA378" s="2">
        <v>1</v>
      </c>
      <c r="BB378" s="2">
        <v>1</v>
      </c>
      <c r="BC378" s="2">
        <v>1</v>
      </c>
      <c r="BD378" s="2" t="s">
        <v>6</v>
      </c>
      <c r="BE378" s="2" t="s">
        <v>6</v>
      </c>
      <c r="BF378" s="2" t="s">
        <v>6</v>
      </c>
      <c r="BG378" s="2" t="s">
        <v>6</v>
      </c>
      <c r="BH378" s="2">
        <v>0</v>
      </c>
      <c r="BI378" s="2">
        <v>4</v>
      </c>
      <c r="BJ378" s="2" t="s">
        <v>624</v>
      </c>
      <c r="BK378" s="2"/>
      <c r="BL378" s="2"/>
      <c r="BM378" s="2">
        <v>200001</v>
      </c>
      <c r="BN378" s="2">
        <v>0</v>
      </c>
      <c r="BO378" s="2" t="s">
        <v>6</v>
      </c>
      <c r="BP378" s="2">
        <v>0</v>
      </c>
      <c r="BQ378" s="2">
        <v>4</v>
      </c>
      <c r="BR378" s="2">
        <v>0</v>
      </c>
      <c r="BS378" s="2">
        <v>1</v>
      </c>
      <c r="BT378" s="2">
        <v>1</v>
      </c>
      <c r="BU378" s="2">
        <v>1</v>
      </c>
      <c r="BV378" s="2">
        <v>1</v>
      </c>
      <c r="BW378" s="2">
        <v>1</v>
      </c>
      <c r="BX378" s="2">
        <v>1</v>
      </c>
      <c r="BY378" s="2" t="s">
        <v>6</v>
      </c>
      <c r="BZ378" s="2">
        <v>65</v>
      </c>
      <c r="CA378" s="2">
        <v>40</v>
      </c>
      <c r="CB378" s="2"/>
      <c r="CC378" s="2"/>
      <c r="CD378" s="2"/>
      <c r="CE378" s="2"/>
      <c r="CF378" s="2">
        <v>0</v>
      </c>
      <c r="CG378" s="2">
        <v>0</v>
      </c>
      <c r="CH378" s="2"/>
      <c r="CI378" s="2"/>
      <c r="CJ378" s="2"/>
      <c r="CK378" s="2"/>
      <c r="CL378" s="2"/>
      <c r="CM378" s="2">
        <v>0</v>
      </c>
      <c r="CN378" s="2" t="s">
        <v>607</v>
      </c>
      <c r="CO378" s="2">
        <v>0</v>
      </c>
      <c r="CP378" s="2">
        <f t="shared" si="451"/>
        <v>112.46</v>
      </c>
      <c r="CQ378" s="2">
        <f t="shared" si="452"/>
        <v>0</v>
      </c>
      <c r="CR378" s="2">
        <f t="shared" si="453"/>
        <v>0</v>
      </c>
      <c r="CS378" s="2">
        <f t="shared" si="454"/>
        <v>0</v>
      </c>
      <c r="CT378" s="2">
        <f t="shared" si="455"/>
        <v>10.224</v>
      </c>
      <c r="CU378" s="2">
        <f t="shared" si="456"/>
        <v>0</v>
      </c>
      <c r="CV378" s="2">
        <f t="shared" si="456"/>
        <v>1.0880000000000001</v>
      </c>
      <c r="CW378" s="2">
        <f t="shared" si="456"/>
        <v>0</v>
      </c>
      <c r="CX378" s="2">
        <f t="shared" si="456"/>
        <v>0</v>
      </c>
      <c r="CY378" s="2">
        <f t="shared" si="457"/>
        <v>73.09899999999999</v>
      </c>
      <c r="CZ378" s="2">
        <f t="shared" si="458"/>
        <v>44.983999999999995</v>
      </c>
      <c r="DA378" s="2"/>
      <c r="DB378" s="2"/>
      <c r="DC378" s="2" t="s">
        <v>6</v>
      </c>
      <c r="DD378" s="2" t="s">
        <v>6</v>
      </c>
      <c r="DE378" s="2" t="s">
        <v>6</v>
      </c>
      <c r="DF378" s="2" t="s">
        <v>6</v>
      </c>
      <c r="DG378" s="2" t="s">
        <v>31</v>
      </c>
      <c r="DH378" s="2" t="s">
        <v>6</v>
      </c>
      <c r="DI378" s="2" t="s">
        <v>31</v>
      </c>
      <c r="DJ378" s="2" t="s">
        <v>6</v>
      </c>
      <c r="DK378" s="2" t="s">
        <v>6</v>
      </c>
      <c r="DL378" s="2" t="s">
        <v>6</v>
      </c>
      <c r="DM378" s="2" t="s">
        <v>6</v>
      </c>
      <c r="DN378" s="2">
        <v>0</v>
      </c>
      <c r="DO378" s="2">
        <v>0</v>
      </c>
      <c r="DP378" s="2">
        <v>1</v>
      </c>
      <c r="DQ378" s="2">
        <v>1</v>
      </c>
      <c r="DR378" s="2"/>
      <c r="DS378" s="2"/>
      <c r="DT378" s="2"/>
      <c r="DU378" s="2">
        <v>1013</v>
      </c>
      <c r="DV378" s="2" t="s">
        <v>447</v>
      </c>
      <c r="DW378" s="2" t="s">
        <v>447</v>
      </c>
      <c r="DX378" s="2">
        <v>1</v>
      </c>
      <c r="DY378" s="2"/>
      <c r="DZ378" s="2"/>
      <c r="EA378" s="2"/>
      <c r="EB378" s="2"/>
      <c r="EC378" s="2"/>
      <c r="ED378" s="2"/>
      <c r="EE378" s="2">
        <v>16510412</v>
      </c>
      <c r="EF378" s="2">
        <v>4</v>
      </c>
      <c r="EG378" s="2" t="s">
        <v>608</v>
      </c>
      <c r="EH378" s="2">
        <v>0</v>
      </c>
      <c r="EI378" s="2" t="s">
        <v>6</v>
      </c>
      <c r="EJ378" s="2">
        <v>4</v>
      </c>
      <c r="EK378" s="2">
        <v>200001</v>
      </c>
      <c r="EL378" s="2" t="s">
        <v>609</v>
      </c>
      <c r="EM378" s="2" t="s">
        <v>610</v>
      </c>
      <c r="EN378" s="2"/>
      <c r="EO378" s="2" t="s">
        <v>611</v>
      </c>
      <c r="EP378" s="2"/>
      <c r="EQ378" s="2">
        <v>0</v>
      </c>
      <c r="ER378" s="2">
        <v>12.78</v>
      </c>
      <c r="ES378" s="2">
        <v>0</v>
      </c>
      <c r="ET378" s="2">
        <v>0</v>
      </c>
      <c r="EU378" s="2">
        <v>0</v>
      </c>
      <c r="EV378" s="2">
        <v>12.78</v>
      </c>
      <c r="EW378" s="2">
        <v>1.36</v>
      </c>
      <c r="EX378" s="2">
        <v>0</v>
      </c>
      <c r="EY378" s="2">
        <v>0</v>
      </c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>
        <v>0</v>
      </c>
      <c r="FR378" s="2">
        <f t="shared" si="459"/>
        <v>0</v>
      </c>
      <c r="FS378" s="2">
        <v>0</v>
      </c>
      <c r="FT378" s="2"/>
      <c r="FU378" s="2"/>
      <c r="FV378" s="2"/>
      <c r="FW378" s="2"/>
      <c r="FX378" s="2">
        <v>65</v>
      </c>
      <c r="FY378" s="2">
        <v>40</v>
      </c>
      <c r="FZ378" s="2"/>
      <c r="GA378" s="2" t="s">
        <v>6</v>
      </c>
      <c r="GB378" s="2"/>
      <c r="GC378" s="2"/>
      <c r="GD378" s="2">
        <v>0</v>
      </c>
      <c r="GE378" s="2"/>
      <c r="GF378" s="2">
        <v>-1893602147</v>
      </c>
      <c r="GG378" s="2">
        <v>2</v>
      </c>
      <c r="GH378" s="2">
        <v>1</v>
      </c>
      <c r="GI378" s="2">
        <v>-2</v>
      </c>
      <c r="GJ378" s="2">
        <v>0</v>
      </c>
      <c r="GK378" s="2">
        <f>ROUND(R378*(R12)/100,2)</f>
        <v>0</v>
      </c>
      <c r="GL378" s="2">
        <f t="shared" si="460"/>
        <v>0</v>
      </c>
      <c r="GM378" s="2">
        <f t="shared" si="461"/>
        <v>230.54</v>
      </c>
      <c r="GN378" s="2">
        <f t="shared" si="462"/>
        <v>0</v>
      </c>
      <c r="GO378" s="2">
        <f t="shared" si="463"/>
        <v>0</v>
      </c>
      <c r="GP378" s="2">
        <f t="shared" si="464"/>
        <v>230.54</v>
      </c>
      <c r="GQ378" s="2"/>
      <c r="GR378" s="2">
        <v>0</v>
      </c>
      <c r="GS378" s="2">
        <v>3</v>
      </c>
      <c r="GT378" s="2">
        <v>0</v>
      </c>
      <c r="GU378" s="2" t="s">
        <v>6</v>
      </c>
      <c r="GV378" s="2">
        <f t="shared" si="465"/>
        <v>0</v>
      </c>
      <c r="GW378" s="2">
        <v>1</v>
      </c>
      <c r="GX378" s="2">
        <f t="shared" si="466"/>
        <v>0</v>
      </c>
      <c r="GY378" s="2"/>
      <c r="GZ378" s="2"/>
      <c r="HA378" s="2">
        <v>0</v>
      </c>
      <c r="HB378" s="2">
        <v>0</v>
      </c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>
        <v>0</v>
      </c>
      <c r="IL378" s="2"/>
      <c r="IM378" s="2"/>
      <c r="IN378" s="2"/>
      <c r="IO378" s="2"/>
      <c r="IP378" s="2"/>
      <c r="IQ378" s="2"/>
      <c r="IR378" s="2"/>
      <c r="IS378" s="2"/>
      <c r="IT378" s="2"/>
      <c r="IU378" s="2"/>
    </row>
    <row r="379" spans="1:255" x14ac:dyDescent="0.2">
      <c r="A379">
        <v>17</v>
      </c>
      <c r="B379">
        <v>1</v>
      </c>
      <c r="C379">
        <f>ROW(SmtRes!A852)</f>
        <v>852</v>
      </c>
      <c r="D379">
        <f>ROW(EtalonRes!A792)</f>
        <v>792</v>
      </c>
      <c r="E379" t="s">
        <v>621</v>
      </c>
      <c r="F379" t="s">
        <v>622</v>
      </c>
      <c r="G379" t="s">
        <v>623</v>
      </c>
      <c r="H379" t="s">
        <v>447</v>
      </c>
      <c r="I379">
        <v>11</v>
      </c>
      <c r="J379">
        <v>0</v>
      </c>
      <c r="O379">
        <f t="shared" si="432"/>
        <v>1405.8</v>
      </c>
      <c r="P379">
        <f t="shared" si="433"/>
        <v>0</v>
      </c>
      <c r="Q379">
        <f t="shared" si="434"/>
        <v>0</v>
      </c>
      <c r="R379">
        <f t="shared" si="435"/>
        <v>0</v>
      </c>
      <c r="S379">
        <f t="shared" si="436"/>
        <v>1405.8</v>
      </c>
      <c r="T379">
        <f t="shared" si="437"/>
        <v>0</v>
      </c>
      <c r="U379">
        <f t="shared" si="438"/>
        <v>11.968</v>
      </c>
      <c r="V379">
        <f t="shared" si="439"/>
        <v>0</v>
      </c>
      <c r="W379">
        <f t="shared" si="440"/>
        <v>0</v>
      </c>
      <c r="X379">
        <f t="shared" si="441"/>
        <v>913.77</v>
      </c>
      <c r="Y379">
        <f t="shared" si="441"/>
        <v>562.32000000000005</v>
      </c>
      <c r="AA379">
        <v>16688586</v>
      </c>
      <c r="AB379">
        <f t="shared" si="442"/>
        <v>10.224</v>
      </c>
      <c r="AC379">
        <f t="shared" si="443"/>
        <v>0</v>
      </c>
      <c r="AD379">
        <f t="shared" si="444"/>
        <v>0</v>
      </c>
      <c r="AE379">
        <f t="shared" si="445"/>
        <v>0</v>
      </c>
      <c r="AF379">
        <f t="shared" si="446"/>
        <v>10.224</v>
      </c>
      <c r="AG379">
        <f t="shared" si="447"/>
        <v>0</v>
      </c>
      <c r="AH379">
        <f t="shared" si="448"/>
        <v>1.0880000000000001</v>
      </c>
      <c r="AI379">
        <f t="shared" si="449"/>
        <v>0</v>
      </c>
      <c r="AJ379">
        <f t="shared" si="450"/>
        <v>0</v>
      </c>
      <c r="AK379">
        <v>12.78</v>
      </c>
      <c r="AL379">
        <v>0</v>
      </c>
      <c r="AM379">
        <v>0</v>
      </c>
      <c r="AN379">
        <v>0</v>
      </c>
      <c r="AO379">
        <v>12.78</v>
      </c>
      <c r="AP379">
        <v>0</v>
      </c>
      <c r="AQ379">
        <v>1.36</v>
      </c>
      <c r="AR379">
        <v>0</v>
      </c>
      <c r="AS379">
        <v>0</v>
      </c>
      <c r="AT379">
        <v>65</v>
      </c>
      <c r="AU379">
        <v>40</v>
      </c>
      <c r="AV379">
        <v>1</v>
      </c>
      <c r="AW379">
        <v>1</v>
      </c>
      <c r="AZ379">
        <v>12.5</v>
      </c>
      <c r="BA379">
        <v>12.5</v>
      </c>
      <c r="BB379">
        <v>1</v>
      </c>
      <c r="BC379">
        <v>1</v>
      </c>
      <c r="BD379" t="s">
        <v>6</v>
      </c>
      <c r="BE379" t="s">
        <v>6</v>
      </c>
      <c r="BF379" t="s">
        <v>6</v>
      </c>
      <c r="BG379" t="s">
        <v>6</v>
      </c>
      <c r="BH379">
        <v>0</v>
      </c>
      <c r="BI379">
        <v>4</v>
      </c>
      <c r="BJ379" t="s">
        <v>624</v>
      </c>
      <c r="BM379">
        <v>200001</v>
      </c>
      <c r="BN379">
        <v>0</v>
      </c>
      <c r="BO379" t="s">
        <v>6</v>
      </c>
      <c r="BP379">
        <v>0</v>
      </c>
      <c r="BQ379">
        <v>4</v>
      </c>
      <c r="BR379">
        <v>0</v>
      </c>
      <c r="BS379">
        <v>1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6</v>
      </c>
      <c r="BZ379">
        <v>65</v>
      </c>
      <c r="CA379">
        <v>40</v>
      </c>
      <c r="CF379">
        <v>0</v>
      </c>
      <c r="CG379">
        <v>0</v>
      </c>
      <c r="CM379">
        <v>0</v>
      </c>
      <c r="CN379" t="s">
        <v>607</v>
      </c>
      <c r="CO379">
        <v>0</v>
      </c>
      <c r="CP379">
        <f t="shared" si="451"/>
        <v>1405.8</v>
      </c>
      <c r="CQ379">
        <f t="shared" si="452"/>
        <v>0</v>
      </c>
      <c r="CR379">
        <f t="shared" si="453"/>
        <v>0</v>
      </c>
      <c r="CS379">
        <f t="shared" si="454"/>
        <v>0</v>
      </c>
      <c r="CT379">
        <f t="shared" si="455"/>
        <v>127.8</v>
      </c>
      <c r="CU379">
        <f t="shared" si="456"/>
        <v>0</v>
      </c>
      <c r="CV379">
        <f t="shared" si="456"/>
        <v>1.0880000000000001</v>
      </c>
      <c r="CW379">
        <f t="shared" si="456"/>
        <v>0</v>
      </c>
      <c r="CX379">
        <f t="shared" si="456"/>
        <v>0</v>
      </c>
      <c r="CY379">
        <f t="shared" si="457"/>
        <v>913.77</v>
      </c>
      <c r="CZ379">
        <f t="shared" si="458"/>
        <v>562.32000000000005</v>
      </c>
      <c r="DC379" t="s">
        <v>6</v>
      </c>
      <c r="DD379" t="s">
        <v>6</v>
      </c>
      <c r="DE379" t="s">
        <v>6</v>
      </c>
      <c r="DF379" t="s">
        <v>6</v>
      </c>
      <c r="DG379" t="s">
        <v>31</v>
      </c>
      <c r="DH379" t="s">
        <v>6</v>
      </c>
      <c r="DI379" t="s">
        <v>31</v>
      </c>
      <c r="DJ379" t="s">
        <v>6</v>
      </c>
      <c r="DK379" t="s">
        <v>6</v>
      </c>
      <c r="DL379" t="s">
        <v>6</v>
      </c>
      <c r="DM379" t="s">
        <v>6</v>
      </c>
      <c r="DN379">
        <v>0</v>
      </c>
      <c r="DO379">
        <v>0</v>
      </c>
      <c r="DP379">
        <v>1</v>
      </c>
      <c r="DQ379">
        <v>1</v>
      </c>
      <c r="DU379">
        <v>1013</v>
      </c>
      <c r="DV379" t="s">
        <v>447</v>
      </c>
      <c r="DW379" t="s">
        <v>447</v>
      </c>
      <c r="DX379">
        <v>1</v>
      </c>
      <c r="EE379">
        <v>16510412</v>
      </c>
      <c r="EF379">
        <v>4</v>
      </c>
      <c r="EG379" t="s">
        <v>608</v>
      </c>
      <c r="EH379">
        <v>0</v>
      </c>
      <c r="EI379" t="s">
        <v>6</v>
      </c>
      <c r="EJ379">
        <v>4</v>
      </c>
      <c r="EK379">
        <v>200001</v>
      </c>
      <c r="EL379" t="s">
        <v>609</v>
      </c>
      <c r="EM379" t="s">
        <v>610</v>
      </c>
      <c r="EO379" t="s">
        <v>611</v>
      </c>
      <c r="EQ379">
        <v>0</v>
      </c>
      <c r="ER379">
        <v>12.78</v>
      </c>
      <c r="ES379">
        <v>0</v>
      </c>
      <c r="ET379">
        <v>0</v>
      </c>
      <c r="EU379">
        <v>0</v>
      </c>
      <c r="EV379">
        <v>12.78</v>
      </c>
      <c r="EW379">
        <v>1.36</v>
      </c>
      <c r="EX379">
        <v>0</v>
      </c>
      <c r="EY379">
        <v>0</v>
      </c>
      <c r="FQ379">
        <v>0</v>
      </c>
      <c r="FR379">
        <f t="shared" si="459"/>
        <v>0</v>
      </c>
      <c r="FS379">
        <v>0</v>
      </c>
      <c r="FX379">
        <v>65</v>
      </c>
      <c r="FY379">
        <v>40</v>
      </c>
      <c r="GA379" t="s">
        <v>6</v>
      </c>
      <c r="GD379">
        <v>0</v>
      </c>
      <c r="GF379">
        <v>-1893602147</v>
      </c>
      <c r="GG379">
        <v>1</v>
      </c>
      <c r="GH379">
        <v>1</v>
      </c>
      <c r="GI379">
        <v>4</v>
      </c>
      <c r="GJ379">
        <v>0</v>
      </c>
      <c r="GK379">
        <f>ROUND(R379*(S12)/100,2)</f>
        <v>0</v>
      </c>
      <c r="GL379">
        <f t="shared" si="460"/>
        <v>0</v>
      </c>
      <c r="GM379">
        <f t="shared" si="461"/>
        <v>2881.89</v>
      </c>
      <c r="GN379">
        <f t="shared" si="462"/>
        <v>0</v>
      </c>
      <c r="GO379">
        <f t="shared" si="463"/>
        <v>0</v>
      </c>
      <c r="GP379">
        <f t="shared" si="464"/>
        <v>2881.89</v>
      </c>
      <c r="GR379">
        <v>0</v>
      </c>
      <c r="GS379">
        <v>3</v>
      </c>
      <c r="GT379">
        <v>0</v>
      </c>
      <c r="GU379" t="s">
        <v>6</v>
      </c>
      <c r="GV379">
        <f t="shared" si="465"/>
        <v>0</v>
      </c>
      <c r="GW379">
        <v>1</v>
      </c>
      <c r="GX379">
        <f t="shared" si="466"/>
        <v>0</v>
      </c>
      <c r="HA379">
        <v>0</v>
      </c>
      <c r="HB379">
        <v>0</v>
      </c>
      <c r="IK379">
        <v>0</v>
      </c>
    </row>
    <row r="381" spans="1:255" x14ac:dyDescent="0.2">
      <c r="A381" s="3">
        <v>51</v>
      </c>
      <c r="B381" s="3">
        <f>B368</f>
        <v>1</v>
      </c>
      <c r="C381" s="3">
        <f>A368</f>
        <v>4</v>
      </c>
      <c r="D381" s="3">
        <f>ROW(A368)</f>
        <v>368</v>
      </c>
      <c r="E381" s="3"/>
      <c r="F381" s="3" t="str">
        <f>IF(F368&lt;&gt;"",F368,"")</f>
        <v>Новый раздел</v>
      </c>
      <c r="G381" s="3" t="str">
        <f>IF(G368&lt;&gt;"",G368,"")</f>
        <v>Раздел: Пусконаладочные работы</v>
      </c>
      <c r="H381" s="3">
        <v>0</v>
      </c>
      <c r="I381" s="3"/>
      <c r="J381" s="3"/>
      <c r="K381" s="3"/>
      <c r="L381" s="3"/>
      <c r="M381" s="3"/>
      <c r="N381" s="3"/>
      <c r="O381" s="3">
        <f t="shared" ref="O381:T381" si="467">ROUND(AB381,2)</f>
        <v>175.64</v>
      </c>
      <c r="P381" s="3">
        <f t="shared" si="467"/>
        <v>0</v>
      </c>
      <c r="Q381" s="3">
        <f t="shared" si="467"/>
        <v>0</v>
      </c>
      <c r="R381" s="3">
        <f t="shared" si="467"/>
        <v>0</v>
      </c>
      <c r="S381" s="3">
        <f t="shared" si="467"/>
        <v>175.64</v>
      </c>
      <c r="T381" s="3">
        <f t="shared" si="467"/>
        <v>0</v>
      </c>
      <c r="U381" s="3">
        <f>AH381</f>
        <v>16.900480000000002</v>
      </c>
      <c r="V381" s="3">
        <f>AI381</f>
        <v>0</v>
      </c>
      <c r="W381" s="3">
        <f>ROUND(AJ381,2)</f>
        <v>0</v>
      </c>
      <c r="X381" s="3">
        <f>ROUND(AK381,2)</f>
        <v>114.17</v>
      </c>
      <c r="Y381" s="3">
        <f>ROUND(AL381,2)</f>
        <v>70.25</v>
      </c>
      <c r="Z381" s="3"/>
      <c r="AA381" s="3"/>
      <c r="AB381" s="3">
        <f>ROUND(SUMIF(AA372:AA379,"=16688585",O372:O379),2)</f>
        <v>175.64</v>
      </c>
      <c r="AC381" s="3">
        <f>ROUND(SUMIF(AA372:AA379,"=16688585",P372:P379),2)</f>
        <v>0</v>
      </c>
      <c r="AD381" s="3">
        <f>ROUND(SUMIF(AA372:AA379,"=16688585",Q372:Q379),2)</f>
        <v>0</v>
      </c>
      <c r="AE381" s="3">
        <f>ROUND(SUMIF(AA372:AA379,"=16688585",R372:R379),2)</f>
        <v>0</v>
      </c>
      <c r="AF381" s="3">
        <f>ROUND(SUMIF(AA372:AA379,"=16688585",S372:S379),2)</f>
        <v>175.64</v>
      </c>
      <c r="AG381" s="3">
        <f>ROUND(SUMIF(AA372:AA379,"=16688585",T372:T379),2)</f>
        <v>0</v>
      </c>
      <c r="AH381" s="3">
        <f>SUMIF(AA372:AA379,"=16688585",U372:U379)</f>
        <v>16.900480000000002</v>
      </c>
      <c r="AI381" s="3">
        <f>SUMIF(AA372:AA379,"=16688585",V372:V379)</f>
        <v>0</v>
      </c>
      <c r="AJ381" s="3">
        <f>ROUND(SUMIF(AA372:AA379,"=16688585",W372:W379),2)</f>
        <v>0</v>
      </c>
      <c r="AK381" s="3">
        <f>ROUND(SUMIF(AA372:AA379,"=16688585",X372:X379),2)</f>
        <v>114.17</v>
      </c>
      <c r="AL381" s="3">
        <f>ROUND(SUMIF(AA372:AA379,"=16688585",Y372:Y379),2)</f>
        <v>70.25</v>
      </c>
      <c r="AM381" s="3"/>
      <c r="AN381" s="3"/>
      <c r="AO381" s="3">
        <f t="shared" ref="AO381:BC381" si="468">ROUND(BX381,2)</f>
        <v>0</v>
      </c>
      <c r="AP381" s="3">
        <f t="shared" si="468"/>
        <v>0</v>
      </c>
      <c r="AQ381" s="3">
        <f t="shared" si="468"/>
        <v>0</v>
      </c>
      <c r="AR381" s="3">
        <f t="shared" si="468"/>
        <v>360.06</v>
      </c>
      <c r="AS381" s="3">
        <f t="shared" si="468"/>
        <v>0</v>
      </c>
      <c r="AT381" s="3">
        <f t="shared" si="468"/>
        <v>0</v>
      </c>
      <c r="AU381" s="3">
        <f t="shared" si="468"/>
        <v>360.06</v>
      </c>
      <c r="AV381" s="3">
        <f t="shared" si="468"/>
        <v>0</v>
      </c>
      <c r="AW381" s="3">
        <f t="shared" si="468"/>
        <v>0</v>
      </c>
      <c r="AX381" s="3">
        <f t="shared" si="468"/>
        <v>0</v>
      </c>
      <c r="AY381" s="3">
        <f t="shared" si="468"/>
        <v>0</v>
      </c>
      <c r="AZ381" s="3">
        <f t="shared" si="468"/>
        <v>0</v>
      </c>
      <c r="BA381" s="3">
        <f t="shared" si="468"/>
        <v>0</v>
      </c>
      <c r="BB381" s="3">
        <f t="shared" si="468"/>
        <v>0</v>
      </c>
      <c r="BC381" s="3">
        <f t="shared" si="468"/>
        <v>0</v>
      </c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>
        <f>ROUND(SUMIF(AA372:AA379,"=16688585",FQ372:FQ379),2)</f>
        <v>0</v>
      </c>
      <c r="BY381" s="3">
        <f>ROUND(SUMIF(AA372:AA379,"=16688585",FR372:FR379),2)</f>
        <v>0</v>
      </c>
      <c r="BZ381" s="3">
        <f>ROUND(SUMIF(AA372:AA379,"=16688585",GL372:GL379),2)</f>
        <v>0</v>
      </c>
      <c r="CA381" s="3">
        <f>ROUND(SUMIF(AA372:AA379,"=16688585",GM372:GM379),2)</f>
        <v>360.06</v>
      </c>
      <c r="CB381" s="3">
        <f>ROUND(SUMIF(AA372:AA379,"=16688585",GN372:GN379),2)</f>
        <v>0</v>
      </c>
      <c r="CC381" s="3">
        <f>ROUND(SUMIF(AA372:AA379,"=16688585",GO372:GO379),2)</f>
        <v>0</v>
      </c>
      <c r="CD381" s="3">
        <f>ROUND(SUMIF(AA372:AA379,"=16688585",GP372:GP379),2)</f>
        <v>360.06</v>
      </c>
      <c r="CE381" s="3">
        <f>AC381-BX381</f>
        <v>0</v>
      </c>
      <c r="CF381" s="3">
        <f>AC381-BY381</f>
        <v>0</v>
      </c>
      <c r="CG381" s="3">
        <f>BX381-BZ381</f>
        <v>0</v>
      </c>
      <c r="CH381" s="3">
        <f>AC381-BX381-BY381+BZ381</f>
        <v>0</v>
      </c>
      <c r="CI381" s="3">
        <f>BY381-BZ381</f>
        <v>0</v>
      </c>
      <c r="CJ381" s="3">
        <f>ROUND(SUMIF(AA372:AA379,"=16688585",GX372:GX379),2)</f>
        <v>0</v>
      </c>
      <c r="CK381" s="3">
        <f>ROUND(SUMIF(AA372:AA379,"=16688585",GY372:GY379),2)</f>
        <v>0</v>
      </c>
      <c r="CL381" s="3">
        <f>ROUND(SUMIF(AA372:AA379,"=16688585",GZ372:GZ379),2)</f>
        <v>0</v>
      </c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4">
        <f t="shared" ref="DG381:DL381" si="469">ROUND(DT381,2)</f>
        <v>2195.5500000000002</v>
      </c>
      <c r="DH381" s="4">
        <f t="shared" si="469"/>
        <v>0</v>
      </c>
      <c r="DI381" s="4">
        <f t="shared" si="469"/>
        <v>0</v>
      </c>
      <c r="DJ381" s="4">
        <f t="shared" si="469"/>
        <v>0</v>
      </c>
      <c r="DK381" s="4">
        <f t="shared" si="469"/>
        <v>2195.5500000000002</v>
      </c>
      <c r="DL381" s="4">
        <f t="shared" si="469"/>
        <v>0</v>
      </c>
      <c r="DM381" s="4">
        <f>DZ381</f>
        <v>16.900480000000002</v>
      </c>
      <c r="DN381" s="4">
        <f>EA381</f>
        <v>0</v>
      </c>
      <c r="DO381" s="4">
        <f>ROUND(EB381,2)</f>
        <v>0</v>
      </c>
      <c r="DP381" s="4">
        <f>ROUND(EC381,2)</f>
        <v>1427.11</v>
      </c>
      <c r="DQ381" s="4">
        <f>ROUND(ED381,2)</f>
        <v>878.22</v>
      </c>
      <c r="DR381" s="4"/>
      <c r="DS381" s="4"/>
      <c r="DT381" s="4">
        <f>ROUND(SUMIF(AA372:AA379,"=16688586",O372:O379),2)</f>
        <v>2195.5500000000002</v>
      </c>
      <c r="DU381" s="4">
        <f>ROUND(SUMIF(AA372:AA379,"=16688586",P372:P379),2)</f>
        <v>0</v>
      </c>
      <c r="DV381" s="4">
        <f>ROUND(SUMIF(AA372:AA379,"=16688586",Q372:Q379),2)</f>
        <v>0</v>
      </c>
      <c r="DW381" s="4">
        <f>ROUND(SUMIF(AA372:AA379,"=16688586",R372:R379),2)</f>
        <v>0</v>
      </c>
      <c r="DX381" s="4">
        <f>ROUND(SUMIF(AA372:AA379,"=16688586",S372:S379),2)</f>
        <v>2195.5500000000002</v>
      </c>
      <c r="DY381" s="4">
        <f>ROUND(SUMIF(AA372:AA379,"=16688586",T372:T379),2)</f>
        <v>0</v>
      </c>
      <c r="DZ381" s="4">
        <f>SUMIF(AA372:AA379,"=16688586",U372:U379)</f>
        <v>16.900480000000002</v>
      </c>
      <c r="EA381" s="4">
        <f>SUMIF(AA372:AA379,"=16688586",V372:V379)</f>
        <v>0</v>
      </c>
      <c r="EB381" s="4">
        <f>ROUND(SUMIF(AA372:AA379,"=16688586",W372:W379),2)</f>
        <v>0</v>
      </c>
      <c r="EC381" s="4">
        <f>ROUND(SUMIF(AA372:AA379,"=16688586",X372:X379),2)</f>
        <v>1427.11</v>
      </c>
      <c r="ED381" s="4">
        <f>ROUND(SUMIF(AA372:AA379,"=16688586",Y372:Y379),2)</f>
        <v>878.22</v>
      </c>
      <c r="EE381" s="4"/>
      <c r="EF381" s="4"/>
      <c r="EG381" s="4">
        <f t="shared" ref="EG381:EU381" si="470">ROUND(FP381,2)</f>
        <v>0</v>
      </c>
      <c r="EH381" s="4">
        <f t="shared" si="470"/>
        <v>0</v>
      </c>
      <c r="EI381" s="4">
        <f t="shared" si="470"/>
        <v>0</v>
      </c>
      <c r="EJ381" s="4">
        <f t="shared" si="470"/>
        <v>4500.88</v>
      </c>
      <c r="EK381" s="4">
        <f t="shared" si="470"/>
        <v>0</v>
      </c>
      <c r="EL381" s="4">
        <f t="shared" si="470"/>
        <v>0</v>
      </c>
      <c r="EM381" s="4">
        <f t="shared" si="470"/>
        <v>4500.88</v>
      </c>
      <c r="EN381" s="4">
        <f t="shared" si="470"/>
        <v>0</v>
      </c>
      <c r="EO381" s="4">
        <f t="shared" si="470"/>
        <v>0</v>
      </c>
      <c r="EP381" s="4">
        <f t="shared" si="470"/>
        <v>0</v>
      </c>
      <c r="EQ381" s="4">
        <f t="shared" si="470"/>
        <v>0</v>
      </c>
      <c r="ER381" s="4">
        <f t="shared" si="470"/>
        <v>0</v>
      </c>
      <c r="ES381" s="4">
        <f t="shared" si="470"/>
        <v>0</v>
      </c>
      <c r="ET381" s="4">
        <f t="shared" si="470"/>
        <v>0</v>
      </c>
      <c r="EU381" s="4">
        <f t="shared" si="470"/>
        <v>0</v>
      </c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>
        <f>ROUND(SUMIF(AA372:AA379,"=16688586",FQ372:FQ379),2)</f>
        <v>0</v>
      </c>
      <c r="FQ381" s="4">
        <f>ROUND(SUMIF(AA372:AA379,"=16688586",FR372:FR379),2)</f>
        <v>0</v>
      </c>
      <c r="FR381" s="4">
        <f>ROUND(SUMIF(AA372:AA379,"=16688586",GL372:GL379),2)</f>
        <v>0</v>
      </c>
      <c r="FS381" s="4">
        <f>ROUND(SUMIF(AA372:AA379,"=16688586",GM372:GM379),2)</f>
        <v>4500.88</v>
      </c>
      <c r="FT381" s="4">
        <f>ROUND(SUMIF(AA372:AA379,"=16688586",GN372:GN379),2)</f>
        <v>0</v>
      </c>
      <c r="FU381" s="4">
        <f>ROUND(SUMIF(AA372:AA379,"=16688586",GO372:GO379),2)</f>
        <v>0</v>
      </c>
      <c r="FV381" s="4">
        <f>ROUND(SUMIF(AA372:AA379,"=16688586",GP372:GP379),2)</f>
        <v>4500.88</v>
      </c>
      <c r="FW381" s="4">
        <f>DU381-FP381</f>
        <v>0</v>
      </c>
      <c r="FX381" s="4">
        <f>DU381-FQ381</f>
        <v>0</v>
      </c>
      <c r="FY381" s="4">
        <f>FP381-FR381</f>
        <v>0</v>
      </c>
      <c r="FZ381" s="4">
        <f>DU381-FP381-FQ381+FR381</f>
        <v>0</v>
      </c>
      <c r="GA381" s="4">
        <f>FQ381-FR381</f>
        <v>0</v>
      </c>
      <c r="GB381" s="4">
        <f>ROUND(SUMIF(AA372:AA379,"=16688586",GX372:GX379),2)</f>
        <v>0</v>
      </c>
      <c r="GC381" s="4">
        <f>ROUND(SUMIF(AA372:AA379,"=16688586",GY372:GY379),2)</f>
        <v>0</v>
      </c>
      <c r="GD381" s="4">
        <f>ROUND(SUMIF(AA372:AA379,"=16688586",GZ372:GZ379),2)</f>
        <v>0</v>
      </c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"/>
      <c r="GW381" s="4"/>
      <c r="GX381" s="4">
        <v>0</v>
      </c>
    </row>
    <row r="383" spans="1:255" x14ac:dyDescent="0.2">
      <c r="A383" s="5">
        <v>50</v>
      </c>
      <c r="B383" s="5">
        <v>0</v>
      </c>
      <c r="C383" s="5">
        <v>0</v>
      </c>
      <c r="D383" s="5">
        <v>1</v>
      </c>
      <c r="E383" s="5">
        <v>201</v>
      </c>
      <c r="F383" s="5">
        <f>ROUND(Source!O381,O383)</f>
        <v>175.64</v>
      </c>
      <c r="G383" s="5" t="s">
        <v>369</v>
      </c>
      <c r="H383" s="5" t="s">
        <v>370</v>
      </c>
      <c r="I383" s="5"/>
      <c r="J383" s="5"/>
      <c r="K383" s="5">
        <v>201</v>
      </c>
      <c r="L383" s="5">
        <v>1</v>
      </c>
      <c r="M383" s="5">
        <v>3</v>
      </c>
      <c r="N383" s="5" t="s">
        <v>6</v>
      </c>
      <c r="O383" s="5">
        <v>2</v>
      </c>
      <c r="P383" s="5">
        <f>ROUND(Source!DG381,O383)</f>
        <v>2195.5500000000002</v>
      </c>
      <c r="Q383" s="5"/>
      <c r="R383" s="5"/>
      <c r="S383" s="5"/>
      <c r="T383" s="5"/>
      <c r="U383" s="5"/>
      <c r="V383" s="5"/>
      <c r="W383" s="5"/>
    </row>
    <row r="384" spans="1:255" x14ac:dyDescent="0.2">
      <c r="A384" s="5">
        <v>50</v>
      </c>
      <c r="B384" s="5">
        <v>0</v>
      </c>
      <c r="C384" s="5">
        <v>0</v>
      </c>
      <c r="D384" s="5">
        <v>1</v>
      </c>
      <c r="E384" s="5">
        <v>202</v>
      </c>
      <c r="F384" s="5">
        <f>ROUND(Source!P381,O384)</f>
        <v>0</v>
      </c>
      <c r="G384" s="5" t="s">
        <v>371</v>
      </c>
      <c r="H384" s="5" t="s">
        <v>372</v>
      </c>
      <c r="I384" s="5"/>
      <c r="J384" s="5"/>
      <c r="K384" s="5">
        <v>202</v>
      </c>
      <c r="L384" s="5">
        <v>2</v>
      </c>
      <c r="M384" s="5">
        <v>3</v>
      </c>
      <c r="N384" s="5" t="s">
        <v>6</v>
      </c>
      <c r="O384" s="5">
        <v>2</v>
      </c>
      <c r="P384" s="5">
        <f>ROUND(Source!DH381,O384)</f>
        <v>0</v>
      </c>
      <c r="Q384" s="5"/>
      <c r="R384" s="5"/>
      <c r="S384" s="5"/>
      <c r="T384" s="5"/>
      <c r="U384" s="5"/>
      <c r="V384" s="5"/>
      <c r="W384" s="5"/>
    </row>
    <row r="385" spans="1:23" x14ac:dyDescent="0.2">
      <c r="A385" s="5">
        <v>50</v>
      </c>
      <c r="B385" s="5">
        <v>0</v>
      </c>
      <c r="C385" s="5">
        <v>0</v>
      </c>
      <c r="D385" s="5">
        <v>1</v>
      </c>
      <c r="E385" s="5">
        <v>222</v>
      </c>
      <c r="F385" s="5">
        <f>ROUND(Source!AO381,O385)</f>
        <v>0</v>
      </c>
      <c r="G385" s="5" t="s">
        <v>373</v>
      </c>
      <c r="H385" s="5" t="s">
        <v>374</v>
      </c>
      <c r="I385" s="5"/>
      <c r="J385" s="5"/>
      <c r="K385" s="5">
        <v>222</v>
      </c>
      <c r="L385" s="5">
        <v>3</v>
      </c>
      <c r="M385" s="5">
        <v>3</v>
      </c>
      <c r="N385" s="5" t="s">
        <v>6</v>
      </c>
      <c r="O385" s="5">
        <v>2</v>
      </c>
      <c r="P385" s="5">
        <f>ROUND(Source!EG381,O385)</f>
        <v>0</v>
      </c>
      <c r="Q385" s="5"/>
      <c r="R385" s="5"/>
      <c r="S385" s="5"/>
      <c r="T385" s="5"/>
      <c r="U385" s="5"/>
      <c r="V385" s="5"/>
      <c r="W385" s="5"/>
    </row>
    <row r="386" spans="1:23" x14ac:dyDescent="0.2">
      <c r="A386" s="5">
        <v>50</v>
      </c>
      <c r="B386" s="5">
        <v>0</v>
      </c>
      <c r="C386" s="5">
        <v>0</v>
      </c>
      <c r="D386" s="5">
        <v>1</v>
      </c>
      <c r="E386" s="5">
        <v>225</v>
      </c>
      <c r="F386" s="5">
        <f>ROUND(Source!AV381,O386)</f>
        <v>0</v>
      </c>
      <c r="G386" s="5" t="s">
        <v>375</v>
      </c>
      <c r="H386" s="5" t="s">
        <v>376</v>
      </c>
      <c r="I386" s="5"/>
      <c r="J386" s="5"/>
      <c r="K386" s="5">
        <v>225</v>
      </c>
      <c r="L386" s="5">
        <v>4</v>
      </c>
      <c r="M386" s="5">
        <v>3</v>
      </c>
      <c r="N386" s="5" t="s">
        <v>6</v>
      </c>
      <c r="O386" s="5">
        <v>2</v>
      </c>
      <c r="P386" s="5">
        <f>ROUND(Source!EN381,O386)</f>
        <v>0</v>
      </c>
      <c r="Q386" s="5"/>
      <c r="R386" s="5"/>
      <c r="S386" s="5"/>
      <c r="T386" s="5"/>
      <c r="U386" s="5"/>
      <c r="V386" s="5"/>
      <c r="W386" s="5"/>
    </row>
    <row r="387" spans="1:23" x14ac:dyDescent="0.2">
      <c r="A387" s="5">
        <v>50</v>
      </c>
      <c r="B387" s="5">
        <v>0</v>
      </c>
      <c r="C387" s="5">
        <v>0</v>
      </c>
      <c r="D387" s="5">
        <v>1</v>
      </c>
      <c r="E387" s="5">
        <v>226</v>
      </c>
      <c r="F387" s="5">
        <f>ROUND(Source!AW381,O387)</f>
        <v>0</v>
      </c>
      <c r="G387" s="5" t="s">
        <v>377</v>
      </c>
      <c r="H387" s="5" t="s">
        <v>378</v>
      </c>
      <c r="I387" s="5"/>
      <c r="J387" s="5"/>
      <c r="K387" s="5">
        <v>226</v>
      </c>
      <c r="L387" s="5">
        <v>5</v>
      </c>
      <c r="M387" s="5">
        <v>3</v>
      </c>
      <c r="N387" s="5" t="s">
        <v>6</v>
      </c>
      <c r="O387" s="5">
        <v>2</v>
      </c>
      <c r="P387" s="5">
        <f>ROUND(Source!EO381,O387)</f>
        <v>0</v>
      </c>
      <c r="Q387" s="5"/>
      <c r="R387" s="5"/>
      <c r="S387" s="5"/>
      <c r="T387" s="5"/>
      <c r="U387" s="5"/>
      <c r="V387" s="5"/>
      <c r="W387" s="5"/>
    </row>
    <row r="388" spans="1:23" x14ac:dyDescent="0.2">
      <c r="A388" s="5">
        <v>50</v>
      </c>
      <c r="B388" s="5">
        <v>0</v>
      </c>
      <c r="C388" s="5">
        <v>0</v>
      </c>
      <c r="D388" s="5">
        <v>1</v>
      </c>
      <c r="E388" s="5">
        <v>227</v>
      </c>
      <c r="F388" s="5">
        <f>ROUND(Source!AX381,O388)</f>
        <v>0</v>
      </c>
      <c r="G388" s="5" t="s">
        <v>379</v>
      </c>
      <c r="H388" s="5" t="s">
        <v>380</v>
      </c>
      <c r="I388" s="5"/>
      <c r="J388" s="5"/>
      <c r="K388" s="5">
        <v>227</v>
      </c>
      <c r="L388" s="5">
        <v>6</v>
      </c>
      <c r="M388" s="5">
        <v>3</v>
      </c>
      <c r="N388" s="5" t="s">
        <v>6</v>
      </c>
      <c r="O388" s="5">
        <v>2</v>
      </c>
      <c r="P388" s="5">
        <f>ROUND(Source!EP381,O388)</f>
        <v>0</v>
      </c>
      <c r="Q388" s="5"/>
      <c r="R388" s="5"/>
      <c r="S388" s="5"/>
      <c r="T388" s="5"/>
      <c r="U388" s="5"/>
      <c r="V388" s="5"/>
      <c r="W388" s="5"/>
    </row>
    <row r="389" spans="1:23" x14ac:dyDescent="0.2">
      <c r="A389" s="5">
        <v>50</v>
      </c>
      <c r="B389" s="5">
        <v>0</v>
      </c>
      <c r="C389" s="5">
        <v>0</v>
      </c>
      <c r="D389" s="5">
        <v>1</v>
      </c>
      <c r="E389" s="5">
        <v>228</v>
      </c>
      <c r="F389" s="5">
        <f>ROUND(Source!AY381,O389)</f>
        <v>0</v>
      </c>
      <c r="G389" s="5" t="s">
        <v>381</v>
      </c>
      <c r="H389" s="5" t="s">
        <v>382</v>
      </c>
      <c r="I389" s="5"/>
      <c r="J389" s="5"/>
      <c r="K389" s="5">
        <v>228</v>
      </c>
      <c r="L389" s="5">
        <v>7</v>
      </c>
      <c r="M389" s="5">
        <v>3</v>
      </c>
      <c r="N389" s="5" t="s">
        <v>6</v>
      </c>
      <c r="O389" s="5">
        <v>2</v>
      </c>
      <c r="P389" s="5">
        <f>ROUND(Source!EQ381,O389)</f>
        <v>0</v>
      </c>
      <c r="Q389" s="5"/>
      <c r="R389" s="5"/>
      <c r="S389" s="5"/>
      <c r="T389" s="5"/>
      <c r="U389" s="5"/>
      <c r="V389" s="5"/>
      <c r="W389" s="5"/>
    </row>
    <row r="390" spans="1:23" x14ac:dyDescent="0.2">
      <c r="A390" s="5">
        <v>50</v>
      </c>
      <c r="B390" s="5">
        <v>0</v>
      </c>
      <c r="C390" s="5">
        <v>0</v>
      </c>
      <c r="D390" s="5">
        <v>1</v>
      </c>
      <c r="E390" s="5">
        <v>216</v>
      </c>
      <c r="F390" s="5">
        <f>ROUND(Source!AP381,O390)</f>
        <v>0</v>
      </c>
      <c r="G390" s="5" t="s">
        <v>383</v>
      </c>
      <c r="H390" s="5" t="s">
        <v>384</v>
      </c>
      <c r="I390" s="5"/>
      <c r="J390" s="5"/>
      <c r="K390" s="5">
        <v>216</v>
      </c>
      <c r="L390" s="5">
        <v>8</v>
      </c>
      <c r="M390" s="5">
        <v>3</v>
      </c>
      <c r="N390" s="5" t="s">
        <v>6</v>
      </c>
      <c r="O390" s="5">
        <v>2</v>
      </c>
      <c r="P390" s="5">
        <f>ROUND(Source!EH381,O390)</f>
        <v>0</v>
      </c>
      <c r="Q390" s="5"/>
      <c r="R390" s="5"/>
      <c r="S390" s="5"/>
      <c r="T390" s="5"/>
      <c r="U390" s="5"/>
      <c r="V390" s="5"/>
      <c r="W390" s="5"/>
    </row>
    <row r="391" spans="1:23" x14ac:dyDescent="0.2">
      <c r="A391" s="5">
        <v>50</v>
      </c>
      <c r="B391" s="5">
        <v>0</v>
      </c>
      <c r="C391" s="5">
        <v>0</v>
      </c>
      <c r="D391" s="5">
        <v>1</v>
      </c>
      <c r="E391" s="5">
        <v>223</v>
      </c>
      <c r="F391" s="5">
        <f>ROUND(Source!AQ381,O391)</f>
        <v>0</v>
      </c>
      <c r="G391" s="5" t="s">
        <v>385</v>
      </c>
      <c r="H391" s="5" t="s">
        <v>386</v>
      </c>
      <c r="I391" s="5"/>
      <c r="J391" s="5"/>
      <c r="K391" s="5">
        <v>223</v>
      </c>
      <c r="L391" s="5">
        <v>9</v>
      </c>
      <c r="M391" s="5">
        <v>3</v>
      </c>
      <c r="N391" s="5" t="s">
        <v>6</v>
      </c>
      <c r="O391" s="5">
        <v>2</v>
      </c>
      <c r="P391" s="5">
        <f>ROUND(Source!EI381,O391)</f>
        <v>0</v>
      </c>
      <c r="Q391" s="5"/>
      <c r="R391" s="5"/>
      <c r="S391" s="5"/>
      <c r="T391" s="5"/>
      <c r="U391" s="5"/>
      <c r="V391" s="5"/>
      <c r="W391" s="5"/>
    </row>
    <row r="392" spans="1:23" x14ac:dyDescent="0.2">
      <c r="A392" s="5">
        <v>50</v>
      </c>
      <c r="B392" s="5">
        <v>0</v>
      </c>
      <c r="C392" s="5">
        <v>0</v>
      </c>
      <c r="D392" s="5">
        <v>1</v>
      </c>
      <c r="E392" s="5">
        <v>229</v>
      </c>
      <c r="F392" s="5">
        <f>ROUND(Source!AZ381,O392)</f>
        <v>0</v>
      </c>
      <c r="G392" s="5" t="s">
        <v>387</v>
      </c>
      <c r="H392" s="5" t="s">
        <v>388</v>
      </c>
      <c r="I392" s="5"/>
      <c r="J392" s="5"/>
      <c r="K392" s="5">
        <v>229</v>
      </c>
      <c r="L392" s="5">
        <v>10</v>
      </c>
      <c r="M392" s="5">
        <v>3</v>
      </c>
      <c r="N392" s="5" t="s">
        <v>6</v>
      </c>
      <c r="O392" s="5">
        <v>2</v>
      </c>
      <c r="P392" s="5">
        <f>ROUND(Source!ER381,O392)</f>
        <v>0</v>
      </c>
      <c r="Q392" s="5"/>
      <c r="R392" s="5"/>
      <c r="S392" s="5"/>
      <c r="T392" s="5"/>
      <c r="U392" s="5"/>
      <c r="V392" s="5"/>
      <c r="W392" s="5"/>
    </row>
    <row r="393" spans="1:23" x14ac:dyDescent="0.2">
      <c r="A393" s="5">
        <v>50</v>
      </c>
      <c r="B393" s="5">
        <v>0</v>
      </c>
      <c r="C393" s="5">
        <v>0</v>
      </c>
      <c r="D393" s="5">
        <v>1</v>
      </c>
      <c r="E393" s="5">
        <v>203</v>
      </c>
      <c r="F393" s="5">
        <f>ROUND(Source!Q381,O393)</f>
        <v>0</v>
      </c>
      <c r="G393" s="5" t="s">
        <v>389</v>
      </c>
      <c r="H393" s="5" t="s">
        <v>390</v>
      </c>
      <c r="I393" s="5"/>
      <c r="J393" s="5"/>
      <c r="K393" s="5">
        <v>203</v>
      </c>
      <c r="L393" s="5">
        <v>11</v>
      </c>
      <c r="M393" s="5">
        <v>3</v>
      </c>
      <c r="N393" s="5" t="s">
        <v>6</v>
      </c>
      <c r="O393" s="5">
        <v>2</v>
      </c>
      <c r="P393" s="5">
        <f>ROUND(Source!DI381,O393)</f>
        <v>0</v>
      </c>
      <c r="Q393" s="5"/>
      <c r="R393" s="5"/>
      <c r="S393" s="5"/>
      <c r="T393" s="5"/>
      <c r="U393" s="5"/>
      <c r="V393" s="5"/>
      <c r="W393" s="5"/>
    </row>
    <row r="394" spans="1:23" x14ac:dyDescent="0.2">
      <c r="A394" s="5">
        <v>50</v>
      </c>
      <c r="B394" s="5">
        <v>0</v>
      </c>
      <c r="C394" s="5">
        <v>0</v>
      </c>
      <c r="D394" s="5">
        <v>1</v>
      </c>
      <c r="E394" s="5">
        <v>231</v>
      </c>
      <c r="F394" s="5">
        <f>ROUND(Source!BB381,O394)</f>
        <v>0</v>
      </c>
      <c r="G394" s="5" t="s">
        <v>391</v>
      </c>
      <c r="H394" s="5" t="s">
        <v>392</v>
      </c>
      <c r="I394" s="5"/>
      <c r="J394" s="5"/>
      <c r="K394" s="5">
        <v>231</v>
      </c>
      <c r="L394" s="5">
        <v>12</v>
      </c>
      <c r="M394" s="5">
        <v>3</v>
      </c>
      <c r="N394" s="5" t="s">
        <v>6</v>
      </c>
      <c r="O394" s="5">
        <v>2</v>
      </c>
      <c r="P394" s="5">
        <f>ROUND(Source!ET381,O394)</f>
        <v>0</v>
      </c>
      <c r="Q394" s="5"/>
      <c r="R394" s="5"/>
      <c r="S394" s="5"/>
      <c r="T394" s="5"/>
      <c r="U394" s="5"/>
      <c r="V394" s="5"/>
      <c r="W394" s="5"/>
    </row>
    <row r="395" spans="1:23" x14ac:dyDescent="0.2">
      <c r="A395" s="5">
        <v>50</v>
      </c>
      <c r="B395" s="5">
        <v>0</v>
      </c>
      <c r="C395" s="5">
        <v>0</v>
      </c>
      <c r="D395" s="5">
        <v>1</v>
      </c>
      <c r="E395" s="5">
        <v>204</v>
      </c>
      <c r="F395" s="5">
        <f>ROUND(Source!R381,O395)</f>
        <v>0</v>
      </c>
      <c r="G395" s="5" t="s">
        <v>393</v>
      </c>
      <c r="H395" s="5" t="s">
        <v>394</v>
      </c>
      <c r="I395" s="5"/>
      <c r="J395" s="5"/>
      <c r="K395" s="5">
        <v>204</v>
      </c>
      <c r="L395" s="5">
        <v>13</v>
      </c>
      <c r="M395" s="5">
        <v>3</v>
      </c>
      <c r="N395" s="5" t="s">
        <v>6</v>
      </c>
      <c r="O395" s="5">
        <v>2</v>
      </c>
      <c r="P395" s="5">
        <f>ROUND(Source!DJ381,O395)</f>
        <v>0</v>
      </c>
      <c r="Q395" s="5"/>
      <c r="R395" s="5"/>
      <c r="S395" s="5"/>
      <c r="T395" s="5"/>
      <c r="U395" s="5"/>
      <c r="V395" s="5"/>
      <c r="W395" s="5"/>
    </row>
    <row r="396" spans="1:23" x14ac:dyDescent="0.2">
      <c r="A396" s="5">
        <v>50</v>
      </c>
      <c r="B396" s="5">
        <v>0</v>
      </c>
      <c r="C396" s="5">
        <v>0</v>
      </c>
      <c r="D396" s="5">
        <v>1</v>
      </c>
      <c r="E396" s="5">
        <v>205</v>
      </c>
      <c r="F396" s="5">
        <f>ROUND(Source!S381,O396)</f>
        <v>175.64</v>
      </c>
      <c r="G396" s="5" t="s">
        <v>395</v>
      </c>
      <c r="H396" s="5" t="s">
        <v>396</v>
      </c>
      <c r="I396" s="5"/>
      <c r="J396" s="5"/>
      <c r="K396" s="5">
        <v>205</v>
      </c>
      <c r="L396" s="5">
        <v>14</v>
      </c>
      <c r="M396" s="5">
        <v>3</v>
      </c>
      <c r="N396" s="5" t="s">
        <v>6</v>
      </c>
      <c r="O396" s="5">
        <v>2</v>
      </c>
      <c r="P396" s="5">
        <f>ROUND(Source!DK381,O396)</f>
        <v>2195.5500000000002</v>
      </c>
      <c r="Q396" s="5"/>
      <c r="R396" s="5"/>
      <c r="S396" s="5"/>
      <c r="T396" s="5"/>
      <c r="U396" s="5"/>
      <c r="V396" s="5"/>
      <c r="W396" s="5"/>
    </row>
    <row r="397" spans="1:23" x14ac:dyDescent="0.2">
      <c r="A397" s="5">
        <v>50</v>
      </c>
      <c r="B397" s="5">
        <v>0</v>
      </c>
      <c r="C397" s="5">
        <v>0</v>
      </c>
      <c r="D397" s="5">
        <v>1</v>
      </c>
      <c r="E397" s="5">
        <v>232</v>
      </c>
      <c r="F397" s="5">
        <f>ROUND(Source!BC381,O397)</f>
        <v>0</v>
      </c>
      <c r="G397" s="5" t="s">
        <v>397</v>
      </c>
      <c r="H397" s="5" t="s">
        <v>398</v>
      </c>
      <c r="I397" s="5"/>
      <c r="J397" s="5"/>
      <c r="K397" s="5">
        <v>232</v>
      </c>
      <c r="L397" s="5">
        <v>15</v>
      </c>
      <c r="M397" s="5">
        <v>3</v>
      </c>
      <c r="N397" s="5" t="s">
        <v>6</v>
      </c>
      <c r="O397" s="5">
        <v>2</v>
      </c>
      <c r="P397" s="5">
        <f>ROUND(Source!EU381,O397)</f>
        <v>0</v>
      </c>
      <c r="Q397" s="5"/>
      <c r="R397" s="5"/>
      <c r="S397" s="5"/>
      <c r="T397" s="5"/>
      <c r="U397" s="5"/>
      <c r="V397" s="5"/>
      <c r="W397" s="5"/>
    </row>
    <row r="398" spans="1:23" x14ac:dyDescent="0.2">
      <c r="A398" s="5">
        <v>50</v>
      </c>
      <c r="B398" s="5">
        <v>0</v>
      </c>
      <c r="C398" s="5">
        <v>0</v>
      </c>
      <c r="D398" s="5">
        <v>1</v>
      </c>
      <c r="E398" s="5">
        <v>214</v>
      </c>
      <c r="F398" s="5">
        <f>ROUND(Source!AS381,O398)</f>
        <v>0</v>
      </c>
      <c r="G398" s="5" t="s">
        <v>399</v>
      </c>
      <c r="H398" s="5" t="s">
        <v>400</v>
      </c>
      <c r="I398" s="5"/>
      <c r="J398" s="5"/>
      <c r="K398" s="5">
        <v>214</v>
      </c>
      <c r="L398" s="5">
        <v>16</v>
      </c>
      <c r="M398" s="5">
        <v>3</v>
      </c>
      <c r="N398" s="5" t="s">
        <v>6</v>
      </c>
      <c r="O398" s="5">
        <v>2</v>
      </c>
      <c r="P398" s="5">
        <f>ROUND(Source!EK381,O398)</f>
        <v>0</v>
      </c>
      <c r="Q398" s="5"/>
      <c r="R398" s="5"/>
      <c r="S398" s="5"/>
      <c r="T398" s="5"/>
      <c r="U398" s="5"/>
      <c r="V398" s="5"/>
      <c r="W398" s="5"/>
    </row>
    <row r="399" spans="1:23" x14ac:dyDescent="0.2">
      <c r="A399" s="5">
        <v>50</v>
      </c>
      <c r="B399" s="5">
        <v>0</v>
      </c>
      <c r="C399" s="5">
        <v>0</v>
      </c>
      <c r="D399" s="5">
        <v>1</v>
      </c>
      <c r="E399" s="5">
        <v>215</v>
      </c>
      <c r="F399" s="5">
        <f>ROUND(Source!AT381,O399)</f>
        <v>0</v>
      </c>
      <c r="G399" s="5" t="s">
        <v>401</v>
      </c>
      <c r="H399" s="5" t="s">
        <v>402</v>
      </c>
      <c r="I399" s="5"/>
      <c r="J399" s="5"/>
      <c r="K399" s="5">
        <v>215</v>
      </c>
      <c r="L399" s="5">
        <v>17</v>
      </c>
      <c r="M399" s="5">
        <v>3</v>
      </c>
      <c r="N399" s="5" t="s">
        <v>6</v>
      </c>
      <c r="O399" s="5">
        <v>2</v>
      </c>
      <c r="P399" s="5">
        <f>ROUND(Source!EL381,O399)</f>
        <v>0</v>
      </c>
      <c r="Q399" s="5"/>
      <c r="R399" s="5"/>
      <c r="S399" s="5"/>
      <c r="T399" s="5"/>
      <c r="U399" s="5"/>
      <c r="V399" s="5"/>
      <c r="W399" s="5"/>
    </row>
    <row r="400" spans="1:23" x14ac:dyDescent="0.2">
      <c r="A400" s="5">
        <v>50</v>
      </c>
      <c r="B400" s="5">
        <v>0</v>
      </c>
      <c r="C400" s="5">
        <v>0</v>
      </c>
      <c r="D400" s="5">
        <v>1</v>
      </c>
      <c r="E400" s="5">
        <v>217</v>
      </c>
      <c r="F400" s="5">
        <f>ROUND(Source!AU381,O400)</f>
        <v>360.06</v>
      </c>
      <c r="G400" s="5" t="s">
        <v>403</v>
      </c>
      <c r="H400" s="5" t="s">
        <v>404</v>
      </c>
      <c r="I400" s="5"/>
      <c r="J400" s="5"/>
      <c r="K400" s="5">
        <v>217</v>
      </c>
      <c r="L400" s="5">
        <v>18</v>
      </c>
      <c r="M400" s="5">
        <v>3</v>
      </c>
      <c r="N400" s="5" t="s">
        <v>6</v>
      </c>
      <c r="O400" s="5">
        <v>2</v>
      </c>
      <c r="P400" s="5">
        <f>ROUND(Source!EM381,O400)</f>
        <v>4500.88</v>
      </c>
      <c r="Q400" s="5"/>
      <c r="R400" s="5"/>
      <c r="S400" s="5"/>
      <c r="T400" s="5"/>
      <c r="U400" s="5"/>
      <c r="V400" s="5"/>
      <c r="W400" s="5"/>
    </row>
    <row r="401" spans="1:255" x14ac:dyDescent="0.2">
      <c r="A401" s="5">
        <v>50</v>
      </c>
      <c r="B401" s="5">
        <v>0</v>
      </c>
      <c r="C401" s="5">
        <v>0</v>
      </c>
      <c r="D401" s="5">
        <v>1</v>
      </c>
      <c r="E401" s="5">
        <v>230</v>
      </c>
      <c r="F401" s="5">
        <f>ROUND(Source!BA381,O401)</f>
        <v>0</v>
      </c>
      <c r="G401" s="5" t="s">
        <v>405</v>
      </c>
      <c r="H401" s="5" t="s">
        <v>406</v>
      </c>
      <c r="I401" s="5"/>
      <c r="J401" s="5"/>
      <c r="K401" s="5">
        <v>230</v>
      </c>
      <c r="L401" s="5">
        <v>19</v>
      </c>
      <c r="M401" s="5">
        <v>3</v>
      </c>
      <c r="N401" s="5" t="s">
        <v>6</v>
      </c>
      <c r="O401" s="5">
        <v>2</v>
      </c>
      <c r="P401" s="5">
        <f>ROUND(Source!ES381,O401)</f>
        <v>0</v>
      </c>
      <c r="Q401" s="5"/>
      <c r="R401" s="5"/>
      <c r="S401" s="5"/>
      <c r="T401" s="5"/>
      <c r="U401" s="5"/>
      <c r="V401" s="5"/>
      <c r="W401" s="5"/>
    </row>
    <row r="402" spans="1:255" x14ac:dyDescent="0.2">
      <c r="A402" s="5">
        <v>50</v>
      </c>
      <c r="B402" s="5">
        <v>0</v>
      </c>
      <c r="C402" s="5">
        <v>0</v>
      </c>
      <c r="D402" s="5">
        <v>1</v>
      </c>
      <c r="E402" s="5">
        <v>206</v>
      </c>
      <c r="F402" s="5">
        <f>ROUND(Source!T381,O402)</f>
        <v>0</v>
      </c>
      <c r="G402" s="5" t="s">
        <v>407</v>
      </c>
      <c r="H402" s="5" t="s">
        <v>408</v>
      </c>
      <c r="I402" s="5"/>
      <c r="J402" s="5"/>
      <c r="K402" s="5">
        <v>206</v>
      </c>
      <c r="L402" s="5">
        <v>20</v>
      </c>
      <c r="M402" s="5">
        <v>3</v>
      </c>
      <c r="N402" s="5" t="s">
        <v>6</v>
      </c>
      <c r="O402" s="5">
        <v>2</v>
      </c>
      <c r="P402" s="5">
        <f>ROUND(Source!DL381,O402)</f>
        <v>0</v>
      </c>
      <c r="Q402" s="5"/>
      <c r="R402" s="5"/>
      <c r="S402" s="5"/>
      <c r="T402" s="5"/>
      <c r="U402" s="5"/>
      <c r="V402" s="5"/>
      <c r="W402" s="5"/>
    </row>
    <row r="403" spans="1:255" x14ac:dyDescent="0.2">
      <c r="A403" s="5">
        <v>50</v>
      </c>
      <c r="B403" s="5">
        <v>0</v>
      </c>
      <c r="C403" s="5">
        <v>0</v>
      </c>
      <c r="D403" s="5">
        <v>1</v>
      </c>
      <c r="E403" s="5">
        <v>207</v>
      </c>
      <c r="F403" s="5">
        <f>Source!U381</f>
        <v>16.900480000000002</v>
      </c>
      <c r="G403" s="5" t="s">
        <v>409</v>
      </c>
      <c r="H403" s="5" t="s">
        <v>410</v>
      </c>
      <c r="I403" s="5"/>
      <c r="J403" s="5"/>
      <c r="K403" s="5">
        <v>207</v>
      </c>
      <c r="L403" s="5">
        <v>21</v>
      </c>
      <c r="M403" s="5">
        <v>3</v>
      </c>
      <c r="N403" s="5" t="s">
        <v>6</v>
      </c>
      <c r="O403" s="5">
        <v>-1</v>
      </c>
      <c r="P403" s="5">
        <f>Source!DM381</f>
        <v>16.900480000000002</v>
      </c>
      <c r="Q403" s="5"/>
      <c r="R403" s="5"/>
      <c r="S403" s="5"/>
      <c r="T403" s="5"/>
      <c r="U403" s="5"/>
      <c r="V403" s="5"/>
      <c r="W403" s="5"/>
    </row>
    <row r="404" spans="1:255" x14ac:dyDescent="0.2">
      <c r="A404" s="5">
        <v>50</v>
      </c>
      <c r="B404" s="5">
        <v>0</v>
      </c>
      <c r="C404" s="5">
        <v>0</v>
      </c>
      <c r="D404" s="5">
        <v>1</v>
      </c>
      <c r="E404" s="5">
        <v>208</v>
      </c>
      <c r="F404" s="5">
        <f>Source!V381</f>
        <v>0</v>
      </c>
      <c r="G404" s="5" t="s">
        <v>411</v>
      </c>
      <c r="H404" s="5" t="s">
        <v>412</v>
      </c>
      <c r="I404" s="5"/>
      <c r="J404" s="5"/>
      <c r="K404" s="5">
        <v>208</v>
      </c>
      <c r="L404" s="5">
        <v>22</v>
      </c>
      <c r="M404" s="5">
        <v>3</v>
      </c>
      <c r="N404" s="5" t="s">
        <v>6</v>
      </c>
      <c r="O404" s="5">
        <v>-1</v>
      </c>
      <c r="P404" s="5">
        <f>Source!DN381</f>
        <v>0</v>
      </c>
      <c r="Q404" s="5"/>
      <c r="R404" s="5"/>
      <c r="S404" s="5"/>
      <c r="T404" s="5"/>
      <c r="U404" s="5"/>
      <c r="V404" s="5"/>
      <c r="W404" s="5"/>
    </row>
    <row r="405" spans="1:255" x14ac:dyDescent="0.2">
      <c r="A405" s="5">
        <v>50</v>
      </c>
      <c r="B405" s="5">
        <v>0</v>
      </c>
      <c r="C405" s="5">
        <v>0</v>
      </c>
      <c r="D405" s="5">
        <v>1</v>
      </c>
      <c r="E405" s="5">
        <v>209</v>
      </c>
      <c r="F405" s="5">
        <f>ROUND(Source!W381,O405)</f>
        <v>0</v>
      </c>
      <c r="G405" s="5" t="s">
        <v>413</v>
      </c>
      <c r="H405" s="5" t="s">
        <v>414</v>
      </c>
      <c r="I405" s="5"/>
      <c r="J405" s="5"/>
      <c r="K405" s="5">
        <v>209</v>
      </c>
      <c r="L405" s="5">
        <v>23</v>
      </c>
      <c r="M405" s="5">
        <v>3</v>
      </c>
      <c r="N405" s="5" t="s">
        <v>6</v>
      </c>
      <c r="O405" s="5">
        <v>2</v>
      </c>
      <c r="P405" s="5">
        <f>ROUND(Source!DO381,O405)</f>
        <v>0</v>
      </c>
      <c r="Q405" s="5"/>
      <c r="R405" s="5"/>
      <c r="S405" s="5"/>
      <c r="T405" s="5"/>
      <c r="U405" s="5"/>
      <c r="V405" s="5"/>
      <c r="W405" s="5"/>
    </row>
    <row r="406" spans="1:255" x14ac:dyDescent="0.2">
      <c r="A406" s="5">
        <v>50</v>
      </c>
      <c r="B406" s="5">
        <v>0</v>
      </c>
      <c r="C406" s="5">
        <v>0</v>
      </c>
      <c r="D406" s="5">
        <v>1</v>
      </c>
      <c r="E406" s="5">
        <v>210</v>
      </c>
      <c r="F406" s="5">
        <f>ROUND(Source!X381,O406)</f>
        <v>114.17</v>
      </c>
      <c r="G406" s="5" t="s">
        <v>415</v>
      </c>
      <c r="H406" s="5" t="s">
        <v>416</v>
      </c>
      <c r="I406" s="5"/>
      <c r="J406" s="5"/>
      <c r="K406" s="5">
        <v>210</v>
      </c>
      <c r="L406" s="5">
        <v>24</v>
      </c>
      <c r="M406" s="5">
        <v>3</v>
      </c>
      <c r="N406" s="5" t="s">
        <v>6</v>
      </c>
      <c r="O406" s="5">
        <v>2</v>
      </c>
      <c r="P406" s="5">
        <f>ROUND(Source!DP381,O406)</f>
        <v>1427.11</v>
      </c>
      <c r="Q406" s="5"/>
      <c r="R406" s="5"/>
      <c r="S406" s="5"/>
      <c r="T406" s="5"/>
      <c r="U406" s="5"/>
      <c r="V406" s="5"/>
      <c r="W406" s="5"/>
    </row>
    <row r="407" spans="1:255" x14ac:dyDescent="0.2">
      <c r="A407" s="5">
        <v>50</v>
      </c>
      <c r="B407" s="5">
        <v>0</v>
      </c>
      <c r="C407" s="5">
        <v>0</v>
      </c>
      <c r="D407" s="5">
        <v>1</v>
      </c>
      <c r="E407" s="5">
        <v>211</v>
      </c>
      <c r="F407" s="5">
        <f>ROUND(Source!Y381,O407)</f>
        <v>70.25</v>
      </c>
      <c r="G407" s="5" t="s">
        <v>417</v>
      </c>
      <c r="H407" s="5" t="s">
        <v>418</v>
      </c>
      <c r="I407" s="5"/>
      <c r="J407" s="5"/>
      <c r="K407" s="5">
        <v>211</v>
      </c>
      <c r="L407" s="5">
        <v>25</v>
      </c>
      <c r="M407" s="5">
        <v>3</v>
      </c>
      <c r="N407" s="5" t="s">
        <v>6</v>
      </c>
      <c r="O407" s="5">
        <v>2</v>
      </c>
      <c r="P407" s="5">
        <f>ROUND(Source!DQ381,O407)</f>
        <v>878.22</v>
      </c>
      <c r="Q407" s="5"/>
      <c r="R407" s="5"/>
      <c r="S407" s="5"/>
      <c r="T407" s="5"/>
      <c r="U407" s="5"/>
      <c r="V407" s="5"/>
      <c r="W407" s="5"/>
    </row>
    <row r="408" spans="1:255" x14ac:dyDescent="0.2">
      <c r="A408" s="5">
        <v>50</v>
      </c>
      <c r="B408" s="5">
        <v>0</v>
      </c>
      <c r="C408" s="5">
        <v>0</v>
      </c>
      <c r="D408" s="5">
        <v>1</v>
      </c>
      <c r="E408" s="5">
        <v>224</v>
      </c>
      <c r="F408" s="5">
        <f>ROUND(Source!AR381,O408)</f>
        <v>360.06</v>
      </c>
      <c r="G408" s="5" t="s">
        <v>419</v>
      </c>
      <c r="H408" s="5" t="s">
        <v>420</v>
      </c>
      <c r="I408" s="5"/>
      <c r="J408" s="5"/>
      <c r="K408" s="5">
        <v>224</v>
      </c>
      <c r="L408" s="5">
        <v>26</v>
      </c>
      <c r="M408" s="5">
        <v>3</v>
      </c>
      <c r="N408" s="5" t="s">
        <v>6</v>
      </c>
      <c r="O408" s="5">
        <v>2</v>
      </c>
      <c r="P408" s="5">
        <f>ROUND(Source!EJ381,O408)</f>
        <v>4500.88</v>
      </c>
      <c r="Q408" s="5"/>
      <c r="R408" s="5"/>
      <c r="S408" s="5"/>
      <c r="T408" s="5"/>
      <c r="U408" s="5"/>
      <c r="V408" s="5"/>
      <c r="W408" s="5"/>
    </row>
    <row r="410" spans="1:255" x14ac:dyDescent="0.2">
      <c r="A410" s="1">
        <v>4</v>
      </c>
      <c r="B410" s="1">
        <v>1</v>
      </c>
      <c r="C410" s="1"/>
      <c r="D410" s="1">
        <f>ROW(A491)</f>
        <v>491</v>
      </c>
      <c r="E410" s="1"/>
      <c r="F410" s="1" t="s">
        <v>13</v>
      </c>
      <c r="G410" s="1" t="s">
        <v>625</v>
      </c>
      <c r="H410" s="1" t="s">
        <v>6</v>
      </c>
      <c r="I410" s="1">
        <v>0</v>
      </c>
      <c r="J410" s="1"/>
      <c r="K410" s="1">
        <v>0</v>
      </c>
      <c r="L410" s="1"/>
      <c r="M410" s="1"/>
      <c r="N410" s="1"/>
      <c r="O410" s="1"/>
      <c r="P410" s="1"/>
      <c r="Q410" s="1"/>
      <c r="R410" s="1"/>
      <c r="S410" s="1"/>
      <c r="T410" s="1"/>
      <c r="U410" s="1" t="s">
        <v>6</v>
      </c>
      <c r="V410" s="1">
        <v>0</v>
      </c>
      <c r="W410" s="1"/>
      <c r="X410" s="1"/>
      <c r="Y410" s="1"/>
      <c r="Z410" s="1"/>
      <c r="AA410" s="1"/>
      <c r="AB410" s="1" t="s">
        <v>6</v>
      </c>
      <c r="AC410" s="1" t="s">
        <v>6</v>
      </c>
      <c r="AD410" s="1" t="s">
        <v>6</v>
      </c>
      <c r="AE410" s="1" t="s">
        <v>6</v>
      </c>
      <c r="AF410" s="1" t="s">
        <v>6</v>
      </c>
      <c r="AG410" s="1" t="s">
        <v>6</v>
      </c>
      <c r="AH410" s="1"/>
      <c r="AI410" s="1"/>
      <c r="AJ410" s="1"/>
      <c r="AK410" s="1"/>
      <c r="AL410" s="1"/>
      <c r="AM410" s="1"/>
      <c r="AN410" s="1"/>
      <c r="AO410" s="1"/>
      <c r="AP410" s="1" t="s">
        <v>6</v>
      </c>
      <c r="AQ410" s="1" t="s">
        <v>6</v>
      </c>
      <c r="AR410" s="1" t="s">
        <v>6</v>
      </c>
      <c r="AS410" s="1"/>
      <c r="AT410" s="1"/>
      <c r="AU410" s="1"/>
      <c r="AV410" s="1"/>
      <c r="AW410" s="1"/>
      <c r="AX410" s="1"/>
      <c r="AY410" s="1"/>
      <c r="AZ410" s="1" t="s">
        <v>6</v>
      </c>
      <c r="BA410" s="1"/>
      <c r="BB410" s="1" t="s">
        <v>6</v>
      </c>
      <c r="BC410" s="1" t="s">
        <v>6</v>
      </c>
      <c r="BD410" s="1" t="s">
        <v>6</v>
      </c>
      <c r="BE410" s="1" t="s">
        <v>6</v>
      </c>
      <c r="BF410" s="1" t="s">
        <v>6</v>
      </c>
      <c r="BG410" s="1" t="s">
        <v>6</v>
      </c>
      <c r="BH410" s="1" t="s">
        <v>6</v>
      </c>
      <c r="BI410" s="1" t="s">
        <v>6</v>
      </c>
      <c r="BJ410" s="1" t="s">
        <v>6</v>
      </c>
      <c r="BK410" s="1" t="s">
        <v>6</v>
      </c>
      <c r="BL410" s="1" t="s">
        <v>6</v>
      </c>
      <c r="BM410" s="1" t="s">
        <v>6</v>
      </c>
      <c r="BN410" s="1" t="s">
        <v>6</v>
      </c>
      <c r="BO410" s="1" t="s">
        <v>6</v>
      </c>
      <c r="BP410" s="1" t="s">
        <v>6</v>
      </c>
      <c r="BQ410" s="1"/>
      <c r="BR410" s="1"/>
      <c r="BS410" s="1"/>
      <c r="BT410" s="1"/>
      <c r="BU410" s="1"/>
      <c r="BV410" s="1"/>
      <c r="BW410" s="1"/>
      <c r="BX410" s="1">
        <v>0</v>
      </c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>
        <v>0</v>
      </c>
    </row>
    <row r="412" spans="1:255" x14ac:dyDescent="0.2">
      <c r="A412" s="3">
        <v>52</v>
      </c>
      <c r="B412" s="3">
        <f t="shared" ref="B412:G412" si="471">B491</f>
        <v>1</v>
      </c>
      <c r="C412" s="3">
        <f t="shared" si="471"/>
        <v>4</v>
      </c>
      <c r="D412" s="3">
        <f t="shared" si="471"/>
        <v>410</v>
      </c>
      <c r="E412" s="3">
        <f t="shared" si="471"/>
        <v>0</v>
      </c>
      <c r="F412" s="3" t="str">
        <f t="shared" si="471"/>
        <v>Новый раздел</v>
      </c>
      <c r="G412" s="3" t="str">
        <f t="shared" si="471"/>
        <v>Раздел : Система отопления и вентиляции</v>
      </c>
      <c r="H412" s="3"/>
      <c r="I412" s="3"/>
      <c r="J412" s="3"/>
      <c r="K412" s="3"/>
      <c r="L412" s="3"/>
      <c r="M412" s="3"/>
      <c r="N412" s="3"/>
      <c r="O412" s="3">
        <f t="shared" ref="O412:AT412" si="472">O491</f>
        <v>20691.830000000002</v>
      </c>
      <c r="P412" s="3">
        <f t="shared" si="472"/>
        <v>19029.14</v>
      </c>
      <c r="Q412" s="3">
        <f t="shared" si="472"/>
        <v>249.73</v>
      </c>
      <c r="R412" s="3">
        <f t="shared" si="472"/>
        <v>23.54</v>
      </c>
      <c r="S412" s="3">
        <f t="shared" si="472"/>
        <v>1412.96</v>
      </c>
      <c r="T412" s="3">
        <f t="shared" si="472"/>
        <v>0</v>
      </c>
      <c r="U412" s="3">
        <f t="shared" si="472"/>
        <v>154.76460939999996</v>
      </c>
      <c r="V412" s="3">
        <f t="shared" si="472"/>
        <v>1.9393545000000001</v>
      </c>
      <c r="W412" s="3">
        <f t="shared" si="472"/>
        <v>0</v>
      </c>
      <c r="X412" s="3">
        <f t="shared" si="472"/>
        <v>1528.91</v>
      </c>
      <c r="Y412" s="3">
        <f t="shared" si="472"/>
        <v>950.85</v>
      </c>
      <c r="Z412" s="3">
        <f t="shared" si="472"/>
        <v>0</v>
      </c>
      <c r="AA412" s="3">
        <f t="shared" si="472"/>
        <v>0</v>
      </c>
      <c r="AB412" s="3">
        <f t="shared" si="472"/>
        <v>20691.830000000002</v>
      </c>
      <c r="AC412" s="3">
        <f t="shared" si="472"/>
        <v>19029.14</v>
      </c>
      <c r="AD412" s="3">
        <f t="shared" si="472"/>
        <v>249.73</v>
      </c>
      <c r="AE412" s="3">
        <f t="shared" si="472"/>
        <v>23.54</v>
      </c>
      <c r="AF412" s="3">
        <f t="shared" si="472"/>
        <v>1412.96</v>
      </c>
      <c r="AG412" s="3">
        <f t="shared" si="472"/>
        <v>0</v>
      </c>
      <c r="AH412" s="3">
        <f t="shared" si="472"/>
        <v>154.76460939999996</v>
      </c>
      <c r="AI412" s="3">
        <f t="shared" si="472"/>
        <v>1.9393545000000001</v>
      </c>
      <c r="AJ412" s="3">
        <f t="shared" si="472"/>
        <v>0</v>
      </c>
      <c r="AK412" s="3">
        <f t="shared" si="472"/>
        <v>1528.91</v>
      </c>
      <c r="AL412" s="3">
        <f t="shared" si="472"/>
        <v>950.85</v>
      </c>
      <c r="AM412" s="3">
        <f t="shared" si="472"/>
        <v>0</v>
      </c>
      <c r="AN412" s="3">
        <f t="shared" si="472"/>
        <v>0</v>
      </c>
      <c r="AO412" s="3">
        <f t="shared" si="472"/>
        <v>0</v>
      </c>
      <c r="AP412" s="3">
        <f t="shared" si="472"/>
        <v>0</v>
      </c>
      <c r="AQ412" s="3">
        <f t="shared" si="472"/>
        <v>0</v>
      </c>
      <c r="AR412" s="3">
        <f t="shared" si="472"/>
        <v>23171.59</v>
      </c>
      <c r="AS412" s="3">
        <f t="shared" si="472"/>
        <v>22595.8</v>
      </c>
      <c r="AT412" s="3">
        <f t="shared" si="472"/>
        <v>575.79</v>
      </c>
      <c r="AU412" s="3">
        <f t="shared" ref="AU412:BZ412" si="473">AU491</f>
        <v>0</v>
      </c>
      <c r="AV412" s="3">
        <f t="shared" si="473"/>
        <v>19029.14</v>
      </c>
      <c r="AW412" s="3">
        <f t="shared" si="473"/>
        <v>19029.14</v>
      </c>
      <c r="AX412" s="3">
        <f t="shared" si="473"/>
        <v>0</v>
      </c>
      <c r="AY412" s="3">
        <f t="shared" si="473"/>
        <v>19029.14</v>
      </c>
      <c r="AZ412" s="3">
        <f t="shared" si="473"/>
        <v>0</v>
      </c>
      <c r="BA412" s="3">
        <f t="shared" si="473"/>
        <v>0</v>
      </c>
      <c r="BB412" s="3">
        <f t="shared" si="473"/>
        <v>0</v>
      </c>
      <c r="BC412" s="3">
        <f t="shared" si="473"/>
        <v>0</v>
      </c>
      <c r="BD412" s="3">
        <f t="shared" si="473"/>
        <v>0</v>
      </c>
      <c r="BE412" s="3">
        <f t="shared" si="473"/>
        <v>0</v>
      </c>
      <c r="BF412" s="3">
        <f t="shared" si="473"/>
        <v>0</v>
      </c>
      <c r="BG412" s="3">
        <f t="shared" si="473"/>
        <v>0</v>
      </c>
      <c r="BH412" s="3">
        <f t="shared" si="473"/>
        <v>0</v>
      </c>
      <c r="BI412" s="3">
        <f t="shared" si="473"/>
        <v>0</v>
      </c>
      <c r="BJ412" s="3">
        <f t="shared" si="473"/>
        <v>0</v>
      </c>
      <c r="BK412" s="3">
        <f t="shared" si="473"/>
        <v>0</v>
      </c>
      <c r="BL412" s="3">
        <f t="shared" si="473"/>
        <v>0</v>
      </c>
      <c r="BM412" s="3">
        <f t="shared" si="473"/>
        <v>0</v>
      </c>
      <c r="BN412" s="3">
        <f t="shared" si="473"/>
        <v>0</v>
      </c>
      <c r="BO412" s="3">
        <f t="shared" si="473"/>
        <v>0</v>
      </c>
      <c r="BP412" s="3">
        <f t="shared" si="473"/>
        <v>0</v>
      </c>
      <c r="BQ412" s="3">
        <f t="shared" si="473"/>
        <v>0</v>
      </c>
      <c r="BR412" s="3">
        <f t="shared" si="473"/>
        <v>0</v>
      </c>
      <c r="BS412" s="3">
        <f t="shared" si="473"/>
        <v>0</v>
      </c>
      <c r="BT412" s="3">
        <f t="shared" si="473"/>
        <v>0</v>
      </c>
      <c r="BU412" s="3">
        <f t="shared" si="473"/>
        <v>0</v>
      </c>
      <c r="BV412" s="3">
        <f t="shared" si="473"/>
        <v>0</v>
      </c>
      <c r="BW412" s="3">
        <f t="shared" si="473"/>
        <v>0</v>
      </c>
      <c r="BX412" s="3">
        <f t="shared" si="473"/>
        <v>0</v>
      </c>
      <c r="BY412" s="3">
        <f t="shared" si="473"/>
        <v>0</v>
      </c>
      <c r="BZ412" s="3">
        <f t="shared" si="473"/>
        <v>0</v>
      </c>
      <c r="CA412" s="3">
        <f t="shared" ref="CA412:DF412" si="474">CA491</f>
        <v>23171.59</v>
      </c>
      <c r="CB412" s="3">
        <f t="shared" si="474"/>
        <v>22595.8</v>
      </c>
      <c r="CC412" s="3">
        <f t="shared" si="474"/>
        <v>575.79</v>
      </c>
      <c r="CD412" s="3">
        <f t="shared" si="474"/>
        <v>0</v>
      </c>
      <c r="CE412" s="3">
        <f t="shared" si="474"/>
        <v>19029.14</v>
      </c>
      <c r="CF412" s="3">
        <f t="shared" si="474"/>
        <v>19029.14</v>
      </c>
      <c r="CG412" s="3">
        <f t="shared" si="474"/>
        <v>0</v>
      </c>
      <c r="CH412" s="3">
        <f t="shared" si="474"/>
        <v>19029.14</v>
      </c>
      <c r="CI412" s="3">
        <f t="shared" si="474"/>
        <v>0</v>
      </c>
      <c r="CJ412" s="3">
        <f t="shared" si="474"/>
        <v>0</v>
      </c>
      <c r="CK412" s="3">
        <f t="shared" si="474"/>
        <v>0</v>
      </c>
      <c r="CL412" s="3">
        <f t="shared" si="474"/>
        <v>0</v>
      </c>
      <c r="CM412" s="3">
        <f t="shared" si="474"/>
        <v>0</v>
      </c>
      <c r="CN412" s="3">
        <f t="shared" si="474"/>
        <v>0</v>
      </c>
      <c r="CO412" s="3">
        <f t="shared" si="474"/>
        <v>0</v>
      </c>
      <c r="CP412" s="3">
        <f t="shared" si="474"/>
        <v>0</v>
      </c>
      <c r="CQ412" s="3">
        <f t="shared" si="474"/>
        <v>0</v>
      </c>
      <c r="CR412" s="3">
        <f t="shared" si="474"/>
        <v>0</v>
      </c>
      <c r="CS412" s="3">
        <f t="shared" si="474"/>
        <v>0</v>
      </c>
      <c r="CT412" s="3">
        <f t="shared" si="474"/>
        <v>0</v>
      </c>
      <c r="CU412" s="3">
        <f t="shared" si="474"/>
        <v>0</v>
      </c>
      <c r="CV412" s="3">
        <f t="shared" si="474"/>
        <v>0</v>
      </c>
      <c r="CW412" s="3">
        <f t="shared" si="474"/>
        <v>0</v>
      </c>
      <c r="CX412" s="3">
        <f t="shared" si="474"/>
        <v>0</v>
      </c>
      <c r="CY412" s="3">
        <f t="shared" si="474"/>
        <v>0</v>
      </c>
      <c r="CZ412" s="3">
        <f t="shared" si="474"/>
        <v>0</v>
      </c>
      <c r="DA412" s="3">
        <f t="shared" si="474"/>
        <v>0</v>
      </c>
      <c r="DB412" s="3">
        <f t="shared" si="474"/>
        <v>0</v>
      </c>
      <c r="DC412" s="3">
        <f t="shared" si="474"/>
        <v>0</v>
      </c>
      <c r="DD412" s="3">
        <f t="shared" si="474"/>
        <v>0</v>
      </c>
      <c r="DE412" s="3">
        <f t="shared" si="474"/>
        <v>0</v>
      </c>
      <c r="DF412" s="3">
        <f t="shared" si="474"/>
        <v>0</v>
      </c>
      <c r="DG412" s="4">
        <f t="shared" ref="DG412:EL412" si="475">DG491</f>
        <v>147532.57999999999</v>
      </c>
      <c r="DH412" s="4">
        <f t="shared" si="475"/>
        <v>135677.72</v>
      </c>
      <c r="DI412" s="4">
        <f t="shared" si="475"/>
        <v>1780.46</v>
      </c>
      <c r="DJ412" s="4">
        <f t="shared" si="475"/>
        <v>167.79</v>
      </c>
      <c r="DK412" s="4">
        <f t="shared" si="475"/>
        <v>10074.4</v>
      </c>
      <c r="DL412" s="4">
        <f t="shared" si="475"/>
        <v>0</v>
      </c>
      <c r="DM412" s="4">
        <f t="shared" si="475"/>
        <v>154.76460939999996</v>
      </c>
      <c r="DN412" s="4">
        <f t="shared" si="475"/>
        <v>1.9393545000000001</v>
      </c>
      <c r="DO412" s="4">
        <f t="shared" si="475"/>
        <v>0</v>
      </c>
      <c r="DP412" s="4">
        <f t="shared" si="475"/>
        <v>10901.25</v>
      </c>
      <c r="DQ412" s="4">
        <f t="shared" si="475"/>
        <v>6779.49</v>
      </c>
      <c r="DR412" s="4">
        <f t="shared" si="475"/>
        <v>0</v>
      </c>
      <c r="DS412" s="4">
        <f t="shared" si="475"/>
        <v>0</v>
      </c>
      <c r="DT412" s="4">
        <f t="shared" si="475"/>
        <v>147532.57999999999</v>
      </c>
      <c r="DU412" s="4">
        <f t="shared" si="475"/>
        <v>135677.72</v>
      </c>
      <c r="DV412" s="4">
        <f t="shared" si="475"/>
        <v>1780.46</v>
      </c>
      <c r="DW412" s="4">
        <f t="shared" si="475"/>
        <v>167.79</v>
      </c>
      <c r="DX412" s="4">
        <f t="shared" si="475"/>
        <v>10074.4</v>
      </c>
      <c r="DY412" s="4">
        <f t="shared" si="475"/>
        <v>0</v>
      </c>
      <c r="DZ412" s="4">
        <f t="shared" si="475"/>
        <v>154.76460939999996</v>
      </c>
      <c r="EA412" s="4">
        <f t="shared" si="475"/>
        <v>1.9393545000000001</v>
      </c>
      <c r="EB412" s="4">
        <f t="shared" si="475"/>
        <v>0</v>
      </c>
      <c r="EC412" s="4">
        <f t="shared" si="475"/>
        <v>10901.25</v>
      </c>
      <c r="ED412" s="4">
        <f t="shared" si="475"/>
        <v>6779.49</v>
      </c>
      <c r="EE412" s="4">
        <f t="shared" si="475"/>
        <v>0</v>
      </c>
      <c r="EF412" s="4">
        <f t="shared" si="475"/>
        <v>0</v>
      </c>
      <c r="EG412" s="4">
        <f t="shared" si="475"/>
        <v>0</v>
      </c>
      <c r="EH412" s="4">
        <f t="shared" si="475"/>
        <v>0</v>
      </c>
      <c r="EI412" s="4">
        <f t="shared" si="475"/>
        <v>0</v>
      </c>
      <c r="EJ412" s="4">
        <f t="shared" si="475"/>
        <v>165213.32</v>
      </c>
      <c r="EK412" s="4">
        <f t="shared" si="475"/>
        <v>161107.91</v>
      </c>
      <c r="EL412" s="4">
        <f t="shared" si="475"/>
        <v>4105.41</v>
      </c>
      <c r="EM412" s="4">
        <f t="shared" ref="EM412:FR412" si="476">EM491</f>
        <v>0</v>
      </c>
      <c r="EN412" s="4">
        <f t="shared" si="476"/>
        <v>135677.72</v>
      </c>
      <c r="EO412" s="4">
        <f t="shared" si="476"/>
        <v>135677.72</v>
      </c>
      <c r="EP412" s="4">
        <f t="shared" si="476"/>
        <v>0</v>
      </c>
      <c r="EQ412" s="4">
        <f t="shared" si="476"/>
        <v>135677.72</v>
      </c>
      <c r="ER412" s="4">
        <f t="shared" si="476"/>
        <v>0</v>
      </c>
      <c r="ES412" s="4">
        <f t="shared" si="476"/>
        <v>0</v>
      </c>
      <c r="ET412" s="4">
        <f t="shared" si="476"/>
        <v>0</v>
      </c>
      <c r="EU412" s="4">
        <f t="shared" si="476"/>
        <v>0</v>
      </c>
      <c r="EV412" s="4">
        <f t="shared" si="476"/>
        <v>0</v>
      </c>
      <c r="EW412" s="4">
        <f t="shared" si="476"/>
        <v>0</v>
      </c>
      <c r="EX412" s="4">
        <f t="shared" si="476"/>
        <v>0</v>
      </c>
      <c r="EY412" s="4">
        <f t="shared" si="476"/>
        <v>0</v>
      </c>
      <c r="EZ412" s="4">
        <f t="shared" si="476"/>
        <v>0</v>
      </c>
      <c r="FA412" s="4">
        <f t="shared" si="476"/>
        <v>0</v>
      </c>
      <c r="FB412" s="4">
        <f t="shared" si="476"/>
        <v>0</v>
      </c>
      <c r="FC412" s="4">
        <f t="shared" si="476"/>
        <v>0</v>
      </c>
      <c r="FD412" s="4">
        <f t="shared" si="476"/>
        <v>0</v>
      </c>
      <c r="FE412" s="4">
        <f t="shared" si="476"/>
        <v>0</v>
      </c>
      <c r="FF412" s="4">
        <f t="shared" si="476"/>
        <v>0</v>
      </c>
      <c r="FG412" s="4">
        <f t="shared" si="476"/>
        <v>0</v>
      </c>
      <c r="FH412" s="4">
        <f t="shared" si="476"/>
        <v>0</v>
      </c>
      <c r="FI412" s="4">
        <f t="shared" si="476"/>
        <v>0</v>
      </c>
      <c r="FJ412" s="4">
        <f t="shared" si="476"/>
        <v>0</v>
      </c>
      <c r="FK412" s="4">
        <f t="shared" si="476"/>
        <v>0</v>
      </c>
      <c r="FL412" s="4">
        <f t="shared" si="476"/>
        <v>0</v>
      </c>
      <c r="FM412" s="4">
        <f t="shared" si="476"/>
        <v>0</v>
      </c>
      <c r="FN412" s="4">
        <f t="shared" si="476"/>
        <v>0</v>
      </c>
      <c r="FO412" s="4">
        <f t="shared" si="476"/>
        <v>0</v>
      </c>
      <c r="FP412" s="4">
        <f t="shared" si="476"/>
        <v>0</v>
      </c>
      <c r="FQ412" s="4">
        <f t="shared" si="476"/>
        <v>0</v>
      </c>
      <c r="FR412" s="4">
        <f t="shared" si="476"/>
        <v>0</v>
      </c>
      <c r="FS412" s="4">
        <f t="shared" ref="FS412:GX412" si="477">FS491</f>
        <v>165213.32</v>
      </c>
      <c r="FT412" s="4">
        <f t="shared" si="477"/>
        <v>161107.91</v>
      </c>
      <c r="FU412" s="4">
        <f t="shared" si="477"/>
        <v>4105.41</v>
      </c>
      <c r="FV412" s="4">
        <f t="shared" si="477"/>
        <v>0</v>
      </c>
      <c r="FW412" s="4">
        <f t="shared" si="477"/>
        <v>135677.72</v>
      </c>
      <c r="FX412" s="4">
        <f t="shared" si="477"/>
        <v>135677.72</v>
      </c>
      <c r="FY412" s="4">
        <f t="shared" si="477"/>
        <v>0</v>
      </c>
      <c r="FZ412" s="4">
        <f t="shared" si="477"/>
        <v>135677.72</v>
      </c>
      <c r="GA412" s="4">
        <f t="shared" si="477"/>
        <v>0</v>
      </c>
      <c r="GB412" s="4">
        <f t="shared" si="477"/>
        <v>0</v>
      </c>
      <c r="GC412" s="4">
        <f t="shared" si="477"/>
        <v>0</v>
      </c>
      <c r="GD412" s="4">
        <f t="shared" si="477"/>
        <v>0</v>
      </c>
      <c r="GE412" s="4">
        <f t="shared" si="477"/>
        <v>0</v>
      </c>
      <c r="GF412" s="4">
        <f t="shared" si="477"/>
        <v>0</v>
      </c>
      <c r="GG412" s="4">
        <f t="shared" si="477"/>
        <v>0</v>
      </c>
      <c r="GH412" s="4">
        <f t="shared" si="477"/>
        <v>0</v>
      </c>
      <c r="GI412" s="4">
        <f t="shared" si="477"/>
        <v>0</v>
      </c>
      <c r="GJ412" s="4">
        <f t="shared" si="477"/>
        <v>0</v>
      </c>
      <c r="GK412" s="4">
        <f t="shared" si="477"/>
        <v>0</v>
      </c>
      <c r="GL412" s="4">
        <f t="shared" si="477"/>
        <v>0</v>
      </c>
      <c r="GM412" s="4">
        <f t="shared" si="477"/>
        <v>0</v>
      </c>
      <c r="GN412" s="4">
        <f t="shared" si="477"/>
        <v>0</v>
      </c>
      <c r="GO412" s="4">
        <f t="shared" si="477"/>
        <v>0</v>
      </c>
      <c r="GP412" s="4">
        <f t="shared" si="477"/>
        <v>0</v>
      </c>
      <c r="GQ412" s="4">
        <f t="shared" si="477"/>
        <v>0</v>
      </c>
      <c r="GR412" s="4">
        <f t="shared" si="477"/>
        <v>0</v>
      </c>
      <c r="GS412" s="4">
        <f t="shared" si="477"/>
        <v>0</v>
      </c>
      <c r="GT412" s="4">
        <f t="shared" si="477"/>
        <v>0</v>
      </c>
      <c r="GU412" s="4">
        <f t="shared" si="477"/>
        <v>0</v>
      </c>
      <c r="GV412" s="4">
        <f t="shared" si="477"/>
        <v>0</v>
      </c>
      <c r="GW412" s="4">
        <f t="shared" si="477"/>
        <v>0</v>
      </c>
      <c r="GX412" s="4">
        <f t="shared" si="477"/>
        <v>0</v>
      </c>
    </row>
    <row r="414" spans="1:255" x14ac:dyDescent="0.2">
      <c r="A414" s="2">
        <v>17</v>
      </c>
      <c r="B414" s="2">
        <v>1</v>
      </c>
      <c r="C414" s="2">
        <f>ROW(SmtRes!A858)</f>
        <v>858</v>
      </c>
      <c r="D414" s="2">
        <f>ROW(EtalonRes!A799)</f>
        <v>799</v>
      </c>
      <c r="E414" s="2" t="s">
        <v>626</v>
      </c>
      <c r="F414" s="2" t="s">
        <v>627</v>
      </c>
      <c r="G414" s="2" t="s">
        <v>628</v>
      </c>
      <c r="H414" s="2" t="s">
        <v>53</v>
      </c>
      <c r="I414" s="2">
        <f>ROUND(34/100,9)</f>
        <v>0.34</v>
      </c>
      <c r="J414" s="2">
        <v>0</v>
      </c>
      <c r="K414" s="2"/>
      <c r="L414" s="2"/>
      <c r="M414" s="2"/>
      <c r="N414" s="2"/>
      <c r="O414" s="2">
        <f t="shared" ref="O414:O445" si="478">ROUND(CP414,2)</f>
        <v>111.76</v>
      </c>
      <c r="P414" s="2">
        <f t="shared" ref="P414:P445" si="479">ROUND(CQ414*I414,2)</f>
        <v>11.42</v>
      </c>
      <c r="Q414" s="2">
        <f t="shared" ref="Q414:Q445" si="480">ROUND(CR414*I414,2)</f>
        <v>2.41</v>
      </c>
      <c r="R414" s="2">
        <f t="shared" ref="R414:R445" si="481">ROUND(CS414*I414,2)</f>
        <v>0.46</v>
      </c>
      <c r="S414" s="2">
        <f t="shared" ref="S414:S445" si="482">ROUND(CT414*I414,2)</f>
        <v>97.93</v>
      </c>
      <c r="T414" s="2">
        <f t="shared" ref="T414:T445" si="483">ROUND(CU414*I414,2)</f>
        <v>0</v>
      </c>
      <c r="U414" s="2">
        <f t="shared" ref="U414:U445" si="484">CV414*I414</f>
        <v>11.7844</v>
      </c>
      <c r="V414" s="2">
        <f t="shared" ref="V414:V445" si="485">CW414*I414</f>
        <v>3.4000000000000002E-2</v>
      </c>
      <c r="W414" s="2">
        <f t="shared" ref="W414:W445" si="486">ROUND(CX414*I414,2)</f>
        <v>0</v>
      </c>
      <c r="X414" s="2">
        <f t="shared" ref="X414:X445" si="487">ROUND(CY414,2)</f>
        <v>72.81</v>
      </c>
      <c r="Y414" s="2">
        <f t="shared" ref="Y414:Y445" si="488">ROUND(CZ414,2)</f>
        <v>49.2</v>
      </c>
      <c r="Z414" s="2"/>
      <c r="AA414" s="2">
        <v>16688585</v>
      </c>
      <c r="AB414" s="2">
        <f t="shared" ref="AB414:AB445" si="489">ROUND((AC414+AD414+AF414),6)</f>
        <v>328.71</v>
      </c>
      <c r="AC414" s="2">
        <f t="shared" ref="AC414:AC445" si="490">ROUND((ES414),6)</f>
        <v>33.6</v>
      </c>
      <c r="AD414" s="2">
        <f t="shared" ref="AD414:AD421" si="491">ROUND((((ET414)-(EU414))+AE414),6)</f>
        <v>7.09</v>
      </c>
      <c r="AE414" s="2">
        <f t="shared" ref="AE414:AF421" si="492">ROUND((EU414),6)</f>
        <v>1.35</v>
      </c>
      <c r="AF414" s="2">
        <f t="shared" si="492"/>
        <v>288.02</v>
      </c>
      <c r="AG414" s="2">
        <f t="shared" ref="AG414:AG445" si="493">ROUND((AP414),6)</f>
        <v>0</v>
      </c>
      <c r="AH414" s="2">
        <f t="shared" ref="AH414:AI421" si="494">(EW414)</f>
        <v>34.659999999999997</v>
      </c>
      <c r="AI414" s="2">
        <f t="shared" si="494"/>
        <v>0.1</v>
      </c>
      <c r="AJ414" s="2">
        <f t="shared" ref="AJ414:AJ445" si="495">ROUND((AS414),6)</f>
        <v>0</v>
      </c>
      <c r="AK414" s="2">
        <v>328.71</v>
      </c>
      <c r="AL414" s="2">
        <v>33.6</v>
      </c>
      <c r="AM414" s="2">
        <v>7.09</v>
      </c>
      <c r="AN414" s="2">
        <v>1.35</v>
      </c>
      <c r="AO414" s="2">
        <v>288.02</v>
      </c>
      <c r="AP414" s="2">
        <v>0</v>
      </c>
      <c r="AQ414" s="2">
        <v>34.659999999999997</v>
      </c>
      <c r="AR414" s="2">
        <v>0.1</v>
      </c>
      <c r="AS414" s="2">
        <v>0</v>
      </c>
      <c r="AT414" s="2">
        <v>74</v>
      </c>
      <c r="AU414" s="2">
        <v>50</v>
      </c>
      <c r="AV414" s="2">
        <v>1</v>
      </c>
      <c r="AW414" s="2">
        <v>1</v>
      </c>
      <c r="AX414" s="2"/>
      <c r="AY414" s="2"/>
      <c r="AZ414" s="2">
        <v>1</v>
      </c>
      <c r="BA414" s="2">
        <v>1</v>
      </c>
      <c r="BB414" s="2">
        <v>1</v>
      </c>
      <c r="BC414" s="2">
        <v>1</v>
      </c>
      <c r="BD414" s="2" t="s">
        <v>6</v>
      </c>
      <c r="BE414" s="2" t="s">
        <v>6</v>
      </c>
      <c r="BF414" s="2" t="s">
        <v>6</v>
      </c>
      <c r="BG414" s="2" t="s">
        <v>6</v>
      </c>
      <c r="BH414" s="2">
        <v>0</v>
      </c>
      <c r="BI414" s="2">
        <v>1</v>
      </c>
      <c r="BJ414" s="2" t="s">
        <v>629</v>
      </c>
      <c r="BK414" s="2"/>
      <c r="BL414" s="2"/>
      <c r="BM414" s="2">
        <v>65001</v>
      </c>
      <c r="BN414" s="2">
        <v>0</v>
      </c>
      <c r="BO414" s="2" t="s">
        <v>6</v>
      </c>
      <c r="BP414" s="2">
        <v>0</v>
      </c>
      <c r="BQ414" s="2">
        <v>6</v>
      </c>
      <c r="BR414" s="2">
        <v>0</v>
      </c>
      <c r="BS414" s="2">
        <v>1</v>
      </c>
      <c r="BT414" s="2">
        <v>1</v>
      </c>
      <c r="BU414" s="2">
        <v>1</v>
      </c>
      <c r="BV414" s="2">
        <v>1</v>
      </c>
      <c r="BW414" s="2">
        <v>1</v>
      </c>
      <c r="BX414" s="2">
        <v>1</v>
      </c>
      <c r="BY414" s="2" t="s">
        <v>6</v>
      </c>
      <c r="BZ414" s="2">
        <v>74</v>
      </c>
      <c r="CA414" s="2">
        <v>50</v>
      </c>
      <c r="CB414" s="2"/>
      <c r="CC414" s="2"/>
      <c r="CD414" s="2"/>
      <c r="CE414" s="2"/>
      <c r="CF414" s="2">
        <v>0</v>
      </c>
      <c r="CG414" s="2">
        <v>0</v>
      </c>
      <c r="CH414" s="2"/>
      <c r="CI414" s="2"/>
      <c r="CJ414" s="2"/>
      <c r="CK414" s="2"/>
      <c r="CL414" s="2"/>
      <c r="CM414" s="2">
        <v>0</v>
      </c>
      <c r="CN414" s="2" t="s">
        <v>6</v>
      </c>
      <c r="CO414" s="2">
        <v>0</v>
      </c>
      <c r="CP414" s="2">
        <f t="shared" ref="CP414:CP445" si="496">(P414+Q414+S414)</f>
        <v>111.76</v>
      </c>
      <c r="CQ414" s="2">
        <f t="shared" ref="CQ414:CQ445" si="497">AC414*BC414</f>
        <v>33.6</v>
      </c>
      <c r="CR414" s="2">
        <f t="shared" ref="CR414:CR445" si="498">AD414*BB414</f>
        <v>7.09</v>
      </c>
      <c r="CS414" s="2">
        <f t="shared" ref="CS414:CS445" si="499">AE414*BS414</f>
        <v>1.35</v>
      </c>
      <c r="CT414" s="2">
        <f t="shared" ref="CT414:CT445" si="500">AF414*BA414</f>
        <v>288.02</v>
      </c>
      <c r="CU414" s="2">
        <f t="shared" ref="CU414:CU445" si="501">AG414</f>
        <v>0</v>
      </c>
      <c r="CV414" s="2">
        <f t="shared" ref="CV414:CV445" si="502">AH414</f>
        <v>34.659999999999997</v>
      </c>
      <c r="CW414" s="2">
        <f t="shared" ref="CW414:CW445" si="503">AI414</f>
        <v>0.1</v>
      </c>
      <c r="CX414" s="2">
        <f t="shared" ref="CX414:CX445" si="504">AJ414</f>
        <v>0</v>
      </c>
      <c r="CY414" s="2">
        <f t="shared" ref="CY414:CY445" si="505">(((S414+R414)*AT414)/100)</f>
        <v>72.808599999999998</v>
      </c>
      <c r="CZ414" s="2">
        <f t="shared" ref="CZ414:CZ445" si="506">(((S414+R414)*AU414)/100)</f>
        <v>49.195</v>
      </c>
      <c r="DA414" s="2"/>
      <c r="DB414" s="2"/>
      <c r="DC414" s="2" t="s">
        <v>6</v>
      </c>
      <c r="DD414" s="2" t="s">
        <v>6</v>
      </c>
      <c r="DE414" s="2" t="s">
        <v>6</v>
      </c>
      <c r="DF414" s="2" t="s">
        <v>6</v>
      </c>
      <c r="DG414" s="2" t="s">
        <v>6</v>
      </c>
      <c r="DH414" s="2" t="s">
        <v>6</v>
      </c>
      <c r="DI414" s="2" t="s">
        <v>6</v>
      </c>
      <c r="DJ414" s="2" t="s">
        <v>6</v>
      </c>
      <c r="DK414" s="2" t="s">
        <v>6</v>
      </c>
      <c r="DL414" s="2" t="s">
        <v>6</v>
      </c>
      <c r="DM414" s="2" t="s">
        <v>6</v>
      </c>
      <c r="DN414" s="2">
        <v>0</v>
      </c>
      <c r="DO414" s="2">
        <v>0</v>
      </c>
      <c r="DP414" s="2">
        <v>1</v>
      </c>
      <c r="DQ414" s="2">
        <v>1</v>
      </c>
      <c r="DR414" s="2"/>
      <c r="DS414" s="2"/>
      <c r="DT414" s="2"/>
      <c r="DU414" s="2">
        <v>1003</v>
      </c>
      <c r="DV414" s="2" t="s">
        <v>53</v>
      </c>
      <c r="DW414" s="2" t="s">
        <v>53</v>
      </c>
      <c r="DX414" s="2">
        <v>100</v>
      </c>
      <c r="DY414" s="2"/>
      <c r="DZ414" s="2"/>
      <c r="EA414" s="2"/>
      <c r="EB414" s="2"/>
      <c r="EC414" s="2"/>
      <c r="ED414" s="2"/>
      <c r="EE414" s="2">
        <v>16510574</v>
      </c>
      <c r="EF414" s="2">
        <v>6</v>
      </c>
      <c r="EG414" s="2" t="s">
        <v>39</v>
      </c>
      <c r="EH414" s="2">
        <v>0</v>
      </c>
      <c r="EI414" s="2" t="s">
        <v>6</v>
      </c>
      <c r="EJ414" s="2">
        <v>1</v>
      </c>
      <c r="EK414" s="2">
        <v>65001</v>
      </c>
      <c r="EL414" s="2" t="s">
        <v>630</v>
      </c>
      <c r="EM414" s="2" t="s">
        <v>631</v>
      </c>
      <c r="EN414" s="2"/>
      <c r="EO414" s="2" t="s">
        <v>6</v>
      </c>
      <c r="EP414" s="2"/>
      <c r="EQ414" s="2">
        <v>0</v>
      </c>
      <c r="ER414" s="2">
        <v>328.71</v>
      </c>
      <c r="ES414" s="2">
        <v>33.6</v>
      </c>
      <c r="ET414" s="2">
        <v>7.09</v>
      </c>
      <c r="EU414" s="2">
        <v>1.35</v>
      </c>
      <c r="EV414" s="2">
        <v>288.02</v>
      </c>
      <c r="EW414" s="2">
        <v>34.659999999999997</v>
      </c>
      <c r="EX414" s="2">
        <v>0.1</v>
      </c>
      <c r="EY414" s="2">
        <v>0</v>
      </c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>
        <v>0</v>
      </c>
      <c r="FR414" s="2">
        <f t="shared" ref="FR414:FR445" si="507">ROUND(IF(AND(BH414=3,BI414=3),P414,0),2)</f>
        <v>0</v>
      </c>
      <c r="FS414" s="2">
        <v>0</v>
      </c>
      <c r="FT414" s="2"/>
      <c r="FU414" s="2"/>
      <c r="FV414" s="2"/>
      <c r="FW414" s="2"/>
      <c r="FX414" s="2">
        <v>74</v>
      </c>
      <c r="FY414" s="2">
        <v>50</v>
      </c>
      <c r="FZ414" s="2"/>
      <c r="GA414" s="2" t="s">
        <v>6</v>
      </c>
      <c r="GB414" s="2"/>
      <c r="GC414" s="2"/>
      <c r="GD414" s="2">
        <v>0</v>
      </c>
      <c r="GE414" s="2"/>
      <c r="GF414" s="2">
        <v>-319600296</v>
      </c>
      <c r="GG414" s="2">
        <v>2</v>
      </c>
      <c r="GH414" s="2">
        <v>1</v>
      </c>
      <c r="GI414" s="2">
        <v>-2</v>
      </c>
      <c r="GJ414" s="2">
        <v>0</v>
      </c>
      <c r="GK414" s="2">
        <f>ROUND(R414*(R12)/100,2)</f>
        <v>0</v>
      </c>
      <c r="GL414" s="2">
        <f t="shared" ref="GL414:GL445" si="508">ROUND(IF(AND(BH414=3,BI414=3,FS414&lt;&gt;0),P414,0),2)</f>
        <v>0</v>
      </c>
      <c r="GM414" s="2">
        <f t="shared" ref="GM414:GM445" si="509">ROUND(O414+X414+Y414+GK414,2)+GX414</f>
        <v>233.77</v>
      </c>
      <c r="GN414" s="2">
        <f t="shared" ref="GN414:GN445" si="510">IF(OR(BI414=0,BI414=1),ROUND(O414+X414+Y414+GK414,2),0)</f>
        <v>233.77</v>
      </c>
      <c r="GO414" s="2">
        <f t="shared" ref="GO414:GO445" si="511">IF(BI414=2,ROUND(O414+X414+Y414+GK414,2),0)</f>
        <v>0</v>
      </c>
      <c r="GP414" s="2">
        <f t="shared" ref="GP414:GP445" si="512">IF(BI414=4,ROUND(O414+X414+Y414+GK414,2)+GX414,0)</f>
        <v>0</v>
      </c>
      <c r="GQ414" s="2"/>
      <c r="GR414" s="2">
        <v>0</v>
      </c>
      <c r="GS414" s="2">
        <v>3</v>
      </c>
      <c r="GT414" s="2">
        <v>0</v>
      </c>
      <c r="GU414" s="2" t="s">
        <v>6</v>
      </c>
      <c r="GV414" s="2">
        <f t="shared" ref="GV414:GV445" si="513">ROUND(GT414,6)</f>
        <v>0</v>
      </c>
      <c r="GW414" s="2">
        <v>1</v>
      </c>
      <c r="GX414" s="2">
        <f t="shared" ref="GX414:GX445" si="514">ROUND(GV414*GW414*I414,2)</f>
        <v>0</v>
      </c>
      <c r="GY414" s="2"/>
      <c r="GZ414" s="2"/>
      <c r="HA414" s="2">
        <v>0</v>
      </c>
      <c r="HB414" s="2">
        <v>0</v>
      </c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>
        <v>0</v>
      </c>
      <c r="IL414" s="2"/>
      <c r="IM414" s="2"/>
      <c r="IN414" s="2"/>
      <c r="IO414" s="2"/>
      <c r="IP414" s="2"/>
      <c r="IQ414" s="2"/>
      <c r="IR414" s="2"/>
      <c r="IS414" s="2"/>
      <c r="IT414" s="2"/>
      <c r="IU414" s="2"/>
    </row>
    <row r="415" spans="1:255" x14ac:dyDescent="0.2">
      <c r="A415">
        <v>17</v>
      </c>
      <c r="B415">
        <v>1</v>
      </c>
      <c r="C415">
        <f>ROW(SmtRes!A864)</f>
        <v>864</v>
      </c>
      <c r="D415">
        <f>ROW(EtalonRes!A806)</f>
        <v>806</v>
      </c>
      <c r="E415" t="s">
        <v>626</v>
      </c>
      <c r="F415" t="s">
        <v>627</v>
      </c>
      <c r="G415" t="s">
        <v>628</v>
      </c>
      <c r="H415" t="s">
        <v>53</v>
      </c>
      <c r="I415">
        <f>ROUND(34/100,9)</f>
        <v>0.34</v>
      </c>
      <c r="J415">
        <v>0</v>
      </c>
      <c r="O415">
        <f t="shared" si="478"/>
        <v>796.86</v>
      </c>
      <c r="P415">
        <f t="shared" si="479"/>
        <v>81.45</v>
      </c>
      <c r="Q415">
        <f t="shared" si="480"/>
        <v>17.190000000000001</v>
      </c>
      <c r="R415">
        <f t="shared" si="481"/>
        <v>3.27</v>
      </c>
      <c r="S415">
        <f t="shared" si="482"/>
        <v>698.22</v>
      </c>
      <c r="T415">
        <f t="shared" si="483"/>
        <v>0</v>
      </c>
      <c r="U415">
        <f t="shared" si="484"/>
        <v>11.7844</v>
      </c>
      <c r="V415">
        <f t="shared" si="485"/>
        <v>3.4000000000000002E-2</v>
      </c>
      <c r="W415">
        <f t="shared" si="486"/>
        <v>0</v>
      </c>
      <c r="X415">
        <f t="shared" si="487"/>
        <v>519.1</v>
      </c>
      <c r="Y415">
        <f t="shared" si="488"/>
        <v>350.75</v>
      </c>
      <c r="AA415">
        <v>16688586</v>
      </c>
      <c r="AB415">
        <f t="shared" si="489"/>
        <v>328.71</v>
      </c>
      <c r="AC415">
        <f t="shared" si="490"/>
        <v>33.6</v>
      </c>
      <c r="AD415">
        <f t="shared" si="491"/>
        <v>7.09</v>
      </c>
      <c r="AE415">
        <f t="shared" si="492"/>
        <v>1.35</v>
      </c>
      <c r="AF415">
        <f t="shared" si="492"/>
        <v>288.02</v>
      </c>
      <c r="AG415">
        <f t="shared" si="493"/>
        <v>0</v>
      </c>
      <c r="AH415">
        <f t="shared" si="494"/>
        <v>34.659999999999997</v>
      </c>
      <c r="AI415">
        <f t="shared" si="494"/>
        <v>0.1</v>
      </c>
      <c r="AJ415">
        <f t="shared" si="495"/>
        <v>0</v>
      </c>
      <c r="AK415">
        <v>328.71</v>
      </c>
      <c r="AL415">
        <v>33.6</v>
      </c>
      <c r="AM415">
        <v>7.09</v>
      </c>
      <c r="AN415">
        <v>1.35</v>
      </c>
      <c r="AO415">
        <v>288.02</v>
      </c>
      <c r="AP415">
        <v>0</v>
      </c>
      <c r="AQ415">
        <v>34.659999999999997</v>
      </c>
      <c r="AR415">
        <v>0.1</v>
      </c>
      <c r="AS415">
        <v>0</v>
      </c>
      <c r="AT415">
        <v>74</v>
      </c>
      <c r="AU415">
        <v>50</v>
      </c>
      <c r="AV415">
        <v>1</v>
      </c>
      <c r="AW415">
        <v>1</v>
      </c>
      <c r="AZ415">
        <v>7.13</v>
      </c>
      <c r="BA415">
        <v>7.13</v>
      </c>
      <c r="BB415">
        <v>7.13</v>
      </c>
      <c r="BC415">
        <v>7.13</v>
      </c>
      <c r="BD415" t="s">
        <v>6</v>
      </c>
      <c r="BE415" t="s">
        <v>6</v>
      </c>
      <c r="BF415" t="s">
        <v>6</v>
      </c>
      <c r="BG415" t="s">
        <v>6</v>
      </c>
      <c r="BH415">
        <v>0</v>
      </c>
      <c r="BI415">
        <v>1</v>
      </c>
      <c r="BJ415" t="s">
        <v>629</v>
      </c>
      <c r="BM415">
        <v>65001</v>
      </c>
      <c r="BN415">
        <v>0</v>
      </c>
      <c r="BO415" t="s">
        <v>6</v>
      </c>
      <c r="BP415">
        <v>0</v>
      </c>
      <c r="BQ415">
        <v>6</v>
      </c>
      <c r="BR415">
        <v>0</v>
      </c>
      <c r="BS415">
        <v>7.13</v>
      </c>
      <c r="BT415">
        <v>1</v>
      </c>
      <c r="BU415">
        <v>1</v>
      </c>
      <c r="BV415">
        <v>1</v>
      </c>
      <c r="BW415">
        <v>1</v>
      </c>
      <c r="BX415">
        <v>1</v>
      </c>
      <c r="BY415" t="s">
        <v>6</v>
      </c>
      <c r="BZ415">
        <v>74</v>
      </c>
      <c r="CA415">
        <v>50</v>
      </c>
      <c r="CF415">
        <v>0</v>
      </c>
      <c r="CG415">
        <v>0</v>
      </c>
      <c r="CM415">
        <v>0</v>
      </c>
      <c r="CN415" t="s">
        <v>6</v>
      </c>
      <c r="CO415">
        <v>0</v>
      </c>
      <c r="CP415">
        <f t="shared" si="496"/>
        <v>796.86</v>
      </c>
      <c r="CQ415">
        <f t="shared" si="497"/>
        <v>239.56800000000001</v>
      </c>
      <c r="CR415">
        <f t="shared" si="498"/>
        <v>50.551699999999997</v>
      </c>
      <c r="CS415">
        <f t="shared" si="499"/>
        <v>9.6255000000000006</v>
      </c>
      <c r="CT415">
        <f t="shared" si="500"/>
        <v>2053.5825999999997</v>
      </c>
      <c r="CU415">
        <f t="shared" si="501"/>
        <v>0</v>
      </c>
      <c r="CV415">
        <f t="shared" si="502"/>
        <v>34.659999999999997</v>
      </c>
      <c r="CW415">
        <f t="shared" si="503"/>
        <v>0.1</v>
      </c>
      <c r="CX415">
        <f t="shared" si="504"/>
        <v>0</v>
      </c>
      <c r="CY415">
        <f t="shared" si="505"/>
        <v>519.10260000000005</v>
      </c>
      <c r="CZ415">
        <f t="shared" si="506"/>
        <v>350.745</v>
      </c>
      <c r="DC415" t="s">
        <v>6</v>
      </c>
      <c r="DD415" t="s">
        <v>6</v>
      </c>
      <c r="DE415" t="s">
        <v>6</v>
      </c>
      <c r="DF415" t="s">
        <v>6</v>
      </c>
      <c r="DG415" t="s">
        <v>6</v>
      </c>
      <c r="DH415" t="s">
        <v>6</v>
      </c>
      <c r="DI415" t="s">
        <v>6</v>
      </c>
      <c r="DJ415" t="s">
        <v>6</v>
      </c>
      <c r="DK415" t="s">
        <v>6</v>
      </c>
      <c r="DL415" t="s">
        <v>6</v>
      </c>
      <c r="DM415" t="s">
        <v>6</v>
      </c>
      <c r="DN415">
        <v>0</v>
      </c>
      <c r="DO415">
        <v>0</v>
      </c>
      <c r="DP415">
        <v>1</v>
      </c>
      <c r="DQ415">
        <v>1</v>
      </c>
      <c r="DU415">
        <v>1003</v>
      </c>
      <c r="DV415" t="s">
        <v>53</v>
      </c>
      <c r="DW415" t="s">
        <v>53</v>
      </c>
      <c r="DX415">
        <v>100</v>
      </c>
      <c r="EE415">
        <v>16510574</v>
      </c>
      <c r="EF415">
        <v>6</v>
      </c>
      <c r="EG415" t="s">
        <v>39</v>
      </c>
      <c r="EH415">
        <v>0</v>
      </c>
      <c r="EI415" t="s">
        <v>6</v>
      </c>
      <c r="EJ415">
        <v>1</v>
      </c>
      <c r="EK415">
        <v>65001</v>
      </c>
      <c r="EL415" t="s">
        <v>630</v>
      </c>
      <c r="EM415" t="s">
        <v>631</v>
      </c>
      <c r="EO415" t="s">
        <v>6</v>
      </c>
      <c r="EQ415">
        <v>0</v>
      </c>
      <c r="ER415">
        <v>328.71</v>
      </c>
      <c r="ES415">
        <v>33.6</v>
      </c>
      <c r="ET415">
        <v>7.09</v>
      </c>
      <c r="EU415">
        <v>1.35</v>
      </c>
      <c r="EV415">
        <v>288.02</v>
      </c>
      <c r="EW415">
        <v>34.659999999999997</v>
      </c>
      <c r="EX415">
        <v>0.1</v>
      </c>
      <c r="EY415">
        <v>0</v>
      </c>
      <c r="FQ415">
        <v>0</v>
      </c>
      <c r="FR415">
        <f t="shared" si="507"/>
        <v>0</v>
      </c>
      <c r="FS415">
        <v>0</v>
      </c>
      <c r="FX415">
        <v>74</v>
      </c>
      <c r="FY415">
        <v>50</v>
      </c>
      <c r="GA415" t="s">
        <v>6</v>
      </c>
      <c r="GD415">
        <v>0</v>
      </c>
      <c r="GF415">
        <v>-319600296</v>
      </c>
      <c r="GG415">
        <v>1</v>
      </c>
      <c r="GH415">
        <v>1</v>
      </c>
      <c r="GI415">
        <v>4</v>
      </c>
      <c r="GJ415">
        <v>0</v>
      </c>
      <c r="GK415">
        <f>ROUND(R415*(S12)/100,2)</f>
        <v>0</v>
      </c>
      <c r="GL415">
        <f t="shared" si="508"/>
        <v>0</v>
      </c>
      <c r="GM415">
        <f t="shared" si="509"/>
        <v>1666.71</v>
      </c>
      <c r="GN415">
        <f t="shared" si="510"/>
        <v>1666.71</v>
      </c>
      <c r="GO415">
        <f t="shared" si="511"/>
        <v>0</v>
      </c>
      <c r="GP415">
        <f t="shared" si="512"/>
        <v>0</v>
      </c>
      <c r="GR415">
        <v>0</v>
      </c>
      <c r="GS415">
        <v>3</v>
      </c>
      <c r="GT415">
        <v>0</v>
      </c>
      <c r="GU415" t="s">
        <v>6</v>
      </c>
      <c r="GV415">
        <f t="shared" si="513"/>
        <v>0</v>
      </c>
      <c r="GW415">
        <v>1</v>
      </c>
      <c r="GX415">
        <f t="shared" si="514"/>
        <v>0</v>
      </c>
      <c r="HA415">
        <v>0</v>
      </c>
      <c r="HB415">
        <v>0</v>
      </c>
      <c r="IK415">
        <v>0</v>
      </c>
    </row>
    <row r="416" spans="1:255" x14ac:dyDescent="0.2">
      <c r="A416" s="2">
        <v>17</v>
      </c>
      <c r="B416" s="2">
        <v>1</v>
      </c>
      <c r="C416" s="2">
        <f>ROW(SmtRes!A875)</f>
        <v>875</v>
      </c>
      <c r="D416" s="2">
        <f>ROW(EtalonRes!A816)</f>
        <v>816</v>
      </c>
      <c r="E416" s="2" t="s">
        <v>632</v>
      </c>
      <c r="F416" s="2" t="s">
        <v>522</v>
      </c>
      <c r="G416" s="2" t="s">
        <v>523</v>
      </c>
      <c r="H416" s="2" t="s">
        <v>53</v>
      </c>
      <c r="I416" s="2">
        <f>ROUND(10/100,9)</f>
        <v>0.1</v>
      </c>
      <c r="J416" s="2">
        <v>0</v>
      </c>
      <c r="K416" s="2"/>
      <c r="L416" s="2"/>
      <c r="M416" s="2"/>
      <c r="N416" s="2"/>
      <c r="O416" s="2">
        <f t="shared" si="478"/>
        <v>25.09</v>
      </c>
      <c r="P416" s="2">
        <f t="shared" si="479"/>
        <v>8.77</v>
      </c>
      <c r="Q416" s="2">
        <f t="shared" si="480"/>
        <v>1.96</v>
      </c>
      <c r="R416" s="2">
        <f t="shared" si="481"/>
        <v>0.28000000000000003</v>
      </c>
      <c r="S416" s="2">
        <f t="shared" si="482"/>
        <v>14.36</v>
      </c>
      <c r="T416" s="2">
        <f t="shared" si="483"/>
        <v>0</v>
      </c>
      <c r="U416" s="2">
        <f t="shared" si="484"/>
        <v>1.528</v>
      </c>
      <c r="V416" s="2">
        <f t="shared" si="485"/>
        <v>2.2000000000000002E-2</v>
      </c>
      <c r="W416" s="2">
        <f t="shared" si="486"/>
        <v>0</v>
      </c>
      <c r="X416" s="2">
        <f t="shared" si="487"/>
        <v>13.91</v>
      </c>
      <c r="Y416" s="2">
        <f t="shared" si="488"/>
        <v>9.52</v>
      </c>
      <c r="Z416" s="2"/>
      <c r="AA416" s="2">
        <v>16688585</v>
      </c>
      <c r="AB416" s="2">
        <f t="shared" si="489"/>
        <v>250.92</v>
      </c>
      <c r="AC416" s="2">
        <f t="shared" si="490"/>
        <v>87.74</v>
      </c>
      <c r="AD416" s="2">
        <f t="shared" si="491"/>
        <v>19.55</v>
      </c>
      <c r="AE416" s="2">
        <f t="shared" si="492"/>
        <v>2.77</v>
      </c>
      <c r="AF416" s="2">
        <f t="shared" si="492"/>
        <v>143.63</v>
      </c>
      <c r="AG416" s="2">
        <f t="shared" si="493"/>
        <v>0</v>
      </c>
      <c r="AH416" s="2">
        <f t="shared" si="494"/>
        <v>15.28</v>
      </c>
      <c r="AI416" s="2">
        <f t="shared" si="494"/>
        <v>0.22</v>
      </c>
      <c r="AJ416" s="2">
        <f t="shared" si="495"/>
        <v>0</v>
      </c>
      <c r="AK416" s="2">
        <v>250.92</v>
      </c>
      <c r="AL416" s="2">
        <v>87.74</v>
      </c>
      <c r="AM416" s="2">
        <v>19.55</v>
      </c>
      <c r="AN416" s="2">
        <v>2.77</v>
      </c>
      <c r="AO416" s="2">
        <v>143.63</v>
      </c>
      <c r="AP416" s="2">
        <v>0</v>
      </c>
      <c r="AQ416" s="2">
        <v>15.28</v>
      </c>
      <c r="AR416" s="2">
        <v>0.22</v>
      </c>
      <c r="AS416" s="2">
        <v>0</v>
      </c>
      <c r="AT416" s="2">
        <v>95</v>
      </c>
      <c r="AU416" s="2">
        <v>65</v>
      </c>
      <c r="AV416" s="2">
        <v>1</v>
      </c>
      <c r="AW416" s="2">
        <v>1</v>
      </c>
      <c r="AX416" s="2"/>
      <c r="AY416" s="2"/>
      <c r="AZ416" s="2">
        <v>1</v>
      </c>
      <c r="BA416" s="2">
        <v>1</v>
      </c>
      <c r="BB416" s="2">
        <v>1</v>
      </c>
      <c r="BC416" s="2">
        <v>1</v>
      </c>
      <c r="BD416" s="2" t="s">
        <v>6</v>
      </c>
      <c r="BE416" s="2" t="s">
        <v>6</v>
      </c>
      <c r="BF416" s="2" t="s">
        <v>6</v>
      </c>
      <c r="BG416" s="2" t="s">
        <v>6</v>
      </c>
      <c r="BH416" s="2">
        <v>0</v>
      </c>
      <c r="BI416" s="2">
        <v>2</v>
      </c>
      <c r="BJ416" s="2" t="s">
        <v>524</v>
      </c>
      <c r="BK416" s="2"/>
      <c r="BL416" s="2"/>
      <c r="BM416" s="2">
        <v>108001</v>
      </c>
      <c r="BN416" s="2">
        <v>0</v>
      </c>
      <c r="BO416" s="2" t="s">
        <v>6</v>
      </c>
      <c r="BP416" s="2">
        <v>0</v>
      </c>
      <c r="BQ416" s="2">
        <v>3</v>
      </c>
      <c r="BR416" s="2">
        <v>0</v>
      </c>
      <c r="BS416" s="2">
        <v>1</v>
      </c>
      <c r="BT416" s="2">
        <v>1</v>
      </c>
      <c r="BU416" s="2">
        <v>1</v>
      </c>
      <c r="BV416" s="2">
        <v>1</v>
      </c>
      <c r="BW416" s="2">
        <v>1</v>
      </c>
      <c r="BX416" s="2">
        <v>1</v>
      </c>
      <c r="BY416" s="2" t="s">
        <v>6</v>
      </c>
      <c r="BZ416" s="2">
        <v>95</v>
      </c>
      <c r="CA416" s="2">
        <v>65</v>
      </c>
      <c r="CB416" s="2"/>
      <c r="CC416" s="2"/>
      <c r="CD416" s="2"/>
      <c r="CE416" s="2"/>
      <c r="CF416" s="2">
        <v>0</v>
      </c>
      <c r="CG416" s="2">
        <v>0</v>
      </c>
      <c r="CH416" s="2"/>
      <c r="CI416" s="2"/>
      <c r="CJ416" s="2"/>
      <c r="CK416" s="2"/>
      <c r="CL416" s="2"/>
      <c r="CM416" s="2">
        <v>0</v>
      </c>
      <c r="CN416" s="2" t="s">
        <v>6</v>
      </c>
      <c r="CO416" s="2">
        <v>0</v>
      </c>
      <c r="CP416" s="2">
        <f t="shared" si="496"/>
        <v>25.09</v>
      </c>
      <c r="CQ416" s="2">
        <f t="shared" si="497"/>
        <v>87.74</v>
      </c>
      <c r="CR416" s="2">
        <f t="shared" si="498"/>
        <v>19.55</v>
      </c>
      <c r="CS416" s="2">
        <f t="shared" si="499"/>
        <v>2.77</v>
      </c>
      <c r="CT416" s="2">
        <f t="shared" si="500"/>
        <v>143.63</v>
      </c>
      <c r="CU416" s="2">
        <f t="shared" si="501"/>
        <v>0</v>
      </c>
      <c r="CV416" s="2">
        <f t="shared" si="502"/>
        <v>15.28</v>
      </c>
      <c r="CW416" s="2">
        <f t="shared" si="503"/>
        <v>0.22</v>
      </c>
      <c r="CX416" s="2">
        <f t="shared" si="504"/>
        <v>0</v>
      </c>
      <c r="CY416" s="2">
        <f t="shared" si="505"/>
        <v>13.907999999999999</v>
      </c>
      <c r="CZ416" s="2">
        <f t="shared" si="506"/>
        <v>9.5159999999999982</v>
      </c>
      <c r="DA416" s="2"/>
      <c r="DB416" s="2"/>
      <c r="DC416" s="2" t="s">
        <v>6</v>
      </c>
      <c r="DD416" s="2" t="s">
        <v>6</v>
      </c>
      <c r="DE416" s="2" t="s">
        <v>6</v>
      </c>
      <c r="DF416" s="2" t="s">
        <v>6</v>
      </c>
      <c r="DG416" s="2" t="s">
        <v>6</v>
      </c>
      <c r="DH416" s="2" t="s">
        <v>6</v>
      </c>
      <c r="DI416" s="2" t="s">
        <v>6</v>
      </c>
      <c r="DJ416" s="2" t="s">
        <v>6</v>
      </c>
      <c r="DK416" s="2" t="s">
        <v>6</v>
      </c>
      <c r="DL416" s="2" t="s">
        <v>6</v>
      </c>
      <c r="DM416" s="2" t="s">
        <v>6</v>
      </c>
      <c r="DN416" s="2">
        <v>0</v>
      </c>
      <c r="DO416" s="2">
        <v>0</v>
      </c>
      <c r="DP416" s="2">
        <v>1</v>
      </c>
      <c r="DQ416" s="2">
        <v>1</v>
      </c>
      <c r="DR416" s="2"/>
      <c r="DS416" s="2"/>
      <c r="DT416" s="2"/>
      <c r="DU416" s="2">
        <v>1003</v>
      </c>
      <c r="DV416" s="2" t="s">
        <v>53</v>
      </c>
      <c r="DW416" s="2" t="s">
        <v>53</v>
      </c>
      <c r="DX416" s="2">
        <v>100</v>
      </c>
      <c r="DY416" s="2"/>
      <c r="DZ416" s="2"/>
      <c r="EA416" s="2"/>
      <c r="EB416" s="2"/>
      <c r="EC416" s="2"/>
      <c r="ED416" s="2"/>
      <c r="EE416" s="2">
        <v>16510370</v>
      </c>
      <c r="EF416" s="2">
        <v>3</v>
      </c>
      <c r="EG416" s="2" t="s">
        <v>451</v>
      </c>
      <c r="EH416" s="2">
        <v>0</v>
      </c>
      <c r="EI416" s="2" t="s">
        <v>6</v>
      </c>
      <c r="EJ416" s="2">
        <v>2</v>
      </c>
      <c r="EK416" s="2">
        <v>108001</v>
      </c>
      <c r="EL416" s="2" t="s">
        <v>452</v>
      </c>
      <c r="EM416" s="2" t="s">
        <v>453</v>
      </c>
      <c r="EN416" s="2"/>
      <c r="EO416" s="2" t="s">
        <v>6</v>
      </c>
      <c r="EP416" s="2"/>
      <c r="EQ416" s="2">
        <v>0</v>
      </c>
      <c r="ER416" s="2">
        <v>250.92</v>
      </c>
      <c r="ES416" s="2">
        <v>87.74</v>
      </c>
      <c r="ET416" s="2">
        <v>19.55</v>
      </c>
      <c r="EU416" s="2">
        <v>2.77</v>
      </c>
      <c r="EV416" s="2">
        <v>143.63</v>
      </c>
      <c r="EW416" s="2">
        <v>15.28</v>
      </c>
      <c r="EX416" s="2">
        <v>0.22</v>
      </c>
      <c r="EY416" s="2">
        <v>0</v>
      </c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>
        <v>0</v>
      </c>
      <c r="FR416" s="2">
        <f t="shared" si="507"/>
        <v>0</v>
      </c>
      <c r="FS416" s="2">
        <v>0</v>
      </c>
      <c r="FT416" s="2"/>
      <c r="FU416" s="2"/>
      <c r="FV416" s="2"/>
      <c r="FW416" s="2"/>
      <c r="FX416" s="2">
        <v>95</v>
      </c>
      <c r="FY416" s="2">
        <v>65</v>
      </c>
      <c r="FZ416" s="2"/>
      <c r="GA416" s="2" t="s">
        <v>6</v>
      </c>
      <c r="GB416" s="2"/>
      <c r="GC416" s="2"/>
      <c r="GD416" s="2">
        <v>0</v>
      </c>
      <c r="GE416" s="2"/>
      <c r="GF416" s="2">
        <v>-111825861</v>
      </c>
      <c r="GG416" s="2">
        <v>2</v>
      </c>
      <c r="GH416" s="2">
        <v>1</v>
      </c>
      <c r="GI416" s="2">
        <v>-2</v>
      </c>
      <c r="GJ416" s="2">
        <v>0</v>
      </c>
      <c r="GK416" s="2">
        <f>ROUND(R416*(R12)/100,2)</f>
        <v>0</v>
      </c>
      <c r="GL416" s="2">
        <f t="shared" si="508"/>
        <v>0</v>
      </c>
      <c r="GM416" s="2">
        <f t="shared" si="509"/>
        <v>48.52</v>
      </c>
      <c r="GN416" s="2">
        <f t="shared" si="510"/>
        <v>0</v>
      </c>
      <c r="GO416" s="2">
        <f t="shared" si="511"/>
        <v>48.52</v>
      </c>
      <c r="GP416" s="2">
        <f t="shared" si="512"/>
        <v>0</v>
      </c>
      <c r="GQ416" s="2"/>
      <c r="GR416" s="2">
        <v>0</v>
      </c>
      <c r="GS416" s="2">
        <v>3</v>
      </c>
      <c r="GT416" s="2">
        <v>0</v>
      </c>
      <c r="GU416" s="2" t="s">
        <v>6</v>
      </c>
      <c r="GV416" s="2">
        <f t="shared" si="513"/>
        <v>0</v>
      </c>
      <c r="GW416" s="2">
        <v>1</v>
      </c>
      <c r="GX416" s="2">
        <f t="shared" si="514"/>
        <v>0</v>
      </c>
      <c r="GY416" s="2"/>
      <c r="GZ416" s="2"/>
      <c r="HA416" s="2">
        <v>0</v>
      </c>
      <c r="HB416" s="2">
        <v>0</v>
      </c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>
        <v>0</v>
      </c>
      <c r="IL416" s="2"/>
      <c r="IM416" s="2"/>
      <c r="IN416" s="2"/>
      <c r="IO416" s="2"/>
      <c r="IP416" s="2"/>
      <c r="IQ416" s="2"/>
      <c r="IR416" s="2"/>
      <c r="IS416" s="2"/>
      <c r="IT416" s="2"/>
      <c r="IU416" s="2"/>
    </row>
    <row r="417" spans="1:255" x14ac:dyDescent="0.2">
      <c r="A417">
        <v>17</v>
      </c>
      <c r="B417">
        <v>1</v>
      </c>
      <c r="C417">
        <f>ROW(SmtRes!A886)</f>
        <v>886</v>
      </c>
      <c r="D417">
        <f>ROW(EtalonRes!A826)</f>
        <v>826</v>
      </c>
      <c r="E417" t="s">
        <v>632</v>
      </c>
      <c r="F417" t="s">
        <v>522</v>
      </c>
      <c r="G417" t="s">
        <v>523</v>
      </c>
      <c r="H417" t="s">
        <v>53</v>
      </c>
      <c r="I417">
        <f>ROUND(10/100,9)</f>
        <v>0.1</v>
      </c>
      <c r="J417">
        <v>0</v>
      </c>
      <c r="O417">
        <f t="shared" si="478"/>
        <v>178.91</v>
      </c>
      <c r="P417">
        <f t="shared" si="479"/>
        <v>62.56</v>
      </c>
      <c r="Q417">
        <f t="shared" si="480"/>
        <v>13.94</v>
      </c>
      <c r="R417">
        <f t="shared" si="481"/>
        <v>1.98</v>
      </c>
      <c r="S417">
        <f t="shared" si="482"/>
        <v>102.41</v>
      </c>
      <c r="T417">
        <f t="shared" si="483"/>
        <v>0</v>
      </c>
      <c r="U417">
        <f t="shared" si="484"/>
        <v>1.528</v>
      </c>
      <c r="V417">
        <f t="shared" si="485"/>
        <v>2.2000000000000002E-2</v>
      </c>
      <c r="W417">
        <f t="shared" si="486"/>
        <v>0</v>
      </c>
      <c r="X417">
        <f t="shared" si="487"/>
        <v>99.17</v>
      </c>
      <c r="Y417">
        <f t="shared" si="488"/>
        <v>67.849999999999994</v>
      </c>
      <c r="AA417">
        <v>16688586</v>
      </c>
      <c r="AB417">
        <f t="shared" si="489"/>
        <v>250.92</v>
      </c>
      <c r="AC417">
        <f t="shared" si="490"/>
        <v>87.74</v>
      </c>
      <c r="AD417">
        <f t="shared" si="491"/>
        <v>19.55</v>
      </c>
      <c r="AE417">
        <f t="shared" si="492"/>
        <v>2.77</v>
      </c>
      <c r="AF417">
        <f t="shared" si="492"/>
        <v>143.63</v>
      </c>
      <c r="AG417">
        <f t="shared" si="493"/>
        <v>0</v>
      </c>
      <c r="AH417">
        <f t="shared" si="494"/>
        <v>15.28</v>
      </c>
      <c r="AI417">
        <f t="shared" si="494"/>
        <v>0.22</v>
      </c>
      <c r="AJ417">
        <f t="shared" si="495"/>
        <v>0</v>
      </c>
      <c r="AK417">
        <v>250.92</v>
      </c>
      <c r="AL417">
        <v>87.74</v>
      </c>
      <c r="AM417">
        <v>19.55</v>
      </c>
      <c r="AN417">
        <v>2.77</v>
      </c>
      <c r="AO417">
        <v>143.63</v>
      </c>
      <c r="AP417">
        <v>0</v>
      </c>
      <c r="AQ417">
        <v>15.28</v>
      </c>
      <c r="AR417">
        <v>0.22</v>
      </c>
      <c r="AS417">
        <v>0</v>
      </c>
      <c r="AT417">
        <v>95</v>
      </c>
      <c r="AU417">
        <v>65</v>
      </c>
      <c r="AV417">
        <v>1</v>
      </c>
      <c r="AW417">
        <v>1</v>
      </c>
      <c r="AZ417">
        <v>7.13</v>
      </c>
      <c r="BA417">
        <v>7.13</v>
      </c>
      <c r="BB417">
        <v>7.13</v>
      </c>
      <c r="BC417">
        <v>7.13</v>
      </c>
      <c r="BD417" t="s">
        <v>6</v>
      </c>
      <c r="BE417" t="s">
        <v>6</v>
      </c>
      <c r="BF417" t="s">
        <v>6</v>
      </c>
      <c r="BG417" t="s">
        <v>6</v>
      </c>
      <c r="BH417">
        <v>0</v>
      </c>
      <c r="BI417">
        <v>2</v>
      </c>
      <c r="BJ417" t="s">
        <v>524</v>
      </c>
      <c r="BM417">
        <v>108001</v>
      </c>
      <c r="BN417">
        <v>0</v>
      </c>
      <c r="BO417" t="s">
        <v>6</v>
      </c>
      <c r="BP417">
        <v>0</v>
      </c>
      <c r="BQ417">
        <v>3</v>
      </c>
      <c r="BR417">
        <v>0</v>
      </c>
      <c r="BS417">
        <v>7.13</v>
      </c>
      <c r="BT417">
        <v>1</v>
      </c>
      <c r="BU417">
        <v>1</v>
      </c>
      <c r="BV417">
        <v>1</v>
      </c>
      <c r="BW417">
        <v>1</v>
      </c>
      <c r="BX417">
        <v>1</v>
      </c>
      <c r="BY417" t="s">
        <v>6</v>
      </c>
      <c r="BZ417">
        <v>95</v>
      </c>
      <c r="CA417">
        <v>65</v>
      </c>
      <c r="CF417">
        <v>0</v>
      </c>
      <c r="CG417">
        <v>0</v>
      </c>
      <c r="CM417">
        <v>0</v>
      </c>
      <c r="CN417" t="s">
        <v>6</v>
      </c>
      <c r="CO417">
        <v>0</v>
      </c>
      <c r="CP417">
        <f t="shared" si="496"/>
        <v>178.91</v>
      </c>
      <c r="CQ417">
        <f t="shared" si="497"/>
        <v>625.58619999999996</v>
      </c>
      <c r="CR417">
        <f t="shared" si="498"/>
        <v>139.39150000000001</v>
      </c>
      <c r="CS417">
        <f t="shared" si="499"/>
        <v>19.7501</v>
      </c>
      <c r="CT417">
        <f t="shared" si="500"/>
        <v>1024.0818999999999</v>
      </c>
      <c r="CU417">
        <f t="shared" si="501"/>
        <v>0</v>
      </c>
      <c r="CV417">
        <f t="shared" si="502"/>
        <v>15.28</v>
      </c>
      <c r="CW417">
        <f t="shared" si="503"/>
        <v>0.22</v>
      </c>
      <c r="CX417">
        <f t="shared" si="504"/>
        <v>0</v>
      </c>
      <c r="CY417">
        <f t="shared" si="505"/>
        <v>99.17049999999999</v>
      </c>
      <c r="CZ417">
        <f t="shared" si="506"/>
        <v>67.853499999999997</v>
      </c>
      <c r="DC417" t="s">
        <v>6</v>
      </c>
      <c r="DD417" t="s">
        <v>6</v>
      </c>
      <c r="DE417" t="s">
        <v>6</v>
      </c>
      <c r="DF417" t="s">
        <v>6</v>
      </c>
      <c r="DG417" t="s">
        <v>6</v>
      </c>
      <c r="DH417" t="s">
        <v>6</v>
      </c>
      <c r="DI417" t="s">
        <v>6</v>
      </c>
      <c r="DJ417" t="s">
        <v>6</v>
      </c>
      <c r="DK417" t="s">
        <v>6</v>
      </c>
      <c r="DL417" t="s">
        <v>6</v>
      </c>
      <c r="DM417" t="s">
        <v>6</v>
      </c>
      <c r="DN417">
        <v>0</v>
      </c>
      <c r="DO417">
        <v>0</v>
      </c>
      <c r="DP417">
        <v>1</v>
      </c>
      <c r="DQ417">
        <v>1</v>
      </c>
      <c r="DU417">
        <v>1003</v>
      </c>
      <c r="DV417" t="s">
        <v>53</v>
      </c>
      <c r="DW417" t="s">
        <v>53</v>
      </c>
      <c r="DX417">
        <v>100</v>
      </c>
      <c r="EE417">
        <v>16510370</v>
      </c>
      <c r="EF417">
        <v>3</v>
      </c>
      <c r="EG417" t="s">
        <v>451</v>
      </c>
      <c r="EH417">
        <v>0</v>
      </c>
      <c r="EI417" t="s">
        <v>6</v>
      </c>
      <c r="EJ417">
        <v>2</v>
      </c>
      <c r="EK417">
        <v>108001</v>
      </c>
      <c r="EL417" t="s">
        <v>452</v>
      </c>
      <c r="EM417" t="s">
        <v>453</v>
      </c>
      <c r="EO417" t="s">
        <v>6</v>
      </c>
      <c r="EQ417">
        <v>0</v>
      </c>
      <c r="ER417">
        <v>250.92</v>
      </c>
      <c r="ES417">
        <v>87.74</v>
      </c>
      <c r="ET417">
        <v>19.55</v>
      </c>
      <c r="EU417">
        <v>2.77</v>
      </c>
      <c r="EV417">
        <v>143.63</v>
      </c>
      <c r="EW417">
        <v>15.28</v>
      </c>
      <c r="EX417">
        <v>0.22</v>
      </c>
      <c r="EY417">
        <v>0</v>
      </c>
      <c r="FQ417">
        <v>0</v>
      </c>
      <c r="FR417">
        <f t="shared" si="507"/>
        <v>0</v>
      </c>
      <c r="FS417">
        <v>0</v>
      </c>
      <c r="FX417">
        <v>95</v>
      </c>
      <c r="FY417">
        <v>65</v>
      </c>
      <c r="GA417" t="s">
        <v>6</v>
      </c>
      <c r="GD417">
        <v>0</v>
      </c>
      <c r="GF417">
        <v>-111825861</v>
      </c>
      <c r="GG417">
        <v>1</v>
      </c>
      <c r="GH417">
        <v>1</v>
      </c>
      <c r="GI417">
        <v>4</v>
      </c>
      <c r="GJ417">
        <v>0</v>
      </c>
      <c r="GK417">
        <f>ROUND(R417*(S12)/100,2)</f>
        <v>0</v>
      </c>
      <c r="GL417">
        <f t="shared" si="508"/>
        <v>0</v>
      </c>
      <c r="GM417">
        <f t="shared" si="509"/>
        <v>345.93</v>
      </c>
      <c r="GN417">
        <f t="shared" si="510"/>
        <v>0</v>
      </c>
      <c r="GO417">
        <f t="shared" si="511"/>
        <v>345.93</v>
      </c>
      <c r="GP417">
        <f t="shared" si="512"/>
        <v>0</v>
      </c>
      <c r="GR417">
        <v>0</v>
      </c>
      <c r="GS417">
        <v>3</v>
      </c>
      <c r="GT417">
        <v>0</v>
      </c>
      <c r="GU417" t="s">
        <v>6</v>
      </c>
      <c r="GV417">
        <f t="shared" si="513"/>
        <v>0</v>
      </c>
      <c r="GW417">
        <v>1</v>
      </c>
      <c r="GX417">
        <f t="shared" si="514"/>
        <v>0</v>
      </c>
      <c r="HA417">
        <v>0</v>
      </c>
      <c r="HB417">
        <v>0</v>
      </c>
      <c r="IK417">
        <v>0</v>
      </c>
    </row>
    <row r="418" spans="1:255" x14ac:dyDescent="0.2">
      <c r="A418" s="2">
        <v>18</v>
      </c>
      <c r="B418" s="2">
        <v>1</v>
      </c>
      <c r="C418" s="2">
        <v>874</v>
      </c>
      <c r="D418" s="2"/>
      <c r="E418" s="2" t="s">
        <v>633</v>
      </c>
      <c r="F418" s="2" t="s">
        <v>634</v>
      </c>
      <c r="G418" s="2" t="s">
        <v>635</v>
      </c>
      <c r="H418" s="2" t="s">
        <v>636</v>
      </c>
      <c r="I418" s="2">
        <f>I416*J418</f>
        <v>1</v>
      </c>
      <c r="J418" s="2">
        <v>10</v>
      </c>
      <c r="K418" s="2"/>
      <c r="L418" s="2"/>
      <c r="M418" s="2"/>
      <c r="N418" s="2"/>
      <c r="O418" s="2">
        <f t="shared" si="478"/>
        <v>149.84</v>
      </c>
      <c r="P418" s="2">
        <f t="shared" si="479"/>
        <v>149.84</v>
      </c>
      <c r="Q418" s="2">
        <f t="shared" si="480"/>
        <v>0</v>
      </c>
      <c r="R418" s="2">
        <f t="shared" si="481"/>
        <v>0</v>
      </c>
      <c r="S418" s="2">
        <f t="shared" si="482"/>
        <v>0</v>
      </c>
      <c r="T418" s="2">
        <f t="shared" si="483"/>
        <v>0</v>
      </c>
      <c r="U418" s="2">
        <f t="shared" si="484"/>
        <v>0</v>
      </c>
      <c r="V418" s="2">
        <f t="shared" si="485"/>
        <v>0</v>
      </c>
      <c r="W418" s="2">
        <f t="shared" si="486"/>
        <v>0</v>
      </c>
      <c r="X418" s="2">
        <f t="shared" si="487"/>
        <v>0</v>
      </c>
      <c r="Y418" s="2">
        <f t="shared" si="488"/>
        <v>0</v>
      </c>
      <c r="Z418" s="2"/>
      <c r="AA418" s="2">
        <v>16688585</v>
      </c>
      <c r="AB418" s="2">
        <f t="shared" si="489"/>
        <v>149.84</v>
      </c>
      <c r="AC418" s="2">
        <f t="shared" si="490"/>
        <v>149.84</v>
      </c>
      <c r="AD418" s="2">
        <f t="shared" si="491"/>
        <v>0</v>
      </c>
      <c r="AE418" s="2">
        <f t="shared" si="492"/>
        <v>0</v>
      </c>
      <c r="AF418" s="2">
        <f t="shared" si="492"/>
        <v>0</v>
      </c>
      <c r="AG418" s="2">
        <f t="shared" si="493"/>
        <v>0</v>
      </c>
      <c r="AH418" s="2">
        <f t="shared" si="494"/>
        <v>0</v>
      </c>
      <c r="AI418" s="2">
        <f t="shared" si="494"/>
        <v>0</v>
      </c>
      <c r="AJ418" s="2">
        <f t="shared" si="495"/>
        <v>0</v>
      </c>
      <c r="AK418" s="2">
        <v>149.84</v>
      </c>
      <c r="AL418" s="2">
        <v>149.84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95</v>
      </c>
      <c r="AU418" s="2">
        <v>65</v>
      </c>
      <c r="AV418" s="2">
        <v>1</v>
      </c>
      <c r="AW418" s="2">
        <v>1</v>
      </c>
      <c r="AX418" s="2"/>
      <c r="AY418" s="2"/>
      <c r="AZ418" s="2">
        <v>1</v>
      </c>
      <c r="BA418" s="2">
        <v>1</v>
      </c>
      <c r="BB418" s="2">
        <v>1</v>
      </c>
      <c r="BC418" s="2">
        <v>1</v>
      </c>
      <c r="BD418" s="2" t="s">
        <v>6</v>
      </c>
      <c r="BE418" s="2" t="s">
        <v>6</v>
      </c>
      <c r="BF418" s="2" t="s">
        <v>6</v>
      </c>
      <c r="BG418" s="2" t="s">
        <v>6</v>
      </c>
      <c r="BH418" s="2">
        <v>3</v>
      </c>
      <c r="BI418" s="2">
        <v>2</v>
      </c>
      <c r="BJ418" s="2" t="s">
        <v>637</v>
      </c>
      <c r="BK418" s="2"/>
      <c r="BL418" s="2"/>
      <c r="BM418" s="2">
        <v>108001</v>
      </c>
      <c r="BN418" s="2">
        <v>0</v>
      </c>
      <c r="BO418" s="2" t="s">
        <v>6</v>
      </c>
      <c r="BP418" s="2">
        <v>0</v>
      </c>
      <c r="BQ418" s="2">
        <v>3</v>
      </c>
      <c r="BR418" s="2">
        <v>0</v>
      </c>
      <c r="BS418" s="2">
        <v>1</v>
      </c>
      <c r="BT418" s="2">
        <v>1</v>
      </c>
      <c r="BU418" s="2">
        <v>1</v>
      </c>
      <c r="BV418" s="2">
        <v>1</v>
      </c>
      <c r="BW418" s="2">
        <v>1</v>
      </c>
      <c r="BX418" s="2">
        <v>1</v>
      </c>
      <c r="BY418" s="2" t="s">
        <v>6</v>
      </c>
      <c r="BZ418" s="2">
        <v>95</v>
      </c>
      <c r="CA418" s="2">
        <v>65</v>
      </c>
      <c r="CB418" s="2"/>
      <c r="CC418" s="2"/>
      <c r="CD418" s="2"/>
      <c r="CE418" s="2"/>
      <c r="CF418" s="2">
        <v>0</v>
      </c>
      <c r="CG418" s="2">
        <v>0</v>
      </c>
      <c r="CH418" s="2"/>
      <c r="CI418" s="2"/>
      <c r="CJ418" s="2"/>
      <c r="CK418" s="2"/>
      <c r="CL418" s="2"/>
      <c r="CM418" s="2">
        <v>0</v>
      </c>
      <c r="CN418" s="2" t="s">
        <v>6</v>
      </c>
      <c r="CO418" s="2">
        <v>0</v>
      </c>
      <c r="CP418" s="2">
        <f t="shared" si="496"/>
        <v>149.84</v>
      </c>
      <c r="CQ418" s="2">
        <f t="shared" si="497"/>
        <v>149.84</v>
      </c>
      <c r="CR418" s="2">
        <f t="shared" si="498"/>
        <v>0</v>
      </c>
      <c r="CS418" s="2">
        <f t="shared" si="499"/>
        <v>0</v>
      </c>
      <c r="CT418" s="2">
        <f t="shared" si="500"/>
        <v>0</v>
      </c>
      <c r="CU418" s="2">
        <f t="shared" si="501"/>
        <v>0</v>
      </c>
      <c r="CV418" s="2">
        <f t="shared" si="502"/>
        <v>0</v>
      </c>
      <c r="CW418" s="2">
        <f t="shared" si="503"/>
        <v>0</v>
      </c>
      <c r="CX418" s="2">
        <f t="shared" si="504"/>
        <v>0</v>
      </c>
      <c r="CY418" s="2">
        <f t="shared" si="505"/>
        <v>0</v>
      </c>
      <c r="CZ418" s="2">
        <f t="shared" si="506"/>
        <v>0</v>
      </c>
      <c r="DA418" s="2"/>
      <c r="DB418" s="2"/>
      <c r="DC418" s="2" t="s">
        <v>6</v>
      </c>
      <c r="DD418" s="2" t="s">
        <v>6</v>
      </c>
      <c r="DE418" s="2" t="s">
        <v>6</v>
      </c>
      <c r="DF418" s="2" t="s">
        <v>6</v>
      </c>
      <c r="DG418" s="2" t="s">
        <v>6</v>
      </c>
      <c r="DH418" s="2" t="s">
        <v>6</v>
      </c>
      <c r="DI418" s="2" t="s">
        <v>6</v>
      </c>
      <c r="DJ418" s="2" t="s">
        <v>6</v>
      </c>
      <c r="DK418" s="2" t="s">
        <v>6</v>
      </c>
      <c r="DL418" s="2" t="s">
        <v>6</v>
      </c>
      <c r="DM418" s="2" t="s">
        <v>6</v>
      </c>
      <c r="DN418" s="2">
        <v>0</v>
      </c>
      <c r="DO418" s="2">
        <v>0</v>
      </c>
      <c r="DP418" s="2">
        <v>1</v>
      </c>
      <c r="DQ418" s="2">
        <v>1</v>
      </c>
      <c r="DR418" s="2"/>
      <c r="DS418" s="2"/>
      <c r="DT418" s="2"/>
      <c r="DU418" s="2">
        <v>1003</v>
      </c>
      <c r="DV418" s="2" t="s">
        <v>636</v>
      </c>
      <c r="DW418" s="2" t="s">
        <v>636</v>
      </c>
      <c r="DX418" s="2">
        <v>10</v>
      </c>
      <c r="DY418" s="2"/>
      <c r="DZ418" s="2"/>
      <c r="EA418" s="2"/>
      <c r="EB418" s="2"/>
      <c r="EC418" s="2"/>
      <c r="ED418" s="2"/>
      <c r="EE418" s="2">
        <v>16510370</v>
      </c>
      <c r="EF418" s="2">
        <v>3</v>
      </c>
      <c r="EG418" s="2" t="s">
        <v>451</v>
      </c>
      <c r="EH418" s="2">
        <v>0</v>
      </c>
      <c r="EI418" s="2" t="s">
        <v>6</v>
      </c>
      <c r="EJ418" s="2">
        <v>2</v>
      </c>
      <c r="EK418" s="2">
        <v>108001</v>
      </c>
      <c r="EL418" s="2" t="s">
        <v>452</v>
      </c>
      <c r="EM418" s="2" t="s">
        <v>453</v>
      </c>
      <c r="EN418" s="2"/>
      <c r="EO418" s="2" t="s">
        <v>6</v>
      </c>
      <c r="EP418" s="2"/>
      <c r="EQ418" s="2">
        <v>0</v>
      </c>
      <c r="ER418" s="2">
        <v>149.84</v>
      </c>
      <c r="ES418" s="2">
        <v>149.84</v>
      </c>
      <c r="ET418" s="2">
        <v>0</v>
      </c>
      <c r="EU418" s="2">
        <v>0</v>
      </c>
      <c r="EV418" s="2">
        <v>0</v>
      </c>
      <c r="EW418" s="2">
        <v>0</v>
      </c>
      <c r="EX418" s="2">
        <v>0</v>
      </c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>
        <v>0</v>
      </c>
      <c r="FR418" s="2">
        <f t="shared" si="507"/>
        <v>0</v>
      </c>
      <c r="FS418" s="2">
        <v>0</v>
      </c>
      <c r="FT418" s="2"/>
      <c r="FU418" s="2"/>
      <c r="FV418" s="2"/>
      <c r="FW418" s="2"/>
      <c r="FX418" s="2">
        <v>95</v>
      </c>
      <c r="FY418" s="2">
        <v>65</v>
      </c>
      <c r="FZ418" s="2"/>
      <c r="GA418" s="2" t="s">
        <v>6</v>
      </c>
      <c r="GB418" s="2"/>
      <c r="GC418" s="2"/>
      <c r="GD418" s="2">
        <v>0</v>
      </c>
      <c r="GE418" s="2"/>
      <c r="GF418" s="2">
        <v>-1778239840</v>
      </c>
      <c r="GG418" s="2">
        <v>2</v>
      </c>
      <c r="GH418" s="2">
        <v>1</v>
      </c>
      <c r="GI418" s="2">
        <v>-2</v>
      </c>
      <c r="GJ418" s="2">
        <v>0</v>
      </c>
      <c r="GK418" s="2">
        <f>ROUND(R418*(R12)/100,2)</f>
        <v>0</v>
      </c>
      <c r="GL418" s="2">
        <f t="shared" si="508"/>
        <v>0</v>
      </c>
      <c r="GM418" s="2">
        <f t="shared" si="509"/>
        <v>149.84</v>
      </c>
      <c r="GN418" s="2">
        <f t="shared" si="510"/>
        <v>0</v>
      </c>
      <c r="GO418" s="2">
        <f t="shared" si="511"/>
        <v>149.84</v>
      </c>
      <c r="GP418" s="2">
        <f t="shared" si="512"/>
        <v>0</v>
      </c>
      <c r="GQ418" s="2"/>
      <c r="GR418" s="2">
        <v>0</v>
      </c>
      <c r="GS418" s="2">
        <v>3</v>
      </c>
      <c r="GT418" s="2">
        <v>0</v>
      </c>
      <c r="GU418" s="2" t="s">
        <v>6</v>
      </c>
      <c r="GV418" s="2">
        <f t="shared" si="513"/>
        <v>0</v>
      </c>
      <c r="GW418" s="2">
        <v>1</v>
      </c>
      <c r="GX418" s="2">
        <f t="shared" si="514"/>
        <v>0</v>
      </c>
      <c r="GY418" s="2"/>
      <c r="GZ418" s="2"/>
      <c r="HA418" s="2">
        <v>0</v>
      </c>
      <c r="HB418" s="2">
        <v>0</v>
      </c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>
        <v>0</v>
      </c>
      <c r="IL418" s="2"/>
      <c r="IM418" s="2"/>
      <c r="IN418" s="2"/>
      <c r="IO418" s="2"/>
      <c r="IP418" s="2"/>
      <c r="IQ418" s="2"/>
      <c r="IR418" s="2"/>
      <c r="IS418" s="2"/>
      <c r="IT418" s="2"/>
      <c r="IU418" s="2"/>
    </row>
    <row r="419" spans="1:255" x14ac:dyDescent="0.2">
      <c r="A419">
        <v>18</v>
      </c>
      <c r="B419">
        <v>1</v>
      </c>
      <c r="C419">
        <v>885</v>
      </c>
      <c r="E419" t="s">
        <v>633</v>
      </c>
      <c r="F419" t="s">
        <v>634</v>
      </c>
      <c r="G419" t="s">
        <v>635</v>
      </c>
      <c r="H419" t="s">
        <v>636</v>
      </c>
      <c r="I419">
        <f>I417*J419</f>
        <v>1</v>
      </c>
      <c r="J419">
        <v>10</v>
      </c>
      <c r="O419">
        <f t="shared" si="478"/>
        <v>1068.3599999999999</v>
      </c>
      <c r="P419">
        <f t="shared" si="479"/>
        <v>1068.3599999999999</v>
      </c>
      <c r="Q419">
        <f t="shared" si="480"/>
        <v>0</v>
      </c>
      <c r="R419">
        <f t="shared" si="481"/>
        <v>0</v>
      </c>
      <c r="S419">
        <f t="shared" si="482"/>
        <v>0</v>
      </c>
      <c r="T419">
        <f t="shared" si="483"/>
        <v>0</v>
      </c>
      <c r="U419">
        <f t="shared" si="484"/>
        <v>0</v>
      </c>
      <c r="V419">
        <f t="shared" si="485"/>
        <v>0</v>
      </c>
      <c r="W419">
        <f t="shared" si="486"/>
        <v>0</v>
      </c>
      <c r="X419">
        <f t="shared" si="487"/>
        <v>0</v>
      </c>
      <c r="Y419">
        <f t="shared" si="488"/>
        <v>0</v>
      </c>
      <c r="AA419">
        <v>16688586</v>
      </c>
      <c r="AB419">
        <f t="shared" si="489"/>
        <v>149.84</v>
      </c>
      <c r="AC419">
        <f t="shared" si="490"/>
        <v>149.84</v>
      </c>
      <c r="AD419">
        <f t="shared" si="491"/>
        <v>0</v>
      </c>
      <c r="AE419">
        <f t="shared" si="492"/>
        <v>0</v>
      </c>
      <c r="AF419">
        <f t="shared" si="492"/>
        <v>0</v>
      </c>
      <c r="AG419">
        <f t="shared" si="493"/>
        <v>0</v>
      </c>
      <c r="AH419">
        <f t="shared" si="494"/>
        <v>0</v>
      </c>
      <c r="AI419">
        <f t="shared" si="494"/>
        <v>0</v>
      </c>
      <c r="AJ419">
        <f t="shared" si="495"/>
        <v>0</v>
      </c>
      <c r="AK419">
        <v>149.84</v>
      </c>
      <c r="AL419">
        <v>149.84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95</v>
      </c>
      <c r="AU419">
        <v>65</v>
      </c>
      <c r="AV419">
        <v>1</v>
      </c>
      <c r="AW419">
        <v>1</v>
      </c>
      <c r="AZ419">
        <v>7.13</v>
      </c>
      <c r="BA419">
        <v>1</v>
      </c>
      <c r="BB419">
        <v>1</v>
      </c>
      <c r="BC419">
        <v>7.13</v>
      </c>
      <c r="BD419" t="s">
        <v>6</v>
      </c>
      <c r="BE419" t="s">
        <v>6</v>
      </c>
      <c r="BF419" t="s">
        <v>6</v>
      </c>
      <c r="BG419" t="s">
        <v>6</v>
      </c>
      <c r="BH419">
        <v>3</v>
      </c>
      <c r="BI419">
        <v>2</v>
      </c>
      <c r="BJ419" t="s">
        <v>637</v>
      </c>
      <c r="BM419">
        <v>108001</v>
      </c>
      <c r="BN419">
        <v>0</v>
      </c>
      <c r="BO419" t="s">
        <v>6</v>
      </c>
      <c r="BP419">
        <v>0</v>
      </c>
      <c r="BQ419">
        <v>3</v>
      </c>
      <c r="BR419">
        <v>0</v>
      </c>
      <c r="BS419">
        <v>1</v>
      </c>
      <c r="BT419">
        <v>1</v>
      </c>
      <c r="BU419">
        <v>1</v>
      </c>
      <c r="BV419">
        <v>1</v>
      </c>
      <c r="BW419">
        <v>1</v>
      </c>
      <c r="BX419">
        <v>1</v>
      </c>
      <c r="BY419" t="s">
        <v>6</v>
      </c>
      <c r="BZ419">
        <v>95</v>
      </c>
      <c r="CA419">
        <v>65</v>
      </c>
      <c r="CF419">
        <v>0</v>
      </c>
      <c r="CG419">
        <v>0</v>
      </c>
      <c r="CM419">
        <v>0</v>
      </c>
      <c r="CN419" t="s">
        <v>6</v>
      </c>
      <c r="CO419">
        <v>0</v>
      </c>
      <c r="CP419">
        <f t="shared" si="496"/>
        <v>1068.3599999999999</v>
      </c>
      <c r="CQ419">
        <f t="shared" si="497"/>
        <v>1068.3592000000001</v>
      </c>
      <c r="CR419">
        <f t="shared" si="498"/>
        <v>0</v>
      </c>
      <c r="CS419">
        <f t="shared" si="499"/>
        <v>0</v>
      </c>
      <c r="CT419">
        <f t="shared" si="500"/>
        <v>0</v>
      </c>
      <c r="CU419">
        <f t="shared" si="501"/>
        <v>0</v>
      </c>
      <c r="CV419">
        <f t="shared" si="502"/>
        <v>0</v>
      </c>
      <c r="CW419">
        <f t="shared" si="503"/>
        <v>0</v>
      </c>
      <c r="CX419">
        <f t="shared" si="504"/>
        <v>0</v>
      </c>
      <c r="CY419">
        <f t="shared" si="505"/>
        <v>0</v>
      </c>
      <c r="CZ419">
        <f t="shared" si="506"/>
        <v>0</v>
      </c>
      <c r="DC419" t="s">
        <v>6</v>
      </c>
      <c r="DD419" t="s">
        <v>6</v>
      </c>
      <c r="DE419" t="s">
        <v>6</v>
      </c>
      <c r="DF419" t="s">
        <v>6</v>
      </c>
      <c r="DG419" t="s">
        <v>6</v>
      </c>
      <c r="DH419" t="s">
        <v>6</v>
      </c>
      <c r="DI419" t="s">
        <v>6</v>
      </c>
      <c r="DJ419" t="s">
        <v>6</v>
      </c>
      <c r="DK419" t="s">
        <v>6</v>
      </c>
      <c r="DL419" t="s">
        <v>6</v>
      </c>
      <c r="DM419" t="s">
        <v>6</v>
      </c>
      <c r="DN419">
        <v>0</v>
      </c>
      <c r="DO419">
        <v>0</v>
      </c>
      <c r="DP419">
        <v>1</v>
      </c>
      <c r="DQ419">
        <v>1</v>
      </c>
      <c r="DU419">
        <v>1003</v>
      </c>
      <c r="DV419" t="s">
        <v>636</v>
      </c>
      <c r="DW419" t="s">
        <v>636</v>
      </c>
      <c r="DX419">
        <v>10</v>
      </c>
      <c r="EE419">
        <v>16510370</v>
      </c>
      <c r="EF419">
        <v>3</v>
      </c>
      <c r="EG419" t="s">
        <v>451</v>
      </c>
      <c r="EH419">
        <v>0</v>
      </c>
      <c r="EI419" t="s">
        <v>6</v>
      </c>
      <c r="EJ419">
        <v>2</v>
      </c>
      <c r="EK419">
        <v>108001</v>
      </c>
      <c r="EL419" t="s">
        <v>452</v>
      </c>
      <c r="EM419" t="s">
        <v>453</v>
      </c>
      <c r="EO419" t="s">
        <v>6</v>
      </c>
      <c r="EQ419">
        <v>0</v>
      </c>
      <c r="ER419">
        <v>149.84</v>
      </c>
      <c r="ES419">
        <v>149.84</v>
      </c>
      <c r="ET419">
        <v>0</v>
      </c>
      <c r="EU419">
        <v>0</v>
      </c>
      <c r="EV419">
        <v>0</v>
      </c>
      <c r="EW419">
        <v>0</v>
      </c>
      <c r="EX419">
        <v>0</v>
      </c>
      <c r="FQ419">
        <v>0</v>
      </c>
      <c r="FR419">
        <f t="shared" si="507"/>
        <v>0</v>
      </c>
      <c r="FS419">
        <v>0</v>
      </c>
      <c r="FX419">
        <v>95</v>
      </c>
      <c r="FY419">
        <v>65</v>
      </c>
      <c r="GA419" t="s">
        <v>6</v>
      </c>
      <c r="GD419">
        <v>0</v>
      </c>
      <c r="GF419">
        <v>-1778239840</v>
      </c>
      <c r="GG419">
        <v>1</v>
      </c>
      <c r="GH419">
        <v>1</v>
      </c>
      <c r="GI419">
        <v>4</v>
      </c>
      <c r="GJ419">
        <v>0</v>
      </c>
      <c r="GK419">
        <f>ROUND(R419*(S12)/100,2)</f>
        <v>0</v>
      </c>
      <c r="GL419">
        <f t="shared" si="508"/>
        <v>0</v>
      </c>
      <c r="GM419">
        <f t="shared" si="509"/>
        <v>1068.3599999999999</v>
      </c>
      <c r="GN419">
        <f t="shared" si="510"/>
        <v>0</v>
      </c>
      <c r="GO419">
        <f t="shared" si="511"/>
        <v>1068.3599999999999</v>
      </c>
      <c r="GP419">
        <f t="shared" si="512"/>
        <v>0</v>
      </c>
      <c r="GR419">
        <v>0</v>
      </c>
      <c r="GS419">
        <v>3</v>
      </c>
      <c r="GT419">
        <v>0</v>
      </c>
      <c r="GU419" t="s">
        <v>6</v>
      </c>
      <c r="GV419">
        <f t="shared" si="513"/>
        <v>0</v>
      </c>
      <c r="GW419">
        <v>1</v>
      </c>
      <c r="GX419">
        <f t="shared" si="514"/>
        <v>0</v>
      </c>
      <c r="HA419">
        <v>0</v>
      </c>
      <c r="HB419">
        <v>0</v>
      </c>
      <c r="IK419">
        <v>0</v>
      </c>
    </row>
    <row r="420" spans="1:255" x14ac:dyDescent="0.2">
      <c r="A420" s="2">
        <v>17</v>
      </c>
      <c r="B420" s="2">
        <v>1</v>
      </c>
      <c r="C420" s="2">
        <f>ROW(SmtRes!A889)</f>
        <v>889</v>
      </c>
      <c r="D420" s="2">
        <f>ROW(EtalonRes!A829)</f>
        <v>829</v>
      </c>
      <c r="E420" s="2" t="s">
        <v>638</v>
      </c>
      <c r="F420" s="2" t="s">
        <v>639</v>
      </c>
      <c r="G420" s="2" t="s">
        <v>640</v>
      </c>
      <c r="H420" s="2" t="s">
        <v>641</v>
      </c>
      <c r="I420" s="2">
        <f>ROUND(12.6/100,9)</f>
        <v>0.126</v>
      </c>
      <c r="J420" s="2">
        <v>0</v>
      </c>
      <c r="K420" s="2"/>
      <c r="L420" s="2"/>
      <c r="M420" s="2"/>
      <c r="N420" s="2"/>
      <c r="O420" s="2">
        <f t="shared" si="478"/>
        <v>18.940000000000001</v>
      </c>
      <c r="P420" s="2">
        <f t="shared" si="479"/>
        <v>0</v>
      </c>
      <c r="Q420" s="2">
        <f t="shared" si="480"/>
        <v>0.79</v>
      </c>
      <c r="R420" s="2">
        <f t="shared" si="481"/>
        <v>0.34</v>
      </c>
      <c r="S420" s="2">
        <f t="shared" si="482"/>
        <v>18.149999999999999</v>
      </c>
      <c r="T420" s="2">
        <f t="shared" si="483"/>
        <v>0</v>
      </c>
      <c r="U420" s="2">
        <f t="shared" si="484"/>
        <v>2.3058000000000001</v>
      </c>
      <c r="V420" s="2">
        <f t="shared" si="485"/>
        <v>2.52E-2</v>
      </c>
      <c r="W420" s="2">
        <f t="shared" si="486"/>
        <v>0</v>
      </c>
      <c r="X420" s="2">
        <f t="shared" si="487"/>
        <v>13.68</v>
      </c>
      <c r="Y420" s="2">
        <f t="shared" si="488"/>
        <v>9.25</v>
      </c>
      <c r="Z420" s="2"/>
      <c r="AA420" s="2">
        <v>16688585</v>
      </c>
      <c r="AB420" s="2">
        <f t="shared" si="489"/>
        <v>150.27000000000001</v>
      </c>
      <c r="AC420" s="2">
        <f t="shared" si="490"/>
        <v>0</v>
      </c>
      <c r="AD420" s="2">
        <f t="shared" si="491"/>
        <v>6.25</v>
      </c>
      <c r="AE420" s="2">
        <f t="shared" si="492"/>
        <v>2.7</v>
      </c>
      <c r="AF420" s="2">
        <f t="shared" si="492"/>
        <v>144.02000000000001</v>
      </c>
      <c r="AG420" s="2">
        <f t="shared" si="493"/>
        <v>0</v>
      </c>
      <c r="AH420" s="2">
        <f t="shared" si="494"/>
        <v>18.3</v>
      </c>
      <c r="AI420" s="2">
        <f t="shared" si="494"/>
        <v>0.2</v>
      </c>
      <c r="AJ420" s="2">
        <f t="shared" si="495"/>
        <v>0</v>
      </c>
      <c r="AK420" s="2">
        <v>150.27000000000001</v>
      </c>
      <c r="AL420" s="2">
        <v>0</v>
      </c>
      <c r="AM420" s="2">
        <v>6.25</v>
      </c>
      <c r="AN420" s="2">
        <v>2.7</v>
      </c>
      <c r="AO420" s="2">
        <v>144.02000000000001</v>
      </c>
      <c r="AP420" s="2">
        <v>0</v>
      </c>
      <c r="AQ420" s="2">
        <v>18.3</v>
      </c>
      <c r="AR420" s="2">
        <v>0.2</v>
      </c>
      <c r="AS420" s="2">
        <v>0</v>
      </c>
      <c r="AT420" s="2">
        <v>74</v>
      </c>
      <c r="AU420" s="2">
        <v>50</v>
      </c>
      <c r="AV420" s="2">
        <v>1</v>
      </c>
      <c r="AW420" s="2">
        <v>1</v>
      </c>
      <c r="AX420" s="2"/>
      <c r="AY420" s="2"/>
      <c r="AZ420" s="2">
        <v>1</v>
      </c>
      <c r="BA420" s="2">
        <v>1</v>
      </c>
      <c r="BB420" s="2">
        <v>1</v>
      </c>
      <c r="BC420" s="2">
        <v>1</v>
      </c>
      <c r="BD420" s="2" t="s">
        <v>6</v>
      </c>
      <c r="BE420" s="2" t="s">
        <v>6</v>
      </c>
      <c r="BF420" s="2" t="s">
        <v>6</v>
      </c>
      <c r="BG420" s="2" t="s">
        <v>6</v>
      </c>
      <c r="BH420" s="2">
        <v>0</v>
      </c>
      <c r="BI420" s="2">
        <v>1</v>
      </c>
      <c r="BJ420" s="2" t="s">
        <v>642</v>
      </c>
      <c r="BK420" s="2"/>
      <c r="BL420" s="2"/>
      <c r="BM420" s="2">
        <v>65003</v>
      </c>
      <c r="BN420" s="2">
        <v>0</v>
      </c>
      <c r="BO420" s="2" t="s">
        <v>6</v>
      </c>
      <c r="BP420" s="2">
        <v>0</v>
      </c>
      <c r="BQ420" s="2">
        <v>6</v>
      </c>
      <c r="BR420" s="2">
        <v>0</v>
      </c>
      <c r="BS420" s="2">
        <v>1</v>
      </c>
      <c r="BT420" s="2">
        <v>1</v>
      </c>
      <c r="BU420" s="2">
        <v>1</v>
      </c>
      <c r="BV420" s="2">
        <v>1</v>
      </c>
      <c r="BW420" s="2">
        <v>1</v>
      </c>
      <c r="BX420" s="2">
        <v>1</v>
      </c>
      <c r="BY420" s="2" t="s">
        <v>6</v>
      </c>
      <c r="BZ420" s="2">
        <v>74</v>
      </c>
      <c r="CA420" s="2">
        <v>50</v>
      </c>
      <c r="CB420" s="2"/>
      <c r="CC420" s="2"/>
      <c r="CD420" s="2"/>
      <c r="CE420" s="2"/>
      <c r="CF420" s="2">
        <v>0</v>
      </c>
      <c r="CG420" s="2">
        <v>0</v>
      </c>
      <c r="CH420" s="2"/>
      <c r="CI420" s="2"/>
      <c r="CJ420" s="2"/>
      <c r="CK420" s="2"/>
      <c r="CL420" s="2"/>
      <c r="CM420" s="2">
        <v>0</v>
      </c>
      <c r="CN420" s="2" t="s">
        <v>6</v>
      </c>
      <c r="CO420" s="2">
        <v>0</v>
      </c>
      <c r="CP420" s="2">
        <f t="shared" si="496"/>
        <v>18.939999999999998</v>
      </c>
      <c r="CQ420" s="2">
        <f t="shared" si="497"/>
        <v>0</v>
      </c>
      <c r="CR420" s="2">
        <f t="shared" si="498"/>
        <v>6.25</v>
      </c>
      <c r="CS420" s="2">
        <f t="shared" si="499"/>
        <v>2.7</v>
      </c>
      <c r="CT420" s="2">
        <f t="shared" si="500"/>
        <v>144.02000000000001</v>
      </c>
      <c r="CU420" s="2">
        <f t="shared" si="501"/>
        <v>0</v>
      </c>
      <c r="CV420" s="2">
        <f t="shared" si="502"/>
        <v>18.3</v>
      </c>
      <c r="CW420" s="2">
        <f t="shared" si="503"/>
        <v>0.2</v>
      </c>
      <c r="CX420" s="2">
        <f t="shared" si="504"/>
        <v>0</v>
      </c>
      <c r="CY420" s="2">
        <f t="shared" si="505"/>
        <v>13.682600000000001</v>
      </c>
      <c r="CZ420" s="2">
        <f t="shared" si="506"/>
        <v>9.2449999999999992</v>
      </c>
      <c r="DA420" s="2"/>
      <c r="DB420" s="2"/>
      <c r="DC420" s="2" t="s">
        <v>6</v>
      </c>
      <c r="DD420" s="2" t="s">
        <v>6</v>
      </c>
      <c r="DE420" s="2" t="s">
        <v>6</v>
      </c>
      <c r="DF420" s="2" t="s">
        <v>6</v>
      </c>
      <c r="DG420" s="2" t="s">
        <v>6</v>
      </c>
      <c r="DH420" s="2" t="s">
        <v>6</v>
      </c>
      <c r="DI420" s="2" t="s">
        <v>6</v>
      </c>
      <c r="DJ420" s="2" t="s">
        <v>6</v>
      </c>
      <c r="DK420" s="2" t="s">
        <v>6</v>
      </c>
      <c r="DL420" s="2" t="s">
        <v>6</v>
      </c>
      <c r="DM420" s="2" t="s">
        <v>6</v>
      </c>
      <c r="DN420" s="2">
        <v>0</v>
      </c>
      <c r="DO420" s="2">
        <v>0</v>
      </c>
      <c r="DP420" s="2">
        <v>1</v>
      </c>
      <c r="DQ420" s="2">
        <v>1</v>
      </c>
      <c r="DR420" s="2"/>
      <c r="DS420" s="2"/>
      <c r="DT420" s="2"/>
      <c r="DU420" s="2">
        <v>1013</v>
      </c>
      <c r="DV420" s="2" t="s">
        <v>641</v>
      </c>
      <c r="DW420" s="2" t="s">
        <v>641</v>
      </c>
      <c r="DX420" s="2">
        <v>1</v>
      </c>
      <c r="DY420" s="2"/>
      <c r="DZ420" s="2"/>
      <c r="EA420" s="2"/>
      <c r="EB420" s="2"/>
      <c r="EC420" s="2"/>
      <c r="ED420" s="2"/>
      <c r="EE420" s="2">
        <v>16510578</v>
      </c>
      <c r="EF420" s="2">
        <v>6</v>
      </c>
      <c r="EG420" s="2" t="s">
        <v>39</v>
      </c>
      <c r="EH420" s="2">
        <v>0</v>
      </c>
      <c r="EI420" s="2" t="s">
        <v>6</v>
      </c>
      <c r="EJ420" s="2">
        <v>1</v>
      </c>
      <c r="EK420" s="2">
        <v>65003</v>
      </c>
      <c r="EL420" s="2" t="s">
        <v>630</v>
      </c>
      <c r="EM420" s="2" t="s">
        <v>631</v>
      </c>
      <c r="EN420" s="2"/>
      <c r="EO420" s="2" t="s">
        <v>6</v>
      </c>
      <c r="EP420" s="2"/>
      <c r="EQ420" s="2">
        <v>0</v>
      </c>
      <c r="ER420" s="2">
        <v>150.27000000000001</v>
      </c>
      <c r="ES420" s="2">
        <v>0</v>
      </c>
      <c r="ET420" s="2">
        <v>6.25</v>
      </c>
      <c r="EU420" s="2">
        <v>2.7</v>
      </c>
      <c r="EV420" s="2">
        <v>144.02000000000001</v>
      </c>
      <c r="EW420" s="2">
        <v>18.3</v>
      </c>
      <c r="EX420" s="2">
        <v>0.2</v>
      </c>
      <c r="EY420" s="2">
        <v>0</v>
      </c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>
        <v>0</v>
      </c>
      <c r="FR420" s="2">
        <f t="shared" si="507"/>
        <v>0</v>
      </c>
      <c r="FS420" s="2">
        <v>0</v>
      </c>
      <c r="FT420" s="2"/>
      <c r="FU420" s="2"/>
      <c r="FV420" s="2"/>
      <c r="FW420" s="2"/>
      <c r="FX420" s="2">
        <v>74</v>
      </c>
      <c r="FY420" s="2">
        <v>50</v>
      </c>
      <c r="FZ420" s="2"/>
      <c r="GA420" s="2" t="s">
        <v>6</v>
      </c>
      <c r="GB420" s="2"/>
      <c r="GC420" s="2"/>
      <c r="GD420" s="2">
        <v>0</v>
      </c>
      <c r="GE420" s="2"/>
      <c r="GF420" s="2">
        <v>-1864282751</v>
      </c>
      <c r="GG420" s="2">
        <v>2</v>
      </c>
      <c r="GH420" s="2">
        <v>1</v>
      </c>
      <c r="GI420" s="2">
        <v>-2</v>
      </c>
      <c r="GJ420" s="2">
        <v>0</v>
      </c>
      <c r="GK420" s="2">
        <f>ROUND(R420*(R12)/100,2)</f>
        <v>0</v>
      </c>
      <c r="GL420" s="2">
        <f t="shared" si="508"/>
        <v>0</v>
      </c>
      <c r="GM420" s="2">
        <f t="shared" si="509"/>
        <v>41.87</v>
      </c>
      <c r="GN420" s="2">
        <f t="shared" si="510"/>
        <v>41.87</v>
      </c>
      <c r="GO420" s="2">
        <f t="shared" si="511"/>
        <v>0</v>
      </c>
      <c r="GP420" s="2">
        <f t="shared" si="512"/>
        <v>0</v>
      </c>
      <c r="GQ420" s="2"/>
      <c r="GR420" s="2">
        <v>0</v>
      </c>
      <c r="GS420" s="2">
        <v>3</v>
      </c>
      <c r="GT420" s="2">
        <v>0</v>
      </c>
      <c r="GU420" s="2" t="s">
        <v>6</v>
      </c>
      <c r="GV420" s="2">
        <f t="shared" si="513"/>
        <v>0</v>
      </c>
      <c r="GW420" s="2">
        <v>1</v>
      </c>
      <c r="GX420" s="2">
        <f t="shared" si="514"/>
        <v>0</v>
      </c>
      <c r="GY420" s="2"/>
      <c r="GZ420" s="2"/>
      <c r="HA420" s="2">
        <v>0</v>
      </c>
      <c r="HB420" s="2">
        <v>0</v>
      </c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>
        <v>0</v>
      </c>
      <c r="IL420" s="2"/>
      <c r="IM420" s="2"/>
      <c r="IN420" s="2"/>
      <c r="IO420" s="2"/>
      <c r="IP420" s="2"/>
      <c r="IQ420" s="2"/>
      <c r="IR420" s="2"/>
      <c r="IS420" s="2"/>
      <c r="IT420" s="2"/>
      <c r="IU420" s="2"/>
    </row>
    <row r="421" spans="1:255" x14ac:dyDescent="0.2">
      <c r="A421">
        <v>17</v>
      </c>
      <c r="B421">
        <v>1</v>
      </c>
      <c r="C421">
        <f>ROW(SmtRes!A892)</f>
        <v>892</v>
      </c>
      <c r="D421">
        <f>ROW(EtalonRes!A832)</f>
        <v>832</v>
      </c>
      <c r="E421" t="s">
        <v>638</v>
      </c>
      <c r="F421" t="s">
        <v>639</v>
      </c>
      <c r="G421" t="s">
        <v>640</v>
      </c>
      <c r="H421" t="s">
        <v>641</v>
      </c>
      <c r="I421">
        <f>ROUND(12.6/100,9)</f>
        <v>0.126</v>
      </c>
      <c r="J421">
        <v>0</v>
      </c>
      <c r="O421">
        <f t="shared" si="478"/>
        <v>134.99</v>
      </c>
      <c r="P421">
        <f t="shared" si="479"/>
        <v>0</v>
      </c>
      <c r="Q421">
        <f t="shared" si="480"/>
        <v>5.61</v>
      </c>
      <c r="R421">
        <f t="shared" si="481"/>
        <v>2.4300000000000002</v>
      </c>
      <c r="S421">
        <f t="shared" si="482"/>
        <v>129.38</v>
      </c>
      <c r="T421">
        <f t="shared" si="483"/>
        <v>0</v>
      </c>
      <c r="U421">
        <f t="shared" si="484"/>
        <v>2.3058000000000001</v>
      </c>
      <c r="V421">
        <f t="shared" si="485"/>
        <v>2.52E-2</v>
      </c>
      <c r="W421">
        <f t="shared" si="486"/>
        <v>0</v>
      </c>
      <c r="X421">
        <f t="shared" si="487"/>
        <v>97.54</v>
      </c>
      <c r="Y421">
        <f t="shared" si="488"/>
        <v>65.91</v>
      </c>
      <c r="AA421">
        <v>16688586</v>
      </c>
      <c r="AB421">
        <f t="shared" si="489"/>
        <v>150.27000000000001</v>
      </c>
      <c r="AC421">
        <f t="shared" si="490"/>
        <v>0</v>
      </c>
      <c r="AD421">
        <f t="shared" si="491"/>
        <v>6.25</v>
      </c>
      <c r="AE421">
        <f t="shared" si="492"/>
        <v>2.7</v>
      </c>
      <c r="AF421">
        <f t="shared" si="492"/>
        <v>144.02000000000001</v>
      </c>
      <c r="AG421">
        <f t="shared" si="493"/>
        <v>0</v>
      </c>
      <c r="AH421">
        <f t="shared" si="494"/>
        <v>18.3</v>
      </c>
      <c r="AI421">
        <f t="shared" si="494"/>
        <v>0.2</v>
      </c>
      <c r="AJ421">
        <f t="shared" si="495"/>
        <v>0</v>
      </c>
      <c r="AK421">
        <v>150.27000000000001</v>
      </c>
      <c r="AL421">
        <v>0</v>
      </c>
      <c r="AM421">
        <v>6.25</v>
      </c>
      <c r="AN421">
        <v>2.7</v>
      </c>
      <c r="AO421">
        <v>144.02000000000001</v>
      </c>
      <c r="AP421">
        <v>0</v>
      </c>
      <c r="AQ421">
        <v>18.3</v>
      </c>
      <c r="AR421">
        <v>0.2</v>
      </c>
      <c r="AS421">
        <v>0</v>
      </c>
      <c r="AT421">
        <v>74</v>
      </c>
      <c r="AU421">
        <v>50</v>
      </c>
      <c r="AV421">
        <v>1</v>
      </c>
      <c r="AW421">
        <v>1</v>
      </c>
      <c r="AZ421">
        <v>7.13</v>
      </c>
      <c r="BA421">
        <v>7.13</v>
      </c>
      <c r="BB421">
        <v>7.13</v>
      </c>
      <c r="BC421">
        <v>7.13</v>
      </c>
      <c r="BD421" t="s">
        <v>6</v>
      </c>
      <c r="BE421" t="s">
        <v>6</v>
      </c>
      <c r="BF421" t="s">
        <v>6</v>
      </c>
      <c r="BG421" t="s">
        <v>6</v>
      </c>
      <c r="BH421">
        <v>0</v>
      </c>
      <c r="BI421">
        <v>1</v>
      </c>
      <c r="BJ421" t="s">
        <v>642</v>
      </c>
      <c r="BM421">
        <v>65003</v>
      </c>
      <c r="BN421">
        <v>0</v>
      </c>
      <c r="BO421" t="s">
        <v>6</v>
      </c>
      <c r="BP421">
        <v>0</v>
      </c>
      <c r="BQ421">
        <v>6</v>
      </c>
      <c r="BR421">
        <v>0</v>
      </c>
      <c r="BS421">
        <v>7.13</v>
      </c>
      <c r="BT421">
        <v>1</v>
      </c>
      <c r="BU421">
        <v>1</v>
      </c>
      <c r="BV421">
        <v>1</v>
      </c>
      <c r="BW421">
        <v>1</v>
      </c>
      <c r="BX421">
        <v>1</v>
      </c>
      <c r="BY421" t="s">
        <v>6</v>
      </c>
      <c r="BZ421">
        <v>74</v>
      </c>
      <c r="CA421">
        <v>50</v>
      </c>
      <c r="CF421">
        <v>0</v>
      </c>
      <c r="CG421">
        <v>0</v>
      </c>
      <c r="CM421">
        <v>0</v>
      </c>
      <c r="CN421" t="s">
        <v>6</v>
      </c>
      <c r="CO421">
        <v>0</v>
      </c>
      <c r="CP421">
        <f t="shared" si="496"/>
        <v>134.99</v>
      </c>
      <c r="CQ421">
        <f t="shared" si="497"/>
        <v>0</v>
      </c>
      <c r="CR421">
        <f t="shared" si="498"/>
        <v>44.5625</v>
      </c>
      <c r="CS421">
        <f t="shared" si="499"/>
        <v>19.251000000000001</v>
      </c>
      <c r="CT421">
        <f t="shared" si="500"/>
        <v>1026.8626000000002</v>
      </c>
      <c r="CU421">
        <f t="shared" si="501"/>
        <v>0</v>
      </c>
      <c r="CV421">
        <f t="shared" si="502"/>
        <v>18.3</v>
      </c>
      <c r="CW421">
        <f t="shared" si="503"/>
        <v>0.2</v>
      </c>
      <c r="CX421">
        <f t="shared" si="504"/>
        <v>0</v>
      </c>
      <c r="CY421">
        <f t="shared" si="505"/>
        <v>97.539400000000001</v>
      </c>
      <c r="CZ421">
        <f t="shared" si="506"/>
        <v>65.905000000000001</v>
      </c>
      <c r="DC421" t="s">
        <v>6</v>
      </c>
      <c r="DD421" t="s">
        <v>6</v>
      </c>
      <c r="DE421" t="s">
        <v>6</v>
      </c>
      <c r="DF421" t="s">
        <v>6</v>
      </c>
      <c r="DG421" t="s">
        <v>6</v>
      </c>
      <c r="DH421" t="s">
        <v>6</v>
      </c>
      <c r="DI421" t="s">
        <v>6</v>
      </c>
      <c r="DJ421" t="s">
        <v>6</v>
      </c>
      <c r="DK421" t="s">
        <v>6</v>
      </c>
      <c r="DL421" t="s">
        <v>6</v>
      </c>
      <c r="DM421" t="s">
        <v>6</v>
      </c>
      <c r="DN421">
        <v>0</v>
      </c>
      <c r="DO421">
        <v>0</v>
      </c>
      <c r="DP421">
        <v>1</v>
      </c>
      <c r="DQ421">
        <v>1</v>
      </c>
      <c r="DU421">
        <v>1013</v>
      </c>
      <c r="DV421" t="s">
        <v>641</v>
      </c>
      <c r="DW421" t="s">
        <v>641</v>
      </c>
      <c r="DX421">
        <v>1</v>
      </c>
      <c r="EE421">
        <v>16510578</v>
      </c>
      <c r="EF421">
        <v>6</v>
      </c>
      <c r="EG421" t="s">
        <v>39</v>
      </c>
      <c r="EH421">
        <v>0</v>
      </c>
      <c r="EI421" t="s">
        <v>6</v>
      </c>
      <c r="EJ421">
        <v>1</v>
      </c>
      <c r="EK421">
        <v>65003</v>
      </c>
      <c r="EL421" t="s">
        <v>630</v>
      </c>
      <c r="EM421" t="s">
        <v>631</v>
      </c>
      <c r="EO421" t="s">
        <v>6</v>
      </c>
      <c r="EQ421">
        <v>0</v>
      </c>
      <c r="ER421">
        <v>150.27000000000001</v>
      </c>
      <c r="ES421">
        <v>0</v>
      </c>
      <c r="ET421">
        <v>6.25</v>
      </c>
      <c r="EU421">
        <v>2.7</v>
      </c>
      <c r="EV421">
        <v>144.02000000000001</v>
      </c>
      <c r="EW421">
        <v>18.3</v>
      </c>
      <c r="EX421">
        <v>0.2</v>
      </c>
      <c r="EY421">
        <v>0</v>
      </c>
      <c r="FQ421">
        <v>0</v>
      </c>
      <c r="FR421">
        <f t="shared" si="507"/>
        <v>0</v>
      </c>
      <c r="FS421">
        <v>0</v>
      </c>
      <c r="FX421">
        <v>74</v>
      </c>
      <c r="FY421">
        <v>50</v>
      </c>
      <c r="GA421" t="s">
        <v>6</v>
      </c>
      <c r="GD421">
        <v>0</v>
      </c>
      <c r="GF421">
        <v>-1864282751</v>
      </c>
      <c r="GG421">
        <v>1</v>
      </c>
      <c r="GH421">
        <v>1</v>
      </c>
      <c r="GI421">
        <v>4</v>
      </c>
      <c r="GJ421">
        <v>0</v>
      </c>
      <c r="GK421">
        <f>ROUND(R421*(S12)/100,2)</f>
        <v>0</v>
      </c>
      <c r="GL421">
        <f t="shared" si="508"/>
        <v>0</v>
      </c>
      <c r="GM421">
        <f t="shared" si="509"/>
        <v>298.44</v>
      </c>
      <c r="GN421">
        <f t="shared" si="510"/>
        <v>298.44</v>
      </c>
      <c r="GO421">
        <f t="shared" si="511"/>
        <v>0</v>
      </c>
      <c r="GP421">
        <f t="shared" si="512"/>
        <v>0</v>
      </c>
      <c r="GR421">
        <v>0</v>
      </c>
      <c r="GS421">
        <v>3</v>
      </c>
      <c r="GT421">
        <v>0</v>
      </c>
      <c r="GU421" t="s">
        <v>6</v>
      </c>
      <c r="GV421">
        <f t="shared" si="513"/>
        <v>0</v>
      </c>
      <c r="GW421">
        <v>1</v>
      </c>
      <c r="GX421">
        <f t="shared" si="514"/>
        <v>0</v>
      </c>
      <c r="HA421">
        <v>0</v>
      </c>
      <c r="HB421">
        <v>0</v>
      </c>
      <c r="IK421">
        <v>0</v>
      </c>
    </row>
    <row r="422" spans="1:255" x14ac:dyDescent="0.2">
      <c r="A422" s="2">
        <v>17</v>
      </c>
      <c r="B422" s="2">
        <v>1</v>
      </c>
      <c r="C422" s="2">
        <f>ROW(SmtRes!A909)</f>
        <v>909</v>
      </c>
      <c r="D422" s="2">
        <f>ROW(EtalonRes!A849)</f>
        <v>849</v>
      </c>
      <c r="E422" s="2" t="s">
        <v>643</v>
      </c>
      <c r="F422" s="2" t="s">
        <v>644</v>
      </c>
      <c r="G422" s="2" t="s">
        <v>645</v>
      </c>
      <c r="H422" s="2" t="s">
        <v>53</v>
      </c>
      <c r="I422" s="2">
        <f>ROUND(28/100,9)</f>
        <v>0.28000000000000003</v>
      </c>
      <c r="J422" s="2">
        <v>0</v>
      </c>
      <c r="K422" s="2"/>
      <c r="L422" s="2"/>
      <c r="M422" s="2"/>
      <c r="N422" s="2"/>
      <c r="O422" s="2">
        <f t="shared" si="478"/>
        <v>123.64</v>
      </c>
      <c r="P422" s="2">
        <f t="shared" si="479"/>
        <v>7.81</v>
      </c>
      <c r="Q422" s="2">
        <f t="shared" si="480"/>
        <v>13.7</v>
      </c>
      <c r="R422" s="2">
        <f t="shared" si="481"/>
        <v>2.13</v>
      </c>
      <c r="S422" s="2">
        <f t="shared" si="482"/>
        <v>102.13</v>
      </c>
      <c r="T422" s="2">
        <f t="shared" si="483"/>
        <v>0</v>
      </c>
      <c r="U422" s="2">
        <f t="shared" si="484"/>
        <v>10.616339999999999</v>
      </c>
      <c r="V422" s="2">
        <f t="shared" si="485"/>
        <v>0.17500000000000002</v>
      </c>
      <c r="W422" s="2">
        <f t="shared" si="486"/>
        <v>0</v>
      </c>
      <c r="X422" s="2">
        <f t="shared" si="487"/>
        <v>119.9</v>
      </c>
      <c r="Y422" s="2">
        <f t="shared" si="488"/>
        <v>74.02</v>
      </c>
      <c r="Z422" s="2"/>
      <c r="AA422" s="2">
        <v>16688585</v>
      </c>
      <c r="AB422" s="2">
        <f t="shared" si="489"/>
        <v>441.548</v>
      </c>
      <c r="AC422" s="2">
        <f t="shared" si="490"/>
        <v>27.89</v>
      </c>
      <c r="AD422" s="2">
        <f>ROUND(((((ET422*1.25))-((EU422*1.25)))+AE422),6)</f>
        <v>48.912500000000001</v>
      </c>
      <c r="AE422" s="2">
        <f>ROUND(((EU422*1.25)),6)</f>
        <v>7.6124999999999998</v>
      </c>
      <c r="AF422" s="2">
        <f>ROUND(((EV422*1.15)),6)</f>
        <v>364.74549999999999</v>
      </c>
      <c r="AG422" s="2">
        <f t="shared" si="493"/>
        <v>0</v>
      </c>
      <c r="AH422" s="2">
        <f>((EW422*1.15))</f>
        <v>37.915499999999994</v>
      </c>
      <c r="AI422" s="2">
        <f>((EX422*1.25))</f>
        <v>0.625</v>
      </c>
      <c r="AJ422" s="2">
        <f t="shared" si="495"/>
        <v>0</v>
      </c>
      <c r="AK422" s="2">
        <v>384.19</v>
      </c>
      <c r="AL422" s="2">
        <v>27.89</v>
      </c>
      <c r="AM422" s="2">
        <v>39.130000000000003</v>
      </c>
      <c r="AN422" s="2">
        <v>6.09</v>
      </c>
      <c r="AO422" s="2">
        <v>317.17</v>
      </c>
      <c r="AP422" s="2">
        <v>0</v>
      </c>
      <c r="AQ422" s="2">
        <v>32.97</v>
      </c>
      <c r="AR422" s="2">
        <v>0.5</v>
      </c>
      <c r="AS422" s="2">
        <v>0</v>
      </c>
      <c r="AT422" s="2">
        <v>115</v>
      </c>
      <c r="AU422" s="2">
        <v>71</v>
      </c>
      <c r="AV422" s="2">
        <v>1</v>
      </c>
      <c r="AW422" s="2">
        <v>1</v>
      </c>
      <c r="AX422" s="2"/>
      <c r="AY422" s="2"/>
      <c r="AZ422" s="2">
        <v>1</v>
      </c>
      <c r="BA422" s="2">
        <v>1</v>
      </c>
      <c r="BB422" s="2">
        <v>1</v>
      </c>
      <c r="BC422" s="2">
        <v>1</v>
      </c>
      <c r="BD422" s="2" t="s">
        <v>6</v>
      </c>
      <c r="BE422" s="2" t="s">
        <v>6</v>
      </c>
      <c r="BF422" s="2" t="s">
        <v>6</v>
      </c>
      <c r="BG422" s="2" t="s">
        <v>6</v>
      </c>
      <c r="BH422" s="2">
        <v>0</v>
      </c>
      <c r="BI422" s="2">
        <v>1</v>
      </c>
      <c r="BJ422" s="2" t="s">
        <v>646</v>
      </c>
      <c r="BK422" s="2"/>
      <c r="BL422" s="2"/>
      <c r="BM422" s="2">
        <v>16001</v>
      </c>
      <c r="BN422" s="2">
        <v>0</v>
      </c>
      <c r="BO422" s="2" t="s">
        <v>6</v>
      </c>
      <c r="BP422" s="2">
        <v>0</v>
      </c>
      <c r="BQ422" s="2">
        <v>2</v>
      </c>
      <c r="BR422" s="2">
        <v>0</v>
      </c>
      <c r="BS422" s="2">
        <v>1</v>
      </c>
      <c r="BT422" s="2">
        <v>1</v>
      </c>
      <c r="BU422" s="2">
        <v>1</v>
      </c>
      <c r="BV422" s="2">
        <v>1</v>
      </c>
      <c r="BW422" s="2">
        <v>1</v>
      </c>
      <c r="BX422" s="2">
        <v>1</v>
      </c>
      <c r="BY422" s="2" t="s">
        <v>6</v>
      </c>
      <c r="BZ422" s="2">
        <v>128</v>
      </c>
      <c r="CA422" s="2">
        <v>83</v>
      </c>
      <c r="CB422" s="2"/>
      <c r="CC422" s="2"/>
      <c r="CD422" s="2"/>
      <c r="CE422" s="2"/>
      <c r="CF422" s="2">
        <v>0</v>
      </c>
      <c r="CG422" s="2">
        <v>0</v>
      </c>
      <c r="CH422" s="2"/>
      <c r="CI422" s="2"/>
      <c r="CJ422" s="2"/>
      <c r="CK422" s="2"/>
      <c r="CL422" s="2"/>
      <c r="CM422" s="2">
        <v>0</v>
      </c>
      <c r="CN422" s="2" t="s">
        <v>1583</v>
      </c>
      <c r="CO422" s="2">
        <v>0</v>
      </c>
      <c r="CP422" s="2">
        <f t="shared" si="496"/>
        <v>123.63999999999999</v>
      </c>
      <c r="CQ422" s="2">
        <f t="shared" si="497"/>
        <v>27.89</v>
      </c>
      <c r="CR422" s="2">
        <f t="shared" si="498"/>
        <v>48.912500000000001</v>
      </c>
      <c r="CS422" s="2">
        <f t="shared" si="499"/>
        <v>7.6124999999999998</v>
      </c>
      <c r="CT422" s="2">
        <f t="shared" si="500"/>
        <v>364.74549999999999</v>
      </c>
      <c r="CU422" s="2">
        <f t="shared" si="501"/>
        <v>0</v>
      </c>
      <c r="CV422" s="2">
        <f t="shared" si="502"/>
        <v>37.915499999999994</v>
      </c>
      <c r="CW422" s="2">
        <f t="shared" si="503"/>
        <v>0.625</v>
      </c>
      <c r="CX422" s="2">
        <f t="shared" si="504"/>
        <v>0</v>
      </c>
      <c r="CY422" s="2">
        <f t="shared" si="505"/>
        <v>119.899</v>
      </c>
      <c r="CZ422" s="2">
        <f t="shared" si="506"/>
        <v>74.024599999999992</v>
      </c>
      <c r="DA422" s="2"/>
      <c r="DB422" s="2"/>
      <c r="DC422" s="2" t="s">
        <v>6</v>
      </c>
      <c r="DD422" s="2" t="s">
        <v>6</v>
      </c>
      <c r="DE422" s="2" t="s">
        <v>96</v>
      </c>
      <c r="DF422" s="2" t="s">
        <v>96</v>
      </c>
      <c r="DG422" s="2" t="s">
        <v>97</v>
      </c>
      <c r="DH422" s="2" t="s">
        <v>6</v>
      </c>
      <c r="DI422" s="2" t="s">
        <v>97</v>
      </c>
      <c r="DJ422" s="2" t="s">
        <v>96</v>
      </c>
      <c r="DK422" s="2" t="s">
        <v>6</v>
      </c>
      <c r="DL422" s="2" t="s">
        <v>6</v>
      </c>
      <c r="DM422" s="2" t="s">
        <v>6</v>
      </c>
      <c r="DN422" s="2">
        <v>0</v>
      </c>
      <c r="DO422" s="2">
        <v>0</v>
      </c>
      <c r="DP422" s="2">
        <v>1</v>
      </c>
      <c r="DQ422" s="2">
        <v>1</v>
      </c>
      <c r="DR422" s="2"/>
      <c r="DS422" s="2"/>
      <c r="DT422" s="2"/>
      <c r="DU422" s="2">
        <v>1003</v>
      </c>
      <c r="DV422" s="2" t="s">
        <v>53</v>
      </c>
      <c r="DW422" s="2" t="s">
        <v>53</v>
      </c>
      <c r="DX422" s="2">
        <v>100</v>
      </c>
      <c r="DY422" s="2"/>
      <c r="DZ422" s="2"/>
      <c r="EA422" s="2"/>
      <c r="EB422" s="2"/>
      <c r="EC422" s="2"/>
      <c r="ED422" s="2"/>
      <c r="EE422" s="2">
        <v>16510514</v>
      </c>
      <c r="EF422" s="2">
        <v>2</v>
      </c>
      <c r="EG422" s="2" t="s">
        <v>20</v>
      </c>
      <c r="EH422" s="2">
        <v>0</v>
      </c>
      <c r="EI422" s="2" t="s">
        <v>6</v>
      </c>
      <c r="EJ422" s="2">
        <v>1</v>
      </c>
      <c r="EK422" s="2">
        <v>16001</v>
      </c>
      <c r="EL422" s="2" t="s">
        <v>647</v>
      </c>
      <c r="EM422" s="2" t="s">
        <v>648</v>
      </c>
      <c r="EN422" s="2"/>
      <c r="EO422" s="2" t="s">
        <v>100</v>
      </c>
      <c r="EP422" s="2"/>
      <c r="EQ422" s="2">
        <v>0</v>
      </c>
      <c r="ER422" s="2">
        <v>384.19</v>
      </c>
      <c r="ES422" s="2">
        <v>27.89</v>
      </c>
      <c r="ET422" s="2">
        <v>39.130000000000003</v>
      </c>
      <c r="EU422" s="2">
        <v>6.09</v>
      </c>
      <c r="EV422" s="2">
        <v>317.17</v>
      </c>
      <c r="EW422" s="2">
        <v>32.97</v>
      </c>
      <c r="EX422" s="2">
        <v>0.5</v>
      </c>
      <c r="EY422" s="2">
        <v>0</v>
      </c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>
        <v>0</v>
      </c>
      <c r="FR422" s="2">
        <f t="shared" si="507"/>
        <v>0</v>
      </c>
      <c r="FS422" s="2">
        <v>0</v>
      </c>
      <c r="FT422" s="2" t="s">
        <v>23</v>
      </c>
      <c r="FU422" s="2" t="s">
        <v>24</v>
      </c>
      <c r="FV422" s="2"/>
      <c r="FW422" s="2"/>
      <c r="FX422" s="2">
        <v>115.2</v>
      </c>
      <c r="FY422" s="2">
        <v>70.55</v>
      </c>
      <c r="FZ422" s="2"/>
      <c r="GA422" s="2" t="s">
        <v>6</v>
      </c>
      <c r="GB422" s="2"/>
      <c r="GC422" s="2"/>
      <c r="GD422" s="2">
        <v>0</v>
      </c>
      <c r="GE422" s="2"/>
      <c r="GF422" s="2">
        <v>-551542446</v>
      </c>
      <c r="GG422" s="2">
        <v>2</v>
      </c>
      <c r="GH422" s="2">
        <v>1</v>
      </c>
      <c r="GI422" s="2">
        <v>-2</v>
      </c>
      <c r="GJ422" s="2">
        <v>0</v>
      </c>
      <c r="GK422" s="2">
        <f>ROUND(R422*(R12)/100,2)</f>
        <v>0</v>
      </c>
      <c r="GL422" s="2">
        <f t="shared" si="508"/>
        <v>0</v>
      </c>
      <c r="GM422" s="2">
        <f t="shared" si="509"/>
        <v>317.56</v>
      </c>
      <c r="GN422" s="2">
        <f t="shared" si="510"/>
        <v>317.56</v>
      </c>
      <c r="GO422" s="2">
        <f t="shared" si="511"/>
        <v>0</v>
      </c>
      <c r="GP422" s="2">
        <f t="shared" si="512"/>
        <v>0</v>
      </c>
      <c r="GQ422" s="2"/>
      <c r="GR422" s="2">
        <v>0</v>
      </c>
      <c r="GS422" s="2">
        <v>3</v>
      </c>
      <c r="GT422" s="2">
        <v>0</v>
      </c>
      <c r="GU422" s="2" t="s">
        <v>6</v>
      </c>
      <c r="GV422" s="2">
        <f t="shared" si="513"/>
        <v>0</v>
      </c>
      <c r="GW422" s="2">
        <v>1</v>
      </c>
      <c r="GX422" s="2">
        <f t="shared" si="514"/>
        <v>0</v>
      </c>
      <c r="GY422" s="2"/>
      <c r="GZ422" s="2"/>
      <c r="HA422" s="2">
        <v>0</v>
      </c>
      <c r="HB422" s="2">
        <v>0</v>
      </c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>
        <v>0</v>
      </c>
      <c r="IL422" s="2"/>
      <c r="IM422" s="2"/>
      <c r="IN422" s="2"/>
      <c r="IO422" s="2"/>
      <c r="IP422" s="2"/>
      <c r="IQ422" s="2"/>
      <c r="IR422" s="2"/>
      <c r="IS422" s="2"/>
      <c r="IT422" s="2"/>
      <c r="IU422" s="2"/>
    </row>
    <row r="423" spans="1:255" x14ac:dyDescent="0.2">
      <c r="A423">
        <v>17</v>
      </c>
      <c r="B423">
        <v>1</v>
      </c>
      <c r="C423">
        <f>ROW(SmtRes!A926)</f>
        <v>926</v>
      </c>
      <c r="D423">
        <f>ROW(EtalonRes!A866)</f>
        <v>866</v>
      </c>
      <c r="E423" t="s">
        <v>643</v>
      </c>
      <c r="F423" t="s">
        <v>644</v>
      </c>
      <c r="G423" t="s">
        <v>645</v>
      </c>
      <c r="H423" t="s">
        <v>53</v>
      </c>
      <c r="I423">
        <f>ROUND(28/100,9)</f>
        <v>0.28000000000000003</v>
      </c>
      <c r="J423">
        <v>0</v>
      </c>
      <c r="O423">
        <f t="shared" si="478"/>
        <v>881.51</v>
      </c>
      <c r="P423">
        <f t="shared" si="479"/>
        <v>55.68</v>
      </c>
      <c r="Q423">
        <f t="shared" si="480"/>
        <v>97.65</v>
      </c>
      <c r="R423">
        <f t="shared" si="481"/>
        <v>15.2</v>
      </c>
      <c r="S423">
        <f t="shared" si="482"/>
        <v>728.18</v>
      </c>
      <c r="T423">
        <f t="shared" si="483"/>
        <v>0</v>
      </c>
      <c r="U423">
        <f t="shared" si="484"/>
        <v>10.616339999999999</v>
      </c>
      <c r="V423">
        <f t="shared" si="485"/>
        <v>0.17500000000000002</v>
      </c>
      <c r="W423">
        <f t="shared" si="486"/>
        <v>0</v>
      </c>
      <c r="X423">
        <f t="shared" si="487"/>
        <v>854.89</v>
      </c>
      <c r="Y423">
        <f t="shared" si="488"/>
        <v>527.79999999999995</v>
      </c>
      <c r="AA423">
        <v>16688586</v>
      </c>
      <c r="AB423">
        <f t="shared" si="489"/>
        <v>441.548</v>
      </c>
      <c r="AC423">
        <f t="shared" si="490"/>
        <v>27.89</v>
      </c>
      <c r="AD423">
        <f>ROUND(((((ET423*1.25))-((EU423*1.25)))+AE423),6)</f>
        <v>48.912500000000001</v>
      </c>
      <c r="AE423">
        <f>ROUND(((EU423*1.25)),6)</f>
        <v>7.6124999999999998</v>
      </c>
      <c r="AF423">
        <f>ROUND(((EV423*1.15)),6)</f>
        <v>364.74549999999999</v>
      </c>
      <c r="AG423">
        <f t="shared" si="493"/>
        <v>0</v>
      </c>
      <c r="AH423">
        <f>((EW423*1.15))</f>
        <v>37.915499999999994</v>
      </c>
      <c r="AI423">
        <f>((EX423*1.25))</f>
        <v>0.625</v>
      </c>
      <c r="AJ423">
        <f t="shared" si="495"/>
        <v>0</v>
      </c>
      <c r="AK423">
        <v>384.19</v>
      </c>
      <c r="AL423">
        <v>27.89</v>
      </c>
      <c r="AM423">
        <v>39.130000000000003</v>
      </c>
      <c r="AN423">
        <v>6.09</v>
      </c>
      <c r="AO423">
        <v>317.17</v>
      </c>
      <c r="AP423">
        <v>0</v>
      </c>
      <c r="AQ423">
        <v>32.97</v>
      </c>
      <c r="AR423">
        <v>0.5</v>
      </c>
      <c r="AS423">
        <v>0</v>
      </c>
      <c r="AT423">
        <v>115</v>
      </c>
      <c r="AU423">
        <v>71</v>
      </c>
      <c r="AV423">
        <v>1</v>
      </c>
      <c r="AW423">
        <v>1</v>
      </c>
      <c r="AZ423">
        <v>7.13</v>
      </c>
      <c r="BA423">
        <v>7.13</v>
      </c>
      <c r="BB423">
        <v>7.13</v>
      </c>
      <c r="BC423">
        <v>7.13</v>
      </c>
      <c r="BD423" t="s">
        <v>6</v>
      </c>
      <c r="BE423" t="s">
        <v>6</v>
      </c>
      <c r="BF423" t="s">
        <v>6</v>
      </c>
      <c r="BG423" t="s">
        <v>6</v>
      </c>
      <c r="BH423">
        <v>0</v>
      </c>
      <c r="BI423">
        <v>1</v>
      </c>
      <c r="BJ423" t="s">
        <v>646</v>
      </c>
      <c r="BM423">
        <v>16001</v>
      </c>
      <c r="BN423">
        <v>0</v>
      </c>
      <c r="BO423" t="s">
        <v>6</v>
      </c>
      <c r="BP423">
        <v>0</v>
      </c>
      <c r="BQ423">
        <v>2</v>
      </c>
      <c r="BR423">
        <v>0</v>
      </c>
      <c r="BS423">
        <v>7.13</v>
      </c>
      <c r="BT423">
        <v>1</v>
      </c>
      <c r="BU423">
        <v>1</v>
      </c>
      <c r="BV423">
        <v>1</v>
      </c>
      <c r="BW423">
        <v>1</v>
      </c>
      <c r="BX423">
        <v>1</v>
      </c>
      <c r="BY423" t="s">
        <v>6</v>
      </c>
      <c r="BZ423">
        <v>128</v>
      </c>
      <c r="CA423">
        <v>83</v>
      </c>
      <c r="CF423">
        <v>0</v>
      </c>
      <c r="CG423">
        <v>0</v>
      </c>
      <c r="CM423">
        <v>0</v>
      </c>
      <c r="CN423" t="s">
        <v>1583</v>
      </c>
      <c r="CO423">
        <v>0</v>
      </c>
      <c r="CP423">
        <f t="shared" si="496"/>
        <v>881.51</v>
      </c>
      <c r="CQ423">
        <f t="shared" si="497"/>
        <v>198.85570000000001</v>
      </c>
      <c r="CR423">
        <f t="shared" si="498"/>
        <v>348.74612500000001</v>
      </c>
      <c r="CS423">
        <f t="shared" si="499"/>
        <v>54.277124999999998</v>
      </c>
      <c r="CT423">
        <f t="shared" si="500"/>
        <v>2600.6354149999997</v>
      </c>
      <c r="CU423">
        <f t="shared" si="501"/>
        <v>0</v>
      </c>
      <c r="CV423">
        <f t="shared" si="502"/>
        <v>37.915499999999994</v>
      </c>
      <c r="CW423">
        <f t="shared" si="503"/>
        <v>0.625</v>
      </c>
      <c r="CX423">
        <f t="shared" si="504"/>
        <v>0</v>
      </c>
      <c r="CY423">
        <f t="shared" si="505"/>
        <v>854.88699999999994</v>
      </c>
      <c r="CZ423">
        <f t="shared" si="506"/>
        <v>527.7998</v>
      </c>
      <c r="DC423" t="s">
        <v>6</v>
      </c>
      <c r="DD423" t="s">
        <v>6</v>
      </c>
      <c r="DE423" t="s">
        <v>96</v>
      </c>
      <c r="DF423" t="s">
        <v>96</v>
      </c>
      <c r="DG423" t="s">
        <v>97</v>
      </c>
      <c r="DH423" t="s">
        <v>6</v>
      </c>
      <c r="DI423" t="s">
        <v>97</v>
      </c>
      <c r="DJ423" t="s">
        <v>96</v>
      </c>
      <c r="DK423" t="s">
        <v>6</v>
      </c>
      <c r="DL423" t="s">
        <v>6</v>
      </c>
      <c r="DM423" t="s">
        <v>6</v>
      </c>
      <c r="DN423">
        <v>0</v>
      </c>
      <c r="DO423">
        <v>0</v>
      </c>
      <c r="DP423">
        <v>1</v>
      </c>
      <c r="DQ423">
        <v>1</v>
      </c>
      <c r="DU423">
        <v>1003</v>
      </c>
      <c r="DV423" t="s">
        <v>53</v>
      </c>
      <c r="DW423" t="s">
        <v>53</v>
      </c>
      <c r="DX423">
        <v>100</v>
      </c>
      <c r="EE423">
        <v>16510514</v>
      </c>
      <c r="EF423">
        <v>2</v>
      </c>
      <c r="EG423" t="s">
        <v>20</v>
      </c>
      <c r="EH423">
        <v>0</v>
      </c>
      <c r="EI423" t="s">
        <v>6</v>
      </c>
      <c r="EJ423">
        <v>1</v>
      </c>
      <c r="EK423">
        <v>16001</v>
      </c>
      <c r="EL423" t="s">
        <v>647</v>
      </c>
      <c r="EM423" t="s">
        <v>648</v>
      </c>
      <c r="EO423" t="s">
        <v>100</v>
      </c>
      <c r="EQ423">
        <v>0</v>
      </c>
      <c r="ER423">
        <v>384.19</v>
      </c>
      <c r="ES423">
        <v>27.89</v>
      </c>
      <c r="ET423">
        <v>39.130000000000003</v>
      </c>
      <c r="EU423">
        <v>6.09</v>
      </c>
      <c r="EV423">
        <v>317.17</v>
      </c>
      <c r="EW423">
        <v>32.97</v>
      </c>
      <c r="EX423">
        <v>0.5</v>
      </c>
      <c r="EY423">
        <v>0</v>
      </c>
      <c r="FQ423">
        <v>0</v>
      </c>
      <c r="FR423">
        <f t="shared" si="507"/>
        <v>0</v>
      </c>
      <c r="FS423">
        <v>0</v>
      </c>
      <c r="FT423" t="s">
        <v>23</v>
      </c>
      <c r="FU423" t="s">
        <v>24</v>
      </c>
      <c r="FX423">
        <v>115.2</v>
      </c>
      <c r="FY423">
        <v>70.55</v>
      </c>
      <c r="GA423" t="s">
        <v>6</v>
      </c>
      <c r="GD423">
        <v>0</v>
      </c>
      <c r="GF423">
        <v>-551542446</v>
      </c>
      <c r="GG423">
        <v>1</v>
      </c>
      <c r="GH423">
        <v>1</v>
      </c>
      <c r="GI423">
        <v>4</v>
      </c>
      <c r="GJ423">
        <v>0</v>
      </c>
      <c r="GK423">
        <f>ROUND(R423*(S12)/100,2)</f>
        <v>0</v>
      </c>
      <c r="GL423">
        <f t="shared" si="508"/>
        <v>0</v>
      </c>
      <c r="GM423">
        <f t="shared" si="509"/>
        <v>2264.1999999999998</v>
      </c>
      <c r="GN423">
        <f t="shared" si="510"/>
        <v>2264.1999999999998</v>
      </c>
      <c r="GO423">
        <f t="shared" si="511"/>
        <v>0</v>
      </c>
      <c r="GP423">
        <f t="shared" si="512"/>
        <v>0</v>
      </c>
      <c r="GR423">
        <v>0</v>
      </c>
      <c r="GS423">
        <v>3</v>
      </c>
      <c r="GT423">
        <v>0</v>
      </c>
      <c r="GU423" t="s">
        <v>6</v>
      </c>
      <c r="GV423">
        <f t="shared" si="513"/>
        <v>0</v>
      </c>
      <c r="GW423">
        <v>1</v>
      </c>
      <c r="GX423">
        <f t="shared" si="514"/>
        <v>0</v>
      </c>
      <c r="HA423">
        <v>0</v>
      </c>
      <c r="HB423">
        <v>0</v>
      </c>
      <c r="IK423">
        <v>0</v>
      </c>
    </row>
    <row r="424" spans="1:255" x14ac:dyDescent="0.2">
      <c r="A424" s="2">
        <v>18</v>
      </c>
      <c r="B424" s="2">
        <v>1</v>
      </c>
      <c r="C424" s="2">
        <v>907</v>
      </c>
      <c r="D424" s="2"/>
      <c r="E424" s="2" t="s">
        <v>649</v>
      </c>
      <c r="F424" s="2" t="s">
        <v>650</v>
      </c>
      <c r="G424" s="2" t="s">
        <v>651</v>
      </c>
      <c r="H424" s="2" t="s">
        <v>538</v>
      </c>
      <c r="I424" s="2">
        <f>I422*J424</f>
        <v>2.1</v>
      </c>
      <c r="J424" s="2">
        <v>7.5</v>
      </c>
      <c r="K424" s="2"/>
      <c r="L424" s="2"/>
      <c r="M424" s="2"/>
      <c r="N424" s="2"/>
      <c r="O424" s="2">
        <f t="shared" si="478"/>
        <v>69.3</v>
      </c>
      <c r="P424" s="2">
        <f t="shared" si="479"/>
        <v>69.3</v>
      </c>
      <c r="Q424" s="2">
        <f t="shared" si="480"/>
        <v>0</v>
      </c>
      <c r="R424" s="2">
        <f t="shared" si="481"/>
        <v>0</v>
      </c>
      <c r="S424" s="2">
        <f t="shared" si="482"/>
        <v>0</v>
      </c>
      <c r="T424" s="2">
        <f t="shared" si="483"/>
        <v>0</v>
      </c>
      <c r="U424" s="2">
        <f t="shared" si="484"/>
        <v>0</v>
      </c>
      <c r="V424" s="2">
        <f t="shared" si="485"/>
        <v>0</v>
      </c>
      <c r="W424" s="2">
        <f t="shared" si="486"/>
        <v>0</v>
      </c>
      <c r="X424" s="2">
        <f t="shared" si="487"/>
        <v>0</v>
      </c>
      <c r="Y424" s="2">
        <f t="shared" si="488"/>
        <v>0</v>
      </c>
      <c r="Z424" s="2"/>
      <c r="AA424" s="2">
        <v>16688585</v>
      </c>
      <c r="AB424" s="2">
        <f t="shared" si="489"/>
        <v>33</v>
      </c>
      <c r="AC424" s="2">
        <f t="shared" si="490"/>
        <v>33</v>
      </c>
      <c r="AD424" s="2">
        <f t="shared" ref="AD424:AD429" si="515">ROUND((((ET424)-(EU424))+AE424),6)</f>
        <v>0</v>
      </c>
      <c r="AE424" s="2">
        <f t="shared" ref="AE424:AF429" si="516">ROUND((EU424),6)</f>
        <v>0</v>
      </c>
      <c r="AF424" s="2">
        <f t="shared" si="516"/>
        <v>0</v>
      </c>
      <c r="AG424" s="2">
        <f t="shared" si="493"/>
        <v>0</v>
      </c>
      <c r="AH424" s="2">
        <f t="shared" ref="AH424:AI429" si="517">(EW424)</f>
        <v>0</v>
      </c>
      <c r="AI424" s="2">
        <f t="shared" si="517"/>
        <v>0</v>
      </c>
      <c r="AJ424" s="2">
        <f t="shared" si="495"/>
        <v>0</v>
      </c>
      <c r="AK424" s="2">
        <v>33</v>
      </c>
      <c r="AL424" s="2">
        <v>33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115</v>
      </c>
      <c r="AU424" s="2">
        <v>71</v>
      </c>
      <c r="AV424" s="2">
        <v>1</v>
      </c>
      <c r="AW424" s="2">
        <v>1</v>
      </c>
      <c r="AX424" s="2"/>
      <c r="AY424" s="2"/>
      <c r="AZ424" s="2">
        <v>1</v>
      </c>
      <c r="BA424" s="2">
        <v>1</v>
      </c>
      <c r="BB424" s="2">
        <v>1</v>
      </c>
      <c r="BC424" s="2">
        <v>1</v>
      </c>
      <c r="BD424" s="2" t="s">
        <v>6</v>
      </c>
      <c r="BE424" s="2" t="s">
        <v>6</v>
      </c>
      <c r="BF424" s="2" t="s">
        <v>6</v>
      </c>
      <c r="BG424" s="2" t="s">
        <v>6</v>
      </c>
      <c r="BH424" s="2">
        <v>3</v>
      </c>
      <c r="BI424" s="2">
        <v>1</v>
      </c>
      <c r="BJ424" s="2" t="s">
        <v>652</v>
      </c>
      <c r="BK424" s="2"/>
      <c r="BL424" s="2"/>
      <c r="BM424" s="2">
        <v>16001</v>
      </c>
      <c r="BN424" s="2">
        <v>0</v>
      </c>
      <c r="BO424" s="2" t="s">
        <v>6</v>
      </c>
      <c r="BP424" s="2">
        <v>0</v>
      </c>
      <c r="BQ424" s="2">
        <v>2</v>
      </c>
      <c r="BR424" s="2">
        <v>0</v>
      </c>
      <c r="BS424" s="2">
        <v>1</v>
      </c>
      <c r="BT424" s="2">
        <v>1</v>
      </c>
      <c r="BU424" s="2">
        <v>1</v>
      </c>
      <c r="BV424" s="2">
        <v>1</v>
      </c>
      <c r="BW424" s="2">
        <v>1</v>
      </c>
      <c r="BX424" s="2">
        <v>1</v>
      </c>
      <c r="BY424" s="2" t="s">
        <v>6</v>
      </c>
      <c r="BZ424" s="2">
        <v>128</v>
      </c>
      <c r="CA424" s="2">
        <v>83</v>
      </c>
      <c r="CB424" s="2"/>
      <c r="CC424" s="2"/>
      <c r="CD424" s="2"/>
      <c r="CE424" s="2"/>
      <c r="CF424" s="2">
        <v>0</v>
      </c>
      <c r="CG424" s="2">
        <v>0</v>
      </c>
      <c r="CH424" s="2"/>
      <c r="CI424" s="2"/>
      <c r="CJ424" s="2"/>
      <c r="CK424" s="2"/>
      <c r="CL424" s="2"/>
      <c r="CM424" s="2">
        <v>0</v>
      </c>
      <c r="CN424" s="2" t="s">
        <v>6</v>
      </c>
      <c r="CO424" s="2">
        <v>0</v>
      </c>
      <c r="CP424" s="2">
        <f t="shared" si="496"/>
        <v>69.3</v>
      </c>
      <c r="CQ424" s="2">
        <f t="shared" si="497"/>
        <v>33</v>
      </c>
      <c r="CR424" s="2">
        <f t="shared" si="498"/>
        <v>0</v>
      </c>
      <c r="CS424" s="2">
        <f t="shared" si="499"/>
        <v>0</v>
      </c>
      <c r="CT424" s="2">
        <f t="shared" si="500"/>
        <v>0</v>
      </c>
      <c r="CU424" s="2">
        <f t="shared" si="501"/>
        <v>0</v>
      </c>
      <c r="CV424" s="2">
        <f t="shared" si="502"/>
        <v>0</v>
      </c>
      <c r="CW424" s="2">
        <f t="shared" si="503"/>
        <v>0</v>
      </c>
      <c r="CX424" s="2">
        <f t="shared" si="504"/>
        <v>0</v>
      </c>
      <c r="CY424" s="2">
        <f t="shared" si="505"/>
        <v>0</v>
      </c>
      <c r="CZ424" s="2">
        <f t="shared" si="506"/>
        <v>0</v>
      </c>
      <c r="DA424" s="2"/>
      <c r="DB424" s="2"/>
      <c r="DC424" s="2" t="s">
        <v>6</v>
      </c>
      <c r="DD424" s="2" t="s">
        <v>6</v>
      </c>
      <c r="DE424" s="2" t="s">
        <v>6</v>
      </c>
      <c r="DF424" s="2" t="s">
        <v>6</v>
      </c>
      <c r="DG424" s="2" t="s">
        <v>6</v>
      </c>
      <c r="DH424" s="2" t="s">
        <v>6</v>
      </c>
      <c r="DI424" s="2" t="s">
        <v>6</v>
      </c>
      <c r="DJ424" s="2" t="s">
        <v>6</v>
      </c>
      <c r="DK424" s="2" t="s">
        <v>6</v>
      </c>
      <c r="DL424" s="2" t="s">
        <v>6</v>
      </c>
      <c r="DM424" s="2" t="s">
        <v>6</v>
      </c>
      <c r="DN424" s="2">
        <v>0</v>
      </c>
      <c r="DO424" s="2">
        <v>0</v>
      </c>
      <c r="DP424" s="2">
        <v>1</v>
      </c>
      <c r="DQ424" s="2">
        <v>1</v>
      </c>
      <c r="DR424" s="2"/>
      <c r="DS424" s="2"/>
      <c r="DT424" s="2"/>
      <c r="DU424" s="2">
        <v>1010</v>
      </c>
      <c r="DV424" s="2" t="s">
        <v>538</v>
      </c>
      <c r="DW424" s="2" t="s">
        <v>538</v>
      </c>
      <c r="DX424" s="2">
        <v>10</v>
      </c>
      <c r="DY424" s="2"/>
      <c r="DZ424" s="2"/>
      <c r="EA424" s="2"/>
      <c r="EB424" s="2"/>
      <c r="EC424" s="2"/>
      <c r="ED424" s="2"/>
      <c r="EE424" s="2">
        <v>16510514</v>
      </c>
      <c r="EF424" s="2">
        <v>2</v>
      </c>
      <c r="EG424" s="2" t="s">
        <v>20</v>
      </c>
      <c r="EH424" s="2">
        <v>0</v>
      </c>
      <c r="EI424" s="2" t="s">
        <v>6</v>
      </c>
      <c r="EJ424" s="2">
        <v>1</v>
      </c>
      <c r="EK424" s="2">
        <v>16001</v>
      </c>
      <c r="EL424" s="2" t="s">
        <v>647</v>
      </c>
      <c r="EM424" s="2" t="s">
        <v>648</v>
      </c>
      <c r="EN424" s="2"/>
      <c r="EO424" s="2" t="s">
        <v>6</v>
      </c>
      <c r="EP424" s="2"/>
      <c r="EQ424" s="2">
        <v>0</v>
      </c>
      <c r="ER424" s="2">
        <v>33</v>
      </c>
      <c r="ES424" s="2">
        <v>33</v>
      </c>
      <c r="ET424" s="2">
        <v>0</v>
      </c>
      <c r="EU424" s="2">
        <v>0</v>
      </c>
      <c r="EV424" s="2">
        <v>0</v>
      </c>
      <c r="EW424" s="2">
        <v>0</v>
      </c>
      <c r="EX424" s="2">
        <v>0</v>
      </c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>
        <v>0</v>
      </c>
      <c r="FR424" s="2">
        <f t="shared" si="507"/>
        <v>0</v>
      </c>
      <c r="FS424" s="2">
        <v>0</v>
      </c>
      <c r="FT424" s="2" t="s">
        <v>23</v>
      </c>
      <c r="FU424" s="2" t="s">
        <v>24</v>
      </c>
      <c r="FV424" s="2"/>
      <c r="FW424" s="2"/>
      <c r="FX424" s="2">
        <v>115.2</v>
      </c>
      <c r="FY424" s="2">
        <v>70.55</v>
      </c>
      <c r="FZ424" s="2"/>
      <c r="GA424" s="2" t="s">
        <v>6</v>
      </c>
      <c r="GB424" s="2"/>
      <c r="GC424" s="2"/>
      <c r="GD424" s="2">
        <v>0</v>
      </c>
      <c r="GE424" s="2"/>
      <c r="GF424" s="2">
        <v>-1611190815</v>
      </c>
      <c r="GG424" s="2">
        <v>2</v>
      </c>
      <c r="GH424" s="2">
        <v>1</v>
      </c>
      <c r="GI424" s="2">
        <v>-2</v>
      </c>
      <c r="GJ424" s="2">
        <v>0</v>
      </c>
      <c r="GK424" s="2">
        <f>ROUND(R424*(R12)/100,2)</f>
        <v>0</v>
      </c>
      <c r="GL424" s="2">
        <f t="shared" si="508"/>
        <v>0</v>
      </c>
      <c r="GM424" s="2">
        <f t="shared" si="509"/>
        <v>69.3</v>
      </c>
      <c r="GN424" s="2">
        <f t="shared" si="510"/>
        <v>69.3</v>
      </c>
      <c r="GO424" s="2">
        <f t="shared" si="511"/>
        <v>0</v>
      </c>
      <c r="GP424" s="2">
        <f t="shared" si="512"/>
        <v>0</v>
      </c>
      <c r="GQ424" s="2"/>
      <c r="GR424" s="2">
        <v>0</v>
      </c>
      <c r="GS424" s="2">
        <v>3</v>
      </c>
      <c r="GT424" s="2">
        <v>0</v>
      </c>
      <c r="GU424" s="2" t="s">
        <v>6</v>
      </c>
      <c r="GV424" s="2">
        <f t="shared" si="513"/>
        <v>0</v>
      </c>
      <c r="GW424" s="2">
        <v>1</v>
      </c>
      <c r="GX424" s="2">
        <f t="shared" si="514"/>
        <v>0</v>
      </c>
      <c r="GY424" s="2"/>
      <c r="GZ424" s="2"/>
      <c r="HA424" s="2">
        <v>0</v>
      </c>
      <c r="HB424" s="2">
        <v>0</v>
      </c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>
        <v>0</v>
      </c>
      <c r="IL424" s="2"/>
      <c r="IM424" s="2"/>
      <c r="IN424" s="2"/>
      <c r="IO424" s="2"/>
      <c r="IP424" s="2"/>
      <c r="IQ424" s="2"/>
      <c r="IR424" s="2"/>
      <c r="IS424" s="2"/>
      <c r="IT424" s="2"/>
      <c r="IU424" s="2"/>
    </row>
    <row r="425" spans="1:255" x14ac:dyDescent="0.2">
      <c r="A425">
        <v>18</v>
      </c>
      <c r="B425">
        <v>1</v>
      </c>
      <c r="C425">
        <v>924</v>
      </c>
      <c r="E425" t="s">
        <v>649</v>
      </c>
      <c r="F425" t="s">
        <v>650</v>
      </c>
      <c r="G425" t="s">
        <v>651</v>
      </c>
      <c r="H425" t="s">
        <v>538</v>
      </c>
      <c r="I425">
        <f>I423*J425</f>
        <v>2.1</v>
      </c>
      <c r="J425">
        <v>7.5</v>
      </c>
      <c r="O425">
        <f t="shared" si="478"/>
        <v>494.11</v>
      </c>
      <c r="P425">
        <f t="shared" si="479"/>
        <v>494.11</v>
      </c>
      <c r="Q425">
        <f t="shared" si="480"/>
        <v>0</v>
      </c>
      <c r="R425">
        <f t="shared" si="481"/>
        <v>0</v>
      </c>
      <c r="S425">
        <f t="shared" si="482"/>
        <v>0</v>
      </c>
      <c r="T425">
        <f t="shared" si="483"/>
        <v>0</v>
      </c>
      <c r="U425">
        <f t="shared" si="484"/>
        <v>0</v>
      </c>
      <c r="V425">
        <f t="shared" si="485"/>
        <v>0</v>
      </c>
      <c r="W425">
        <f t="shared" si="486"/>
        <v>0</v>
      </c>
      <c r="X425">
        <f t="shared" si="487"/>
        <v>0</v>
      </c>
      <c r="Y425">
        <f t="shared" si="488"/>
        <v>0</v>
      </c>
      <c r="AA425">
        <v>16688586</v>
      </c>
      <c r="AB425">
        <f t="shared" si="489"/>
        <v>33</v>
      </c>
      <c r="AC425">
        <f t="shared" si="490"/>
        <v>33</v>
      </c>
      <c r="AD425">
        <f t="shared" si="515"/>
        <v>0</v>
      </c>
      <c r="AE425">
        <f t="shared" si="516"/>
        <v>0</v>
      </c>
      <c r="AF425">
        <f t="shared" si="516"/>
        <v>0</v>
      </c>
      <c r="AG425">
        <f t="shared" si="493"/>
        <v>0</v>
      </c>
      <c r="AH425">
        <f t="shared" si="517"/>
        <v>0</v>
      </c>
      <c r="AI425">
        <f t="shared" si="517"/>
        <v>0</v>
      </c>
      <c r="AJ425">
        <f t="shared" si="495"/>
        <v>0</v>
      </c>
      <c r="AK425">
        <v>33</v>
      </c>
      <c r="AL425">
        <v>33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115</v>
      </c>
      <c r="AU425">
        <v>71</v>
      </c>
      <c r="AV425">
        <v>1</v>
      </c>
      <c r="AW425">
        <v>1</v>
      </c>
      <c r="AZ425">
        <v>7.13</v>
      </c>
      <c r="BA425">
        <v>1</v>
      </c>
      <c r="BB425">
        <v>1</v>
      </c>
      <c r="BC425">
        <v>7.13</v>
      </c>
      <c r="BD425" t="s">
        <v>6</v>
      </c>
      <c r="BE425" t="s">
        <v>6</v>
      </c>
      <c r="BF425" t="s">
        <v>6</v>
      </c>
      <c r="BG425" t="s">
        <v>6</v>
      </c>
      <c r="BH425">
        <v>3</v>
      </c>
      <c r="BI425">
        <v>1</v>
      </c>
      <c r="BJ425" t="s">
        <v>652</v>
      </c>
      <c r="BM425">
        <v>16001</v>
      </c>
      <c r="BN425">
        <v>0</v>
      </c>
      <c r="BO425" t="s">
        <v>6</v>
      </c>
      <c r="BP425">
        <v>0</v>
      </c>
      <c r="BQ425">
        <v>2</v>
      </c>
      <c r="BR425">
        <v>0</v>
      </c>
      <c r="BS425">
        <v>1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6</v>
      </c>
      <c r="BZ425">
        <v>128</v>
      </c>
      <c r="CA425">
        <v>83</v>
      </c>
      <c r="CF425">
        <v>0</v>
      </c>
      <c r="CG425">
        <v>0</v>
      </c>
      <c r="CM425">
        <v>0</v>
      </c>
      <c r="CN425" t="s">
        <v>6</v>
      </c>
      <c r="CO425">
        <v>0</v>
      </c>
      <c r="CP425">
        <f t="shared" si="496"/>
        <v>494.11</v>
      </c>
      <c r="CQ425">
        <f t="shared" si="497"/>
        <v>235.29</v>
      </c>
      <c r="CR425">
        <f t="shared" si="498"/>
        <v>0</v>
      </c>
      <c r="CS425">
        <f t="shared" si="499"/>
        <v>0</v>
      </c>
      <c r="CT425">
        <f t="shared" si="500"/>
        <v>0</v>
      </c>
      <c r="CU425">
        <f t="shared" si="501"/>
        <v>0</v>
      </c>
      <c r="CV425">
        <f t="shared" si="502"/>
        <v>0</v>
      </c>
      <c r="CW425">
        <f t="shared" si="503"/>
        <v>0</v>
      </c>
      <c r="CX425">
        <f t="shared" si="504"/>
        <v>0</v>
      </c>
      <c r="CY425">
        <f t="shared" si="505"/>
        <v>0</v>
      </c>
      <c r="CZ425">
        <f t="shared" si="506"/>
        <v>0</v>
      </c>
      <c r="DC425" t="s">
        <v>6</v>
      </c>
      <c r="DD425" t="s">
        <v>6</v>
      </c>
      <c r="DE425" t="s">
        <v>6</v>
      </c>
      <c r="DF425" t="s">
        <v>6</v>
      </c>
      <c r="DG425" t="s">
        <v>6</v>
      </c>
      <c r="DH425" t="s">
        <v>6</v>
      </c>
      <c r="DI425" t="s">
        <v>6</v>
      </c>
      <c r="DJ425" t="s">
        <v>6</v>
      </c>
      <c r="DK425" t="s">
        <v>6</v>
      </c>
      <c r="DL425" t="s">
        <v>6</v>
      </c>
      <c r="DM425" t="s">
        <v>6</v>
      </c>
      <c r="DN425">
        <v>0</v>
      </c>
      <c r="DO425">
        <v>0</v>
      </c>
      <c r="DP425">
        <v>1</v>
      </c>
      <c r="DQ425">
        <v>1</v>
      </c>
      <c r="DU425">
        <v>1010</v>
      </c>
      <c r="DV425" t="s">
        <v>538</v>
      </c>
      <c r="DW425" t="s">
        <v>538</v>
      </c>
      <c r="DX425">
        <v>10</v>
      </c>
      <c r="EE425">
        <v>16510514</v>
      </c>
      <c r="EF425">
        <v>2</v>
      </c>
      <c r="EG425" t="s">
        <v>20</v>
      </c>
      <c r="EH425">
        <v>0</v>
      </c>
      <c r="EI425" t="s">
        <v>6</v>
      </c>
      <c r="EJ425">
        <v>1</v>
      </c>
      <c r="EK425">
        <v>16001</v>
      </c>
      <c r="EL425" t="s">
        <v>647</v>
      </c>
      <c r="EM425" t="s">
        <v>648</v>
      </c>
      <c r="EO425" t="s">
        <v>6</v>
      </c>
      <c r="EQ425">
        <v>0</v>
      </c>
      <c r="ER425">
        <v>33</v>
      </c>
      <c r="ES425">
        <v>33</v>
      </c>
      <c r="ET425">
        <v>0</v>
      </c>
      <c r="EU425">
        <v>0</v>
      </c>
      <c r="EV425">
        <v>0</v>
      </c>
      <c r="EW425">
        <v>0</v>
      </c>
      <c r="EX425">
        <v>0</v>
      </c>
      <c r="FQ425">
        <v>0</v>
      </c>
      <c r="FR425">
        <f t="shared" si="507"/>
        <v>0</v>
      </c>
      <c r="FS425">
        <v>0</v>
      </c>
      <c r="FT425" t="s">
        <v>23</v>
      </c>
      <c r="FU425" t="s">
        <v>24</v>
      </c>
      <c r="FX425">
        <v>115.2</v>
      </c>
      <c r="FY425">
        <v>70.55</v>
      </c>
      <c r="GA425" t="s">
        <v>6</v>
      </c>
      <c r="GD425">
        <v>0</v>
      </c>
      <c r="GF425">
        <v>-1611190815</v>
      </c>
      <c r="GG425">
        <v>1</v>
      </c>
      <c r="GH425">
        <v>1</v>
      </c>
      <c r="GI425">
        <v>4</v>
      </c>
      <c r="GJ425">
        <v>0</v>
      </c>
      <c r="GK425">
        <f>ROUND(R425*(S12)/100,2)</f>
        <v>0</v>
      </c>
      <c r="GL425">
        <f t="shared" si="508"/>
        <v>0</v>
      </c>
      <c r="GM425">
        <f t="shared" si="509"/>
        <v>494.11</v>
      </c>
      <c r="GN425">
        <f t="shared" si="510"/>
        <v>494.11</v>
      </c>
      <c r="GO425">
        <f t="shared" si="511"/>
        <v>0</v>
      </c>
      <c r="GP425">
        <f t="shared" si="512"/>
        <v>0</v>
      </c>
      <c r="GR425">
        <v>0</v>
      </c>
      <c r="GS425">
        <v>3</v>
      </c>
      <c r="GT425">
        <v>0</v>
      </c>
      <c r="GU425" t="s">
        <v>6</v>
      </c>
      <c r="GV425">
        <f t="shared" si="513"/>
        <v>0</v>
      </c>
      <c r="GW425">
        <v>1</v>
      </c>
      <c r="GX425">
        <f t="shared" si="514"/>
        <v>0</v>
      </c>
      <c r="HA425">
        <v>0</v>
      </c>
      <c r="HB425">
        <v>0</v>
      </c>
      <c r="IK425">
        <v>0</v>
      </c>
    </row>
    <row r="426" spans="1:255" x14ac:dyDescent="0.2">
      <c r="A426" s="2">
        <v>18</v>
      </c>
      <c r="B426" s="2">
        <v>1</v>
      </c>
      <c r="C426" s="2">
        <v>908</v>
      </c>
      <c r="D426" s="2"/>
      <c r="E426" s="2" t="s">
        <v>653</v>
      </c>
      <c r="F426" s="2" t="s">
        <v>654</v>
      </c>
      <c r="G426" s="2" t="s">
        <v>655</v>
      </c>
      <c r="H426" s="2" t="s">
        <v>143</v>
      </c>
      <c r="I426" s="2">
        <f>I422*J426</f>
        <v>28</v>
      </c>
      <c r="J426" s="2">
        <v>99.999999999999986</v>
      </c>
      <c r="K426" s="2"/>
      <c r="L426" s="2"/>
      <c r="M426" s="2"/>
      <c r="N426" s="2"/>
      <c r="O426" s="2">
        <f t="shared" si="478"/>
        <v>761.6</v>
      </c>
      <c r="P426" s="2">
        <f t="shared" si="479"/>
        <v>761.6</v>
      </c>
      <c r="Q426" s="2">
        <f t="shared" si="480"/>
        <v>0</v>
      </c>
      <c r="R426" s="2">
        <f t="shared" si="481"/>
        <v>0</v>
      </c>
      <c r="S426" s="2">
        <f t="shared" si="482"/>
        <v>0</v>
      </c>
      <c r="T426" s="2">
        <f t="shared" si="483"/>
        <v>0</v>
      </c>
      <c r="U426" s="2">
        <f t="shared" si="484"/>
        <v>0</v>
      </c>
      <c r="V426" s="2">
        <f t="shared" si="485"/>
        <v>0</v>
      </c>
      <c r="W426" s="2">
        <f t="shared" si="486"/>
        <v>0</v>
      </c>
      <c r="X426" s="2">
        <f t="shared" si="487"/>
        <v>0</v>
      </c>
      <c r="Y426" s="2">
        <f t="shared" si="488"/>
        <v>0</v>
      </c>
      <c r="Z426" s="2"/>
      <c r="AA426" s="2">
        <v>16688585</v>
      </c>
      <c r="AB426" s="2">
        <f t="shared" si="489"/>
        <v>27.2</v>
      </c>
      <c r="AC426" s="2">
        <f t="shared" si="490"/>
        <v>27.2</v>
      </c>
      <c r="AD426" s="2">
        <f t="shared" si="515"/>
        <v>0</v>
      </c>
      <c r="AE426" s="2">
        <f t="shared" si="516"/>
        <v>0</v>
      </c>
      <c r="AF426" s="2">
        <f t="shared" si="516"/>
        <v>0</v>
      </c>
      <c r="AG426" s="2">
        <f t="shared" si="493"/>
        <v>0</v>
      </c>
      <c r="AH426" s="2">
        <f t="shared" si="517"/>
        <v>0</v>
      </c>
      <c r="AI426" s="2">
        <f t="shared" si="517"/>
        <v>0</v>
      </c>
      <c r="AJ426" s="2">
        <f t="shared" si="495"/>
        <v>0</v>
      </c>
      <c r="AK426" s="2">
        <v>27.2</v>
      </c>
      <c r="AL426" s="2">
        <v>27.2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115</v>
      </c>
      <c r="AU426" s="2">
        <v>71</v>
      </c>
      <c r="AV426" s="2">
        <v>1</v>
      </c>
      <c r="AW426" s="2">
        <v>1</v>
      </c>
      <c r="AX426" s="2"/>
      <c r="AY426" s="2"/>
      <c r="AZ426" s="2">
        <v>1</v>
      </c>
      <c r="BA426" s="2">
        <v>1</v>
      </c>
      <c r="BB426" s="2">
        <v>1</v>
      </c>
      <c r="BC426" s="2">
        <v>1</v>
      </c>
      <c r="BD426" s="2" t="s">
        <v>6</v>
      </c>
      <c r="BE426" s="2" t="s">
        <v>6</v>
      </c>
      <c r="BF426" s="2" t="s">
        <v>6</v>
      </c>
      <c r="BG426" s="2" t="s">
        <v>6</v>
      </c>
      <c r="BH426" s="2">
        <v>3</v>
      </c>
      <c r="BI426" s="2">
        <v>1</v>
      </c>
      <c r="BJ426" s="2" t="s">
        <v>656</v>
      </c>
      <c r="BK426" s="2"/>
      <c r="BL426" s="2"/>
      <c r="BM426" s="2">
        <v>16001</v>
      </c>
      <c r="BN426" s="2">
        <v>0</v>
      </c>
      <c r="BO426" s="2" t="s">
        <v>6</v>
      </c>
      <c r="BP426" s="2">
        <v>0</v>
      </c>
      <c r="BQ426" s="2">
        <v>2</v>
      </c>
      <c r="BR426" s="2">
        <v>0</v>
      </c>
      <c r="BS426" s="2">
        <v>1</v>
      </c>
      <c r="BT426" s="2">
        <v>1</v>
      </c>
      <c r="BU426" s="2">
        <v>1</v>
      </c>
      <c r="BV426" s="2">
        <v>1</v>
      </c>
      <c r="BW426" s="2">
        <v>1</v>
      </c>
      <c r="BX426" s="2">
        <v>1</v>
      </c>
      <c r="BY426" s="2" t="s">
        <v>6</v>
      </c>
      <c r="BZ426" s="2">
        <v>128</v>
      </c>
      <c r="CA426" s="2">
        <v>83</v>
      </c>
      <c r="CB426" s="2"/>
      <c r="CC426" s="2"/>
      <c r="CD426" s="2"/>
      <c r="CE426" s="2"/>
      <c r="CF426" s="2">
        <v>0</v>
      </c>
      <c r="CG426" s="2">
        <v>0</v>
      </c>
      <c r="CH426" s="2"/>
      <c r="CI426" s="2"/>
      <c r="CJ426" s="2"/>
      <c r="CK426" s="2"/>
      <c r="CL426" s="2"/>
      <c r="CM426" s="2">
        <v>0</v>
      </c>
      <c r="CN426" s="2" t="s">
        <v>6</v>
      </c>
      <c r="CO426" s="2">
        <v>0</v>
      </c>
      <c r="CP426" s="2">
        <f t="shared" si="496"/>
        <v>761.6</v>
      </c>
      <c r="CQ426" s="2">
        <f t="shared" si="497"/>
        <v>27.2</v>
      </c>
      <c r="CR426" s="2">
        <f t="shared" si="498"/>
        <v>0</v>
      </c>
      <c r="CS426" s="2">
        <f t="shared" si="499"/>
        <v>0</v>
      </c>
      <c r="CT426" s="2">
        <f t="shared" si="500"/>
        <v>0</v>
      </c>
      <c r="CU426" s="2">
        <f t="shared" si="501"/>
        <v>0</v>
      </c>
      <c r="CV426" s="2">
        <f t="shared" si="502"/>
        <v>0</v>
      </c>
      <c r="CW426" s="2">
        <f t="shared" si="503"/>
        <v>0</v>
      </c>
      <c r="CX426" s="2">
        <f t="shared" si="504"/>
        <v>0</v>
      </c>
      <c r="CY426" s="2">
        <f t="shared" si="505"/>
        <v>0</v>
      </c>
      <c r="CZ426" s="2">
        <f t="shared" si="506"/>
        <v>0</v>
      </c>
      <c r="DA426" s="2"/>
      <c r="DB426" s="2"/>
      <c r="DC426" s="2" t="s">
        <v>6</v>
      </c>
      <c r="DD426" s="2" t="s">
        <v>6</v>
      </c>
      <c r="DE426" s="2" t="s">
        <v>6</v>
      </c>
      <c r="DF426" s="2" t="s">
        <v>6</v>
      </c>
      <c r="DG426" s="2" t="s">
        <v>6</v>
      </c>
      <c r="DH426" s="2" t="s">
        <v>6</v>
      </c>
      <c r="DI426" s="2" t="s">
        <v>6</v>
      </c>
      <c r="DJ426" s="2" t="s">
        <v>6</v>
      </c>
      <c r="DK426" s="2" t="s">
        <v>6</v>
      </c>
      <c r="DL426" s="2" t="s">
        <v>6</v>
      </c>
      <c r="DM426" s="2" t="s">
        <v>6</v>
      </c>
      <c r="DN426" s="2">
        <v>0</v>
      </c>
      <c r="DO426" s="2">
        <v>0</v>
      </c>
      <c r="DP426" s="2">
        <v>1</v>
      </c>
      <c r="DQ426" s="2">
        <v>1</v>
      </c>
      <c r="DR426" s="2"/>
      <c r="DS426" s="2"/>
      <c r="DT426" s="2"/>
      <c r="DU426" s="2">
        <v>1003</v>
      </c>
      <c r="DV426" s="2" t="s">
        <v>143</v>
      </c>
      <c r="DW426" s="2" t="s">
        <v>143</v>
      </c>
      <c r="DX426" s="2">
        <v>1</v>
      </c>
      <c r="DY426" s="2"/>
      <c r="DZ426" s="2"/>
      <c r="EA426" s="2"/>
      <c r="EB426" s="2"/>
      <c r="EC426" s="2"/>
      <c r="ED426" s="2"/>
      <c r="EE426" s="2">
        <v>16510514</v>
      </c>
      <c r="EF426" s="2">
        <v>2</v>
      </c>
      <c r="EG426" s="2" t="s">
        <v>20</v>
      </c>
      <c r="EH426" s="2">
        <v>0</v>
      </c>
      <c r="EI426" s="2" t="s">
        <v>6</v>
      </c>
      <c r="EJ426" s="2">
        <v>1</v>
      </c>
      <c r="EK426" s="2">
        <v>16001</v>
      </c>
      <c r="EL426" s="2" t="s">
        <v>647</v>
      </c>
      <c r="EM426" s="2" t="s">
        <v>648</v>
      </c>
      <c r="EN426" s="2"/>
      <c r="EO426" s="2" t="s">
        <v>6</v>
      </c>
      <c r="EP426" s="2"/>
      <c r="EQ426" s="2">
        <v>0</v>
      </c>
      <c r="ER426" s="2">
        <v>27.2</v>
      </c>
      <c r="ES426" s="2">
        <v>27.2</v>
      </c>
      <c r="ET426" s="2">
        <v>0</v>
      </c>
      <c r="EU426" s="2">
        <v>0</v>
      </c>
      <c r="EV426" s="2">
        <v>0</v>
      </c>
      <c r="EW426" s="2">
        <v>0</v>
      </c>
      <c r="EX426" s="2">
        <v>0</v>
      </c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>
        <v>0</v>
      </c>
      <c r="FR426" s="2">
        <f t="shared" si="507"/>
        <v>0</v>
      </c>
      <c r="FS426" s="2">
        <v>0</v>
      </c>
      <c r="FT426" s="2" t="s">
        <v>23</v>
      </c>
      <c r="FU426" s="2" t="s">
        <v>24</v>
      </c>
      <c r="FV426" s="2"/>
      <c r="FW426" s="2"/>
      <c r="FX426" s="2">
        <v>115.2</v>
      </c>
      <c r="FY426" s="2">
        <v>70.55</v>
      </c>
      <c r="FZ426" s="2"/>
      <c r="GA426" s="2" t="s">
        <v>6</v>
      </c>
      <c r="GB426" s="2"/>
      <c r="GC426" s="2"/>
      <c r="GD426" s="2">
        <v>0</v>
      </c>
      <c r="GE426" s="2"/>
      <c r="GF426" s="2">
        <v>-668817604</v>
      </c>
      <c r="GG426" s="2">
        <v>2</v>
      </c>
      <c r="GH426" s="2">
        <v>1</v>
      </c>
      <c r="GI426" s="2">
        <v>-2</v>
      </c>
      <c r="GJ426" s="2">
        <v>0</v>
      </c>
      <c r="GK426" s="2">
        <f>ROUND(R426*(R12)/100,2)</f>
        <v>0</v>
      </c>
      <c r="GL426" s="2">
        <f t="shared" si="508"/>
        <v>0</v>
      </c>
      <c r="GM426" s="2">
        <f t="shared" si="509"/>
        <v>761.6</v>
      </c>
      <c r="GN426" s="2">
        <f t="shared" si="510"/>
        <v>761.6</v>
      </c>
      <c r="GO426" s="2">
        <f t="shared" si="511"/>
        <v>0</v>
      </c>
      <c r="GP426" s="2">
        <f t="shared" si="512"/>
        <v>0</v>
      </c>
      <c r="GQ426" s="2"/>
      <c r="GR426" s="2">
        <v>0</v>
      </c>
      <c r="GS426" s="2">
        <v>3</v>
      </c>
      <c r="GT426" s="2">
        <v>0</v>
      </c>
      <c r="GU426" s="2" t="s">
        <v>6</v>
      </c>
      <c r="GV426" s="2">
        <f t="shared" si="513"/>
        <v>0</v>
      </c>
      <c r="GW426" s="2">
        <v>1</v>
      </c>
      <c r="GX426" s="2">
        <f t="shared" si="514"/>
        <v>0</v>
      </c>
      <c r="GY426" s="2"/>
      <c r="GZ426" s="2"/>
      <c r="HA426" s="2">
        <v>0</v>
      </c>
      <c r="HB426" s="2">
        <v>0</v>
      </c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>
        <v>0</v>
      </c>
      <c r="IL426" s="2"/>
      <c r="IM426" s="2"/>
      <c r="IN426" s="2"/>
      <c r="IO426" s="2"/>
      <c r="IP426" s="2"/>
      <c r="IQ426" s="2"/>
      <c r="IR426" s="2"/>
      <c r="IS426" s="2"/>
      <c r="IT426" s="2"/>
      <c r="IU426" s="2"/>
    </row>
    <row r="427" spans="1:255" x14ac:dyDescent="0.2">
      <c r="A427">
        <v>18</v>
      </c>
      <c r="B427">
        <v>1</v>
      </c>
      <c r="C427">
        <v>925</v>
      </c>
      <c r="E427" t="s">
        <v>653</v>
      </c>
      <c r="F427" t="s">
        <v>654</v>
      </c>
      <c r="G427" t="s">
        <v>655</v>
      </c>
      <c r="H427" t="s">
        <v>143</v>
      </c>
      <c r="I427">
        <f>I423*J427</f>
        <v>28</v>
      </c>
      <c r="J427">
        <v>99.999999999999986</v>
      </c>
      <c r="O427">
        <f t="shared" si="478"/>
        <v>5430.21</v>
      </c>
      <c r="P427">
        <f t="shared" si="479"/>
        <v>5430.21</v>
      </c>
      <c r="Q427">
        <f t="shared" si="480"/>
        <v>0</v>
      </c>
      <c r="R427">
        <f t="shared" si="481"/>
        <v>0</v>
      </c>
      <c r="S427">
        <f t="shared" si="482"/>
        <v>0</v>
      </c>
      <c r="T427">
        <f t="shared" si="483"/>
        <v>0</v>
      </c>
      <c r="U427">
        <f t="shared" si="484"/>
        <v>0</v>
      </c>
      <c r="V427">
        <f t="shared" si="485"/>
        <v>0</v>
      </c>
      <c r="W427">
        <f t="shared" si="486"/>
        <v>0</v>
      </c>
      <c r="X427">
        <f t="shared" si="487"/>
        <v>0</v>
      </c>
      <c r="Y427">
        <f t="shared" si="488"/>
        <v>0</v>
      </c>
      <c r="AA427">
        <v>16688586</v>
      </c>
      <c r="AB427">
        <f t="shared" si="489"/>
        <v>27.2</v>
      </c>
      <c r="AC427">
        <f t="shared" si="490"/>
        <v>27.2</v>
      </c>
      <c r="AD427">
        <f t="shared" si="515"/>
        <v>0</v>
      </c>
      <c r="AE427">
        <f t="shared" si="516"/>
        <v>0</v>
      </c>
      <c r="AF427">
        <f t="shared" si="516"/>
        <v>0</v>
      </c>
      <c r="AG427">
        <f t="shared" si="493"/>
        <v>0</v>
      </c>
      <c r="AH427">
        <f t="shared" si="517"/>
        <v>0</v>
      </c>
      <c r="AI427">
        <f t="shared" si="517"/>
        <v>0</v>
      </c>
      <c r="AJ427">
        <f t="shared" si="495"/>
        <v>0</v>
      </c>
      <c r="AK427">
        <v>27.2</v>
      </c>
      <c r="AL427">
        <v>27.2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115</v>
      </c>
      <c r="AU427">
        <v>71</v>
      </c>
      <c r="AV427">
        <v>1</v>
      </c>
      <c r="AW427">
        <v>1</v>
      </c>
      <c r="AZ427">
        <v>7.13</v>
      </c>
      <c r="BA427">
        <v>1</v>
      </c>
      <c r="BB427">
        <v>1</v>
      </c>
      <c r="BC427">
        <v>7.13</v>
      </c>
      <c r="BD427" t="s">
        <v>6</v>
      </c>
      <c r="BE427" t="s">
        <v>6</v>
      </c>
      <c r="BF427" t="s">
        <v>6</v>
      </c>
      <c r="BG427" t="s">
        <v>6</v>
      </c>
      <c r="BH427">
        <v>3</v>
      </c>
      <c r="BI427">
        <v>1</v>
      </c>
      <c r="BJ427" t="s">
        <v>656</v>
      </c>
      <c r="BM427">
        <v>16001</v>
      </c>
      <c r="BN427">
        <v>0</v>
      </c>
      <c r="BO427" t="s">
        <v>6</v>
      </c>
      <c r="BP427">
        <v>0</v>
      </c>
      <c r="BQ427">
        <v>2</v>
      </c>
      <c r="BR427">
        <v>0</v>
      </c>
      <c r="BS427">
        <v>1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6</v>
      </c>
      <c r="BZ427">
        <v>128</v>
      </c>
      <c r="CA427">
        <v>83</v>
      </c>
      <c r="CF427">
        <v>0</v>
      </c>
      <c r="CG427">
        <v>0</v>
      </c>
      <c r="CM427">
        <v>0</v>
      </c>
      <c r="CN427" t="s">
        <v>6</v>
      </c>
      <c r="CO427">
        <v>0</v>
      </c>
      <c r="CP427">
        <f t="shared" si="496"/>
        <v>5430.21</v>
      </c>
      <c r="CQ427">
        <f t="shared" si="497"/>
        <v>193.93599999999998</v>
      </c>
      <c r="CR427">
        <f t="shared" si="498"/>
        <v>0</v>
      </c>
      <c r="CS427">
        <f t="shared" si="499"/>
        <v>0</v>
      </c>
      <c r="CT427">
        <f t="shared" si="500"/>
        <v>0</v>
      </c>
      <c r="CU427">
        <f t="shared" si="501"/>
        <v>0</v>
      </c>
      <c r="CV427">
        <f t="shared" si="502"/>
        <v>0</v>
      </c>
      <c r="CW427">
        <f t="shared" si="503"/>
        <v>0</v>
      </c>
      <c r="CX427">
        <f t="shared" si="504"/>
        <v>0</v>
      </c>
      <c r="CY427">
        <f t="shared" si="505"/>
        <v>0</v>
      </c>
      <c r="CZ427">
        <f t="shared" si="506"/>
        <v>0</v>
      </c>
      <c r="DC427" t="s">
        <v>6</v>
      </c>
      <c r="DD427" t="s">
        <v>6</v>
      </c>
      <c r="DE427" t="s">
        <v>6</v>
      </c>
      <c r="DF427" t="s">
        <v>6</v>
      </c>
      <c r="DG427" t="s">
        <v>6</v>
      </c>
      <c r="DH427" t="s">
        <v>6</v>
      </c>
      <c r="DI427" t="s">
        <v>6</v>
      </c>
      <c r="DJ427" t="s">
        <v>6</v>
      </c>
      <c r="DK427" t="s">
        <v>6</v>
      </c>
      <c r="DL427" t="s">
        <v>6</v>
      </c>
      <c r="DM427" t="s">
        <v>6</v>
      </c>
      <c r="DN427">
        <v>0</v>
      </c>
      <c r="DO427">
        <v>0</v>
      </c>
      <c r="DP427">
        <v>1</v>
      </c>
      <c r="DQ427">
        <v>1</v>
      </c>
      <c r="DU427">
        <v>1003</v>
      </c>
      <c r="DV427" t="s">
        <v>143</v>
      </c>
      <c r="DW427" t="s">
        <v>143</v>
      </c>
      <c r="DX427">
        <v>1</v>
      </c>
      <c r="EE427">
        <v>16510514</v>
      </c>
      <c r="EF427">
        <v>2</v>
      </c>
      <c r="EG427" t="s">
        <v>20</v>
      </c>
      <c r="EH427">
        <v>0</v>
      </c>
      <c r="EI427" t="s">
        <v>6</v>
      </c>
      <c r="EJ427">
        <v>1</v>
      </c>
      <c r="EK427">
        <v>16001</v>
      </c>
      <c r="EL427" t="s">
        <v>647</v>
      </c>
      <c r="EM427" t="s">
        <v>648</v>
      </c>
      <c r="EO427" t="s">
        <v>6</v>
      </c>
      <c r="EQ427">
        <v>0</v>
      </c>
      <c r="ER427">
        <v>27.2</v>
      </c>
      <c r="ES427">
        <v>27.2</v>
      </c>
      <c r="ET427">
        <v>0</v>
      </c>
      <c r="EU427">
        <v>0</v>
      </c>
      <c r="EV427">
        <v>0</v>
      </c>
      <c r="EW427">
        <v>0</v>
      </c>
      <c r="EX427">
        <v>0</v>
      </c>
      <c r="FQ427">
        <v>0</v>
      </c>
      <c r="FR427">
        <f t="shared" si="507"/>
        <v>0</v>
      </c>
      <c r="FS427">
        <v>0</v>
      </c>
      <c r="FT427" t="s">
        <v>23</v>
      </c>
      <c r="FU427" t="s">
        <v>24</v>
      </c>
      <c r="FX427">
        <v>115.2</v>
      </c>
      <c r="FY427">
        <v>70.55</v>
      </c>
      <c r="GA427" t="s">
        <v>6</v>
      </c>
      <c r="GD427">
        <v>0</v>
      </c>
      <c r="GF427">
        <v>-668817604</v>
      </c>
      <c r="GG427">
        <v>1</v>
      </c>
      <c r="GH427">
        <v>1</v>
      </c>
      <c r="GI427">
        <v>4</v>
      </c>
      <c r="GJ427">
        <v>0</v>
      </c>
      <c r="GK427">
        <f>ROUND(R427*(S12)/100,2)</f>
        <v>0</v>
      </c>
      <c r="GL427">
        <f t="shared" si="508"/>
        <v>0</v>
      </c>
      <c r="GM427">
        <f t="shared" si="509"/>
        <v>5430.21</v>
      </c>
      <c r="GN427">
        <f t="shared" si="510"/>
        <v>5430.21</v>
      </c>
      <c r="GO427">
        <f t="shared" si="511"/>
        <v>0</v>
      </c>
      <c r="GP427">
        <f t="shared" si="512"/>
        <v>0</v>
      </c>
      <c r="GR427">
        <v>0</v>
      </c>
      <c r="GS427">
        <v>3</v>
      </c>
      <c r="GT427">
        <v>0</v>
      </c>
      <c r="GU427" t="s">
        <v>6</v>
      </c>
      <c r="GV427">
        <f t="shared" si="513"/>
        <v>0</v>
      </c>
      <c r="GW427">
        <v>1</v>
      </c>
      <c r="GX427">
        <f t="shared" si="514"/>
        <v>0</v>
      </c>
      <c r="HA427">
        <v>0</v>
      </c>
      <c r="HB427">
        <v>0</v>
      </c>
      <c r="IK427">
        <v>0</v>
      </c>
    </row>
    <row r="428" spans="1:255" x14ac:dyDescent="0.2">
      <c r="A428" s="2">
        <v>18</v>
      </c>
      <c r="B428" s="2">
        <v>1</v>
      </c>
      <c r="C428" s="2">
        <v>909</v>
      </c>
      <c r="D428" s="2"/>
      <c r="E428" s="2" t="s">
        <v>657</v>
      </c>
      <c r="F428" s="2" t="s">
        <v>658</v>
      </c>
      <c r="G428" s="2" t="s">
        <v>659</v>
      </c>
      <c r="H428" s="2" t="s">
        <v>143</v>
      </c>
      <c r="I428" s="2">
        <f>I422*J428</f>
        <v>28</v>
      </c>
      <c r="J428" s="2">
        <v>99.999999999999986</v>
      </c>
      <c r="K428" s="2"/>
      <c r="L428" s="2"/>
      <c r="M428" s="2"/>
      <c r="N428" s="2"/>
      <c r="O428" s="2">
        <f t="shared" si="478"/>
        <v>0</v>
      </c>
      <c r="P428" s="2">
        <f t="shared" si="479"/>
        <v>0</v>
      </c>
      <c r="Q428" s="2">
        <f t="shared" si="480"/>
        <v>0</v>
      </c>
      <c r="R428" s="2">
        <f t="shared" si="481"/>
        <v>0</v>
      </c>
      <c r="S428" s="2">
        <f t="shared" si="482"/>
        <v>0</v>
      </c>
      <c r="T428" s="2">
        <f t="shared" si="483"/>
        <v>0</v>
      </c>
      <c r="U428" s="2">
        <f t="shared" si="484"/>
        <v>0</v>
      </c>
      <c r="V428" s="2">
        <f t="shared" si="485"/>
        <v>0</v>
      </c>
      <c r="W428" s="2">
        <f t="shared" si="486"/>
        <v>0</v>
      </c>
      <c r="X428" s="2">
        <f t="shared" si="487"/>
        <v>0</v>
      </c>
      <c r="Y428" s="2">
        <f t="shared" si="488"/>
        <v>0</v>
      </c>
      <c r="Z428" s="2"/>
      <c r="AA428" s="2">
        <v>16688585</v>
      </c>
      <c r="AB428" s="2">
        <f t="shared" si="489"/>
        <v>0</v>
      </c>
      <c r="AC428" s="2">
        <f t="shared" si="490"/>
        <v>0</v>
      </c>
      <c r="AD428" s="2">
        <f t="shared" si="515"/>
        <v>0</v>
      </c>
      <c r="AE428" s="2">
        <f t="shared" si="516"/>
        <v>0</v>
      </c>
      <c r="AF428" s="2">
        <f t="shared" si="516"/>
        <v>0</v>
      </c>
      <c r="AG428" s="2">
        <f t="shared" si="493"/>
        <v>0</v>
      </c>
      <c r="AH428" s="2">
        <f t="shared" si="517"/>
        <v>0</v>
      </c>
      <c r="AI428" s="2">
        <f t="shared" si="517"/>
        <v>0</v>
      </c>
      <c r="AJ428" s="2">
        <f t="shared" si="495"/>
        <v>0</v>
      </c>
      <c r="AK428" s="2">
        <v>0</v>
      </c>
      <c r="AL428" s="2">
        <v>0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0</v>
      </c>
      <c r="AS428" s="2">
        <v>0</v>
      </c>
      <c r="AT428" s="2">
        <v>115</v>
      </c>
      <c r="AU428" s="2">
        <v>71</v>
      </c>
      <c r="AV428" s="2">
        <v>1</v>
      </c>
      <c r="AW428" s="2">
        <v>1</v>
      </c>
      <c r="AX428" s="2"/>
      <c r="AY428" s="2"/>
      <c r="AZ428" s="2">
        <v>1</v>
      </c>
      <c r="BA428" s="2">
        <v>1</v>
      </c>
      <c r="BB428" s="2">
        <v>1</v>
      </c>
      <c r="BC428" s="2">
        <v>1</v>
      </c>
      <c r="BD428" s="2" t="s">
        <v>6</v>
      </c>
      <c r="BE428" s="2" t="s">
        <v>6</v>
      </c>
      <c r="BF428" s="2" t="s">
        <v>6</v>
      </c>
      <c r="BG428" s="2" t="s">
        <v>6</v>
      </c>
      <c r="BH428" s="2">
        <v>3</v>
      </c>
      <c r="BI428" s="2">
        <v>1</v>
      </c>
      <c r="BJ428" s="2" t="s">
        <v>6</v>
      </c>
      <c r="BK428" s="2"/>
      <c r="BL428" s="2"/>
      <c r="BM428" s="2">
        <v>16001</v>
      </c>
      <c r="BN428" s="2">
        <v>0</v>
      </c>
      <c r="BO428" s="2" t="s">
        <v>6</v>
      </c>
      <c r="BP428" s="2">
        <v>0</v>
      </c>
      <c r="BQ428" s="2">
        <v>2</v>
      </c>
      <c r="BR428" s="2">
        <v>0</v>
      </c>
      <c r="BS428" s="2">
        <v>1</v>
      </c>
      <c r="BT428" s="2">
        <v>1</v>
      </c>
      <c r="BU428" s="2">
        <v>1</v>
      </c>
      <c r="BV428" s="2">
        <v>1</v>
      </c>
      <c r="BW428" s="2">
        <v>1</v>
      </c>
      <c r="BX428" s="2">
        <v>1</v>
      </c>
      <c r="BY428" s="2" t="s">
        <v>6</v>
      </c>
      <c r="BZ428" s="2">
        <v>128</v>
      </c>
      <c r="CA428" s="2">
        <v>83</v>
      </c>
      <c r="CB428" s="2"/>
      <c r="CC428" s="2"/>
      <c r="CD428" s="2"/>
      <c r="CE428" s="2"/>
      <c r="CF428" s="2">
        <v>0</v>
      </c>
      <c r="CG428" s="2">
        <v>0</v>
      </c>
      <c r="CH428" s="2"/>
      <c r="CI428" s="2"/>
      <c r="CJ428" s="2"/>
      <c r="CK428" s="2"/>
      <c r="CL428" s="2"/>
      <c r="CM428" s="2">
        <v>0</v>
      </c>
      <c r="CN428" s="2" t="s">
        <v>6</v>
      </c>
      <c r="CO428" s="2">
        <v>0</v>
      </c>
      <c r="CP428" s="2">
        <f t="shared" si="496"/>
        <v>0</v>
      </c>
      <c r="CQ428" s="2">
        <f t="shared" si="497"/>
        <v>0</v>
      </c>
      <c r="CR428" s="2">
        <f t="shared" si="498"/>
        <v>0</v>
      </c>
      <c r="CS428" s="2">
        <f t="shared" si="499"/>
        <v>0</v>
      </c>
      <c r="CT428" s="2">
        <f t="shared" si="500"/>
        <v>0</v>
      </c>
      <c r="CU428" s="2">
        <f t="shared" si="501"/>
        <v>0</v>
      </c>
      <c r="CV428" s="2">
        <f t="shared" si="502"/>
        <v>0</v>
      </c>
      <c r="CW428" s="2">
        <f t="shared" si="503"/>
        <v>0</v>
      </c>
      <c r="CX428" s="2">
        <f t="shared" si="504"/>
        <v>0</v>
      </c>
      <c r="CY428" s="2">
        <f t="shared" si="505"/>
        <v>0</v>
      </c>
      <c r="CZ428" s="2">
        <f t="shared" si="506"/>
        <v>0</v>
      </c>
      <c r="DA428" s="2"/>
      <c r="DB428" s="2"/>
      <c r="DC428" s="2" t="s">
        <v>6</v>
      </c>
      <c r="DD428" s="2" t="s">
        <v>6</v>
      </c>
      <c r="DE428" s="2" t="s">
        <v>6</v>
      </c>
      <c r="DF428" s="2" t="s">
        <v>6</v>
      </c>
      <c r="DG428" s="2" t="s">
        <v>6</v>
      </c>
      <c r="DH428" s="2" t="s">
        <v>6</v>
      </c>
      <c r="DI428" s="2" t="s">
        <v>6</v>
      </c>
      <c r="DJ428" s="2" t="s">
        <v>6</v>
      </c>
      <c r="DK428" s="2" t="s">
        <v>6</v>
      </c>
      <c r="DL428" s="2" t="s">
        <v>6</v>
      </c>
      <c r="DM428" s="2" t="s">
        <v>6</v>
      </c>
      <c r="DN428" s="2">
        <v>0</v>
      </c>
      <c r="DO428" s="2">
        <v>0</v>
      </c>
      <c r="DP428" s="2">
        <v>1</v>
      </c>
      <c r="DQ428" s="2">
        <v>1</v>
      </c>
      <c r="DR428" s="2"/>
      <c r="DS428" s="2"/>
      <c r="DT428" s="2"/>
      <c r="DU428" s="2">
        <v>1003</v>
      </c>
      <c r="DV428" s="2" t="s">
        <v>143</v>
      </c>
      <c r="DW428" s="2" t="s">
        <v>143</v>
      </c>
      <c r="DX428" s="2">
        <v>1</v>
      </c>
      <c r="DY428" s="2"/>
      <c r="DZ428" s="2"/>
      <c r="EA428" s="2"/>
      <c r="EB428" s="2"/>
      <c r="EC428" s="2"/>
      <c r="ED428" s="2"/>
      <c r="EE428" s="2">
        <v>16510514</v>
      </c>
      <c r="EF428" s="2">
        <v>2</v>
      </c>
      <c r="EG428" s="2" t="s">
        <v>20</v>
      </c>
      <c r="EH428" s="2">
        <v>0</v>
      </c>
      <c r="EI428" s="2" t="s">
        <v>6</v>
      </c>
      <c r="EJ428" s="2">
        <v>1</v>
      </c>
      <c r="EK428" s="2">
        <v>16001</v>
      </c>
      <c r="EL428" s="2" t="s">
        <v>647</v>
      </c>
      <c r="EM428" s="2" t="s">
        <v>648</v>
      </c>
      <c r="EN428" s="2"/>
      <c r="EO428" s="2" t="s">
        <v>6</v>
      </c>
      <c r="EP428" s="2"/>
      <c r="EQ428" s="2">
        <v>0</v>
      </c>
      <c r="ER428" s="2">
        <v>0</v>
      </c>
      <c r="ES428" s="2">
        <v>0</v>
      </c>
      <c r="ET428" s="2">
        <v>0</v>
      </c>
      <c r="EU428" s="2">
        <v>0</v>
      </c>
      <c r="EV428" s="2">
        <v>0</v>
      </c>
      <c r="EW428" s="2">
        <v>0</v>
      </c>
      <c r="EX428" s="2">
        <v>0</v>
      </c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>
        <v>0</v>
      </c>
      <c r="FR428" s="2">
        <f t="shared" si="507"/>
        <v>0</v>
      </c>
      <c r="FS428" s="2">
        <v>0</v>
      </c>
      <c r="FT428" s="2" t="s">
        <v>23</v>
      </c>
      <c r="FU428" s="2" t="s">
        <v>24</v>
      </c>
      <c r="FV428" s="2"/>
      <c r="FW428" s="2"/>
      <c r="FX428" s="2">
        <v>115.2</v>
      </c>
      <c r="FY428" s="2">
        <v>70.55</v>
      </c>
      <c r="FZ428" s="2"/>
      <c r="GA428" s="2" t="s">
        <v>6</v>
      </c>
      <c r="GB428" s="2"/>
      <c r="GC428" s="2"/>
      <c r="GD428" s="2">
        <v>0</v>
      </c>
      <c r="GE428" s="2"/>
      <c r="GF428" s="2">
        <v>594190089</v>
      </c>
      <c r="GG428" s="2">
        <v>2</v>
      </c>
      <c r="GH428" s="2">
        <v>1</v>
      </c>
      <c r="GI428" s="2">
        <v>-2</v>
      </c>
      <c r="GJ428" s="2">
        <v>0</v>
      </c>
      <c r="GK428" s="2">
        <f>ROUND(R428*(R12)/100,2)</f>
        <v>0</v>
      </c>
      <c r="GL428" s="2">
        <f t="shared" si="508"/>
        <v>0</v>
      </c>
      <c r="GM428" s="2">
        <f t="shared" si="509"/>
        <v>0</v>
      </c>
      <c r="GN428" s="2">
        <f t="shared" si="510"/>
        <v>0</v>
      </c>
      <c r="GO428" s="2">
        <f t="shared" si="511"/>
        <v>0</v>
      </c>
      <c r="GP428" s="2">
        <f t="shared" si="512"/>
        <v>0</v>
      </c>
      <c r="GQ428" s="2"/>
      <c r="GR428" s="2">
        <v>0</v>
      </c>
      <c r="GS428" s="2">
        <v>3</v>
      </c>
      <c r="GT428" s="2">
        <v>0</v>
      </c>
      <c r="GU428" s="2" t="s">
        <v>6</v>
      </c>
      <c r="GV428" s="2">
        <f t="shared" si="513"/>
        <v>0</v>
      </c>
      <c r="GW428" s="2">
        <v>1</v>
      </c>
      <c r="GX428" s="2">
        <f t="shared" si="514"/>
        <v>0</v>
      </c>
      <c r="GY428" s="2"/>
      <c r="GZ428" s="2"/>
      <c r="HA428" s="2">
        <v>0</v>
      </c>
      <c r="HB428" s="2">
        <v>0</v>
      </c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>
        <v>0</v>
      </c>
      <c r="IL428" s="2"/>
      <c r="IM428" s="2"/>
      <c r="IN428" s="2"/>
      <c r="IO428" s="2"/>
      <c r="IP428" s="2"/>
      <c r="IQ428" s="2"/>
      <c r="IR428" s="2"/>
      <c r="IS428" s="2"/>
      <c r="IT428" s="2"/>
      <c r="IU428" s="2"/>
    </row>
    <row r="429" spans="1:255" x14ac:dyDescent="0.2">
      <c r="A429">
        <v>18</v>
      </c>
      <c r="B429">
        <v>1</v>
      </c>
      <c r="C429">
        <v>926</v>
      </c>
      <c r="E429" t="s">
        <v>657</v>
      </c>
      <c r="F429" t="s">
        <v>658</v>
      </c>
      <c r="G429" t="s">
        <v>659</v>
      </c>
      <c r="H429" t="s">
        <v>143</v>
      </c>
      <c r="I429">
        <f>I423*J429</f>
        <v>28</v>
      </c>
      <c r="J429">
        <v>99.999999999999986</v>
      </c>
      <c r="O429">
        <f t="shared" si="478"/>
        <v>0</v>
      </c>
      <c r="P429">
        <f t="shared" si="479"/>
        <v>0</v>
      </c>
      <c r="Q429">
        <f t="shared" si="480"/>
        <v>0</v>
      </c>
      <c r="R429">
        <f t="shared" si="481"/>
        <v>0</v>
      </c>
      <c r="S429">
        <f t="shared" si="482"/>
        <v>0</v>
      </c>
      <c r="T429">
        <f t="shared" si="483"/>
        <v>0</v>
      </c>
      <c r="U429">
        <f t="shared" si="484"/>
        <v>0</v>
      </c>
      <c r="V429">
        <f t="shared" si="485"/>
        <v>0</v>
      </c>
      <c r="W429">
        <f t="shared" si="486"/>
        <v>0</v>
      </c>
      <c r="X429">
        <f t="shared" si="487"/>
        <v>0</v>
      </c>
      <c r="Y429">
        <f t="shared" si="488"/>
        <v>0</v>
      </c>
      <c r="AA429">
        <v>16688586</v>
      </c>
      <c r="AB429">
        <f t="shared" si="489"/>
        <v>0</v>
      </c>
      <c r="AC429">
        <f t="shared" si="490"/>
        <v>0</v>
      </c>
      <c r="AD429">
        <f t="shared" si="515"/>
        <v>0</v>
      </c>
      <c r="AE429">
        <f t="shared" si="516"/>
        <v>0</v>
      </c>
      <c r="AF429">
        <f t="shared" si="516"/>
        <v>0</v>
      </c>
      <c r="AG429">
        <f t="shared" si="493"/>
        <v>0</v>
      </c>
      <c r="AH429">
        <f t="shared" si="517"/>
        <v>0</v>
      </c>
      <c r="AI429">
        <f t="shared" si="517"/>
        <v>0</v>
      </c>
      <c r="AJ429">
        <f t="shared" si="495"/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115</v>
      </c>
      <c r="AU429">
        <v>71</v>
      </c>
      <c r="AV429">
        <v>1</v>
      </c>
      <c r="AW429">
        <v>1</v>
      </c>
      <c r="AZ429">
        <v>7.13</v>
      </c>
      <c r="BA429">
        <v>1</v>
      </c>
      <c r="BB429">
        <v>1</v>
      </c>
      <c r="BC429">
        <v>7.13</v>
      </c>
      <c r="BD429" t="s">
        <v>6</v>
      </c>
      <c r="BE429" t="s">
        <v>6</v>
      </c>
      <c r="BF429" t="s">
        <v>6</v>
      </c>
      <c r="BG429" t="s">
        <v>6</v>
      </c>
      <c r="BH429">
        <v>3</v>
      </c>
      <c r="BI429">
        <v>1</v>
      </c>
      <c r="BJ429" t="s">
        <v>6</v>
      </c>
      <c r="BM429">
        <v>16001</v>
      </c>
      <c r="BN429">
        <v>0</v>
      </c>
      <c r="BO429" t="s">
        <v>6</v>
      </c>
      <c r="BP429">
        <v>0</v>
      </c>
      <c r="BQ429">
        <v>2</v>
      </c>
      <c r="BR429">
        <v>0</v>
      </c>
      <c r="BS429">
        <v>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6</v>
      </c>
      <c r="BZ429">
        <v>128</v>
      </c>
      <c r="CA429">
        <v>83</v>
      </c>
      <c r="CF429">
        <v>0</v>
      </c>
      <c r="CG429">
        <v>0</v>
      </c>
      <c r="CM429">
        <v>0</v>
      </c>
      <c r="CN429" t="s">
        <v>6</v>
      </c>
      <c r="CO429">
        <v>0</v>
      </c>
      <c r="CP429">
        <f t="shared" si="496"/>
        <v>0</v>
      </c>
      <c r="CQ429">
        <f t="shared" si="497"/>
        <v>0</v>
      </c>
      <c r="CR429">
        <f t="shared" si="498"/>
        <v>0</v>
      </c>
      <c r="CS429">
        <f t="shared" si="499"/>
        <v>0</v>
      </c>
      <c r="CT429">
        <f t="shared" si="500"/>
        <v>0</v>
      </c>
      <c r="CU429">
        <f t="shared" si="501"/>
        <v>0</v>
      </c>
      <c r="CV429">
        <f t="shared" si="502"/>
        <v>0</v>
      </c>
      <c r="CW429">
        <f t="shared" si="503"/>
        <v>0</v>
      </c>
      <c r="CX429">
        <f t="shared" si="504"/>
        <v>0</v>
      </c>
      <c r="CY429">
        <f t="shared" si="505"/>
        <v>0</v>
      </c>
      <c r="CZ429">
        <f t="shared" si="506"/>
        <v>0</v>
      </c>
      <c r="DC429" t="s">
        <v>6</v>
      </c>
      <c r="DD429" t="s">
        <v>6</v>
      </c>
      <c r="DE429" t="s">
        <v>6</v>
      </c>
      <c r="DF429" t="s">
        <v>6</v>
      </c>
      <c r="DG429" t="s">
        <v>6</v>
      </c>
      <c r="DH429" t="s">
        <v>6</v>
      </c>
      <c r="DI429" t="s">
        <v>6</v>
      </c>
      <c r="DJ429" t="s">
        <v>6</v>
      </c>
      <c r="DK429" t="s">
        <v>6</v>
      </c>
      <c r="DL429" t="s">
        <v>6</v>
      </c>
      <c r="DM429" t="s">
        <v>6</v>
      </c>
      <c r="DN429">
        <v>0</v>
      </c>
      <c r="DO429">
        <v>0</v>
      </c>
      <c r="DP429">
        <v>1</v>
      </c>
      <c r="DQ429">
        <v>1</v>
      </c>
      <c r="DU429">
        <v>1003</v>
      </c>
      <c r="DV429" t="s">
        <v>143</v>
      </c>
      <c r="DW429" t="s">
        <v>143</v>
      </c>
      <c r="DX429">
        <v>1</v>
      </c>
      <c r="EE429">
        <v>16510514</v>
      </c>
      <c r="EF429">
        <v>2</v>
      </c>
      <c r="EG429" t="s">
        <v>20</v>
      </c>
      <c r="EH429">
        <v>0</v>
      </c>
      <c r="EI429" t="s">
        <v>6</v>
      </c>
      <c r="EJ429">
        <v>1</v>
      </c>
      <c r="EK429">
        <v>16001</v>
      </c>
      <c r="EL429" t="s">
        <v>647</v>
      </c>
      <c r="EM429" t="s">
        <v>648</v>
      </c>
      <c r="EO429" t="s">
        <v>6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  <c r="FQ429">
        <v>0</v>
      </c>
      <c r="FR429">
        <f t="shared" si="507"/>
        <v>0</v>
      </c>
      <c r="FS429">
        <v>0</v>
      </c>
      <c r="FT429" t="s">
        <v>23</v>
      </c>
      <c r="FU429" t="s">
        <v>24</v>
      </c>
      <c r="FX429">
        <v>115.2</v>
      </c>
      <c r="FY429">
        <v>70.55</v>
      </c>
      <c r="GA429" t="s">
        <v>6</v>
      </c>
      <c r="GD429">
        <v>0</v>
      </c>
      <c r="GF429">
        <v>594190089</v>
      </c>
      <c r="GG429">
        <v>1</v>
      </c>
      <c r="GH429">
        <v>1</v>
      </c>
      <c r="GI429">
        <v>4</v>
      </c>
      <c r="GJ429">
        <v>0</v>
      </c>
      <c r="GK429">
        <f>ROUND(R429*(S12)/100,2)</f>
        <v>0</v>
      </c>
      <c r="GL429">
        <f t="shared" si="508"/>
        <v>0</v>
      </c>
      <c r="GM429">
        <f t="shared" si="509"/>
        <v>0</v>
      </c>
      <c r="GN429">
        <f t="shared" si="510"/>
        <v>0</v>
      </c>
      <c r="GO429">
        <f t="shared" si="511"/>
        <v>0</v>
      </c>
      <c r="GP429">
        <f t="shared" si="512"/>
        <v>0</v>
      </c>
      <c r="GR429">
        <v>0</v>
      </c>
      <c r="GS429">
        <v>3</v>
      </c>
      <c r="GT429">
        <v>0</v>
      </c>
      <c r="GU429" t="s">
        <v>6</v>
      </c>
      <c r="GV429">
        <f t="shared" si="513"/>
        <v>0</v>
      </c>
      <c r="GW429">
        <v>1</v>
      </c>
      <c r="GX429">
        <f t="shared" si="514"/>
        <v>0</v>
      </c>
      <c r="HA429">
        <v>0</v>
      </c>
      <c r="HB429">
        <v>0</v>
      </c>
      <c r="IK429">
        <v>0</v>
      </c>
    </row>
    <row r="430" spans="1:255" x14ac:dyDescent="0.2">
      <c r="A430" s="2">
        <v>17</v>
      </c>
      <c r="B430" s="2">
        <v>1</v>
      </c>
      <c r="C430" s="2">
        <f>ROW(SmtRes!A942)</f>
        <v>942</v>
      </c>
      <c r="D430" s="2">
        <f>ROW(EtalonRes!A883)</f>
        <v>883</v>
      </c>
      <c r="E430" s="2" t="s">
        <v>660</v>
      </c>
      <c r="F430" s="2" t="s">
        <v>661</v>
      </c>
      <c r="G430" s="2" t="s">
        <v>662</v>
      </c>
      <c r="H430" s="2" t="s">
        <v>53</v>
      </c>
      <c r="I430" s="2">
        <f>ROUND(12/100,9)</f>
        <v>0.12</v>
      </c>
      <c r="J430" s="2">
        <v>0</v>
      </c>
      <c r="K430" s="2"/>
      <c r="L430" s="2"/>
      <c r="M430" s="2"/>
      <c r="N430" s="2"/>
      <c r="O430" s="2">
        <f t="shared" si="478"/>
        <v>52.91</v>
      </c>
      <c r="P430" s="2">
        <f t="shared" si="479"/>
        <v>3.27</v>
      </c>
      <c r="Q430" s="2">
        <f t="shared" si="480"/>
        <v>5.87</v>
      </c>
      <c r="R430" s="2">
        <f t="shared" si="481"/>
        <v>0.91</v>
      </c>
      <c r="S430" s="2">
        <f t="shared" si="482"/>
        <v>43.77</v>
      </c>
      <c r="T430" s="2">
        <f t="shared" si="483"/>
        <v>0</v>
      </c>
      <c r="U430" s="2">
        <f t="shared" si="484"/>
        <v>4.5498599999999989</v>
      </c>
      <c r="V430" s="2">
        <f t="shared" si="485"/>
        <v>7.4999999999999997E-2</v>
      </c>
      <c r="W430" s="2">
        <f t="shared" si="486"/>
        <v>0</v>
      </c>
      <c r="X430" s="2">
        <f t="shared" si="487"/>
        <v>51.38</v>
      </c>
      <c r="Y430" s="2">
        <f t="shared" si="488"/>
        <v>31.72</v>
      </c>
      <c r="Z430" s="2"/>
      <c r="AA430" s="2">
        <v>16688585</v>
      </c>
      <c r="AB430" s="2">
        <f t="shared" si="489"/>
        <v>440.928</v>
      </c>
      <c r="AC430" s="2">
        <f t="shared" si="490"/>
        <v>27.27</v>
      </c>
      <c r="AD430" s="2">
        <f>ROUND(((((ET430*1.25))-((EU430*1.25)))+AE430),6)</f>
        <v>48.912500000000001</v>
      </c>
      <c r="AE430" s="2">
        <f>ROUND(((EU430*1.25)),6)</f>
        <v>7.6124999999999998</v>
      </c>
      <c r="AF430" s="2">
        <f>ROUND(((EV430*1.15)),6)</f>
        <v>364.74549999999999</v>
      </c>
      <c r="AG430" s="2">
        <f t="shared" si="493"/>
        <v>0</v>
      </c>
      <c r="AH430" s="2">
        <f>((EW430*1.15))</f>
        <v>37.915499999999994</v>
      </c>
      <c r="AI430" s="2">
        <f>((EX430*1.25))</f>
        <v>0.625</v>
      </c>
      <c r="AJ430" s="2">
        <f t="shared" si="495"/>
        <v>0</v>
      </c>
      <c r="AK430" s="2">
        <v>383.57</v>
      </c>
      <c r="AL430" s="2">
        <v>27.27</v>
      </c>
      <c r="AM430" s="2">
        <v>39.130000000000003</v>
      </c>
      <c r="AN430" s="2">
        <v>6.09</v>
      </c>
      <c r="AO430" s="2">
        <v>317.17</v>
      </c>
      <c r="AP430" s="2">
        <v>0</v>
      </c>
      <c r="AQ430" s="2">
        <v>32.97</v>
      </c>
      <c r="AR430" s="2">
        <v>0.5</v>
      </c>
      <c r="AS430" s="2">
        <v>0</v>
      </c>
      <c r="AT430" s="2">
        <v>115</v>
      </c>
      <c r="AU430" s="2">
        <v>71</v>
      </c>
      <c r="AV430" s="2">
        <v>1</v>
      </c>
      <c r="AW430" s="2">
        <v>1</v>
      </c>
      <c r="AX430" s="2"/>
      <c r="AY430" s="2"/>
      <c r="AZ430" s="2">
        <v>1</v>
      </c>
      <c r="BA430" s="2">
        <v>1</v>
      </c>
      <c r="BB430" s="2">
        <v>1</v>
      </c>
      <c r="BC430" s="2">
        <v>1</v>
      </c>
      <c r="BD430" s="2" t="s">
        <v>6</v>
      </c>
      <c r="BE430" s="2" t="s">
        <v>6</v>
      </c>
      <c r="BF430" s="2" t="s">
        <v>6</v>
      </c>
      <c r="BG430" s="2" t="s">
        <v>6</v>
      </c>
      <c r="BH430" s="2">
        <v>0</v>
      </c>
      <c r="BI430" s="2">
        <v>1</v>
      </c>
      <c r="BJ430" s="2" t="s">
        <v>663</v>
      </c>
      <c r="BK430" s="2"/>
      <c r="BL430" s="2"/>
      <c r="BM430" s="2">
        <v>16001</v>
      </c>
      <c r="BN430" s="2">
        <v>0</v>
      </c>
      <c r="BO430" s="2" t="s">
        <v>6</v>
      </c>
      <c r="BP430" s="2">
        <v>0</v>
      </c>
      <c r="BQ430" s="2">
        <v>2</v>
      </c>
      <c r="BR430" s="2">
        <v>0</v>
      </c>
      <c r="BS430" s="2">
        <v>1</v>
      </c>
      <c r="BT430" s="2">
        <v>1</v>
      </c>
      <c r="BU430" s="2">
        <v>1</v>
      </c>
      <c r="BV430" s="2">
        <v>1</v>
      </c>
      <c r="BW430" s="2">
        <v>1</v>
      </c>
      <c r="BX430" s="2">
        <v>1</v>
      </c>
      <c r="BY430" s="2" t="s">
        <v>6</v>
      </c>
      <c r="BZ430" s="2">
        <v>128</v>
      </c>
      <c r="CA430" s="2">
        <v>83</v>
      </c>
      <c r="CB430" s="2"/>
      <c r="CC430" s="2"/>
      <c r="CD430" s="2"/>
      <c r="CE430" s="2"/>
      <c r="CF430" s="2">
        <v>0</v>
      </c>
      <c r="CG430" s="2">
        <v>0</v>
      </c>
      <c r="CH430" s="2"/>
      <c r="CI430" s="2"/>
      <c r="CJ430" s="2"/>
      <c r="CK430" s="2"/>
      <c r="CL430" s="2"/>
      <c r="CM430" s="2">
        <v>0</v>
      </c>
      <c r="CN430" s="2" t="s">
        <v>1583</v>
      </c>
      <c r="CO430" s="2">
        <v>0</v>
      </c>
      <c r="CP430" s="2">
        <f t="shared" si="496"/>
        <v>52.910000000000004</v>
      </c>
      <c r="CQ430" s="2">
        <f t="shared" si="497"/>
        <v>27.27</v>
      </c>
      <c r="CR430" s="2">
        <f t="shared" si="498"/>
        <v>48.912500000000001</v>
      </c>
      <c r="CS430" s="2">
        <f t="shared" si="499"/>
        <v>7.6124999999999998</v>
      </c>
      <c r="CT430" s="2">
        <f t="shared" si="500"/>
        <v>364.74549999999999</v>
      </c>
      <c r="CU430" s="2">
        <f t="shared" si="501"/>
        <v>0</v>
      </c>
      <c r="CV430" s="2">
        <f t="shared" si="502"/>
        <v>37.915499999999994</v>
      </c>
      <c r="CW430" s="2">
        <f t="shared" si="503"/>
        <v>0.625</v>
      </c>
      <c r="CX430" s="2">
        <f t="shared" si="504"/>
        <v>0</v>
      </c>
      <c r="CY430" s="2">
        <f t="shared" si="505"/>
        <v>51.381999999999998</v>
      </c>
      <c r="CZ430" s="2">
        <f t="shared" si="506"/>
        <v>31.722800000000003</v>
      </c>
      <c r="DA430" s="2"/>
      <c r="DB430" s="2"/>
      <c r="DC430" s="2" t="s">
        <v>6</v>
      </c>
      <c r="DD430" s="2" t="s">
        <v>6</v>
      </c>
      <c r="DE430" s="2" t="s">
        <v>96</v>
      </c>
      <c r="DF430" s="2" t="s">
        <v>96</v>
      </c>
      <c r="DG430" s="2" t="s">
        <v>97</v>
      </c>
      <c r="DH430" s="2" t="s">
        <v>6</v>
      </c>
      <c r="DI430" s="2" t="s">
        <v>97</v>
      </c>
      <c r="DJ430" s="2" t="s">
        <v>96</v>
      </c>
      <c r="DK430" s="2" t="s">
        <v>6</v>
      </c>
      <c r="DL430" s="2" t="s">
        <v>6</v>
      </c>
      <c r="DM430" s="2" t="s">
        <v>6</v>
      </c>
      <c r="DN430" s="2">
        <v>0</v>
      </c>
      <c r="DO430" s="2">
        <v>0</v>
      </c>
      <c r="DP430" s="2">
        <v>1</v>
      </c>
      <c r="DQ430" s="2">
        <v>1</v>
      </c>
      <c r="DR430" s="2"/>
      <c r="DS430" s="2"/>
      <c r="DT430" s="2"/>
      <c r="DU430" s="2">
        <v>1003</v>
      </c>
      <c r="DV430" s="2" t="s">
        <v>53</v>
      </c>
      <c r="DW430" s="2" t="s">
        <v>53</v>
      </c>
      <c r="DX430" s="2">
        <v>100</v>
      </c>
      <c r="DY430" s="2"/>
      <c r="DZ430" s="2"/>
      <c r="EA430" s="2"/>
      <c r="EB430" s="2"/>
      <c r="EC430" s="2"/>
      <c r="ED430" s="2"/>
      <c r="EE430" s="2">
        <v>16510514</v>
      </c>
      <c r="EF430" s="2">
        <v>2</v>
      </c>
      <c r="EG430" s="2" t="s">
        <v>20</v>
      </c>
      <c r="EH430" s="2">
        <v>0</v>
      </c>
      <c r="EI430" s="2" t="s">
        <v>6</v>
      </c>
      <c r="EJ430" s="2">
        <v>1</v>
      </c>
      <c r="EK430" s="2">
        <v>16001</v>
      </c>
      <c r="EL430" s="2" t="s">
        <v>647</v>
      </c>
      <c r="EM430" s="2" t="s">
        <v>648</v>
      </c>
      <c r="EN430" s="2"/>
      <c r="EO430" s="2" t="s">
        <v>100</v>
      </c>
      <c r="EP430" s="2"/>
      <c r="EQ430" s="2">
        <v>0</v>
      </c>
      <c r="ER430" s="2">
        <v>383.57</v>
      </c>
      <c r="ES430" s="2">
        <v>27.27</v>
      </c>
      <c r="ET430" s="2">
        <v>39.130000000000003</v>
      </c>
      <c r="EU430" s="2">
        <v>6.09</v>
      </c>
      <c r="EV430" s="2">
        <v>317.17</v>
      </c>
      <c r="EW430" s="2">
        <v>32.97</v>
      </c>
      <c r="EX430" s="2">
        <v>0.5</v>
      </c>
      <c r="EY430" s="2">
        <v>0</v>
      </c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>
        <v>0</v>
      </c>
      <c r="FR430" s="2">
        <f t="shared" si="507"/>
        <v>0</v>
      </c>
      <c r="FS430" s="2">
        <v>0</v>
      </c>
      <c r="FT430" s="2" t="s">
        <v>23</v>
      </c>
      <c r="FU430" s="2" t="s">
        <v>24</v>
      </c>
      <c r="FV430" s="2"/>
      <c r="FW430" s="2"/>
      <c r="FX430" s="2">
        <v>115.2</v>
      </c>
      <c r="FY430" s="2">
        <v>70.55</v>
      </c>
      <c r="FZ430" s="2"/>
      <c r="GA430" s="2" t="s">
        <v>6</v>
      </c>
      <c r="GB430" s="2"/>
      <c r="GC430" s="2"/>
      <c r="GD430" s="2">
        <v>0</v>
      </c>
      <c r="GE430" s="2"/>
      <c r="GF430" s="2">
        <v>1382640866</v>
      </c>
      <c r="GG430" s="2">
        <v>2</v>
      </c>
      <c r="GH430" s="2">
        <v>1</v>
      </c>
      <c r="GI430" s="2">
        <v>-2</v>
      </c>
      <c r="GJ430" s="2">
        <v>0</v>
      </c>
      <c r="GK430" s="2">
        <f>ROUND(R430*(R12)/100,2)</f>
        <v>0</v>
      </c>
      <c r="GL430" s="2">
        <f t="shared" si="508"/>
        <v>0</v>
      </c>
      <c r="GM430" s="2">
        <f t="shared" si="509"/>
        <v>136.01</v>
      </c>
      <c r="GN430" s="2">
        <f t="shared" si="510"/>
        <v>136.01</v>
      </c>
      <c r="GO430" s="2">
        <f t="shared" si="511"/>
        <v>0</v>
      </c>
      <c r="GP430" s="2">
        <f t="shared" si="512"/>
        <v>0</v>
      </c>
      <c r="GQ430" s="2"/>
      <c r="GR430" s="2">
        <v>0</v>
      </c>
      <c r="GS430" s="2">
        <v>3</v>
      </c>
      <c r="GT430" s="2">
        <v>0</v>
      </c>
      <c r="GU430" s="2" t="s">
        <v>6</v>
      </c>
      <c r="GV430" s="2">
        <f t="shared" si="513"/>
        <v>0</v>
      </c>
      <c r="GW430" s="2">
        <v>1</v>
      </c>
      <c r="GX430" s="2">
        <f t="shared" si="514"/>
        <v>0</v>
      </c>
      <c r="GY430" s="2"/>
      <c r="GZ430" s="2"/>
      <c r="HA430" s="2">
        <v>0</v>
      </c>
      <c r="HB430" s="2">
        <v>0</v>
      </c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>
        <v>0</v>
      </c>
      <c r="IL430" s="2"/>
      <c r="IM430" s="2"/>
      <c r="IN430" s="2"/>
      <c r="IO430" s="2"/>
      <c r="IP430" s="2"/>
      <c r="IQ430" s="2"/>
      <c r="IR430" s="2"/>
      <c r="IS430" s="2"/>
      <c r="IT430" s="2"/>
      <c r="IU430" s="2"/>
    </row>
    <row r="431" spans="1:255" x14ac:dyDescent="0.2">
      <c r="A431">
        <v>17</v>
      </c>
      <c r="B431">
        <v>1</v>
      </c>
      <c r="C431">
        <f>ROW(SmtRes!A958)</f>
        <v>958</v>
      </c>
      <c r="D431">
        <f>ROW(EtalonRes!A900)</f>
        <v>900</v>
      </c>
      <c r="E431" t="s">
        <v>660</v>
      </c>
      <c r="F431" t="s">
        <v>661</v>
      </c>
      <c r="G431" t="s">
        <v>662</v>
      </c>
      <c r="H431" t="s">
        <v>53</v>
      </c>
      <c r="I431">
        <f>ROUND(12/100,9)</f>
        <v>0.12</v>
      </c>
      <c r="J431">
        <v>0</v>
      </c>
      <c r="O431">
        <f t="shared" si="478"/>
        <v>377.26</v>
      </c>
      <c r="P431">
        <f t="shared" si="479"/>
        <v>23.33</v>
      </c>
      <c r="Q431">
        <f t="shared" si="480"/>
        <v>41.85</v>
      </c>
      <c r="R431">
        <f t="shared" si="481"/>
        <v>6.51</v>
      </c>
      <c r="S431">
        <f t="shared" si="482"/>
        <v>312.08</v>
      </c>
      <c r="T431">
        <f t="shared" si="483"/>
        <v>0</v>
      </c>
      <c r="U431">
        <f t="shared" si="484"/>
        <v>4.5498599999999989</v>
      </c>
      <c r="V431">
        <f t="shared" si="485"/>
        <v>7.4999999999999997E-2</v>
      </c>
      <c r="W431">
        <f t="shared" si="486"/>
        <v>0</v>
      </c>
      <c r="X431">
        <f t="shared" si="487"/>
        <v>366.38</v>
      </c>
      <c r="Y431">
        <f t="shared" si="488"/>
        <v>226.2</v>
      </c>
      <c r="AA431">
        <v>16688586</v>
      </c>
      <c r="AB431">
        <f t="shared" si="489"/>
        <v>440.928</v>
      </c>
      <c r="AC431">
        <f t="shared" si="490"/>
        <v>27.27</v>
      </c>
      <c r="AD431">
        <f>ROUND(((((ET431*1.25))-((EU431*1.25)))+AE431),6)</f>
        <v>48.912500000000001</v>
      </c>
      <c r="AE431">
        <f>ROUND(((EU431*1.25)),6)</f>
        <v>7.6124999999999998</v>
      </c>
      <c r="AF431">
        <f>ROUND(((EV431*1.15)),6)</f>
        <v>364.74549999999999</v>
      </c>
      <c r="AG431">
        <f t="shared" si="493"/>
        <v>0</v>
      </c>
      <c r="AH431">
        <f>((EW431*1.15))</f>
        <v>37.915499999999994</v>
      </c>
      <c r="AI431">
        <f>((EX431*1.25))</f>
        <v>0.625</v>
      </c>
      <c r="AJ431">
        <f t="shared" si="495"/>
        <v>0</v>
      </c>
      <c r="AK431">
        <v>383.57</v>
      </c>
      <c r="AL431">
        <v>27.27</v>
      </c>
      <c r="AM431">
        <v>39.130000000000003</v>
      </c>
      <c r="AN431">
        <v>6.09</v>
      </c>
      <c r="AO431">
        <v>317.17</v>
      </c>
      <c r="AP431">
        <v>0</v>
      </c>
      <c r="AQ431">
        <v>32.97</v>
      </c>
      <c r="AR431">
        <v>0.5</v>
      </c>
      <c r="AS431">
        <v>0</v>
      </c>
      <c r="AT431">
        <v>115</v>
      </c>
      <c r="AU431">
        <v>71</v>
      </c>
      <c r="AV431">
        <v>1</v>
      </c>
      <c r="AW431">
        <v>1</v>
      </c>
      <c r="AZ431">
        <v>7.13</v>
      </c>
      <c r="BA431">
        <v>7.13</v>
      </c>
      <c r="BB431">
        <v>7.13</v>
      </c>
      <c r="BC431">
        <v>7.13</v>
      </c>
      <c r="BD431" t="s">
        <v>6</v>
      </c>
      <c r="BE431" t="s">
        <v>6</v>
      </c>
      <c r="BF431" t="s">
        <v>6</v>
      </c>
      <c r="BG431" t="s">
        <v>6</v>
      </c>
      <c r="BH431">
        <v>0</v>
      </c>
      <c r="BI431">
        <v>1</v>
      </c>
      <c r="BJ431" t="s">
        <v>663</v>
      </c>
      <c r="BM431">
        <v>16001</v>
      </c>
      <c r="BN431">
        <v>0</v>
      </c>
      <c r="BO431" t="s">
        <v>6</v>
      </c>
      <c r="BP431">
        <v>0</v>
      </c>
      <c r="BQ431">
        <v>2</v>
      </c>
      <c r="BR431">
        <v>0</v>
      </c>
      <c r="BS431">
        <v>7.13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6</v>
      </c>
      <c r="BZ431">
        <v>128</v>
      </c>
      <c r="CA431">
        <v>83</v>
      </c>
      <c r="CF431">
        <v>0</v>
      </c>
      <c r="CG431">
        <v>0</v>
      </c>
      <c r="CM431">
        <v>0</v>
      </c>
      <c r="CN431" t="s">
        <v>1583</v>
      </c>
      <c r="CO431">
        <v>0</v>
      </c>
      <c r="CP431">
        <f t="shared" si="496"/>
        <v>377.26</v>
      </c>
      <c r="CQ431">
        <f t="shared" si="497"/>
        <v>194.43510000000001</v>
      </c>
      <c r="CR431">
        <f t="shared" si="498"/>
        <v>348.74612500000001</v>
      </c>
      <c r="CS431">
        <f t="shared" si="499"/>
        <v>54.277124999999998</v>
      </c>
      <c r="CT431">
        <f t="shared" si="500"/>
        <v>2600.6354149999997</v>
      </c>
      <c r="CU431">
        <f t="shared" si="501"/>
        <v>0</v>
      </c>
      <c r="CV431">
        <f t="shared" si="502"/>
        <v>37.915499999999994</v>
      </c>
      <c r="CW431">
        <f t="shared" si="503"/>
        <v>0.625</v>
      </c>
      <c r="CX431">
        <f t="shared" si="504"/>
        <v>0</v>
      </c>
      <c r="CY431">
        <f t="shared" si="505"/>
        <v>366.37849999999997</v>
      </c>
      <c r="CZ431">
        <f t="shared" si="506"/>
        <v>226.19889999999998</v>
      </c>
      <c r="DC431" t="s">
        <v>6</v>
      </c>
      <c r="DD431" t="s">
        <v>6</v>
      </c>
      <c r="DE431" t="s">
        <v>96</v>
      </c>
      <c r="DF431" t="s">
        <v>96</v>
      </c>
      <c r="DG431" t="s">
        <v>97</v>
      </c>
      <c r="DH431" t="s">
        <v>6</v>
      </c>
      <c r="DI431" t="s">
        <v>97</v>
      </c>
      <c r="DJ431" t="s">
        <v>96</v>
      </c>
      <c r="DK431" t="s">
        <v>6</v>
      </c>
      <c r="DL431" t="s">
        <v>6</v>
      </c>
      <c r="DM431" t="s">
        <v>6</v>
      </c>
      <c r="DN431">
        <v>0</v>
      </c>
      <c r="DO431">
        <v>0</v>
      </c>
      <c r="DP431">
        <v>1</v>
      </c>
      <c r="DQ431">
        <v>1</v>
      </c>
      <c r="DU431">
        <v>1003</v>
      </c>
      <c r="DV431" t="s">
        <v>53</v>
      </c>
      <c r="DW431" t="s">
        <v>53</v>
      </c>
      <c r="DX431">
        <v>100</v>
      </c>
      <c r="EE431">
        <v>16510514</v>
      </c>
      <c r="EF431">
        <v>2</v>
      </c>
      <c r="EG431" t="s">
        <v>20</v>
      </c>
      <c r="EH431">
        <v>0</v>
      </c>
      <c r="EI431" t="s">
        <v>6</v>
      </c>
      <c r="EJ431">
        <v>1</v>
      </c>
      <c r="EK431">
        <v>16001</v>
      </c>
      <c r="EL431" t="s">
        <v>647</v>
      </c>
      <c r="EM431" t="s">
        <v>648</v>
      </c>
      <c r="EO431" t="s">
        <v>100</v>
      </c>
      <c r="EQ431">
        <v>0</v>
      </c>
      <c r="ER431">
        <v>383.57</v>
      </c>
      <c r="ES431">
        <v>27.27</v>
      </c>
      <c r="ET431">
        <v>39.130000000000003</v>
      </c>
      <c r="EU431">
        <v>6.09</v>
      </c>
      <c r="EV431">
        <v>317.17</v>
      </c>
      <c r="EW431">
        <v>32.97</v>
      </c>
      <c r="EX431">
        <v>0.5</v>
      </c>
      <c r="EY431">
        <v>0</v>
      </c>
      <c r="FQ431">
        <v>0</v>
      </c>
      <c r="FR431">
        <f t="shared" si="507"/>
        <v>0</v>
      </c>
      <c r="FS431">
        <v>0</v>
      </c>
      <c r="FT431" t="s">
        <v>23</v>
      </c>
      <c r="FU431" t="s">
        <v>24</v>
      </c>
      <c r="FX431">
        <v>115.2</v>
      </c>
      <c r="FY431">
        <v>70.55</v>
      </c>
      <c r="GA431" t="s">
        <v>6</v>
      </c>
      <c r="GD431">
        <v>0</v>
      </c>
      <c r="GF431">
        <v>1382640866</v>
      </c>
      <c r="GG431">
        <v>1</v>
      </c>
      <c r="GH431">
        <v>1</v>
      </c>
      <c r="GI431">
        <v>4</v>
      </c>
      <c r="GJ431">
        <v>0</v>
      </c>
      <c r="GK431">
        <f>ROUND(R431*(S12)/100,2)</f>
        <v>0</v>
      </c>
      <c r="GL431">
        <f t="shared" si="508"/>
        <v>0</v>
      </c>
      <c r="GM431">
        <f t="shared" si="509"/>
        <v>969.84</v>
      </c>
      <c r="GN431">
        <f t="shared" si="510"/>
        <v>969.84</v>
      </c>
      <c r="GO431">
        <f t="shared" si="511"/>
        <v>0</v>
      </c>
      <c r="GP431">
        <f t="shared" si="512"/>
        <v>0</v>
      </c>
      <c r="GR431">
        <v>0</v>
      </c>
      <c r="GS431">
        <v>3</v>
      </c>
      <c r="GT431">
        <v>0</v>
      </c>
      <c r="GU431" t="s">
        <v>6</v>
      </c>
      <c r="GV431">
        <f t="shared" si="513"/>
        <v>0</v>
      </c>
      <c r="GW431">
        <v>1</v>
      </c>
      <c r="GX431">
        <f t="shared" si="514"/>
        <v>0</v>
      </c>
      <c r="HA431">
        <v>0</v>
      </c>
      <c r="HB431">
        <v>0</v>
      </c>
      <c r="IK431">
        <v>0</v>
      </c>
    </row>
    <row r="432" spans="1:255" x14ac:dyDescent="0.2">
      <c r="A432" s="2">
        <v>18</v>
      </c>
      <c r="B432" s="2">
        <v>1</v>
      </c>
      <c r="C432" s="2">
        <v>941</v>
      </c>
      <c r="D432" s="2"/>
      <c r="E432" s="2" t="s">
        <v>664</v>
      </c>
      <c r="F432" s="2" t="s">
        <v>650</v>
      </c>
      <c r="G432" s="2" t="s">
        <v>651</v>
      </c>
      <c r="H432" s="2" t="s">
        <v>538</v>
      </c>
      <c r="I432" s="2">
        <f>I430*J432</f>
        <v>0.9</v>
      </c>
      <c r="J432" s="2">
        <v>7.5000000000000009</v>
      </c>
      <c r="K432" s="2"/>
      <c r="L432" s="2"/>
      <c r="M432" s="2"/>
      <c r="N432" s="2"/>
      <c r="O432" s="2">
        <f t="shared" si="478"/>
        <v>29.7</v>
      </c>
      <c r="P432" s="2">
        <f t="shared" si="479"/>
        <v>29.7</v>
      </c>
      <c r="Q432" s="2">
        <f t="shared" si="480"/>
        <v>0</v>
      </c>
      <c r="R432" s="2">
        <f t="shared" si="481"/>
        <v>0</v>
      </c>
      <c r="S432" s="2">
        <f t="shared" si="482"/>
        <v>0</v>
      </c>
      <c r="T432" s="2">
        <f t="shared" si="483"/>
        <v>0</v>
      </c>
      <c r="U432" s="2">
        <f t="shared" si="484"/>
        <v>0</v>
      </c>
      <c r="V432" s="2">
        <f t="shared" si="485"/>
        <v>0</v>
      </c>
      <c r="W432" s="2">
        <f t="shared" si="486"/>
        <v>0</v>
      </c>
      <c r="X432" s="2">
        <f t="shared" si="487"/>
        <v>0</v>
      </c>
      <c r="Y432" s="2">
        <f t="shared" si="488"/>
        <v>0</v>
      </c>
      <c r="Z432" s="2"/>
      <c r="AA432" s="2">
        <v>16688585</v>
      </c>
      <c r="AB432" s="2">
        <f t="shared" si="489"/>
        <v>33</v>
      </c>
      <c r="AC432" s="2">
        <f t="shared" si="490"/>
        <v>33</v>
      </c>
      <c r="AD432" s="2">
        <f t="shared" ref="AD432:AD445" si="518">ROUND((((ET432)-(EU432))+AE432),6)</f>
        <v>0</v>
      </c>
      <c r="AE432" s="2">
        <f t="shared" ref="AE432:AE445" si="519">ROUND((EU432),6)</f>
        <v>0</v>
      </c>
      <c r="AF432" s="2">
        <f t="shared" ref="AF432:AF445" si="520">ROUND((EV432),6)</f>
        <v>0</v>
      </c>
      <c r="AG432" s="2">
        <f t="shared" si="493"/>
        <v>0</v>
      </c>
      <c r="AH432" s="2">
        <f t="shared" ref="AH432:AH445" si="521">(EW432)</f>
        <v>0</v>
      </c>
      <c r="AI432" s="2">
        <f t="shared" ref="AI432:AI445" si="522">(EX432)</f>
        <v>0</v>
      </c>
      <c r="AJ432" s="2">
        <f t="shared" si="495"/>
        <v>0</v>
      </c>
      <c r="AK432" s="2">
        <v>33</v>
      </c>
      <c r="AL432" s="2">
        <v>33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115</v>
      </c>
      <c r="AU432" s="2">
        <v>71</v>
      </c>
      <c r="AV432" s="2">
        <v>1</v>
      </c>
      <c r="AW432" s="2">
        <v>1</v>
      </c>
      <c r="AX432" s="2"/>
      <c r="AY432" s="2"/>
      <c r="AZ432" s="2">
        <v>1</v>
      </c>
      <c r="BA432" s="2">
        <v>1</v>
      </c>
      <c r="BB432" s="2">
        <v>1</v>
      </c>
      <c r="BC432" s="2">
        <v>1</v>
      </c>
      <c r="BD432" s="2" t="s">
        <v>6</v>
      </c>
      <c r="BE432" s="2" t="s">
        <v>6</v>
      </c>
      <c r="BF432" s="2" t="s">
        <v>6</v>
      </c>
      <c r="BG432" s="2" t="s">
        <v>6</v>
      </c>
      <c r="BH432" s="2">
        <v>3</v>
      </c>
      <c r="BI432" s="2">
        <v>1</v>
      </c>
      <c r="BJ432" s="2" t="s">
        <v>652</v>
      </c>
      <c r="BK432" s="2"/>
      <c r="BL432" s="2"/>
      <c r="BM432" s="2">
        <v>16001</v>
      </c>
      <c r="BN432" s="2">
        <v>0</v>
      </c>
      <c r="BO432" s="2" t="s">
        <v>6</v>
      </c>
      <c r="BP432" s="2">
        <v>0</v>
      </c>
      <c r="BQ432" s="2">
        <v>2</v>
      </c>
      <c r="BR432" s="2">
        <v>0</v>
      </c>
      <c r="BS432" s="2">
        <v>1</v>
      </c>
      <c r="BT432" s="2">
        <v>1</v>
      </c>
      <c r="BU432" s="2">
        <v>1</v>
      </c>
      <c r="BV432" s="2">
        <v>1</v>
      </c>
      <c r="BW432" s="2">
        <v>1</v>
      </c>
      <c r="BX432" s="2">
        <v>1</v>
      </c>
      <c r="BY432" s="2" t="s">
        <v>6</v>
      </c>
      <c r="BZ432" s="2">
        <v>128</v>
      </c>
      <c r="CA432" s="2">
        <v>83</v>
      </c>
      <c r="CB432" s="2"/>
      <c r="CC432" s="2"/>
      <c r="CD432" s="2"/>
      <c r="CE432" s="2"/>
      <c r="CF432" s="2">
        <v>0</v>
      </c>
      <c r="CG432" s="2">
        <v>0</v>
      </c>
      <c r="CH432" s="2"/>
      <c r="CI432" s="2"/>
      <c r="CJ432" s="2"/>
      <c r="CK432" s="2"/>
      <c r="CL432" s="2"/>
      <c r="CM432" s="2">
        <v>0</v>
      </c>
      <c r="CN432" s="2" t="s">
        <v>6</v>
      </c>
      <c r="CO432" s="2">
        <v>0</v>
      </c>
      <c r="CP432" s="2">
        <f t="shared" si="496"/>
        <v>29.7</v>
      </c>
      <c r="CQ432" s="2">
        <f t="shared" si="497"/>
        <v>33</v>
      </c>
      <c r="CR432" s="2">
        <f t="shared" si="498"/>
        <v>0</v>
      </c>
      <c r="CS432" s="2">
        <f t="shared" si="499"/>
        <v>0</v>
      </c>
      <c r="CT432" s="2">
        <f t="shared" si="500"/>
        <v>0</v>
      </c>
      <c r="CU432" s="2">
        <f t="shared" si="501"/>
        <v>0</v>
      </c>
      <c r="CV432" s="2">
        <f t="shared" si="502"/>
        <v>0</v>
      </c>
      <c r="CW432" s="2">
        <f t="shared" si="503"/>
        <v>0</v>
      </c>
      <c r="CX432" s="2">
        <f t="shared" si="504"/>
        <v>0</v>
      </c>
      <c r="CY432" s="2">
        <f t="shared" si="505"/>
        <v>0</v>
      </c>
      <c r="CZ432" s="2">
        <f t="shared" si="506"/>
        <v>0</v>
      </c>
      <c r="DA432" s="2"/>
      <c r="DB432" s="2"/>
      <c r="DC432" s="2" t="s">
        <v>6</v>
      </c>
      <c r="DD432" s="2" t="s">
        <v>6</v>
      </c>
      <c r="DE432" s="2" t="s">
        <v>6</v>
      </c>
      <c r="DF432" s="2" t="s">
        <v>6</v>
      </c>
      <c r="DG432" s="2" t="s">
        <v>6</v>
      </c>
      <c r="DH432" s="2" t="s">
        <v>6</v>
      </c>
      <c r="DI432" s="2" t="s">
        <v>6</v>
      </c>
      <c r="DJ432" s="2" t="s">
        <v>6</v>
      </c>
      <c r="DK432" s="2" t="s">
        <v>6</v>
      </c>
      <c r="DL432" s="2" t="s">
        <v>6</v>
      </c>
      <c r="DM432" s="2" t="s">
        <v>6</v>
      </c>
      <c r="DN432" s="2">
        <v>0</v>
      </c>
      <c r="DO432" s="2">
        <v>0</v>
      </c>
      <c r="DP432" s="2">
        <v>1</v>
      </c>
      <c r="DQ432" s="2">
        <v>1</v>
      </c>
      <c r="DR432" s="2"/>
      <c r="DS432" s="2"/>
      <c r="DT432" s="2"/>
      <c r="DU432" s="2">
        <v>1010</v>
      </c>
      <c r="DV432" s="2" t="s">
        <v>538</v>
      </c>
      <c r="DW432" s="2" t="s">
        <v>538</v>
      </c>
      <c r="DX432" s="2">
        <v>10</v>
      </c>
      <c r="DY432" s="2"/>
      <c r="DZ432" s="2"/>
      <c r="EA432" s="2"/>
      <c r="EB432" s="2"/>
      <c r="EC432" s="2"/>
      <c r="ED432" s="2"/>
      <c r="EE432" s="2">
        <v>16510514</v>
      </c>
      <c r="EF432" s="2">
        <v>2</v>
      </c>
      <c r="EG432" s="2" t="s">
        <v>20</v>
      </c>
      <c r="EH432" s="2">
        <v>0</v>
      </c>
      <c r="EI432" s="2" t="s">
        <v>6</v>
      </c>
      <c r="EJ432" s="2">
        <v>1</v>
      </c>
      <c r="EK432" s="2">
        <v>16001</v>
      </c>
      <c r="EL432" s="2" t="s">
        <v>647</v>
      </c>
      <c r="EM432" s="2" t="s">
        <v>648</v>
      </c>
      <c r="EN432" s="2"/>
      <c r="EO432" s="2" t="s">
        <v>6</v>
      </c>
      <c r="EP432" s="2"/>
      <c r="EQ432" s="2">
        <v>0</v>
      </c>
      <c r="ER432" s="2">
        <v>33</v>
      </c>
      <c r="ES432" s="2">
        <v>33</v>
      </c>
      <c r="ET432" s="2">
        <v>0</v>
      </c>
      <c r="EU432" s="2">
        <v>0</v>
      </c>
      <c r="EV432" s="2">
        <v>0</v>
      </c>
      <c r="EW432" s="2">
        <v>0</v>
      </c>
      <c r="EX432" s="2">
        <v>0</v>
      </c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>
        <v>0</v>
      </c>
      <c r="FR432" s="2">
        <f t="shared" si="507"/>
        <v>0</v>
      </c>
      <c r="FS432" s="2">
        <v>0</v>
      </c>
      <c r="FT432" s="2" t="s">
        <v>23</v>
      </c>
      <c r="FU432" s="2" t="s">
        <v>24</v>
      </c>
      <c r="FV432" s="2"/>
      <c r="FW432" s="2"/>
      <c r="FX432" s="2">
        <v>115.2</v>
      </c>
      <c r="FY432" s="2">
        <v>70.55</v>
      </c>
      <c r="FZ432" s="2"/>
      <c r="GA432" s="2" t="s">
        <v>6</v>
      </c>
      <c r="GB432" s="2"/>
      <c r="GC432" s="2"/>
      <c r="GD432" s="2">
        <v>0</v>
      </c>
      <c r="GE432" s="2"/>
      <c r="GF432" s="2">
        <v>-1611190815</v>
      </c>
      <c r="GG432" s="2">
        <v>2</v>
      </c>
      <c r="GH432" s="2">
        <v>1</v>
      </c>
      <c r="GI432" s="2">
        <v>-2</v>
      </c>
      <c r="GJ432" s="2">
        <v>0</v>
      </c>
      <c r="GK432" s="2">
        <f>ROUND(R432*(R12)/100,2)</f>
        <v>0</v>
      </c>
      <c r="GL432" s="2">
        <f t="shared" si="508"/>
        <v>0</v>
      </c>
      <c r="GM432" s="2">
        <f t="shared" si="509"/>
        <v>29.7</v>
      </c>
      <c r="GN432" s="2">
        <f t="shared" si="510"/>
        <v>29.7</v>
      </c>
      <c r="GO432" s="2">
        <f t="shared" si="511"/>
        <v>0</v>
      </c>
      <c r="GP432" s="2">
        <f t="shared" si="512"/>
        <v>0</v>
      </c>
      <c r="GQ432" s="2"/>
      <c r="GR432" s="2">
        <v>0</v>
      </c>
      <c r="GS432" s="2">
        <v>3</v>
      </c>
      <c r="GT432" s="2">
        <v>0</v>
      </c>
      <c r="GU432" s="2" t="s">
        <v>6</v>
      </c>
      <c r="GV432" s="2">
        <f t="shared" si="513"/>
        <v>0</v>
      </c>
      <c r="GW432" s="2">
        <v>1</v>
      </c>
      <c r="GX432" s="2">
        <f t="shared" si="514"/>
        <v>0</v>
      </c>
      <c r="GY432" s="2"/>
      <c r="GZ432" s="2"/>
      <c r="HA432" s="2">
        <v>0</v>
      </c>
      <c r="HB432" s="2">
        <v>0</v>
      </c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>
        <v>0</v>
      </c>
      <c r="IL432" s="2"/>
      <c r="IM432" s="2"/>
      <c r="IN432" s="2"/>
      <c r="IO432" s="2"/>
      <c r="IP432" s="2"/>
      <c r="IQ432" s="2"/>
      <c r="IR432" s="2"/>
      <c r="IS432" s="2"/>
      <c r="IT432" s="2"/>
      <c r="IU432" s="2"/>
    </row>
    <row r="433" spans="1:255" x14ac:dyDescent="0.2">
      <c r="A433">
        <v>18</v>
      </c>
      <c r="B433">
        <v>1</v>
      </c>
      <c r="C433">
        <v>957</v>
      </c>
      <c r="E433" t="s">
        <v>664</v>
      </c>
      <c r="F433" t="s">
        <v>650</v>
      </c>
      <c r="G433" t="s">
        <v>651</v>
      </c>
      <c r="H433" t="s">
        <v>538</v>
      </c>
      <c r="I433">
        <f>I431*J433</f>
        <v>0.9</v>
      </c>
      <c r="J433">
        <v>7.5000000000000009</v>
      </c>
      <c r="O433">
        <f t="shared" si="478"/>
        <v>211.76</v>
      </c>
      <c r="P433">
        <f t="shared" si="479"/>
        <v>211.76</v>
      </c>
      <c r="Q433">
        <f t="shared" si="480"/>
        <v>0</v>
      </c>
      <c r="R433">
        <f t="shared" si="481"/>
        <v>0</v>
      </c>
      <c r="S433">
        <f t="shared" si="482"/>
        <v>0</v>
      </c>
      <c r="T433">
        <f t="shared" si="483"/>
        <v>0</v>
      </c>
      <c r="U433">
        <f t="shared" si="484"/>
        <v>0</v>
      </c>
      <c r="V433">
        <f t="shared" si="485"/>
        <v>0</v>
      </c>
      <c r="W433">
        <f t="shared" si="486"/>
        <v>0</v>
      </c>
      <c r="X433">
        <f t="shared" si="487"/>
        <v>0</v>
      </c>
      <c r="Y433">
        <f t="shared" si="488"/>
        <v>0</v>
      </c>
      <c r="AA433">
        <v>16688586</v>
      </c>
      <c r="AB433">
        <f t="shared" si="489"/>
        <v>33</v>
      </c>
      <c r="AC433">
        <f t="shared" si="490"/>
        <v>33</v>
      </c>
      <c r="AD433">
        <f t="shared" si="518"/>
        <v>0</v>
      </c>
      <c r="AE433">
        <f t="shared" si="519"/>
        <v>0</v>
      </c>
      <c r="AF433">
        <f t="shared" si="520"/>
        <v>0</v>
      </c>
      <c r="AG433">
        <f t="shared" si="493"/>
        <v>0</v>
      </c>
      <c r="AH433">
        <f t="shared" si="521"/>
        <v>0</v>
      </c>
      <c r="AI433">
        <f t="shared" si="522"/>
        <v>0</v>
      </c>
      <c r="AJ433">
        <f t="shared" si="495"/>
        <v>0</v>
      </c>
      <c r="AK433">
        <v>33</v>
      </c>
      <c r="AL433">
        <v>33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115</v>
      </c>
      <c r="AU433">
        <v>71</v>
      </c>
      <c r="AV433">
        <v>1</v>
      </c>
      <c r="AW433">
        <v>1</v>
      </c>
      <c r="AZ433">
        <v>7.13</v>
      </c>
      <c r="BA433">
        <v>1</v>
      </c>
      <c r="BB433">
        <v>1</v>
      </c>
      <c r="BC433">
        <v>7.13</v>
      </c>
      <c r="BD433" t="s">
        <v>6</v>
      </c>
      <c r="BE433" t="s">
        <v>6</v>
      </c>
      <c r="BF433" t="s">
        <v>6</v>
      </c>
      <c r="BG433" t="s">
        <v>6</v>
      </c>
      <c r="BH433">
        <v>3</v>
      </c>
      <c r="BI433">
        <v>1</v>
      </c>
      <c r="BJ433" t="s">
        <v>652</v>
      </c>
      <c r="BM433">
        <v>16001</v>
      </c>
      <c r="BN433">
        <v>0</v>
      </c>
      <c r="BO433" t="s">
        <v>6</v>
      </c>
      <c r="BP433">
        <v>0</v>
      </c>
      <c r="BQ433">
        <v>2</v>
      </c>
      <c r="BR433">
        <v>0</v>
      </c>
      <c r="BS433">
        <v>1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6</v>
      </c>
      <c r="BZ433">
        <v>128</v>
      </c>
      <c r="CA433">
        <v>83</v>
      </c>
      <c r="CF433">
        <v>0</v>
      </c>
      <c r="CG433">
        <v>0</v>
      </c>
      <c r="CM433">
        <v>0</v>
      </c>
      <c r="CN433" t="s">
        <v>6</v>
      </c>
      <c r="CO433">
        <v>0</v>
      </c>
      <c r="CP433">
        <f t="shared" si="496"/>
        <v>211.76</v>
      </c>
      <c r="CQ433">
        <f t="shared" si="497"/>
        <v>235.29</v>
      </c>
      <c r="CR433">
        <f t="shared" si="498"/>
        <v>0</v>
      </c>
      <c r="CS433">
        <f t="shared" si="499"/>
        <v>0</v>
      </c>
      <c r="CT433">
        <f t="shared" si="500"/>
        <v>0</v>
      </c>
      <c r="CU433">
        <f t="shared" si="501"/>
        <v>0</v>
      </c>
      <c r="CV433">
        <f t="shared" si="502"/>
        <v>0</v>
      </c>
      <c r="CW433">
        <f t="shared" si="503"/>
        <v>0</v>
      </c>
      <c r="CX433">
        <f t="shared" si="504"/>
        <v>0</v>
      </c>
      <c r="CY433">
        <f t="shared" si="505"/>
        <v>0</v>
      </c>
      <c r="CZ433">
        <f t="shared" si="506"/>
        <v>0</v>
      </c>
      <c r="DC433" t="s">
        <v>6</v>
      </c>
      <c r="DD433" t="s">
        <v>6</v>
      </c>
      <c r="DE433" t="s">
        <v>6</v>
      </c>
      <c r="DF433" t="s">
        <v>6</v>
      </c>
      <c r="DG433" t="s">
        <v>6</v>
      </c>
      <c r="DH433" t="s">
        <v>6</v>
      </c>
      <c r="DI433" t="s">
        <v>6</v>
      </c>
      <c r="DJ433" t="s">
        <v>6</v>
      </c>
      <c r="DK433" t="s">
        <v>6</v>
      </c>
      <c r="DL433" t="s">
        <v>6</v>
      </c>
      <c r="DM433" t="s">
        <v>6</v>
      </c>
      <c r="DN433">
        <v>0</v>
      </c>
      <c r="DO433">
        <v>0</v>
      </c>
      <c r="DP433">
        <v>1</v>
      </c>
      <c r="DQ433">
        <v>1</v>
      </c>
      <c r="DU433">
        <v>1010</v>
      </c>
      <c r="DV433" t="s">
        <v>538</v>
      </c>
      <c r="DW433" t="s">
        <v>538</v>
      </c>
      <c r="DX433">
        <v>10</v>
      </c>
      <c r="EE433">
        <v>16510514</v>
      </c>
      <c r="EF433">
        <v>2</v>
      </c>
      <c r="EG433" t="s">
        <v>20</v>
      </c>
      <c r="EH433">
        <v>0</v>
      </c>
      <c r="EI433" t="s">
        <v>6</v>
      </c>
      <c r="EJ433">
        <v>1</v>
      </c>
      <c r="EK433">
        <v>16001</v>
      </c>
      <c r="EL433" t="s">
        <v>647</v>
      </c>
      <c r="EM433" t="s">
        <v>648</v>
      </c>
      <c r="EO433" t="s">
        <v>6</v>
      </c>
      <c r="EQ433">
        <v>0</v>
      </c>
      <c r="ER433">
        <v>33</v>
      </c>
      <c r="ES433">
        <v>33</v>
      </c>
      <c r="ET433">
        <v>0</v>
      </c>
      <c r="EU433">
        <v>0</v>
      </c>
      <c r="EV433">
        <v>0</v>
      </c>
      <c r="EW433">
        <v>0</v>
      </c>
      <c r="EX433">
        <v>0</v>
      </c>
      <c r="FQ433">
        <v>0</v>
      </c>
      <c r="FR433">
        <f t="shared" si="507"/>
        <v>0</v>
      </c>
      <c r="FS433">
        <v>0</v>
      </c>
      <c r="FT433" t="s">
        <v>23</v>
      </c>
      <c r="FU433" t="s">
        <v>24</v>
      </c>
      <c r="FX433">
        <v>115.2</v>
      </c>
      <c r="FY433">
        <v>70.55</v>
      </c>
      <c r="GA433" t="s">
        <v>6</v>
      </c>
      <c r="GD433">
        <v>0</v>
      </c>
      <c r="GF433">
        <v>-1611190815</v>
      </c>
      <c r="GG433">
        <v>1</v>
      </c>
      <c r="GH433">
        <v>1</v>
      </c>
      <c r="GI433">
        <v>4</v>
      </c>
      <c r="GJ433">
        <v>0</v>
      </c>
      <c r="GK433">
        <f>ROUND(R433*(S12)/100,2)</f>
        <v>0</v>
      </c>
      <c r="GL433">
        <f t="shared" si="508"/>
        <v>0</v>
      </c>
      <c r="GM433">
        <f t="shared" si="509"/>
        <v>211.76</v>
      </c>
      <c r="GN433">
        <f t="shared" si="510"/>
        <v>211.76</v>
      </c>
      <c r="GO433">
        <f t="shared" si="511"/>
        <v>0</v>
      </c>
      <c r="GP433">
        <f t="shared" si="512"/>
        <v>0</v>
      </c>
      <c r="GR433">
        <v>0</v>
      </c>
      <c r="GS433">
        <v>3</v>
      </c>
      <c r="GT433">
        <v>0</v>
      </c>
      <c r="GU433" t="s">
        <v>6</v>
      </c>
      <c r="GV433">
        <f t="shared" si="513"/>
        <v>0</v>
      </c>
      <c r="GW433">
        <v>1</v>
      </c>
      <c r="GX433">
        <f t="shared" si="514"/>
        <v>0</v>
      </c>
      <c r="HA433">
        <v>0</v>
      </c>
      <c r="HB433">
        <v>0</v>
      </c>
      <c r="IK433">
        <v>0</v>
      </c>
    </row>
    <row r="434" spans="1:255" x14ac:dyDescent="0.2">
      <c r="A434" s="2">
        <v>18</v>
      </c>
      <c r="B434" s="2">
        <v>1</v>
      </c>
      <c r="C434" s="2">
        <v>942</v>
      </c>
      <c r="D434" s="2"/>
      <c r="E434" s="2" t="s">
        <v>665</v>
      </c>
      <c r="F434" s="2" t="s">
        <v>666</v>
      </c>
      <c r="G434" s="2" t="s">
        <v>667</v>
      </c>
      <c r="H434" s="2" t="s">
        <v>143</v>
      </c>
      <c r="I434" s="2">
        <f>I430*J434</f>
        <v>12</v>
      </c>
      <c r="J434" s="2">
        <v>100</v>
      </c>
      <c r="K434" s="2"/>
      <c r="L434" s="2"/>
      <c r="M434" s="2"/>
      <c r="N434" s="2"/>
      <c r="O434" s="2">
        <f t="shared" si="478"/>
        <v>303.36</v>
      </c>
      <c r="P434" s="2">
        <f t="shared" si="479"/>
        <v>303.36</v>
      </c>
      <c r="Q434" s="2">
        <f t="shared" si="480"/>
        <v>0</v>
      </c>
      <c r="R434" s="2">
        <f t="shared" si="481"/>
        <v>0</v>
      </c>
      <c r="S434" s="2">
        <f t="shared" si="482"/>
        <v>0</v>
      </c>
      <c r="T434" s="2">
        <f t="shared" si="483"/>
        <v>0</v>
      </c>
      <c r="U434" s="2">
        <f t="shared" si="484"/>
        <v>0</v>
      </c>
      <c r="V434" s="2">
        <f t="shared" si="485"/>
        <v>0</v>
      </c>
      <c r="W434" s="2">
        <f t="shared" si="486"/>
        <v>0</v>
      </c>
      <c r="X434" s="2">
        <f t="shared" si="487"/>
        <v>0</v>
      </c>
      <c r="Y434" s="2">
        <f t="shared" si="488"/>
        <v>0</v>
      </c>
      <c r="Z434" s="2"/>
      <c r="AA434" s="2">
        <v>16688585</v>
      </c>
      <c r="AB434" s="2">
        <f t="shared" si="489"/>
        <v>25.28</v>
      </c>
      <c r="AC434" s="2">
        <f t="shared" si="490"/>
        <v>25.28</v>
      </c>
      <c r="AD434" s="2">
        <f t="shared" si="518"/>
        <v>0</v>
      </c>
      <c r="AE434" s="2">
        <f t="shared" si="519"/>
        <v>0</v>
      </c>
      <c r="AF434" s="2">
        <f t="shared" si="520"/>
        <v>0</v>
      </c>
      <c r="AG434" s="2">
        <f t="shared" si="493"/>
        <v>0</v>
      </c>
      <c r="AH434" s="2">
        <f t="shared" si="521"/>
        <v>0</v>
      </c>
      <c r="AI434" s="2">
        <f t="shared" si="522"/>
        <v>0</v>
      </c>
      <c r="AJ434" s="2">
        <f t="shared" si="495"/>
        <v>0</v>
      </c>
      <c r="AK434" s="2">
        <v>25.28</v>
      </c>
      <c r="AL434" s="2">
        <v>25.28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115</v>
      </c>
      <c r="AU434" s="2">
        <v>71</v>
      </c>
      <c r="AV434" s="2">
        <v>1</v>
      </c>
      <c r="AW434" s="2">
        <v>1</v>
      </c>
      <c r="AX434" s="2"/>
      <c r="AY434" s="2"/>
      <c r="AZ434" s="2">
        <v>1</v>
      </c>
      <c r="BA434" s="2">
        <v>1</v>
      </c>
      <c r="BB434" s="2">
        <v>1</v>
      </c>
      <c r="BC434" s="2">
        <v>1</v>
      </c>
      <c r="BD434" s="2" t="s">
        <v>6</v>
      </c>
      <c r="BE434" s="2" t="s">
        <v>6</v>
      </c>
      <c r="BF434" s="2" t="s">
        <v>6</v>
      </c>
      <c r="BG434" s="2" t="s">
        <v>6</v>
      </c>
      <c r="BH434" s="2">
        <v>3</v>
      </c>
      <c r="BI434" s="2">
        <v>1</v>
      </c>
      <c r="BJ434" s="2" t="s">
        <v>668</v>
      </c>
      <c r="BK434" s="2"/>
      <c r="BL434" s="2"/>
      <c r="BM434" s="2">
        <v>16001</v>
      </c>
      <c r="BN434" s="2">
        <v>0</v>
      </c>
      <c r="BO434" s="2" t="s">
        <v>6</v>
      </c>
      <c r="BP434" s="2">
        <v>0</v>
      </c>
      <c r="BQ434" s="2">
        <v>2</v>
      </c>
      <c r="BR434" s="2">
        <v>0</v>
      </c>
      <c r="BS434" s="2">
        <v>1</v>
      </c>
      <c r="BT434" s="2">
        <v>1</v>
      </c>
      <c r="BU434" s="2">
        <v>1</v>
      </c>
      <c r="BV434" s="2">
        <v>1</v>
      </c>
      <c r="BW434" s="2">
        <v>1</v>
      </c>
      <c r="BX434" s="2">
        <v>1</v>
      </c>
      <c r="BY434" s="2" t="s">
        <v>6</v>
      </c>
      <c r="BZ434" s="2">
        <v>128</v>
      </c>
      <c r="CA434" s="2">
        <v>83</v>
      </c>
      <c r="CB434" s="2"/>
      <c r="CC434" s="2"/>
      <c r="CD434" s="2"/>
      <c r="CE434" s="2"/>
      <c r="CF434" s="2">
        <v>0</v>
      </c>
      <c r="CG434" s="2">
        <v>0</v>
      </c>
      <c r="CH434" s="2"/>
      <c r="CI434" s="2"/>
      <c r="CJ434" s="2"/>
      <c r="CK434" s="2"/>
      <c r="CL434" s="2"/>
      <c r="CM434" s="2">
        <v>0</v>
      </c>
      <c r="CN434" s="2" t="s">
        <v>6</v>
      </c>
      <c r="CO434" s="2">
        <v>0</v>
      </c>
      <c r="CP434" s="2">
        <f t="shared" si="496"/>
        <v>303.36</v>
      </c>
      <c r="CQ434" s="2">
        <f t="shared" si="497"/>
        <v>25.28</v>
      </c>
      <c r="CR434" s="2">
        <f t="shared" si="498"/>
        <v>0</v>
      </c>
      <c r="CS434" s="2">
        <f t="shared" si="499"/>
        <v>0</v>
      </c>
      <c r="CT434" s="2">
        <f t="shared" si="500"/>
        <v>0</v>
      </c>
      <c r="CU434" s="2">
        <f t="shared" si="501"/>
        <v>0</v>
      </c>
      <c r="CV434" s="2">
        <f t="shared" si="502"/>
        <v>0</v>
      </c>
      <c r="CW434" s="2">
        <f t="shared" si="503"/>
        <v>0</v>
      </c>
      <c r="CX434" s="2">
        <f t="shared" si="504"/>
        <v>0</v>
      </c>
      <c r="CY434" s="2">
        <f t="shared" si="505"/>
        <v>0</v>
      </c>
      <c r="CZ434" s="2">
        <f t="shared" si="506"/>
        <v>0</v>
      </c>
      <c r="DA434" s="2"/>
      <c r="DB434" s="2"/>
      <c r="DC434" s="2" t="s">
        <v>6</v>
      </c>
      <c r="DD434" s="2" t="s">
        <v>6</v>
      </c>
      <c r="DE434" s="2" t="s">
        <v>6</v>
      </c>
      <c r="DF434" s="2" t="s">
        <v>6</v>
      </c>
      <c r="DG434" s="2" t="s">
        <v>6</v>
      </c>
      <c r="DH434" s="2" t="s">
        <v>6</v>
      </c>
      <c r="DI434" s="2" t="s">
        <v>6</v>
      </c>
      <c r="DJ434" s="2" t="s">
        <v>6</v>
      </c>
      <c r="DK434" s="2" t="s">
        <v>6</v>
      </c>
      <c r="DL434" s="2" t="s">
        <v>6</v>
      </c>
      <c r="DM434" s="2" t="s">
        <v>6</v>
      </c>
      <c r="DN434" s="2">
        <v>0</v>
      </c>
      <c r="DO434" s="2">
        <v>0</v>
      </c>
      <c r="DP434" s="2">
        <v>1</v>
      </c>
      <c r="DQ434" s="2">
        <v>1</v>
      </c>
      <c r="DR434" s="2"/>
      <c r="DS434" s="2"/>
      <c r="DT434" s="2"/>
      <c r="DU434" s="2">
        <v>1003</v>
      </c>
      <c r="DV434" s="2" t="s">
        <v>143</v>
      </c>
      <c r="DW434" s="2" t="s">
        <v>143</v>
      </c>
      <c r="DX434" s="2">
        <v>1</v>
      </c>
      <c r="DY434" s="2"/>
      <c r="DZ434" s="2"/>
      <c r="EA434" s="2"/>
      <c r="EB434" s="2"/>
      <c r="EC434" s="2"/>
      <c r="ED434" s="2"/>
      <c r="EE434" s="2">
        <v>16510514</v>
      </c>
      <c r="EF434" s="2">
        <v>2</v>
      </c>
      <c r="EG434" s="2" t="s">
        <v>20</v>
      </c>
      <c r="EH434" s="2">
        <v>0</v>
      </c>
      <c r="EI434" s="2" t="s">
        <v>6</v>
      </c>
      <c r="EJ434" s="2">
        <v>1</v>
      </c>
      <c r="EK434" s="2">
        <v>16001</v>
      </c>
      <c r="EL434" s="2" t="s">
        <v>647</v>
      </c>
      <c r="EM434" s="2" t="s">
        <v>648</v>
      </c>
      <c r="EN434" s="2"/>
      <c r="EO434" s="2" t="s">
        <v>6</v>
      </c>
      <c r="EP434" s="2"/>
      <c r="EQ434" s="2">
        <v>0</v>
      </c>
      <c r="ER434" s="2">
        <v>25.28</v>
      </c>
      <c r="ES434" s="2">
        <v>25.28</v>
      </c>
      <c r="ET434" s="2">
        <v>0</v>
      </c>
      <c r="EU434" s="2">
        <v>0</v>
      </c>
      <c r="EV434" s="2">
        <v>0</v>
      </c>
      <c r="EW434" s="2">
        <v>0</v>
      </c>
      <c r="EX434" s="2">
        <v>0</v>
      </c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>
        <v>0</v>
      </c>
      <c r="FR434" s="2">
        <f t="shared" si="507"/>
        <v>0</v>
      </c>
      <c r="FS434" s="2">
        <v>0</v>
      </c>
      <c r="FT434" s="2" t="s">
        <v>23</v>
      </c>
      <c r="FU434" s="2" t="s">
        <v>24</v>
      </c>
      <c r="FV434" s="2"/>
      <c r="FW434" s="2"/>
      <c r="FX434" s="2">
        <v>115.2</v>
      </c>
      <c r="FY434" s="2">
        <v>70.55</v>
      </c>
      <c r="FZ434" s="2"/>
      <c r="GA434" s="2" t="s">
        <v>6</v>
      </c>
      <c r="GB434" s="2"/>
      <c r="GC434" s="2"/>
      <c r="GD434" s="2">
        <v>0</v>
      </c>
      <c r="GE434" s="2"/>
      <c r="GF434" s="2">
        <v>88197163</v>
      </c>
      <c r="GG434" s="2">
        <v>2</v>
      </c>
      <c r="GH434" s="2">
        <v>1</v>
      </c>
      <c r="GI434" s="2">
        <v>-2</v>
      </c>
      <c r="GJ434" s="2">
        <v>0</v>
      </c>
      <c r="GK434" s="2">
        <f>ROUND(R434*(R12)/100,2)</f>
        <v>0</v>
      </c>
      <c r="GL434" s="2">
        <f t="shared" si="508"/>
        <v>0</v>
      </c>
      <c r="GM434" s="2">
        <f t="shared" si="509"/>
        <v>303.36</v>
      </c>
      <c r="GN434" s="2">
        <f t="shared" si="510"/>
        <v>303.36</v>
      </c>
      <c r="GO434" s="2">
        <f t="shared" si="511"/>
        <v>0</v>
      </c>
      <c r="GP434" s="2">
        <f t="shared" si="512"/>
        <v>0</v>
      </c>
      <c r="GQ434" s="2"/>
      <c r="GR434" s="2">
        <v>0</v>
      </c>
      <c r="GS434" s="2">
        <v>3</v>
      </c>
      <c r="GT434" s="2">
        <v>0</v>
      </c>
      <c r="GU434" s="2" t="s">
        <v>6</v>
      </c>
      <c r="GV434" s="2">
        <f t="shared" si="513"/>
        <v>0</v>
      </c>
      <c r="GW434" s="2">
        <v>1</v>
      </c>
      <c r="GX434" s="2">
        <f t="shared" si="514"/>
        <v>0</v>
      </c>
      <c r="GY434" s="2"/>
      <c r="GZ434" s="2"/>
      <c r="HA434" s="2">
        <v>0</v>
      </c>
      <c r="HB434" s="2">
        <v>0</v>
      </c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>
        <v>0</v>
      </c>
      <c r="IL434" s="2"/>
      <c r="IM434" s="2"/>
      <c r="IN434" s="2"/>
      <c r="IO434" s="2"/>
      <c r="IP434" s="2"/>
      <c r="IQ434" s="2"/>
      <c r="IR434" s="2"/>
      <c r="IS434" s="2"/>
      <c r="IT434" s="2"/>
      <c r="IU434" s="2"/>
    </row>
    <row r="435" spans="1:255" x14ac:dyDescent="0.2">
      <c r="A435">
        <v>18</v>
      </c>
      <c r="B435">
        <v>1</v>
      </c>
      <c r="C435">
        <v>958</v>
      </c>
      <c r="E435" t="s">
        <v>665</v>
      </c>
      <c r="F435" t="s">
        <v>666</v>
      </c>
      <c r="G435" t="s">
        <v>667</v>
      </c>
      <c r="H435" t="s">
        <v>143</v>
      </c>
      <c r="I435">
        <f>I431*J435</f>
        <v>12</v>
      </c>
      <c r="J435">
        <v>100</v>
      </c>
      <c r="O435">
        <f t="shared" si="478"/>
        <v>2162.96</v>
      </c>
      <c r="P435">
        <f t="shared" si="479"/>
        <v>2162.96</v>
      </c>
      <c r="Q435">
        <f t="shared" si="480"/>
        <v>0</v>
      </c>
      <c r="R435">
        <f t="shared" si="481"/>
        <v>0</v>
      </c>
      <c r="S435">
        <f t="shared" si="482"/>
        <v>0</v>
      </c>
      <c r="T435">
        <f t="shared" si="483"/>
        <v>0</v>
      </c>
      <c r="U435">
        <f t="shared" si="484"/>
        <v>0</v>
      </c>
      <c r="V435">
        <f t="shared" si="485"/>
        <v>0</v>
      </c>
      <c r="W435">
        <f t="shared" si="486"/>
        <v>0</v>
      </c>
      <c r="X435">
        <f t="shared" si="487"/>
        <v>0</v>
      </c>
      <c r="Y435">
        <f t="shared" si="488"/>
        <v>0</v>
      </c>
      <c r="AA435">
        <v>16688586</v>
      </c>
      <c r="AB435">
        <f t="shared" si="489"/>
        <v>25.28</v>
      </c>
      <c r="AC435">
        <f t="shared" si="490"/>
        <v>25.28</v>
      </c>
      <c r="AD435">
        <f t="shared" si="518"/>
        <v>0</v>
      </c>
      <c r="AE435">
        <f t="shared" si="519"/>
        <v>0</v>
      </c>
      <c r="AF435">
        <f t="shared" si="520"/>
        <v>0</v>
      </c>
      <c r="AG435">
        <f t="shared" si="493"/>
        <v>0</v>
      </c>
      <c r="AH435">
        <f t="shared" si="521"/>
        <v>0</v>
      </c>
      <c r="AI435">
        <f t="shared" si="522"/>
        <v>0</v>
      </c>
      <c r="AJ435">
        <f t="shared" si="495"/>
        <v>0</v>
      </c>
      <c r="AK435">
        <v>25.28</v>
      </c>
      <c r="AL435">
        <v>25.28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115</v>
      </c>
      <c r="AU435">
        <v>71</v>
      </c>
      <c r="AV435">
        <v>1</v>
      </c>
      <c r="AW435">
        <v>1</v>
      </c>
      <c r="AZ435">
        <v>7.13</v>
      </c>
      <c r="BA435">
        <v>1</v>
      </c>
      <c r="BB435">
        <v>1</v>
      </c>
      <c r="BC435">
        <v>7.13</v>
      </c>
      <c r="BD435" t="s">
        <v>6</v>
      </c>
      <c r="BE435" t="s">
        <v>6</v>
      </c>
      <c r="BF435" t="s">
        <v>6</v>
      </c>
      <c r="BG435" t="s">
        <v>6</v>
      </c>
      <c r="BH435">
        <v>3</v>
      </c>
      <c r="BI435">
        <v>1</v>
      </c>
      <c r="BJ435" t="s">
        <v>668</v>
      </c>
      <c r="BM435">
        <v>16001</v>
      </c>
      <c r="BN435">
        <v>0</v>
      </c>
      <c r="BO435" t="s">
        <v>6</v>
      </c>
      <c r="BP435">
        <v>0</v>
      </c>
      <c r="BQ435">
        <v>2</v>
      </c>
      <c r="BR435">
        <v>0</v>
      </c>
      <c r="BS435">
        <v>1</v>
      </c>
      <c r="BT435">
        <v>1</v>
      </c>
      <c r="BU435">
        <v>1</v>
      </c>
      <c r="BV435">
        <v>1</v>
      </c>
      <c r="BW435">
        <v>1</v>
      </c>
      <c r="BX435">
        <v>1</v>
      </c>
      <c r="BY435" t="s">
        <v>6</v>
      </c>
      <c r="BZ435">
        <v>128</v>
      </c>
      <c r="CA435">
        <v>83</v>
      </c>
      <c r="CF435">
        <v>0</v>
      </c>
      <c r="CG435">
        <v>0</v>
      </c>
      <c r="CM435">
        <v>0</v>
      </c>
      <c r="CN435" t="s">
        <v>6</v>
      </c>
      <c r="CO435">
        <v>0</v>
      </c>
      <c r="CP435">
        <f t="shared" si="496"/>
        <v>2162.96</v>
      </c>
      <c r="CQ435">
        <f t="shared" si="497"/>
        <v>180.24639999999999</v>
      </c>
      <c r="CR435">
        <f t="shared" si="498"/>
        <v>0</v>
      </c>
      <c r="CS435">
        <f t="shared" si="499"/>
        <v>0</v>
      </c>
      <c r="CT435">
        <f t="shared" si="500"/>
        <v>0</v>
      </c>
      <c r="CU435">
        <f t="shared" si="501"/>
        <v>0</v>
      </c>
      <c r="CV435">
        <f t="shared" si="502"/>
        <v>0</v>
      </c>
      <c r="CW435">
        <f t="shared" si="503"/>
        <v>0</v>
      </c>
      <c r="CX435">
        <f t="shared" si="504"/>
        <v>0</v>
      </c>
      <c r="CY435">
        <f t="shared" si="505"/>
        <v>0</v>
      </c>
      <c r="CZ435">
        <f t="shared" si="506"/>
        <v>0</v>
      </c>
      <c r="DC435" t="s">
        <v>6</v>
      </c>
      <c r="DD435" t="s">
        <v>6</v>
      </c>
      <c r="DE435" t="s">
        <v>6</v>
      </c>
      <c r="DF435" t="s">
        <v>6</v>
      </c>
      <c r="DG435" t="s">
        <v>6</v>
      </c>
      <c r="DH435" t="s">
        <v>6</v>
      </c>
      <c r="DI435" t="s">
        <v>6</v>
      </c>
      <c r="DJ435" t="s">
        <v>6</v>
      </c>
      <c r="DK435" t="s">
        <v>6</v>
      </c>
      <c r="DL435" t="s">
        <v>6</v>
      </c>
      <c r="DM435" t="s">
        <v>6</v>
      </c>
      <c r="DN435">
        <v>0</v>
      </c>
      <c r="DO435">
        <v>0</v>
      </c>
      <c r="DP435">
        <v>1</v>
      </c>
      <c r="DQ435">
        <v>1</v>
      </c>
      <c r="DU435">
        <v>1003</v>
      </c>
      <c r="DV435" t="s">
        <v>143</v>
      </c>
      <c r="DW435" t="s">
        <v>143</v>
      </c>
      <c r="DX435">
        <v>1</v>
      </c>
      <c r="EE435">
        <v>16510514</v>
      </c>
      <c r="EF435">
        <v>2</v>
      </c>
      <c r="EG435" t="s">
        <v>20</v>
      </c>
      <c r="EH435">
        <v>0</v>
      </c>
      <c r="EI435" t="s">
        <v>6</v>
      </c>
      <c r="EJ435">
        <v>1</v>
      </c>
      <c r="EK435">
        <v>16001</v>
      </c>
      <c r="EL435" t="s">
        <v>647</v>
      </c>
      <c r="EM435" t="s">
        <v>648</v>
      </c>
      <c r="EO435" t="s">
        <v>6</v>
      </c>
      <c r="EQ435">
        <v>0</v>
      </c>
      <c r="ER435">
        <v>25.28</v>
      </c>
      <c r="ES435">
        <v>25.28</v>
      </c>
      <c r="ET435">
        <v>0</v>
      </c>
      <c r="EU435">
        <v>0</v>
      </c>
      <c r="EV435">
        <v>0</v>
      </c>
      <c r="EW435">
        <v>0</v>
      </c>
      <c r="EX435">
        <v>0</v>
      </c>
      <c r="FQ435">
        <v>0</v>
      </c>
      <c r="FR435">
        <f t="shared" si="507"/>
        <v>0</v>
      </c>
      <c r="FS435">
        <v>0</v>
      </c>
      <c r="FT435" t="s">
        <v>23</v>
      </c>
      <c r="FU435" t="s">
        <v>24</v>
      </c>
      <c r="FX435">
        <v>115.2</v>
      </c>
      <c r="FY435">
        <v>70.55</v>
      </c>
      <c r="GA435" t="s">
        <v>6</v>
      </c>
      <c r="GD435">
        <v>0</v>
      </c>
      <c r="GF435">
        <v>88197163</v>
      </c>
      <c r="GG435">
        <v>1</v>
      </c>
      <c r="GH435">
        <v>1</v>
      </c>
      <c r="GI435">
        <v>4</v>
      </c>
      <c r="GJ435">
        <v>0</v>
      </c>
      <c r="GK435">
        <f>ROUND(R435*(S12)/100,2)</f>
        <v>0</v>
      </c>
      <c r="GL435">
        <f t="shared" si="508"/>
        <v>0</v>
      </c>
      <c r="GM435">
        <f t="shared" si="509"/>
        <v>2162.96</v>
      </c>
      <c r="GN435">
        <f t="shared" si="510"/>
        <v>2162.96</v>
      </c>
      <c r="GO435">
        <f t="shared" si="511"/>
        <v>0</v>
      </c>
      <c r="GP435">
        <f t="shared" si="512"/>
        <v>0</v>
      </c>
      <c r="GR435">
        <v>0</v>
      </c>
      <c r="GS435">
        <v>3</v>
      </c>
      <c r="GT435">
        <v>0</v>
      </c>
      <c r="GU435" t="s">
        <v>6</v>
      </c>
      <c r="GV435">
        <f t="shared" si="513"/>
        <v>0</v>
      </c>
      <c r="GW435">
        <v>1</v>
      </c>
      <c r="GX435">
        <f t="shared" si="514"/>
        <v>0</v>
      </c>
      <c r="HA435">
        <v>0</v>
      </c>
      <c r="HB435">
        <v>0</v>
      </c>
      <c r="IK435">
        <v>0</v>
      </c>
    </row>
    <row r="436" spans="1:255" x14ac:dyDescent="0.2">
      <c r="A436" s="2">
        <v>17</v>
      </c>
      <c r="B436" s="2">
        <v>1</v>
      </c>
      <c r="C436" s="2">
        <f>ROW(SmtRes!A964)</f>
        <v>964</v>
      </c>
      <c r="D436" s="2">
        <f>ROW(EtalonRes!A907)</f>
        <v>907</v>
      </c>
      <c r="E436" s="2" t="s">
        <v>669</v>
      </c>
      <c r="F436" s="2" t="s">
        <v>670</v>
      </c>
      <c r="G436" s="2" t="s">
        <v>671</v>
      </c>
      <c r="H436" s="2" t="s">
        <v>28</v>
      </c>
      <c r="I436" s="2">
        <f>ROUND(6/100,9)</f>
        <v>0.06</v>
      </c>
      <c r="J436" s="2">
        <v>0</v>
      </c>
      <c r="K436" s="2"/>
      <c r="L436" s="2"/>
      <c r="M436" s="2"/>
      <c r="N436" s="2"/>
      <c r="O436" s="2">
        <f t="shared" si="478"/>
        <v>25.85</v>
      </c>
      <c r="P436" s="2">
        <f t="shared" si="479"/>
        <v>2.19</v>
      </c>
      <c r="Q436" s="2">
        <f t="shared" si="480"/>
        <v>0.02</v>
      </c>
      <c r="R436" s="2">
        <f t="shared" si="481"/>
        <v>0.01</v>
      </c>
      <c r="S436" s="2">
        <f t="shared" si="482"/>
        <v>23.64</v>
      </c>
      <c r="T436" s="2">
        <f t="shared" si="483"/>
        <v>0</v>
      </c>
      <c r="U436" s="2">
        <f t="shared" si="484"/>
        <v>2.7713999999999999</v>
      </c>
      <c r="V436" s="2">
        <f t="shared" si="485"/>
        <v>5.9999999999999995E-4</v>
      </c>
      <c r="W436" s="2">
        <f t="shared" si="486"/>
        <v>0</v>
      </c>
      <c r="X436" s="2">
        <f t="shared" si="487"/>
        <v>24.36</v>
      </c>
      <c r="Y436" s="2">
        <f t="shared" si="488"/>
        <v>14.19</v>
      </c>
      <c r="Z436" s="2"/>
      <c r="AA436" s="2">
        <v>16688585</v>
      </c>
      <c r="AB436" s="2">
        <f t="shared" si="489"/>
        <v>430.86</v>
      </c>
      <c r="AC436" s="2">
        <f t="shared" si="490"/>
        <v>36.549999999999997</v>
      </c>
      <c r="AD436" s="2">
        <f t="shared" si="518"/>
        <v>0.31</v>
      </c>
      <c r="AE436" s="2">
        <f t="shared" si="519"/>
        <v>0.14000000000000001</v>
      </c>
      <c r="AF436" s="2">
        <f t="shared" si="520"/>
        <v>394</v>
      </c>
      <c r="AG436" s="2">
        <f t="shared" si="493"/>
        <v>0</v>
      </c>
      <c r="AH436" s="2">
        <f t="shared" si="521"/>
        <v>46.19</v>
      </c>
      <c r="AI436" s="2">
        <f t="shared" si="522"/>
        <v>0.01</v>
      </c>
      <c r="AJ436" s="2">
        <f t="shared" si="495"/>
        <v>0</v>
      </c>
      <c r="AK436" s="2">
        <v>430.86</v>
      </c>
      <c r="AL436" s="2">
        <v>36.549999999999997</v>
      </c>
      <c r="AM436" s="2">
        <v>0.31</v>
      </c>
      <c r="AN436" s="2">
        <v>0.14000000000000001</v>
      </c>
      <c r="AO436" s="2">
        <v>394</v>
      </c>
      <c r="AP436" s="2">
        <v>0</v>
      </c>
      <c r="AQ436" s="2">
        <v>46.19</v>
      </c>
      <c r="AR436" s="2">
        <v>0.01</v>
      </c>
      <c r="AS436" s="2">
        <v>0</v>
      </c>
      <c r="AT436" s="2">
        <v>103</v>
      </c>
      <c r="AU436" s="2">
        <v>60</v>
      </c>
      <c r="AV436" s="2">
        <v>1</v>
      </c>
      <c r="AW436" s="2">
        <v>1</v>
      </c>
      <c r="AX436" s="2"/>
      <c r="AY436" s="2"/>
      <c r="AZ436" s="2">
        <v>1</v>
      </c>
      <c r="BA436" s="2">
        <v>1</v>
      </c>
      <c r="BB436" s="2">
        <v>1</v>
      </c>
      <c r="BC436" s="2">
        <v>1</v>
      </c>
      <c r="BD436" s="2" t="s">
        <v>6</v>
      </c>
      <c r="BE436" s="2" t="s">
        <v>6</v>
      </c>
      <c r="BF436" s="2" t="s">
        <v>6</v>
      </c>
      <c r="BG436" s="2" t="s">
        <v>6</v>
      </c>
      <c r="BH436" s="2">
        <v>0</v>
      </c>
      <c r="BI436" s="2">
        <v>1</v>
      </c>
      <c r="BJ436" s="2" t="s">
        <v>672</v>
      </c>
      <c r="BK436" s="2"/>
      <c r="BL436" s="2"/>
      <c r="BM436" s="2">
        <v>65010</v>
      </c>
      <c r="BN436" s="2">
        <v>0</v>
      </c>
      <c r="BO436" s="2" t="s">
        <v>6</v>
      </c>
      <c r="BP436" s="2">
        <v>0</v>
      </c>
      <c r="BQ436" s="2">
        <v>6</v>
      </c>
      <c r="BR436" s="2">
        <v>0</v>
      </c>
      <c r="BS436" s="2">
        <v>1</v>
      </c>
      <c r="BT436" s="2">
        <v>1</v>
      </c>
      <c r="BU436" s="2">
        <v>1</v>
      </c>
      <c r="BV436" s="2">
        <v>1</v>
      </c>
      <c r="BW436" s="2">
        <v>1</v>
      </c>
      <c r="BX436" s="2">
        <v>1</v>
      </c>
      <c r="BY436" s="2" t="s">
        <v>6</v>
      </c>
      <c r="BZ436" s="2">
        <v>103</v>
      </c>
      <c r="CA436" s="2">
        <v>60</v>
      </c>
      <c r="CB436" s="2"/>
      <c r="CC436" s="2"/>
      <c r="CD436" s="2"/>
      <c r="CE436" s="2"/>
      <c r="CF436" s="2">
        <v>0</v>
      </c>
      <c r="CG436" s="2">
        <v>0</v>
      </c>
      <c r="CH436" s="2"/>
      <c r="CI436" s="2"/>
      <c r="CJ436" s="2"/>
      <c r="CK436" s="2"/>
      <c r="CL436" s="2"/>
      <c r="CM436" s="2">
        <v>0</v>
      </c>
      <c r="CN436" s="2" t="s">
        <v>6</v>
      </c>
      <c r="CO436" s="2">
        <v>0</v>
      </c>
      <c r="CP436" s="2">
        <f t="shared" si="496"/>
        <v>25.85</v>
      </c>
      <c r="CQ436" s="2">
        <f t="shared" si="497"/>
        <v>36.549999999999997</v>
      </c>
      <c r="CR436" s="2">
        <f t="shared" si="498"/>
        <v>0.31</v>
      </c>
      <c r="CS436" s="2">
        <f t="shared" si="499"/>
        <v>0.14000000000000001</v>
      </c>
      <c r="CT436" s="2">
        <f t="shared" si="500"/>
        <v>394</v>
      </c>
      <c r="CU436" s="2">
        <f t="shared" si="501"/>
        <v>0</v>
      </c>
      <c r="CV436" s="2">
        <f t="shared" si="502"/>
        <v>46.19</v>
      </c>
      <c r="CW436" s="2">
        <f t="shared" si="503"/>
        <v>0.01</v>
      </c>
      <c r="CX436" s="2">
        <f t="shared" si="504"/>
        <v>0</v>
      </c>
      <c r="CY436" s="2">
        <f t="shared" si="505"/>
        <v>24.359500000000004</v>
      </c>
      <c r="CZ436" s="2">
        <f t="shared" si="506"/>
        <v>14.190000000000003</v>
      </c>
      <c r="DA436" s="2"/>
      <c r="DB436" s="2"/>
      <c r="DC436" s="2" t="s">
        <v>6</v>
      </c>
      <c r="DD436" s="2" t="s">
        <v>6</v>
      </c>
      <c r="DE436" s="2" t="s">
        <v>6</v>
      </c>
      <c r="DF436" s="2" t="s">
        <v>6</v>
      </c>
      <c r="DG436" s="2" t="s">
        <v>6</v>
      </c>
      <c r="DH436" s="2" t="s">
        <v>6</v>
      </c>
      <c r="DI436" s="2" t="s">
        <v>6</v>
      </c>
      <c r="DJ436" s="2" t="s">
        <v>6</v>
      </c>
      <c r="DK436" s="2" t="s">
        <v>6</v>
      </c>
      <c r="DL436" s="2" t="s">
        <v>6</v>
      </c>
      <c r="DM436" s="2" t="s">
        <v>6</v>
      </c>
      <c r="DN436" s="2">
        <v>0</v>
      </c>
      <c r="DO436" s="2">
        <v>0</v>
      </c>
      <c r="DP436" s="2">
        <v>1</v>
      </c>
      <c r="DQ436" s="2">
        <v>1</v>
      </c>
      <c r="DR436" s="2"/>
      <c r="DS436" s="2"/>
      <c r="DT436" s="2"/>
      <c r="DU436" s="2">
        <v>1013</v>
      </c>
      <c r="DV436" s="2" t="s">
        <v>28</v>
      </c>
      <c r="DW436" s="2" t="s">
        <v>28</v>
      </c>
      <c r="DX436" s="2">
        <v>1</v>
      </c>
      <c r="DY436" s="2"/>
      <c r="DZ436" s="2"/>
      <c r="EA436" s="2"/>
      <c r="EB436" s="2"/>
      <c r="EC436" s="2"/>
      <c r="ED436" s="2"/>
      <c r="EE436" s="2">
        <v>16510589</v>
      </c>
      <c r="EF436" s="2">
        <v>6</v>
      </c>
      <c r="EG436" s="2" t="s">
        <v>39</v>
      </c>
      <c r="EH436" s="2">
        <v>0</v>
      </c>
      <c r="EI436" s="2" t="s">
        <v>6</v>
      </c>
      <c r="EJ436" s="2">
        <v>1</v>
      </c>
      <c r="EK436" s="2">
        <v>65010</v>
      </c>
      <c r="EL436" s="2" t="s">
        <v>673</v>
      </c>
      <c r="EM436" s="2" t="s">
        <v>631</v>
      </c>
      <c r="EN436" s="2"/>
      <c r="EO436" s="2" t="s">
        <v>6</v>
      </c>
      <c r="EP436" s="2"/>
      <c r="EQ436" s="2">
        <v>0</v>
      </c>
      <c r="ER436" s="2">
        <v>430.86</v>
      </c>
      <c r="ES436" s="2">
        <v>36.549999999999997</v>
      </c>
      <c r="ET436" s="2">
        <v>0.31</v>
      </c>
      <c r="EU436" s="2">
        <v>0.14000000000000001</v>
      </c>
      <c r="EV436" s="2">
        <v>394</v>
      </c>
      <c r="EW436" s="2">
        <v>46.19</v>
      </c>
      <c r="EX436" s="2">
        <v>0.01</v>
      </c>
      <c r="EY436" s="2">
        <v>0</v>
      </c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>
        <v>0</v>
      </c>
      <c r="FR436" s="2">
        <f t="shared" si="507"/>
        <v>0</v>
      </c>
      <c r="FS436" s="2">
        <v>0</v>
      </c>
      <c r="FT436" s="2"/>
      <c r="FU436" s="2"/>
      <c r="FV436" s="2"/>
      <c r="FW436" s="2"/>
      <c r="FX436" s="2">
        <v>103</v>
      </c>
      <c r="FY436" s="2">
        <v>60</v>
      </c>
      <c r="FZ436" s="2"/>
      <c r="GA436" s="2" t="s">
        <v>6</v>
      </c>
      <c r="GB436" s="2"/>
      <c r="GC436" s="2"/>
      <c r="GD436" s="2">
        <v>0</v>
      </c>
      <c r="GE436" s="2"/>
      <c r="GF436" s="2">
        <v>1556017287</v>
      </c>
      <c r="GG436" s="2">
        <v>2</v>
      </c>
      <c r="GH436" s="2">
        <v>1</v>
      </c>
      <c r="GI436" s="2">
        <v>-2</v>
      </c>
      <c r="GJ436" s="2">
        <v>0</v>
      </c>
      <c r="GK436" s="2">
        <f>ROUND(R436*(R12)/100,2)</f>
        <v>0</v>
      </c>
      <c r="GL436" s="2">
        <f t="shared" si="508"/>
        <v>0</v>
      </c>
      <c r="GM436" s="2">
        <f t="shared" si="509"/>
        <v>64.400000000000006</v>
      </c>
      <c r="GN436" s="2">
        <f t="shared" si="510"/>
        <v>64.400000000000006</v>
      </c>
      <c r="GO436" s="2">
        <f t="shared" si="511"/>
        <v>0</v>
      </c>
      <c r="GP436" s="2">
        <f t="shared" si="512"/>
        <v>0</v>
      </c>
      <c r="GQ436" s="2"/>
      <c r="GR436" s="2">
        <v>0</v>
      </c>
      <c r="GS436" s="2">
        <v>3</v>
      </c>
      <c r="GT436" s="2">
        <v>0</v>
      </c>
      <c r="GU436" s="2" t="s">
        <v>6</v>
      </c>
      <c r="GV436" s="2">
        <f t="shared" si="513"/>
        <v>0</v>
      </c>
      <c r="GW436" s="2">
        <v>1</v>
      </c>
      <c r="GX436" s="2">
        <f t="shared" si="514"/>
        <v>0</v>
      </c>
      <c r="GY436" s="2"/>
      <c r="GZ436" s="2"/>
      <c r="HA436" s="2">
        <v>0</v>
      </c>
      <c r="HB436" s="2">
        <v>0</v>
      </c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>
        <v>0</v>
      </c>
      <c r="IL436" s="2"/>
      <c r="IM436" s="2"/>
      <c r="IN436" s="2"/>
      <c r="IO436" s="2"/>
      <c r="IP436" s="2"/>
      <c r="IQ436" s="2"/>
      <c r="IR436" s="2"/>
      <c r="IS436" s="2"/>
      <c r="IT436" s="2"/>
      <c r="IU436" s="2"/>
    </row>
    <row r="437" spans="1:255" x14ac:dyDescent="0.2">
      <c r="A437">
        <v>17</v>
      </c>
      <c r="B437">
        <v>1</v>
      </c>
      <c r="C437">
        <f>ROW(SmtRes!A970)</f>
        <v>970</v>
      </c>
      <c r="D437">
        <f>ROW(EtalonRes!A914)</f>
        <v>914</v>
      </c>
      <c r="E437" t="s">
        <v>669</v>
      </c>
      <c r="F437" t="s">
        <v>670</v>
      </c>
      <c r="G437" t="s">
        <v>671</v>
      </c>
      <c r="H437" t="s">
        <v>28</v>
      </c>
      <c r="I437">
        <f>ROUND(6/100,9)</f>
        <v>0.06</v>
      </c>
      <c r="J437">
        <v>0</v>
      </c>
      <c r="O437">
        <f t="shared" si="478"/>
        <v>184.32</v>
      </c>
      <c r="P437">
        <f t="shared" si="479"/>
        <v>15.64</v>
      </c>
      <c r="Q437">
        <f t="shared" si="480"/>
        <v>0.13</v>
      </c>
      <c r="R437">
        <f t="shared" si="481"/>
        <v>0.06</v>
      </c>
      <c r="S437">
        <f t="shared" si="482"/>
        <v>168.55</v>
      </c>
      <c r="T437">
        <f t="shared" si="483"/>
        <v>0</v>
      </c>
      <c r="U437">
        <f t="shared" si="484"/>
        <v>2.7713999999999999</v>
      </c>
      <c r="V437">
        <f t="shared" si="485"/>
        <v>5.9999999999999995E-4</v>
      </c>
      <c r="W437">
        <f t="shared" si="486"/>
        <v>0</v>
      </c>
      <c r="X437">
        <f t="shared" si="487"/>
        <v>173.67</v>
      </c>
      <c r="Y437">
        <f t="shared" si="488"/>
        <v>101.17</v>
      </c>
      <c r="AA437">
        <v>16688586</v>
      </c>
      <c r="AB437">
        <f t="shared" si="489"/>
        <v>430.86</v>
      </c>
      <c r="AC437">
        <f t="shared" si="490"/>
        <v>36.549999999999997</v>
      </c>
      <c r="AD437">
        <f t="shared" si="518"/>
        <v>0.31</v>
      </c>
      <c r="AE437">
        <f t="shared" si="519"/>
        <v>0.14000000000000001</v>
      </c>
      <c r="AF437">
        <f t="shared" si="520"/>
        <v>394</v>
      </c>
      <c r="AG437">
        <f t="shared" si="493"/>
        <v>0</v>
      </c>
      <c r="AH437">
        <f t="shared" si="521"/>
        <v>46.19</v>
      </c>
      <c r="AI437">
        <f t="shared" si="522"/>
        <v>0.01</v>
      </c>
      <c r="AJ437">
        <f t="shared" si="495"/>
        <v>0</v>
      </c>
      <c r="AK437">
        <v>430.86</v>
      </c>
      <c r="AL437">
        <v>36.549999999999997</v>
      </c>
      <c r="AM437">
        <v>0.31</v>
      </c>
      <c r="AN437">
        <v>0.14000000000000001</v>
      </c>
      <c r="AO437">
        <v>394</v>
      </c>
      <c r="AP437">
        <v>0</v>
      </c>
      <c r="AQ437">
        <v>46.19</v>
      </c>
      <c r="AR437">
        <v>0.01</v>
      </c>
      <c r="AS437">
        <v>0</v>
      </c>
      <c r="AT437">
        <v>103</v>
      </c>
      <c r="AU437">
        <v>60</v>
      </c>
      <c r="AV437">
        <v>1</v>
      </c>
      <c r="AW437">
        <v>1</v>
      </c>
      <c r="AZ437">
        <v>7.13</v>
      </c>
      <c r="BA437">
        <v>7.13</v>
      </c>
      <c r="BB437">
        <v>7.13</v>
      </c>
      <c r="BC437">
        <v>7.13</v>
      </c>
      <c r="BD437" t="s">
        <v>6</v>
      </c>
      <c r="BE437" t="s">
        <v>6</v>
      </c>
      <c r="BF437" t="s">
        <v>6</v>
      </c>
      <c r="BG437" t="s">
        <v>6</v>
      </c>
      <c r="BH437">
        <v>0</v>
      </c>
      <c r="BI437">
        <v>1</v>
      </c>
      <c r="BJ437" t="s">
        <v>672</v>
      </c>
      <c r="BM437">
        <v>65010</v>
      </c>
      <c r="BN437">
        <v>0</v>
      </c>
      <c r="BO437" t="s">
        <v>6</v>
      </c>
      <c r="BP437">
        <v>0</v>
      </c>
      <c r="BQ437">
        <v>6</v>
      </c>
      <c r="BR437">
        <v>0</v>
      </c>
      <c r="BS437">
        <v>7.13</v>
      </c>
      <c r="BT437">
        <v>1</v>
      </c>
      <c r="BU437">
        <v>1</v>
      </c>
      <c r="BV437">
        <v>1</v>
      </c>
      <c r="BW437">
        <v>1</v>
      </c>
      <c r="BX437">
        <v>1</v>
      </c>
      <c r="BY437" t="s">
        <v>6</v>
      </c>
      <c r="BZ437">
        <v>103</v>
      </c>
      <c r="CA437">
        <v>60</v>
      </c>
      <c r="CF437">
        <v>0</v>
      </c>
      <c r="CG437">
        <v>0</v>
      </c>
      <c r="CM437">
        <v>0</v>
      </c>
      <c r="CN437" t="s">
        <v>6</v>
      </c>
      <c r="CO437">
        <v>0</v>
      </c>
      <c r="CP437">
        <f t="shared" si="496"/>
        <v>184.32000000000002</v>
      </c>
      <c r="CQ437">
        <f t="shared" si="497"/>
        <v>260.60149999999999</v>
      </c>
      <c r="CR437">
        <f t="shared" si="498"/>
        <v>2.2103000000000002</v>
      </c>
      <c r="CS437">
        <f t="shared" si="499"/>
        <v>0.99820000000000009</v>
      </c>
      <c r="CT437">
        <f t="shared" si="500"/>
        <v>2809.22</v>
      </c>
      <c r="CU437">
        <f t="shared" si="501"/>
        <v>0</v>
      </c>
      <c r="CV437">
        <f t="shared" si="502"/>
        <v>46.19</v>
      </c>
      <c r="CW437">
        <f t="shared" si="503"/>
        <v>0.01</v>
      </c>
      <c r="CX437">
        <f t="shared" si="504"/>
        <v>0</v>
      </c>
      <c r="CY437">
        <f t="shared" si="505"/>
        <v>173.66830000000002</v>
      </c>
      <c r="CZ437">
        <f t="shared" si="506"/>
        <v>101.166</v>
      </c>
      <c r="DC437" t="s">
        <v>6</v>
      </c>
      <c r="DD437" t="s">
        <v>6</v>
      </c>
      <c r="DE437" t="s">
        <v>6</v>
      </c>
      <c r="DF437" t="s">
        <v>6</v>
      </c>
      <c r="DG437" t="s">
        <v>6</v>
      </c>
      <c r="DH437" t="s">
        <v>6</v>
      </c>
      <c r="DI437" t="s">
        <v>6</v>
      </c>
      <c r="DJ437" t="s">
        <v>6</v>
      </c>
      <c r="DK437" t="s">
        <v>6</v>
      </c>
      <c r="DL437" t="s">
        <v>6</v>
      </c>
      <c r="DM437" t="s">
        <v>6</v>
      </c>
      <c r="DN437">
        <v>0</v>
      </c>
      <c r="DO437">
        <v>0</v>
      </c>
      <c r="DP437">
        <v>1</v>
      </c>
      <c r="DQ437">
        <v>1</v>
      </c>
      <c r="DU437">
        <v>1013</v>
      </c>
      <c r="DV437" t="s">
        <v>28</v>
      </c>
      <c r="DW437" t="s">
        <v>28</v>
      </c>
      <c r="DX437">
        <v>1</v>
      </c>
      <c r="EE437">
        <v>16510589</v>
      </c>
      <c r="EF437">
        <v>6</v>
      </c>
      <c r="EG437" t="s">
        <v>39</v>
      </c>
      <c r="EH437">
        <v>0</v>
      </c>
      <c r="EI437" t="s">
        <v>6</v>
      </c>
      <c r="EJ437">
        <v>1</v>
      </c>
      <c r="EK437">
        <v>65010</v>
      </c>
      <c r="EL437" t="s">
        <v>673</v>
      </c>
      <c r="EM437" t="s">
        <v>631</v>
      </c>
      <c r="EO437" t="s">
        <v>6</v>
      </c>
      <c r="EQ437">
        <v>0</v>
      </c>
      <c r="ER437">
        <v>430.86</v>
      </c>
      <c r="ES437">
        <v>36.549999999999997</v>
      </c>
      <c r="ET437">
        <v>0.31</v>
      </c>
      <c r="EU437">
        <v>0.14000000000000001</v>
      </c>
      <c r="EV437">
        <v>394</v>
      </c>
      <c r="EW437">
        <v>46.19</v>
      </c>
      <c r="EX437">
        <v>0.01</v>
      </c>
      <c r="EY437">
        <v>0</v>
      </c>
      <c r="FQ437">
        <v>0</v>
      </c>
      <c r="FR437">
        <f t="shared" si="507"/>
        <v>0</v>
      </c>
      <c r="FS437">
        <v>0</v>
      </c>
      <c r="FX437">
        <v>103</v>
      </c>
      <c r="FY437">
        <v>60</v>
      </c>
      <c r="GA437" t="s">
        <v>6</v>
      </c>
      <c r="GD437">
        <v>0</v>
      </c>
      <c r="GF437">
        <v>1556017287</v>
      </c>
      <c r="GG437">
        <v>1</v>
      </c>
      <c r="GH437">
        <v>1</v>
      </c>
      <c r="GI437">
        <v>4</v>
      </c>
      <c r="GJ437">
        <v>0</v>
      </c>
      <c r="GK437">
        <f>ROUND(R437*(S12)/100,2)</f>
        <v>0</v>
      </c>
      <c r="GL437">
        <f t="shared" si="508"/>
        <v>0</v>
      </c>
      <c r="GM437">
        <f t="shared" si="509"/>
        <v>459.16</v>
      </c>
      <c r="GN437">
        <f t="shared" si="510"/>
        <v>459.16</v>
      </c>
      <c r="GO437">
        <f t="shared" si="511"/>
        <v>0</v>
      </c>
      <c r="GP437">
        <f t="shared" si="512"/>
        <v>0</v>
      </c>
      <c r="GR437">
        <v>0</v>
      </c>
      <c r="GS437">
        <v>3</v>
      </c>
      <c r="GT437">
        <v>0</v>
      </c>
      <c r="GU437" t="s">
        <v>6</v>
      </c>
      <c r="GV437">
        <f t="shared" si="513"/>
        <v>0</v>
      </c>
      <c r="GW437">
        <v>1</v>
      </c>
      <c r="GX437">
        <f t="shared" si="514"/>
        <v>0</v>
      </c>
      <c r="HA437">
        <v>0</v>
      </c>
      <c r="HB437">
        <v>0</v>
      </c>
      <c r="IK437">
        <v>0</v>
      </c>
    </row>
    <row r="438" spans="1:255" x14ac:dyDescent="0.2">
      <c r="A438" s="2">
        <v>18</v>
      </c>
      <c r="B438" s="2">
        <v>1</v>
      </c>
      <c r="C438" s="2">
        <v>964</v>
      </c>
      <c r="D438" s="2"/>
      <c r="E438" s="2" t="s">
        <v>674</v>
      </c>
      <c r="F438" s="2" t="s">
        <v>675</v>
      </c>
      <c r="G438" s="2" t="s">
        <v>676</v>
      </c>
      <c r="H438" s="2" t="s">
        <v>268</v>
      </c>
      <c r="I438" s="2">
        <f>I436*J438</f>
        <v>6</v>
      </c>
      <c r="J438" s="2">
        <v>100</v>
      </c>
      <c r="K438" s="2"/>
      <c r="L438" s="2"/>
      <c r="M438" s="2"/>
      <c r="N438" s="2"/>
      <c r="O438" s="2">
        <f t="shared" si="478"/>
        <v>362.1</v>
      </c>
      <c r="P438" s="2">
        <f t="shared" si="479"/>
        <v>362.1</v>
      </c>
      <c r="Q438" s="2">
        <f t="shared" si="480"/>
        <v>0</v>
      </c>
      <c r="R438" s="2">
        <f t="shared" si="481"/>
        <v>0</v>
      </c>
      <c r="S438" s="2">
        <f t="shared" si="482"/>
        <v>0</v>
      </c>
      <c r="T438" s="2">
        <f t="shared" si="483"/>
        <v>0</v>
      </c>
      <c r="U438" s="2">
        <f t="shared" si="484"/>
        <v>0</v>
      </c>
      <c r="V438" s="2">
        <f t="shared" si="485"/>
        <v>0</v>
      </c>
      <c r="W438" s="2">
        <f t="shared" si="486"/>
        <v>0</v>
      </c>
      <c r="X438" s="2">
        <f t="shared" si="487"/>
        <v>0</v>
      </c>
      <c r="Y438" s="2">
        <f t="shared" si="488"/>
        <v>0</v>
      </c>
      <c r="Z438" s="2"/>
      <c r="AA438" s="2">
        <v>16688585</v>
      </c>
      <c r="AB438" s="2">
        <f t="shared" si="489"/>
        <v>60.35</v>
      </c>
      <c r="AC438" s="2">
        <f t="shared" si="490"/>
        <v>60.35</v>
      </c>
      <c r="AD438" s="2">
        <f t="shared" si="518"/>
        <v>0</v>
      </c>
      <c r="AE438" s="2">
        <f t="shared" si="519"/>
        <v>0</v>
      </c>
      <c r="AF438" s="2">
        <f t="shared" si="520"/>
        <v>0</v>
      </c>
      <c r="AG438" s="2">
        <f t="shared" si="493"/>
        <v>0</v>
      </c>
      <c r="AH438" s="2">
        <f t="shared" si="521"/>
        <v>0</v>
      </c>
      <c r="AI438" s="2">
        <f t="shared" si="522"/>
        <v>0</v>
      </c>
      <c r="AJ438" s="2">
        <f t="shared" si="495"/>
        <v>0</v>
      </c>
      <c r="AK438" s="2">
        <v>60.35</v>
      </c>
      <c r="AL438" s="2">
        <v>60.35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  <c r="AS438" s="2">
        <v>0</v>
      </c>
      <c r="AT438" s="2">
        <v>103</v>
      </c>
      <c r="AU438" s="2">
        <v>60</v>
      </c>
      <c r="AV438" s="2">
        <v>1</v>
      </c>
      <c r="AW438" s="2">
        <v>1</v>
      </c>
      <c r="AX438" s="2"/>
      <c r="AY438" s="2"/>
      <c r="AZ438" s="2">
        <v>1</v>
      </c>
      <c r="BA438" s="2">
        <v>1</v>
      </c>
      <c r="BB438" s="2">
        <v>1</v>
      </c>
      <c r="BC438" s="2">
        <v>1</v>
      </c>
      <c r="BD438" s="2" t="s">
        <v>6</v>
      </c>
      <c r="BE438" s="2" t="s">
        <v>6</v>
      </c>
      <c r="BF438" s="2" t="s">
        <v>6</v>
      </c>
      <c r="BG438" s="2" t="s">
        <v>6</v>
      </c>
      <c r="BH438" s="2">
        <v>3</v>
      </c>
      <c r="BI438" s="2">
        <v>1</v>
      </c>
      <c r="BJ438" s="2" t="s">
        <v>677</v>
      </c>
      <c r="BK438" s="2"/>
      <c r="BL438" s="2"/>
      <c r="BM438" s="2">
        <v>65010</v>
      </c>
      <c r="BN438" s="2">
        <v>0</v>
      </c>
      <c r="BO438" s="2" t="s">
        <v>6</v>
      </c>
      <c r="BP438" s="2">
        <v>0</v>
      </c>
      <c r="BQ438" s="2">
        <v>6</v>
      </c>
      <c r="BR438" s="2">
        <v>0</v>
      </c>
      <c r="BS438" s="2">
        <v>1</v>
      </c>
      <c r="BT438" s="2">
        <v>1</v>
      </c>
      <c r="BU438" s="2">
        <v>1</v>
      </c>
      <c r="BV438" s="2">
        <v>1</v>
      </c>
      <c r="BW438" s="2">
        <v>1</v>
      </c>
      <c r="BX438" s="2">
        <v>1</v>
      </c>
      <c r="BY438" s="2" t="s">
        <v>6</v>
      </c>
      <c r="BZ438" s="2">
        <v>103</v>
      </c>
      <c r="CA438" s="2">
        <v>60</v>
      </c>
      <c r="CB438" s="2"/>
      <c r="CC438" s="2"/>
      <c r="CD438" s="2"/>
      <c r="CE438" s="2"/>
      <c r="CF438" s="2">
        <v>0</v>
      </c>
      <c r="CG438" s="2">
        <v>0</v>
      </c>
      <c r="CH438" s="2"/>
      <c r="CI438" s="2"/>
      <c r="CJ438" s="2"/>
      <c r="CK438" s="2"/>
      <c r="CL438" s="2"/>
      <c r="CM438" s="2">
        <v>0</v>
      </c>
      <c r="CN438" s="2" t="s">
        <v>6</v>
      </c>
      <c r="CO438" s="2">
        <v>0</v>
      </c>
      <c r="CP438" s="2">
        <f t="shared" si="496"/>
        <v>362.1</v>
      </c>
      <c r="CQ438" s="2">
        <f t="shared" si="497"/>
        <v>60.35</v>
      </c>
      <c r="CR438" s="2">
        <f t="shared" si="498"/>
        <v>0</v>
      </c>
      <c r="CS438" s="2">
        <f t="shared" si="499"/>
        <v>0</v>
      </c>
      <c r="CT438" s="2">
        <f t="shared" si="500"/>
        <v>0</v>
      </c>
      <c r="CU438" s="2">
        <f t="shared" si="501"/>
        <v>0</v>
      </c>
      <c r="CV438" s="2">
        <f t="shared" si="502"/>
        <v>0</v>
      </c>
      <c r="CW438" s="2">
        <f t="shared" si="503"/>
        <v>0</v>
      </c>
      <c r="CX438" s="2">
        <f t="shared" si="504"/>
        <v>0</v>
      </c>
      <c r="CY438" s="2">
        <f t="shared" si="505"/>
        <v>0</v>
      </c>
      <c r="CZ438" s="2">
        <f t="shared" si="506"/>
        <v>0</v>
      </c>
      <c r="DA438" s="2"/>
      <c r="DB438" s="2"/>
      <c r="DC438" s="2" t="s">
        <v>6</v>
      </c>
      <c r="DD438" s="2" t="s">
        <v>6</v>
      </c>
      <c r="DE438" s="2" t="s">
        <v>6</v>
      </c>
      <c r="DF438" s="2" t="s">
        <v>6</v>
      </c>
      <c r="DG438" s="2" t="s">
        <v>6</v>
      </c>
      <c r="DH438" s="2" t="s">
        <v>6</v>
      </c>
      <c r="DI438" s="2" t="s">
        <v>6</v>
      </c>
      <c r="DJ438" s="2" t="s">
        <v>6</v>
      </c>
      <c r="DK438" s="2" t="s">
        <v>6</v>
      </c>
      <c r="DL438" s="2" t="s">
        <v>6</v>
      </c>
      <c r="DM438" s="2" t="s">
        <v>6</v>
      </c>
      <c r="DN438" s="2">
        <v>0</v>
      </c>
      <c r="DO438" s="2">
        <v>0</v>
      </c>
      <c r="DP438" s="2">
        <v>1</v>
      </c>
      <c r="DQ438" s="2">
        <v>1</v>
      </c>
      <c r="DR438" s="2"/>
      <c r="DS438" s="2"/>
      <c r="DT438" s="2"/>
      <c r="DU438" s="2">
        <v>1010</v>
      </c>
      <c r="DV438" s="2" t="s">
        <v>268</v>
      </c>
      <c r="DW438" s="2" t="s">
        <v>268</v>
      </c>
      <c r="DX438" s="2">
        <v>1</v>
      </c>
      <c r="DY438" s="2"/>
      <c r="DZ438" s="2"/>
      <c r="EA438" s="2"/>
      <c r="EB438" s="2"/>
      <c r="EC438" s="2"/>
      <c r="ED438" s="2"/>
      <c r="EE438" s="2">
        <v>16510589</v>
      </c>
      <c r="EF438" s="2">
        <v>6</v>
      </c>
      <c r="EG438" s="2" t="s">
        <v>39</v>
      </c>
      <c r="EH438" s="2">
        <v>0</v>
      </c>
      <c r="EI438" s="2" t="s">
        <v>6</v>
      </c>
      <c r="EJ438" s="2">
        <v>1</v>
      </c>
      <c r="EK438" s="2">
        <v>65010</v>
      </c>
      <c r="EL438" s="2" t="s">
        <v>673</v>
      </c>
      <c r="EM438" s="2" t="s">
        <v>631</v>
      </c>
      <c r="EN438" s="2"/>
      <c r="EO438" s="2" t="s">
        <v>6</v>
      </c>
      <c r="EP438" s="2"/>
      <c r="EQ438" s="2">
        <v>0</v>
      </c>
      <c r="ER438" s="2">
        <v>60.35</v>
      </c>
      <c r="ES438" s="2">
        <v>60.35</v>
      </c>
      <c r="ET438" s="2">
        <v>0</v>
      </c>
      <c r="EU438" s="2">
        <v>0</v>
      </c>
      <c r="EV438" s="2">
        <v>0</v>
      </c>
      <c r="EW438" s="2">
        <v>0</v>
      </c>
      <c r="EX438" s="2">
        <v>0</v>
      </c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>
        <v>0</v>
      </c>
      <c r="FR438" s="2">
        <f t="shared" si="507"/>
        <v>0</v>
      </c>
      <c r="FS438" s="2">
        <v>0</v>
      </c>
      <c r="FT438" s="2"/>
      <c r="FU438" s="2"/>
      <c r="FV438" s="2"/>
      <c r="FW438" s="2"/>
      <c r="FX438" s="2">
        <v>103</v>
      </c>
      <c r="FY438" s="2">
        <v>60</v>
      </c>
      <c r="FZ438" s="2"/>
      <c r="GA438" s="2" t="s">
        <v>6</v>
      </c>
      <c r="GB438" s="2"/>
      <c r="GC438" s="2"/>
      <c r="GD438" s="2">
        <v>0</v>
      </c>
      <c r="GE438" s="2"/>
      <c r="GF438" s="2">
        <v>-125982986</v>
      </c>
      <c r="GG438" s="2">
        <v>2</v>
      </c>
      <c r="GH438" s="2">
        <v>1</v>
      </c>
      <c r="GI438" s="2">
        <v>-2</v>
      </c>
      <c r="GJ438" s="2">
        <v>0</v>
      </c>
      <c r="GK438" s="2">
        <f>ROUND(R438*(R12)/100,2)</f>
        <v>0</v>
      </c>
      <c r="GL438" s="2">
        <f t="shared" si="508"/>
        <v>0</v>
      </c>
      <c r="GM438" s="2">
        <f t="shared" si="509"/>
        <v>362.1</v>
      </c>
      <c r="GN438" s="2">
        <f t="shared" si="510"/>
        <v>362.1</v>
      </c>
      <c r="GO438" s="2">
        <f t="shared" si="511"/>
        <v>0</v>
      </c>
      <c r="GP438" s="2">
        <f t="shared" si="512"/>
        <v>0</v>
      </c>
      <c r="GQ438" s="2"/>
      <c r="GR438" s="2">
        <v>0</v>
      </c>
      <c r="GS438" s="2">
        <v>3</v>
      </c>
      <c r="GT438" s="2">
        <v>0</v>
      </c>
      <c r="GU438" s="2" t="s">
        <v>6</v>
      </c>
      <c r="GV438" s="2">
        <f t="shared" si="513"/>
        <v>0</v>
      </c>
      <c r="GW438" s="2">
        <v>1</v>
      </c>
      <c r="GX438" s="2">
        <f t="shared" si="514"/>
        <v>0</v>
      </c>
      <c r="GY438" s="2"/>
      <c r="GZ438" s="2"/>
      <c r="HA438" s="2">
        <v>0</v>
      </c>
      <c r="HB438" s="2">
        <v>0</v>
      </c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>
        <v>0</v>
      </c>
      <c r="IL438" s="2"/>
      <c r="IM438" s="2"/>
      <c r="IN438" s="2"/>
      <c r="IO438" s="2"/>
      <c r="IP438" s="2"/>
      <c r="IQ438" s="2"/>
      <c r="IR438" s="2"/>
      <c r="IS438" s="2"/>
      <c r="IT438" s="2"/>
      <c r="IU438" s="2"/>
    </row>
    <row r="439" spans="1:255" x14ac:dyDescent="0.2">
      <c r="A439">
        <v>18</v>
      </c>
      <c r="B439">
        <v>1</v>
      </c>
      <c r="C439">
        <v>970</v>
      </c>
      <c r="E439" t="s">
        <v>674</v>
      </c>
      <c r="F439" t="s">
        <v>675</v>
      </c>
      <c r="G439" t="s">
        <v>676</v>
      </c>
      <c r="H439" t="s">
        <v>268</v>
      </c>
      <c r="I439">
        <f>I437*J439</f>
        <v>6</v>
      </c>
      <c r="J439">
        <v>100</v>
      </c>
      <c r="O439">
        <f t="shared" si="478"/>
        <v>2581.77</v>
      </c>
      <c r="P439">
        <f t="shared" si="479"/>
        <v>2581.77</v>
      </c>
      <c r="Q439">
        <f t="shared" si="480"/>
        <v>0</v>
      </c>
      <c r="R439">
        <f t="shared" si="481"/>
        <v>0</v>
      </c>
      <c r="S439">
        <f t="shared" si="482"/>
        <v>0</v>
      </c>
      <c r="T439">
        <f t="shared" si="483"/>
        <v>0</v>
      </c>
      <c r="U439">
        <f t="shared" si="484"/>
        <v>0</v>
      </c>
      <c r="V439">
        <f t="shared" si="485"/>
        <v>0</v>
      </c>
      <c r="W439">
        <f t="shared" si="486"/>
        <v>0</v>
      </c>
      <c r="X439">
        <f t="shared" si="487"/>
        <v>0</v>
      </c>
      <c r="Y439">
        <f t="shared" si="488"/>
        <v>0</v>
      </c>
      <c r="AA439">
        <v>16688586</v>
      </c>
      <c r="AB439">
        <f t="shared" si="489"/>
        <v>60.35</v>
      </c>
      <c r="AC439">
        <f t="shared" si="490"/>
        <v>60.35</v>
      </c>
      <c r="AD439">
        <f t="shared" si="518"/>
        <v>0</v>
      </c>
      <c r="AE439">
        <f t="shared" si="519"/>
        <v>0</v>
      </c>
      <c r="AF439">
        <f t="shared" si="520"/>
        <v>0</v>
      </c>
      <c r="AG439">
        <f t="shared" si="493"/>
        <v>0</v>
      </c>
      <c r="AH439">
        <f t="shared" si="521"/>
        <v>0</v>
      </c>
      <c r="AI439">
        <f t="shared" si="522"/>
        <v>0</v>
      </c>
      <c r="AJ439">
        <f t="shared" si="495"/>
        <v>0</v>
      </c>
      <c r="AK439">
        <v>60.35</v>
      </c>
      <c r="AL439">
        <v>60.35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103</v>
      </c>
      <c r="AU439">
        <v>60</v>
      </c>
      <c r="AV439">
        <v>1</v>
      </c>
      <c r="AW439">
        <v>1</v>
      </c>
      <c r="AZ439">
        <v>7.13</v>
      </c>
      <c r="BA439">
        <v>1</v>
      </c>
      <c r="BB439">
        <v>1</v>
      </c>
      <c r="BC439">
        <v>7.13</v>
      </c>
      <c r="BD439" t="s">
        <v>6</v>
      </c>
      <c r="BE439" t="s">
        <v>6</v>
      </c>
      <c r="BF439" t="s">
        <v>6</v>
      </c>
      <c r="BG439" t="s">
        <v>6</v>
      </c>
      <c r="BH439">
        <v>3</v>
      </c>
      <c r="BI439">
        <v>1</v>
      </c>
      <c r="BJ439" t="s">
        <v>677</v>
      </c>
      <c r="BM439">
        <v>65010</v>
      </c>
      <c r="BN439">
        <v>0</v>
      </c>
      <c r="BO439" t="s">
        <v>6</v>
      </c>
      <c r="BP439">
        <v>0</v>
      </c>
      <c r="BQ439">
        <v>6</v>
      </c>
      <c r="BR439">
        <v>0</v>
      </c>
      <c r="BS439">
        <v>1</v>
      </c>
      <c r="BT439">
        <v>1</v>
      </c>
      <c r="BU439">
        <v>1</v>
      </c>
      <c r="BV439">
        <v>1</v>
      </c>
      <c r="BW439">
        <v>1</v>
      </c>
      <c r="BX439">
        <v>1</v>
      </c>
      <c r="BY439" t="s">
        <v>6</v>
      </c>
      <c r="BZ439">
        <v>103</v>
      </c>
      <c r="CA439">
        <v>60</v>
      </c>
      <c r="CF439">
        <v>0</v>
      </c>
      <c r="CG439">
        <v>0</v>
      </c>
      <c r="CM439">
        <v>0</v>
      </c>
      <c r="CN439" t="s">
        <v>6</v>
      </c>
      <c r="CO439">
        <v>0</v>
      </c>
      <c r="CP439">
        <f t="shared" si="496"/>
        <v>2581.77</v>
      </c>
      <c r="CQ439">
        <f t="shared" si="497"/>
        <v>430.2955</v>
      </c>
      <c r="CR439">
        <f t="shared" si="498"/>
        <v>0</v>
      </c>
      <c r="CS439">
        <f t="shared" si="499"/>
        <v>0</v>
      </c>
      <c r="CT439">
        <f t="shared" si="500"/>
        <v>0</v>
      </c>
      <c r="CU439">
        <f t="shared" si="501"/>
        <v>0</v>
      </c>
      <c r="CV439">
        <f t="shared" si="502"/>
        <v>0</v>
      </c>
      <c r="CW439">
        <f t="shared" si="503"/>
        <v>0</v>
      </c>
      <c r="CX439">
        <f t="shared" si="504"/>
        <v>0</v>
      </c>
      <c r="CY439">
        <f t="shared" si="505"/>
        <v>0</v>
      </c>
      <c r="CZ439">
        <f t="shared" si="506"/>
        <v>0</v>
      </c>
      <c r="DC439" t="s">
        <v>6</v>
      </c>
      <c r="DD439" t="s">
        <v>6</v>
      </c>
      <c r="DE439" t="s">
        <v>6</v>
      </c>
      <c r="DF439" t="s">
        <v>6</v>
      </c>
      <c r="DG439" t="s">
        <v>6</v>
      </c>
      <c r="DH439" t="s">
        <v>6</v>
      </c>
      <c r="DI439" t="s">
        <v>6</v>
      </c>
      <c r="DJ439" t="s">
        <v>6</v>
      </c>
      <c r="DK439" t="s">
        <v>6</v>
      </c>
      <c r="DL439" t="s">
        <v>6</v>
      </c>
      <c r="DM439" t="s">
        <v>6</v>
      </c>
      <c r="DN439">
        <v>0</v>
      </c>
      <c r="DO439">
        <v>0</v>
      </c>
      <c r="DP439">
        <v>1</v>
      </c>
      <c r="DQ439">
        <v>1</v>
      </c>
      <c r="DU439">
        <v>1010</v>
      </c>
      <c r="DV439" t="s">
        <v>268</v>
      </c>
      <c r="DW439" t="s">
        <v>268</v>
      </c>
      <c r="DX439">
        <v>1</v>
      </c>
      <c r="EE439">
        <v>16510589</v>
      </c>
      <c r="EF439">
        <v>6</v>
      </c>
      <c r="EG439" t="s">
        <v>39</v>
      </c>
      <c r="EH439">
        <v>0</v>
      </c>
      <c r="EI439" t="s">
        <v>6</v>
      </c>
      <c r="EJ439">
        <v>1</v>
      </c>
      <c r="EK439">
        <v>65010</v>
      </c>
      <c r="EL439" t="s">
        <v>673</v>
      </c>
      <c r="EM439" t="s">
        <v>631</v>
      </c>
      <c r="EO439" t="s">
        <v>6</v>
      </c>
      <c r="EQ439">
        <v>0</v>
      </c>
      <c r="ER439">
        <v>60.35</v>
      </c>
      <c r="ES439">
        <v>60.35</v>
      </c>
      <c r="ET439">
        <v>0</v>
      </c>
      <c r="EU439">
        <v>0</v>
      </c>
      <c r="EV439">
        <v>0</v>
      </c>
      <c r="EW439">
        <v>0</v>
      </c>
      <c r="EX439">
        <v>0</v>
      </c>
      <c r="FQ439">
        <v>0</v>
      </c>
      <c r="FR439">
        <f t="shared" si="507"/>
        <v>0</v>
      </c>
      <c r="FS439">
        <v>0</v>
      </c>
      <c r="FX439">
        <v>103</v>
      </c>
      <c r="FY439">
        <v>60</v>
      </c>
      <c r="GA439" t="s">
        <v>6</v>
      </c>
      <c r="GD439">
        <v>0</v>
      </c>
      <c r="GF439">
        <v>-125982986</v>
      </c>
      <c r="GG439">
        <v>1</v>
      </c>
      <c r="GH439">
        <v>1</v>
      </c>
      <c r="GI439">
        <v>4</v>
      </c>
      <c r="GJ439">
        <v>0</v>
      </c>
      <c r="GK439">
        <f>ROUND(R439*(S12)/100,2)</f>
        <v>0</v>
      </c>
      <c r="GL439">
        <f t="shared" si="508"/>
        <v>0</v>
      </c>
      <c r="GM439">
        <f t="shared" si="509"/>
        <v>2581.77</v>
      </c>
      <c r="GN439">
        <f t="shared" si="510"/>
        <v>2581.77</v>
      </c>
      <c r="GO439">
        <f t="shared" si="511"/>
        <v>0</v>
      </c>
      <c r="GP439">
        <f t="shared" si="512"/>
        <v>0</v>
      </c>
      <c r="GR439">
        <v>0</v>
      </c>
      <c r="GS439">
        <v>3</v>
      </c>
      <c r="GT439">
        <v>0</v>
      </c>
      <c r="GU439" t="s">
        <v>6</v>
      </c>
      <c r="GV439">
        <f t="shared" si="513"/>
        <v>0</v>
      </c>
      <c r="GW439">
        <v>1</v>
      </c>
      <c r="GX439">
        <f t="shared" si="514"/>
        <v>0</v>
      </c>
      <c r="HA439">
        <v>0</v>
      </c>
      <c r="HB439">
        <v>0</v>
      </c>
      <c r="IK439">
        <v>0</v>
      </c>
    </row>
    <row r="440" spans="1:255" x14ac:dyDescent="0.2">
      <c r="A440" s="2">
        <v>17</v>
      </c>
      <c r="B440" s="2">
        <v>1</v>
      </c>
      <c r="C440" s="2">
        <f>ROW(SmtRes!A977)</f>
        <v>977</v>
      </c>
      <c r="D440" s="2">
        <f>ROW(EtalonRes!A920)</f>
        <v>920</v>
      </c>
      <c r="E440" s="2" t="s">
        <v>678</v>
      </c>
      <c r="F440" s="2" t="s">
        <v>679</v>
      </c>
      <c r="G440" s="2" t="s">
        <v>680</v>
      </c>
      <c r="H440" s="2" t="s">
        <v>18</v>
      </c>
      <c r="I440" s="2">
        <f>ROUND(29.52/100,9)</f>
        <v>0.29520000000000002</v>
      </c>
      <c r="J440" s="2">
        <v>0</v>
      </c>
      <c r="K440" s="2"/>
      <c r="L440" s="2"/>
      <c r="M440" s="2"/>
      <c r="N440" s="2"/>
      <c r="O440" s="2">
        <f t="shared" si="478"/>
        <v>237.77</v>
      </c>
      <c r="P440" s="2">
        <f t="shared" si="479"/>
        <v>45.09</v>
      </c>
      <c r="Q440" s="2">
        <f t="shared" si="480"/>
        <v>0.19</v>
      </c>
      <c r="R440" s="2">
        <f t="shared" si="481"/>
        <v>0.04</v>
      </c>
      <c r="S440" s="2">
        <f t="shared" si="482"/>
        <v>192.49</v>
      </c>
      <c r="T440" s="2">
        <f t="shared" si="483"/>
        <v>0</v>
      </c>
      <c r="U440" s="2">
        <f t="shared" si="484"/>
        <v>23.793119999999998</v>
      </c>
      <c r="V440" s="2">
        <f t="shared" si="485"/>
        <v>2.9520000000000002E-3</v>
      </c>
      <c r="W440" s="2">
        <f t="shared" si="486"/>
        <v>0</v>
      </c>
      <c r="X440" s="2">
        <f t="shared" si="487"/>
        <v>154.02000000000001</v>
      </c>
      <c r="Y440" s="2">
        <f t="shared" si="488"/>
        <v>96.27</v>
      </c>
      <c r="Z440" s="2"/>
      <c r="AA440" s="2">
        <v>16688585</v>
      </c>
      <c r="AB440" s="2">
        <f t="shared" si="489"/>
        <v>805.44</v>
      </c>
      <c r="AC440" s="2">
        <f t="shared" si="490"/>
        <v>152.72999999999999</v>
      </c>
      <c r="AD440" s="2">
        <f t="shared" si="518"/>
        <v>0.66</v>
      </c>
      <c r="AE440" s="2">
        <f t="shared" si="519"/>
        <v>0.12</v>
      </c>
      <c r="AF440" s="2">
        <f t="shared" si="520"/>
        <v>652.04999999999995</v>
      </c>
      <c r="AG440" s="2">
        <f t="shared" si="493"/>
        <v>0</v>
      </c>
      <c r="AH440" s="2">
        <f t="shared" si="521"/>
        <v>80.599999999999994</v>
      </c>
      <c r="AI440" s="2">
        <f t="shared" si="522"/>
        <v>0.01</v>
      </c>
      <c r="AJ440" s="2">
        <f t="shared" si="495"/>
        <v>0</v>
      </c>
      <c r="AK440" s="2">
        <v>805.44</v>
      </c>
      <c r="AL440" s="2">
        <v>152.72999999999999</v>
      </c>
      <c r="AM440" s="2">
        <v>0.66</v>
      </c>
      <c r="AN440" s="2">
        <v>0.12</v>
      </c>
      <c r="AO440" s="2">
        <v>652.04999999999995</v>
      </c>
      <c r="AP440" s="2">
        <v>0</v>
      </c>
      <c r="AQ440" s="2">
        <v>80.599999999999994</v>
      </c>
      <c r="AR440" s="2">
        <v>0.01</v>
      </c>
      <c r="AS440" s="2">
        <v>0</v>
      </c>
      <c r="AT440" s="2">
        <v>80</v>
      </c>
      <c r="AU440" s="2">
        <v>50</v>
      </c>
      <c r="AV440" s="2">
        <v>1</v>
      </c>
      <c r="AW440" s="2">
        <v>1</v>
      </c>
      <c r="AX440" s="2"/>
      <c r="AY440" s="2"/>
      <c r="AZ440" s="2">
        <v>1</v>
      </c>
      <c r="BA440" s="2">
        <v>1</v>
      </c>
      <c r="BB440" s="2">
        <v>1</v>
      </c>
      <c r="BC440" s="2">
        <v>1</v>
      </c>
      <c r="BD440" s="2" t="s">
        <v>6</v>
      </c>
      <c r="BE440" s="2" t="s">
        <v>6</v>
      </c>
      <c r="BF440" s="2" t="s">
        <v>6</v>
      </c>
      <c r="BG440" s="2" t="s">
        <v>6</v>
      </c>
      <c r="BH440" s="2">
        <v>0</v>
      </c>
      <c r="BI440" s="2">
        <v>1</v>
      </c>
      <c r="BJ440" s="2" t="s">
        <v>681</v>
      </c>
      <c r="BK440" s="2"/>
      <c r="BL440" s="2"/>
      <c r="BM440" s="2">
        <v>62001</v>
      </c>
      <c r="BN440" s="2">
        <v>0</v>
      </c>
      <c r="BO440" s="2" t="s">
        <v>6</v>
      </c>
      <c r="BP440" s="2">
        <v>0</v>
      </c>
      <c r="BQ440" s="2">
        <v>6</v>
      </c>
      <c r="BR440" s="2">
        <v>0</v>
      </c>
      <c r="BS440" s="2">
        <v>1</v>
      </c>
      <c r="BT440" s="2">
        <v>1</v>
      </c>
      <c r="BU440" s="2">
        <v>1</v>
      </c>
      <c r="BV440" s="2">
        <v>1</v>
      </c>
      <c r="BW440" s="2">
        <v>1</v>
      </c>
      <c r="BX440" s="2">
        <v>1</v>
      </c>
      <c r="BY440" s="2" t="s">
        <v>6</v>
      </c>
      <c r="BZ440" s="2">
        <v>80</v>
      </c>
      <c r="CA440" s="2">
        <v>50</v>
      </c>
      <c r="CB440" s="2"/>
      <c r="CC440" s="2"/>
      <c r="CD440" s="2"/>
      <c r="CE440" s="2"/>
      <c r="CF440" s="2">
        <v>0</v>
      </c>
      <c r="CG440" s="2">
        <v>0</v>
      </c>
      <c r="CH440" s="2"/>
      <c r="CI440" s="2"/>
      <c r="CJ440" s="2"/>
      <c r="CK440" s="2"/>
      <c r="CL440" s="2"/>
      <c r="CM440" s="2">
        <v>0</v>
      </c>
      <c r="CN440" s="2" t="s">
        <v>6</v>
      </c>
      <c r="CO440" s="2">
        <v>0</v>
      </c>
      <c r="CP440" s="2">
        <f t="shared" si="496"/>
        <v>237.77</v>
      </c>
      <c r="CQ440" s="2">
        <f t="shared" si="497"/>
        <v>152.72999999999999</v>
      </c>
      <c r="CR440" s="2">
        <f t="shared" si="498"/>
        <v>0.66</v>
      </c>
      <c r="CS440" s="2">
        <f t="shared" si="499"/>
        <v>0.12</v>
      </c>
      <c r="CT440" s="2">
        <f t="shared" si="500"/>
        <v>652.04999999999995</v>
      </c>
      <c r="CU440" s="2">
        <f t="shared" si="501"/>
        <v>0</v>
      </c>
      <c r="CV440" s="2">
        <f t="shared" si="502"/>
        <v>80.599999999999994</v>
      </c>
      <c r="CW440" s="2">
        <f t="shared" si="503"/>
        <v>0.01</v>
      </c>
      <c r="CX440" s="2">
        <f t="shared" si="504"/>
        <v>0</v>
      </c>
      <c r="CY440" s="2">
        <f t="shared" si="505"/>
        <v>154.024</v>
      </c>
      <c r="CZ440" s="2">
        <f t="shared" si="506"/>
        <v>96.265000000000001</v>
      </c>
      <c r="DA440" s="2"/>
      <c r="DB440" s="2"/>
      <c r="DC440" s="2" t="s">
        <v>6</v>
      </c>
      <c r="DD440" s="2" t="s">
        <v>6</v>
      </c>
      <c r="DE440" s="2" t="s">
        <v>6</v>
      </c>
      <c r="DF440" s="2" t="s">
        <v>6</v>
      </c>
      <c r="DG440" s="2" t="s">
        <v>6</v>
      </c>
      <c r="DH440" s="2" t="s">
        <v>6</v>
      </c>
      <c r="DI440" s="2" t="s">
        <v>6</v>
      </c>
      <c r="DJ440" s="2" t="s">
        <v>6</v>
      </c>
      <c r="DK440" s="2" t="s">
        <v>6</v>
      </c>
      <c r="DL440" s="2" t="s">
        <v>6</v>
      </c>
      <c r="DM440" s="2" t="s">
        <v>6</v>
      </c>
      <c r="DN440" s="2">
        <v>0</v>
      </c>
      <c r="DO440" s="2">
        <v>0</v>
      </c>
      <c r="DP440" s="2">
        <v>1</v>
      </c>
      <c r="DQ440" s="2">
        <v>1</v>
      </c>
      <c r="DR440" s="2"/>
      <c r="DS440" s="2"/>
      <c r="DT440" s="2"/>
      <c r="DU440" s="2">
        <v>1005</v>
      </c>
      <c r="DV440" s="2" t="s">
        <v>18</v>
      </c>
      <c r="DW440" s="2" t="s">
        <v>18</v>
      </c>
      <c r="DX440" s="2">
        <v>100</v>
      </c>
      <c r="DY440" s="2"/>
      <c r="DZ440" s="2"/>
      <c r="EA440" s="2"/>
      <c r="EB440" s="2"/>
      <c r="EC440" s="2"/>
      <c r="ED440" s="2"/>
      <c r="EE440" s="2">
        <v>16510571</v>
      </c>
      <c r="EF440" s="2">
        <v>6</v>
      </c>
      <c r="EG440" s="2" t="s">
        <v>39</v>
      </c>
      <c r="EH440" s="2">
        <v>0</v>
      </c>
      <c r="EI440" s="2" t="s">
        <v>6</v>
      </c>
      <c r="EJ440" s="2">
        <v>1</v>
      </c>
      <c r="EK440" s="2">
        <v>62001</v>
      </c>
      <c r="EL440" s="2" t="s">
        <v>81</v>
      </c>
      <c r="EM440" s="2" t="s">
        <v>82</v>
      </c>
      <c r="EN440" s="2"/>
      <c r="EO440" s="2" t="s">
        <v>6</v>
      </c>
      <c r="EP440" s="2"/>
      <c r="EQ440" s="2">
        <v>0</v>
      </c>
      <c r="ER440" s="2">
        <v>805.44</v>
      </c>
      <c r="ES440" s="2">
        <v>152.72999999999999</v>
      </c>
      <c r="ET440" s="2">
        <v>0.66</v>
      </c>
      <c r="EU440" s="2">
        <v>0.12</v>
      </c>
      <c r="EV440" s="2">
        <v>652.04999999999995</v>
      </c>
      <c r="EW440" s="2">
        <v>80.599999999999994</v>
      </c>
      <c r="EX440" s="2">
        <v>0.01</v>
      </c>
      <c r="EY440" s="2">
        <v>0</v>
      </c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>
        <v>0</v>
      </c>
      <c r="FR440" s="2">
        <f t="shared" si="507"/>
        <v>0</v>
      </c>
      <c r="FS440" s="2">
        <v>0</v>
      </c>
      <c r="FT440" s="2"/>
      <c r="FU440" s="2"/>
      <c r="FV440" s="2"/>
      <c r="FW440" s="2"/>
      <c r="FX440" s="2">
        <v>80</v>
      </c>
      <c r="FY440" s="2">
        <v>50</v>
      </c>
      <c r="FZ440" s="2"/>
      <c r="GA440" s="2" t="s">
        <v>6</v>
      </c>
      <c r="GB440" s="2"/>
      <c r="GC440" s="2"/>
      <c r="GD440" s="2">
        <v>0</v>
      </c>
      <c r="GE440" s="2"/>
      <c r="GF440" s="2">
        <v>-2121367713</v>
      </c>
      <c r="GG440" s="2">
        <v>2</v>
      </c>
      <c r="GH440" s="2">
        <v>1</v>
      </c>
      <c r="GI440" s="2">
        <v>-2</v>
      </c>
      <c r="GJ440" s="2">
        <v>0</v>
      </c>
      <c r="GK440" s="2">
        <f>ROUND(R440*(R12)/100,2)</f>
        <v>0</v>
      </c>
      <c r="GL440" s="2">
        <f t="shared" si="508"/>
        <v>0</v>
      </c>
      <c r="GM440" s="2">
        <f t="shared" si="509"/>
        <v>488.06</v>
      </c>
      <c r="GN440" s="2">
        <f t="shared" si="510"/>
        <v>488.06</v>
      </c>
      <c r="GO440" s="2">
        <f t="shared" si="511"/>
        <v>0</v>
      </c>
      <c r="GP440" s="2">
        <f t="shared" si="512"/>
        <v>0</v>
      </c>
      <c r="GQ440" s="2"/>
      <c r="GR440" s="2">
        <v>0</v>
      </c>
      <c r="GS440" s="2">
        <v>3</v>
      </c>
      <c r="GT440" s="2">
        <v>0</v>
      </c>
      <c r="GU440" s="2" t="s">
        <v>6</v>
      </c>
      <c r="GV440" s="2">
        <f t="shared" si="513"/>
        <v>0</v>
      </c>
      <c r="GW440" s="2">
        <v>1</v>
      </c>
      <c r="GX440" s="2">
        <f t="shared" si="514"/>
        <v>0</v>
      </c>
      <c r="GY440" s="2"/>
      <c r="GZ440" s="2"/>
      <c r="HA440" s="2">
        <v>0</v>
      </c>
      <c r="HB440" s="2">
        <v>0</v>
      </c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>
        <v>0</v>
      </c>
      <c r="IL440" s="2"/>
      <c r="IM440" s="2"/>
      <c r="IN440" s="2"/>
      <c r="IO440" s="2"/>
      <c r="IP440" s="2"/>
      <c r="IQ440" s="2"/>
      <c r="IR440" s="2"/>
      <c r="IS440" s="2"/>
      <c r="IT440" s="2"/>
      <c r="IU440" s="2"/>
    </row>
    <row r="441" spans="1:255" x14ac:dyDescent="0.2">
      <c r="A441">
        <v>17</v>
      </c>
      <c r="B441">
        <v>1</v>
      </c>
      <c r="C441">
        <f>ROW(SmtRes!A984)</f>
        <v>984</v>
      </c>
      <c r="D441">
        <f>ROW(EtalonRes!A926)</f>
        <v>926</v>
      </c>
      <c r="E441" t="s">
        <v>678</v>
      </c>
      <c r="F441" t="s">
        <v>679</v>
      </c>
      <c r="G441" t="s">
        <v>680</v>
      </c>
      <c r="H441" t="s">
        <v>18</v>
      </c>
      <c r="I441">
        <f>ROUND(29.52/100,9)</f>
        <v>0.29520000000000002</v>
      </c>
      <c r="J441">
        <v>0</v>
      </c>
      <c r="O441">
        <f t="shared" si="478"/>
        <v>1695.27</v>
      </c>
      <c r="P441">
        <f t="shared" si="479"/>
        <v>321.45999999999998</v>
      </c>
      <c r="Q441">
        <f t="shared" si="480"/>
        <v>1.39</v>
      </c>
      <c r="R441">
        <f t="shared" si="481"/>
        <v>0.25</v>
      </c>
      <c r="S441">
        <f t="shared" si="482"/>
        <v>1372.42</v>
      </c>
      <c r="T441">
        <f t="shared" si="483"/>
        <v>0</v>
      </c>
      <c r="U441">
        <f t="shared" si="484"/>
        <v>23.793119999999998</v>
      </c>
      <c r="V441">
        <f t="shared" si="485"/>
        <v>2.9520000000000002E-3</v>
      </c>
      <c r="W441">
        <f t="shared" si="486"/>
        <v>0</v>
      </c>
      <c r="X441">
        <f t="shared" si="487"/>
        <v>1098.1400000000001</v>
      </c>
      <c r="Y441">
        <f t="shared" si="488"/>
        <v>686.34</v>
      </c>
      <c r="AA441">
        <v>16688586</v>
      </c>
      <c r="AB441">
        <f t="shared" si="489"/>
        <v>805.44</v>
      </c>
      <c r="AC441">
        <f t="shared" si="490"/>
        <v>152.72999999999999</v>
      </c>
      <c r="AD441">
        <f t="shared" si="518"/>
        <v>0.66</v>
      </c>
      <c r="AE441">
        <f t="shared" si="519"/>
        <v>0.12</v>
      </c>
      <c r="AF441">
        <f t="shared" si="520"/>
        <v>652.04999999999995</v>
      </c>
      <c r="AG441">
        <f t="shared" si="493"/>
        <v>0</v>
      </c>
      <c r="AH441">
        <f t="shared" si="521"/>
        <v>80.599999999999994</v>
      </c>
      <c r="AI441">
        <f t="shared" si="522"/>
        <v>0.01</v>
      </c>
      <c r="AJ441">
        <f t="shared" si="495"/>
        <v>0</v>
      </c>
      <c r="AK441">
        <v>805.44</v>
      </c>
      <c r="AL441">
        <v>152.72999999999999</v>
      </c>
      <c r="AM441">
        <v>0.66</v>
      </c>
      <c r="AN441">
        <v>0.12</v>
      </c>
      <c r="AO441">
        <v>652.04999999999995</v>
      </c>
      <c r="AP441">
        <v>0</v>
      </c>
      <c r="AQ441">
        <v>80.599999999999994</v>
      </c>
      <c r="AR441">
        <v>0.01</v>
      </c>
      <c r="AS441">
        <v>0</v>
      </c>
      <c r="AT441">
        <v>80</v>
      </c>
      <c r="AU441">
        <v>50</v>
      </c>
      <c r="AV441">
        <v>1</v>
      </c>
      <c r="AW441">
        <v>1</v>
      </c>
      <c r="AZ441">
        <v>7.13</v>
      </c>
      <c r="BA441">
        <v>7.13</v>
      </c>
      <c r="BB441">
        <v>7.13</v>
      </c>
      <c r="BC441">
        <v>7.13</v>
      </c>
      <c r="BD441" t="s">
        <v>6</v>
      </c>
      <c r="BE441" t="s">
        <v>6</v>
      </c>
      <c r="BF441" t="s">
        <v>6</v>
      </c>
      <c r="BG441" t="s">
        <v>6</v>
      </c>
      <c r="BH441">
        <v>0</v>
      </c>
      <c r="BI441">
        <v>1</v>
      </c>
      <c r="BJ441" t="s">
        <v>681</v>
      </c>
      <c r="BM441">
        <v>62001</v>
      </c>
      <c r="BN441">
        <v>0</v>
      </c>
      <c r="BO441" t="s">
        <v>6</v>
      </c>
      <c r="BP441">
        <v>0</v>
      </c>
      <c r="BQ441">
        <v>6</v>
      </c>
      <c r="BR441">
        <v>0</v>
      </c>
      <c r="BS441">
        <v>7.13</v>
      </c>
      <c r="BT441">
        <v>1</v>
      </c>
      <c r="BU441">
        <v>1</v>
      </c>
      <c r="BV441">
        <v>1</v>
      </c>
      <c r="BW441">
        <v>1</v>
      </c>
      <c r="BX441">
        <v>1</v>
      </c>
      <c r="BY441" t="s">
        <v>6</v>
      </c>
      <c r="BZ441">
        <v>80</v>
      </c>
      <c r="CA441">
        <v>50</v>
      </c>
      <c r="CF441">
        <v>0</v>
      </c>
      <c r="CG441">
        <v>0</v>
      </c>
      <c r="CM441">
        <v>0</v>
      </c>
      <c r="CN441" t="s">
        <v>6</v>
      </c>
      <c r="CO441">
        <v>0</v>
      </c>
      <c r="CP441">
        <f t="shared" si="496"/>
        <v>1695.27</v>
      </c>
      <c r="CQ441">
        <f t="shared" si="497"/>
        <v>1088.9648999999999</v>
      </c>
      <c r="CR441">
        <f t="shared" si="498"/>
        <v>4.7058</v>
      </c>
      <c r="CS441">
        <f t="shared" si="499"/>
        <v>0.85559999999999992</v>
      </c>
      <c r="CT441">
        <f t="shared" si="500"/>
        <v>4649.1164999999992</v>
      </c>
      <c r="CU441">
        <f t="shared" si="501"/>
        <v>0</v>
      </c>
      <c r="CV441">
        <f t="shared" si="502"/>
        <v>80.599999999999994</v>
      </c>
      <c r="CW441">
        <f t="shared" si="503"/>
        <v>0.01</v>
      </c>
      <c r="CX441">
        <f t="shared" si="504"/>
        <v>0</v>
      </c>
      <c r="CY441">
        <f t="shared" si="505"/>
        <v>1098.136</v>
      </c>
      <c r="CZ441">
        <f t="shared" si="506"/>
        <v>686.33500000000004</v>
      </c>
      <c r="DC441" t="s">
        <v>6</v>
      </c>
      <c r="DD441" t="s">
        <v>6</v>
      </c>
      <c r="DE441" t="s">
        <v>6</v>
      </c>
      <c r="DF441" t="s">
        <v>6</v>
      </c>
      <c r="DG441" t="s">
        <v>6</v>
      </c>
      <c r="DH441" t="s">
        <v>6</v>
      </c>
      <c r="DI441" t="s">
        <v>6</v>
      </c>
      <c r="DJ441" t="s">
        <v>6</v>
      </c>
      <c r="DK441" t="s">
        <v>6</v>
      </c>
      <c r="DL441" t="s">
        <v>6</v>
      </c>
      <c r="DM441" t="s">
        <v>6</v>
      </c>
      <c r="DN441">
        <v>0</v>
      </c>
      <c r="DO441">
        <v>0</v>
      </c>
      <c r="DP441">
        <v>1</v>
      </c>
      <c r="DQ441">
        <v>1</v>
      </c>
      <c r="DU441">
        <v>1005</v>
      </c>
      <c r="DV441" t="s">
        <v>18</v>
      </c>
      <c r="DW441" t="s">
        <v>18</v>
      </c>
      <c r="DX441">
        <v>100</v>
      </c>
      <c r="EE441">
        <v>16510571</v>
      </c>
      <c r="EF441">
        <v>6</v>
      </c>
      <c r="EG441" t="s">
        <v>39</v>
      </c>
      <c r="EH441">
        <v>0</v>
      </c>
      <c r="EI441" t="s">
        <v>6</v>
      </c>
      <c r="EJ441">
        <v>1</v>
      </c>
      <c r="EK441">
        <v>62001</v>
      </c>
      <c r="EL441" t="s">
        <v>81</v>
      </c>
      <c r="EM441" t="s">
        <v>82</v>
      </c>
      <c r="EO441" t="s">
        <v>6</v>
      </c>
      <c r="EQ441">
        <v>0</v>
      </c>
      <c r="ER441">
        <v>805.44</v>
      </c>
      <c r="ES441">
        <v>152.72999999999999</v>
      </c>
      <c r="ET441">
        <v>0.66</v>
      </c>
      <c r="EU441">
        <v>0.12</v>
      </c>
      <c r="EV441">
        <v>652.04999999999995</v>
      </c>
      <c r="EW441">
        <v>80.599999999999994</v>
      </c>
      <c r="EX441">
        <v>0.01</v>
      </c>
      <c r="EY441">
        <v>0</v>
      </c>
      <c r="FQ441">
        <v>0</v>
      </c>
      <c r="FR441">
        <f t="shared" si="507"/>
        <v>0</v>
      </c>
      <c r="FS441">
        <v>0</v>
      </c>
      <c r="FX441">
        <v>80</v>
      </c>
      <c r="FY441">
        <v>50</v>
      </c>
      <c r="GA441" t="s">
        <v>6</v>
      </c>
      <c r="GD441">
        <v>0</v>
      </c>
      <c r="GF441">
        <v>-2121367713</v>
      </c>
      <c r="GG441">
        <v>1</v>
      </c>
      <c r="GH441">
        <v>1</v>
      </c>
      <c r="GI441">
        <v>4</v>
      </c>
      <c r="GJ441">
        <v>0</v>
      </c>
      <c r="GK441">
        <f>ROUND(R441*(S12)/100,2)</f>
        <v>0</v>
      </c>
      <c r="GL441">
        <f t="shared" si="508"/>
        <v>0</v>
      </c>
      <c r="GM441">
        <f t="shared" si="509"/>
        <v>3479.75</v>
      </c>
      <c r="GN441">
        <f t="shared" si="510"/>
        <v>3479.75</v>
      </c>
      <c r="GO441">
        <f t="shared" si="511"/>
        <v>0</v>
      </c>
      <c r="GP441">
        <f t="shared" si="512"/>
        <v>0</v>
      </c>
      <c r="GR441">
        <v>0</v>
      </c>
      <c r="GS441">
        <v>3</v>
      </c>
      <c r="GT441">
        <v>0</v>
      </c>
      <c r="GU441" t="s">
        <v>6</v>
      </c>
      <c r="GV441">
        <f t="shared" si="513"/>
        <v>0</v>
      </c>
      <c r="GW441">
        <v>1</v>
      </c>
      <c r="GX441">
        <f t="shared" si="514"/>
        <v>0</v>
      </c>
      <c r="HA441">
        <v>0</v>
      </c>
      <c r="HB441">
        <v>0</v>
      </c>
      <c r="IK441">
        <v>0</v>
      </c>
    </row>
    <row r="442" spans="1:255" x14ac:dyDescent="0.2">
      <c r="A442" s="2">
        <v>18</v>
      </c>
      <c r="B442" s="2">
        <v>1</v>
      </c>
      <c r="C442" s="2">
        <v>975</v>
      </c>
      <c r="D442" s="2"/>
      <c r="E442" s="2" t="s">
        <v>682</v>
      </c>
      <c r="F442" s="2" t="s">
        <v>115</v>
      </c>
      <c r="G442" s="2" t="s">
        <v>116</v>
      </c>
      <c r="H442" s="2" t="s">
        <v>86</v>
      </c>
      <c r="I442" s="2">
        <f>I440*J442</f>
        <v>4.7529999999999994E-3</v>
      </c>
      <c r="J442" s="2">
        <v>1.6100948509485093E-2</v>
      </c>
      <c r="K442" s="2"/>
      <c r="L442" s="2"/>
      <c r="M442" s="2"/>
      <c r="N442" s="2"/>
      <c r="O442" s="2">
        <f t="shared" si="478"/>
        <v>0</v>
      </c>
      <c r="P442" s="2">
        <f t="shared" si="479"/>
        <v>0</v>
      </c>
      <c r="Q442" s="2">
        <f t="shared" si="480"/>
        <v>0</v>
      </c>
      <c r="R442" s="2">
        <f t="shared" si="481"/>
        <v>0</v>
      </c>
      <c r="S442" s="2">
        <f t="shared" si="482"/>
        <v>0</v>
      </c>
      <c r="T442" s="2">
        <f t="shared" si="483"/>
        <v>0</v>
      </c>
      <c r="U442" s="2">
        <f t="shared" si="484"/>
        <v>0</v>
      </c>
      <c r="V442" s="2">
        <f t="shared" si="485"/>
        <v>0</v>
      </c>
      <c r="W442" s="2">
        <f t="shared" si="486"/>
        <v>0</v>
      </c>
      <c r="X442" s="2">
        <f t="shared" si="487"/>
        <v>0</v>
      </c>
      <c r="Y442" s="2">
        <f t="shared" si="488"/>
        <v>0</v>
      </c>
      <c r="Z442" s="2"/>
      <c r="AA442" s="2">
        <v>16688585</v>
      </c>
      <c r="AB442" s="2">
        <f t="shared" si="489"/>
        <v>0</v>
      </c>
      <c r="AC442" s="2">
        <f t="shared" si="490"/>
        <v>0</v>
      </c>
      <c r="AD442" s="2">
        <f t="shared" si="518"/>
        <v>0</v>
      </c>
      <c r="AE442" s="2">
        <f t="shared" si="519"/>
        <v>0</v>
      </c>
      <c r="AF442" s="2">
        <f t="shared" si="520"/>
        <v>0</v>
      </c>
      <c r="AG442" s="2">
        <f t="shared" si="493"/>
        <v>0</v>
      </c>
      <c r="AH442" s="2">
        <f t="shared" si="521"/>
        <v>0</v>
      </c>
      <c r="AI442" s="2">
        <f t="shared" si="522"/>
        <v>0</v>
      </c>
      <c r="AJ442" s="2">
        <f t="shared" si="495"/>
        <v>0</v>
      </c>
      <c r="AK442" s="2">
        <v>0</v>
      </c>
      <c r="AL442" s="2">
        <v>0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80</v>
      </c>
      <c r="AU442" s="2">
        <v>50</v>
      </c>
      <c r="AV442" s="2">
        <v>1</v>
      </c>
      <c r="AW442" s="2">
        <v>1</v>
      </c>
      <c r="AX442" s="2"/>
      <c r="AY442" s="2"/>
      <c r="AZ442" s="2">
        <v>1</v>
      </c>
      <c r="BA442" s="2">
        <v>1</v>
      </c>
      <c r="BB442" s="2">
        <v>1</v>
      </c>
      <c r="BC442" s="2">
        <v>1</v>
      </c>
      <c r="BD442" s="2" t="s">
        <v>6</v>
      </c>
      <c r="BE442" s="2" t="s">
        <v>6</v>
      </c>
      <c r="BF442" s="2" t="s">
        <v>6</v>
      </c>
      <c r="BG442" s="2" t="s">
        <v>6</v>
      </c>
      <c r="BH442" s="2">
        <v>3</v>
      </c>
      <c r="BI442" s="2">
        <v>1</v>
      </c>
      <c r="BJ442" s="2" t="s">
        <v>6</v>
      </c>
      <c r="BK442" s="2"/>
      <c r="BL442" s="2"/>
      <c r="BM442" s="2">
        <v>62001</v>
      </c>
      <c r="BN442" s="2">
        <v>0</v>
      </c>
      <c r="BO442" s="2" t="s">
        <v>6</v>
      </c>
      <c r="BP442" s="2">
        <v>0</v>
      </c>
      <c r="BQ442" s="2">
        <v>6</v>
      </c>
      <c r="BR442" s="2">
        <v>0</v>
      </c>
      <c r="BS442" s="2">
        <v>1</v>
      </c>
      <c r="BT442" s="2">
        <v>1</v>
      </c>
      <c r="BU442" s="2">
        <v>1</v>
      </c>
      <c r="BV442" s="2">
        <v>1</v>
      </c>
      <c r="BW442" s="2">
        <v>1</v>
      </c>
      <c r="BX442" s="2">
        <v>1</v>
      </c>
      <c r="BY442" s="2" t="s">
        <v>6</v>
      </c>
      <c r="BZ442" s="2">
        <v>80</v>
      </c>
      <c r="CA442" s="2">
        <v>50</v>
      </c>
      <c r="CB442" s="2"/>
      <c r="CC442" s="2"/>
      <c r="CD442" s="2"/>
      <c r="CE442" s="2"/>
      <c r="CF442" s="2">
        <v>0</v>
      </c>
      <c r="CG442" s="2">
        <v>0</v>
      </c>
      <c r="CH442" s="2"/>
      <c r="CI442" s="2"/>
      <c r="CJ442" s="2"/>
      <c r="CK442" s="2"/>
      <c r="CL442" s="2"/>
      <c r="CM442" s="2">
        <v>0</v>
      </c>
      <c r="CN442" s="2" t="s">
        <v>6</v>
      </c>
      <c r="CO442" s="2">
        <v>0</v>
      </c>
      <c r="CP442" s="2">
        <f t="shared" si="496"/>
        <v>0</v>
      </c>
      <c r="CQ442" s="2">
        <f t="shared" si="497"/>
        <v>0</v>
      </c>
      <c r="CR442" s="2">
        <f t="shared" si="498"/>
        <v>0</v>
      </c>
      <c r="CS442" s="2">
        <f t="shared" si="499"/>
        <v>0</v>
      </c>
      <c r="CT442" s="2">
        <f t="shared" si="500"/>
        <v>0</v>
      </c>
      <c r="CU442" s="2">
        <f t="shared" si="501"/>
        <v>0</v>
      </c>
      <c r="CV442" s="2">
        <f t="shared" si="502"/>
        <v>0</v>
      </c>
      <c r="CW442" s="2">
        <f t="shared" si="503"/>
        <v>0</v>
      </c>
      <c r="CX442" s="2">
        <f t="shared" si="504"/>
        <v>0</v>
      </c>
      <c r="CY442" s="2">
        <f t="shared" si="505"/>
        <v>0</v>
      </c>
      <c r="CZ442" s="2">
        <f t="shared" si="506"/>
        <v>0</v>
      </c>
      <c r="DA442" s="2"/>
      <c r="DB442" s="2"/>
      <c r="DC442" s="2" t="s">
        <v>6</v>
      </c>
      <c r="DD442" s="2" t="s">
        <v>6</v>
      </c>
      <c r="DE442" s="2" t="s">
        <v>6</v>
      </c>
      <c r="DF442" s="2" t="s">
        <v>6</v>
      </c>
      <c r="DG442" s="2" t="s">
        <v>6</v>
      </c>
      <c r="DH442" s="2" t="s">
        <v>6</v>
      </c>
      <c r="DI442" s="2" t="s">
        <v>6</v>
      </c>
      <c r="DJ442" s="2" t="s">
        <v>6</v>
      </c>
      <c r="DK442" s="2" t="s">
        <v>6</v>
      </c>
      <c r="DL442" s="2" t="s">
        <v>6</v>
      </c>
      <c r="DM442" s="2" t="s">
        <v>6</v>
      </c>
      <c r="DN442" s="2">
        <v>0</v>
      </c>
      <c r="DO442" s="2">
        <v>0</v>
      </c>
      <c r="DP442" s="2">
        <v>1</v>
      </c>
      <c r="DQ442" s="2">
        <v>1</v>
      </c>
      <c r="DR442" s="2"/>
      <c r="DS442" s="2"/>
      <c r="DT442" s="2"/>
      <c r="DU442" s="2">
        <v>1009</v>
      </c>
      <c r="DV442" s="2" t="s">
        <v>86</v>
      </c>
      <c r="DW442" s="2" t="s">
        <v>86</v>
      </c>
      <c r="DX442" s="2">
        <v>1000</v>
      </c>
      <c r="DY442" s="2"/>
      <c r="DZ442" s="2"/>
      <c r="EA442" s="2"/>
      <c r="EB442" s="2"/>
      <c r="EC442" s="2"/>
      <c r="ED442" s="2"/>
      <c r="EE442" s="2">
        <v>16510571</v>
      </c>
      <c r="EF442" s="2">
        <v>6</v>
      </c>
      <c r="EG442" s="2" t="s">
        <v>39</v>
      </c>
      <c r="EH442" s="2">
        <v>0</v>
      </c>
      <c r="EI442" s="2" t="s">
        <v>6</v>
      </c>
      <c r="EJ442" s="2">
        <v>1</v>
      </c>
      <c r="EK442" s="2">
        <v>62001</v>
      </c>
      <c r="EL442" s="2" t="s">
        <v>81</v>
      </c>
      <c r="EM442" s="2" t="s">
        <v>82</v>
      </c>
      <c r="EN442" s="2"/>
      <c r="EO442" s="2" t="s">
        <v>6</v>
      </c>
      <c r="EP442" s="2"/>
      <c r="EQ442" s="2">
        <v>0</v>
      </c>
      <c r="ER442" s="2">
        <v>0</v>
      </c>
      <c r="ES442" s="2">
        <v>0</v>
      </c>
      <c r="ET442" s="2">
        <v>0</v>
      </c>
      <c r="EU442" s="2">
        <v>0</v>
      </c>
      <c r="EV442" s="2">
        <v>0</v>
      </c>
      <c r="EW442" s="2">
        <v>0</v>
      </c>
      <c r="EX442" s="2">
        <v>0</v>
      </c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>
        <v>0</v>
      </c>
      <c r="FR442" s="2">
        <f t="shared" si="507"/>
        <v>0</v>
      </c>
      <c r="FS442" s="2">
        <v>0</v>
      </c>
      <c r="FT442" s="2"/>
      <c r="FU442" s="2"/>
      <c r="FV442" s="2"/>
      <c r="FW442" s="2"/>
      <c r="FX442" s="2">
        <v>80</v>
      </c>
      <c r="FY442" s="2">
        <v>50</v>
      </c>
      <c r="FZ442" s="2"/>
      <c r="GA442" s="2" t="s">
        <v>6</v>
      </c>
      <c r="GB442" s="2"/>
      <c r="GC442" s="2"/>
      <c r="GD442" s="2">
        <v>0</v>
      </c>
      <c r="GE442" s="2"/>
      <c r="GF442" s="2">
        <v>84301199</v>
      </c>
      <c r="GG442" s="2">
        <v>2</v>
      </c>
      <c r="GH442" s="2">
        <v>1</v>
      </c>
      <c r="GI442" s="2">
        <v>-2</v>
      </c>
      <c r="GJ442" s="2">
        <v>0</v>
      </c>
      <c r="GK442" s="2">
        <f>ROUND(R442*(R12)/100,2)</f>
        <v>0</v>
      </c>
      <c r="GL442" s="2">
        <f t="shared" si="508"/>
        <v>0</v>
      </c>
      <c r="GM442" s="2">
        <f t="shared" si="509"/>
        <v>0</v>
      </c>
      <c r="GN442" s="2">
        <f t="shared" si="510"/>
        <v>0</v>
      </c>
      <c r="GO442" s="2">
        <f t="shared" si="511"/>
        <v>0</v>
      </c>
      <c r="GP442" s="2">
        <f t="shared" si="512"/>
        <v>0</v>
      </c>
      <c r="GQ442" s="2"/>
      <c r="GR442" s="2">
        <v>0</v>
      </c>
      <c r="GS442" s="2">
        <v>3</v>
      </c>
      <c r="GT442" s="2">
        <v>0</v>
      </c>
      <c r="GU442" s="2" t="s">
        <v>6</v>
      </c>
      <c r="GV442" s="2">
        <f t="shared" si="513"/>
        <v>0</v>
      </c>
      <c r="GW442" s="2">
        <v>1</v>
      </c>
      <c r="GX442" s="2">
        <f t="shared" si="514"/>
        <v>0</v>
      </c>
      <c r="GY442" s="2"/>
      <c r="GZ442" s="2"/>
      <c r="HA442" s="2">
        <v>0</v>
      </c>
      <c r="HB442" s="2">
        <v>0</v>
      </c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>
        <v>0</v>
      </c>
      <c r="IL442" s="2"/>
      <c r="IM442" s="2"/>
      <c r="IN442" s="2"/>
      <c r="IO442" s="2"/>
      <c r="IP442" s="2"/>
      <c r="IQ442" s="2"/>
      <c r="IR442" s="2"/>
      <c r="IS442" s="2"/>
      <c r="IT442" s="2"/>
      <c r="IU442" s="2"/>
    </row>
    <row r="443" spans="1:255" x14ac:dyDescent="0.2">
      <c r="A443">
        <v>18</v>
      </c>
      <c r="B443">
        <v>1</v>
      </c>
      <c r="C443">
        <v>982</v>
      </c>
      <c r="E443" t="s">
        <v>682</v>
      </c>
      <c r="F443" t="s">
        <v>115</v>
      </c>
      <c r="G443" t="s">
        <v>116</v>
      </c>
      <c r="H443" t="s">
        <v>86</v>
      </c>
      <c r="I443">
        <f>I441*J443</f>
        <v>4.7529999999999994E-3</v>
      </c>
      <c r="J443">
        <v>1.6100948509485093E-2</v>
      </c>
      <c r="O443">
        <f t="shared" si="478"/>
        <v>0</v>
      </c>
      <c r="P443">
        <f t="shared" si="479"/>
        <v>0</v>
      </c>
      <c r="Q443">
        <f t="shared" si="480"/>
        <v>0</v>
      </c>
      <c r="R443">
        <f t="shared" si="481"/>
        <v>0</v>
      </c>
      <c r="S443">
        <f t="shared" si="482"/>
        <v>0</v>
      </c>
      <c r="T443">
        <f t="shared" si="483"/>
        <v>0</v>
      </c>
      <c r="U443">
        <f t="shared" si="484"/>
        <v>0</v>
      </c>
      <c r="V443">
        <f t="shared" si="485"/>
        <v>0</v>
      </c>
      <c r="W443">
        <f t="shared" si="486"/>
        <v>0</v>
      </c>
      <c r="X443">
        <f t="shared" si="487"/>
        <v>0</v>
      </c>
      <c r="Y443">
        <f t="shared" si="488"/>
        <v>0</v>
      </c>
      <c r="AA443">
        <v>16688586</v>
      </c>
      <c r="AB443">
        <f t="shared" si="489"/>
        <v>0</v>
      </c>
      <c r="AC443">
        <f t="shared" si="490"/>
        <v>0</v>
      </c>
      <c r="AD443">
        <f t="shared" si="518"/>
        <v>0</v>
      </c>
      <c r="AE443">
        <f t="shared" si="519"/>
        <v>0</v>
      </c>
      <c r="AF443">
        <f t="shared" si="520"/>
        <v>0</v>
      </c>
      <c r="AG443">
        <f t="shared" si="493"/>
        <v>0</v>
      </c>
      <c r="AH443">
        <f t="shared" si="521"/>
        <v>0</v>
      </c>
      <c r="AI443">
        <f t="shared" si="522"/>
        <v>0</v>
      </c>
      <c r="AJ443">
        <f t="shared" si="495"/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80</v>
      </c>
      <c r="AU443">
        <v>50</v>
      </c>
      <c r="AV443">
        <v>1</v>
      </c>
      <c r="AW443">
        <v>1</v>
      </c>
      <c r="AZ443">
        <v>7.13</v>
      </c>
      <c r="BA443">
        <v>1</v>
      </c>
      <c r="BB443">
        <v>1</v>
      </c>
      <c r="BC443">
        <v>7.13</v>
      </c>
      <c r="BD443" t="s">
        <v>6</v>
      </c>
      <c r="BE443" t="s">
        <v>6</v>
      </c>
      <c r="BF443" t="s">
        <v>6</v>
      </c>
      <c r="BG443" t="s">
        <v>6</v>
      </c>
      <c r="BH443">
        <v>3</v>
      </c>
      <c r="BI443">
        <v>1</v>
      </c>
      <c r="BJ443" t="s">
        <v>6</v>
      </c>
      <c r="BM443">
        <v>62001</v>
      </c>
      <c r="BN443">
        <v>0</v>
      </c>
      <c r="BO443" t="s">
        <v>6</v>
      </c>
      <c r="BP443">
        <v>0</v>
      </c>
      <c r="BQ443">
        <v>6</v>
      </c>
      <c r="BR443">
        <v>0</v>
      </c>
      <c r="BS443">
        <v>1</v>
      </c>
      <c r="BT443">
        <v>1</v>
      </c>
      <c r="BU443">
        <v>1</v>
      </c>
      <c r="BV443">
        <v>1</v>
      </c>
      <c r="BW443">
        <v>1</v>
      </c>
      <c r="BX443">
        <v>1</v>
      </c>
      <c r="BY443" t="s">
        <v>6</v>
      </c>
      <c r="BZ443">
        <v>80</v>
      </c>
      <c r="CA443">
        <v>50</v>
      </c>
      <c r="CF443">
        <v>0</v>
      </c>
      <c r="CG443">
        <v>0</v>
      </c>
      <c r="CM443">
        <v>0</v>
      </c>
      <c r="CN443" t="s">
        <v>6</v>
      </c>
      <c r="CO443">
        <v>0</v>
      </c>
      <c r="CP443">
        <f t="shared" si="496"/>
        <v>0</v>
      </c>
      <c r="CQ443">
        <f t="shared" si="497"/>
        <v>0</v>
      </c>
      <c r="CR443">
        <f t="shared" si="498"/>
        <v>0</v>
      </c>
      <c r="CS443">
        <f t="shared" si="499"/>
        <v>0</v>
      </c>
      <c r="CT443">
        <f t="shared" si="500"/>
        <v>0</v>
      </c>
      <c r="CU443">
        <f t="shared" si="501"/>
        <v>0</v>
      </c>
      <c r="CV443">
        <f t="shared" si="502"/>
        <v>0</v>
      </c>
      <c r="CW443">
        <f t="shared" si="503"/>
        <v>0</v>
      </c>
      <c r="CX443">
        <f t="shared" si="504"/>
        <v>0</v>
      </c>
      <c r="CY443">
        <f t="shared" si="505"/>
        <v>0</v>
      </c>
      <c r="CZ443">
        <f t="shared" si="506"/>
        <v>0</v>
      </c>
      <c r="DC443" t="s">
        <v>6</v>
      </c>
      <c r="DD443" t="s">
        <v>6</v>
      </c>
      <c r="DE443" t="s">
        <v>6</v>
      </c>
      <c r="DF443" t="s">
        <v>6</v>
      </c>
      <c r="DG443" t="s">
        <v>6</v>
      </c>
      <c r="DH443" t="s">
        <v>6</v>
      </c>
      <c r="DI443" t="s">
        <v>6</v>
      </c>
      <c r="DJ443" t="s">
        <v>6</v>
      </c>
      <c r="DK443" t="s">
        <v>6</v>
      </c>
      <c r="DL443" t="s">
        <v>6</v>
      </c>
      <c r="DM443" t="s">
        <v>6</v>
      </c>
      <c r="DN443">
        <v>0</v>
      </c>
      <c r="DO443">
        <v>0</v>
      </c>
      <c r="DP443">
        <v>1</v>
      </c>
      <c r="DQ443">
        <v>1</v>
      </c>
      <c r="DU443">
        <v>1009</v>
      </c>
      <c r="DV443" t="s">
        <v>86</v>
      </c>
      <c r="DW443" t="s">
        <v>86</v>
      </c>
      <c r="DX443">
        <v>1000</v>
      </c>
      <c r="EE443">
        <v>16510571</v>
      </c>
      <c r="EF443">
        <v>6</v>
      </c>
      <c r="EG443" t="s">
        <v>39</v>
      </c>
      <c r="EH443">
        <v>0</v>
      </c>
      <c r="EI443" t="s">
        <v>6</v>
      </c>
      <c r="EJ443">
        <v>1</v>
      </c>
      <c r="EK443">
        <v>62001</v>
      </c>
      <c r="EL443" t="s">
        <v>81</v>
      </c>
      <c r="EM443" t="s">
        <v>82</v>
      </c>
      <c r="EO443" t="s">
        <v>6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FQ443">
        <v>0</v>
      </c>
      <c r="FR443">
        <f t="shared" si="507"/>
        <v>0</v>
      </c>
      <c r="FS443">
        <v>0</v>
      </c>
      <c r="FX443">
        <v>80</v>
      </c>
      <c r="FY443">
        <v>50</v>
      </c>
      <c r="GA443" t="s">
        <v>6</v>
      </c>
      <c r="GD443">
        <v>0</v>
      </c>
      <c r="GF443">
        <v>84301199</v>
      </c>
      <c r="GG443">
        <v>1</v>
      </c>
      <c r="GH443">
        <v>1</v>
      </c>
      <c r="GI443">
        <v>4</v>
      </c>
      <c r="GJ443">
        <v>0</v>
      </c>
      <c r="GK443">
        <f>ROUND(R443*(S12)/100,2)</f>
        <v>0</v>
      </c>
      <c r="GL443">
        <f t="shared" si="508"/>
        <v>0</v>
      </c>
      <c r="GM443">
        <f t="shared" si="509"/>
        <v>0</v>
      </c>
      <c r="GN443">
        <f t="shared" si="510"/>
        <v>0</v>
      </c>
      <c r="GO443">
        <f t="shared" si="511"/>
        <v>0</v>
      </c>
      <c r="GP443">
        <f t="shared" si="512"/>
        <v>0</v>
      </c>
      <c r="GR443">
        <v>0</v>
      </c>
      <c r="GS443">
        <v>3</v>
      </c>
      <c r="GT443">
        <v>0</v>
      </c>
      <c r="GU443" t="s">
        <v>6</v>
      </c>
      <c r="GV443">
        <f t="shared" si="513"/>
        <v>0</v>
      </c>
      <c r="GW443">
        <v>1</v>
      </c>
      <c r="GX443">
        <f t="shared" si="514"/>
        <v>0</v>
      </c>
      <c r="HA443">
        <v>0</v>
      </c>
      <c r="HB443">
        <v>0</v>
      </c>
      <c r="IK443">
        <v>0</v>
      </c>
    </row>
    <row r="444" spans="1:255" x14ac:dyDescent="0.2">
      <c r="A444" s="2">
        <v>18</v>
      </c>
      <c r="B444" s="2">
        <v>1</v>
      </c>
      <c r="C444" s="2">
        <v>976</v>
      </c>
      <c r="D444" s="2"/>
      <c r="E444" s="2" t="s">
        <v>683</v>
      </c>
      <c r="F444" s="2" t="s">
        <v>118</v>
      </c>
      <c r="G444" s="2" t="s">
        <v>119</v>
      </c>
      <c r="H444" s="2" t="s">
        <v>86</v>
      </c>
      <c r="I444" s="2">
        <f>I440*J444</f>
        <v>4.7529999999999994E-3</v>
      </c>
      <c r="J444" s="2">
        <v>1.6100948509485093E-2</v>
      </c>
      <c r="K444" s="2"/>
      <c r="L444" s="2"/>
      <c r="M444" s="2"/>
      <c r="N444" s="2"/>
      <c r="O444" s="2">
        <f t="shared" si="478"/>
        <v>163.38999999999999</v>
      </c>
      <c r="P444" s="2">
        <f t="shared" si="479"/>
        <v>163.38999999999999</v>
      </c>
      <c r="Q444" s="2">
        <f t="shared" si="480"/>
        <v>0</v>
      </c>
      <c r="R444" s="2">
        <f t="shared" si="481"/>
        <v>0</v>
      </c>
      <c r="S444" s="2">
        <f t="shared" si="482"/>
        <v>0</v>
      </c>
      <c r="T444" s="2">
        <f t="shared" si="483"/>
        <v>0</v>
      </c>
      <c r="U444" s="2">
        <f t="shared" si="484"/>
        <v>0</v>
      </c>
      <c r="V444" s="2">
        <f t="shared" si="485"/>
        <v>0</v>
      </c>
      <c r="W444" s="2">
        <f t="shared" si="486"/>
        <v>0</v>
      </c>
      <c r="X444" s="2">
        <f t="shared" si="487"/>
        <v>0</v>
      </c>
      <c r="Y444" s="2">
        <f t="shared" si="488"/>
        <v>0</v>
      </c>
      <c r="Z444" s="2"/>
      <c r="AA444" s="2">
        <v>16688585</v>
      </c>
      <c r="AB444" s="2">
        <f t="shared" si="489"/>
        <v>34375.18</v>
      </c>
      <c r="AC444" s="2">
        <f t="shared" si="490"/>
        <v>34375.18</v>
      </c>
      <c r="AD444" s="2">
        <f t="shared" si="518"/>
        <v>0</v>
      </c>
      <c r="AE444" s="2">
        <f t="shared" si="519"/>
        <v>0</v>
      </c>
      <c r="AF444" s="2">
        <f t="shared" si="520"/>
        <v>0</v>
      </c>
      <c r="AG444" s="2">
        <f t="shared" si="493"/>
        <v>0</v>
      </c>
      <c r="AH444" s="2">
        <f t="shared" si="521"/>
        <v>0</v>
      </c>
      <c r="AI444" s="2">
        <f t="shared" si="522"/>
        <v>0</v>
      </c>
      <c r="AJ444" s="2">
        <f t="shared" si="495"/>
        <v>0</v>
      </c>
      <c r="AK444" s="2">
        <v>34375.18</v>
      </c>
      <c r="AL444" s="2">
        <v>34375.18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80</v>
      </c>
      <c r="AU444" s="2">
        <v>50</v>
      </c>
      <c r="AV444" s="2">
        <v>1</v>
      </c>
      <c r="AW444" s="2">
        <v>1</v>
      </c>
      <c r="AX444" s="2"/>
      <c r="AY444" s="2"/>
      <c r="AZ444" s="2">
        <v>1</v>
      </c>
      <c r="BA444" s="2">
        <v>1</v>
      </c>
      <c r="BB444" s="2">
        <v>1</v>
      </c>
      <c r="BC444" s="2">
        <v>1</v>
      </c>
      <c r="BD444" s="2" t="s">
        <v>6</v>
      </c>
      <c r="BE444" s="2" t="s">
        <v>6</v>
      </c>
      <c r="BF444" s="2" t="s">
        <v>6</v>
      </c>
      <c r="BG444" s="2" t="s">
        <v>6</v>
      </c>
      <c r="BH444" s="2">
        <v>3</v>
      </c>
      <c r="BI444" s="2">
        <v>1</v>
      </c>
      <c r="BJ444" s="2" t="s">
        <v>120</v>
      </c>
      <c r="BK444" s="2"/>
      <c r="BL444" s="2"/>
      <c r="BM444" s="2">
        <v>62001</v>
      </c>
      <c r="BN444" s="2">
        <v>0</v>
      </c>
      <c r="BO444" s="2" t="s">
        <v>6</v>
      </c>
      <c r="BP444" s="2">
        <v>0</v>
      </c>
      <c r="BQ444" s="2">
        <v>6</v>
      </c>
      <c r="BR444" s="2">
        <v>0</v>
      </c>
      <c r="BS444" s="2">
        <v>1</v>
      </c>
      <c r="BT444" s="2">
        <v>1</v>
      </c>
      <c r="BU444" s="2">
        <v>1</v>
      </c>
      <c r="BV444" s="2">
        <v>1</v>
      </c>
      <c r="BW444" s="2">
        <v>1</v>
      </c>
      <c r="BX444" s="2">
        <v>1</v>
      </c>
      <c r="BY444" s="2" t="s">
        <v>6</v>
      </c>
      <c r="BZ444" s="2">
        <v>80</v>
      </c>
      <c r="CA444" s="2">
        <v>50</v>
      </c>
      <c r="CB444" s="2"/>
      <c r="CC444" s="2"/>
      <c r="CD444" s="2"/>
      <c r="CE444" s="2"/>
      <c r="CF444" s="2">
        <v>0</v>
      </c>
      <c r="CG444" s="2">
        <v>0</v>
      </c>
      <c r="CH444" s="2"/>
      <c r="CI444" s="2"/>
      <c r="CJ444" s="2"/>
      <c r="CK444" s="2"/>
      <c r="CL444" s="2"/>
      <c r="CM444" s="2">
        <v>0</v>
      </c>
      <c r="CN444" s="2" t="s">
        <v>6</v>
      </c>
      <c r="CO444" s="2">
        <v>0</v>
      </c>
      <c r="CP444" s="2">
        <f t="shared" si="496"/>
        <v>163.38999999999999</v>
      </c>
      <c r="CQ444" s="2">
        <f t="shared" si="497"/>
        <v>34375.18</v>
      </c>
      <c r="CR444" s="2">
        <f t="shared" si="498"/>
        <v>0</v>
      </c>
      <c r="CS444" s="2">
        <f t="shared" si="499"/>
        <v>0</v>
      </c>
      <c r="CT444" s="2">
        <f t="shared" si="500"/>
        <v>0</v>
      </c>
      <c r="CU444" s="2">
        <f t="shared" si="501"/>
        <v>0</v>
      </c>
      <c r="CV444" s="2">
        <f t="shared" si="502"/>
        <v>0</v>
      </c>
      <c r="CW444" s="2">
        <f t="shared" si="503"/>
        <v>0</v>
      </c>
      <c r="CX444" s="2">
        <f t="shared" si="504"/>
        <v>0</v>
      </c>
      <c r="CY444" s="2">
        <f t="shared" si="505"/>
        <v>0</v>
      </c>
      <c r="CZ444" s="2">
        <f t="shared" si="506"/>
        <v>0</v>
      </c>
      <c r="DA444" s="2"/>
      <c r="DB444" s="2"/>
      <c r="DC444" s="2" t="s">
        <v>6</v>
      </c>
      <c r="DD444" s="2" t="s">
        <v>6</v>
      </c>
      <c r="DE444" s="2" t="s">
        <v>6</v>
      </c>
      <c r="DF444" s="2" t="s">
        <v>6</v>
      </c>
      <c r="DG444" s="2" t="s">
        <v>6</v>
      </c>
      <c r="DH444" s="2" t="s">
        <v>6</v>
      </c>
      <c r="DI444" s="2" t="s">
        <v>6</v>
      </c>
      <c r="DJ444" s="2" t="s">
        <v>6</v>
      </c>
      <c r="DK444" s="2" t="s">
        <v>6</v>
      </c>
      <c r="DL444" s="2" t="s">
        <v>6</v>
      </c>
      <c r="DM444" s="2" t="s">
        <v>6</v>
      </c>
      <c r="DN444" s="2">
        <v>0</v>
      </c>
      <c r="DO444" s="2">
        <v>0</v>
      </c>
      <c r="DP444" s="2">
        <v>1</v>
      </c>
      <c r="DQ444" s="2">
        <v>1</v>
      </c>
      <c r="DR444" s="2"/>
      <c r="DS444" s="2"/>
      <c r="DT444" s="2"/>
      <c r="DU444" s="2">
        <v>1009</v>
      </c>
      <c r="DV444" s="2" t="s">
        <v>86</v>
      </c>
      <c r="DW444" s="2" t="s">
        <v>86</v>
      </c>
      <c r="DX444" s="2">
        <v>1000</v>
      </c>
      <c r="DY444" s="2"/>
      <c r="DZ444" s="2"/>
      <c r="EA444" s="2"/>
      <c r="EB444" s="2"/>
      <c r="EC444" s="2"/>
      <c r="ED444" s="2"/>
      <c r="EE444" s="2">
        <v>16510571</v>
      </c>
      <c r="EF444" s="2">
        <v>6</v>
      </c>
      <c r="EG444" s="2" t="s">
        <v>39</v>
      </c>
      <c r="EH444" s="2">
        <v>0</v>
      </c>
      <c r="EI444" s="2" t="s">
        <v>6</v>
      </c>
      <c r="EJ444" s="2">
        <v>1</v>
      </c>
      <c r="EK444" s="2">
        <v>62001</v>
      </c>
      <c r="EL444" s="2" t="s">
        <v>81</v>
      </c>
      <c r="EM444" s="2" t="s">
        <v>82</v>
      </c>
      <c r="EN444" s="2"/>
      <c r="EO444" s="2" t="s">
        <v>6</v>
      </c>
      <c r="EP444" s="2"/>
      <c r="EQ444" s="2">
        <v>0</v>
      </c>
      <c r="ER444" s="2">
        <v>34375.18</v>
      </c>
      <c r="ES444" s="2">
        <v>34375.18</v>
      </c>
      <c r="ET444" s="2">
        <v>0</v>
      </c>
      <c r="EU444" s="2">
        <v>0</v>
      </c>
      <c r="EV444" s="2">
        <v>0</v>
      </c>
      <c r="EW444" s="2">
        <v>0</v>
      </c>
      <c r="EX444" s="2">
        <v>0</v>
      </c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>
        <v>0</v>
      </c>
      <c r="FR444" s="2">
        <f t="shared" si="507"/>
        <v>0</v>
      </c>
      <c r="FS444" s="2">
        <v>0</v>
      </c>
      <c r="FT444" s="2"/>
      <c r="FU444" s="2"/>
      <c r="FV444" s="2"/>
      <c r="FW444" s="2"/>
      <c r="FX444" s="2">
        <v>80</v>
      </c>
      <c r="FY444" s="2">
        <v>50</v>
      </c>
      <c r="FZ444" s="2"/>
      <c r="GA444" s="2" t="s">
        <v>6</v>
      </c>
      <c r="GB444" s="2"/>
      <c r="GC444" s="2"/>
      <c r="GD444" s="2">
        <v>0</v>
      </c>
      <c r="GE444" s="2"/>
      <c r="GF444" s="2">
        <v>-1981045358</v>
      </c>
      <c r="GG444" s="2">
        <v>2</v>
      </c>
      <c r="GH444" s="2">
        <v>1</v>
      </c>
      <c r="GI444" s="2">
        <v>-2</v>
      </c>
      <c r="GJ444" s="2">
        <v>0</v>
      </c>
      <c r="GK444" s="2">
        <f>ROUND(R444*(R12)/100,2)</f>
        <v>0</v>
      </c>
      <c r="GL444" s="2">
        <f t="shared" si="508"/>
        <v>0</v>
      </c>
      <c r="GM444" s="2">
        <f t="shared" si="509"/>
        <v>163.38999999999999</v>
      </c>
      <c r="GN444" s="2">
        <f t="shared" si="510"/>
        <v>163.38999999999999</v>
      </c>
      <c r="GO444" s="2">
        <f t="shared" si="511"/>
        <v>0</v>
      </c>
      <c r="GP444" s="2">
        <f t="shared" si="512"/>
        <v>0</v>
      </c>
      <c r="GQ444" s="2"/>
      <c r="GR444" s="2">
        <v>0</v>
      </c>
      <c r="GS444" s="2">
        <v>3</v>
      </c>
      <c r="GT444" s="2">
        <v>0</v>
      </c>
      <c r="GU444" s="2" t="s">
        <v>6</v>
      </c>
      <c r="GV444" s="2">
        <f t="shared" si="513"/>
        <v>0</v>
      </c>
      <c r="GW444" s="2">
        <v>1</v>
      </c>
      <c r="GX444" s="2">
        <f t="shared" si="514"/>
        <v>0</v>
      </c>
      <c r="GY444" s="2"/>
      <c r="GZ444" s="2"/>
      <c r="HA444" s="2">
        <v>0</v>
      </c>
      <c r="HB444" s="2">
        <v>0</v>
      </c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>
        <v>0</v>
      </c>
      <c r="IL444" s="2"/>
      <c r="IM444" s="2"/>
      <c r="IN444" s="2"/>
      <c r="IO444" s="2"/>
      <c r="IP444" s="2"/>
      <c r="IQ444" s="2"/>
      <c r="IR444" s="2"/>
      <c r="IS444" s="2"/>
      <c r="IT444" s="2"/>
      <c r="IU444" s="2"/>
    </row>
    <row r="445" spans="1:255" x14ac:dyDescent="0.2">
      <c r="A445">
        <v>18</v>
      </c>
      <c r="B445">
        <v>1</v>
      </c>
      <c r="C445">
        <v>983</v>
      </c>
      <c r="E445" t="s">
        <v>683</v>
      </c>
      <c r="F445" t="s">
        <v>118</v>
      </c>
      <c r="G445" t="s">
        <v>119</v>
      </c>
      <c r="H445" t="s">
        <v>86</v>
      </c>
      <c r="I445">
        <f>I441*J445</f>
        <v>4.7529999999999994E-3</v>
      </c>
      <c r="J445">
        <v>1.6100948509485093E-2</v>
      </c>
      <c r="O445">
        <f t="shared" si="478"/>
        <v>1164.94</v>
      </c>
      <c r="P445">
        <f t="shared" si="479"/>
        <v>1164.94</v>
      </c>
      <c r="Q445">
        <f t="shared" si="480"/>
        <v>0</v>
      </c>
      <c r="R445">
        <f t="shared" si="481"/>
        <v>0</v>
      </c>
      <c r="S445">
        <f t="shared" si="482"/>
        <v>0</v>
      </c>
      <c r="T445">
        <f t="shared" si="483"/>
        <v>0</v>
      </c>
      <c r="U445">
        <f t="shared" si="484"/>
        <v>0</v>
      </c>
      <c r="V445">
        <f t="shared" si="485"/>
        <v>0</v>
      </c>
      <c r="W445">
        <f t="shared" si="486"/>
        <v>0</v>
      </c>
      <c r="X445">
        <f t="shared" si="487"/>
        <v>0</v>
      </c>
      <c r="Y445">
        <f t="shared" si="488"/>
        <v>0</v>
      </c>
      <c r="AA445">
        <v>16688586</v>
      </c>
      <c r="AB445">
        <f t="shared" si="489"/>
        <v>34375.18</v>
      </c>
      <c r="AC445">
        <f t="shared" si="490"/>
        <v>34375.18</v>
      </c>
      <c r="AD445">
        <f t="shared" si="518"/>
        <v>0</v>
      </c>
      <c r="AE445">
        <f t="shared" si="519"/>
        <v>0</v>
      </c>
      <c r="AF445">
        <f t="shared" si="520"/>
        <v>0</v>
      </c>
      <c r="AG445">
        <f t="shared" si="493"/>
        <v>0</v>
      </c>
      <c r="AH445">
        <f t="shared" si="521"/>
        <v>0</v>
      </c>
      <c r="AI445">
        <f t="shared" si="522"/>
        <v>0</v>
      </c>
      <c r="AJ445">
        <f t="shared" si="495"/>
        <v>0</v>
      </c>
      <c r="AK445">
        <v>34375.18</v>
      </c>
      <c r="AL445">
        <v>34375.18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80</v>
      </c>
      <c r="AU445">
        <v>50</v>
      </c>
      <c r="AV445">
        <v>1</v>
      </c>
      <c r="AW445">
        <v>1</v>
      </c>
      <c r="AZ445">
        <v>7.13</v>
      </c>
      <c r="BA445">
        <v>1</v>
      </c>
      <c r="BB445">
        <v>1</v>
      </c>
      <c r="BC445">
        <v>7.13</v>
      </c>
      <c r="BD445" t="s">
        <v>6</v>
      </c>
      <c r="BE445" t="s">
        <v>6</v>
      </c>
      <c r="BF445" t="s">
        <v>6</v>
      </c>
      <c r="BG445" t="s">
        <v>6</v>
      </c>
      <c r="BH445">
        <v>3</v>
      </c>
      <c r="BI445">
        <v>1</v>
      </c>
      <c r="BJ445" t="s">
        <v>120</v>
      </c>
      <c r="BM445">
        <v>62001</v>
      </c>
      <c r="BN445">
        <v>0</v>
      </c>
      <c r="BO445" t="s">
        <v>6</v>
      </c>
      <c r="BP445">
        <v>0</v>
      </c>
      <c r="BQ445">
        <v>6</v>
      </c>
      <c r="BR445">
        <v>0</v>
      </c>
      <c r="BS445">
        <v>1</v>
      </c>
      <c r="BT445">
        <v>1</v>
      </c>
      <c r="BU445">
        <v>1</v>
      </c>
      <c r="BV445">
        <v>1</v>
      </c>
      <c r="BW445">
        <v>1</v>
      </c>
      <c r="BX445">
        <v>1</v>
      </c>
      <c r="BY445" t="s">
        <v>6</v>
      </c>
      <c r="BZ445">
        <v>80</v>
      </c>
      <c r="CA445">
        <v>50</v>
      </c>
      <c r="CF445">
        <v>0</v>
      </c>
      <c r="CG445">
        <v>0</v>
      </c>
      <c r="CM445">
        <v>0</v>
      </c>
      <c r="CN445" t="s">
        <v>6</v>
      </c>
      <c r="CO445">
        <v>0</v>
      </c>
      <c r="CP445">
        <f t="shared" si="496"/>
        <v>1164.94</v>
      </c>
      <c r="CQ445">
        <f t="shared" si="497"/>
        <v>245095.03339999999</v>
      </c>
      <c r="CR445">
        <f t="shared" si="498"/>
        <v>0</v>
      </c>
      <c r="CS445">
        <f t="shared" si="499"/>
        <v>0</v>
      </c>
      <c r="CT445">
        <f t="shared" si="500"/>
        <v>0</v>
      </c>
      <c r="CU445">
        <f t="shared" si="501"/>
        <v>0</v>
      </c>
      <c r="CV445">
        <f t="shared" si="502"/>
        <v>0</v>
      </c>
      <c r="CW445">
        <f t="shared" si="503"/>
        <v>0</v>
      </c>
      <c r="CX445">
        <f t="shared" si="504"/>
        <v>0</v>
      </c>
      <c r="CY445">
        <f t="shared" si="505"/>
        <v>0</v>
      </c>
      <c r="CZ445">
        <f t="shared" si="506"/>
        <v>0</v>
      </c>
      <c r="DC445" t="s">
        <v>6</v>
      </c>
      <c r="DD445" t="s">
        <v>6</v>
      </c>
      <c r="DE445" t="s">
        <v>6</v>
      </c>
      <c r="DF445" t="s">
        <v>6</v>
      </c>
      <c r="DG445" t="s">
        <v>6</v>
      </c>
      <c r="DH445" t="s">
        <v>6</v>
      </c>
      <c r="DI445" t="s">
        <v>6</v>
      </c>
      <c r="DJ445" t="s">
        <v>6</v>
      </c>
      <c r="DK445" t="s">
        <v>6</v>
      </c>
      <c r="DL445" t="s">
        <v>6</v>
      </c>
      <c r="DM445" t="s">
        <v>6</v>
      </c>
      <c r="DN445">
        <v>0</v>
      </c>
      <c r="DO445">
        <v>0</v>
      </c>
      <c r="DP445">
        <v>1</v>
      </c>
      <c r="DQ445">
        <v>1</v>
      </c>
      <c r="DU445">
        <v>1009</v>
      </c>
      <c r="DV445" t="s">
        <v>86</v>
      </c>
      <c r="DW445" t="s">
        <v>86</v>
      </c>
      <c r="DX445">
        <v>1000</v>
      </c>
      <c r="EE445">
        <v>16510571</v>
      </c>
      <c r="EF445">
        <v>6</v>
      </c>
      <c r="EG445" t="s">
        <v>39</v>
      </c>
      <c r="EH445">
        <v>0</v>
      </c>
      <c r="EI445" t="s">
        <v>6</v>
      </c>
      <c r="EJ445">
        <v>1</v>
      </c>
      <c r="EK445">
        <v>62001</v>
      </c>
      <c r="EL445" t="s">
        <v>81</v>
      </c>
      <c r="EM445" t="s">
        <v>82</v>
      </c>
      <c r="EO445" t="s">
        <v>6</v>
      </c>
      <c r="EQ445">
        <v>0</v>
      </c>
      <c r="ER445">
        <v>34375.18</v>
      </c>
      <c r="ES445">
        <v>34375.18</v>
      </c>
      <c r="ET445">
        <v>0</v>
      </c>
      <c r="EU445">
        <v>0</v>
      </c>
      <c r="EV445">
        <v>0</v>
      </c>
      <c r="EW445">
        <v>0</v>
      </c>
      <c r="EX445">
        <v>0</v>
      </c>
      <c r="FQ445">
        <v>0</v>
      </c>
      <c r="FR445">
        <f t="shared" si="507"/>
        <v>0</v>
      </c>
      <c r="FS445">
        <v>0</v>
      </c>
      <c r="FX445">
        <v>80</v>
      </c>
      <c r="FY445">
        <v>50</v>
      </c>
      <c r="GA445" t="s">
        <v>6</v>
      </c>
      <c r="GD445">
        <v>0</v>
      </c>
      <c r="GF445">
        <v>-1981045358</v>
      </c>
      <c r="GG445">
        <v>1</v>
      </c>
      <c r="GH445">
        <v>1</v>
      </c>
      <c r="GI445">
        <v>4</v>
      </c>
      <c r="GJ445">
        <v>0</v>
      </c>
      <c r="GK445">
        <f>ROUND(R445*(S12)/100,2)</f>
        <v>0</v>
      </c>
      <c r="GL445">
        <f t="shared" si="508"/>
        <v>0</v>
      </c>
      <c r="GM445">
        <f t="shared" si="509"/>
        <v>1164.94</v>
      </c>
      <c r="GN445">
        <f t="shared" si="510"/>
        <v>1164.94</v>
      </c>
      <c r="GO445">
        <f t="shared" si="511"/>
        <v>0</v>
      </c>
      <c r="GP445">
        <f t="shared" si="512"/>
        <v>0</v>
      </c>
      <c r="GR445">
        <v>0</v>
      </c>
      <c r="GS445">
        <v>3</v>
      </c>
      <c r="GT445">
        <v>0</v>
      </c>
      <c r="GU445" t="s">
        <v>6</v>
      </c>
      <c r="GV445">
        <f t="shared" si="513"/>
        <v>0</v>
      </c>
      <c r="GW445">
        <v>1</v>
      </c>
      <c r="GX445">
        <f t="shared" si="514"/>
        <v>0</v>
      </c>
      <c r="HA445">
        <v>0</v>
      </c>
      <c r="HB445">
        <v>0</v>
      </c>
      <c r="IK445">
        <v>0</v>
      </c>
    </row>
    <row r="446" spans="1:255" x14ac:dyDescent="0.2">
      <c r="A446" s="2">
        <v>17</v>
      </c>
      <c r="B446" s="2">
        <v>1</v>
      </c>
      <c r="C446" s="2">
        <f>ROW(SmtRes!A998)</f>
        <v>998</v>
      </c>
      <c r="D446" s="2">
        <f>ROW(EtalonRes!A938)</f>
        <v>938</v>
      </c>
      <c r="E446" s="2" t="s">
        <v>684</v>
      </c>
      <c r="F446" s="2" t="s">
        <v>685</v>
      </c>
      <c r="G446" s="2" t="s">
        <v>686</v>
      </c>
      <c r="H446" s="2" t="s">
        <v>687</v>
      </c>
      <c r="I446" s="2">
        <f>ROUND(10.54/100,9)</f>
        <v>0.10539999999999999</v>
      </c>
      <c r="J446" s="2">
        <v>0</v>
      </c>
      <c r="K446" s="2"/>
      <c r="L446" s="2"/>
      <c r="M446" s="2"/>
      <c r="N446" s="2"/>
      <c r="O446" s="2">
        <f t="shared" ref="O446:O477" si="523">ROUND(CP446,2)</f>
        <v>219.09</v>
      </c>
      <c r="P446" s="2">
        <f t="shared" ref="P446:P477" si="524">ROUND(CQ446*I446,2)</f>
        <v>122.4</v>
      </c>
      <c r="Q446" s="2">
        <f t="shared" ref="Q446:Q477" si="525">ROUND(CR446*I446,2)</f>
        <v>25.37</v>
      </c>
      <c r="R446" s="2">
        <f t="shared" ref="R446:R477" si="526">ROUND(CS446*I446,2)</f>
        <v>5.1100000000000003</v>
      </c>
      <c r="S446" s="2">
        <f t="shared" ref="S446:S477" si="527">ROUND(CT446*I446,2)</f>
        <v>71.319999999999993</v>
      </c>
      <c r="T446" s="2">
        <f t="shared" ref="T446:T477" si="528">ROUND(CU446*I446,2)</f>
        <v>0</v>
      </c>
      <c r="U446" s="2">
        <f t="shared" ref="U446:U477" si="529">CV446*I446</f>
        <v>7.951375999999998</v>
      </c>
      <c r="V446" s="2">
        <f t="shared" ref="V446:V477" si="530">CW446*I446</f>
        <v>0.41237749999999995</v>
      </c>
      <c r="W446" s="2">
        <f t="shared" ref="W446:W477" si="531">ROUND(CX446*I446,2)</f>
        <v>0</v>
      </c>
      <c r="X446" s="2">
        <f t="shared" ref="X446:X477" si="532">ROUND(CY446,2)</f>
        <v>87.89</v>
      </c>
      <c r="Y446" s="2">
        <f t="shared" ref="Y446:Y477" si="533">ROUND(CZ446,2)</f>
        <v>54.27</v>
      </c>
      <c r="Z446" s="2"/>
      <c r="AA446" s="2">
        <v>16688585</v>
      </c>
      <c r="AB446" s="2">
        <f t="shared" ref="AB446:AB477" si="534">ROUND((AC446+AD446+AF446),6)</f>
        <v>2078.6795000000002</v>
      </c>
      <c r="AC446" s="2">
        <f t="shared" ref="AC446:AC477" si="535">ROUND((ES446),6)</f>
        <v>1161.26</v>
      </c>
      <c r="AD446" s="2">
        <f>ROUND(((((ET446*1.25))-((EU446*1.25)))+AE446),6)</f>
        <v>240.72499999999999</v>
      </c>
      <c r="AE446" s="2">
        <f>ROUND(((EU446*1.25)),6)</f>
        <v>48.4375</v>
      </c>
      <c r="AF446" s="2">
        <f>ROUND(((EV446*1.15)),6)</f>
        <v>676.69449999999995</v>
      </c>
      <c r="AG446" s="2">
        <f t="shared" ref="AG446:AG477" si="536">ROUND((AP446),6)</f>
        <v>0</v>
      </c>
      <c r="AH446" s="2">
        <f>((EW446*1.15))</f>
        <v>75.439999999999984</v>
      </c>
      <c r="AI446" s="2">
        <f>((EX446*1.25))</f>
        <v>3.9124999999999996</v>
      </c>
      <c r="AJ446" s="2">
        <f t="shared" ref="AJ446:AJ477" si="537">ROUND((AS446),6)</f>
        <v>0</v>
      </c>
      <c r="AK446" s="2">
        <v>1942.27</v>
      </c>
      <c r="AL446" s="2">
        <v>1161.26</v>
      </c>
      <c r="AM446" s="2">
        <v>192.58</v>
      </c>
      <c r="AN446" s="2">
        <v>38.75</v>
      </c>
      <c r="AO446" s="2">
        <v>588.42999999999995</v>
      </c>
      <c r="AP446" s="2">
        <v>0</v>
      </c>
      <c r="AQ446" s="2">
        <v>65.599999999999994</v>
      </c>
      <c r="AR446" s="2">
        <v>3.13</v>
      </c>
      <c r="AS446" s="2">
        <v>0</v>
      </c>
      <c r="AT446" s="2">
        <v>115</v>
      </c>
      <c r="AU446" s="2">
        <v>71</v>
      </c>
      <c r="AV446" s="2">
        <v>1</v>
      </c>
      <c r="AW446" s="2">
        <v>1</v>
      </c>
      <c r="AX446" s="2"/>
      <c r="AY446" s="2"/>
      <c r="AZ446" s="2">
        <v>1</v>
      </c>
      <c r="BA446" s="2">
        <v>1</v>
      </c>
      <c r="BB446" s="2">
        <v>1</v>
      </c>
      <c r="BC446" s="2">
        <v>1</v>
      </c>
      <c r="BD446" s="2" t="s">
        <v>6</v>
      </c>
      <c r="BE446" s="2" t="s">
        <v>6</v>
      </c>
      <c r="BF446" s="2" t="s">
        <v>6</v>
      </c>
      <c r="BG446" s="2" t="s">
        <v>6</v>
      </c>
      <c r="BH446" s="2">
        <v>0</v>
      </c>
      <c r="BI446" s="2">
        <v>1</v>
      </c>
      <c r="BJ446" s="2" t="s">
        <v>688</v>
      </c>
      <c r="BK446" s="2"/>
      <c r="BL446" s="2"/>
      <c r="BM446" s="2">
        <v>18001</v>
      </c>
      <c r="BN446" s="2">
        <v>0</v>
      </c>
      <c r="BO446" s="2" t="s">
        <v>6</v>
      </c>
      <c r="BP446" s="2">
        <v>0</v>
      </c>
      <c r="BQ446" s="2">
        <v>2</v>
      </c>
      <c r="BR446" s="2">
        <v>0</v>
      </c>
      <c r="BS446" s="2">
        <v>1</v>
      </c>
      <c r="BT446" s="2">
        <v>1</v>
      </c>
      <c r="BU446" s="2">
        <v>1</v>
      </c>
      <c r="BV446" s="2">
        <v>1</v>
      </c>
      <c r="BW446" s="2">
        <v>1</v>
      </c>
      <c r="BX446" s="2">
        <v>1</v>
      </c>
      <c r="BY446" s="2" t="s">
        <v>6</v>
      </c>
      <c r="BZ446" s="2">
        <v>128</v>
      </c>
      <c r="CA446" s="2">
        <v>83</v>
      </c>
      <c r="CB446" s="2"/>
      <c r="CC446" s="2"/>
      <c r="CD446" s="2"/>
      <c r="CE446" s="2"/>
      <c r="CF446" s="2">
        <v>0</v>
      </c>
      <c r="CG446" s="2">
        <v>0</v>
      </c>
      <c r="CH446" s="2"/>
      <c r="CI446" s="2"/>
      <c r="CJ446" s="2"/>
      <c r="CK446" s="2"/>
      <c r="CL446" s="2"/>
      <c r="CM446" s="2">
        <v>0</v>
      </c>
      <c r="CN446" s="2" t="s">
        <v>1583</v>
      </c>
      <c r="CO446" s="2">
        <v>0</v>
      </c>
      <c r="CP446" s="2">
        <f t="shared" ref="CP446:CP477" si="538">(P446+Q446+S446)</f>
        <v>219.09</v>
      </c>
      <c r="CQ446" s="2">
        <f t="shared" ref="CQ446:CQ477" si="539">AC446*BC446</f>
        <v>1161.26</v>
      </c>
      <c r="CR446" s="2">
        <f t="shared" ref="CR446:CR477" si="540">AD446*BB446</f>
        <v>240.72499999999999</v>
      </c>
      <c r="CS446" s="2">
        <f t="shared" ref="CS446:CS477" si="541">AE446*BS446</f>
        <v>48.4375</v>
      </c>
      <c r="CT446" s="2">
        <f t="shared" ref="CT446:CT477" si="542">AF446*BA446</f>
        <v>676.69449999999995</v>
      </c>
      <c r="CU446" s="2">
        <f t="shared" ref="CU446:CU477" si="543">AG446</f>
        <v>0</v>
      </c>
      <c r="CV446" s="2">
        <f t="shared" ref="CV446:CV477" si="544">AH446</f>
        <v>75.439999999999984</v>
      </c>
      <c r="CW446" s="2">
        <f t="shared" ref="CW446:CW477" si="545">AI446</f>
        <v>3.9124999999999996</v>
      </c>
      <c r="CX446" s="2">
        <f t="shared" ref="CX446:CX477" si="546">AJ446</f>
        <v>0</v>
      </c>
      <c r="CY446" s="2">
        <f t="shared" ref="CY446:CY477" si="547">(((S446+R446)*AT446)/100)</f>
        <v>87.894499999999994</v>
      </c>
      <c r="CZ446" s="2">
        <f t="shared" ref="CZ446:CZ477" si="548">(((S446+R446)*AU446)/100)</f>
        <v>54.265299999999996</v>
      </c>
      <c r="DA446" s="2"/>
      <c r="DB446" s="2"/>
      <c r="DC446" s="2" t="s">
        <v>6</v>
      </c>
      <c r="DD446" s="2" t="s">
        <v>6</v>
      </c>
      <c r="DE446" s="2" t="s">
        <v>96</v>
      </c>
      <c r="DF446" s="2" t="s">
        <v>96</v>
      </c>
      <c r="DG446" s="2" t="s">
        <v>97</v>
      </c>
      <c r="DH446" s="2" t="s">
        <v>6</v>
      </c>
      <c r="DI446" s="2" t="s">
        <v>97</v>
      </c>
      <c r="DJ446" s="2" t="s">
        <v>96</v>
      </c>
      <c r="DK446" s="2" t="s">
        <v>6</v>
      </c>
      <c r="DL446" s="2" t="s">
        <v>6</v>
      </c>
      <c r="DM446" s="2" t="s">
        <v>6</v>
      </c>
      <c r="DN446" s="2">
        <v>0</v>
      </c>
      <c r="DO446" s="2">
        <v>0</v>
      </c>
      <c r="DP446" s="2">
        <v>1</v>
      </c>
      <c r="DQ446" s="2">
        <v>1</v>
      </c>
      <c r="DR446" s="2"/>
      <c r="DS446" s="2"/>
      <c r="DT446" s="2"/>
      <c r="DU446" s="2">
        <v>1013</v>
      </c>
      <c r="DV446" s="2" t="s">
        <v>687</v>
      </c>
      <c r="DW446" s="2" t="s">
        <v>687</v>
      </c>
      <c r="DX446" s="2">
        <v>1</v>
      </c>
      <c r="DY446" s="2"/>
      <c r="DZ446" s="2"/>
      <c r="EA446" s="2"/>
      <c r="EB446" s="2"/>
      <c r="EC446" s="2"/>
      <c r="ED446" s="2"/>
      <c r="EE446" s="2">
        <v>16510516</v>
      </c>
      <c r="EF446" s="2">
        <v>2</v>
      </c>
      <c r="EG446" s="2" t="s">
        <v>20</v>
      </c>
      <c r="EH446" s="2">
        <v>0</v>
      </c>
      <c r="EI446" s="2" t="s">
        <v>6</v>
      </c>
      <c r="EJ446" s="2">
        <v>1</v>
      </c>
      <c r="EK446" s="2">
        <v>18001</v>
      </c>
      <c r="EL446" s="2" t="s">
        <v>689</v>
      </c>
      <c r="EM446" s="2" t="s">
        <v>690</v>
      </c>
      <c r="EN446" s="2"/>
      <c r="EO446" s="2" t="s">
        <v>100</v>
      </c>
      <c r="EP446" s="2"/>
      <c r="EQ446" s="2">
        <v>0</v>
      </c>
      <c r="ER446" s="2">
        <v>1942.27</v>
      </c>
      <c r="ES446" s="2">
        <v>1161.26</v>
      </c>
      <c r="ET446" s="2">
        <v>192.58</v>
      </c>
      <c r="EU446" s="2">
        <v>38.75</v>
      </c>
      <c r="EV446" s="2">
        <v>588.42999999999995</v>
      </c>
      <c r="EW446" s="2">
        <v>65.599999999999994</v>
      </c>
      <c r="EX446" s="2">
        <v>3.13</v>
      </c>
      <c r="EY446" s="2">
        <v>0</v>
      </c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>
        <v>0</v>
      </c>
      <c r="FR446" s="2">
        <f t="shared" ref="FR446:FR477" si="549">ROUND(IF(AND(BH446=3,BI446=3),P446,0),2)</f>
        <v>0</v>
      </c>
      <c r="FS446" s="2">
        <v>0</v>
      </c>
      <c r="FT446" s="2" t="s">
        <v>23</v>
      </c>
      <c r="FU446" s="2" t="s">
        <v>24</v>
      </c>
      <c r="FV446" s="2"/>
      <c r="FW446" s="2"/>
      <c r="FX446" s="2">
        <v>115.2</v>
      </c>
      <c r="FY446" s="2">
        <v>70.55</v>
      </c>
      <c r="FZ446" s="2"/>
      <c r="GA446" s="2" t="s">
        <v>6</v>
      </c>
      <c r="GB446" s="2"/>
      <c r="GC446" s="2"/>
      <c r="GD446" s="2">
        <v>0</v>
      </c>
      <c r="GE446" s="2"/>
      <c r="GF446" s="2">
        <v>-243626587</v>
      </c>
      <c r="GG446" s="2">
        <v>2</v>
      </c>
      <c r="GH446" s="2">
        <v>1</v>
      </c>
      <c r="GI446" s="2">
        <v>-2</v>
      </c>
      <c r="GJ446" s="2">
        <v>0</v>
      </c>
      <c r="GK446" s="2">
        <f>ROUND(R446*(R12)/100,2)</f>
        <v>0</v>
      </c>
      <c r="GL446" s="2">
        <f t="shared" ref="GL446:GL477" si="550">ROUND(IF(AND(BH446=3,BI446=3,FS446&lt;&gt;0),P446,0),2)</f>
        <v>0</v>
      </c>
      <c r="GM446" s="2">
        <f t="shared" ref="GM446:GM477" si="551">ROUND(O446+X446+Y446+GK446,2)+GX446</f>
        <v>361.25</v>
      </c>
      <c r="GN446" s="2">
        <f t="shared" ref="GN446:GN477" si="552">IF(OR(BI446=0,BI446=1),ROUND(O446+X446+Y446+GK446,2),0)</f>
        <v>361.25</v>
      </c>
      <c r="GO446" s="2">
        <f t="shared" ref="GO446:GO477" si="553">IF(BI446=2,ROUND(O446+X446+Y446+GK446,2),0)</f>
        <v>0</v>
      </c>
      <c r="GP446" s="2">
        <f t="shared" ref="GP446:GP477" si="554">IF(BI446=4,ROUND(O446+X446+Y446+GK446,2)+GX446,0)</f>
        <v>0</v>
      </c>
      <c r="GQ446" s="2"/>
      <c r="GR446" s="2">
        <v>0</v>
      </c>
      <c r="GS446" s="2">
        <v>3</v>
      </c>
      <c r="GT446" s="2">
        <v>0</v>
      </c>
      <c r="GU446" s="2" t="s">
        <v>6</v>
      </c>
      <c r="GV446" s="2">
        <f t="shared" ref="GV446:GV477" si="555">ROUND(GT446,6)</f>
        <v>0</v>
      </c>
      <c r="GW446" s="2">
        <v>1</v>
      </c>
      <c r="GX446" s="2">
        <f t="shared" ref="GX446:GX477" si="556">ROUND(GV446*GW446*I446,2)</f>
        <v>0</v>
      </c>
      <c r="GY446" s="2"/>
      <c r="GZ446" s="2"/>
      <c r="HA446" s="2">
        <v>0</v>
      </c>
      <c r="HB446" s="2">
        <v>0</v>
      </c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>
        <v>0</v>
      </c>
      <c r="IL446" s="2"/>
      <c r="IM446" s="2"/>
      <c r="IN446" s="2"/>
      <c r="IO446" s="2"/>
      <c r="IP446" s="2"/>
      <c r="IQ446" s="2"/>
      <c r="IR446" s="2"/>
      <c r="IS446" s="2"/>
      <c r="IT446" s="2"/>
      <c r="IU446" s="2"/>
    </row>
    <row r="447" spans="1:255" x14ac:dyDescent="0.2">
      <c r="A447">
        <v>17</v>
      </c>
      <c r="B447">
        <v>1</v>
      </c>
      <c r="C447">
        <f>ROW(SmtRes!A1012)</f>
        <v>1012</v>
      </c>
      <c r="D447">
        <f>ROW(EtalonRes!A950)</f>
        <v>950</v>
      </c>
      <c r="E447" t="s">
        <v>684</v>
      </c>
      <c r="F447" t="s">
        <v>685</v>
      </c>
      <c r="G447" t="s">
        <v>686</v>
      </c>
      <c r="H447" t="s">
        <v>687</v>
      </c>
      <c r="I447">
        <f>ROUND(10.54/100,9)</f>
        <v>0.10539999999999999</v>
      </c>
      <c r="J447">
        <v>0</v>
      </c>
      <c r="O447">
        <f t="shared" si="523"/>
        <v>1562.14</v>
      </c>
      <c r="P447">
        <f t="shared" si="524"/>
        <v>872.69</v>
      </c>
      <c r="Q447">
        <f t="shared" si="525"/>
        <v>180.91</v>
      </c>
      <c r="R447">
        <f t="shared" si="526"/>
        <v>36.4</v>
      </c>
      <c r="S447">
        <f t="shared" si="527"/>
        <v>508.54</v>
      </c>
      <c r="T447">
        <f t="shared" si="528"/>
        <v>0</v>
      </c>
      <c r="U447">
        <f t="shared" si="529"/>
        <v>7.951375999999998</v>
      </c>
      <c r="V447">
        <f t="shared" si="530"/>
        <v>0.41237749999999995</v>
      </c>
      <c r="W447">
        <f t="shared" si="531"/>
        <v>0</v>
      </c>
      <c r="X447">
        <f t="shared" si="532"/>
        <v>626.67999999999995</v>
      </c>
      <c r="Y447">
        <f t="shared" si="533"/>
        <v>386.91</v>
      </c>
      <c r="AA447">
        <v>16688586</v>
      </c>
      <c r="AB447">
        <f t="shared" si="534"/>
        <v>2078.6795000000002</v>
      </c>
      <c r="AC447">
        <f t="shared" si="535"/>
        <v>1161.26</v>
      </c>
      <c r="AD447">
        <f>ROUND(((((ET447*1.25))-((EU447*1.25)))+AE447),6)</f>
        <v>240.72499999999999</v>
      </c>
      <c r="AE447">
        <f>ROUND(((EU447*1.25)),6)</f>
        <v>48.4375</v>
      </c>
      <c r="AF447">
        <f>ROUND(((EV447*1.15)),6)</f>
        <v>676.69449999999995</v>
      </c>
      <c r="AG447">
        <f t="shared" si="536"/>
        <v>0</v>
      </c>
      <c r="AH447">
        <f>((EW447*1.15))</f>
        <v>75.439999999999984</v>
      </c>
      <c r="AI447">
        <f>((EX447*1.25))</f>
        <v>3.9124999999999996</v>
      </c>
      <c r="AJ447">
        <f t="shared" si="537"/>
        <v>0</v>
      </c>
      <c r="AK447">
        <v>1942.27</v>
      </c>
      <c r="AL447">
        <v>1161.26</v>
      </c>
      <c r="AM447">
        <v>192.58</v>
      </c>
      <c r="AN447">
        <v>38.75</v>
      </c>
      <c r="AO447">
        <v>588.42999999999995</v>
      </c>
      <c r="AP447">
        <v>0</v>
      </c>
      <c r="AQ447">
        <v>65.599999999999994</v>
      </c>
      <c r="AR447">
        <v>3.13</v>
      </c>
      <c r="AS447">
        <v>0</v>
      </c>
      <c r="AT447">
        <v>115</v>
      </c>
      <c r="AU447">
        <v>71</v>
      </c>
      <c r="AV447">
        <v>1</v>
      </c>
      <c r="AW447">
        <v>1</v>
      </c>
      <c r="AZ447">
        <v>7.13</v>
      </c>
      <c r="BA447">
        <v>7.13</v>
      </c>
      <c r="BB447">
        <v>7.13</v>
      </c>
      <c r="BC447">
        <v>7.13</v>
      </c>
      <c r="BD447" t="s">
        <v>6</v>
      </c>
      <c r="BE447" t="s">
        <v>6</v>
      </c>
      <c r="BF447" t="s">
        <v>6</v>
      </c>
      <c r="BG447" t="s">
        <v>6</v>
      </c>
      <c r="BH447">
        <v>0</v>
      </c>
      <c r="BI447">
        <v>1</v>
      </c>
      <c r="BJ447" t="s">
        <v>688</v>
      </c>
      <c r="BM447">
        <v>18001</v>
      </c>
      <c r="BN447">
        <v>0</v>
      </c>
      <c r="BO447" t="s">
        <v>6</v>
      </c>
      <c r="BP447">
        <v>0</v>
      </c>
      <c r="BQ447">
        <v>2</v>
      </c>
      <c r="BR447">
        <v>0</v>
      </c>
      <c r="BS447">
        <v>7.13</v>
      </c>
      <c r="BT447">
        <v>1</v>
      </c>
      <c r="BU447">
        <v>1</v>
      </c>
      <c r="BV447">
        <v>1</v>
      </c>
      <c r="BW447">
        <v>1</v>
      </c>
      <c r="BX447">
        <v>1</v>
      </c>
      <c r="BY447" t="s">
        <v>6</v>
      </c>
      <c r="BZ447">
        <v>128</v>
      </c>
      <c r="CA447">
        <v>83</v>
      </c>
      <c r="CF447">
        <v>0</v>
      </c>
      <c r="CG447">
        <v>0</v>
      </c>
      <c r="CM447">
        <v>0</v>
      </c>
      <c r="CN447" t="s">
        <v>1583</v>
      </c>
      <c r="CO447">
        <v>0</v>
      </c>
      <c r="CP447">
        <f t="shared" si="538"/>
        <v>1562.14</v>
      </c>
      <c r="CQ447">
        <f t="shared" si="539"/>
        <v>8279.7837999999992</v>
      </c>
      <c r="CR447">
        <f t="shared" si="540"/>
        <v>1716.36925</v>
      </c>
      <c r="CS447">
        <f t="shared" si="541"/>
        <v>345.359375</v>
      </c>
      <c r="CT447">
        <f t="shared" si="542"/>
        <v>4824.8317849999994</v>
      </c>
      <c r="CU447">
        <f t="shared" si="543"/>
        <v>0</v>
      </c>
      <c r="CV447">
        <f t="shared" si="544"/>
        <v>75.439999999999984</v>
      </c>
      <c r="CW447">
        <f t="shared" si="545"/>
        <v>3.9124999999999996</v>
      </c>
      <c r="CX447">
        <f t="shared" si="546"/>
        <v>0</v>
      </c>
      <c r="CY447">
        <f t="shared" si="547"/>
        <v>626.68100000000004</v>
      </c>
      <c r="CZ447">
        <f t="shared" si="548"/>
        <v>386.90740000000005</v>
      </c>
      <c r="DC447" t="s">
        <v>6</v>
      </c>
      <c r="DD447" t="s">
        <v>6</v>
      </c>
      <c r="DE447" t="s">
        <v>96</v>
      </c>
      <c r="DF447" t="s">
        <v>96</v>
      </c>
      <c r="DG447" t="s">
        <v>97</v>
      </c>
      <c r="DH447" t="s">
        <v>6</v>
      </c>
      <c r="DI447" t="s">
        <v>97</v>
      </c>
      <c r="DJ447" t="s">
        <v>96</v>
      </c>
      <c r="DK447" t="s">
        <v>6</v>
      </c>
      <c r="DL447" t="s">
        <v>6</v>
      </c>
      <c r="DM447" t="s">
        <v>6</v>
      </c>
      <c r="DN447">
        <v>0</v>
      </c>
      <c r="DO447">
        <v>0</v>
      </c>
      <c r="DP447">
        <v>1</v>
      </c>
      <c r="DQ447">
        <v>1</v>
      </c>
      <c r="DU447">
        <v>1013</v>
      </c>
      <c r="DV447" t="s">
        <v>687</v>
      </c>
      <c r="DW447" t="s">
        <v>687</v>
      </c>
      <c r="DX447">
        <v>1</v>
      </c>
      <c r="EE447">
        <v>16510516</v>
      </c>
      <c r="EF447">
        <v>2</v>
      </c>
      <c r="EG447" t="s">
        <v>20</v>
      </c>
      <c r="EH447">
        <v>0</v>
      </c>
      <c r="EI447" t="s">
        <v>6</v>
      </c>
      <c r="EJ447">
        <v>1</v>
      </c>
      <c r="EK447">
        <v>18001</v>
      </c>
      <c r="EL447" t="s">
        <v>689</v>
      </c>
      <c r="EM447" t="s">
        <v>690</v>
      </c>
      <c r="EO447" t="s">
        <v>100</v>
      </c>
      <c r="EQ447">
        <v>0</v>
      </c>
      <c r="ER447">
        <v>1942.27</v>
      </c>
      <c r="ES447">
        <v>1161.26</v>
      </c>
      <c r="ET447">
        <v>192.58</v>
      </c>
      <c r="EU447">
        <v>38.75</v>
      </c>
      <c r="EV447">
        <v>588.42999999999995</v>
      </c>
      <c r="EW447">
        <v>65.599999999999994</v>
      </c>
      <c r="EX447">
        <v>3.13</v>
      </c>
      <c r="EY447">
        <v>0</v>
      </c>
      <c r="FQ447">
        <v>0</v>
      </c>
      <c r="FR447">
        <f t="shared" si="549"/>
        <v>0</v>
      </c>
      <c r="FS447">
        <v>0</v>
      </c>
      <c r="FT447" t="s">
        <v>23</v>
      </c>
      <c r="FU447" t="s">
        <v>24</v>
      </c>
      <c r="FX447">
        <v>115.2</v>
      </c>
      <c r="FY447">
        <v>70.55</v>
      </c>
      <c r="GA447" t="s">
        <v>6</v>
      </c>
      <c r="GD447">
        <v>0</v>
      </c>
      <c r="GF447">
        <v>-243626587</v>
      </c>
      <c r="GG447">
        <v>1</v>
      </c>
      <c r="GH447">
        <v>1</v>
      </c>
      <c r="GI447">
        <v>4</v>
      </c>
      <c r="GJ447">
        <v>0</v>
      </c>
      <c r="GK447">
        <f>ROUND(R447*(S12)/100,2)</f>
        <v>0</v>
      </c>
      <c r="GL447">
        <f t="shared" si="550"/>
        <v>0</v>
      </c>
      <c r="GM447">
        <f t="shared" si="551"/>
        <v>2575.73</v>
      </c>
      <c r="GN447">
        <f t="shared" si="552"/>
        <v>2575.73</v>
      </c>
      <c r="GO447">
        <f t="shared" si="553"/>
        <v>0</v>
      </c>
      <c r="GP447">
        <f t="shared" si="554"/>
        <v>0</v>
      </c>
      <c r="GR447">
        <v>0</v>
      </c>
      <c r="GS447">
        <v>3</v>
      </c>
      <c r="GT447">
        <v>0</v>
      </c>
      <c r="GU447" t="s">
        <v>6</v>
      </c>
      <c r="GV447">
        <f t="shared" si="555"/>
        <v>0</v>
      </c>
      <c r="GW447">
        <v>1</v>
      </c>
      <c r="GX447">
        <f t="shared" si="556"/>
        <v>0</v>
      </c>
      <c r="HA447">
        <v>0</v>
      </c>
      <c r="HB447">
        <v>0</v>
      </c>
      <c r="IK447">
        <v>0</v>
      </c>
    </row>
    <row r="448" spans="1:255" x14ac:dyDescent="0.2">
      <c r="A448" s="2">
        <v>18</v>
      </c>
      <c r="B448" s="2">
        <v>1</v>
      </c>
      <c r="C448" s="2">
        <v>997</v>
      </c>
      <c r="D448" s="2"/>
      <c r="E448" s="2" t="s">
        <v>691</v>
      </c>
      <c r="F448" s="2" t="s">
        <v>692</v>
      </c>
      <c r="G448" s="2" t="s">
        <v>693</v>
      </c>
      <c r="H448" s="2" t="s">
        <v>268</v>
      </c>
      <c r="I448" s="2">
        <f>I446*J448</f>
        <v>2</v>
      </c>
      <c r="J448" s="2">
        <v>18.975332068311197</v>
      </c>
      <c r="K448" s="2"/>
      <c r="L448" s="2"/>
      <c r="M448" s="2"/>
      <c r="N448" s="2"/>
      <c r="O448" s="2">
        <f t="shared" si="523"/>
        <v>2734</v>
      </c>
      <c r="P448" s="2">
        <f t="shared" si="524"/>
        <v>2734</v>
      </c>
      <c r="Q448" s="2">
        <f t="shared" si="525"/>
        <v>0</v>
      </c>
      <c r="R448" s="2">
        <f t="shared" si="526"/>
        <v>0</v>
      </c>
      <c r="S448" s="2">
        <f t="shared" si="527"/>
        <v>0</v>
      </c>
      <c r="T448" s="2">
        <f t="shared" si="528"/>
        <v>0</v>
      </c>
      <c r="U448" s="2">
        <f t="shared" si="529"/>
        <v>0</v>
      </c>
      <c r="V448" s="2">
        <f t="shared" si="530"/>
        <v>0</v>
      </c>
      <c r="W448" s="2">
        <f t="shared" si="531"/>
        <v>0</v>
      </c>
      <c r="X448" s="2">
        <f t="shared" si="532"/>
        <v>0</v>
      </c>
      <c r="Y448" s="2">
        <f t="shared" si="533"/>
        <v>0</v>
      </c>
      <c r="Z448" s="2"/>
      <c r="AA448" s="2">
        <v>16688585</v>
      </c>
      <c r="AB448" s="2">
        <f t="shared" si="534"/>
        <v>1367</v>
      </c>
      <c r="AC448" s="2">
        <f t="shared" si="535"/>
        <v>1367</v>
      </c>
      <c r="AD448" s="2">
        <f t="shared" ref="AD448:AD457" si="557">ROUND((((ET448)-(EU448))+AE448),6)</f>
        <v>0</v>
      </c>
      <c r="AE448" s="2">
        <f t="shared" ref="AE448:AE457" si="558">ROUND((EU448),6)</f>
        <v>0</v>
      </c>
      <c r="AF448" s="2">
        <f t="shared" ref="AF448:AF457" si="559">ROUND((EV448),6)</f>
        <v>0</v>
      </c>
      <c r="AG448" s="2">
        <f t="shared" si="536"/>
        <v>0</v>
      </c>
      <c r="AH448" s="2">
        <f t="shared" ref="AH448:AH457" si="560">(EW448)</f>
        <v>0</v>
      </c>
      <c r="AI448" s="2">
        <f t="shared" ref="AI448:AI457" si="561">(EX448)</f>
        <v>0</v>
      </c>
      <c r="AJ448" s="2">
        <f t="shared" si="537"/>
        <v>0</v>
      </c>
      <c r="AK448" s="2">
        <v>1367</v>
      </c>
      <c r="AL448" s="2">
        <v>1367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115</v>
      </c>
      <c r="AU448" s="2">
        <v>71</v>
      </c>
      <c r="AV448" s="2">
        <v>1</v>
      </c>
      <c r="AW448" s="2">
        <v>1</v>
      </c>
      <c r="AX448" s="2"/>
      <c r="AY448" s="2"/>
      <c r="AZ448" s="2">
        <v>1</v>
      </c>
      <c r="BA448" s="2">
        <v>1</v>
      </c>
      <c r="BB448" s="2">
        <v>1</v>
      </c>
      <c r="BC448" s="2">
        <v>1</v>
      </c>
      <c r="BD448" s="2" t="s">
        <v>6</v>
      </c>
      <c r="BE448" s="2" t="s">
        <v>6</v>
      </c>
      <c r="BF448" s="2" t="s">
        <v>6</v>
      </c>
      <c r="BG448" s="2" t="s">
        <v>6</v>
      </c>
      <c r="BH448" s="2">
        <v>3</v>
      </c>
      <c r="BI448" s="2">
        <v>1</v>
      </c>
      <c r="BJ448" s="2" t="s">
        <v>694</v>
      </c>
      <c r="BK448" s="2"/>
      <c r="BL448" s="2"/>
      <c r="BM448" s="2">
        <v>18001</v>
      </c>
      <c r="BN448" s="2">
        <v>0</v>
      </c>
      <c r="BO448" s="2" t="s">
        <v>6</v>
      </c>
      <c r="BP448" s="2">
        <v>0</v>
      </c>
      <c r="BQ448" s="2">
        <v>2</v>
      </c>
      <c r="BR448" s="2">
        <v>0</v>
      </c>
      <c r="BS448" s="2">
        <v>1</v>
      </c>
      <c r="BT448" s="2">
        <v>1</v>
      </c>
      <c r="BU448" s="2">
        <v>1</v>
      </c>
      <c r="BV448" s="2">
        <v>1</v>
      </c>
      <c r="BW448" s="2">
        <v>1</v>
      </c>
      <c r="BX448" s="2">
        <v>1</v>
      </c>
      <c r="BY448" s="2" t="s">
        <v>6</v>
      </c>
      <c r="BZ448" s="2">
        <v>128</v>
      </c>
      <c r="CA448" s="2">
        <v>83</v>
      </c>
      <c r="CB448" s="2"/>
      <c r="CC448" s="2"/>
      <c r="CD448" s="2"/>
      <c r="CE448" s="2"/>
      <c r="CF448" s="2">
        <v>0</v>
      </c>
      <c r="CG448" s="2">
        <v>0</v>
      </c>
      <c r="CH448" s="2"/>
      <c r="CI448" s="2"/>
      <c r="CJ448" s="2"/>
      <c r="CK448" s="2"/>
      <c r="CL448" s="2"/>
      <c r="CM448" s="2">
        <v>0</v>
      </c>
      <c r="CN448" s="2" t="s">
        <v>6</v>
      </c>
      <c r="CO448" s="2">
        <v>0</v>
      </c>
      <c r="CP448" s="2">
        <f t="shared" si="538"/>
        <v>2734</v>
      </c>
      <c r="CQ448" s="2">
        <f t="shared" si="539"/>
        <v>1367</v>
      </c>
      <c r="CR448" s="2">
        <f t="shared" si="540"/>
        <v>0</v>
      </c>
      <c r="CS448" s="2">
        <f t="shared" si="541"/>
        <v>0</v>
      </c>
      <c r="CT448" s="2">
        <f t="shared" si="542"/>
        <v>0</v>
      </c>
      <c r="CU448" s="2">
        <f t="shared" si="543"/>
        <v>0</v>
      </c>
      <c r="CV448" s="2">
        <f t="shared" si="544"/>
        <v>0</v>
      </c>
      <c r="CW448" s="2">
        <f t="shared" si="545"/>
        <v>0</v>
      </c>
      <c r="CX448" s="2">
        <f t="shared" si="546"/>
        <v>0</v>
      </c>
      <c r="CY448" s="2">
        <f t="shared" si="547"/>
        <v>0</v>
      </c>
      <c r="CZ448" s="2">
        <f t="shared" si="548"/>
        <v>0</v>
      </c>
      <c r="DA448" s="2"/>
      <c r="DB448" s="2"/>
      <c r="DC448" s="2" t="s">
        <v>6</v>
      </c>
      <c r="DD448" s="2" t="s">
        <v>6</v>
      </c>
      <c r="DE448" s="2" t="s">
        <v>6</v>
      </c>
      <c r="DF448" s="2" t="s">
        <v>6</v>
      </c>
      <c r="DG448" s="2" t="s">
        <v>6</v>
      </c>
      <c r="DH448" s="2" t="s">
        <v>6</v>
      </c>
      <c r="DI448" s="2" t="s">
        <v>6</v>
      </c>
      <c r="DJ448" s="2" t="s">
        <v>6</v>
      </c>
      <c r="DK448" s="2" t="s">
        <v>6</v>
      </c>
      <c r="DL448" s="2" t="s">
        <v>6</v>
      </c>
      <c r="DM448" s="2" t="s">
        <v>6</v>
      </c>
      <c r="DN448" s="2">
        <v>0</v>
      </c>
      <c r="DO448" s="2">
        <v>0</v>
      </c>
      <c r="DP448" s="2">
        <v>1</v>
      </c>
      <c r="DQ448" s="2">
        <v>1</v>
      </c>
      <c r="DR448" s="2"/>
      <c r="DS448" s="2"/>
      <c r="DT448" s="2"/>
      <c r="DU448" s="2">
        <v>1010</v>
      </c>
      <c r="DV448" s="2" t="s">
        <v>268</v>
      </c>
      <c r="DW448" s="2" t="s">
        <v>268</v>
      </c>
      <c r="DX448" s="2">
        <v>1</v>
      </c>
      <c r="DY448" s="2"/>
      <c r="DZ448" s="2"/>
      <c r="EA448" s="2"/>
      <c r="EB448" s="2"/>
      <c r="EC448" s="2"/>
      <c r="ED448" s="2"/>
      <c r="EE448" s="2">
        <v>16510516</v>
      </c>
      <c r="EF448" s="2">
        <v>2</v>
      </c>
      <c r="EG448" s="2" t="s">
        <v>20</v>
      </c>
      <c r="EH448" s="2">
        <v>0</v>
      </c>
      <c r="EI448" s="2" t="s">
        <v>6</v>
      </c>
      <c r="EJ448" s="2">
        <v>1</v>
      </c>
      <c r="EK448" s="2">
        <v>18001</v>
      </c>
      <c r="EL448" s="2" t="s">
        <v>689</v>
      </c>
      <c r="EM448" s="2" t="s">
        <v>690</v>
      </c>
      <c r="EN448" s="2"/>
      <c r="EO448" s="2" t="s">
        <v>6</v>
      </c>
      <c r="EP448" s="2"/>
      <c r="EQ448" s="2">
        <v>0</v>
      </c>
      <c r="ER448" s="2">
        <v>1367</v>
      </c>
      <c r="ES448" s="2">
        <v>1367</v>
      </c>
      <c r="ET448" s="2">
        <v>0</v>
      </c>
      <c r="EU448" s="2">
        <v>0</v>
      </c>
      <c r="EV448" s="2">
        <v>0</v>
      </c>
      <c r="EW448" s="2">
        <v>0</v>
      </c>
      <c r="EX448" s="2">
        <v>0</v>
      </c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>
        <v>0</v>
      </c>
      <c r="FR448" s="2">
        <f t="shared" si="549"/>
        <v>0</v>
      </c>
      <c r="FS448" s="2">
        <v>0</v>
      </c>
      <c r="FT448" s="2" t="s">
        <v>23</v>
      </c>
      <c r="FU448" s="2" t="s">
        <v>24</v>
      </c>
      <c r="FV448" s="2"/>
      <c r="FW448" s="2"/>
      <c r="FX448" s="2">
        <v>115.2</v>
      </c>
      <c r="FY448" s="2">
        <v>70.55</v>
      </c>
      <c r="FZ448" s="2"/>
      <c r="GA448" s="2" t="s">
        <v>6</v>
      </c>
      <c r="GB448" s="2"/>
      <c r="GC448" s="2"/>
      <c r="GD448" s="2">
        <v>0</v>
      </c>
      <c r="GE448" s="2"/>
      <c r="GF448" s="2">
        <v>1286001746</v>
      </c>
      <c r="GG448" s="2">
        <v>2</v>
      </c>
      <c r="GH448" s="2">
        <v>1</v>
      </c>
      <c r="GI448" s="2">
        <v>-2</v>
      </c>
      <c r="GJ448" s="2">
        <v>0</v>
      </c>
      <c r="GK448" s="2">
        <f>ROUND(R448*(R12)/100,2)</f>
        <v>0</v>
      </c>
      <c r="GL448" s="2">
        <f t="shared" si="550"/>
        <v>0</v>
      </c>
      <c r="GM448" s="2">
        <f t="shared" si="551"/>
        <v>2734</v>
      </c>
      <c r="GN448" s="2">
        <f t="shared" si="552"/>
        <v>2734</v>
      </c>
      <c r="GO448" s="2">
        <f t="shared" si="553"/>
        <v>0</v>
      </c>
      <c r="GP448" s="2">
        <f t="shared" si="554"/>
        <v>0</v>
      </c>
      <c r="GQ448" s="2"/>
      <c r="GR448" s="2">
        <v>0</v>
      </c>
      <c r="GS448" s="2">
        <v>3</v>
      </c>
      <c r="GT448" s="2">
        <v>0</v>
      </c>
      <c r="GU448" s="2" t="s">
        <v>6</v>
      </c>
      <c r="GV448" s="2">
        <f t="shared" si="555"/>
        <v>0</v>
      </c>
      <c r="GW448" s="2">
        <v>1</v>
      </c>
      <c r="GX448" s="2">
        <f t="shared" si="556"/>
        <v>0</v>
      </c>
      <c r="GY448" s="2"/>
      <c r="GZ448" s="2"/>
      <c r="HA448" s="2">
        <v>0</v>
      </c>
      <c r="HB448" s="2">
        <v>0</v>
      </c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>
        <v>0</v>
      </c>
      <c r="IL448" s="2"/>
      <c r="IM448" s="2"/>
      <c r="IN448" s="2"/>
      <c r="IO448" s="2"/>
      <c r="IP448" s="2"/>
      <c r="IQ448" s="2"/>
      <c r="IR448" s="2"/>
      <c r="IS448" s="2"/>
      <c r="IT448" s="2"/>
      <c r="IU448" s="2"/>
    </row>
    <row r="449" spans="1:255" x14ac:dyDescent="0.2">
      <c r="A449">
        <v>18</v>
      </c>
      <c r="B449">
        <v>1</v>
      </c>
      <c r="C449">
        <v>1011</v>
      </c>
      <c r="E449" t="s">
        <v>691</v>
      </c>
      <c r="F449" t="s">
        <v>692</v>
      </c>
      <c r="G449" t="s">
        <v>693</v>
      </c>
      <c r="H449" t="s">
        <v>268</v>
      </c>
      <c r="I449">
        <f>I447*J449</f>
        <v>2</v>
      </c>
      <c r="J449">
        <v>18.975332068311197</v>
      </c>
      <c r="O449">
        <f t="shared" si="523"/>
        <v>19493.419999999998</v>
      </c>
      <c r="P449">
        <f t="shared" si="524"/>
        <v>19493.419999999998</v>
      </c>
      <c r="Q449">
        <f t="shared" si="525"/>
        <v>0</v>
      </c>
      <c r="R449">
        <f t="shared" si="526"/>
        <v>0</v>
      </c>
      <c r="S449">
        <f t="shared" si="527"/>
        <v>0</v>
      </c>
      <c r="T449">
        <f t="shared" si="528"/>
        <v>0</v>
      </c>
      <c r="U449">
        <f t="shared" si="529"/>
        <v>0</v>
      </c>
      <c r="V449">
        <f t="shared" si="530"/>
        <v>0</v>
      </c>
      <c r="W449">
        <f t="shared" si="531"/>
        <v>0</v>
      </c>
      <c r="X449">
        <f t="shared" si="532"/>
        <v>0</v>
      </c>
      <c r="Y449">
        <f t="shared" si="533"/>
        <v>0</v>
      </c>
      <c r="AA449">
        <v>16688586</v>
      </c>
      <c r="AB449">
        <f t="shared" si="534"/>
        <v>1367</v>
      </c>
      <c r="AC449">
        <f t="shared" si="535"/>
        <v>1367</v>
      </c>
      <c r="AD449">
        <f t="shared" si="557"/>
        <v>0</v>
      </c>
      <c r="AE449">
        <f t="shared" si="558"/>
        <v>0</v>
      </c>
      <c r="AF449">
        <f t="shared" si="559"/>
        <v>0</v>
      </c>
      <c r="AG449">
        <f t="shared" si="536"/>
        <v>0</v>
      </c>
      <c r="AH449">
        <f t="shared" si="560"/>
        <v>0</v>
      </c>
      <c r="AI449">
        <f t="shared" si="561"/>
        <v>0</v>
      </c>
      <c r="AJ449">
        <f t="shared" si="537"/>
        <v>0</v>
      </c>
      <c r="AK449">
        <v>1367</v>
      </c>
      <c r="AL449">
        <v>1367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115</v>
      </c>
      <c r="AU449">
        <v>71</v>
      </c>
      <c r="AV449">
        <v>1</v>
      </c>
      <c r="AW449">
        <v>1</v>
      </c>
      <c r="AZ449">
        <v>7.13</v>
      </c>
      <c r="BA449">
        <v>1</v>
      </c>
      <c r="BB449">
        <v>1</v>
      </c>
      <c r="BC449">
        <v>7.13</v>
      </c>
      <c r="BD449" t="s">
        <v>6</v>
      </c>
      <c r="BE449" t="s">
        <v>6</v>
      </c>
      <c r="BF449" t="s">
        <v>6</v>
      </c>
      <c r="BG449" t="s">
        <v>6</v>
      </c>
      <c r="BH449">
        <v>3</v>
      </c>
      <c r="BI449">
        <v>1</v>
      </c>
      <c r="BJ449" t="s">
        <v>694</v>
      </c>
      <c r="BM449">
        <v>18001</v>
      </c>
      <c r="BN449">
        <v>0</v>
      </c>
      <c r="BO449" t="s">
        <v>6</v>
      </c>
      <c r="BP449">
        <v>0</v>
      </c>
      <c r="BQ449">
        <v>2</v>
      </c>
      <c r="BR449">
        <v>0</v>
      </c>
      <c r="BS449">
        <v>1</v>
      </c>
      <c r="BT449">
        <v>1</v>
      </c>
      <c r="BU449">
        <v>1</v>
      </c>
      <c r="BV449">
        <v>1</v>
      </c>
      <c r="BW449">
        <v>1</v>
      </c>
      <c r="BX449">
        <v>1</v>
      </c>
      <c r="BY449" t="s">
        <v>6</v>
      </c>
      <c r="BZ449">
        <v>128</v>
      </c>
      <c r="CA449">
        <v>83</v>
      </c>
      <c r="CF449">
        <v>0</v>
      </c>
      <c r="CG449">
        <v>0</v>
      </c>
      <c r="CM449">
        <v>0</v>
      </c>
      <c r="CN449" t="s">
        <v>6</v>
      </c>
      <c r="CO449">
        <v>0</v>
      </c>
      <c r="CP449">
        <f t="shared" si="538"/>
        <v>19493.419999999998</v>
      </c>
      <c r="CQ449">
        <f t="shared" si="539"/>
        <v>9746.7099999999991</v>
      </c>
      <c r="CR449">
        <f t="shared" si="540"/>
        <v>0</v>
      </c>
      <c r="CS449">
        <f t="shared" si="541"/>
        <v>0</v>
      </c>
      <c r="CT449">
        <f t="shared" si="542"/>
        <v>0</v>
      </c>
      <c r="CU449">
        <f t="shared" si="543"/>
        <v>0</v>
      </c>
      <c r="CV449">
        <f t="shared" si="544"/>
        <v>0</v>
      </c>
      <c r="CW449">
        <f t="shared" si="545"/>
        <v>0</v>
      </c>
      <c r="CX449">
        <f t="shared" si="546"/>
        <v>0</v>
      </c>
      <c r="CY449">
        <f t="shared" si="547"/>
        <v>0</v>
      </c>
      <c r="CZ449">
        <f t="shared" si="548"/>
        <v>0</v>
      </c>
      <c r="DC449" t="s">
        <v>6</v>
      </c>
      <c r="DD449" t="s">
        <v>6</v>
      </c>
      <c r="DE449" t="s">
        <v>6</v>
      </c>
      <c r="DF449" t="s">
        <v>6</v>
      </c>
      <c r="DG449" t="s">
        <v>6</v>
      </c>
      <c r="DH449" t="s">
        <v>6</v>
      </c>
      <c r="DI449" t="s">
        <v>6</v>
      </c>
      <c r="DJ449" t="s">
        <v>6</v>
      </c>
      <c r="DK449" t="s">
        <v>6</v>
      </c>
      <c r="DL449" t="s">
        <v>6</v>
      </c>
      <c r="DM449" t="s">
        <v>6</v>
      </c>
      <c r="DN449">
        <v>0</v>
      </c>
      <c r="DO449">
        <v>0</v>
      </c>
      <c r="DP449">
        <v>1</v>
      </c>
      <c r="DQ449">
        <v>1</v>
      </c>
      <c r="DU449">
        <v>1010</v>
      </c>
      <c r="DV449" t="s">
        <v>268</v>
      </c>
      <c r="DW449" t="s">
        <v>268</v>
      </c>
      <c r="DX449">
        <v>1</v>
      </c>
      <c r="EE449">
        <v>16510516</v>
      </c>
      <c r="EF449">
        <v>2</v>
      </c>
      <c r="EG449" t="s">
        <v>20</v>
      </c>
      <c r="EH449">
        <v>0</v>
      </c>
      <c r="EI449" t="s">
        <v>6</v>
      </c>
      <c r="EJ449">
        <v>1</v>
      </c>
      <c r="EK449">
        <v>18001</v>
      </c>
      <c r="EL449" t="s">
        <v>689</v>
      </c>
      <c r="EM449" t="s">
        <v>690</v>
      </c>
      <c r="EO449" t="s">
        <v>6</v>
      </c>
      <c r="EQ449">
        <v>0</v>
      </c>
      <c r="ER449">
        <v>1367</v>
      </c>
      <c r="ES449">
        <v>1367</v>
      </c>
      <c r="ET449">
        <v>0</v>
      </c>
      <c r="EU449">
        <v>0</v>
      </c>
      <c r="EV449">
        <v>0</v>
      </c>
      <c r="EW449">
        <v>0</v>
      </c>
      <c r="EX449">
        <v>0</v>
      </c>
      <c r="FQ449">
        <v>0</v>
      </c>
      <c r="FR449">
        <f t="shared" si="549"/>
        <v>0</v>
      </c>
      <c r="FS449">
        <v>0</v>
      </c>
      <c r="FT449" t="s">
        <v>23</v>
      </c>
      <c r="FU449" t="s">
        <v>24</v>
      </c>
      <c r="FX449">
        <v>115.2</v>
      </c>
      <c r="FY449">
        <v>70.55</v>
      </c>
      <c r="GA449" t="s">
        <v>6</v>
      </c>
      <c r="GD449">
        <v>0</v>
      </c>
      <c r="GF449">
        <v>1286001746</v>
      </c>
      <c r="GG449">
        <v>1</v>
      </c>
      <c r="GH449">
        <v>1</v>
      </c>
      <c r="GI449">
        <v>4</v>
      </c>
      <c r="GJ449">
        <v>0</v>
      </c>
      <c r="GK449">
        <f>ROUND(R449*(S12)/100,2)</f>
        <v>0</v>
      </c>
      <c r="GL449">
        <f t="shared" si="550"/>
        <v>0</v>
      </c>
      <c r="GM449">
        <f t="shared" si="551"/>
        <v>19493.419999999998</v>
      </c>
      <c r="GN449">
        <f t="shared" si="552"/>
        <v>19493.419999999998</v>
      </c>
      <c r="GO449">
        <f t="shared" si="553"/>
        <v>0</v>
      </c>
      <c r="GP449">
        <f t="shared" si="554"/>
        <v>0</v>
      </c>
      <c r="GR449">
        <v>0</v>
      </c>
      <c r="GS449">
        <v>3</v>
      </c>
      <c r="GT449">
        <v>0</v>
      </c>
      <c r="GU449" t="s">
        <v>6</v>
      </c>
      <c r="GV449">
        <f t="shared" si="555"/>
        <v>0</v>
      </c>
      <c r="GW449">
        <v>1</v>
      </c>
      <c r="GX449">
        <f t="shared" si="556"/>
        <v>0</v>
      </c>
      <c r="HA449">
        <v>0</v>
      </c>
      <c r="HB449">
        <v>0</v>
      </c>
      <c r="IK449">
        <v>0</v>
      </c>
    </row>
    <row r="450" spans="1:255" x14ac:dyDescent="0.2">
      <c r="A450" s="2">
        <v>18</v>
      </c>
      <c r="B450" s="2">
        <v>1</v>
      </c>
      <c r="C450" s="2">
        <v>996</v>
      </c>
      <c r="D450" s="2"/>
      <c r="E450" s="2" t="s">
        <v>695</v>
      </c>
      <c r="F450" s="2" t="s">
        <v>696</v>
      </c>
      <c r="G450" s="2" t="s">
        <v>697</v>
      </c>
      <c r="H450" s="2" t="s">
        <v>268</v>
      </c>
      <c r="I450" s="2">
        <f>I446*J450</f>
        <v>4</v>
      </c>
      <c r="J450" s="2">
        <v>37.950664136622393</v>
      </c>
      <c r="K450" s="2"/>
      <c r="L450" s="2"/>
      <c r="M450" s="2"/>
      <c r="N450" s="2"/>
      <c r="O450" s="2">
        <f t="shared" si="523"/>
        <v>4374.3999999999996</v>
      </c>
      <c r="P450" s="2">
        <f t="shared" si="524"/>
        <v>4374.3999999999996</v>
      </c>
      <c r="Q450" s="2">
        <f t="shared" si="525"/>
        <v>0</v>
      </c>
      <c r="R450" s="2">
        <f t="shared" si="526"/>
        <v>0</v>
      </c>
      <c r="S450" s="2">
        <f t="shared" si="527"/>
        <v>0</v>
      </c>
      <c r="T450" s="2">
        <f t="shared" si="528"/>
        <v>0</v>
      </c>
      <c r="U450" s="2">
        <f t="shared" si="529"/>
        <v>0</v>
      </c>
      <c r="V450" s="2">
        <f t="shared" si="530"/>
        <v>0</v>
      </c>
      <c r="W450" s="2">
        <f t="shared" si="531"/>
        <v>0</v>
      </c>
      <c r="X450" s="2">
        <f t="shared" si="532"/>
        <v>0</v>
      </c>
      <c r="Y450" s="2">
        <f t="shared" si="533"/>
        <v>0</v>
      </c>
      <c r="Z450" s="2"/>
      <c r="AA450" s="2">
        <v>16688585</v>
      </c>
      <c r="AB450" s="2">
        <f t="shared" si="534"/>
        <v>1093.5999999999999</v>
      </c>
      <c r="AC450" s="2">
        <f t="shared" si="535"/>
        <v>1093.5999999999999</v>
      </c>
      <c r="AD450" s="2">
        <f t="shared" si="557"/>
        <v>0</v>
      </c>
      <c r="AE450" s="2">
        <f t="shared" si="558"/>
        <v>0</v>
      </c>
      <c r="AF450" s="2">
        <f t="shared" si="559"/>
        <v>0</v>
      </c>
      <c r="AG450" s="2">
        <f t="shared" si="536"/>
        <v>0</v>
      </c>
      <c r="AH450" s="2">
        <f t="shared" si="560"/>
        <v>0</v>
      </c>
      <c r="AI450" s="2">
        <f t="shared" si="561"/>
        <v>0</v>
      </c>
      <c r="AJ450" s="2">
        <f t="shared" si="537"/>
        <v>0</v>
      </c>
      <c r="AK450" s="2">
        <v>1093.5999999999999</v>
      </c>
      <c r="AL450" s="2">
        <v>1093.5999999999999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115</v>
      </c>
      <c r="AU450" s="2">
        <v>71</v>
      </c>
      <c r="AV450" s="2">
        <v>1</v>
      </c>
      <c r="AW450" s="2">
        <v>1</v>
      </c>
      <c r="AX450" s="2"/>
      <c r="AY450" s="2"/>
      <c r="AZ450" s="2">
        <v>1</v>
      </c>
      <c r="BA450" s="2">
        <v>1</v>
      </c>
      <c r="BB450" s="2">
        <v>1</v>
      </c>
      <c r="BC450" s="2">
        <v>1</v>
      </c>
      <c r="BD450" s="2" t="s">
        <v>6</v>
      </c>
      <c r="BE450" s="2" t="s">
        <v>6</v>
      </c>
      <c r="BF450" s="2" t="s">
        <v>6</v>
      </c>
      <c r="BG450" s="2" t="s">
        <v>6</v>
      </c>
      <c r="BH450" s="2">
        <v>3</v>
      </c>
      <c r="BI450" s="2">
        <v>1</v>
      </c>
      <c r="BJ450" s="2" t="s">
        <v>698</v>
      </c>
      <c r="BK450" s="2"/>
      <c r="BL450" s="2"/>
      <c r="BM450" s="2">
        <v>18001</v>
      </c>
      <c r="BN450" s="2">
        <v>0</v>
      </c>
      <c r="BO450" s="2" t="s">
        <v>6</v>
      </c>
      <c r="BP450" s="2">
        <v>0</v>
      </c>
      <c r="BQ450" s="2">
        <v>2</v>
      </c>
      <c r="BR450" s="2">
        <v>0</v>
      </c>
      <c r="BS450" s="2">
        <v>1</v>
      </c>
      <c r="BT450" s="2">
        <v>1</v>
      </c>
      <c r="BU450" s="2">
        <v>1</v>
      </c>
      <c r="BV450" s="2">
        <v>1</v>
      </c>
      <c r="BW450" s="2">
        <v>1</v>
      </c>
      <c r="BX450" s="2">
        <v>1</v>
      </c>
      <c r="BY450" s="2" t="s">
        <v>6</v>
      </c>
      <c r="BZ450" s="2">
        <v>128</v>
      </c>
      <c r="CA450" s="2">
        <v>83</v>
      </c>
      <c r="CB450" s="2"/>
      <c r="CC450" s="2"/>
      <c r="CD450" s="2"/>
      <c r="CE450" s="2"/>
      <c r="CF450" s="2">
        <v>0</v>
      </c>
      <c r="CG450" s="2">
        <v>0</v>
      </c>
      <c r="CH450" s="2"/>
      <c r="CI450" s="2"/>
      <c r="CJ450" s="2"/>
      <c r="CK450" s="2"/>
      <c r="CL450" s="2"/>
      <c r="CM450" s="2">
        <v>0</v>
      </c>
      <c r="CN450" s="2" t="s">
        <v>6</v>
      </c>
      <c r="CO450" s="2">
        <v>0</v>
      </c>
      <c r="CP450" s="2">
        <f t="shared" si="538"/>
        <v>4374.3999999999996</v>
      </c>
      <c r="CQ450" s="2">
        <f t="shared" si="539"/>
        <v>1093.5999999999999</v>
      </c>
      <c r="CR450" s="2">
        <f t="shared" si="540"/>
        <v>0</v>
      </c>
      <c r="CS450" s="2">
        <f t="shared" si="541"/>
        <v>0</v>
      </c>
      <c r="CT450" s="2">
        <f t="shared" si="542"/>
        <v>0</v>
      </c>
      <c r="CU450" s="2">
        <f t="shared" si="543"/>
        <v>0</v>
      </c>
      <c r="CV450" s="2">
        <f t="shared" si="544"/>
        <v>0</v>
      </c>
      <c r="CW450" s="2">
        <f t="shared" si="545"/>
        <v>0</v>
      </c>
      <c r="CX450" s="2">
        <f t="shared" si="546"/>
        <v>0</v>
      </c>
      <c r="CY450" s="2">
        <f t="shared" si="547"/>
        <v>0</v>
      </c>
      <c r="CZ450" s="2">
        <f t="shared" si="548"/>
        <v>0</v>
      </c>
      <c r="DA450" s="2"/>
      <c r="DB450" s="2"/>
      <c r="DC450" s="2" t="s">
        <v>6</v>
      </c>
      <c r="DD450" s="2" t="s">
        <v>6</v>
      </c>
      <c r="DE450" s="2" t="s">
        <v>6</v>
      </c>
      <c r="DF450" s="2" t="s">
        <v>6</v>
      </c>
      <c r="DG450" s="2" t="s">
        <v>6</v>
      </c>
      <c r="DH450" s="2" t="s">
        <v>6</v>
      </c>
      <c r="DI450" s="2" t="s">
        <v>6</v>
      </c>
      <c r="DJ450" s="2" t="s">
        <v>6</v>
      </c>
      <c r="DK450" s="2" t="s">
        <v>6</v>
      </c>
      <c r="DL450" s="2" t="s">
        <v>6</v>
      </c>
      <c r="DM450" s="2" t="s">
        <v>6</v>
      </c>
      <c r="DN450" s="2">
        <v>0</v>
      </c>
      <c r="DO450" s="2">
        <v>0</v>
      </c>
      <c r="DP450" s="2">
        <v>1</v>
      </c>
      <c r="DQ450" s="2">
        <v>1</v>
      </c>
      <c r="DR450" s="2"/>
      <c r="DS450" s="2"/>
      <c r="DT450" s="2"/>
      <c r="DU450" s="2">
        <v>1010</v>
      </c>
      <c r="DV450" s="2" t="s">
        <v>268</v>
      </c>
      <c r="DW450" s="2" t="s">
        <v>268</v>
      </c>
      <c r="DX450" s="2">
        <v>1</v>
      </c>
      <c r="DY450" s="2"/>
      <c r="DZ450" s="2"/>
      <c r="EA450" s="2"/>
      <c r="EB450" s="2"/>
      <c r="EC450" s="2"/>
      <c r="ED450" s="2"/>
      <c r="EE450" s="2">
        <v>16510516</v>
      </c>
      <c r="EF450" s="2">
        <v>2</v>
      </c>
      <c r="EG450" s="2" t="s">
        <v>20</v>
      </c>
      <c r="EH450" s="2">
        <v>0</v>
      </c>
      <c r="EI450" s="2" t="s">
        <v>6</v>
      </c>
      <c r="EJ450" s="2">
        <v>1</v>
      </c>
      <c r="EK450" s="2">
        <v>18001</v>
      </c>
      <c r="EL450" s="2" t="s">
        <v>689</v>
      </c>
      <c r="EM450" s="2" t="s">
        <v>690</v>
      </c>
      <c r="EN450" s="2"/>
      <c r="EO450" s="2" t="s">
        <v>6</v>
      </c>
      <c r="EP450" s="2"/>
      <c r="EQ450" s="2">
        <v>0</v>
      </c>
      <c r="ER450" s="2">
        <v>1093.5999999999999</v>
      </c>
      <c r="ES450" s="2">
        <v>1093.5999999999999</v>
      </c>
      <c r="ET450" s="2">
        <v>0</v>
      </c>
      <c r="EU450" s="2">
        <v>0</v>
      </c>
      <c r="EV450" s="2">
        <v>0</v>
      </c>
      <c r="EW450" s="2">
        <v>0</v>
      </c>
      <c r="EX450" s="2">
        <v>0</v>
      </c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>
        <v>0</v>
      </c>
      <c r="FR450" s="2">
        <f t="shared" si="549"/>
        <v>0</v>
      </c>
      <c r="FS450" s="2">
        <v>0</v>
      </c>
      <c r="FT450" s="2" t="s">
        <v>23</v>
      </c>
      <c r="FU450" s="2" t="s">
        <v>24</v>
      </c>
      <c r="FV450" s="2"/>
      <c r="FW450" s="2"/>
      <c r="FX450" s="2">
        <v>115.2</v>
      </c>
      <c r="FY450" s="2">
        <v>70.55</v>
      </c>
      <c r="FZ450" s="2"/>
      <c r="GA450" s="2" t="s">
        <v>6</v>
      </c>
      <c r="GB450" s="2"/>
      <c r="GC450" s="2"/>
      <c r="GD450" s="2">
        <v>0</v>
      </c>
      <c r="GE450" s="2"/>
      <c r="GF450" s="2">
        <v>-863052310</v>
      </c>
      <c r="GG450" s="2">
        <v>2</v>
      </c>
      <c r="GH450" s="2">
        <v>1</v>
      </c>
      <c r="GI450" s="2">
        <v>-2</v>
      </c>
      <c r="GJ450" s="2">
        <v>0</v>
      </c>
      <c r="GK450" s="2">
        <f>ROUND(R450*(R12)/100,2)</f>
        <v>0</v>
      </c>
      <c r="GL450" s="2">
        <f t="shared" si="550"/>
        <v>0</v>
      </c>
      <c r="GM450" s="2">
        <f t="shared" si="551"/>
        <v>4374.3999999999996</v>
      </c>
      <c r="GN450" s="2">
        <f t="shared" si="552"/>
        <v>4374.3999999999996</v>
      </c>
      <c r="GO450" s="2">
        <f t="shared" si="553"/>
        <v>0</v>
      </c>
      <c r="GP450" s="2">
        <f t="shared" si="554"/>
        <v>0</v>
      </c>
      <c r="GQ450" s="2"/>
      <c r="GR450" s="2">
        <v>0</v>
      </c>
      <c r="GS450" s="2">
        <v>3</v>
      </c>
      <c r="GT450" s="2">
        <v>0</v>
      </c>
      <c r="GU450" s="2" t="s">
        <v>6</v>
      </c>
      <c r="GV450" s="2">
        <f t="shared" si="555"/>
        <v>0</v>
      </c>
      <c r="GW450" s="2">
        <v>1</v>
      </c>
      <c r="GX450" s="2">
        <f t="shared" si="556"/>
        <v>0</v>
      </c>
      <c r="GY450" s="2"/>
      <c r="GZ450" s="2"/>
      <c r="HA450" s="2">
        <v>0</v>
      </c>
      <c r="HB450" s="2">
        <v>0</v>
      </c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>
        <v>0</v>
      </c>
      <c r="IL450" s="2"/>
      <c r="IM450" s="2"/>
      <c r="IN450" s="2"/>
      <c r="IO450" s="2"/>
      <c r="IP450" s="2"/>
      <c r="IQ450" s="2"/>
      <c r="IR450" s="2"/>
      <c r="IS450" s="2"/>
      <c r="IT450" s="2"/>
      <c r="IU450" s="2"/>
    </row>
    <row r="451" spans="1:255" x14ac:dyDescent="0.2">
      <c r="A451">
        <v>18</v>
      </c>
      <c r="B451">
        <v>1</v>
      </c>
      <c r="C451">
        <v>1010</v>
      </c>
      <c r="E451" t="s">
        <v>695</v>
      </c>
      <c r="F451" t="s">
        <v>696</v>
      </c>
      <c r="G451" t="s">
        <v>697</v>
      </c>
      <c r="H451" t="s">
        <v>268</v>
      </c>
      <c r="I451">
        <f>I447*J451</f>
        <v>4</v>
      </c>
      <c r="J451">
        <v>37.950664136622393</v>
      </c>
      <c r="O451">
        <f t="shared" si="523"/>
        <v>31189.47</v>
      </c>
      <c r="P451">
        <f t="shared" si="524"/>
        <v>31189.47</v>
      </c>
      <c r="Q451">
        <f t="shared" si="525"/>
        <v>0</v>
      </c>
      <c r="R451">
        <f t="shared" si="526"/>
        <v>0</v>
      </c>
      <c r="S451">
        <f t="shared" si="527"/>
        <v>0</v>
      </c>
      <c r="T451">
        <f t="shared" si="528"/>
        <v>0</v>
      </c>
      <c r="U451">
        <f t="shared" si="529"/>
        <v>0</v>
      </c>
      <c r="V451">
        <f t="shared" si="530"/>
        <v>0</v>
      </c>
      <c r="W451">
        <f t="shared" si="531"/>
        <v>0</v>
      </c>
      <c r="X451">
        <f t="shared" si="532"/>
        <v>0</v>
      </c>
      <c r="Y451">
        <f t="shared" si="533"/>
        <v>0</v>
      </c>
      <c r="AA451">
        <v>16688586</v>
      </c>
      <c r="AB451">
        <f t="shared" si="534"/>
        <v>1093.5999999999999</v>
      </c>
      <c r="AC451">
        <f t="shared" si="535"/>
        <v>1093.5999999999999</v>
      </c>
      <c r="AD451">
        <f t="shared" si="557"/>
        <v>0</v>
      </c>
      <c r="AE451">
        <f t="shared" si="558"/>
        <v>0</v>
      </c>
      <c r="AF451">
        <f t="shared" si="559"/>
        <v>0</v>
      </c>
      <c r="AG451">
        <f t="shared" si="536"/>
        <v>0</v>
      </c>
      <c r="AH451">
        <f t="shared" si="560"/>
        <v>0</v>
      </c>
      <c r="AI451">
        <f t="shared" si="561"/>
        <v>0</v>
      </c>
      <c r="AJ451">
        <f t="shared" si="537"/>
        <v>0</v>
      </c>
      <c r="AK451">
        <v>1093.5999999999999</v>
      </c>
      <c r="AL451">
        <v>1093.5999999999999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115</v>
      </c>
      <c r="AU451">
        <v>71</v>
      </c>
      <c r="AV451">
        <v>1</v>
      </c>
      <c r="AW451">
        <v>1</v>
      </c>
      <c r="AZ451">
        <v>7.13</v>
      </c>
      <c r="BA451">
        <v>1</v>
      </c>
      <c r="BB451">
        <v>1</v>
      </c>
      <c r="BC451">
        <v>7.13</v>
      </c>
      <c r="BD451" t="s">
        <v>6</v>
      </c>
      <c r="BE451" t="s">
        <v>6</v>
      </c>
      <c r="BF451" t="s">
        <v>6</v>
      </c>
      <c r="BG451" t="s">
        <v>6</v>
      </c>
      <c r="BH451">
        <v>3</v>
      </c>
      <c r="BI451">
        <v>1</v>
      </c>
      <c r="BJ451" t="s">
        <v>698</v>
      </c>
      <c r="BM451">
        <v>18001</v>
      </c>
      <c r="BN451">
        <v>0</v>
      </c>
      <c r="BO451" t="s">
        <v>6</v>
      </c>
      <c r="BP451">
        <v>0</v>
      </c>
      <c r="BQ451">
        <v>2</v>
      </c>
      <c r="BR451">
        <v>0</v>
      </c>
      <c r="BS451">
        <v>1</v>
      </c>
      <c r="BT451">
        <v>1</v>
      </c>
      <c r="BU451">
        <v>1</v>
      </c>
      <c r="BV451">
        <v>1</v>
      </c>
      <c r="BW451">
        <v>1</v>
      </c>
      <c r="BX451">
        <v>1</v>
      </c>
      <c r="BY451" t="s">
        <v>6</v>
      </c>
      <c r="BZ451">
        <v>128</v>
      </c>
      <c r="CA451">
        <v>83</v>
      </c>
      <c r="CF451">
        <v>0</v>
      </c>
      <c r="CG451">
        <v>0</v>
      </c>
      <c r="CM451">
        <v>0</v>
      </c>
      <c r="CN451" t="s">
        <v>6</v>
      </c>
      <c r="CO451">
        <v>0</v>
      </c>
      <c r="CP451">
        <f t="shared" si="538"/>
        <v>31189.47</v>
      </c>
      <c r="CQ451">
        <f t="shared" si="539"/>
        <v>7797.3679999999995</v>
      </c>
      <c r="CR451">
        <f t="shared" si="540"/>
        <v>0</v>
      </c>
      <c r="CS451">
        <f t="shared" si="541"/>
        <v>0</v>
      </c>
      <c r="CT451">
        <f t="shared" si="542"/>
        <v>0</v>
      </c>
      <c r="CU451">
        <f t="shared" si="543"/>
        <v>0</v>
      </c>
      <c r="CV451">
        <f t="shared" si="544"/>
        <v>0</v>
      </c>
      <c r="CW451">
        <f t="shared" si="545"/>
        <v>0</v>
      </c>
      <c r="CX451">
        <f t="shared" si="546"/>
        <v>0</v>
      </c>
      <c r="CY451">
        <f t="shared" si="547"/>
        <v>0</v>
      </c>
      <c r="CZ451">
        <f t="shared" si="548"/>
        <v>0</v>
      </c>
      <c r="DC451" t="s">
        <v>6</v>
      </c>
      <c r="DD451" t="s">
        <v>6</v>
      </c>
      <c r="DE451" t="s">
        <v>6</v>
      </c>
      <c r="DF451" t="s">
        <v>6</v>
      </c>
      <c r="DG451" t="s">
        <v>6</v>
      </c>
      <c r="DH451" t="s">
        <v>6</v>
      </c>
      <c r="DI451" t="s">
        <v>6</v>
      </c>
      <c r="DJ451" t="s">
        <v>6</v>
      </c>
      <c r="DK451" t="s">
        <v>6</v>
      </c>
      <c r="DL451" t="s">
        <v>6</v>
      </c>
      <c r="DM451" t="s">
        <v>6</v>
      </c>
      <c r="DN451">
        <v>0</v>
      </c>
      <c r="DO451">
        <v>0</v>
      </c>
      <c r="DP451">
        <v>1</v>
      </c>
      <c r="DQ451">
        <v>1</v>
      </c>
      <c r="DU451">
        <v>1010</v>
      </c>
      <c r="DV451" t="s">
        <v>268</v>
      </c>
      <c r="DW451" t="s">
        <v>268</v>
      </c>
      <c r="DX451">
        <v>1</v>
      </c>
      <c r="EE451">
        <v>16510516</v>
      </c>
      <c r="EF451">
        <v>2</v>
      </c>
      <c r="EG451" t="s">
        <v>20</v>
      </c>
      <c r="EH451">
        <v>0</v>
      </c>
      <c r="EI451" t="s">
        <v>6</v>
      </c>
      <c r="EJ451">
        <v>1</v>
      </c>
      <c r="EK451">
        <v>18001</v>
      </c>
      <c r="EL451" t="s">
        <v>689</v>
      </c>
      <c r="EM451" t="s">
        <v>690</v>
      </c>
      <c r="EO451" t="s">
        <v>6</v>
      </c>
      <c r="EQ451">
        <v>0</v>
      </c>
      <c r="ER451">
        <v>1093.5999999999999</v>
      </c>
      <c r="ES451">
        <v>1093.5999999999999</v>
      </c>
      <c r="ET451">
        <v>0</v>
      </c>
      <c r="EU451">
        <v>0</v>
      </c>
      <c r="EV451">
        <v>0</v>
      </c>
      <c r="EW451">
        <v>0</v>
      </c>
      <c r="EX451">
        <v>0</v>
      </c>
      <c r="FQ451">
        <v>0</v>
      </c>
      <c r="FR451">
        <f t="shared" si="549"/>
        <v>0</v>
      </c>
      <c r="FS451">
        <v>0</v>
      </c>
      <c r="FT451" t="s">
        <v>23</v>
      </c>
      <c r="FU451" t="s">
        <v>24</v>
      </c>
      <c r="FX451">
        <v>115.2</v>
      </c>
      <c r="FY451">
        <v>70.55</v>
      </c>
      <c r="GA451" t="s">
        <v>6</v>
      </c>
      <c r="GD451">
        <v>0</v>
      </c>
      <c r="GF451">
        <v>-863052310</v>
      </c>
      <c r="GG451">
        <v>1</v>
      </c>
      <c r="GH451">
        <v>1</v>
      </c>
      <c r="GI451">
        <v>4</v>
      </c>
      <c r="GJ451">
        <v>0</v>
      </c>
      <c r="GK451">
        <f>ROUND(R451*(S12)/100,2)</f>
        <v>0</v>
      </c>
      <c r="GL451">
        <f t="shared" si="550"/>
        <v>0</v>
      </c>
      <c r="GM451">
        <f t="shared" si="551"/>
        <v>31189.47</v>
      </c>
      <c r="GN451">
        <f t="shared" si="552"/>
        <v>31189.47</v>
      </c>
      <c r="GO451">
        <f t="shared" si="553"/>
        <v>0</v>
      </c>
      <c r="GP451">
        <f t="shared" si="554"/>
        <v>0</v>
      </c>
      <c r="GR451">
        <v>0</v>
      </c>
      <c r="GS451">
        <v>3</v>
      </c>
      <c r="GT451">
        <v>0</v>
      </c>
      <c r="GU451" t="s">
        <v>6</v>
      </c>
      <c r="GV451">
        <f t="shared" si="555"/>
        <v>0</v>
      </c>
      <c r="GW451">
        <v>1</v>
      </c>
      <c r="GX451">
        <f t="shared" si="556"/>
        <v>0</v>
      </c>
      <c r="HA451">
        <v>0</v>
      </c>
      <c r="HB451">
        <v>0</v>
      </c>
      <c r="IK451">
        <v>0</v>
      </c>
    </row>
    <row r="452" spans="1:255" x14ac:dyDescent="0.2">
      <c r="A452" s="2">
        <v>18</v>
      </c>
      <c r="B452" s="2">
        <v>1</v>
      </c>
      <c r="C452" s="2">
        <v>998</v>
      </c>
      <c r="D452" s="2"/>
      <c r="E452" s="2" t="s">
        <v>699</v>
      </c>
      <c r="F452" s="2" t="s">
        <v>700</v>
      </c>
      <c r="G452" s="2" t="s">
        <v>701</v>
      </c>
      <c r="H452" s="2" t="s">
        <v>702</v>
      </c>
      <c r="I452" s="2">
        <f>I446*J452</f>
        <v>10.54</v>
      </c>
      <c r="J452" s="2">
        <v>100</v>
      </c>
      <c r="K452" s="2"/>
      <c r="L452" s="2"/>
      <c r="M452" s="2"/>
      <c r="N452" s="2"/>
      <c r="O452" s="2">
        <f t="shared" si="523"/>
        <v>0</v>
      </c>
      <c r="P452" s="2">
        <f t="shared" si="524"/>
        <v>0</v>
      </c>
      <c r="Q452" s="2">
        <f t="shared" si="525"/>
        <v>0</v>
      </c>
      <c r="R452" s="2">
        <f t="shared" si="526"/>
        <v>0</v>
      </c>
      <c r="S452" s="2">
        <f t="shared" si="527"/>
        <v>0</v>
      </c>
      <c r="T452" s="2">
        <f t="shared" si="528"/>
        <v>0</v>
      </c>
      <c r="U452" s="2">
        <f t="shared" si="529"/>
        <v>0</v>
      </c>
      <c r="V452" s="2">
        <f t="shared" si="530"/>
        <v>0</v>
      </c>
      <c r="W452" s="2">
        <f t="shared" si="531"/>
        <v>0</v>
      </c>
      <c r="X452" s="2">
        <f t="shared" si="532"/>
        <v>0</v>
      </c>
      <c r="Y452" s="2">
        <f t="shared" si="533"/>
        <v>0</v>
      </c>
      <c r="Z452" s="2"/>
      <c r="AA452" s="2">
        <v>16688585</v>
      </c>
      <c r="AB452" s="2">
        <f t="shared" si="534"/>
        <v>0</v>
      </c>
      <c r="AC452" s="2">
        <f t="shared" si="535"/>
        <v>0</v>
      </c>
      <c r="AD452" s="2">
        <f t="shared" si="557"/>
        <v>0</v>
      </c>
      <c r="AE452" s="2">
        <f t="shared" si="558"/>
        <v>0</v>
      </c>
      <c r="AF452" s="2">
        <f t="shared" si="559"/>
        <v>0</v>
      </c>
      <c r="AG452" s="2">
        <f t="shared" si="536"/>
        <v>0</v>
      </c>
      <c r="AH452" s="2">
        <f t="shared" si="560"/>
        <v>0</v>
      </c>
      <c r="AI452" s="2">
        <f t="shared" si="561"/>
        <v>0</v>
      </c>
      <c r="AJ452" s="2">
        <f t="shared" si="537"/>
        <v>0</v>
      </c>
      <c r="AK452" s="2">
        <v>0</v>
      </c>
      <c r="AL452" s="2">
        <v>0</v>
      </c>
      <c r="AM452" s="2">
        <v>0</v>
      </c>
      <c r="AN452" s="2">
        <v>0</v>
      </c>
      <c r="AO452" s="2">
        <v>0</v>
      </c>
      <c r="AP452" s="2">
        <v>0</v>
      </c>
      <c r="AQ452" s="2">
        <v>0</v>
      </c>
      <c r="AR452" s="2">
        <v>0</v>
      </c>
      <c r="AS452" s="2">
        <v>0</v>
      </c>
      <c r="AT452" s="2">
        <v>115</v>
      </c>
      <c r="AU452" s="2">
        <v>71</v>
      </c>
      <c r="AV452" s="2">
        <v>1</v>
      </c>
      <c r="AW452" s="2">
        <v>1</v>
      </c>
      <c r="AX452" s="2"/>
      <c r="AY452" s="2"/>
      <c r="AZ452" s="2">
        <v>1</v>
      </c>
      <c r="BA452" s="2">
        <v>1</v>
      </c>
      <c r="BB452" s="2">
        <v>1</v>
      </c>
      <c r="BC452" s="2">
        <v>1</v>
      </c>
      <c r="BD452" s="2" t="s">
        <v>6</v>
      </c>
      <c r="BE452" s="2" t="s">
        <v>6</v>
      </c>
      <c r="BF452" s="2" t="s">
        <v>6</v>
      </c>
      <c r="BG452" s="2" t="s">
        <v>6</v>
      </c>
      <c r="BH452" s="2">
        <v>3</v>
      </c>
      <c r="BI452" s="2">
        <v>1</v>
      </c>
      <c r="BJ452" s="2" t="s">
        <v>6</v>
      </c>
      <c r="BK452" s="2"/>
      <c r="BL452" s="2"/>
      <c r="BM452" s="2">
        <v>18001</v>
      </c>
      <c r="BN452" s="2">
        <v>0</v>
      </c>
      <c r="BO452" s="2" t="s">
        <v>6</v>
      </c>
      <c r="BP452" s="2">
        <v>0</v>
      </c>
      <c r="BQ452" s="2">
        <v>2</v>
      </c>
      <c r="BR452" s="2">
        <v>0</v>
      </c>
      <c r="BS452" s="2">
        <v>1</v>
      </c>
      <c r="BT452" s="2">
        <v>1</v>
      </c>
      <c r="BU452" s="2">
        <v>1</v>
      </c>
      <c r="BV452" s="2">
        <v>1</v>
      </c>
      <c r="BW452" s="2">
        <v>1</v>
      </c>
      <c r="BX452" s="2">
        <v>1</v>
      </c>
      <c r="BY452" s="2" t="s">
        <v>6</v>
      </c>
      <c r="BZ452" s="2">
        <v>128</v>
      </c>
      <c r="CA452" s="2">
        <v>83</v>
      </c>
      <c r="CB452" s="2"/>
      <c r="CC452" s="2"/>
      <c r="CD452" s="2"/>
      <c r="CE452" s="2"/>
      <c r="CF452" s="2">
        <v>0</v>
      </c>
      <c r="CG452" s="2">
        <v>0</v>
      </c>
      <c r="CH452" s="2"/>
      <c r="CI452" s="2"/>
      <c r="CJ452" s="2"/>
      <c r="CK452" s="2"/>
      <c r="CL452" s="2"/>
      <c r="CM452" s="2">
        <v>0</v>
      </c>
      <c r="CN452" s="2" t="s">
        <v>6</v>
      </c>
      <c r="CO452" s="2">
        <v>0</v>
      </c>
      <c r="CP452" s="2">
        <f t="shared" si="538"/>
        <v>0</v>
      </c>
      <c r="CQ452" s="2">
        <f t="shared" si="539"/>
        <v>0</v>
      </c>
      <c r="CR452" s="2">
        <f t="shared" si="540"/>
        <v>0</v>
      </c>
      <c r="CS452" s="2">
        <f t="shared" si="541"/>
        <v>0</v>
      </c>
      <c r="CT452" s="2">
        <f t="shared" si="542"/>
        <v>0</v>
      </c>
      <c r="CU452" s="2">
        <f t="shared" si="543"/>
        <v>0</v>
      </c>
      <c r="CV452" s="2">
        <f t="shared" si="544"/>
        <v>0</v>
      </c>
      <c r="CW452" s="2">
        <f t="shared" si="545"/>
        <v>0</v>
      </c>
      <c r="CX452" s="2">
        <f t="shared" si="546"/>
        <v>0</v>
      </c>
      <c r="CY452" s="2">
        <f t="shared" si="547"/>
        <v>0</v>
      </c>
      <c r="CZ452" s="2">
        <f t="shared" si="548"/>
        <v>0</v>
      </c>
      <c r="DA452" s="2"/>
      <c r="DB452" s="2"/>
      <c r="DC452" s="2" t="s">
        <v>6</v>
      </c>
      <c r="DD452" s="2" t="s">
        <v>6</v>
      </c>
      <c r="DE452" s="2" t="s">
        <v>6</v>
      </c>
      <c r="DF452" s="2" t="s">
        <v>6</v>
      </c>
      <c r="DG452" s="2" t="s">
        <v>6</v>
      </c>
      <c r="DH452" s="2" t="s">
        <v>6</v>
      </c>
      <c r="DI452" s="2" t="s">
        <v>6</v>
      </c>
      <c r="DJ452" s="2" t="s">
        <v>6</v>
      </c>
      <c r="DK452" s="2" t="s">
        <v>6</v>
      </c>
      <c r="DL452" s="2" t="s">
        <v>6</v>
      </c>
      <c r="DM452" s="2" t="s">
        <v>6</v>
      </c>
      <c r="DN452" s="2">
        <v>0</v>
      </c>
      <c r="DO452" s="2">
        <v>0</v>
      </c>
      <c r="DP452" s="2">
        <v>1</v>
      </c>
      <c r="DQ452" s="2">
        <v>1</v>
      </c>
      <c r="DR452" s="2"/>
      <c r="DS452" s="2"/>
      <c r="DT452" s="2"/>
      <c r="DU452" s="2">
        <v>1013</v>
      </c>
      <c r="DV452" s="2" t="s">
        <v>702</v>
      </c>
      <c r="DW452" s="2" t="s">
        <v>702</v>
      </c>
      <c r="DX452" s="2">
        <v>1</v>
      </c>
      <c r="DY452" s="2"/>
      <c r="DZ452" s="2"/>
      <c r="EA452" s="2"/>
      <c r="EB452" s="2"/>
      <c r="EC452" s="2"/>
      <c r="ED452" s="2"/>
      <c r="EE452" s="2">
        <v>16510516</v>
      </c>
      <c r="EF452" s="2">
        <v>2</v>
      </c>
      <c r="EG452" s="2" t="s">
        <v>20</v>
      </c>
      <c r="EH452" s="2">
        <v>0</v>
      </c>
      <c r="EI452" s="2" t="s">
        <v>6</v>
      </c>
      <c r="EJ452" s="2">
        <v>1</v>
      </c>
      <c r="EK452" s="2">
        <v>18001</v>
      </c>
      <c r="EL452" s="2" t="s">
        <v>689</v>
      </c>
      <c r="EM452" s="2" t="s">
        <v>690</v>
      </c>
      <c r="EN452" s="2"/>
      <c r="EO452" s="2" t="s">
        <v>6</v>
      </c>
      <c r="EP452" s="2"/>
      <c r="EQ452" s="2">
        <v>0</v>
      </c>
      <c r="ER452" s="2">
        <v>0</v>
      </c>
      <c r="ES452" s="2">
        <v>0</v>
      </c>
      <c r="ET452" s="2">
        <v>0</v>
      </c>
      <c r="EU452" s="2">
        <v>0</v>
      </c>
      <c r="EV452" s="2">
        <v>0</v>
      </c>
      <c r="EW452" s="2">
        <v>0</v>
      </c>
      <c r="EX452" s="2">
        <v>0</v>
      </c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>
        <v>0</v>
      </c>
      <c r="FR452" s="2">
        <f t="shared" si="549"/>
        <v>0</v>
      </c>
      <c r="FS452" s="2">
        <v>0</v>
      </c>
      <c r="FT452" s="2" t="s">
        <v>23</v>
      </c>
      <c r="FU452" s="2" t="s">
        <v>24</v>
      </c>
      <c r="FV452" s="2"/>
      <c r="FW452" s="2"/>
      <c r="FX452" s="2">
        <v>115.2</v>
      </c>
      <c r="FY452" s="2">
        <v>70.55</v>
      </c>
      <c r="FZ452" s="2"/>
      <c r="GA452" s="2" t="s">
        <v>6</v>
      </c>
      <c r="GB452" s="2"/>
      <c r="GC452" s="2"/>
      <c r="GD452" s="2">
        <v>0</v>
      </c>
      <c r="GE452" s="2"/>
      <c r="GF452" s="2">
        <v>704408924</v>
      </c>
      <c r="GG452" s="2">
        <v>2</v>
      </c>
      <c r="GH452" s="2">
        <v>1</v>
      </c>
      <c r="GI452" s="2">
        <v>-2</v>
      </c>
      <c r="GJ452" s="2">
        <v>0</v>
      </c>
      <c r="GK452" s="2">
        <f>ROUND(R452*(R12)/100,2)</f>
        <v>0</v>
      </c>
      <c r="GL452" s="2">
        <f t="shared" si="550"/>
        <v>0</v>
      </c>
      <c r="GM452" s="2">
        <f t="shared" si="551"/>
        <v>0</v>
      </c>
      <c r="GN452" s="2">
        <f t="shared" si="552"/>
        <v>0</v>
      </c>
      <c r="GO452" s="2">
        <f t="shared" si="553"/>
        <v>0</v>
      </c>
      <c r="GP452" s="2">
        <f t="shared" si="554"/>
        <v>0</v>
      </c>
      <c r="GQ452" s="2"/>
      <c r="GR452" s="2">
        <v>0</v>
      </c>
      <c r="GS452" s="2">
        <v>3</v>
      </c>
      <c r="GT452" s="2">
        <v>0</v>
      </c>
      <c r="GU452" s="2" t="s">
        <v>6</v>
      </c>
      <c r="GV452" s="2">
        <f t="shared" si="555"/>
        <v>0</v>
      </c>
      <c r="GW452" s="2">
        <v>1</v>
      </c>
      <c r="GX452" s="2">
        <f t="shared" si="556"/>
        <v>0</v>
      </c>
      <c r="GY452" s="2"/>
      <c r="GZ452" s="2"/>
      <c r="HA452" s="2">
        <v>0</v>
      </c>
      <c r="HB452" s="2">
        <v>0</v>
      </c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>
        <v>0</v>
      </c>
      <c r="IL452" s="2"/>
      <c r="IM452" s="2"/>
      <c r="IN452" s="2"/>
      <c r="IO452" s="2"/>
      <c r="IP452" s="2"/>
      <c r="IQ452" s="2"/>
      <c r="IR452" s="2"/>
      <c r="IS452" s="2"/>
      <c r="IT452" s="2"/>
      <c r="IU452" s="2"/>
    </row>
    <row r="453" spans="1:255" x14ac:dyDescent="0.2">
      <c r="A453">
        <v>18</v>
      </c>
      <c r="B453">
        <v>1</v>
      </c>
      <c r="C453">
        <v>1012</v>
      </c>
      <c r="E453" t="s">
        <v>699</v>
      </c>
      <c r="F453" t="s">
        <v>700</v>
      </c>
      <c r="G453" t="s">
        <v>701</v>
      </c>
      <c r="H453" t="s">
        <v>702</v>
      </c>
      <c r="I453">
        <f>I447*J453</f>
        <v>10.54</v>
      </c>
      <c r="J453">
        <v>100</v>
      </c>
      <c r="O453">
        <f t="shared" si="523"/>
        <v>0</v>
      </c>
      <c r="P453">
        <f t="shared" si="524"/>
        <v>0</v>
      </c>
      <c r="Q453">
        <f t="shared" si="525"/>
        <v>0</v>
      </c>
      <c r="R453">
        <f t="shared" si="526"/>
        <v>0</v>
      </c>
      <c r="S453">
        <f t="shared" si="527"/>
        <v>0</v>
      </c>
      <c r="T453">
        <f t="shared" si="528"/>
        <v>0</v>
      </c>
      <c r="U453">
        <f t="shared" si="529"/>
        <v>0</v>
      </c>
      <c r="V453">
        <f t="shared" si="530"/>
        <v>0</v>
      </c>
      <c r="W453">
        <f t="shared" si="531"/>
        <v>0</v>
      </c>
      <c r="X453">
        <f t="shared" si="532"/>
        <v>0</v>
      </c>
      <c r="Y453">
        <f t="shared" si="533"/>
        <v>0</v>
      </c>
      <c r="AA453">
        <v>16688586</v>
      </c>
      <c r="AB453">
        <f t="shared" si="534"/>
        <v>0</v>
      </c>
      <c r="AC453">
        <f t="shared" si="535"/>
        <v>0</v>
      </c>
      <c r="AD453">
        <f t="shared" si="557"/>
        <v>0</v>
      </c>
      <c r="AE453">
        <f t="shared" si="558"/>
        <v>0</v>
      </c>
      <c r="AF453">
        <f t="shared" si="559"/>
        <v>0</v>
      </c>
      <c r="AG453">
        <f t="shared" si="536"/>
        <v>0</v>
      </c>
      <c r="AH453">
        <f t="shared" si="560"/>
        <v>0</v>
      </c>
      <c r="AI453">
        <f t="shared" si="561"/>
        <v>0</v>
      </c>
      <c r="AJ453">
        <f t="shared" si="537"/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115</v>
      </c>
      <c r="AU453">
        <v>71</v>
      </c>
      <c r="AV453">
        <v>1</v>
      </c>
      <c r="AW453">
        <v>1</v>
      </c>
      <c r="AZ453">
        <v>7.13</v>
      </c>
      <c r="BA453">
        <v>1</v>
      </c>
      <c r="BB453">
        <v>1</v>
      </c>
      <c r="BC453">
        <v>7.13</v>
      </c>
      <c r="BD453" t="s">
        <v>6</v>
      </c>
      <c r="BE453" t="s">
        <v>6</v>
      </c>
      <c r="BF453" t="s">
        <v>6</v>
      </c>
      <c r="BG453" t="s">
        <v>6</v>
      </c>
      <c r="BH453">
        <v>3</v>
      </c>
      <c r="BI453">
        <v>1</v>
      </c>
      <c r="BJ453" t="s">
        <v>6</v>
      </c>
      <c r="BM453">
        <v>18001</v>
      </c>
      <c r="BN453">
        <v>0</v>
      </c>
      <c r="BO453" t="s">
        <v>6</v>
      </c>
      <c r="BP453">
        <v>0</v>
      </c>
      <c r="BQ453">
        <v>2</v>
      </c>
      <c r="BR453">
        <v>0</v>
      </c>
      <c r="BS453">
        <v>1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6</v>
      </c>
      <c r="BZ453">
        <v>128</v>
      </c>
      <c r="CA453">
        <v>83</v>
      </c>
      <c r="CF453">
        <v>0</v>
      </c>
      <c r="CG453">
        <v>0</v>
      </c>
      <c r="CM453">
        <v>0</v>
      </c>
      <c r="CN453" t="s">
        <v>6</v>
      </c>
      <c r="CO453">
        <v>0</v>
      </c>
      <c r="CP453">
        <f t="shared" si="538"/>
        <v>0</v>
      </c>
      <c r="CQ453">
        <f t="shared" si="539"/>
        <v>0</v>
      </c>
      <c r="CR453">
        <f t="shared" si="540"/>
        <v>0</v>
      </c>
      <c r="CS453">
        <f t="shared" si="541"/>
        <v>0</v>
      </c>
      <c r="CT453">
        <f t="shared" si="542"/>
        <v>0</v>
      </c>
      <c r="CU453">
        <f t="shared" si="543"/>
        <v>0</v>
      </c>
      <c r="CV453">
        <f t="shared" si="544"/>
        <v>0</v>
      </c>
      <c r="CW453">
        <f t="shared" si="545"/>
        <v>0</v>
      </c>
      <c r="CX453">
        <f t="shared" si="546"/>
        <v>0</v>
      </c>
      <c r="CY453">
        <f t="shared" si="547"/>
        <v>0</v>
      </c>
      <c r="CZ453">
        <f t="shared" si="548"/>
        <v>0</v>
      </c>
      <c r="DC453" t="s">
        <v>6</v>
      </c>
      <c r="DD453" t="s">
        <v>6</v>
      </c>
      <c r="DE453" t="s">
        <v>6</v>
      </c>
      <c r="DF453" t="s">
        <v>6</v>
      </c>
      <c r="DG453" t="s">
        <v>6</v>
      </c>
      <c r="DH453" t="s">
        <v>6</v>
      </c>
      <c r="DI453" t="s">
        <v>6</v>
      </c>
      <c r="DJ453" t="s">
        <v>6</v>
      </c>
      <c r="DK453" t="s">
        <v>6</v>
      </c>
      <c r="DL453" t="s">
        <v>6</v>
      </c>
      <c r="DM453" t="s">
        <v>6</v>
      </c>
      <c r="DN453">
        <v>0</v>
      </c>
      <c r="DO453">
        <v>0</v>
      </c>
      <c r="DP453">
        <v>1</v>
      </c>
      <c r="DQ453">
        <v>1</v>
      </c>
      <c r="DU453">
        <v>1013</v>
      </c>
      <c r="DV453" t="s">
        <v>702</v>
      </c>
      <c r="DW453" t="s">
        <v>702</v>
      </c>
      <c r="DX453">
        <v>1</v>
      </c>
      <c r="EE453">
        <v>16510516</v>
      </c>
      <c r="EF453">
        <v>2</v>
      </c>
      <c r="EG453" t="s">
        <v>20</v>
      </c>
      <c r="EH453">
        <v>0</v>
      </c>
      <c r="EI453" t="s">
        <v>6</v>
      </c>
      <c r="EJ453">
        <v>1</v>
      </c>
      <c r="EK453">
        <v>18001</v>
      </c>
      <c r="EL453" t="s">
        <v>689</v>
      </c>
      <c r="EM453" t="s">
        <v>690</v>
      </c>
      <c r="EO453" t="s">
        <v>6</v>
      </c>
      <c r="EQ453">
        <v>0</v>
      </c>
      <c r="ER453">
        <v>0</v>
      </c>
      <c r="ES453">
        <v>0</v>
      </c>
      <c r="ET453">
        <v>0</v>
      </c>
      <c r="EU453">
        <v>0</v>
      </c>
      <c r="EV453">
        <v>0</v>
      </c>
      <c r="EW453">
        <v>0</v>
      </c>
      <c r="EX453">
        <v>0</v>
      </c>
      <c r="FQ453">
        <v>0</v>
      </c>
      <c r="FR453">
        <f t="shared" si="549"/>
        <v>0</v>
      </c>
      <c r="FS453">
        <v>0</v>
      </c>
      <c r="FT453" t="s">
        <v>23</v>
      </c>
      <c r="FU453" t="s">
        <v>24</v>
      </c>
      <c r="FX453">
        <v>115.2</v>
      </c>
      <c r="FY453">
        <v>70.55</v>
      </c>
      <c r="GA453" t="s">
        <v>6</v>
      </c>
      <c r="GD453">
        <v>0</v>
      </c>
      <c r="GF453">
        <v>704408924</v>
      </c>
      <c r="GG453">
        <v>1</v>
      </c>
      <c r="GH453">
        <v>1</v>
      </c>
      <c r="GI453">
        <v>4</v>
      </c>
      <c r="GJ453">
        <v>0</v>
      </c>
      <c r="GK453">
        <f>ROUND(R453*(S12)/100,2)</f>
        <v>0</v>
      </c>
      <c r="GL453">
        <f t="shared" si="550"/>
        <v>0</v>
      </c>
      <c r="GM453">
        <f t="shared" si="551"/>
        <v>0</v>
      </c>
      <c r="GN453">
        <f t="shared" si="552"/>
        <v>0</v>
      </c>
      <c r="GO453">
        <f t="shared" si="553"/>
        <v>0</v>
      </c>
      <c r="GP453">
        <f t="shared" si="554"/>
        <v>0</v>
      </c>
      <c r="GR453">
        <v>0</v>
      </c>
      <c r="GS453">
        <v>3</v>
      </c>
      <c r="GT453">
        <v>0</v>
      </c>
      <c r="GU453" t="s">
        <v>6</v>
      </c>
      <c r="GV453">
        <f t="shared" si="555"/>
        <v>0</v>
      </c>
      <c r="GW453">
        <v>1</v>
      </c>
      <c r="GX453">
        <f t="shared" si="556"/>
        <v>0</v>
      </c>
      <c r="HA453">
        <v>0</v>
      </c>
      <c r="HB453">
        <v>0</v>
      </c>
      <c r="IK453">
        <v>0</v>
      </c>
    </row>
    <row r="454" spans="1:255" x14ac:dyDescent="0.2">
      <c r="A454" s="2">
        <v>18</v>
      </c>
      <c r="B454" s="2">
        <v>1</v>
      </c>
      <c r="C454" s="2">
        <v>993</v>
      </c>
      <c r="D454" s="2"/>
      <c r="E454" s="2" t="s">
        <v>703</v>
      </c>
      <c r="F454" s="2" t="s">
        <v>704</v>
      </c>
      <c r="G454" s="2" t="s">
        <v>705</v>
      </c>
      <c r="H454" s="2" t="s">
        <v>538</v>
      </c>
      <c r="I454" s="2">
        <f>I446*J454</f>
        <v>0.93806</v>
      </c>
      <c r="J454" s="2">
        <v>8.9</v>
      </c>
      <c r="K454" s="2"/>
      <c r="L454" s="2"/>
      <c r="M454" s="2"/>
      <c r="N454" s="2"/>
      <c r="O454" s="2">
        <f t="shared" si="523"/>
        <v>0</v>
      </c>
      <c r="P454" s="2">
        <f t="shared" si="524"/>
        <v>0</v>
      </c>
      <c r="Q454" s="2">
        <f t="shared" si="525"/>
        <v>0</v>
      </c>
      <c r="R454" s="2">
        <f t="shared" si="526"/>
        <v>0</v>
      </c>
      <c r="S454" s="2">
        <f t="shared" si="527"/>
        <v>0</v>
      </c>
      <c r="T454" s="2">
        <f t="shared" si="528"/>
        <v>0</v>
      </c>
      <c r="U454" s="2">
        <f t="shared" si="529"/>
        <v>0</v>
      </c>
      <c r="V454" s="2">
        <f t="shared" si="530"/>
        <v>0</v>
      </c>
      <c r="W454" s="2">
        <f t="shared" si="531"/>
        <v>0</v>
      </c>
      <c r="X454" s="2">
        <f t="shared" si="532"/>
        <v>0</v>
      </c>
      <c r="Y454" s="2">
        <f t="shared" si="533"/>
        <v>0</v>
      </c>
      <c r="Z454" s="2"/>
      <c r="AA454" s="2">
        <v>16688585</v>
      </c>
      <c r="AB454" s="2">
        <f t="shared" si="534"/>
        <v>0</v>
      </c>
      <c r="AC454" s="2">
        <f t="shared" si="535"/>
        <v>0</v>
      </c>
      <c r="AD454" s="2">
        <f t="shared" si="557"/>
        <v>0</v>
      </c>
      <c r="AE454" s="2">
        <f t="shared" si="558"/>
        <v>0</v>
      </c>
      <c r="AF454" s="2">
        <f t="shared" si="559"/>
        <v>0</v>
      </c>
      <c r="AG454" s="2">
        <f t="shared" si="536"/>
        <v>0</v>
      </c>
      <c r="AH454" s="2">
        <f t="shared" si="560"/>
        <v>0</v>
      </c>
      <c r="AI454" s="2">
        <f t="shared" si="561"/>
        <v>0</v>
      </c>
      <c r="AJ454" s="2">
        <f t="shared" si="537"/>
        <v>0</v>
      </c>
      <c r="AK454" s="2">
        <v>0</v>
      </c>
      <c r="AL454" s="2">
        <v>0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115</v>
      </c>
      <c r="AU454" s="2">
        <v>71</v>
      </c>
      <c r="AV454" s="2">
        <v>1</v>
      </c>
      <c r="AW454" s="2">
        <v>1</v>
      </c>
      <c r="AX454" s="2"/>
      <c r="AY454" s="2"/>
      <c r="AZ454" s="2">
        <v>1</v>
      </c>
      <c r="BA454" s="2">
        <v>1</v>
      </c>
      <c r="BB454" s="2">
        <v>1</v>
      </c>
      <c r="BC454" s="2">
        <v>1</v>
      </c>
      <c r="BD454" s="2" t="s">
        <v>6</v>
      </c>
      <c r="BE454" s="2" t="s">
        <v>6</v>
      </c>
      <c r="BF454" s="2" t="s">
        <v>6</v>
      </c>
      <c r="BG454" s="2" t="s">
        <v>6</v>
      </c>
      <c r="BH454" s="2">
        <v>3</v>
      </c>
      <c r="BI454" s="2">
        <v>1</v>
      </c>
      <c r="BJ454" s="2" t="s">
        <v>6</v>
      </c>
      <c r="BK454" s="2"/>
      <c r="BL454" s="2"/>
      <c r="BM454" s="2">
        <v>18001</v>
      </c>
      <c r="BN454" s="2">
        <v>0</v>
      </c>
      <c r="BO454" s="2" t="s">
        <v>6</v>
      </c>
      <c r="BP454" s="2">
        <v>0</v>
      </c>
      <c r="BQ454" s="2">
        <v>2</v>
      </c>
      <c r="BR454" s="2">
        <v>0</v>
      </c>
      <c r="BS454" s="2">
        <v>1</v>
      </c>
      <c r="BT454" s="2">
        <v>1</v>
      </c>
      <c r="BU454" s="2">
        <v>1</v>
      </c>
      <c r="BV454" s="2">
        <v>1</v>
      </c>
      <c r="BW454" s="2">
        <v>1</v>
      </c>
      <c r="BX454" s="2">
        <v>1</v>
      </c>
      <c r="BY454" s="2" t="s">
        <v>6</v>
      </c>
      <c r="BZ454" s="2">
        <v>128</v>
      </c>
      <c r="CA454" s="2">
        <v>83</v>
      </c>
      <c r="CB454" s="2"/>
      <c r="CC454" s="2"/>
      <c r="CD454" s="2"/>
      <c r="CE454" s="2"/>
      <c r="CF454" s="2">
        <v>0</v>
      </c>
      <c r="CG454" s="2">
        <v>0</v>
      </c>
      <c r="CH454" s="2"/>
      <c r="CI454" s="2"/>
      <c r="CJ454" s="2"/>
      <c r="CK454" s="2"/>
      <c r="CL454" s="2"/>
      <c r="CM454" s="2">
        <v>0</v>
      </c>
      <c r="CN454" s="2" t="s">
        <v>6</v>
      </c>
      <c r="CO454" s="2">
        <v>0</v>
      </c>
      <c r="CP454" s="2">
        <f t="shared" si="538"/>
        <v>0</v>
      </c>
      <c r="CQ454" s="2">
        <f t="shared" si="539"/>
        <v>0</v>
      </c>
      <c r="CR454" s="2">
        <f t="shared" si="540"/>
        <v>0</v>
      </c>
      <c r="CS454" s="2">
        <f t="shared" si="541"/>
        <v>0</v>
      </c>
      <c r="CT454" s="2">
        <f t="shared" si="542"/>
        <v>0</v>
      </c>
      <c r="CU454" s="2">
        <f t="shared" si="543"/>
        <v>0</v>
      </c>
      <c r="CV454" s="2">
        <f t="shared" si="544"/>
        <v>0</v>
      </c>
      <c r="CW454" s="2">
        <f t="shared" si="545"/>
        <v>0</v>
      </c>
      <c r="CX454" s="2">
        <f t="shared" si="546"/>
        <v>0</v>
      </c>
      <c r="CY454" s="2">
        <f t="shared" si="547"/>
        <v>0</v>
      </c>
      <c r="CZ454" s="2">
        <f t="shared" si="548"/>
        <v>0</v>
      </c>
      <c r="DA454" s="2"/>
      <c r="DB454" s="2"/>
      <c r="DC454" s="2" t="s">
        <v>6</v>
      </c>
      <c r="DD454" s="2" t="s">
        <v>6</v>
      </c>
      <c r="DE454" s="2" t="s">
        <v>6</v>
      </c>
      <c r="DF454" s="2" t="s">
        <v>6</v>
      </c>
      <c r="DG454" s="2" t="s">
        <v>6</v>
      </c>
      <c r="DH454" s="2" t="s">
        <v>6</v>
      </c>
      <c r="DI454" s="2" t="s">
        <v>6</v>
      </c>
      <c r="DJ454" s="2" t="s">
        <v>6</v>
      </c>
      <c r="DK454" s="2" t="s">
        <v>6</v>
      </c>
      <c r="DL454" s="2" t="s">
        <v>6</v>
      </c>
      <c r="DM454" s="2" t="s">
        <v>6</v>
      </c>
      <c r="DN454" s="2">
        <v>0</v>
      </c>
      <c r="DO454" s="2">
        <v>0</v>
      </c>
      <c r="DP454" s="2">
        <v>1</v>
      </c>
      <c r="DQ454" s="2">
        <v>1</v>
      </c>
      <c r="DR454" s="2"/>
      <c r="DS454" s="2"/>
      <c r="DT454" s="2"/>
      <c r="DU454" s="2">
        <v>1010</v>
      </c>
      <c r="DV454" s="2" t="s">
        <v>538</v>
      </c>
      <c r="DW454" s="2" t="s">
        <v>538</v>
      </c>
      <c r="DX454" s="2">
        <v>10</v>
      </c>
      <c r="DY454" s="2"/>
      <c r="DZ454" s="2"/>
      <c r="EA454" s="2"/>
      <c r="EB454" s="2"/>
      <c r="EC454" s="2"/>
      <c r="ED454" s="2"/>
      <c r="EE454" s="2">
        <v>16510516</v>
      </c>
      <c r="EF454" s="2">
        <v>2</v>
      </c>
      <c r="EG454" s="2" t="s">
        <v>20</v>
      </c>
      <c r="EH454" s="2">
        <v>0</v>
      </c>
      <c r="EI454" s="2" t="s">
        <v>6</v>
      </c>
      <c r="EJ454" s="2">
        <v>1</v>
      </c>
      <c r="EK454" s="2">
        <v>18001</v>
      </c>
      <c r="EL454" s="2" t="s">
        <v>689</v>
      </c>
      <c r="EM454" s="2" t="s">
        <v>690</v>
      </c>
      <c r="EN454" s="2"/>
      <c r="EO454" s="2" t="s">
        <v>6</v>
      </c>
      <c r="EP454" s="2"/>
      <c r="EQ454" s="2">
        <v>0</v>
      </c>
      <c r="ER454" s="2">
        <v>0</v>
      </c>
      <c r="ES454" s="2">
        <v>0</v>
      </c>
      <c r="ET454" s="2">
        <v>0</v>
      </c>
      <c r="EU454" s="2">
        <v>0</v>
      </c>
      <c r="EV454" s="2">
        <v>0</v>
      </c>
      <c r="EW454" s="2">
        <v>0</v>
      </c>
      <c r="EX454" s="2">
        <v>0</v>
      </c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>
        <v>0</v>
      </c>
      <c r="FR454" s="2">
        <f t="shared" si="549"/>
        <v>0</v>
      </c>
      <c r="FS454" s="2">
        <v>0</v>
      </c>
      <c r="FT454" s="2" t="s">
        <v>23</v>
      </c>
      <c r="FU454" s="2" t="s">
        <v>24</v>
      </c>
      <c r="FV454" s="2"/>
      <c r="FW454" s="2"/>
      <c r="FX454" s="2">
        <v>115.2</v>
      </c>
      <c r="FY454" s="2">
        <v>70.55</v>
      </c>
      <c r="FZ454" s="2"/>
      <c r="GA454" s="2" t="s">
        <v>6</v>
      </c>
      <c r="GB454" s="2"/>
      <c r="GC454" s="2"/>
      <c r="GD454" s="2">
        <v>0</v>
      </c>
      <c r="GE454" s="2"/>
      <c r="GF454" s="2">
        <v>488433216</v>
      </c>
      <c r="GG454" s="2">
        <v>2</v>
      </c>
      <c r="GH454" s="2">
        <v>1</v>
      </c>
      <c r="GI454" s="2">
        <v>-2</v>
      </c>
      <c r="GJ454" s="2">
        <v>0</v>
      </c>
      <c r="GK454" s="2">
        <f>ROUND(R454*(R12)/100,2)</f>
        <v>0</v>
      </c>
      <c r="GL454" s="2">
        <f t="shared" si="550"/>
        <v>0</v>
      </c>
      <c r="GM454" s="2">
        <f t="shared" si="551"/>
        <v>0</v>
      </c>
      <c r="GN454" s="2">
        <f t="shared" si="552"/>
        <v>0</v>
      </c>
      <c r="GO454" s="2">
        <f t="shared" si="553"/>
        <v>0</v>
      </c>
      <c r="GP454" s="2">
        <f t="shared" si="554"/>
        <v>0</v>
      </c>
      <c r="GQ454" s="2"/>
      <c r="GR454" s="2">
        <v>0</v>
      </c>
      <c r="GS454" s="2">
        <v>3</v>
      </c>
      <c r="GT454" s="2">
        <v>0</v>
      </c>
      <c r="GU454" s="2" t="s">
        <v>6</v>
      </c>
      <c r="GV454" s="2">
        <f t="shared" si="555"/>
        <v>0</v>
      </c>
      <c r="GW454" s="2">
        <v>1</v>
      </c>
      <c r="GX454" s="2">
        <f t="shared" si="556"/>
        <v>0</v>
      </c>
      <c r="GY454" s="2"/>
      <c r="GZ454" s="2"/>
      <c r="HA454" s="2">
        <v>0</v>
      </c>
      <c r="HB454" s="2">
        <v>0</v>
      </c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>
        <v>0</v>
      </c>
      <c r="IL454" s="2"/>
      <c r="IM454" s="2"/>
      <c r="IN454" s="2"/>
      <c r="IO454" s="2"/>
      <c r="IP454" s="2"/>
      <c r="IQ454" s="2"/>
      <c r="IR454" s="2"/>
      <c r="IS454" s="2"/>
      <c r="IT454" s="2"/>
      <c r="IU454" s="2"/>
    </row>
    <row r="455" spans="1:255" x14ac:dyDescent="0.2">
      <c r="A455">
        <v>18</v>
      </c>
      <c r="B455">
        <v>1</v>
      </c>
      <c r="C455">
        <v>1007</v>
      </c>
      <c r="E455" t="s">
        <v>703</v>
      </c>
      <c r="F455" t="s">
        <v>704</v>
      </c>
      <c r="G455" t="s">
        <v>705</v>
      </c>
      <c r="H455" t="s">
        <v>538</v>
      </c>
      <c r="I455">
        <f>I447*J455</f>
        <v>0.93806</v>
      </c>
      <c r="J455">
        <v>8.9</v>
      </c>
      <c r="O455">
        <f t="shared" si="523"/>
        <v>0</v>
      </c>
      <c r="P455">
        <f t="shared" si="524"/>
        <v>0</v>
      </c>
      <c r="Q455">
        <f t="shared" si="525"/>
        <v>0</v>
      </c>
      <c r="R455">
        <f t="shared" si="526"/>
        <v>0</v>
      </c>
      <c r="S455">
        <f t="shared" si="527"/>
        <v>0</v>
      </c>
      <c r="T455">
        <f t="shared" si="528"/>
        <v>0</v>
      </c>
      <c r="U455">
        <f t="shared" si="529"/>
        <v>0</v>
      </c>
      <c r="V455">
        <f t="shared" si="530"/>
        <v>0</v>
      </c>
      <c r="W455">
        <f t="shared" si="531"/>
        <v>0</v>
      </c>
      <c r="X455">
        <f t="shared" si="532"/>
        <v>0</v>
      </c>
      <c r="Y455">
        <f t="shared" si="533"/>
        <v>0</v>
      </c>
      <c r="AA455">
        <v>16688586</v>
      </c>
      <c r="AB455">
        <f t="shared" si="534"/>
        <v>0</v>
      </c>
      <c r="AC455">
        <f t="shared" si="535"/>
        <v>0</v>
      </c>
      <c r="AD455">
        <f t="shared" si="557"/>
        <v>0</v>
      </c>
      <c r="AE455">
        <f t="shared" si="558"/>
        <v>0</v>
      </c>
      <c r="AF455">
        <f t="shared" si="559"/>
        <v>0</v>
      </c>
      <c r="AG455">
        <f t="shared" si="536"/>
        <v>0</v>
      </c>
      <c r="AH455">
        <f t="shared" si="560"/>
        <v>0</v>
      </c>
      <c r="AI455">
        <f t="shared" si="561"/>
        <v>0</v>
      </c>
      <c r="AJ455">
        <f t="shared" si="537"/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115</v>
      </c>
      <c r="AU455">
        <v>71</v>
      </c>
      <c r="AV455">
        <v>1</v>
      </c>
      <c r="AW455">
        <v>1</v>
      </c>
      <c r="AZ455">
        <v>7.13</v>
      </c>
      <c r="BA455">
        <v>1</v>
      </c>
      <c r="BB455">
        <v>1</v>
      </c>
      <c r="BC455">
        <v>7.13</v>
      </c>
      <c r="BD455" t="s">
        <v>6</v>
      </c>
      <c r="BE455" t="s">
        <v>6</v>
      </c>
      <c r="BF455" t="s">
        <v>6</v>
      </c>
      <c r="BG455" t="s">
        <v>6</v>
      </c>
      <c r="BH455">
        <v>3</v>
      </c>
      <c r="BI455">
        <v>1</v>
      </c>
      <c r="BJ455" t="s">
        <v>6</v>
      </c>
      <c r="BM455">
        <v>18001</v>
      </c>
      <c r="BN455">
        <v>0</v>
      </c>
      <c r="BO455" t="s">
        <v>6</v>
      </c>
      <c r="BP455">
        <v>0</v>
      </c>
      <c r="BQ455">
        <v>2</v>
      </c>
      <c r="BR455">
        <v>0</v>
      </c>
      <c r="BS455">
        <v>1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6</v>
      </c>
      <c r="BZ455">
        <v>128</v>
      </c>
      <c r="CA455">
        <v>83</v>
      </c>
      <c r="CF455">
        <v>0</v>
      </c>
      <c r="CG455">
        <v>0</v>
      </c>
      <c r="CM455">
        <v>0</v>
      </c>
      <c r="CN455" t="s">
        <v>6</v>
      </c>
      <c r="CO455">
        <v>0</v>
      </c>
      <c r="CP455">
        <f t="shared" si="538"/>
        <v>0</v>
      </c>
      <c r="CQ455">
        <f t="shared" si="539"/>
        <v>0</v>
      </c>
      <c r="CR455">
        <f t="shared" si="540"/>
        <v>0</v>
      </c>
      <c r="CS455">
        <f t="shared" si="541"/>
        <v>0</v>
      </c>
      <c r="CT455">
        <f t="shared" si="542"/>
        <v>0</v>
      </c>
      <c r="CU455">
        <f t="shared" si="543"/>
        <v>0</v>
      </c>
      <c r="CV455">
        <f t="shared" si="544"/>
        <v>0</v>
      </c>
      <c r="CW455">
        <f t="shared" si="545"/>
        <v>0</v>
      </c>
      <c r="CX455">
        <f t="shared" si="546"/>
        <v>0</v>
      </c>
      <c r="CY455">
        <f t="shared" si="547"/>
        <v>0</v>
      </c>
      <c r="CZ455">
        <f t="shared" si="548"/>
        <v>0</v>
      </c>
      <c r="DC455" t="s">
        <v>6</v>
      </c>
      <c r="DD455" t="s">
        <v>6</v>
      </c>
      <c r="DE455" t="s">
        <v>6</v>
      </c>
      <c r="DF455" t="s">
        <v>6</v>
      </c>
      <c r="DG455" t="s">
        <v>6</v>
      </c>
      <c r="DH455" t="s">
        <v>6</v>
      </c>
      <c r="DI455" t="s">
        <v>6</v>
      </c>
      <c r="DJ455" t="s">
        <v>6</v>
      </c>
      <c r="DK455" t="s">
        <v>6</v>
      </c>
      <c r="DL455" t="s">
        <v>6</v>
      </c>
      <c r="DM455" t="s">
        <v>6</v>
      </c>
      <c r="DN455">
        <v>0</v>
      </c>
      <c r="DO455">
        <v>0</v>
      </c>
      <c r="DP455">
        <v>1</v>
      </c>
      <c r="DQ455">
        <v>1</v>
      </c>
      <c r="DU455">
        <v>1010</v>
      </c>
      <c r="DV455" t="s">
        <v>538</v>
      </c>
      <c r="DW455" t="s">
        <v>538</v>
      </c>
      <c r="DX455">
        <v>10</v>
      </c>
      <c r="EE455">
        <v>16510516</v>
      </c>
      <c r="EF455">
        <v>2</v>
      </c>
      <c r="EG455" t="s">
        <v>20</v>
      </c>
      <c r="EH455">
        <v>0</v>
      </c>
      <c r="EI455" t="s">
        <v>6</v>
      </c>
      <c r="EJ455">
        <v>1</v>
      </c>
      <c r="EK455">
        <v>18001</v>
      </c>
      <c r="EL455" t="s">
        <v>689</v>
      </c>
      <c r="EM455" t="s">
        <v>690</v>
      </c>
      <c r="EO455" t="s">
        <v>6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FQ455">
        <v>0</v>
      </c>
      <c r="FR455">
        <f t="shared" si="549"/>
        <v>0</v>
      </c>
      <c r="FS455">
        <v>0</v>
      </c>
      <c r="FT455" t="s">
        <v>23</v>
      </c>
      <c r="FU455" t="s">
        <v>24</v>
      </c>
      <c r="FX455">
        <v>115.2</v>
      </c>
      <c r="FY455">
        <v>70.55</v>
      </c>
      <c r="GA455" t="s">
        <v>6</v>
      </c>
      <c r="GD455">
        <v>0</v>
      </c>
      <c r="GF455">
        <v>488433216</v>
      </c>
      <c r="GG455">
        <v>1</v>
      </c>
      <c r="GH455">
        <v>1</v>
      </c>
      <c r="GI455">
        <v>4</v>
      </c>
      <c r="GJ455">
        <v>0</v>
      </c>
      <c r="GK455">
        <f>ROUND(R455*(S12)/100,2)</f>
        <v>0</v>
      </c>
      <c r="GL455">
        <f t="shared" si="550"/>
        <v>0</v>
      </c>
      <c r="GM455">
        <f t="shared" si="551"/>
        <v>0</v>
      </c>
      <c r="GN455">
        <f t="shared" si="552"/>
        <v>0</v>
      </c>
      <c r="GO455">
        <f t="shared" si="553"/>
        <v>0</v>
      </c>
      <c r="GP455">
        <f t="shared" si="554"/>
        <v>0</v>
      </c>
      <c r="GR455">
        <v>0</v>
      </c>
      <c r="GS455">
        <v>3</v>
      </c>
      <c r="GT455">
        <v>0</v>
      </c>
      <c r="GU455" t="s">
        <v>6</v>
      </c>
      <c r="GV455">
        <f t="shared" si="555"/>
        <v>0</v>
      </c>
      <c r="GW455">
        <v>1</v>
      </c>
      <c r="GX455">
        <f t="shared" si="556"/>
        <v>0</v>
      </c>
      <c r="HA455">
        <v>0</v>
      </c>
      <c r="HB455">
        <v>0</v>
      </c>
      <c r="IK455">
        <v>0</v>
      </c>
    </row>
    <row r="456" spans="1:255" x14ac:dyDescent="0.2">
      <c r="A456" s="2">
        <v>18</v>
      </c>
      <c r="B456" s="2">
        <v>1</v>
      </c>
      <c r="C456" s="2">
        <v>994</v>
      </c>
      <c r="D456" s="2"/>
      <c r="E456" s="2" t="s">
        <v>706</v>
      </c>
      <c r="F456" s="2" t="s">
        <v>707</v>
      </c>
      <c r="G456" s="2" t="s">
        <v>708</v>
      </c>
      <c r="H456" s="2" t="s">
        <v>250</v>
      </c>
      <c r="I456" s="2">
        <f>I446*J456</f>
        <v>9.3806E-2</v>
      </c>
      <c r="J456" s="2">
        <v>0.89</v>
      </c>
      <c r="K456" s="2"/>
      <c r="L456" s="2"/>
      <c r="M456" s="2"/>
      <c r="N456" s="2"/>
      <c r="O456" s="2">
        <f t="shared" si="523"/>
        <v>2.46</v>
      </c>
      <c r="P456" s="2">
        <f t="shared" si="524"/>
        <v>2.46</v>
      </c>
      <c r="Q456" s="2">
        <f t="shared" si="525"/>
        <v>0</v>
      </c>
      <c r="R456" s="2">
        <f t="shared" si="526"/>
        <v>0</v>
      </c>
      <c r="S456" s="2">
        <f t="shared" si="527"/>
        <v>0</v>
      </c>
      <c r="T456" s="2">
        <f t="shared" si="528"/>
        <v>0</v>
      </c>
      <c r="U456" s="2">
        <f t="shared" si="529"/>
        <v>0</v>
      </c>
      <c r="V456" s="2">
        <f t="shared" si="530"/>
        <v>0</v>
      </c>
      <c r="W456" s="2">
        <f t="shared" si="531"/>
        <v>0</v>
      </c>
      <c r="X456" s="2">
        <f t="shared" si="532"/>
        <v>0</v>
      </c>
      <c r="Y456" s="2">
        <f t="shared" si="533"/>
        <v>0</v>
      </c>
      <c r="Z456" s="2"/>
      <c r="AA456" s="2">
        <v>16688585</v>
      </c>
      <c r="AB456" s="2">
        <f t="shared" si="534"/>
        <v>26.2</v>
      </c>
      <c r="AC456" s="2">
        <f t="shared" si="535"/>
        <v>26.2</v>
      </c>
      <c r="AD456" s="2">
        <f t="shared" si="557"/>
        <v>0</v>
      </c>
      <c r="AE456" s="2">
        <f t="shared" si="558"/>
        <v>0</v>
      </c>
      <c r="AF456" s="2">
        <f t="shared" si="559"/>
        <v>0</v>
      </c>
      <c r="AG456" s="2">
        <f t="shared" si="536"/>
        <v>0</v>
      </c>
      <c r="AH456" s="2">
        <f t="shared" si="560"/>
        <v>0</v>
      </c>
      <c r="AI456" s="2">
        <f t="shared" si="561"/>
        <v>0</v>
      </c>
      <c r="AJ456" s="2">
        <f t="shared" si="537"/>
        <v>0</v>
      </c>
      <c r="AK456" s="2">
        <v>26.2</v>
      </c>
      <c r="AL456" s="2">
        <v>26.2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115</v>
      </c>
      <c r="AU456" s="2">
        <v>71</v>
      </c>
      <c r="AV456" s="2">
        <v>1</v>
      </c>
      <c r="AW456" s="2">
        <v>1</v>
      </c>
      <c r="AX456" s="2"/>
      <c r="AY456" s="2"/>
      <c r="AZ456" s="2">
        <v>1</v>
      </c>
      <c r="BA456" s="2">
        <v>1</v>
      </c>
      <c r="BB456" s="2">
        <v>1</v>
      </c>
      <c r="BC456" s="2">
        <v>1</v>
      </c>
      <c r="BD456" s="2" t="s">
        <v>6</v>
      </c>
      <c r="BE456" s="2" t="s">
        <v>6</v>
      </c>
      <c r="BF456" s="2" t="s">
        <v>6</v>
      </c>
      <c r="BG456" s="2" t="s">
        <v>6</v>
      </c>
      <c r="BH456" s="2">
        <v>3</v>
      </c>
      <c r="BI456" s="2">
        <v>1</v>
      </c>
      <c r="BJ456" s="2" t="s">
        <v>709</v>
      </c>
      <c r="BK456" s="2"/>
      <c r="BL456" s="2"/>
      <c r="BM456" s="2">
        <v>18001</v>
      </c>
      <c r="BN456" s="2">
        <v>0</v>
      </c>
      <c r="BO456" s="2" t="s">
        <v>6</v>
      </c>
      <c r="BP456" s="2">
        <v>0</v>
      </c>
      <c r="BQ456" s="2">
        <v>2</v>
      </c>
      <c r="BR456" s="2">
        <v>0</v>
      </c>
      <c r="BS456" s="2">
        <v>1</v>
      </c>
      <c r="BT456" s="2">
        <v>1</v>
      </c>
      <c r="BU456" s="2">
        <v>1</v>
      </c>
      <c r="BV456" s="2">
        <v>1</v>
      </c>
      <c r="BW456" s="2">
        <v>1</v>
      </c>
      <c r="BX456" s="2">
        <v>1</v>
      </c>
      <c r="BY456" s="2" t="s">
        <v>6</v>
      </c>
      <c r="BZ456" s="2">
        <v>128</v>
      </c>
      <c r="CA456" s="2">
        <v>83</v>
      </c>
      <c r="CB456" s="2"/>
      <c r="CC456" s="2"/>
      <c r="CD456" s="2"/>
      <c r="CE456" s="2"/>
      <c r="CF456" s="2">
        <v>0</v>
      </c>
      <c r="CG456" s="2">
        <v>0</v>
      </c>
      <c r="CH456" s="2"/>
      <c r="CI456" s="2"/>
      <c r="CJ456" s="2"/>
      <c r="CK456" s="2"/>
      <c r="CL456" s="2"/>
      <c r="CM456" s="2">
        <v>0</v>
      </c>
      <c r="CN456" s="2" t="s">
        <v>6</v>
      </c>
      <c r="CO456" s="2">
        <v>0</v>
      </c>
      <c r="CP456" s="2">
        <f t="shared" si="538"/>
        <v>2.46</v>
      </c>
      <c r="CQ456" s="2">
        <f t="shared" si="539"/>
        <v>26.2</v>
      </c>
      <c r="CR456" s="2">
        <f t="shared" si="540"/>
        <v>0</v>
      </c>
      <c r="CS456" s="2">
        <f t="shared" si="541"/>
        <v>0</v>
      </c>
      <c r="CT456" s="2">
        <f t="shared" si="542"/>
        <v>0</v>
      </c>
      <c r="CU456" s="2">
        <f t="shared" si="543"/>
        <v>0</v>
      </c>
      <c r="CV456" s="2">
        <f t="shared" si="544"/>
        <v>0</v>
      </c>
      <c r="CW456" s="2">
        <f t="shared" si="545"/>
        <v>0</v>
      </c>
      <c r="CX456" s="2">
        <f t="shared" si="546"/>
        <v>0</v>
      </c>
      <c r="CY456" s="2">
        <f t="shared" si="547"/>
        <v>0</v>
      </c>
      <c r="CZ456" s="2">
        <f t="shared" si="548"/>
        <v>0</v>
      </c>
      <c r="DA456" s="2"/>
      <c r="DB456" s="2"/>
      <c r="DC456" s="2" t="s">
        <v>6</v>
      </c>
      <c r="DD456" s="2" t="s">
        <v>6</v>
      </c>
      <c r="DE456" s="2" t="s">
        <v>6</v>
      </c>
      <c r="DF456" s="2" t="s">
        <v>6</v>
      </c>
      <c r="DG456" s="2" t="s">
        <v>6</v>
      </c>
      <c r="DH456" s="2" t="s">
        <v>6</v>
      </c>
      <c r="DI456" s="2" t="s">
        <v>6</v>
      </c>
      <c r="DJ456" s="2" t="s">
        <v>6</v>
      </c>
      <c r="DK456" s="2" t="s">
        <v>6</v>
      </c>
      <c r="DL456" s="2" t="s">
        <v>6</v>
      </c>
      <c r="DM456" s="2" t="s">
        <v>6</v>
      </c>
      <c r="DN456" s="2">
        <v>0</v>
      </c>
      <c r="DO456" s="2">
        <v>0</v>
      </c>
      <c r="DP456" s="2">
        <v>1</v>
      </c>
      <c r="DQ456" s="2">
        <v>1</v>
      </c>
      <c r="DR456" s="2"/>
      <c r="DS456" s="2"/>
      <c r="DT456" s="2"/>
      <c r="DU456" s="2">
        <v>1010</v>
      </c>
      <c r="DV456" s="2" t="s">
        <v>250</v>
      </c>
      <c r="DW456" s="2" t="s">
        <v>250</v>
      </c>
      <c r="DX456" s="2">
        <v>100</v>
      </c>
      <c r="DY456" s="2"/>
      <c r="DZ456" s="2"/>
      <c r="EA456" s="2"/>
      <c r="EB456" s="2"/>
      <c r="EC456" s="2"/>
      <c r="ED456" s="2"/>
      <c r="EE456" s="2">
        <v>16510516</v>
      </c>
      <c r="EF456" s="2">
        <v>2</v>
      </c>
      <c r="EG456" s="2" t="s">
        <v>20</v>
      </c>
      <c r="EH456" s="2">
        <v>0</v>
      </c>
      <c r="EI456" s="2" t="s">
        <v>6</v>
      </c>
      <c r="EJ456" s="2">
        <v>1</v>
      </c>
      <c r="EK456" s="2">
        <v>18001</v>
      </c>
      <c r="EL456" s="2" t="s">
        <v>689</v>
      </c>
      <c r="EM456" s="2" t="s">
        <v>690</v>
      </c>
      <c r="EN456" s="2"/>
      <c r="EO456" s="2" t="s">
        <v>6</v>
      </c>
      <c r="EP456" s="2"/>
      <c r="EQ456" s="2">
        <v>0</v>
      </c>
      <c r="ER456" s="2">
        <v>26.2</v>
      </c>
      <c r="ES456" s="2">
        <v>26.2</v>
      </c>
      <c r="ET456" s="2">
        <v>0</v>
      </c>
      <c r="EU456" s="2">
        <v>0</v>
      </c>
      <c r="EV456" s="2">
        <v>0</v>
      </c>
      <c r="EW456" s="2">
        <v>0</v>
      </c>
      <c r="EX456" s="2">
        <v>0</v>
      </c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>
        <v>0</v>
      </c>
      <c r="FR456" s="2">
        <f t="shared" si="549"/>
        <v>0</v>
      </c>
      <c r="FS456" s="2">
        <v>0</v>
      </c>
      <c r="FT456" s="2" t="s">
        <v>23</v>
      </c>
      <c r="FU456" s="2" t="s">
        <v>24</v>
      </c>
      <c r="FV456" s="2"/>
      <c r="FW456" s="2"/>
      <c r="FX456" s="2">
        <v>115.2</v>
      </c>
      <c r="FY456" s="2">
        <v>70.55</v>
      </c>
      <c r="FZ456" s="2"/>
      <c r="GA456" s="2" t="s">
        <v>6</v>
      </c>
      <c r="GB456" s="2"/>
      <c r="GC456" s="2"/>
      <c r="GD456" s="2">
        <v>0</v>
      </c>
      <c r="GE456" s="2"/>
      <c r="GF456" s="2">
        <v>1797855604</v>
      </c>
      <c r="GG456" s="2">
        <v>2</v>
      </c>
      <c r="GH456" s="2">
        <v>1</v>
      </c>
      <c r="GI456" s="2">
        <v>-2</v>
      </c>
      <c r="GJ456" s="2">
        <v>0</v>
      </c>
      <c r="GK456" s="2">
        <f>ROUND(R456*(R12)/100,2)</f>
        <v>0</v>
      </c>
      <c r="GL456" s="2">
        <f t="shared" si="550"/>
        <v>0</v>
      </c>
      <c r="GM456" s="2">
        <f t="shared" si="551"/>
        <v>2.46</v>
      </c>
      <c r="GN456" s="2">
        <f t="shared" si="552"/>
        <v>2.46</v>
      </c>
      <c r="GO456" s="2">
        <f t="shared" si="553"/>
        <v>0</v>
      </c>
      <c r="GP456" s="2">
        <f t="shared" si="554"/>
        <v>0</v>
      </c>
      <c r="GQ456" s="2"/>
      <c r="GR456" s="2">
        <v>0</v>
      </c>
      <c r="GS456" s="2">
        <v>3</v>
      </c>
      <c r="GT456" s="2">
        <v>0</v>
      </c>
      <c r="GU456" s="2" t="s">
        <v>6</v>
      </c>
      <c r="GV456" s="2">
        <f t="shared" si="555"/>
        <v>0</v>
      </c>
      <c r="GW456" s="2">
        <v>1</v>
      </c>
      <c r="GX456" s="2">
        <f t="shared" si="556"/>
        <v>0</v>
      </c>
      <c r="GY456" s="2"/>
      <c r="GZ456" s="2"/>
      <c r="HA456" s="2">
        <v>0</v>
      </c>
      <c r="HB456" s="2">
        <v>0</v>
      </c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>
        <v>0</v>
      </c>
      <c r="IL456" s="2"/>
      <c r="IM456" s="2"/>
      <c r="IN456" s="2"/>
      <c r="IO456" s="2"/>
      <c r="IP456" s="2"/>
      <c r="IQ456" s="2"/>
      <c r="IR456" s="2"/>
      <c r="IS456" s="2"/>
      <c r="IT456" s="2"/>
      <c r="IU456" s="2"/>
    </row>
    <row r="457" spans="1:255" x14ac:dyDescent="0.2">
      <c r="A457">
        <v>18</v>
      </c>
      <c r="B457">
        <v>1</v>
      </c>
      <c r="C457">
        <v>1008</v>
      </c>
      <c r="E457" t="s">
        <v>706</v>
      </c>
      <c r="F457" t="s">
        <v>707</v>
      </c>
      <c r="G457" t="s">
        <v>708</v>
      </c>
      <c r="H457" t="s">
        <v>250</v>
      </c>
      <c r="I457">
        <f>I447*J457</f>
        <v>9.3806E-2</v>
      </c>
      <c r="J457">
        <v>0.89</v>
      </c>
      <c r="O457">
        <f t="shared" si="523"/>
        <v>17.52</v>
      </c>
      <c r="P457">
        <f t="shared" si="524"/>
        <v>17.52</v>
      </c>
      <c r="Q457">
        <f t="shared" si="525"/>
        <v>0</v>
      </c>
      <c r="R457">
        <f t="shared" si="526"/>
        <v>0</v>
      </c>
      <c r="S457">
        <f t="shared" si="527"/>
        <v>0</v>
      </c>
      <c r="T457">
        <f t="shared" si="528"/>
        <v>0</v>
      </c>
      <c r="U457">
        <f t="shared" si="529"/>
        <v>0</v>
      </c>
      <c r="V457">
        <f t="shared" si="530"/>
        <v>0</v>
      </c>
      <c r="W457">
        <f t="shared" si="531"/>
        <v>0</v>
      </c>
      <c r="X457">
        <f t="shared" si="532"/>
        <v>0</v>
      </c>
      <c r="Y457">
        <f t="shared" si="533"/>
        <v>0</v>
      </c>
      <c r="AA457">
        <v>16688586</v>
      </c>
      <c r="AB457">
        <f t="shared" si="534"/>
        <v>26.2</v>
      </c>
      <c r="AC457">
        <f t="shared" si="535"/>
        <v>26.2</v>
      </c>
      <c r="AD457">
        <f t="shared" si="557"/>
        <v>0</v>
      </c>
      <c r="AE457">
        <f t="shared" si="558"/>
        <v>0</v>
      </c>
      <c r="AF457">
        <f t="shared" si="559"/>
        <v>0</v>
      </c>
      <c r="AG457">
        <f t="shared" si="536"/>
        <v>0</v>
      </c>
      <c r="AH457">
        <f t="shared" si="560"/>
        <v>0</v>
      </c>
      <c r="AI457">
        <f t="shared" si="561"/>
        <v>0</v>
      </c>
      <c r="AJ457">
        <f t="shared" si="537"/>
        <v>0</v>
      </c>
      <c r="AK457">
        <v>26.2</v>
      </c>
      <c r="AL457">
        <v>26.2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115</v>
      </c>
      <c r="AU457">
        <v>71</v>
      </c>
      <c r="AV457">
        <v>1</v>
      </c>
      <c r="AW457">
        <v>1</v>
      </c>
      <c r="AZ457">
        <v>7.13</v>
      </c>
      <c r="BA457">
        <v>1</v>
      </c>
      <c r="BB457">
        <v>1</v>
      </c>
      <c r="BC457">
        <v>7.13</v>
      </c>
      <c r="BD457" t="s">
        <v>6</v>
      </c>
      <c r="BE457" t="s">
        <v>6</v>
      </c>
      <c r="BF457" t="s">
        <v>6</v>
      </c>
      <c r="BG457" t="s">
        <v>6</v>
      </c>
      <c r="BH457">
        <v>3</v>
      </c>
      <c r="BI457">
        <v>1</v>
      </c>
      <c r="BJ457" t="s">
        <v>709</v>
      </c>
      <c r="BM457">
        <v>18001</v>
      </c>
      <c r="BN457">
        <v>0</v>
      </c>
      <c r="BO457" t="s">
        <v>6</v>
      </c>
      <c r="BP457">
        <v>0</v>
      </c>
      <c r="BQ457">
        <v>2</v>
      </c>
      <c r="BR457">
        <v>0</v>
      </c>
      <c r="BS457">
        <v>1</v>
      </c>
      <c r="BT457">
        <v>1</v>
      </c>
      <c r="BU457">
        <v>1</v>
      </c>
      <c r="BV457">
        <v>1</v>
      </c>
      <c r="BW457">
        <v>1</v>
      </c>
      <c r="BX457">
        <v>1</v>
      </c>
      <c r="BY457" t="s">
        <v>6</v>
      </c>
      <c r="BZ457">
        <v>128</v>
      </c>
      <c r="CA457">
        <v>83</v>
      </c>
      <c r="CF457">
        <v>0</v>
      </c>
      <c r="CG457">
        <v>0</v>
      </c>
      <c r="CM457">
        <v>0</v>
      </c>
      <c r="CN457" t="s">
        <v>6</v>
      </c>
      <c r="CO457">
        <v>0</v>
      </c>
      <c r="CP457">
        <f t="shared" si="538"/>
        <v>17.52</v>
      </c>
      <c r="CQ457">
        <f t="shared" si="539"/>
        <v>186.80599999999998</v>
      </c>
      <c r="CR457">
        <f t="shared" si="540"/>
        <v>0</v>
      </c>
      <c r="CS457">
        <f t="shared" si="541"/>
        <v>0</v>
      </c>
      <c r="CT457">
        <f t="shared" si="542"/>
        <v>0</v>
      </c>
      <c r="CU457">
        <f t="shared" si="543"/>
        <v>0</v>
      </c>
      <c r="CV457">
        <f t="shared" si="544"/>
        <v>0</v>
      </c>
      <c r="CW457">
        <f t="shared" si="545"/>
        <v>0</v>
      </c>
      <c r="CX457">
        <f t="shared" si="546"/>
        <v>0</v>
      </c>
      <c r="CY457">
        <f t="shared" si="547"/>
        <v>0</v>
      </c>
      <c r="CZ457">
        <f t="shared" si="548"/>
        <v>0</v>
      </c>
      <c r="DC457" t="s">
        <v>6</v>
      </c>
      <c r="DD457" t="s">
        <v>6</v>
      </c>
      <c r="DE457" t="s">
        <v>6</v>
      </c>
      <c r="DF457" t="s">
        <v>6</v>
      </c>
      <c r="DG457" t="s">
        <v>6</v>
      </c>
      <c r="DH457" t="s">
        <v>6</v>
      </c>
      <c r="DI457" t="s">
        <v>6</v>
      </c>
      <c r="DJ457" t="s">
        <v>6</v>
      </c>
      <c r="DK457" t="s">
        <v>6</v>
      </c>
      <c r="DL457" t="s">
        <v>6</v>
      </c>
      <c r="DM457" t="s">
        <v>6</v>
      </c>
      <c r="DN457">
        <v>0</v>
      </c>
      <c r="DO457">
        <v>0</v>
      </c>
      <c r="DP457">
        <v>1</v>
      </c>
      <c r="DQ457">
        <v>1</v>
      </c>
      <c r="DU457">
        <v>1010</v>
      </c>
      <c r="DV457" t="s">
        <v>250</v>
      </c>
      <c r="DW457" t="s">
        <v>250</v>
      </c>
      <c r="DX457">
        <v>100</v>
      </c>
      <c r="EE457">
        <v>16510516</v>
      </c>
      <c r="EF457">
        <v>2</v>
      </c>
      <c r="EG457" t="s">
        <v>20</v>
      </c>
      <c r="EH457">
        <v>0</v>
      </c>
      <c r="EI457" t="s">
        <v>6</v>
      </c>
      <c r="EJ457">
        <v>1</v>
      </c>
      <c r="EK457">
        <v>18001</v>
      </c>
      <c r="EL457" t="s">
        <v>689</v>
      </c>
      <c r="EM457" t="s">
        <v>690</v>
      </c>
      <c r="EO457" t="s">
        <v>6</v>
      </c>
      <c r="EQ457">
        <v>0</v>
      </c>
      <c r="ER457">
        <v>26.2</v>
      </c>
      <c r="ES457">
        <v>26.2</v>
      </c>
      <c r="ET457">
        <v>0</v>
      </c>
      <c r="EU457">
        <v>0</v>
      </c>
      <c r="EV457">
        <v>0</v>
      </c>
      <c r="EW457">
        <v>0</v>
      </c>
      <c r="EX457">
        <v>0</v>
      </c>
      <c r="FQ457">
        <v>0</v>
      </c>
      <c r="FR457">
        <f t="shared" si="549"/>
        <v>0</v>
      </c>
      <c r="FS457">
        <v>0</v>
      </c>
      <c r="FT457" t="s">
        <v>23</v>
      </c>
      <c r="FU457" t="s">
        <v>24</v>
      </c>
      <c r="FX457">
        <v>115.2</v>
      </c>
      <c r="FY457">
        <v>70.55</v>
      </c>
      <c r="GA457" t="s">
        <v>6</v>
      </c>
      <c r="GD457">
        <v>0</v>
      </c>
      <c r="GF457">
        <v>1797855604</v>
      </c>
      <c r="GG457">
        <v>1</v>
      </c>
      <c r="GH457">
        <v>1</v>
      </c>
      <c r="GI457">
        <v>4</v>
      </c>
      <c r="GJ457">
        <v>0</v>
      </c>
      <c r="GK457">
        <f>ROUND(R457*(S12)/100,2)</f>
        <v>0</v>
      </c>
      <c r="GL457">
        <f t="shared" si="550"/>
        <v>0</v>
      </c>
      <c r="GM457">
        <f t="shared" si="551"/>
        <v>17.52</v>
      </c>
      <c r="GN457">
        <f t="shared" si="552"/>
        <v>17.52</v>
      </c>
      <c r="GO457">
        <f t="shared" si="553"/>
        <v>0</v>
      </c>
      <c r="GP457">
        <f t="shared" si="554"/>
        <v>0</v>
      </c>
      <c r="GR457">
        <v>0</v>
      </c>
      <c r="GS457">
        <v>3</v>
      </c>
      <c r="GT457">
        <v>0</v>
      </c>
      <c r="GU457" t="s">
        <v>6</v>
      </c>
      <c r="GV457">
        <f t="shared" si="555"/>
        <v>0</v>
      </c>
      <c r="GW457">
        <v>1</v>
      </c>
      <c r="GX457">
        <f t="shared" si="556"/>
        <v>0</v>
      </c>
      <c r="HA457">
        <v>0</v>
      </c>
      <c r="HB457">
        <v>0</v>
      </c>
      <c r="IK457">
        <v>0</v>
      </c>
    </row>
    <row r="458" spans="1:255" x14ac:dyDescent="0.2">
      <c r="A458" s="2">
        <v>17</v>
      </c>
      <c r="B458" s="2">
        <v>1</v>
      </c>
      <c r="C458" s="2">
        <f>ROW(SmtRes!A1022)</f>
        <v>1022</v>
      </c>
      <c r="D458" s="2">
        <f>ROW(EtalonRes!A959)</f>
        <v>959</v>
      </c>
      <c r="E458" s="2" t="s">
        <v>710</v>
      </c>
      <c r="F458" s="2" t="s">
        <v>711</v>
      </c>
      <c r="G458" s="2" t="s">
        <v>712</v>
      </c>
      <c r="H458" s="2" t="s">
        <v>447</v>
      </c>
      <c r="I458" s="2">
        <v>12</v>
      </c>
      <c r="J458" s="2">
        <v>0</v>
      </c>
      <c r="K458" s="2"/>
      <c r="L458" s="2"/>
      <c r="M458" s="2"/>
      <c r="N458" s="2"/>
      <c r="O458" s="2">
        <f t="shared" si="523"/>
        <v>538.97</v>
      </c>
      <c r="P458" s="2">
        <f t="shared" si="524"/>
        <v>302.52</v>
      </c>
      <c r="Q458" s="2">
        <f t="shared" si="525"/>
        <v>52.5</v>
      </c>
      <c r="R458" s="2">
        <f t="shared" si="526"/>
        <v>1.8</v>
      </c>
      <c r="S458" s="2">
        <f t="shared" si="527"/>
        <v>183.95</v>
      </c>
      <c r="T458" s="2">
        <f t="shared" si="528"/>
        <v>0</v>
      </c>
      <c r="U458" s="2">
        <f t="shared" si="529"/>
        <v>20.285999999999998</v>
      </c>
      <c r="V458" s="2">
        <f t="shared" si="530"/>
        <v>0.15000000000000002</v>
      </c>
      <c r="W458" s="2">
        <f t="shared" si="531"/>
        <v>0</v>
      </c>
      <c r="X458" s="2">
        <f t="shared" si="532"/>
        <v>213.61</v>
      </c>
      <c r="Y458" s="2">
        <f t="shared" si="533"/>
        <v>131.88</v>
      </c>
      <c r="Z458" s="2"/>
      <c r="AA458" s="2">
        <v>16688585</v>
      </c>
      <c r="AB458" s="2">
        <f t="shared" si="534"/>
        <v>44.914499999999997</v>
      </c>
      <c r="AC458" s="2">
        <f t="shared" si="535"/>
        <v>25.21</v>
      </c>
      <c r="AD458" s="2">
        <f>ROUND(((((ET458*1.25))-((EU458*1.25)))+AE458),6)</f>
        <v>4.375</v>
      </c>
      <c r="AE458" s="2">
        <f>ROUND(((EU458*1.25)),6)</f>
        <v>0.15</v>
      </c>
      <c r="AF458" s="2">
        <f>ROUND(((EV458*1.15)),6)</f>
        <v>15.329499999999999</v>
      </c>
      <c r="AG458" s="2">
        <f t="shared" si="536"/>
        <v>0</v>
      </c>
      <c r="AH458" s="2">
        <f>((EW458*1.15))</f>
        <v>1.6904999999999999</v>
      </c>
      <c r="AI458" s="2">
        <f>((EX458*1.25))</f>
        <v>1.2500000000000001E-2</v>
      </c>
      <c r="AJ458" s="2">
        <f t="shared" si="537"/>
        <v>0</v>
      </c>
      <c r="AK458" s="2">
        <v>42.04</v>
      </c>
      <c r="AL458" s="2">
        <v>25.21</v>
      </c>
      <c r="AM458" s="2">
        <v>3.5</v>
      </c>
      <c r="AN458" s="2">
        <v>0.12</v>
      </c>
      <c r="AO458" s="2">
        <v>13.33</v>
      </c>
      <c r="AP458" s="2">
        <v>0</v>
      </c>
      <c r="AQ458" s="2">
        <v>1.47</v>
      </c>
      <c r="AR458" s="2">
        <v>0.01</v>
      </c>
      <c r="AS458" s="2">
        <v>0</v>
      </c>
      <c r="AT458" s="2">
        <v>115</v>
      </c>
      <c r="AU458" s="2">
        <v>71</v>
      </c>
      <c r="AV458" s="2">
        <v>1</v>
      </c>
      <c r="AW458" s="2">
        <v>1</v>
      </c>
      <c r="AX458" s="2"/>
      <c r="AY458" s="2"/>
      <c r="AZ458" s="2">
        <v>1</v>
      </c>
      <c r="BA458" s="2">
        <v>1</v>
      </c>
      <c r="BB458" s="2">
        <v>1</v>
      </c>
      <c r="BC458" s="2">
        <v>1</v>
      </c>
      <c r="BD458" s="2" t="s">
        <v>6</v>
      </c>
      <c r="BE458" s="2" t="s">
        <v>6</v>
      </c>
      <c r="BF458" s="2" t="s">
        <v>6</v>
      </c>
      <c r="BG458" s="2" t="s">
        <v>6</v>
      </c>
      <c r="BH458" s="2">
        <v>0</v>
      </c>
      <c r="BI458" s="2">
        <v>1</v>
      </c>
      <c r="BJ458" s="2" t="s">
        <v>713</v>
      </c>
      <c r="BK458" s="2"/>
      <c r="BL458" s="2"/>
      <c r="BM458" s="2">
        <v>16001</v>
      </c>
      <c r="BN458" s="2">
        <v>0</v>
      </c>
      <c r="BO458" s="2" t="s">
        <v>6</v>
      </c>
      <c r="BP458" s="2">
        <v>0</v>
      </c>
      <c r="BQ458" s="2">
        <v>2</v>
      </c>
      <c r="BR458" s="2">
        <v>0</v>
      </c>
      <c r="BS458" s="2">
        <v>1</v>
      </c>
      <c r="BT458" s="2">
        <v>1</v>
      </c>
      <c r="BU458" s="2">
        <v>1</v>
      </c>
      <c r="BV458" s="2">
        <v>1</v>
      </c>
      <c r="BW458" s="2">
        <v>1</v>
      </c>
      <c r="BX458" s="2">
        <v>1</v>
      </c>
      <c r="BY458" s="2" t="s">
        <v>6</v>
      </c>
      <c r="BZ458" s="2">
        <v>128</v>
      </c>
      <c r="CA458" s="2">
        <v>83</v>
      </c>
      <c r="CB458" s="2"/>
      <c r="CC458" s="2"/>
      <c r="CD458" s="2"/>
      <c r="CE458" s="2"/>
      <c r="CF458" s="2">
        <v>0</v>
      </c>
      <c r="CG458" s="2">
        <v>0</v>
      </c>
      <c r="CH458" s="2"/>
      <c r="CI458" s="2"/>
      <c r="CJ458" s="2"/>
      <c r="CK458" s="2"/>
      <c r="CL458" s="2"/>
      <c r="CM458" s="2">
        <v>0</v>
      </c>
      <c r="CN458" s="2" t="s">
        <v>1583</v>
      </c>
      <c r="CO458" s="2">
        <v>0</v>
      </c>
      <c r="CP458" s="2">
        <f t="shared" si="538"/>
        <v>538.97</v>
      </c>
      <c r="CQ458" s="2">
        <f t="shared" si="539"/>
        <v>25.21</v>
      </c>
      <c r="CR458" s="2">
        <f t="shared" si="540"/>
        <v>4.375</v>
      </c>
      <c r="CS458" s="2">
        <f t="shared" si="541"/>
        <v>0.15</v>
      </c>
      <c r="CT458" s="2">
        <f t="shared" si="542"/>
        <v>15.329499999999999</v>
      </c>
      <c r="CU458" s="2">
        <f t="shared" si="543"/>
        <v>0</v>
      </c>
      <c r="CV458" s="2">
        <f t="shared" si="544"/>
        <v>1.6904999999999999</v>
      </c>
      <c r="CW458" s="2">
        <f t="shared" si="545"/>
        <v>1.2500000000000001E-2</v>
      </c>
      <c r="CX458" s="2">
        <f t="shared" si="546"/>
        <v>0</v>
      </c>
      <c r="CY458" s="2">
        <f t="shared" si="547"/>
        <v>213.61250000000001</v>
      </c>
      <c r="CZ458" s="2">
        <f t="shared" si="548"/>
        <v>131.88249999999999</v>
      </c>
      <c r="DA458" s="2"/>
      <c r="DB458" s="2"/>
      <c r="DC458" s="2" t="s">
        <v>6</v>
      </c>
      <c r="DD458" s="2" t="s">
        <v>6</v>
      </c>
      <c r="DE458" s="2" t="s">
        <v>96</v>
      </c>
      <c r="DF458" s="2" t="s">
        <v>96</v>
      </c>
      <c r="DG458" s="2" t="s">
        <v>97</v>
      </c>
      <c r="DH458" s="2" t="s">
        <v>6</v>
      </c>
      <c r="DI458" s="2" t="s">
        <v>97</v>
      </c>
      <c r="DJ458" s="2" t="s">
        <v>96</v>
      </c>
      <c r="DK458" s="2" t="s">
        <v>6</v>
      </c>
      <c r="DL458" s="2" t="s">
        <v>6</v>
      </c>
      <c r="DM458" s="2" t="s">
        <v>6</v>
      </c>
      <c r="DN458" s="2">
        <v>0</v>
      </c>
      <c r="DO458" s="2">
        <v>0</v>
      </c>
      <c r="DP458" s="2">
        <v>1</v>
      </c>
      <c r="DQ458" s="2">
        <v>1</v>
      </c>
      <c r="DR458" s="2"/>
      <c r="DS458" s="2"/>
      <c r="DT458" s="2"/>
      <c r="DU458" s="2">
        <v>1013</v>
      </c>
      <c r="DV458" s="2" t="s">
        <v>447</v>
      </c>
      <c r="DW458" s="2" t="s">
        <v>447</v>
      </c>
      <c r="DX458" s="2">
        <v>1</v>
      </c>
      <c r="DY458" s="2"/>
      <c r="DZ458" s="2"/>
      <c r="EA458" s="2"/>
      <c r="EB458" s="2"/>
      <c r="EC458" s="2"/>
      <c r="ED458" s="2"/>
      <c r="EE458" s="2">
        <v>16510514</v>
      </c>
      <c r="EF458" s="2">
        <v>2</v>
      </c>
      <c r="EG458" s="2" t="s">
        <v>20</v>
      </c>
      <c r="EH458" s="2">
        <v>0</v>
      </c>
      <c r="EI458" s="2" t="s">
        <v>6</v>
      </c>
      <c r="EJ458" s="2">
        <v>1</v>
      </c>
      <c r="EK458" s="2">
        <v>16001</v>
      </c>
      <c r="EL458" s="2" t="s">
        <v>647</v>
      </c>
      <c r="EM458" s="2" t="s">
        <v>648</v>
      </c>
      <c r="EN458" s="2"/>
      <c r="EO458" s="2" t="s">
        <v>100</v>
      </c>
      <c r="EP458" s="2"/>
      <c r="EQ458" s="2">
        <v>0</v>
      </c>
      <c r="ER458" s="2">
        <v>42.04</v>
      </c>
      <c r="ES458" s="2">
        <v>25.21</v>
      </c>
      <c r="ET458" s="2">
        <v>3.5</v>
      </c>
      <c r="EU458" s="2">
        <v>0.12</v>
      </c>
      <c r="EV458" s="2">
        <v>13.33</v>
      </c>
      <c r="EW458" s="2">
        <v>1.47</v>
      </c>
      <c r="EX458" s="2">
        <v>0.01</v>
      </c>
      <c r="EY458" s="2">
        <v>0</v>
      </c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>
        <v>0</v>
      </c>
      <c r="FR458" s="2">
        <f t="shared" si="549"/>
        <v>0</v>
      </c>
      <c r="FS458" s="2">
        <v>0</v>
      </c>
      <c r="FT458" s="2" t="s">
        <v>23</v>
      </c>
      <c r="FU458" s="2" t="s">
        <v>24</v>
      </c>
      <c r="FV458" s="2"/>
      <c r="FW458" s="2"/>
      <c r="FX458" s="2">
        <v>115.2</v>
      </c>
      <c r="FY458" s="2">
        <v>70.55</v>
      </c>
      <c r="FZ458" s="2"/>
      <c r="GA458" s="2" t="s">
        <v>6</v>
      </c>
      <c r="GB458" s="2"/>
      <c r="GC458" s="2"/>
      <c r="GD458" s="2">
        <v>0</v>
      </c>
      <c r="GE458" s="2"/>
      <c r="GF458" s="2">
        <v>1420229388</v>
      </c>
      <c r="GG458" s="2">
        <v>2</v>
      </c>
      <c r="GH458" s="2">
        <v>1</v>
      </c>
      <c r="GI458" s="2">
        <v>-2</v>
      </c>
      <c r="GJ458" s="2">
        <v>0</v>
      </c>
      <c r="GK458" s="2">
        <f>ROUND(R458*(R12)/100,2)</f>
        <v>0</v>
      </c>
      <c r="GL458" s="2">
        <f t="shared" si="550"/>
        <v>0</v>
      </c>
      <c r="GM458" s="2">
        <f t="shared" si="551"/>
        <v>884.46</v>
      </c>
      <c r="GN458" s="2">
        <f t="shared" si="552"/>
        <v>884.46</v>
      </c>
      <c r="GO458" s="2">
        <f t="shared" si="553"/>
        <v>0</v>
      </c>
      <c r="GP458" s="2">
        <f t="shared" si="554"/>
        <v>0</v>
      </c>
      <c r="GQ458" s="2"/>
      <c r="GR458" s="2">
        <v>0</v>
      </c>
      <c r="GS458" s="2">
        <v>3</v>
      </c>
      <c r="GT458" s="2">
        <v>0</v>
      </c>
      <c r="GU458" s="2" t="s">
        <v>6</v>
      </c>
      <c r="GV458" s="2">
        <f t="shared" si="555"/>
        <v>0</v>
      </c>
      <c r="GW458" s="2">
        <v>1</v>
      </c>
      <c r="GX458" s="2">
        <f t="shared" si="556"/>
        <v>0</v>
      </c>
      <c r="GY458" s="2"/>
      <c r="GZ458" s="2"/>
      <c r="HA458" s="2">
        <v>0</v>
      </c>
      <c r="HB458" s="2">
        <v>0</v>
      </c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>
        <v>0</v>
      </c>
      <c r="IL458" s="2"/>
      <c r="IM458" s="2"/>
      <c r="IN458" s="2"/>
      <c r="IO458" s="2"/>
      <c r="IP458" s="2"/>
      <c r="IQ458" s="2"/>
      <c r="IR458" s="2"/>
      <c r="IS458" s="2"/>
      <c r="IT458" s="2"/>
      <c r="IU458" s="2"/>
    </row>
    <row r="459" spans="1:255" x14ac:dyDescent="0.2">
      <c r="A459">
        <v>17</v>
      </c>
      <c r="B459">
        <v>1</v>
      </c>
      <c r="C459">
        <f>ROW(SmtRes!A1032)</f>
        <v>1032</v>
      </c>
      <c r="D459">
        <f>ROW(EtalonRes!A968)</f>
        <v>968</v>
      </c>
      <c r="E459" t="s">
        <v>710</v>
      </c>
      <c r="F459" t="s">
        <v>711</v>
      </c>
      <c r="G459" t="s">
        <v>712</v>
      </c>
      <c r="H459" t="s">
        <v>447</v>
      </c>
      <c r="I459">
        <v>12</v>
      </c>
      <c r="J459">
        <v>0</v>
      </c>
      <c r="O459">
        <f t="shared" si="523"/>
        <v>3842.89</v>
      </c>
      <c r="P459">
        <f t="shared" si="524"/>
        <v>2156.9699999999998</v>
      </c>
      <c r="Q459">
        <f t="shared" si="525"/>
        <v>374.33</v>
      </c>
      <c r="R459">
        <f t="shared" si="526"/>
        <v>12.83</v>
      </c>
      <c r="S459">
        <f t="shared" si="527"/>
        <v>1311.59</v>
      </c>
      <c r="T459">
        <f t="shared" si="528"/>
        <v>0</v>
      </c>
      <c r="U459">
        <f t="shared" si="529"/>
        <v>20.285999999999998</v>
      </c>
      <c r="V459">
        <f t="shared" si="530"/>
        <v>0.15000000000000002</v>
      </c>
      <c r="W459">
        <f t="shared" si="531"/>
        <v>0</v>
      </c>
      <c r="X459">
        <f t="shared" si="532"/>
        <v>1523.08</v>
      </c>
      <c r="Y459">
        <f t="shared" si="533"/>
        <v>940.34</v>
      </c>
      <c r="AA459">
        <v>16688586</v>
      </c>
      <c r="AB459">
        <f t="shared" si="534"/>
        <v>44.914499999999997</v>
      </c>
      <c r="AC459">
        <f t="shared" si="535"/>
        <v>25.21</v>
      </c>
      <c r="AD459">
        <f>ROUND(((((ET459*1.25))-((EU459*1.25)))+AE459),6)</f>
        <v>4.375</v>
      </c>
      <c r="AE459">
        <f>ROUND(((EU459*1.25)),6)</f>
        <v>0.15</v>
      </c>
      <c r="AF459">
        <f>ROUND(((EV459*1.15)),6)</f>
        <v>15.329499999999999</v>
      </c>
      <c r="AG459">
        <f t="shared" si="536"/>
        <v>0</v>
      </c>
      <c r="AH459">
        <f>((EW459*1.15))</f>
        <v>1.6904999999999999</v>
      </c>
      <c r="AI459">
        <f>((EX459*1.25))</f>
        <v>1.2500000000000001E-2</v>
      </c>
      <c r="AJ459">
        <f t="shared" si="537"/>
        <v>0</v>
      </c>
      <c r="AK459">
        <v>42.04</v>
      </c>
      <c r="AL459">
        <v>25.21</v>
      </c>
      <c r="AM459">
        <v>3.5</v>
      </c>
      <c r="AN459">
        <v>0.12</v>
      </c>
      <c r="AO459">
        <v>13.33</v>
      </c>
      <c r="AP459">
        <v>0</v>
      </c>
      <c r="AQ459">
        <v>1.47</v>
      </c>
      <c r="AR459">
        <v>0.01</v>
      </c>
      <c r="AS459">
        <v>0</v>
      </c>
      <c r="AT459">
        <v>115</v>
      </c>
      <c r="AU459">
        <v>71</v>
      </c>
      <c r="AV459">
        <v>1</v>
      </c>
      <c r="AW459">
        <v>1</v>
      </c>
      <c r="AZ459">
        <v>7.13</v>
      </c>
      <c r="BA459">
        <v>7.13</v>
      </c>
      <c r="BB459">
        <v>7.13</v>
      </c>
      <c r="BC459">
        <v>7.13</v>
      </c>
      <c r="BD459" t="s">
        <v>6</v>
      </c>
      <c r="BE459" t="s">
        <v>6</v>
      </c>
      <c r="BF459" t="s">
        <v>6</v>
      </c>
      <c r="BG459" t="s">
        <v>6</v>
      </c>
      <c r="BH459">
        <v>0</v>
      </c>
      <c r="BI459">
        <v>1</v>
      </c>
      <c r="BJ459" t="s">
        <v>713</v>
      </c>
      <c r="BM459">
        <v>16001</v>
      </c>
      <c r="BN459">
        <v>0</v>
      </c>
      <c r="BO459" t="s">
        <v>6</v>
      </c>
      <c r="BP459">
        <v>0</v>
      </c>
      <c r="BQ459">
        <v>2</v>
      </c>
      <c r="BR459">
        <v>0</v>
      </c>
      <c r="BS459">
        <v>7.13</v>
      </c>
      <c r="BT459">
        <v>1</v>
      </c>
      <c r="BU459">
        <v>1</v>
      </c>
      <c r="BV459">
        <v>1</v>
      </c>
      <c r="BW459">
        <v>1</v>
      </c>
      <c r="BX459">
        <v>1</v>
      </c>
      <c r="BY459" t="s">
        <v>6</v>
      </c>
      <c r="BZ459">
        <v>128</v>
      </c>
      <c r="CA459">
        <v>83</v>
      </c>
      <c r="CF459">
        <v>0</v>
      </c>
      <c r="CG459">
        <v>0</v>
      </c>
      <c r="CM459">
        <v>0</v>
      </c>
      <c r="CN459" t="s">
        <v>1583</v>
      </c>
      <c r="CO459">
        <v>0</v>
      </c>
      <c r="CP459">
        <f t="shared" si="538"/>
        <v>3842.8899999999994</v>
      </c>
      <c r="CQ459">
        <f t="shared" si="539"/>
        <v>179.7473</v>
      </c>
      <c r="CR459">
        <f t="shared" si="540"/>
        <v>31.193749999999998</v>
      </c>
      <c r="CS459">
        <f t="shared" si="541"/>
        <v>1.0694999999999999</v>
      </c>
      <c r="CT459">
        <f t="shared" si="542"/>
        <v>109.299335</v>
      </c>
      <c r="CU459">
        <f t="shared" si="543"/>
        <v>0</v>
      </c>
      <c r="CV459">
        <f t="shared" si="544"/>
        <v>1.6904999999999999</v>
      </c>
      <c r="CW459">
        <f t="shared" si="545"/>
        <v>1.2500000000000001E-2</v>
      </c>
      <c r="CX459">
        <f t="shared" si="546"/>
        <v>0</v>
      </c>
      <c r="CY459">
        <f t="shared" si="547"/>
        <v>1523.0829999999999</v>
      </c>
      <c r="CZ459">
        <f t="shared" si="548"/>
        <v>940.33819999999992</v>
      </c>
      <c r="DC459" t="s">
        <v>6</v>
      </c>
      <c r="DD459" t="s">
        <v>6</v>
      </c>
      <c r="DE459" t="s">
        <v>96</v>
      </c>
      <c r="DF459" t="s">
        <v>96</v>
      </c>
      <c r="DG459" t="s">
        <v>97</v>
      </c>
      <c r="DH459" t="s">
        <v>6</v>
      </c>
      <c r="DI459" t="s">
        <v>97</v>
      </c>
      <c r="DJ459" t="s">
        <v>96</v>
      </c>
      <c r="DK459" t="s">
        <v>6</v>
      </c>
      <c r="DL459" t="s">
        <v>6</v>
      </c>
      <c r="DM459" t="s">
        <v>6</v>
      </c>
      <c r="DN459">
        <v>0</v>
      </c>
      <c r="DO459">
        <v>0</v>
      </c>
      <c r="DP459">
        <v>1</v>
      </c>
      <c r="DQ459">
        <v>1</v>
      </c>
      <c r="DU459">
        <v>1013</v>
      </c>
      <c r="DV459" t="s">
        <v>447</v>
      </c>
      <c r="DW459" t="s">
        <v>447</v>
      </c>
      <c r="DX459">
        <v>1</v>
      </c>
      <c r="EE459">
        <v>16510514</v>
      </c>
      <c r="EF459">
        <v>2</v>
      </c>
      <c r="EG459" t="s">
        <v>20</v>
      </c>
      <c r="EH459">
        <v>0</v>
      </c>
      <c r="EI459" t="s">
        <v>6</v>
      </c>
      <c r="EJ459">
        <v>1</v>
      </c>
      <c r="EK459">
        <v>16001</v>
      </c>
      <c r="EL459" t="s">
        <v>647</v>
      </c>
      <c r="EM459" t="s">
        <v>648</v>
      </c>
      <c r="EO459" t="s">
        <v>100</v>
      </c>
      <c r="EQ459">
        <v>0</v>
      </c>
      <c r="ER459">
        <v>42.04</v>
      </c>
      <c r="ES459">
        <v>25.21</v>
      </c>
      <c r="ET459">
        <v>3.5</v>
      </c>
      <c r="EU459">
        <v>0.12</v>
      </c>
      <c r="EV459">
        <v>13.33</v>
      </c>
      <c r="EW459">
        <v>1.47</v>
      </c>
      <c r="EX459">
        <v>0.01</v>
      </c>
      <c r="EY459">
        <v>0</v>
      </c>
      <c r="FQ459">
        <v>0</v>
      </c>
      <c r="FR459">
        <f t="shared" si="549"/>
        <v>0</v>
      </c>
      <c r="FS459">
        <v>0</v>
      </c>
      <c r="FT459" t="s">
        <v>23</v>
      </c>
      <c r="FU459" t="s">
        <v>24</v>
      </c>
      <c r="FX459">
        <v>115.2</v>
      </c>
      <c r="FY459">
        <v>70.55</v>
      </c>
      <c r="GA459" t="s">
        <v>6</v>
      </c>
      <c r="GD459">
        <v>0</v>
      </c>
      <c r="GF459">
        <v>1420229388</v>
      </c>
      <c r="GG459">
        <v>1</v>
      </c>
      <c r="GH459">
        <v>1</v>
      </c>
      <c r="GI459">
        <v>4</v>
      </c>
      <c r="GJ459">
        <v>0</v>
      </c>
      <c r="GK459">
        <f>ROUND(R459*(S12)/100,2)</f>
        <v>0</v>
      </c>
      <c r="GL459">
        <f t="shared" si="550"/>
        <v>0</v>
      </c>
      <c r="GM459">
        <f t="shared" si="551"/>
        <v>6306.31</v>
      </c>
      <c r="GN459">
        <f t="shared" si="552"/>
        <v>6306.31</v>
      </c>
      <c r="GO459">
        <f t="shared" si="553"/>
        <v>0</v>
      </c>
      <c r="GP459">
        <f t="shared" si="554"/>
        <v>0</v>
      </c>
      <c r="GR459">
        <v>0</v>
      </c>
      <c r="GS459">
        <v>3</v>
      </c>
      <c r="GT459">
        <v>0</v>
      </c>
      <c r="GU459" t="s">
        <v>6</v>
      </c>
      <c r="GV459">
        <f t="shared" si="555"/>
        <v>0</v>
      </c>
      <c r="GW459">
        <v>1</v>
      </c>
      <c r="GX459">
        <f t="shared" si="556"/>
        <v>0</v>
      </c>
      <c r="HA459">
        <v>0</v>
      </c>
      <c r="HB459">
        <v>0</v>
      </c>
      <c r="IK459">
        <v>0</v>
      </c>
    </row>
    <row r="460" spans="1:255" x14ac:dyDescent="0.2">
      <c r="A460" s="2">
        <v>18</v>
      </c>
      <c r="B460" s="2">
        <v>1</v>
      </c>
      <c r="C460" s="2">
        <v>1020</v>
      </c>
      <c r="D460" s="2"/>
      <c r="E460" s="2" t="s">
        <v>714</v>
      </c>
      <c r="F460" s="2" t="s">
        <v>715</v>
      </c>
      <c r="G460" s="2" t="s">
        <v>716</v>
      </c>
      <c r="H460" s="2" t="s">
        <v>268</v>
      </c>
      <c r="I460" s="2">
        <f>I458*J460</f>
        <v>12</v>
      </c>
      <c r="J460" s="2">
        <v>1</v>
      </c>
      <c r="K460" s="2"/>
      <c r="L460" s="2"/>
      <c r="M460" s="2"/>
      <c r="N460" s="2"/>
      <c r="O460" s="2">
        <f t="shared" si="523"/>
        <v>4210.5600000000004</v>
      </c>
      <c r="P460" s="2">
        <f t="shared" si="524"/>
        <v>4210.5600000000004</v>
      </c>
      <c r="Q460" s="2">
        <f t="shared" si="525"/>
        <v>0</v>
      </c>
      <c r="R460" s="2">
        <f t="shared" si="526"/>
        <v>0</v>
      </c>
      <c r="S460" s="2">
        <f t="shared" si="527"/>
        <v>0</v>
      </c>
      <c r="T460" s="2">
        <f t="shared" si="528"/>
        <v>0</v>
      </c>
      <c r="U460" s="2">
        <f t="shared" si="529"/>
        <v>0</v>
      </c>
      <c r="V460" s="2">
        <f t="shared" si="530"/>
        <v>0</v>
      </c>
      <c r="W460" s="2">
        <f t="shared" si="531"/>
        <v>0</v>
      </c>
      <c r="X460" s="2">
        <f t="shared" si="532"/>
        <v>0</v>
      </c>
      <c r="Y460" s="2">
        <f t="shared" si="533"/>
        <v>0</v>
      </c>
      <c r="Z460" s="2"/>
      <c r="AA460" s="2">
        <v>16688585</v>
      </c>
      <c r="AB460" s="2">
        <f t="shared" si="534"/>
        <v>350.88</v>
      </c>
      <c r="AC460" s="2">
        <f t="shared" si="535"/>
        <v>350.88</v>
      </c>
      <c r="AD460" s="2">
        <f t="shared" ref="AD460:AD465" si="562">ROUND((((ET460)-(EU460))+AE460),6)</f>
        <v>0</v>
      </c>
      <c r="AE460" s="2">
        <f t="shared" ref="AE460:AF465" si="563">ROUND((EU460),6)</f>
        <v>0</v>
      </c>
      <c r="AF460" s="2">
        <f t="shared" si="563"/>
        <v>0</v>
      </c>
      <c r="AG460" s="2">
        <f t="shared" si="536"/>
        <v>0</v>
      </c>
      <c r="AH460" s="2">
        <f t="shared" ref="AH460:AI465" si="564">(EW460)</f>
        <v>0</v>
      </c>
      <c r="AI460" s="2">
        <f t="shared" si="564"/>
        <v>0</v>
      </c>
      <c r="AJ460" s="2">
        <f t="shared" si="537"/>
        <v>0</v>
      </c>
      <c r="AK460" s="2">
        <v>350.88</v>
      </c>
      <c r="AL460" s="2">
        <v>350.88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115</v>
      </c>
      <c r="AU460" s="2">
        <v>71</v>
      </c>
      <c r="AV460" s="2">
        <v>1</v>
      </c>
      <c r="AW460" s="2">
        <v>1</v>
      </c>
      <c r="AX460" s="2"/>
      <c r="AY460" s="2"/>
      <c r="AZ460" s="2">
        <v>1</v>
      </c>
      <c r="BA460" s="2">
        <v>1</v>
      </c>
      <c r="BB460" s="2">
        <v>1</v>
      </c>
      <c r="BC460" s="2">
        <v>1</v>
      </c>
      <c r="BD460" s="2" t="s">
        <v>6</v>
      </c>
      <c r="BE460" s="2" t="s">
        <v>6</v>
      </c>
      <c r="BF460" s="2" t="s">
        <v>6</v>
      </c>
      <c r="BG460" s="2" t="s">
        <v>6</v>
      </c>
      <c r="BH460" s="2">
        <v>3</v>
      </c>
      <c r="BI460" s="2">
        <v>1</v>
      </c>
      <c r="BJ460" s="2" t="s">
        <v>717</v>
      </c>
      <c r="BK460" s="2"/>
      <c r="BL460" s="2"/>
      <c r="BM460" s="2">
        <v>16001</v>
      </c>
      <c r="BN460" s="2">
        <v>0</v>
      </c>
      <c r="BO460" s="2" t="s">
        <v>6</v>
      </c>
      <c r="BP460" s="2">
        <v>0</v>
      </c>
      <c r="BQ460" s="2">
        <v>2</v>
      </c>
      <c r="BR460" s="2">
        <v>0</v>
      </c>
      <c r="BS460" s="2">
        <v>1</v>
      </c>
      <c r="BT460" s="2">
        <v>1</v>
      </c>
      <c r="BU460" s="2">
        <v>1</v>
      </c>
      <c r="BV460" s="2">
        <v>1</v>
      </c>
      <c r="BW460" s="2">
        <v>1</v>
      </c>
      <c r="BX460" s="2">
        <v>1</v>
      </c>
      <c r="BY460" s="2" t="s">
        <v>6</v>
      </c>
      <c r="BZ460" s="2">
        <v>128</v>
      </c>
      <c r="CA460" s="2">
        <v>83</v>
      </c>
      <c r="CB460" s="2"/>
      <c r="CC460" s="2"/>
      <c r="CD460" s="2"/>
      <c r="CE460" s="2"/>
      <c r="CF460" s="2">
        <v>0</v>
      </c>
      <c r="CG460" s="2">
        <v>0</v>
      </c>
      <c r="CH460" s="2"/>
      <c r="CI460" s="2"/>
      <c r="CJ460" s="2"/>
      <c r="CK460" s="2"/>
      <c r="CL460" s="2"/>
      <c r="CM460" s="2">
        <v>0</v>
      </c>
      <c r="CN460" s="2" t="s">
        <v>6</v>
      </c>
      <c r="CO460" s="2">
        <v>0</v>
      </c>
      <c r="CP460" s="2">
        <f t="shared" si="538"/>
        <v>4210.5600000000004</v>
      </c>
      <c r="CQ460" s="2">
        <f t="shared" si="539"/>
        <v>350.88</v>
      </c>
      <c r="CR460" s="2">
        <f t="shared" si="540"/>
        <v>0</v>
      </c>
      <c r="CS460" s="2">
        <f t="shared" si="541"/>
        <v>0</v>
      </c>
      <c r="CT460" s="2">
        <f t="shared" si="542"/>
        <v>0</v>
      </c>
      <c r="CU460" s="2">
        <f t="shared" si="543"/>
        <v>0</v>
      </c>
      <c r="CV460" s="2">
        <f t="shared" si="544"/>
        <v>0</v>
      </c>
      <c r="CW460" s="2">
        <f t="shared" si="545"/>
        <v>0</v>
      </c>
      <c r="CX460" s="2">
        <f t="shared" si="546"/>
        <v>0</v>
      </c>
      <c r="CY460" s="2">
        <f t="shared" si="547"/>
        <v>0</v>
      </c>
      <c r="CZ460" s="2">
        <f t="shared" si="548"/>
        <v>0</v>
      </c>
      <c r="DA460" s="2"/>
      <c r="DB460" s="2"/>
      <c r="DC460" s="2" t="s">
        <v>6</v>
      </c>
      <c r="DD460" s="2" t="s">
        <v>6</v>
      </c>
      <c r="DE460" s="2" t="s">
        <v>6</v>
      </c>
      <c r="DF460" s="2" t="s">
        <v>6</v>
      </c>
      <c r="DG460" s="2" t="s">
        <v>6</v>
      </c>
      <c r="DH460" s="2" t="s">
        <v>6</v>
      </c>
      <c r="DI460" s="2" t="s">
        <v>6</v>
      </c>
      <c r="DJ460" s="2" t="s">
        <v>6</v>
      </c>
      <c r="DK460" s="2" t="s">
        <v>6</v>
      </c>
      <c r="DL460" s="2" t="s">
        <v>6</v>
      </c>
      <c r="DM460" s="2" t="s">
        <v>6</v>
      </c>
      <c r="DN460" s="2">
        <v>0</v>
      </c>
      <c r="DO460" s="2">
        <v>0</v>
      </c>
      <c r="DP460" s="2">
        <v>1</v>
      </c>
      <c r="DQ460" s="2">
        <v>1</v>
      </c>
      <c r="DR460" s="2"/>
      <c r="DS460" s="2"/>
      <c r="DT460" s="2"/>
      <c r="DU460" s="2">
        <v>1010</v>
      </c>
      <c r="DV460" s="2" t="s">
        <v>268</v>
      </c>
      <c r="DW460" s="2" t="s">
        <v>268</v>
      </c>
      <c r="DX460" s="2">
        <v>1</v>
      </c>
      <c r="DY460" s="2"/>
      <c r="DZ460" s="2"/>
      <c r="EA460" s="2"/>
      <c r="EB460" s="2"/>
      <c r="EC460" s="2"/>
      <c r="ED460" s="2"/>
      <c r="EE460" s="2">
        <v>16510514</v>
      </c>
      <c r="EF460" s="2">
        <v>2</v>
      </c>
      <c r="EG460" s="2" t="s">
        <v>20</v>
      </c>
      <c r="EH460" s="2">
        <v>0</v>
      </c>
      <c r="EI460" s="2" t="s">
        <v>6</v>
      </c>
      <c r="EJ460" s="2">
        <v>1</v>
      </c>
      <c r="EK460" s="2">
        <v>16001</v>
      </c>
      <c r="EL460" s="2" t="s">
        <v>647</v>
      </c>
      <c r="EM460" s="2" t="s">
        <v>648</v>
      </c>
      <c r="EN460" s="2"/>
      <c r="EO460" s="2" t="s">
        <v>6</v>
      </c>
      <c r="EP460" s="2"/>
      <c r="EQ460" s="2">
        <v>0</v>
      </c>
      <c r="ER460" s="2">
        <v>350.88</v>
      </c>
      <c r="ES460" s="2">
        <v>350.88</v>
      </c>
      <c r="ET460" s="2">
        <v>0</v>
      </c>
      <c r="EU460" s="2">
        <v>0</v>
      </c>
      <c r="EV460" s="2">
        <v>0</v>
      </c>
      <c r="EW460" s="2">
        <v>0</v>
      </c>
      <c r="EX460" s="2">
        <v>0</v>
      </c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>
        <v>0</v>
      </c>
      <c r="FR460" s="2">
        <f t="shared" si="549"/>
        <v>0</v>
      </c>
      <c r="FS460" s="2">
        <v>0</v>
      </c>
      <c r="FT460" s="2" t="s">
        <v>23</v>
      </c>
      <c r="FU460" s="2" t="s">
        <v>24</v>
      </c>
      <c r="FV460" s="2"/>
      <c r="FW460" s="2"/>
      <c r="FX460" s="2">
        <v>115.2</v>
      </c>
      <c r="FY460" s="2">
        <v>70.55</v>
      </c>
      <c r="FZ460" s="2"/>
      <c r="GA460" s="2" t="s">
        <v>6</v>
      </c>
      <c r="GB460" s="2"/>
      <c r="GC460" s="2"/>
      <c r="GD460" s="2">
        <v>0</v>
      </c>
      <c r="GE460" s="2"/>
      <c r="GF460" s="2">
        <v>-568885430</v>
      </c>
      <c r="GG460" s="2">
        <v>2</v>
      </c>
      <c r="GH460" s="2">
        <v>1</v>
      </c>
      <c r="GI460" s="2">
        <v>-2</v>
      </c>
      <c r="GJ460" s="2">
        <v>0</v>
      </c>
      <c r="GK460" s="2">
        <f>ROUND(R460*(R12)/100,2)</f>
        <v>0</v>
      </c>
      <c r="GL460" s="2">
        <f t="shared" si="550"/>
        <v>0</v>
      </c>
      <c r="GM460" s="2">
        <f t="shared" si="551"/>
        <v>4210.5600000000004</v>
      </c>
      <c r="GN460" s="2">
        <f t="shared" si="552"/>
        <v>4210.5600000000004</v>
      </c>
      <c r="GO460" s="2">
        <f t="shared" si="553"/>
        <v>0</v>
      </c>
      <c r="GP460" s="2">
        <f t="shared" si="554"/>
        <v>0</v>
      </c>
      <c r="GQ460" s="2"/>
      <c r="GR460" s="2">
        <v>0</v>
      </c>
      <c r="GS460" s="2">
        <v>3</v>
      </c>
      <c r="GT460" s="2">
        <v>0</v>
      </c>
      <c r="GU460" s="2" t="s">
        <v>6</v>
      </c>
      <c r="GV460" s="2">
        <f t="shared" si="555"/>
        <v>0</v>
      </c>
      <c r="GW460" s="2">
        <v>1</v>
      </c>
      <c r="GX460" s="2">
        <f t="shared" si="556"/>
        <v>0</v>
      </c>
      <c r="GY460" s="2"/>
      <c r="GZ460" s="2"/>
      <c r="HA460" s="2">
        <v>0</v>
      </c>
      <c r="HB460" s="2">
        <v>0</v>
      </c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>
        <v>0</v>
      </c>
      <c r="IL460" s="2"/>
      <c r="IM460" s="2"/>
      <c r="IN460" s="2"/>
      <c r="IO460" s="2"/>
      <c r="IP460" s="2"/>
      <c r="IQ460" s="2"/>
      <c r="IR460" s="2"/>
      <c r="IS460" s="2"/>
      <c r="IT460" s="2"/>
      <c r="IU460" s="2"/>
    </row>
    <row r="461" spans="1:255" x14ac:dyDescent="0.2">
      <c r="A461">
        <v>18</v>
      </c>
      <c r="B461">
        <v>1</v>
      </c>
      <c r="C461">
        <v>1030</v>
      </c>
      <c r="E461" t="s">
        <v>714</v>
      </c>
      <c r="F461" t="s">
        <v>715</v>
      </c>
      <c r="G461" t="s">
        <v>716</v>
      </c>
      <c r="H461" t="s">
        <v>268</v>
      </c>
      <c r="I461">
        <f>I459*J461</f>
        <v>12</v>
      </c>
      <c r="J461">
        <v>1</v>
      </c>
      <c r="O461">
        <f t="shared" si="523"/>
        <v>30021.29</v>
      </c>
      <c r="P461">
        <f t="shared" si="524"/>
        <v>30021.29</v>
      </c>
      <c r="Q461">
        <f t="shared" si="525"/>
        <v>0</v>
      </c>
      <c r="R461">
        <f t="shared" si="526"/>
        <v>0</v>
      </c>
      <c r="S461">
        <f t="shared" si="527"/>
        <v>0</v>
      </c>
      <c r="T461">
        <f t="shared" si="528"/>
        <v>0</v>
      </c>
      <c r="U461">
        <f t="shared" si="529"/>
        <v>0</v>
      </c>
      <c r="V461">
        <f t="shared" si="530"/>
        <v>0</v>
      </c>
      <c r="W461">
        <f t="shared" si="531"/>
        <v>0</v>
      </c>
      <c r="X461">
        <f t="shared" si="532"/>
        <v>0</v>
      </c>
      <c r="Y461">
        <f t="shared" si="533"/>
        <v>0</v>
      </c>
      <c r="AA461">
        <v>16688586</v>
      </c>
      <c r="AB461">
        <f t="shared" si="534"/>
        <v>350.88</v>
      </c>
      <c r="AC461">
        <f t="shared" si="535"/>
        <v>350.88</v>
      </c>
      <c r="AD461">
        <f t="shared" si="562"/>
        <v>0</v>
      </c>
      <c r="AE461">
        <f t="shared" si="563"/>
        <v>0</v>
      </c>
      <c r="AF461">
        <f t="shared" si="563"/>
        <v>0</v>
      </c>
      <c r="AG461">
        <f t="shared" si="536"/>
        <v>0</v>
      </c>
      <c r="AH461">
        <f t="shared" si="564"/>
        <v>0</v>
      </c>
      <c r="AI461">
        <f t="shared" si="564"/>
        <v>0</v>
      </c>
      <c r="AJ461">
        <f t="shared" si="537"/>
        <v>0</v>
      </c>
      <c r="AK461">
        <v>350.88</v>
      </c>
      <c r="AL461">
        <v>350.88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115</v>
      </c>
      <c r="AU461">
        <v>71</v>
      </c>
      <c r="AV461">
        <v>1</v>
      </c>
      <c r="AW461">
        <v>1</v>
      </c>
      <c r="AZ461">
        <v>7.13</v>
      </c>
      <c r="BA461">
        <v>1</v>
      </c>
      <c r="BB461">
        <v>1</v>
      </c>
      <c r="BC461">
        <v>7.13</v>
      </c>
      <c r="BD461" t="s">
        <v>6</v>
      </c>
      <c r="BE461" t="s">
        <v>6</v>
      </c>
      <c r="BF461" t="s">
        <v>6</v>
      </c>
      <c r="BG461" t="s">
        <v>6</v>
      </c>
      <c r="BH461">
        <v>3</v>
      </c>
      <c r="BI461">
        <v>1</v>
      </c>
      <c r="BJ461" t="s">
        <v>717</v>
      </c>
      <c r="BM461">
        <v>16001</v>
      </c>
      <c r="BN461">
        <v>0</v>
      </c>
      <c r="BO461" t="s">
        <v>6</v>
      </c>
      <c r="BP461">
        <v>0</v>
      </c>
      <c r="BQ461">
        <v>2</v>
      </c>
      <c r="BR461">
        <v>0</v>
      </c>
      <c r="BS461">
        <v>1</v>
      </c>
      <c r="BT461">
        <v>1</v>
      </c>
      <c r="BU461">
        <v>1</v>
      </c>
      <c r="BV461">
        <v>1</v>
      </c>
      <c r="BW461">
        <v>1</v>
      </c>
      <c r="BX461">
        <v>1</v>
      </c>
      <c r="BY461" t="s">
        <v>6</v>
      </c>
      <c r="BZ461">
        <v>128</v>
      </c>
      <c r="CA461">
        <v>83</v>
      </c>
      <c r="CF461">
        <v>0</v>
      </c>
      <c r="CG461">
        <v>0</v>
      </c>
      <c r="CM461">
        <v>0</v>
      </c>
      <c r="CN461" t="s">
        <v>6</v>
      </c>
      <c r="CO461">
        <v>0</v>
      </c>
      <c r="CP461">
        <f t="shared" si="538"/>
        <v>30021.29</v>
      </c>
      <c r="CQ461">
        <f t="shared" si="539"/>
        <v>2501.7743999999998</v>
      </c>
      <c r="CR461">
        <f t="shared" si="540"/>
        <v>0</v>
      </c>
      <c r="CS461">
        <f t="shared" si="541"/>
        <v>0</v>
      </c>
      <c r="CT461">
        <f t="shared" si="542"/>
        <v>0</v>
      </c>
      <c r="CU461">
        <f t="shared" si="543"/>
        <v>0</v>
      </c>
      <c r="CV461">
        <f t="shared" si="544"/>
        <v>0</v>
      </c>
      <c r="CW461">
        <f t="shared" si="545"/>
        <v>0</v>
      </c>
      <c r="CX461">
        <f t="shared" si="546"/>
        <v>0</v>
      </c>
      <c r="CY461">
        <f t="shared" si="547"/>
        <v>0</v>
      </c>
      <c r="CZ461">
        <f t="shared" si="548"/>
        <v>0</v>
      </c>
      <c r="DC461" t="s">
        <v>6</v>
      </c>
      <c r="DD461" t="s">
        <v>6</v>
      </c>
      <c r="DE461" t="s">
        <v>6</v>
      </c>
      <c r="DF461" t="s">
        <v>6</v>
      </c>
      <c r="DG461" t="s">
        <v>6</v>
      </c>
      <c r="DH461" t="s">
        <v>6</v>
      </c>
      <c r="DI461" t="s">
        <v>6</v>
      </c>
      <c r="DJ461" t="s">
        <v>6</v>
      </c>
      <c r="DK461" t="s">
        <v>6</v>
      </c>
      <c r="DL461" t="s">
        <v>6</v>
      </c>
      <c r="DM461" t="s">
        <v>6</v>
      </c>
      <c r="DN461">
        <v>0</v>
      </c>
      <c r="DO461">
        <v>0</v>
      </c>
      <c r="DP461">
        <v>1</v>
      </c>
      <c r="DQ461">
        <v>1</v>
      </c>
      <c r="DU461">
        <v>1010</v>
      </c>
      <c r="DV461" t="s">
        <v>268</v>
      </c>
      <c r="DW461" t="s">
        <v>268</v>
      </c>
      <c r="DX461">
        <v>1</v>
      </c>
      <c r="EE461">
        <v>16510514</v>
      </c>
      <c r="EF461">
        <v>2</v>
      </c>
      <c r="EG461" t="s">
        <v>20</v>
      </c>
      <c r="EH461">
        <v>0</v>
      </c>
      <c r="EI461" t="s">
        <v>6</v>
      </c>
      <c r="EJ461">
        <v>1</v>
      </c>
      <c r="EK461">
        <v>16001</v>
      </c>
      <c r="EL461" t="s">
        <v>647</v>
      </c>
      <c r="EM461" t="s">
        <v>648</v>
      </c>
      <c r="EO461" t="s">
        <v>6</v>
      </c>
      <c r="EQ461">
        <v>0</v>
      </c>
      <c r="ER461">
        <v>350.88</v>
      </c>
      <c r="ES461">
        <v>350.88</v>
      </c>
      <c r="ET461">
        <v>0</v>
      </c>
      <c r="EU461">
        <v>0</v>
      </c>
      <c r="EV461">
        <v>0</v>
      </c>
      <c r="EW461">
        <v>0</v>
      </c>
      <c r="EX461">
        <v>0</v>
      </c>
      <c r="FQ461">
        <v>0</v>
      </c>
      <c r="FR461">
        <f t="shared" si="549"/>
        <v>0</v>
      </c>
      <c r="FS461">
        <v>0</v>
      </c>
      <c r="FT461" t="s">
        <v>23</v>
      </c>
      <c r="FU461" t="s">
        <v>24</v>
      </c>
      <c r="FX461">
        <v>115.2</v>
      </c>
      <c r="FY461">
        <v>70.55</v>
      </c>
      <c r="GA461" t="s">
        <v>6</v>
      </c>
      <c r="GD461">
        <v>0</v>
      </c>
      <c r="GF461">
        <v>-568885430</v>
      </c>
      <c r="GG461">
        <v>1</v>
      </c>
      <c r="GH461">
        <v>1</v>
      </c>
      <c r="GI461">
        <v>4</v>
      </c>
      <c r="GJ461">
        <v>0</v>
      </c>
      <c r="GK461">
        <f>ROUND(R461*(S12)/100,2)</f>
        <v>0</v>
      </c>
      <c r="GL461">
        <f t="shared" si="550"/>
        <v>0</v>
      </c>
      <c r="GM461">
        <f t="shared" si="551"/>
        <v>30021.29</v>
      </c>
      <c r="GN461">
        <f t="shared" si="552"/>
        <v>30021.29</v>
      </c>
      <c r="GO461">
        <f t="shared" si="553"/>
        <v>0</v>
      </c>
      <c r="GP461">
        <f t="shared" si="554"/>
        <v>0</v>
      </c>
      <c r="GR461">
        <v>0</v>
      </c>
      <c r="GS461">
        <v>3</v>
      </c>
      <c r="GT461">
        <v>0</v>
      </c>
      <c r="GU461" t="s">
        <v>6</v>
      </c>
      <c r="GV461">
        <f t="shared" si="555"/>
        <v>0</v>
      </c>
      <c r="GW461">
        <v>1</v>
      </c>
      <c r="GX461">
        <f t="shared" si="556"/>
        <v>0</v>
      </c>
      <c r="HA461">
        <v>0</v>
      </c>
      <c r="HB461">
        <v>0</v>
      </c>
      <c r="IK461">
        <v>0</v>
      </c>
    </row>
    <row r="462" spans="1:255" x14ac:dyDescent="0.2">
      <c r="A462" s="2">
        <v>18</v>
      </c>
      <c r="B462" s="2">
        <v>1</v>
      </c>
      <c r="C462" s="2">
        <v>1021</v>
      </c>
      <c r="D462" s="2"/>
      <c r="E462" s="2" t="s">
        <v>718</v>
      </c>
      <c r="F462" s="2" t="s">
        <v>719</v>
      </c>
      <c r="G462" s="2" t="s">
        <v>720</v>
      </c>
      <c r="H462" s="2" t="s">
        <v>268</v>
      </c>
      <c r="I462" s="2">
        <f>I458*J462</f>
        <v>6</v>
      </c>
      <c r="J462" s="2">
        <v>0.5</v>
      </c>
      <c r="K462" s="2"/>
      <c r="L462" s="2"/>
      <c r="M462" s="2"/>
      <c r="N462" s="2"/>
      <c r="O462" s="2">
        <f t="shared" si="523"/>
        <v>860.58</v>
      </c>
      <c r="P462" s="2">
        <f t="shared" si="524"/>
        <v>860.58</v>
      </c>
      <c r="Q462" s="2">
        <f t="shared" si="525"/>
        <v>0</v>
      </c>
      <c r="R462" s="2">
        <f t="shared" si="526"/>
        <v>0</v>
      </c>
      <c r="S462" s="2">
        <f t="shared" si="527"/>
        <v>0</v>
      </c>
      <c r="T462" s="2">
        <f t="shared" si="528"/>
        <v>0</v>
      </c>
      <c r="U462" s="2">
        <f t="shared" si="529"/>
        <v>0</v>
      </c>
      <c r="V462" s="2">
        <f t="shared" si="530"/>
        <v>0</v>
      </c>
      <c r="W462" s="2">
        <f t="shared" si="531"/>
        <v>0</v>
      </c>
      <c r="X462" s="2">
        <f t="shared" si="532"/>
        <v>0</v>
      </c>
      <c r="Y462" s="2">
        <f t="shared" si="533"/>
        <v>0</v>
      </c>
      <c r="Z462" s="2"/>
      <c r="AA462" s="2">
        <v>16688585</v>
      </c>
      <c r="AB462" s="2">
        <f t="shared" si="534"/>
        <v>143.43</v>
      </c>
      <c r="AC462" s="2">
        <f t="shared" si="535"/>
        <v>143.43</v>
      </c>
      <c r="AD462" s="2">
        <f t="shared" si="562"/>
        <v>0</v>
      </c>
      <c r="AE462" s="2">
        <f t="shared" si="563"/>
        <v>0</v>
      </c>
      <c r="AF462" s="2">
        <f t="shared" si="563"/>
        <v>0</v>
      </c>
      <c r="AG462" s="2">
        <f t="shared" si="536"/>
        <v>0</v>
      </c>
      <c r="AH462" s="2">
        <f t="shared" si="564"/>
        <v>0</v>
      </c>
      <c r="AI462" s="2">
        <f t="shared" si="564"/>
        <v>0</v>
      </c>
      <c r="AJ462" s="2">
        <f t="shared" si="537"/>
        <v>0</v>
      </c>
      <c r="AK462" s="2">
        <v>143.43</v>
      </c>
      <c r="AL462" s="2">
        <v>143.43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115</v>
      </c>
      <c r="AU462" s="2">
        <v>71</v>
      </c>
      <c r="AV462" s="2">
        <v>1</v>
      </c>
      <c r="AW462" s="2">
        <v>1</v>
      </c>
      <c r="AX462" s="2"/>
      <c r="AY462" s="2"/>
      <c r="AZ462" s="2">
        <v>1</v>
      </c>
      <c r="BA462" s="2">
        <v>1</v>
      </c>
      <c r="BB462" s="2">
        <v>1</v>
      </c>
      <c r="BC462" s="2">
        <v>1</v>
      </c>
      <c r="BD462" s="2" t="s">
        <v>6</v>
      </c>
      <c r="BE462" s="2" t="s">
        <v>6</v>
      </c>
      <c r="BF462" s="2" t="s">
        <v>6</v>
      </c>
      <c r="BG462" s="2" t="s">
        <v>6</v>
      </c>
      <c r="BH462" s="2">
        <v>3</v>
      </c>
      <c r="BI462" s="2">
        <v>1</v>
      </c>
      <c r="BJ462" s="2" t="s">
        <v>721</v>
      </c>
      <c r="BK462" s="2"/>
      <c r="BL462" s="2"/>
      <c r="BM462" s="2">
        <v>16001</v>
      </c>
      <c r="BN462" s="2">
        <v>0</v>
      </c>
      <c r="BO462" s="2" t="s">
        <v>6</v>
      </c>
      <c r="BP462" s="2">
        <v>0</v>
      </c>
      <c r="BQ462" s="2">
        <v>2</v>
      </c>
      <c r="BR462" s="2">
        <v>0</v>
      </c>
      <c r="BS462" s="2">
        <v>1</v>
      </c>
      <c r="BT462" s="2">
        <v>1</v>
      </c>
      <c r="BU462" s="2">
        <v>1</v>
      </c>
      <c r="BV462" s="2">
        <v>1</v>
      </c>
      <c r="BW462" s="2">
        <v>1</v>
      </c>
      <c r="BX462" s="2">
        <v>1</v>
      </c>
      <c r="BY462" s="2" t="s">
        <v>6</v>
      </c>
      <c r="BZ462" s="2">
        <v>128</v>
      </c>
      <c r="CA462" s="2">
        <v>83</v>
      </c>
      <c r="CB462" s="2"/>
      <c r="CC462" s="2"/>
      <c r="CD462" s="2"/>
      <c r="CE462" s="2"/>
      <c r="CF462" s="2">
        <v>0</v>
      </c>
      <c r="CG462" s="2">
        <v>0</v>
      </c>
      <c r="CH462" s="2"/>
      <c r="CI462" s="2"/>
      <c r="CJ462" s="2"/>
      <c r="CK462" s="2"/>
      <c r="CL462" s="2"/>
      <c r="CM462" s="2">
        <v>0</v>
      </c>
      <c r="CN462" s="2" t="s">
        <v>6</v>
      </c>
      <c r="CO462" s="2">
        <v>0</v>
      </c>
      <c r="CP462" s="2">
        <f t="shared" si="538"/>
        <v>860.58</v>
      </c>
      <c r="CQ462" s="2">
        <f t="shared" si="539"/>
        <v>143.43</v>
      </c>
      <c r="CR462" s="2">
        <f t="shared" si="540"/>
        <v>0</v>
      </c>
      <c r="CS462" s="2">
        <f t="shared" si="541"/>
        <v>0</v>
      </c>
      <c r="CT462" s="2">
        <f t="shared" si="542"/>
        <v>0</v>
      </c>
      <c r="CU462" s="2">
        <f t="shared" si="543"/>
        <v>0</v>
      </c>
      <c r="CV462" s="2">
        <f t="shared" si="544"/>
        <v>0</v>
      </c>
      <c r="CW462" s="2">
        <f t="shared" si="545"/>
        <v>0</v>
      </c>
      <c r="CX462" s="2">
        <f t="shared" si="546"/>
        <v>0</v>
      </c>
      <c r="CY462" s="2">
        <f t="shared" si="547"/>
        <v>0</v>
      </c>
      <c r="CZ462" s="2">
        <f t="shared" si="548"/>
        <v>0</v>
      </c>
      <c r="DA462" s="2"/>
      <c r="DB462" s="2"/>
      <c r="DC462" s="2" t="s">
        <v>6</v>
      </c>
      <c r="DD462" s="2" t="s">
        <v>6</v>
      </c>
      <c r="DE462" s="2" t="s">
        <v>6</v>
      </c>
      <c r="DF462" s="2" t="s">
        <v>6</v>
      </c>
      <c r="DG462" s="2" t="s">
        <v>6</v>
      </c>
      <c r="DH462" s="2" t="s">
        <v>6</v>
      </c>
      <c r="DI462" s="2" t="s">
        <v>6</v>
      </c>
      <c r="DJ462" s="2" t="s">
        <v>6</v>
      </c>
      <c r="DK462" s="2" t="s">
        <v>6</v>
      </c>
      <c r="DL462" s="2" t="s">
        <v>6</v>
      </c>
      <c r="DM462" s="2" t="s">
        <v>6</v>
      </c>
      <c r="DN462" s="2">
        <v>0</v>
      </c>
      <c r="DO462" s="2">
        <v>0</v>
      </c>
      <c r="DP462" s="2">
        <v>1</v>
      </c>
      <c r="DQ462" s="2">
        <v>1</v>
      </c>
      <c r="DR462" s="2"/>
      <c r="DS462" s="2"/>
      <c r="DT462" s="2"/>
      <c r="DU462" s="2">
        <v>1010</v>
      </c>
      <c r="DV462" s="2" t="s">
        <v>268</v>
      </c>
      <c r="DW462" s="2" t="s">
        <v>268</v>
      </c>
      <c r="DX462" s="2">
        <v>1</v>
      </c>
      <c r="DY462" s="2"/>
      <c r="DZ462" s="2"/>
      <c r="EA462" s="2"/>
      <c r="EB462" s="2"/>
      <c r="EC462" s="2"/>
      <c r="ED462" s="2"/>
      <c r="EE462" s="2">
        <v>16510514</v>
      </c>
      <c r="EF462" s="2">
        <v>2</v>
      </c>
      <c r="EG462" s="2" t="s">
        <v>20</v>
      </c>
      <c r="EH462" s="2">
        <v>0</v>
      </c>
      <c r="EI462" s="2" t="s">
        <v>6</v>
      </c>
      <c r="EJ462" s="2">
        <v>1</v>
      </c>
      <c r="EK462" s="2">
        <v>16001</v>
      </c>
      <c r="EL462" s="2" t="s">
        <v>647</v>
      </c>
      <c r="EM462" s="2" t="s">
        <v>648</v>
      </c>
      <c r="EN462" s="2"/>
      <c r="EO462" s="2" t="s">
        <v>6</v>
      </c>
      <c r="EP462" s="2"/>
      <c r="EQ462" s="2">
        <v>0</v>
      </c>
      <c r="ER462" s="2">
        <v>143.43</v>
      </c>
      <c r="ES462" s="2">
        <v>143.43</v>
      </c>
      <c r="ET462" s="2">
        <v>0</v>
      </c>
      <c r="EU462" s="2">
        <v>0</v>
      </c>
      <c r="EV462" s="2">
        <v>0</v>
      </c>
      <c r="EW462" s="2">
        <v>0</v>
      </c>
      <c r="EX462" s="2">
        <v>0</v>
      </c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>
        <v>0</v>
      </c>
      <c r="FR462" s="2">
        <f t="shared" si="549"/>
        <v>0</v>
      </c>
      <c r="FS462" s="2">
        <v>0</v>
      </c>
      <c r="FT462" s="2" t="s">
        <v>23</v>
      </c>
      <c r="FU462" s="2" t="s">
        <v>24</v>
      </c>
      <c r="FV462" s="2"/>
      <c r="FW462" s="2"/>
      <c r="FX462" s="2">
        <v>115.2</v>
      </c>
      <c r="FY462" s="2">
        <v>70.55</v>
      </c>
      <c r="FZ462" s="2"/>
      <c r="GA462" s="2" t="s">
        <v>6</v>
      </c>
      <c r="GB462" s="2"/>
      <c r="GC462" s="2"/>
      <c r="GD462" s="2">
        <v>0</v>
      </c>
      <c r="GE462" s="2"/>
      <c r="GF462" s="2">
        <v>-1250412256</v>
      </c>
      <c r="GG462" s="2">
        <v>2</v>
      </c>
      <c r="GH462" s="2">
        <v>1</v>
      </c>
      <c r="GI462" s="2">
        <v>-2</v>
      </c>
      <c r="GJ462" s="2">
        <v>0</v>
      </c>
      <c r="GK462" s="2">
        <f>ROUND(R462*(R12)/100,2)</f>
        <v>0</v>
      </c>
      <c r="GL462" s="2">
        <f t="shared" si="550"/>
        <v>0</v>
      </c>
      <c r="GM462" s="2">
        <f t="shared" si="551"/>
        <v>860.58</v>
      </c>
      <c r="GN462" s="2">
        <f t="shared" si="552"/>
        <v>860.58</v>
      </c>
      <c r="GO462" s="2">
        <f t="shared" si="553"/>
        <v>0</v>
      </c>
      <c r="GP462" s="2">
        <f t="shared" si="554"/>
        <v>0</v>
      </c>
      <c r="GQ462" s="2"/>
      <c r="GR462" s="2">
        <v>0</v>
      </c>
      <c r="GS462" s="2">
        <v>3</v>
      </c>
      <c r="GT462" s="2">
        <v>0</v>
      </c>
      <c r="GU462" s="2" t="s">
        <v>6</v>
      </c>
      <c r="GV462" s="2">
        <f t="shared" si="555"/>
        <v>0</v>
      </c>
      <c r="GW462" s="2">
        <v>1</v>
      </c>
      <c r="GX462" s="2">
        <f t="shared" si="556"/>
        <v>0</v>
      </c>
      <c r="GY462" s="2"/>
      <c r="GZ462" s="2"/>
      <c r="HA462" s="2">
        <v>0</v>
      </c>
      <c r="HB462" s="2">
        <v>0</v>
      </c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>
        <v>0</v>
      </c>
      <c r="IL462" s="2"/>
      <c r="IM462" s="2"/>
      <c r="IN462" s="2"/>
      <c r="IO462" s="2"/>
      <c r="IP462" s="2"/>
      <c r="IQ462" s="2"/>
      <c r="IR462" s="2"/>
      <c r="IS462" s="2"/>
      <c r="IT462" s="2"/>
      <c r="IU462" s="2"/>
    </row>
    <row r="463" spans="1:255" x14ac:dyDescent="0.2">
      <c r="A463">
        <v>18</v>
      </c>
      <c r="B463">
        <v>1</v>
      </c>
      <c r="C463">
        <v>1031</v>
      </c>
      <c r="E463" t="s">
        <v>718</v>
      </c>
      <c r="F463" t="s">
        <v>719</v>
      </c>
      <c r="G463" t="s">
        <v>720</v>
      </c>
      <c r="H463" t="s">
        <v>268</v>
      </c>
      <c r="I463">
        <f>I459*J463</f>
        <v>6</v>
      </c>
      <c r="J463">
        <v>0.5</v>
      </c>
      <c r="O463">
        <f t="shared" si="523"/>
        <v>6135.94</v>
      </c>
      <c r="P463">
        <f t="shared" si="524"/>
        <v>6135.94</v>
      </c>
      <c r="Q463">
        <f t="shared" si="525"/>
        <v>0</v>
      </c>
      <c r="R463">
        <f t="shared" si="526"/>
        <v>0</v>
      </c>
      <c r="S463">
        <f t="shared" si="527"/>
        <v>0</v>
      </c>
      <c r="T463">
        <f t="shared" si="528"/>
        <v>0</v>
      </c>
      <c r="U463">
        <f t="shared" si="529"/>
        <v>0</v>
      </c>
      <c r="V463">
        <f t="shared" si="530"/>
        <v>0</v>
      </c>
      <c r="W463">
        <f t="shared" si="531"/>
        <v>0</v>
      </c>
      <c r="X463">
        <f t="shared" si="532"/>
        <v>0</v>
      </c>
      <c r="Y463">
        <f t="shared" si="533"/>
        <v>0</v>
      </c>
      <c r="AA463">
        <v>16688586</v>
      </c>
      <c r="AB463">
        <f t="shared" si="534"/>
        <v>143.43</v>
      </c>
      <c r="AC463">
        <f t="shared" si="535"/>
        <v>143.43</v>
      </c>
      <c r="AD463">
        <f t="shared" si="562"/>
        <v>0</v>
      </c>
      <c r="AE463">
        <f t="shared" si="563"/>
        <v>0</v>
      </c>
      <c r="AF463">
        <f t="shared" si="563"/>
        <v>0</v>
      </c>
      <c r="AG463">
        <f t="shared" si="536"/>
        <v>0</v>
      </c>
      <c r="AH463">
        <f t="shared" si="564"/>
        <v>0</v>
      </c>
      <c r="AI463">
        <f t="shared" si="564"/>
        <v>0</v>
      </c>
      <c r="AJ463">
        <f t="shared" si="537"/>
        <v>0</v>
      </c>
      <c r="AK463">
        <v>143.43</v>
      </c>
      <c r="AL463">
        <v>143.43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115</v>
      </c>
      <c r="AU463">
        <v>71</v>
      </c>
      <c r="AV463">
        <v>1</v>
      </c>
      <c r="AW463">
        <v>1</v>
      </c>
      <c r="AZ463">
        <v>7.13</v>
      </c>
      <c r="BA463">
        <v>1</v>
      </c>
      <c r="BB463">
        <v>1</v>
      </c>
      <c r="BC463">
        <v>7.13</v>
      </c>
      <c r="BD463" t="s">
        <v>6</v>
      </c>
      <c r="BE463" t="s">
        <v>6</v>
      </c>
      <c r="BF463" t="s">
        <v>6</v>
      </c>
      <c r="BG463" t="s">
        <v>6</v>
      </c>
      <c r="BH463">
        <v>3</v>
      </c>
      <c r="BI463">
        <v>1</v>
      </c>
      <c r="BJ463" t="s">
        <v>721</v>
      </c>
      <c r="BM463">
        <v>16001</v>
      </c>
      <c r="BN463">
        <v>0</v>
      </c>
      <c r="BO463" t="s">
        <v>6</v>
      </c>
      <c r="BP463">
        <v>0</v>
      </c>
      <c r="BQ463">
        <v>2</v>
      </c>
      <c r="BR463">
        <v>0</v>
      </c>
      <c r="BS463">
        <v>1</v>
      </c>
      <c r="BT463">
        <v>1</v>
      </c>
      <c r="BU463">
        <v>1</v>
      </c>
      <c r="BV463">
        <v>1</v>
      </c>
      <c r="BW463">
        <v>1</v>
      </c>
      <c r="BX463">
        <v>1</v>
      </c>
      <c r="BY463" t="s">
        <v>6</v>
      </c>
      <c r="BZ463">
        <v>128</v>
      </c>
      <c r="CA463">
        <v>83</v>
      </c>
      <c r="CF463">
        <v>0</v>
      </c>
      <c r="CG463">
        <v>0</v>
      </c>
      <c r="CM463">
        <v>0</v>
      </c>
      <c r="CN463" t="s">
        <v>6</v>
      </c>
      <c r="CO463">
        <v>0</v>
      </c>
      <c r="CP463">
        <f t="shared" si="538"/>
        <v>6135.94</v>
      </c>
      <c r="CQ463">
        <f t="shared" si="539"/>
        <v>1022.6559000000001</v>
      </c>
      <c r="CR463">
        <f t="shared" si="540"/>
        <v>0</v>
      </c>
      <c r="CS463">
        <f t="shared" si="541"/>
        <v>0</v>
      </c>
      <c r="CT463">
        <f t="shared" si="542"/>
        <v>0</v>
      </c>
      <c r="CU463">
        <f t="shared" si="543"/>
        <v>0</v>
      </c>
      <c r="CV463">
        <f t="shared" si="544"/>
        <v>0</v>
      </c>
      <c r="CW463">
        <f t="shared" si="545"/>
        <v>0</v>
      </c>
      <c r="CX463">
        <f t="shared" si="546"/>
        <v>0</v>
      </c>
      <c r="CY463">
        <f t="shared" si="547"/>
        <v>0</v>
      </c>
      <c r="CZ463">
        <f t="shared" si="548"/>
        <v>0</v>
      </c>
      <c r="DC463" t="s">
        <v>6</v>
      </c>
      <c r="DD463" t="s">
        <v>6</v>
      </c>
      <c r="DE463" t="s">
        <v>6</v>
      </c>
      <c r="DF463" t="s">
        <v>6</v>
      </c>
      <c r="DG463" t="s">
        <v>6</v>
      </c>
      <c r="DH463" t="s">
        <v>6</v>
      </c>
      <c r="DI463" t="s">
        <v>6</v>
      </c>
      <c r="DJ463" t="s">
        <v>6</v>
      </c>
      <c r="DK463" t="s">
        <v>6</v>
      </c>
      <c r="DL463" t="s">
        <v>6</v>
      </c>
      <c r="DM463" t="s">
        <v>6</v>
      </c>
      <c r="DN463">
        <v>0</v>
      </c>
      <c r="DO463">
        <v>0</v>
      </c>
      <c r="DP463">
        <v>1</v>
      </c>
      <c r="DQ463">
        <v>1</v>
      </c>
      <c r="DU463">
        <v>1010</v>
      </c>
      <c r="DV463" t="s">
        <v>268</v>
      </c>
      <c r="DW463" t="s">
        <v>268</v>
      </c>
      <c r="DX463">
        <v>1</v>
      </c>
      <c r="EE463">
        <v>16510514</v>
      </c>
      <c r="EF463">
        <v>2</v>
      </c>
      <c r="EG463" t="s">
        <v>20</v>
      </c>
      <c r="EH463">
        <v>0</v>
      </c>
      <c r="EI463" t="s">
        <v>6</v>
      </c>
      <c r="EJ463">
        <v>1</v>
      </c>
      <c r="EK463">
        <v>16001</v>
      </c>
      <c r="EL463" t="s">
        <v>647</v>
      </c>
      <c r="EM463" t="s">
        <v>648</v>
      </c>
      <c r="EO463" t="s">
        <v>6</v>
      </c>
      <c r="EQ463">
        <v>0</v>
      </c>
      <c r="ER463">
        <v>143.43</v>
      </c>
      <c r="ES463">
        <v>143.43</v>
      </c>
      <c r="ET463">
        <v>0</v>
      </c>
      <c r="EU463">
        <v>0</v>
      </c>
      <c r="EV463">
        <v>0</v>
      </c>
      <c r="EW463">
        <v>0</v>
      </c>
      <c r="EX463">
        <v>0</v>
      </c>
      <c r="FQ463">
        <v>0</v>
      </c>
      <c r="FR463">
        <f t="shared" si="549"/>
        <v>0</v>
      </c>
      <c r="FS463">
        <v>0</v>
      </c>
      <c r="FT463" t="s">
        <v>23</v>
      </c>
      <c r="FU463" t="s">
        <v>24</v>
      </c>
      <c r="FX463">
        <v>115.2</v>
      </c>
      <c r="FY463">
        <v>70.55</v>
      </c>
      <c r="GA463" t="s">
        <v>6</v>
      </c>
      <c r="GD463">
        <v>0</v>
      </c>
      <c r="GF463">
        <v>-1250412256</v>
      </c>
      <c r="GG463">
        <v>1</v>
      </c>
      <c r="GH463">
        <v>1</v>
      </c>
      <c r="GI463">
        <v>4</v>
      </c>
      <c r="GJ463">
        <v>0</v>
      </c>
      <c r="GK463">
        <f>ROUND(R463*(S12)/100,2)</f>
        <v>0</v>
      </c>
      <c r="GL463">
        <f t="shared" si="550"/>
        <v>0</v>
      </c>
      <c r="GM463">
        <f t="shared" si="551"/>
        <v>6135.94</v>
      </c>
      <c r="GN463">
        <f t="shared" si="552"/>
        <v>6135.94</v>
      </c>
      <c r="GO463">
        <f t="shared" si="553"/>
        <v>0</v>
      </c>
      <c r="GP463">
        <f t="shared" si="554"/>
        <v>0</v>
      </c>
      <c r="GR463">
        <v>0</v>
      </c>
      <c r="GS463">
        <v>3</v>
      </c>
      <c r="GT463">
        <v>0</v>
      </c>
      <c r="GU463" t="s">
        <v>6</v>
      </c>
      <c r="GV463">
        <f t="shared" si="555"/>
        <v>0</v>
      </c>
      <c r="GW463">
        <v>1</v>
      </c>
      <c r="GX463">
        <f t="shared" si="556"/>
        <v>0</v>
      </c>
      <c r="HA463">
        <v>0</v>
      </c>
      <c r="HB463">
        <v>0</v>
      </c>
      <c r="IK463">
        <v>0</v>
      </c>
    </row>
    <row r="464" spans="1:255" x14ac:dyDescent="0.2">
      <c r="A464" s="2">
        <v>18</v>
      </c>
      <c r="B464" s="2">
        <v>1</v>
      </c>
      <c r="C464" s="2">
        <v>1022</v>
      </c>
      <c r="D464" s="2"/>
      <c r="E464" s="2" t="s">
        <v>722</v>
      </c>
      <c r="F464" s="2" t="s">
        <v>723</v>
      </c>
      <c r="G464" s="2" t="s">
        <v>724</v>
      </c>
      <c r="H464" s="2" t="s">
        <v>268</v>
      </c>
      <c r="I464" s="2">
        <f>I458*J464</f>
        <v>6</v>
      </c>
      <c r="J464" s="2">
        <v>0.5</v>
      </c>
      <c r="K464" s="2"/>
      <c r="L464" s="2"/>
      <c r="M464" s="2"/>
      <c r="N464" s="2"/>
      <c r="O464" s="2">
        <f t="shared" si="523"/>
        <v>773.64</v>
      </c>
      <c r="P464" s="2">
        <f t="shared" si="524"/>
        <v>773.64</v>
      </c>
      <c r="Q464" s="2">
        <f t="shared" si="525"/>
        <v>0</v>
      </c>
      <c r="R464" s="2">
        <f t="shared" si="526"/>
        <v>0</v>
      </c>
      <c r="S464" s="2">
        <f t="shared" si="527"/>
        <v>0</v>
      </c>
      <c r="T464" s="2">
        <f t="shared" si="528"/>
        <v>0</v>
      </c>
      <c r="U464" s="2">
        <f t="shared" si="529"/>
        <v>0</v>
      </c>
      <c r="V464" s="2">
        <f t="shared" si="530"/>
        <v>0</v>
      </c>
      <c r="W464" s="2">
        <f t="shared" si="531"/>
        <v>0</v>
      </c>
      <c r="X464" s="2">
        <f t="shared" si="532"/>
        <v>0</v>
      </c>
      <c r="Y464" s="2">
        <f t="shared" si="533"/>
        <v>0</v>
      </c>
      <c r="Z464" s="2"/>
      <c r="AA464" s="2">
        <v>16688585</v>
      </c>
      <c r="AB464" s="2">
        <f t="shared" si="534"/>
        <v>128.94</v>
      </c>
      <c r="AC464" s="2">
        <f t="shared" si="535"/>
        <v>128.94</v>
      </c>
      <c r="AD464" s="2">
        <f t="shared" si="562"/>
        <v>0</v>
      </c>
      <c r="AE464" s="2">
        <f t="shared" si="563"/>
        <v>0</v>
      </c>
      <c r="AF464" s="2">
        <f t="shared" si="563"/>
        <v>0</v>
      </c>
      <c r="AG464" s="2">
        <f t="shared" si="536"/>
        <v>0</v>
      </c>
      <c r="AH464" s="2">
        <f t="shared" si="564"/>
        <v>0</v>
      </c>
      <c r="AI464" s="2">
        <f t="shared" si="564"/>
        <v>0</v>
      </c>
      <c r="AJ464" s="2">
        <f t="shared" si="537"/>
        <v>0</v>
      </c>
      <c r="AK464" s="2">
        <v>128.94</v>
      </c>
      <c r="AL464" s="2">
        <v>128.94</v>
      </c>
      <c r="AM464" s="2">
        <v>0</v>
      </c>
      <c r="AN464" s="2">
        <v>0</v>
      </c>
      <c r="AO464" s="2">
        <v>0</v>
      </c>
      <c r="AP464" s="2">
        <v>0</v>
      </c>
      <c r="AQ464" s="2">
        <v>0</v>
      </c>
      <c r="AR464" s="2">
        <v>0</v>
      </c>
      <c r="AS464" s="2">
        <v>0</v>
      </c>
      <c r="AT464" s="2">
        <v>115</v>
      </c>
      <c r="AU464" s="2">
        <v>71</v>
      </c>
      <c r="AV464" s="2">
        <v>1</v>
      </c>
      <c r="AW464" s="2">
        <v>1</v>
      </c>
      <c r="AX464" s="2"/>
      <c r="AY464" s="2"/>
      <c r="AZ464" s="2">
        <v>1</v>
      </c>
      <c r="BA464" s="2">
        <v>1</v>
      </c>
      <c r="BB464" s="2">
        <v>1</v>
      </c>
      <c r="BC464" s="2">
        <v>1</v>
      </c>
      <c r="BD464" s="2" t="s">
        <v>6</v>
      </c>
      <c r="BE464" s="2" t="s">
        <v>6</v>
      </c>
      <c r="BF464" s="2" t="s">
        <v>6</v>
      </c>
      <c r="BG464" s="2" t="s">
        <v>6</v>
      </c>
      <c r="BH464" s="2">
        <v>3</v>
      </c>
      <c r="BI464" s="2">
        <v>1</v>
      </c>
      <c r="BJ464" s="2" t="s">
        <v>725</v>
      </c>
      <c r="BK464" s="2"/>
      <c r="BL464" s="2"/>
      <c r="BM464" s="2">
        <v>16001</v>
      </c>
      <c r="BN464" s="2">
        <v>0</v>
      </c>
      <c r="BO464" s="2" t="s">
        <v>6</v>
      </c>
      <c r="BP464" s="2">
        <v>0</v>
      </c>
      <c r="BQ464" s="2">
        <v>2</v>
      </c>
      <c r="BR464" s="2">
        <v>0</v>
      </c>
      <c r="BS464" s="2">
        <v>1</v>
      </c>
      <c r="BT464" s="2">
        <v>1</v>
      </c>
      <c r="BU464" s="2">
        <v>1</v>
      </c>
      <c r="BV464" s="2">
        <v>1</v>
      </c>
      <c r="BW464" s="2">
        <v>1</v>
      </c>
      <c r="BX464" s="2">
        <v>1</v>
      </c>
      <c r="BY464" s="2" t="s">
        <v>6</v>
      </c>
      <c r="BZ464" s="2">
        <v>128</v>
      </c>
      <c r="CA464" s="2">
        <v>83</v>
      </c>
      <c r="CB464" s="2"/>
      <c r="CC464" s="2"/>
      <c r="CD464" s="2"/>
      <c r="CE464" s="2"/>
      <c r="CF464" s="2">
        <v>0</v>
      </c>
      <c r="CG464" s="2">
        <v>0</v>
      </c>
      <c r="CH464" s="2"/>
      <c r="CI464" s="2"/>
      <c r="CJ464" s="2"/>
      <c r="CK464" s="2"/>
      <c r="CL464" s="2"/>
      <c r="CM464" s="2">
        <v>0</v>
      </c>
      <c r="CN464" s="2" t="s">
        <v>6</v>
      </c>
      <c r="CO464" s="2">
        <v>0</v>
      </c>
      <c r="CP464" s="2">
        <f t="shared" si="538"/>
        <v>773.64</v>
      </c>
      <c r="CQ464" s="2">
        <f t="shared" si="539"/>
        <v>128.94</v>
      </c>
      <c r="CR464" s="2">
        <f t="shared" si="540"/>
        <v>0</v>
      </c>
      <c r="CS464" s="2">
        <f t="shared" si="541"/>
        <v>0</v>
      </c>
      <c r="CT464" s="2">
        <f t="shared" si="542"/>
        <v>0</v>
      </c>
      <c r="CU464" s="2">
        <f t="shared" si="543"/>
        <v>0</v>
      </c>
      <c r="CV464" s="2">
        <f t="shared" si="544"/>
        <v>0</v>
      </c>
      <c r="CW464" s="2">
        <f t="shared" si="545"/>
        <v>0</v>
      </c>
      <c r="CX464" s="2">
        <f t="shared" si="546"/>
        <v>0</v>
      </c>
      <c r="CY464" s="2">
        <f t="shared" si="547"/>
        <v>0</v>
      </c>
      <c r="CZ464" s="2">
        <f t="shared" si="548"/>
        <v>0</v>
      </c>
      <c r="DA464" s="2"/>
      <c r="DB464" s="2"/>
      <c r="DC464" s="2" t="s">
        <v>6</v>
      </c>
      <c r="DD464" s="2" t="s">
        <v>6</v>
      </c>
      <c r="DE464" s="2" t="s">
        <v>6</v>
      </c>
      <c r="DF464" s="2" t="s">
        <v>6</v>
      </c>
      <c r="DG464" s="2" t="s">
        <v>6</v>
      </c>
      <c r="DH464" s="2" t="s">
        <v>6</v>
      </c>
      <c r="DI464" s="2" t="s">
        <v>6</v>
      </c>
      <c r="DJ464" s="2" t="s">
        <v>6</v>
      </c>
      <c r="DK464" s="2" t="s">
        <v>6</v>
      </c>
      <c r="DL464" s="2" t="s">
        <v>6</v>
      </c>
      <c r="DM464" s="2" t="s">
        <v>6</v>
      </c>
      <c r="DN464" s="2">
        <v>0</v>
      </c>
      <c r="DO464" s="2">
        <v>0</v>
      </c>
      <c r="DP464" s="2">
        <v>1</v>
      </c>
      <c r="DQ464" s="2">
        <v>1</v>
      </c>
      <c r="DR464" s="2"/>
      <c r="DS464" s="2"/>
      <c r="DT464" s="2"/>
      <c r="DU464" s="2">
        <v>1010</v>
      </c>
      <c r="DV464" s="2" t="s">
        <v>268</v>
      </c>
      <c r="DW464" s="2" t="s">
        <v>268</v>
      </c>
      <c r="DX464" s="2">
        <v>1</v>
      </c>
      <c r="DY464" s="2"/>
      <c r="DZ464" s="2"/>
      <c r="EA464" s="2"/>
      <c r="EB464" s="2"/>
      <c r="EC464" s="2"/>
      <c r="ED464" s="2"/>
      <c r="EE464" s="2">
        <v>16510514</v>
      </c>
      <c r="EF464" s="2">
        <v>2</v>
      </c>
      <c r="EG464" s="2" t="s">
        <v>20</v>
      </c>
      <c r="EH464" s="2">
        <v>0</v>
      </c>
      <c r="EI464" s="2" t="s">
        <v>6</v>
      </c>
      <c r="EJ464" s="2">
        <v>1</v>
      </c>
      <c r="EK464" s="2">
        <v>16001</v>
      </c>
      <c r="EL464" s="2" t="s">
        <v>647</v>
      </c>
      <c r="EM464" s="2" t="s">
        <v>648</v>
      </c>
      <c r="EN464" s="2"/>
      <c r="EO464" s="2" t="s">
        <v>6</v>
      </c>
      <c r="EP464" s="2"/>
      <c r="EQ464" s="2">
        <v>0</v>
      </c>
      <c r="ER464" s="2">
        <v>128.94</v>
      </c>
      <c r="ES464" s="2">
        <v>128.94</v>
      </c>
      <c r="ET464" s="2">
        <v>0</v>
      </c>
      <c r="EU464" s="2">
        <v>0</v>
      </c>
      <c r="EV464" s="2">
        <v>0</v>
      </c>
      <c r="EW464" s="2">
        <v>0</v>
      </c>
      <c r="EX464" s="2">
        <v>0</v>
      </c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>
        <v>0</v>
      </c>
      <c r="FR464" s="2">
        <f t="shared" si="549"/>
        <v>0</v>
      </c>
      <c r="FS464" s="2">
        <v>0</v>
      </c>
      <c r="FT464" s="2" t="s">
        <v>23</v>
      </c>
      <c r="FU464" s="2" t="s">
        <v>24</v>
      </c>
      <c r="FV464" s="2"/>
      <c r="FW464" s="2"/>
      <c r="FX464" s="2">
        <v>115.2</v>
      </c>
      <c r="FY464" s="2">
        <v>70.55</v>
      </c>
      <c r="FZ464" s="2"/>
      <c r="GA464" s="2" t="s">
        <v>6</v>
      </c>
      <c r="GB464" s="2"/>
      <c r="GC464" s="2"/>
      <c r="GD464" s="2">
        <v>0</v>
      </c>
      <c r="GE464" s="2"/>
      <c r="GF464" s="2">
        <v>1844138459</v>
      </c>
      <c r="GG464" s="2">
        <v>2</v>
      </c>
      <c r="GH464" s="2">
        <v>1</v>
      </c>
      <c r="GI464" s="2">
        <v>-2</v>
      </c>
      <c r="GJ464" s="2">
        <v>0</v>
      </c>
      <c r="GK464" s="2">
        <f>ROUND(R464*(R12)/100,2)</f>
        <v>0</v>
      </c>
      <c r="GL464" s="2">
        <f t="shared" si="550"/>
        <v>0</v>
      </c>
      <c r="GM464" s="2">
        <f t="shared" si="551"/>
        <v>773.64</v>
      </c>
      <c r="GN464" s="2">
        <f t="shared" si="552"/>
        <v>773.64</v>
      </c>
      <c r="GO464" s="2">
        <f t="shared" si="553"/>
        <v>0</v>
      </c>
      <c r="GP464" s="2">
        <f t="shared" si="554"/>
        <v>0</v>
      </c>
      <c r="GQ464" s="2"/>
      <c r="GR464" s="2">
        <v>0</v>
      </c>
      <c r="GS464" s="2">
        <v>3</v>
      </c>
      <c r="GT464" s="2">
        <v>0</v>
      </c>
      <c r="GU464" s="2" t="s">
        <v>6</v>
      </c>
      <c r="GV464" s="2">
        <f t="shared" si="555"/>
        <v>0</v>
      </c>
      <c r="GW464" s="2">
        <v>1</v>
      </c>
      <c r="GX464" s="2">
        <f t="shared" si="556"/>
        <v>0</v>
      </c>
      <c r="GY464" s="2"/>
      <c r="GZ464" s="2"/>
      <c r="HA464" s="2">
        <v>0</v>
      </c>
      <c r="HB464" s="2">
        <v>0</v>
      </c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>
        <v>0</v>
      </c>
      <c r="IL464" s="2"/>
      <c r="IM464" s="2"/>
      <c r="IN464" s="2"/>
      <c r="IO464" s="2"/>
      <c r="IP464" s="2"/>
      <c r="IQ464" s="2"/>
      <c r="IR464" s="2"/>
      <c r="IS464" s="2"/>
      <c r="IT464" s="2"/>
      <c r="IU464" s="2"/>
    </row>
    <row r="465" spans="1:255" x14ac:dyDescent="0.2">
      <c r="A465">
        <v>18</v>
      </c>
      <c r="B465">
        <v>1</v>
      </c>
      <c r="C465">
        <v>1032</v>
      </c>
      <c r="E465" t="s">
        <v>722</v>
      </c>
      <c r="F465" t="s">
        <v>723</v>
      </c>
      <c r="G465" t="s">
        <v>724</v>
      </c>
      <c r="H465" t="s">
        <v>268</v>
      </c>
      <c r="I465">
        <f>I459*J465</f>
        <v>6</v>
      </c>
      <c r="J465">
        <v>0.5</v>
      </c>
      <c r="O465">
        <f t="shared" si="523"/>
        <v>5516.05</v>
      </c>
      <c r="P465">
        <f t="shared" si="524"/>
        <v>5516.05</v>
      </c>
      <c r="Q465">
        <f t="shared" si="525"/>
        <v>0</v>
      </c>
      <c r="R465">
        <f t="shared" si="526"/>
        <v>0</v>
      </c>
      <c r="S465">
        <f t="shared" si="527"/>
        <v>0</v>
      </c>
      <c r="T465">
        <f t="shared" si="528"/>
        <v>0</v>
      </c>
      <c r="U465">
        <f t="shared" si="529"/>
        <v>0</v>
      </c>
      <c r="V465">
        <f t="shared" si="530"/>
        <v>0</v>
      </c>
      <c r="W465">
        <f t="shared" si="531"/>
        <v>0</v>
      </c>
      <c r="X465">
        <f t="shared" si="532"/>
        <v>0</v>
      </c>
      <c r="Y465">
        <f t="shared" si="533"/>
        <v>0</v>
      </c>
      <c r="AA465">
        <v>16688586</v>
      </c>
      <c r="AB465">
        <f t="shared" si="534"/>
        <v>128.94</v>
      </c>
      <c r="AC465">
        <f t="shared" si="535"/>
        <v>128.94</v>
      </c>
      <c r="AD465">
        <f t="shared" si="562"/>
        <v>0</v>
      </c>
      <c r="AE465">
        <f t="shared" si="563"/>
        <v>0</v>
      </c>
      <c r="AF465">
        <f t="shared" si="563"/>
        <v>0</v>
      </c>
      <c r="AG465">
        <f t="shared" si="536"/>
        <v>0</v>
      </c>
      <c r="AH465">
        <f t="shared" si="564"/>
        <v>0</v>
      </c>
      <c r="AI465">
        <f t="shared" si="564"/>
        <v>0</v>
      </c>
      <c r="AJ465">
        <f t="shared" si="537"/>
        <v>0</v>
      </c>
      <c r="AK465">
        <v>128.94</v>
      </c>
      <c r="AL465">
        <v>128.94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115</v>
      </c>
      <c r="AU465">
        <v>71</v>
      </c>
      <c r="AV465">
        <v>1</v>
      </c>
      <c r="AW465">
        <v>1</v>
      </c>
      <c r="AZ465">
        <v>7.13</v>
      </c>
      <c r="BA465">
        <v>1</v>
      </c>
      <c r="BB465">
        <v>1</v>
      </c>
      <c r="BC465">
        <v>7.13</v>
      </c>
      <c r="BD465" t="s">
        <v>6</v>
      </c>
      <c r="BE465" t="s">
        <v>6</v>
      </c>
      <c r="BF465" t="s">
        <v>6</v>
      </c>
      <c r="BG465" t="s">
        <v>6</v>
      </c>
      <c r="BH465">
        <v>3</v>
      </c>
      <c r="BI465">
        <v>1</v>
      </c>
      <c r="BJ465" t="s">
        <v>725</v>
      </c>
      <c r="BM465">
        <v>16001</v>
      </c>
      <c r="BN465">
        <v>0</v>
      </c>
      <c r="BO465" t="s">
        <v>6</v>
      </c>
      <c r="BP465">
        <v>0</v>
      </c>
      <c r="BQ465">
        <v>2</v>
      </c>
      <c r="BR465">
        <v>0</v>
      </c>
      <c r="BS465">
        <v>1</v>
      </c>
      <c r="BT465">
        <v>1</v>
      </c>
      <c r="BU465">
        <v>1</v>
      </c>
      <c r="BV465">
        <v>1</v>
      </c>
      <c r="BW465">
        <v>1</v>
      </c>
      <c r="BX465">
        <v>1</v>
      </c>
      <c r="BY465" t="s">
        <v>6</v>
      </c>
      <c r="BZ465">
        <v>128</v>
      </c>
      <c r="CA465">
        <v>83</v>
      </c>
      <c r="CF465">
        <v>0</v>
      </c>
      <c r="CG465">
        <v>0</v>
      </c>
      <c r="CM465">
        <v>0</v>
      </c>
      <c r="CN465" t="s">
        <v>6</v>
      </c>
      <c r="CO465">
        <v>0</v>
      </c>
      <c r="CP465">
        <f t="shared" si="538"/>
        <v>5516.05</v>
      </c>
      <c r="CQ465">
        <f t="shared" si="539"/>
        <v>919.34219999999993</v>
      </c>
      <c r="CR465">
        <f t="shared" si="540"/>
        <v>0</v>
      </c>
      <c r="CS465">
        <f t="shared" si="541"/>
        <v>0</v>
      </c>
      <c r="CT465">
        <f t="shared" si="542"/>
        <v>0</v>
      </c>
      <c r="CU465">
        <f t="shared" si="543"/>
        <v>0</v>
      </c>
      <c r="CV465">
        <f t="shared" si="544"/>
        <v>0</v>
      </c>
      <c r="CW465">
        <f t="shared" si="545"/>
        <v>0</v>
      </c>
      <c r="CX465">
        <f t="shared" si="546"/>
        <v>0</v>
      </c>
      <c r="CY465">
        <f t="shared" si="547"/>
        <v>0</v>
      </c>
      <c r="CZ465">
        <f t="shared" si="548"/>
        <v>0</v>
      </c>
      <c r="DC465" t="s">
        <v>6</v>
      </c>
      <c r="DD465" t="s">
        <v>6</v>
      </c>
      <c r="DE465" t="s">
        <v>6</v>
      </c>
      <c r="DF465" t="s">
        <v>6</v>
      </c>
      <c r="DG465" t="s">
        <v>6</v>
      </c>
      <c r="DH465" t="s">
        <v>6</v>
      </c>
      <c r="DI465" t="s">
        <v>6</v>
      </c>
      <c r="DJ465" t="s">
        <v>6</v>
      </c>
      <c r="DK465" t="s">
        <v>6</v>
      </c>
      <c r="DL465" t="s">
        <v>6</v>
      </c>
      <c r="DM465" t="s">
        <v>6</v>
      </c>
      <c r="DN465">
        <v>0</v>
      </c>
      <c r="DO465">
        <v>0</v>
      </c>
      <c r="DP465">
        <v>1</v>
      </c>
      <c r="DQ465">
        <v>1</v>
      </c>
      <c r="DU465">
        <v>1010</v>
      </c>
      <c r="DV465" t="s">
        <v>268</v>
      </c>
      <c r="DW465" t="s">
        <v>268</v>
      </c>
      <c r="DX465">
        <v>1</v>
      </c>
      <c r="EE465">
        <v>16510514</v>
      </c>
      <c r="EF465">
        <v>2</v>
      </c>
      <c r="EG465" t="s">
        <v>20</v>
      </c>
      <c r="EH465">
        <v>0</v>
      </c>
      <c r="EI465" t="s">
        <v>6</v>
      </c>
      <c r="EJ465">
        <v>1</v>
      </c>
      <c r="EK465">
        <v>16001</v>
      </c>
      <c r="EL465" t="s">
        <v>647</v>
      </c>
      <c r="EM465" t="s">
        <v>648</v>
      </c>
      <c r="EO465" t="s">
        <v>6</v>
      </c>
      <c r="EQ465">
        <v>0</v>
      </c>
      <c r="ER465">
        <v>128.94</v>
      </c>
      <c r="ES465">
        <v>128.94</v>
      </c>
      <c r="ET465">
        <v>0</v>
      </c>
      <c r="EU465">
        <v>0</v>
      </c>
      <c r="EV465">
        <v>0</v>
      </c>
      <c r="EW465">
        <v>0</v>
      </c>
      <c r="EX465">
        <v>0</v>
      </c>
      <c r="FQ465">
        <v>0</v>
      </c>
      <c r="FR465">
        <f t="shared" si="549"/>
        <v>0</v>
      </c>
      <c r="FS465">
        <v>0</v>
      </c>
      <c r="FT465" t="s">
        <v>23</v>
      </c>
      <c r="FU465" t="s">
        <v>24</v>
      </c>
      <c r="FX465">
        <v>115.2</v>
      </c>
      <c r="FY465">
        <v>70.55</v>
      </c>
      <c r="GA465" t="s">
        <v>6</v>
      </c>
      <c r="GD465">
        <v>0</v>
      </c>
      <c r="GF465">
        <v>1844138459</v>
      </c>
      <c r="GG465">
        <v>1</v>
      </c>
      <c r="GH465">
        <v>1</v>
      </c>
      <c r="GI465">
        <v>4</v>
      </c>
      <c r="GJ465">
        <v>0</v>
      </c>
      <c r="GK465">
        <f>ROUND(R465*(S12)/100,2)</f>
        <v>0</v>
      </c>
      <c r="GL465">
        <f t="shared" si="550"/>
        <v>0</v>
      </c>
      <c r="GM465">
        <f t="shared" si="551"/>
        <v>5516.05</v>
      </c>
      <c r="GN465">
        <f t="shared" si="552"/>
        <v>5516.05</v>
      </c>
      <c r="GO465">
        <f t="shared" si="553"/>
        <v>0</v>
      </c>
      <c r="GP465">
        <f t="shared" si="554"/>
        <v>0</v>
      </c>
      <c r="GR465">
        <v>0</v>
      </c>
      <c r="GS465">
        <v>3</v>
      </c>
      <c r="GT465">
        <v>0</v>
      </c>
      <c r="GU465" t="s">
        <v>6</v>
      </c>
      <c r="GV465">
        <f t="shared" si="555"/>
        <v>0</v>
      </c>
      <c r="GW465">
        <v>1</v>
      </c>
      <c r="GX465">
        <f t="shared" si="556"/>
        <v>0</v>
      </c>
      <c r="HA465">
        <v>0</v>
      </c>
      <c r="HB465">
        <v>0</v>
      </c>
      <c r="IK465">
        <v>0</v>
      </c>
    </row>
    <row r="466" spans="1:255" x14ac:dyDescent="0.2">
      <c r="A466" s="2">
        <v>17</v>
      </c>
      <c r="B466" s="2">
        <v>1</v>
      </c>
      <c r="C466" s="2">
        <f>ROW(SmtRes!A1041)</f>
        <v>1041</v>
      </c>
      <c r="D466" s="2">
        <f>ROW(EtalonRes!A978)</f>
        <v>978</v>
      </c>
      <c r="E466" s="2" t="s">
        <v>726</v>
      </c>
      <c r="F466" s="2" t="s">
        <v>727</v>
      </c>
      <c r="G466" s="2" t="s">
        <v>728</v>
      </c>
      <c r="H466" s="2" t="s">
        <v>447</v>
      </c>
      <c r="I466" s="2">
        <v>6</v>
      </c>
      <c r="J466" s="2">
        <v>0</v>
      </c>
      <c r="K466" s="2"/>
      <c r="L466" s="2"/>
      <c r="M466" s="2"/>
      <c r="N466" s="2"/>
      <c r="O466" s="2">
        <f t="shared" si="523"/>
        <v>213.53</v>
      </c>
      <c r="P466" s="2">
        <f t="shared" si="524"/>
        <v>53.28</v>
      </c>
      <c r="Q466" s="2">
        <f t="shared" si="525"/>
        <v>51.3</v>
      </c>
      <c r="R466" s="2">
        <f t="shared" si="526"/>
        <v>8.1</v>
      </c>
      <c r="S466" s="2">
        <f t="shared" si="527"/>
        <v>108.95</v>
      </c>
      <c r="T466" s="2">
        <f t="shared" si="528"/>
        <v>0</v>
      </c>
      <c r="U466" s="2">
        <f t="shared" si="529"/>
        <v>11.453999999999999</v>
      </c>
      <c r="V466" s="2">
        <f t="shared" si="530"/>
        <v>0.67499999999999993</v>
      </c>
      <c r="W466" s="2">
        <f t="shared" si="531"/>
        <v>0</v>
      </c>
      <c r="X466" s="2">
        <f t="shared" si="532"/>
        <v>134.61000000000001</v>
      </c>
      <c r="Y466" s="2">
        <f t="shared" si="533"/>
        <v>83.11</v>
      </c>
      <c r="Z466" s="2"/>
      <c r="AA466" s="2">
        <v>16688585</v>
      </c>
      <c r="AB466" s="2">
        <f t="shared" si="534"/>
        <v>35.588500000000003</v>
      </c>
      <c r="AC466" s="2">
        <f t="shared" si="535"/>
        <v>8.8800000000000008</v>
      </c>
      <c r="AD466" s="2">
        <f>ROUND(((((ET466*1.25))-((EU466*1.25)))+AE466),6)</f>
        <v>8.5500000000000007</v>
      </c>
      <c r="AE466" s="2">
        <f>ROUND(((EU466*1.25)),6)</f>
        <v>1.35</v>
      </c>
      <c r="AF466" s="2">
        <f>ROUND(((EV466*1.15)),6)</f>
        <v>18.1585</v>
      </c>
      <c r="AG466" s="2">
        <f t="shared" si="536"/>
        <v>0</v>
      </c>
      <c r="AH466" s="2">
        <f>((EW466*1.15))</f>
        <v>1.9089999999999998</v>
      </c>
      <c r="AI466" s="2">
        <f>((EX466*1.25))</f>
        <v>0.11249999999999999</v>
      </c>
      <c r="AJ466" s="2">
        <f t="shared" si="537"/>
        <v>0</v>
      </c>
      <c r="AK466" s="2">
        <v>31.51</v>
      </c>
      <c r="AL466" s="2">
        <v>8.8800000000000008</v>
      </c>
      <c r="AM466" s="2">
        <v>6.84</v>
      </c>
      <c r="AN466" s="2">
        <v>1.08</v>
      </c>
      <c r="AO466" s="2">
        <v>15.79</v>
      </c>
      <c r="AP466" s="2">
        <v>0</v>
      </c>
      <c r="AQ466" s="2">
        <v>1.66</v>
      </c>
      <c r="AR466" s="2">
        <v>0.09</v>
      </c>
      <c r="AS466" s="2">
        <v>0</v>
      </c>
      <c r="AT466" s="2">
        <v>115</v>
      </c>
      <c r="AU466" s="2">
        <v>71</v>
      </c>
      <c r="AV466" s="2">
        <v>1</v>
      </c>
      <c r="AW466" s="2">
        <v>1</v>
      </c>
      <c r="AX466" s="2"/>
      <c r="AY466" s="2"/>
      <c r="AZ466" s="2">
        <v>1</v>
      </c>
      <c r="BA466" s="2">
        <v>1</v>
      </c>
      <c r="BB466" s="2">
        <v>1</v>
      </c>
      <c r="BC466" s="2">
        <v>1</v>
      </c>
      <c r="BD466" s="2" t="s">
        <v>6</v>
      </c>
      <c r="BE466" s="2" t="s">
        <v>6</v>
      </c>
      <c r="BF466" s="2" t="s">
        <v>6</v>
      </c>
      <c r="BG466" s="2" t="s">
        <v>6</v>
      </c>
      <c r="BH466" s="2">
        <v>0</v>
      </c>
      <c r="BI466" s="2">
        <v>1</v>
      </c>
      <c r="BJ466" s="2" t="s">
        <v>729</v>
      </c>
      <c r="BK466" s="2"/>
      <c r="BL466" s="2"/>
      <c r="BM466" s="2">
        <v>18001</v>
      </c>
      <c r="BN466" s="2">
        <v>0</v>
      </c>
      <c r="BO466" s="2" t="s">
        <v>6</v>
      </c>
      <c r="BP466" s="2">
        <v>0</v>
      </c>
      <c r="BQ466" s="2">
        <v>2</v>
      </c>
      <c r="BR466" s="2">
        <v>0</v>
      </c>
      <c r="BS466" s="2">
        <v>1</v>
      </c>
      <c r="BT466" s="2">
        <v>1</v>
      </c>
      <c r="BU466" s="2">
        <v>1</v>
      </c>
      <c r="BV466" s="2">
        <v>1</v>
      </c>
      <c r="BW466" s="2">
        <v>1</v>
      </c>
      <c r="BX466" s="2">
        <v>1</v>
      </c>
      <c r="BY466" s="2" t="s">
        <v>6</v>
      </c>
      <c r="BZ466" s="2">
        <v>128</v>
      </c>
      <c r="CA466" s="2">
        <v>83</v>
      </c>
      <c r="CB466" s="2"/>
      <c r="CC466" s="2"/>
      <c r="CD466" s="2"/>
      <c r="CE466" s="2"/>
      <c r="CF466" s="2">
        <v>0</v>
      </c>
      <c r="CG466" s="2">
        <v>0</v>
      </c>
      <c r="CH466" s="2"/>
      <c r="CI466" s="2"/>
      <c r="CJ466" s="2"/>
      <c r="CK466" s="2"/>
      <c r="CL466" s="2"/>
      <c r="CM466" s="2">
        <v>0</v>
      </c>
      <c r="CN466" s="2" t="s">
        <v>1583</v>
      </c>
      <c r="CO466" s="2">
        <v>0</v>
      </c>
      <c r="CP466" s="2">
        <f t="shared" si="538"/>
        <v>213.53</v>
      </c>
      <c r="CQ466" s="2">
        <f t="shared" si="539"/>
        <v>8.8800000000000008</v>
      </c>
      <c r="CR466" s="2">
        <f t="shared" si="540"/>
        <v>8.5500000000000007</v>
      </c>
      <c r="CS466" s="2">
        <f t="shared" si="541"/>
        <v>1.35</v>
      </c>
      <c r="CT466" s="2">
        <f t="shared" si="542"/>
        <v>18.1585</v>
      </c>
      <c r="CU466" s="2">
        <f t="shared" si="543"/>
        <v>0</v>
      </c>
      <c r="CV466" s="2">
        <f t="shared" si="544"/>
        <v>1.9089999999999998</v>
      </c>
      <c r="CW466" s="2">
        <f t="shared" si="545"/>
        <v>0.11249999999999999</v>
      </c>
      <c r="CX466" s="2">
        <f t="shared" si="546"/>
        <v>0</v>
      </c>
      <c r="CY466" s="2">
        <f t="shared" si="547"/>
        <v>134.60749999999999</v>
      </c>
      <c r="CZ466" s="2">
        <f t="shared" si="548"/>
        <v>83.105499999999992</v>
      </c>
      <c r="DA466" s="2"/>
      <c r="DB466" s="2"/>
      <c r="DC466" s="2" t="s">
        <v>6</v>
      </c>
      <c r="DD466" s="2" t="s">
        <v>6</v>
      </c>
      <c r="DE466" s="2" t="s">
        <v>96</v>
      </c>
      <c r="DF466" s="2" t="s">
        <v>96</v>
      </c>
      <c r="DG466" s="2" t="s">
        <v>97</v>
      </c>
      <c r="DH466" s="2" t="s">
        <v>6</v>
      </c>
      <c r="DI466" s="2" t="s">
        <v>97</v>
      </c>
      <c r="DJ466" s="2" t="s">
        <v>96</v>
      </c>
      <c r="DK466" s="2" t="s">
        <v>6</v>
      </c>
      <c r="DL466" s="2" t="s">
        <v>6</v>
      </c>
      <c r="DM466" s="2" t="s">
        <v>6</v>
      </c>
      <c r="DN466" s="2">
        <v>0</v>
      </c>
      <c r="DO466" s="2">
        <v>0</v>
      </c>
      <c r="DP466" s="2">
        <v>1</v>
      </c>
      <c r="DQ466" s="2">
        <v>1</v>
      </c>
      <c r="DR466" s="2"/>
      <c r="DS466" s="2"/>
      <c r="DT466" s="2"/>
      <c r="DU466" s="2">
        <v>1013</v>
      </c>
      <c r="DV466" s="2" t="s">
        <v>447</v>
      </c>
      <c r="DW466" s="2" t="s">
        <v>447</v>
      </c>
      <c r="DX466" s="2">
        <v>1</v>
      </c>
      <c r="DY466" s="2"/>
      <c r="DZ466" s="2"/>
      <c r="EA466" s="2"/>
      <c r="EB466" s="2"/>
      <c r="EC466" s="2"/>
      <c r="ED466" s="2"/>
      <c r="EE466" s="2">
        <v>16510516</v>
      </c>
      <c r="EF466" s="2">
        <v>2</v>
      </c>
      <c r="EG466" s="2" t="s">
        <v>20</v>
      </c>
      <c r="EH466" s="2">
        <v>0</v>
      </c>
      <c r="EI466" s="2" t="s">
        <v>6</v>
      </c>
      <c r="EJ466" s="2">
        <v>1</v>
      </c>
      <c r="EK466" s="2">
        <v>18001</v>
      </c>
      <c r="EL466" s="2" t="s">
        <v>689</v>
      </c>
      <c r="EM466" s="2" t="s">
        <v>690</v>
      </c>
      <c r="EN466" s="2"/>
      <c r="EO466" s="2" t="s">
        <v>100</v>
      </c>
      <c r="EP466" s="2"/>
      <c r="EQ466" s="2">
        <v>0</v>
      </c>
      <c r="ER466" s="2">
        <v>31.51</v>
      </c>
      <c r="ES466" s="2">
        <v>8.8800000000000008</v>
      </c>
      <c r="ET466" s="2">
        <v>6.84</v>
      </c>
      <c r="EU466" s="2">
        <v>1.08</v>
      </c>
      <c r="EV466" s="2">
        <v>15.79</v>
      </c>
      <c r="EW466" s="2">
        <v>1.66</v>
      </c>
      <c r="EX466" s="2">
        <v>0.09</v>
      </c>
      <c r="EY466" s="2">
        <v>0</v>
      </c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>
        <v>0</v>
      </c>
      <c r="FR466" s="2">
        <f t="shared" si="549"/>
        <v>0</v>
      </c>
      <c r="FS466" s="2">
        <v>0</v>
      </c>
      <c r="FT466" s="2" t="s">
        <v>23</v>
      </c>
      <c r="FU466" s="2" t="s">
        <v>24</v>
      </c>
      <c r="FV466" s="2"/>
      <c r="FW466" s="2"/>
      <c r="FX466" s="2">
        <v>115.2</v>
      </c>
      <c r="FY466" s="2">
        <v>70.55</v>
      </c>
      <c r="FZ466" s="2"/>
      <c r="GA466" s="2" t="s">
        <v>6</v>
      </c>
      <c r="GB466" s="2"/>
      <c r="GC466" s="2"/>
      <c r="GD466" s="2">
        <v>0</v>
      </c>
      <c r="GE466" s="2"/>
      <c r="GF466" s="2">
        <v>1309922170</v>
      </c>
      <c r="GG466" s="2">
        <v>2</v>
      </c>
      <c r="GH466" s="2">
        <v>1</v>
      </c>
      <c r="GI466" s="2">
        <v>-2</v>
      </c>
      <c r="GJ466" s="2">
        <v>0</v>
      </c>
      <c r="GK466" s="2">
        <f>ROUND(R466*(R12)/100,2)</f>
        <v>0</v>
      </c>
      <c r="GL466" s="2">
        <f t="shared" si="550"/>
        <v>0</v>
      </c>
      <c r="GM466" s="2">
        <f t="shared" si="551"/>
        <v>431.25</v>
      </c>
      <c r="GN466" s="2">
        <f t="shared" si="552"/>
        <v>431.25</v>
      </c>
      <c r="GO466" s="2">
        <f t="shared" si="553"/>
        <v>0</v>
      </c>
      <c r="GP466" s="2">
        <f t="shared" si="554"/>
        <v>0</v>
      </c>
      <c r="GQ466" s="2"/>
      <c r="GR466" s="2">
        <v>0</v>
      </c>
      <c r="GS466" s="2">
        <v>3</v>
      </c>
      <c r="GT466" s="2">
        <v>0</v>
      </c>
      <c r="GU466" s="2" t="s">
        <v>6</v>
      </c>
      <c r="GV466" s="2">
        <f t="shared" si="555"/>
        <v>0</v>
      </c>
      <c r="GW466" s="2">
        <v>1</v>
      </c>
      <c r="GX466" s="2">
        <f t="shared" si="556"/>
        <v>0</v>
      </c>
      <c r="GY466" s="2"/>
      <c r="GZ466" s="2"/>
      <c r="HA466" s="2">
        <v>0</v>
      </c>
      <c r="HB466" s="2">
        <v>0</v>
      </c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>
        <v>0</v>
      </c>
      <c r="IL466" s="2"/>
      <c r="IM466" s="2"/>
      <c r="IN466" s="2"/>
      <c r="IO466" s="2"/>
      <c r="IP466" s="2"/>
      <c r="IQ466" s="2"/>
      <c r="IR466" s="2"/>
      <c r="IS466" s="2"/>
      <c r="IT466" s="2"/>
      <c r="IU466" s="2"/>
    </row>
    <row r="467" spans="1:255" x14ac:dyDescent="0.2">
      <c r="A467">
        <v>17</v>
      </c>
      <c r="B467">
        <v>1</v>
      </c>
      <c r="C467">
        <f>ROW(SmtRes!A1050)</f>
        <v>1050</v>
      </c>
      <c r="D467">
        <f>ROW(EtalonRes!A988)</f>
        <v>988</v>
      </c>
      <c r="E467" t="s">
        <v>726</v>
      </c>
      <c r="F467" t="s">
        <v>727</v>
      </c>
      <c r="G467" t="s">
        <v>728</v>
      </c>
      <c r="H467" t="s">
        <v>447</v>
      </c>
      <c r="I467">
        <v>6</v>
      </c>
      <c r="J467">
        <v>0</v>
      </c>
      <c r="O467">
        <f t="shared" si="523"/>
        <v>1522.48</v>
      </c>
      <c r="P467">
        <f t="shared" si="524"/>
        <v>379.89</v>
      </c>
      <c r="Q467">
        <f t="shared" si="525"/>
        <v>365.77</v>
      </c>
      <c r="R467">
        <f t="shared" si="526"/>
        <v>57.75</v>
      </c>
      <c r="S467">
        <f t="shared" si="527"/>
        <v>776.82</v>
      </c>
      <c r="T467">
        <f t="shared" si="528"/>
        <v>0</v>
      </c>
      <c r="U467">
        <f t="shared" si="529"/>
        <v>11.453999999999999</v>
      </c>
      <c r="V467">
        <f t="shared" si="530"/>
        <v>0.67499999999999993</v>
      </c>
      <c r="W467">
        <f t="shared" si="531"/>
        <v>0</v>
      </c>
      <c r="X467">
        <f t="shared" si="532"/>
        <v>959.76</v>
      </c>
      <c r="Y467">
        <f t="shared" si="533"/>
        <v>592.54</v>
      </c>
      <c r="AA467">
        <v>16688586</v>
      </c>
      <c r="AB467">
        <f t="shared" si="534"/>
        <v>35.588500000000003</v>
      </c>
      <c r="AC467">
        <f t="shared" si="535"/>
        <v>8.8800000000000008</v>
      </c>
      <c r="AD467">
        <f>ROUND(((((ET467*1.25))-((EU467*1.25)))+AE467),6)</f>
        <v>8.5500000000000007</v>
      </c>
      <c r="AE467">
        <f>ROUND(((EU467*1.25)),6)</f>
        <v>1.35</v>
      </c>
      <c r="AF467">
        <f>ROUND(((EV467*1.15)),6)</f>
        <v>18.1585</v>
      </c>
      <c r="AG467">
        <f t="shared" si="536"/>
        <v>0</v>
      </c>
      <c r="AH467">
        <f>((EW467*1.15))</f>
        <v>1.9089999999999998</v>
      </c>
      <c r="AI467">
        <f>((EX467*1.25))</f>
        <v>0.11249999999999999</v>
      </c>
      <c r="AJ467">
        <f t="shared" si="537"/>
        <v>0</v>
      </c>
      <c r="AK467">
        <v>31.51</v>
      </c>
      <c r="AL467">
        <v>8.8800000000000008</v>
      </c>
      <c r="AM467">
        <v>6.84</v>
      </c>
      <c r="AN467">
        <v>1.08</v>
      </c>
      <c r="AO467">
        <v>15.79</v>
      </c>
      <c r="AP467">
        <v>0</v>
      </c>
      <c r="AQ467">
        <v>1.66</v>
      </c>
      <c r="AR467">
        <v>0.09</v>
      </c>
      <c r="AS467">
        <v>0</v>
      </c>
      <c r="AT467">
        <v>115</v>
      </c>
      <c r="AU467">
        <v>71</v>
      </c>
      <c r="AV467">
        <v>1</v>
      </c>
      <c r="AW467">
        <v>1</v>
      </c>
      <c r="AZ467">
        <v>7.13</v>
      </c>
      <c r="BA467">
        <v>7.13</v>
      </c>
      <c r="BB467">
        <v>7.13</v>
      </c>
      <c r="BC467">
        <v>7.13</v>
      </c>
      <c r="BD467" t="s">
        <v>6</v>
      </c>
      <c r="BE467" t="s">
        <v>6</v>
      </c>
      <c r="BF467" t="s">
        <v>6</v>
      </c>
      <c r="BG467" t="s">
        <v>6</v>
      </c>
      <c r="BH467">
        <v>0</v>
      </c>
      <c r="BI467">
        <v>1</v>
      </c>
      <c r="BJ467" t="s">
        <v>729</v>
      </c>
      <c r="BM467">
        <v>18001</v>
      </c>
      <c r="BN467">
        <v>0</v>
      </c>
      <c r="BO467" t="s">
        <v>6</v>
      </c>
      <c r="BP467">
        <v>0</v>
      </c>
      <c r="BQ467">
        <v>2</v>
      </c>
      <c r="BR467">
        <v>0</v>
      </c>
      <c r="BS467">
        <v>7.13</v>
      </c>
      <c r="BT467">
        <v>1</v>
      </c>
      <c r="BU467">
        <v>1</v>
      </c>
      <c r="BV467">
        <v>1</v>
      </c>
      <c r="BW467">
        <v>1</v>
      </c>
      <c r="BX467">
        <v>1</v>
      </c>
      <c r="BY467" t="s">
        <v>6</v>
      </c>
      <c r="BZ467">
        <v>128</v>
      </c>
      <c r="CA467">
        <v>83</v>
      </c>
      <c r="CF467">
        <v>0</v>
      </c>
      <c r="CG467">
        <v>0</v>
      </c>
      <c r="CM467">
        <v>0</v>
      </c>
      <c r="CN467" t="s">
        <v>1583</v>
      </c>
      <c r="CO467">
        <v>0</v>
      </c>
      <c r="CP467">
        <f t="shared" si="538"/>
        <v>1522.48</v>
      </c>
      <c r="CQ467">
        <f t="shared" si="539"/>
        <v>63.314400000000006</v>
      </c>
      <c r="CR467">
        <f t="shared" si="540"/>
        <v>60.961500000000001</v>
      </c>
      <c r="CS467">
        <f t="shared" si="541"/>
        <v>9.6255000000000006</v>
      </c>
      <c r="CT467">
        <f t="shared" si="542"/>
        <v>129.47010499999999</v>
      </c>
      <c r="CU467">
        <f t="shared" si="543"/>
        <v>0</v>
      </c>
      <c r="CV467">
        <f t="shared" si="544"/>
        <v>1.9089999999999998</v>
      </c>
      <c r="CW467">
        <f t="shared" si="545"/>
        <v>0.11249999999999999</v>
      </c>
      <c r="CX467">
        <f t="shared" si="546"/>
        <v>0</v>
      </c>
      <c r="CY467">
        <f t="shared" si="547"/>
        <v>959.75549999999998</v>
      </c>
      <c r="CZ467">
        <f t="shared" si="548"/>
        <v>592.54470000000003</v>
      </c>
      <c r="DC467" t="s">
        <v>6</v>
      </c>
      <c r="DD467" t="s">
        <v>6</v>
      </c>
      <c r="DE467" t="s">
        <v>96</v>
      </c>
      <c r="DF467" t="s">
        <v>96</v>
      </c>
      <c r="DG467" t="s">
        <v>97</v>
      </c>
      <c r="DH467" t="s">
        <v>6</v>
      </c>
      <c r="DI467" t="s">
        <v>97</v>
      </c>
      <c r="DJ467" t="s">
        <v>96</v>
      </c>
      <c r="DK467" t="s">
        <v>6</v>
      </c>
      <c r="DL467" t="s">
        <v>6</v>
      </c>
      <c r="DM467" t="s">
        <v>6</v>
      </c>
      <c r="DN467">
        <v>0</v>
      </c>
      <c r="DO467">
        <v>0</v>
      </c>
      <c r="DP467">
        <v>1</v>
      </c>
      <c r="DQ467">
        <v>1</v>
      </c>
      <c r="DU467">
        <v>1013</v>
      </c>
      <c r="DV467" t="s">
        <v>447</v>
      </c>
      <c r="DW467" t="s">
        <v>447</v>
      </c>
      <c r="DX467">
        <v>1</v>
      </c>
      <c r="EE467">
        <v>16510516</v>
      </c>
      <c r="EF467">
        <v>2</v>
      </c>
      <c r="EG467" t="s">
        <v>20</v>
      </c>
      <c r="EH467">
        <v>0</v>
      </c>
      <c r="EI467" t="s">
        <v>6</v>
      </c>
      <c r="EJ467">
        <v>1</v>
      </c>
      <c r="EK467">
        <v>18001</v>
      </c>
      <c r="EL467" t="s">
        <v>689</v>
      </c>
      <c r="EM467" t="s">
        <v>690</v>
      </c>
      <c r="EO467" t="s">
        <v>100</v>
      </c>
      <c r="EQ467">
        <v>0</v>
      </c>
      <c r="ER467">
        <v>31.51</v>
      </c>
      <c r="ES467">
        <v>8.8800000000000008</v>
      </c>
      <c r="ET467">
        <v>6.84</v>
      </c>
      <c r="EU467">
        <v>1.08</v>
      </c>
      <c r="EV467">
        <v>15.79</v>
      </c>
      <c r="EW467">
        <v>1.66</v>
      </c>
      <c r="EX467">
        <v>0.09</v>
      </c>
      <c r="EY467">
        <v>0</v>
      </c>
      <c r="FQ467">
        <v>0</v>
      </c>
      <c r="FR467">
        <f t="shared" si="549"/>
        <v>0</v>
      </c>
      <c r="FS467">
        <v>0</v>
      </c>
      <c r="FT467" t="s">
        <v>23</v>
      </c>
      <c r="FU467" t="s">
        <v>24</v>
      </c>
      <c r="FX467">
        <v>115.2</v>
      </c>
      <c r="FY467">
        <v>70.55</v>
      </c>
      <c r="GA467" t="s">
        <v>6</v>
      </c>
      <c r="GD467">
        <v>0</v>
      </c>
      <c r="GF467">
        <v>1309922170</v>
      </c>
      <c r="GG467">
        <v>1</v>
      </c>
      <c r="GH467">
        <v>1</v>
      </c>
      <c r="GI467">
        <v>4</v>
      </c>
      <c r="GJ467">
        <v>0</v>
      </c>
      <c r="GK467">
        <f>ROUND(R467*(S12)/100,2)</f>
        <v>0</v>
      </c>
      <c r="GL467">
        <f t="shared" si="550"/>
        <v>0</v>
      </c>
      <c r="GM467">
        <f t="shared" si="551"/>
        <v>3074.78</v>
      </c>
      <c r="GN467">
        <f t="shared" si="552"/>
        <v>3074.78</v>
      </c>
      <c r="GO467">
        <f t="shared" si="553"/>
        <v>0</v>
      </c>
      <c r="GP467">
        <f t="shared" si="554"/>
        <v>0</v>
      </c>
      <c r="GR467">
        <v>0</v>
      </c>
      <c r="GS467">
        <v>3</v>
      </c>
      <c r="GT467">
        <v>0</v>
      </c>
      <c r="GU467" t="s">
        <v>6</v>
      </c>
      <c r="GV467">
        <f t="shared" si="555"/>
        <v>0</v>
      </c>
      <c r="GW467">
        <v>1</v>
      </c>
      <c r="GX467">
        <f t="shared" si="556"/>
        <v>0</v>
      </c>
      <c r="HA467">
        <v>0</v>
      </c>
      <c r="HB467">
        <v>0</v>
      </c>
      <c r="IK467">
        <v>0</v>
      </c>
    </row>
    <row r="468" spans="1:255" x14ac:dyDescent="0.2">
      <c r="A468" s="2">
        <v>18</v>
      </c>
      <c r="B468" s="2">
        <v>1</v>
      </c>
      <c r="C468" s="2">
        <v>1041</v>
      </c>
      <c r="D468" s="2"/>
      <c r="E468" s="2" t="s">
        <v>730</v>
      </c>
      <c r="F468" s="2" t="s">
        <v>731</v>
      </c>
      <c r="G468" s="2" t="s">
        <v>732</v>
      </c>
      <c r="H468" s="2" t="s">
        <v>268</v>
      </c>
      <c r="I468" s="2">
        <f>I466*J468</f>
        <v>6</v>
      </c>
      <c r="J468" s="2">
        <v>1</v>
      </c>
      <c r="K468" s="2"/>
      <c r="L468" s="2"/>
      <c r="M468" s="2"/>
      <c r="N468" s="2"/>
      <c r="O468" s="2">
        <f t="shared" si="523"/>
        <v>364.2</v>
      </c>
      <c r="P468" s="2">
        <f t="shared" si="524"/>
        <v>364.2</v>
      </c>
      <c r="Q468" s="2">
        <f t="shared" si="525"/>
        <v>0</v>
      </c>
      <c r="R468" s="2">
        <f t="shared" si="526"/>
        <v>0</v>
      </c>
      <c r="S468" s="2">
        <f t="shared" si="527"/>
        <v>0</v>
      </c>
      <c r="T468" s="2">
        <f t="shared" si="528"/>
        <v>0</v>
      </c>
      <c r="U468" s="2">
        <f t="shared" si="529"/>
        <v>0</v>
      </c>
      <c r="V468" s="2">
        <f t="shared" si="530"/>
        <v>0</v>
      </c>
      <c r="W468" s="2">
        <f t="shared" si="531"/>
        <v>0</v>
      </c>
      <c r="X468" s="2">
        <f t="shared" si="532"/>
        <v>0</v>
      </c>
      <c r="Y468" s="2">
        <f t="shared" si="533"/>
        <v>0</v>
      </c>
      <c r="Z468" s="2"/>
      <c r="AA468" s="2">
        <v>16688585</v>
      </c>
      <c r="AB468" s="2">
        <f t="shared" si="534"/>
        <v>60.7</v>
      </c>
      <c r="AC468" s="2">
        <f t="shared" si="535"/>
        <v>60.7</v>
      </c>
      <c r="AD468" s="2">
        <f>ROUND((((ET468)-(EU468))+AE468),6)</f>
        <v>0</v>
      </c>
      <c r="AE468" s="2">
        <f>ROUND((EU468),6)</f>
        <v>0</v>
      </c>
      <c r="AF468" s="2">
        <f>ROUND((EV468),6)</f>
        <v>0</v>
      </c>
      <c r="AG468" s="2">
        <f t="shared" si="536"/>
        <v>0</v>
      </c>
      <c r="AH468" s="2">
        <f>(EW468)</f>
        <v>0</v>
      </c>
      <c r="AI468" s="2">
        <f>(EX468)</f>
        <v>0</v>
      </c>
      <c r="AJ468" s="2">
        <f t="shared" si="537"/>
        <v>0</v>
      </c>
      <c r="AK468" s="2">
        <v>60.7</v>
      </c>
      <c r="AL468" s="2">
        <v>60.7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115</v>
      </c>
      <c r="AU468" s="2">
        <v>71</v>
      </c>
      <c r="AV468" s="2">
        <v>1</v>
      </c>
      <c r="AW468" s="2">
        <v>1</v>
      </c>
      <c r="AX468" s="2"/>
      <c r="AY468" s="2"/>
      <c r="AZ468" s="2">
        <v>1</v>
      </c>
      <c r="BA468" s="2">
        <v>1</v>
      </c>
      <c r="BB468" s="2">
        <v>1</v>
      </c>
      <c r="BC468" s="2">
        <v>1</v>
      </c>
      <c r="BD468" s="2" t="s">
        <v>6</v>
      </c>
      <c r="BE468" s="2" t="s">
        <v>6</v>
      </c>
      <c r="BF468" s="2" t="s">
        <v>6</v>
      </c>
      <c r="BG468" s="2" t="s">
        <v>6</v>
      </c>
      <c r="BH468" s="2">
        <v>3</v>
      </c>
      <c r="BI468" s="2">
        <v>1</v>
      </c>
      <c r="BJ468" s="2" t="s">
        <v>733</v>
      </c>
      <c r="BK468" s="2"/>
      <c r="BL468" s="2"/>
      <c r="BM468" s="2">
        <v>18001</v>
      </c>
      <c r="BN468" s="2">
        <v>0</v>
      </c>
      <c r="BO468" s="2" t="s">
        <v>6</v>
      </c>
      <c r="BP468" s="2">
        <v>0</v>
      </c>
      <c r="BQ468" s="2">
        <v>2</v>
      </c>
      <c r="BR468" s="2">
        <v>0</v>
      </c>
      <c r="BS468" s="2">
        <v>1</v>
      </c>
      <c r="BT468" s="2">
        <v>1</v>
      </c>
      <c r="BU468" s="2">
        <v>1</v>
      </c>
      <c r="BV468" s="2">
        <v>1</v>
      </c>
      <c r="BW468" s="2">
        <v>1</v>
      </c>
      <c r="BX468" s="2">
        <v>1</v>
      </c>
      <c r="BY468" s="2" t="s">
        <v>6</v>
      </c>
      <c r="BZ468" s="2">
        <v>128</v>
      </c>
      <c r="CA468" s="2">
        <v>83</v>
      </c>
      <c r="CB468" s="2"/>
      <c r="CC468" s="2"/>
      <c r="CD468" s="2"/>
      <c r="CE468" s="2"/>
      <c r="CF468" s="2">
        <v>0</v>
      </c>
      <c r="CG468" s="2">
        <v>0</v>
      </c>
      <c r="CH468" s="2"/>
      <c r="CI468" s="2"/>
      <c r="CJ468" s="2"/>
      <c r="CK468" s="2"/>
      <c r="CL468" s="2"/>
      <c r="CM468" s="2">
        <v>0</v>
      </c>
      <c r="CN468" s="2" t="s">
        <v>6</v>
      </c>
      <c r="CO468" s="2">
        <v>0</v>
      </c>
      <c r="CP468" s="2">
        <f t="shared" si="538"/>
        <v>364.2</v>
      </c>
      <c r="CQ468" s="2">
        <f t="shared" si="539"/>
        <v>60.7</v>
      </c>
      <c r="CR468" s="2">
        <f t="shared" si="540"/>
        <v>0</v>
      </c>
      <c r="CS468" s="2">
        <f t="shared" si="541"/>
        <v>0</v>
      </c>
      <c r="CT468" s="2">
        <f t="shared" si="542"/>
        <v>0</v>
      </c>
      <c r="CU468" s="2">
        <f t="shared" si="543"/>
        <v>0</v>
      </c>
      <c r="CV468" s="2">
        <f t="shared" si="544"/>
        <v>0</v>
      </c>
      <c r="CW468" s="2">
        <f t="shared" si="545"/>
        <v>0</v>
      </c>
      <c r="CX468" s="2">
        <f t="shared" si="546"/>
        <v>0</v>
      </c>
      <c r="CY468" s="2">
        <f t="shared" si="547"/>
        <v>0</v>
      </c>
      <c r="CZ468" s="2">
        <f t="shared" si="548"/>
        <v>0</v>
      </c>
      <c r="DA468" s="2"/>
      <c r="DB468" s="2"/>
      <c r="DC468" s="2" t="s">
        <v>6</v>
      </c>
      <c r="DD468" s="2" t="s">
        <v>6</v>
      </c>
      <c r="DE468" s="2" t="s">
        <v>6</v>
      </c>
      <c r="DF468" s="2" t="s">
        <v>6</v>
      </c>
      <c r="DG468" s="2" t="s">
        <v>6</v>
      </c>
      <c r="DH468" s="2" t="s">
        <v>6</v>
      </c>
      <c r="DI468" s="2" t="s">
        <v>6</v>
      </c>
      <c r="DJ468" s="2" t="s">
        <v>6</v>
      </c>
      <c r="DK468" s="2" t="s">
        <v>6</v>
      </c>
      <c r="DL468" s="2" t="s">
        <v>6</v>
      </c>
      <c r="DM468" s="2" t="s">
        <v>6</v>
      </c>
      <c r="DN468" s="2">
        <v>0</v>
      </c>
      <c r="DO468" s="2">
        <v>0</v>
      </c>
      <c r="DP468" s="2">
        <v>1</v>
      </c>
      <c r="DQ468" s="2">
        <v>1</v>
      </c>
      <c r="DR468" s="2"/>
      <c r="DS468" s="2"/>
      <c r="DT468" s="2"/>
      <c r="DU468" s="2">
        <v>1010</v>
      </c>
      <c r="DV468" s="2" t="s">
        <v>268</v>
      </c>
      <c r="DW468" s="2" t="s">
        <v>268</v>
      </c>
      <c r="DX468" s="2">
        <v>1</v>
      </c>
      <c r="DY468" s="2"/>
      <c r="DZ468" s="2"/>
      <c r="EA468" s="2"/>
      <c r="EB468" s="2"/>
      <c r="EC468" s="2"/>
      <c r="ED468" s="2"/>
      <c r="EE468" s="2">
        <v>16510516</v>
      </c>
      <c r="EF468" s="2">
        <v>2</v>
      </c>
      <c r="EG468" s="2" t="s">
        <v>20</v>
      </c>
      <c r="EH468" s="2">
        <v>0</v>
      </c>
      <c r="EI468" s="2" t="s">
        <v>6</v>
      </c>
      <c r="EJ468" s="2">
        <v>1</v>
      </c>
      <c r="EK468" s="2">
        <v>18001</v>
      </c>
      <c r="EL468" s="2" t="s">
        <v>689</v>
      </c>
      <c r="EM468" s="2" t="s">
        <v>690</v>
      </c>
      <c r="EN468" s="2"/>
      <c r="EO468" s="2" t="s">
        <v>6</v>
      </c>
      <c r="EP468" s="2"/>
      <c r="EQ468" s="2">
        <v>0</v>
      </c>
      <c r="ER468" s="2">
        <v>60.7</v>
      </c>
      <c r="ES468" s="2">
        <v>60.7</v>
      </c>
      <c r="ET468" s="2">
        <v>0</v>
      </c>
      <c r="EU468" s="2">
        <v>0</v>
      </c>
      <c r="EV468" s="2">
        <v>0</v>
      </c>
      <c r="EW468" s="2">
        <v>0</v>
      </c>
      <c r="EX468" s="2">
        <v>0</v>
      </c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>
        <v>0</v>
      </c>
      <c r="FR468" s="2">
        <f t="shared" si="549"/>
        <v>0</v>
      </c>
      <c r="FS468" s="2">
        <v>0</v>
      </c>
      <c r="FT468" s="2" t="s">
        <v>23</v>
      </c>
      <c r="FU468" s="2" t="s">
        <v>24</v>
      </c>
      <c r="FV468" s="2"/>
      <c r="FW468" s="2"/>
      <c r="FX468" s="2">
        <v>115.2</v>
      </c>
      <c r="FY468" s="2">
        <v>70.55</v>
      </c>
      <c r="FZ468" s="2"/>
      <c r="GA468" s="2" t="s">
        <v>6</v>
      </c>
      <c r="GB468" s="2"/>
      <c r="GC468" s="2"/>
      <c r="GD468" s="2">
        <v>0</v>
      </c>
      <c r="GE468" s="2"/>
      <c r="GF468" s="2">
        <v>450256495</v>
      </c>
      <c r="GG468" s="2">
        <v>2</v>
      </c>
      <c r="GH468" s="2">
        <v>1</v>
      </c>
      <c r="GI468" s="2">
        <v>-2</v>
      </c>
      <c r="GJ468" s="2">
        <v>0</v>
      </c>
      <c r="GK468" s="2">
        <f>ROUND(R468*(R12)/100,2)</f>
        <v>0</v>
      </c>
      <c r="GL468" s="2">
        <f t="shared" si="550"/>
        <v>0</v>
      </c>
      <c r="GM468" s="2">
        <f t="shared" si="551"/>
        <v>364.2</v>
      </c>
      <c r="GN468" s="2">
        <f t="shared" si="552"/>
        <v>364.2</v>
      </c>
      <c r="GO468" s="2">
        <f t="shared" si="553"/>
        <v>0</v>
      </c>
      <c r="GP468" s="2">
        <f t="shared" si="554"/>
        <v>0</v>
      </c>
      <c r="GQ468" s="2"/>
      <c r="GR468" s="2">
        <v>0</v>
      </c>
      <c r="GS468" s="2">
        <v>3</v>
      </c>
      <c r="GT468" s="2">
        <v>0</v>
      </c>
      <c r="GU468" s="2" t="s">
        <v>6</v>
      </c>
      <c r="GV468" s="2">
        <f t="shared" si="555"/>
        <v>0</v>
      </c>
      <c r="GW468" s="2">
        <v>1</v>
      </c>
      <c r="GX468" s="2">
        <f t="shared" si="556"/>
        <v>0</v>
      </c>
      <c r="GY468" s="2"/>
      <c r="GZ468" s="2"/>
      <c r="HA468" s="2">
        <v>0</v>
      </c>
      <c r="HB468" s="2">
        <v>0</v>
      </c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>
        <v>0</v>
      </c>
      <c r="IL468" s="2"/>
      <c r="IM468" s="2"/>
      <c r="IN468" s="2"/>
      <c r="IO468" s="2"/>
      <c r="IP468" s="2"/>
      <c r="IQ468" s="2"/>
      <c r="IR468" s="2"/>
      <c r="IS468" s="2"/>
      <c r="IT468" s="2"/>
      <c r="IU468" s="2"/>
    </row>
    <row r="469" spans="1:255" x14ac:dyDescent="0.2">
      <c r="A469">
        <v>18</v>
      </c>
      <c r="B469">
        <v>1</v>
      </c>
      <c r="C469">
        <v>1050</v>
      </c>
      <c r="E469" t="s">
        <v>730</v>
      </c>
      <c r="F469" t="s">
        <v>731</v>
      </c>
      <c r="G469" t="s">
        <v>732</v>
      </c>
      <c r="H469" t="s">
        <v>268</v>
      </c>
      <c r="I469">
        <f>I467*J469</f>
        <v>6</v>
      </c>
      <c r="J469">
        <v>1</v>
      </c>
      <c r="O469">
        <f t="shared" si="523"/>
        <v>2596.75</v>
      </c>
      <c r="P469">
        <f t="shared" si="524"/>
        <v>2596.75</v>
      </c>
      <c r="Q469">
        <f t="shared" si="525"/>
        <v>0</v>
      </c>
      <c r="R469">
        <f t="shared" si="526"/>
        <v>0</v>
      </c>
      <c r="S469">
        <f t="shared" si="527"/>
        <v>0</v>
      </c>
      <c r="T469">
        <f t="shared" si="528"/>
        <v>0</v>
      </c>
      <c r="U469">
        <f t="shared" si="529"/>
        <v>0</v>
      </c>
      <c r="V469">
        <f t="shared" si="530"/>
        <v>0</v>
      </c>
      <c r="W469">
        <f t="shared" si="531"/>
        <v>0</v>
      </c>
      <c r="X469">
        <f t="shared" si="532"/>
        <v>0</v>
      </c>
      <c r="Y469">
        <f t="shared" si="533"/>
        <v>0</v>
      </c>
      <c r="AA469">
        <v>16688586</v>
      </c>
      <c r="AB469">
        <f t="shared" si="534"/>
        <v>60.7</v>
      </c>
      <c r="AC469">
        <f t="shared" si="535"/>
        <v>60.7</v>
      </c>
      <c r="AD469">
        <f>ROUND((((ET469)-(EU469))+AE469),6)</f>
        <v>0</v>
      </c>
      <c r="AE469">
        <f>ROUND((EU469),6)</f>
        <v>0</v>
      </c>
      <c r="AF469">
        <f>ROUND((EV469),6)</f>
        <v>0</v>
      </c>
      <c r="AG469">
        <f t="shared" si="536"/>
        <v>0</v>
      </c>
      <c r="AH469">
        <f>(EW469)</f>
        <v>0</v>
      </c>
      <c r="AI469">
        <f>(EX469)</f>
        <v>0</v>
      </c>
      <c r="AJ469">
        <f t="shared" si="537"/>
        <v>0</v>
      </c>
      <c r="AK469">
        <v>60.7</v>
      </c>
      <c r="AL469">
        <v>60.7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115</v>
      </c>
      <c r="AU469">
        <v>71</v>
      </c>
      <c r="AV469">
        <v>1</v>
      </c>
      <c r="AW469">
        <v>1</v>
      </c>
      <c r="AZ469">
        <v>7.13</v>
      </c>
      <c r="BA469">
        <v>1</v>
      </c>
      <c r="BB469">
        <v>1</v>
      </c>
      <c r="BC469">
        <v>7.13</v>
      </c>
      <c r="BD469" t="s">
        <v>6</v>
      </c>
      <c r="BE469" t="s">
        <v>6</v>
      </c>
      <c r="BF469" t="s">
        <v>6</v>
      </c>
      <c r="BG469" t="s">
        <v>6</v>
      </c>
      <c r="BH469">
        <v>3</v>
      </c>
      <c r="BI469">
        <v>1</v>
      </c>
      <c r="BJ469" t="s">
        <v>733</v>
      </c>
      <c r="BM469">
        <v>18001</v>
      </c>
      <c r="BN469">
        <v>0</v>
      </c>
      <c r="BO469" t="s">
        <v>6</v>
      </c>
      <c r="BP469">
        <v>0</v>
      </c>
      <c r="BQ469">
        <v>2</v>
      </c>
      <c r="BR469">
        <v>0</v>
      </c>
      <c r="BS469">
        <v>1</v>
      </c>
      <c r="BT469">
        <v>1</v>
      </c>
      <c r="BU469">
        <v>1</v>
      </c>
      <c r="BV469">
        <v>1</v>
      </c>
      <c r="BW469">
        <v>1</v>
      </c>
      <c r="BX469">
        <v>1</v>
      </c>
      <c r="BY469" t="s">
        <v>6</v>
      </c>
      <c r="BZ469">
        <v>128</v>
      </c>
      <c r="CA469">
        <v>83</v>
      </c>
      <c r="CF469">
        <v>0</v>
      </c>
      <c r="CG469">
        <v>0</v>
      </c>
      <c r="CM469">
        <v>0</v>
      </c>
      <c r="CN469" t="s">
        <v>6</v>
      </c>
      <c r="CO469">
        <v>0</v>
      </c>
      <c r="CP469">
        <f t="shared" si="538"/>
        <v>2596.75</v>
      </c>
      <c r="CQ469">
        <f t="shared" si="539"/>
        <v>432.791</v>
      </c>
      <c r="CR469">
        <f t="shared" si="540"/>
        <v>0</v>
      </c>
      <c r="CS469">
        <f t="shared" si="541"/>
        <v>0</v>
      </c>
      <c r="CT469">
        <f t="shared" si="542"/>
        <v>0</v>
      </c>
      <c r="CU469">
        <f t="shared" si="543"/>
        <v>0</v>
      </c>
      <c r="CV469">
        <f t="shared" si="544"/>
        <v>0</v>
      </c>
      <c r="CW469">
        <f t="shared" si="545"/>
        <v>0</v>
      </c>
      <c r="CX469">
        <f t="shared" si="546"/>
        <v>0</v>
      </c>
      <c r="CY469">
        <f t="shared" si="547"/>
        <v>0</v>
      </c>
      <c r="CZ469">
        <f t="shared" si="548"/>
        <v>0</v>
      </c>
      <c r="DC469" t="s">
        <v>6</v>
      </c>
      <c r="DD469" t="s">
        <v>6</v>
      </c>
      <c r="DE469" t="s">
        <v>6</v>
      </c>
      <c r="DF469" t="s">
        <v>6</v>
      </c>
      <c r="DG469" t="s">
        <v>6</v>
      </c>
      <c r="DH469" t="s">
        <v>6</v>
      </c>
      <c r="DI469" t="s">
        <v>6</v>
      </c>
      <c r="DJ469" t="s">
        <v>6</v>
      </c>
      <c r="DK469" t="s">
        <v>6</v>
      </c>
      <c r="DL469" t="s">
        <v>6</v>
      </c>
      <c r="DM469" t="s">
        <v>6</v>
      </c>
      <c r="DN469">
        <v>0</v>
      </c>
      <c r="DO469">
        <v>0</v>
      </c>
      <c r="DP469">
        <v>1</v>
      </c>
      <c r="DQ469">
        <v>1</v>
      </c>
      <c r="DU469">
        <v>1010</v>
      </c>
      <c r="DV469" t="s">
        <v>268</v>
      </c>
      <c r="DW469" t="s">
        <v>268</v>
      </c>
      <c r="DX469">
        <v>1</v>
      </c>
      <c r="EE469">
        <v>16510516</v>
      </c>
      <c r="EF469">
        <v>2</v>
      </c>
      <c r="EG469" t="s">
        <v>20</v>
      </c>
      <c r="EH469">
        <v>0</v>
      </c>
      <c r="EI469" t="s">
        <v>6</v>
      </c>
      <c r="EJ469">
        <v>1</v>
      </c>
      <c r="EK469">
        <v>18001</v>
      </c>
      <c r="EL469" t="s">
        <v>689</v>
      </c>
      <c r="EM469" t="s">
        <v>690</v>
      </c>
      <c r="EO469" t="s">
        <v>6</v>
      </c>
      <c r="EQ469">
        <v>0</v>
      </c>
      <c r="ER469">
        <v>60.7</v>
      </c>
      <c r="ES469">
        <v>60.7</v>
      </c>
      <c r="ET469">
        <v>0</v>
      </c>
      <c r="EU469">
        <v>0</v>
      </c>
      <c r="EV469">
        <v>0</v>
      </c>
      <c r="EW469">
        <v>0</v>
      </c>
      <c r="EX469">
        <v>0</v>
      </c>
      <c r="FQ469">
        <v>0</v>
      </c>
      <c r="FR469">
        <f t="shared" si="549"/>
        <v>0</v>
      </c>
      <c r="FS469">
        <v>0</v>
      </c>
      <c r="FT469" t="s">
        <v>23</v>
      </c>
      <c r="FU469" t="s">
        <v>24</v>
      </c>
      <c r="FX469">
        <v>115.2</v>
      </c>
      <c r="FY469">
        <v>70.55</v>
      </c>
      <c r="GA469" t="s">
        <v>6</v>
      </c>
      <c r="GD469">
        <v>0</v>
      </c>
      <c r="GF469">
        <v>450256495</v>
      </c>
      <c r="GG469">
        <v>1</v>
      </c>
      <c r="GH469">
        <v>1</v>
      </c>
      <c r="GI469">
        <v>4</v>
      </c>
      <c r="GJ469">
        <v>0</v>
      </c>
      <c r="GK469">
        <f>ROUND(R469*(S12)/100,2)</f>
        <v>0</v>
      </c>
      <c r="GL469">
        <f t="shared" si="550"/>
        <v>0</v>
      </c>
      <c r="GM469">
        <f t="shared" si="551"/>
        <v>2596.75</v>
      </c>
      <c r="GN469">
        <f t="shared" si="552"/>
        <v>2596.75</v>
      </c>
      <c r="GO469">
        <f t="shared" si="553"/>
        <v>0</v>
      </c>
      <c r="GP469">
        <f t="shared" si="554"/>
        <v>0</v>
      </c>
      <c r="GR469">
        <v>0</v>
      </c>
      <c r="GS469">
        <v>3</v>
      </c>
      <c r="GT469">
        <v>0</v>
      </c>
      <c r="GU469" t="s">
        <v>6</v>
      </c>
      <c r="GV469">
        <f t="shared" si="555"/>
        <v>0</v>
      </c>
      <c r="GW469">
        <v>1</v>
      </c>
      <c r="GX469">
        <f t="shared" si="556"/>
        <v>0</v>
      </c>
      <c r="HA469">
        <v>0</v>
      </c>
      <c r="HB469">
        <v>0</v>
      </c>
      <c r="IK469">
        <v>0</v>
      </c>
    </row>
    <row r="470" spans="1:255" x14ac:dyDescent="0.2">
      <c r="A470" s="2">
        <v>17</v>
      </c>
      <c r="B470" s="2">
        <v>1</v>
      </c>
      <c r="C470" s="2">
        <f>ROW(SmtRes!A1062)</f>
        <v>1062</v>
      </c>
      <c r="D470" s="2">
        <f>ROW(EtalonRes!A1005)</f>
        <v>1005</v>
      </c>
      <c r="E470" s="2" t="s">
        <v>734</v>
      </c>
      <c r="F470" s="2" t="s">
        <v>735</v>
      </c>
      <c r="G470" s="2" t="s">
        <v>736</v>
      </c>
      <c r="H470" s="2" t="s">
        <v>18</v>
      </c>
      <c r="I470" s="2">
        <f>ROUND(1.06/100,9)</f>
        <v>1.06E-2</v>
      </c>
      <c r="J470" s="2">
        <v>0</v>
      </c>
      <c r="K470" s="2"/>
      <c r="L470" s="2"/>
      <c r="M470" s="2"/>
      <c r="N470" s="2"/>
      <c r="O470" s="2">
        <f t="shared" si="523"/>
        <v>24.17</v>
      </c>
      <c r="P470" s="2">
        <f t="shared" si="524"/>
        <v>4.6100000000000003</v>
      </c>
      <c r="Q470" s="2">
        <f t="shared" si="525"/>
        <v>1.68</v>
      </c>
      <c r="R470" s="2">
        <f t="shared" si="526"/>
        <v>0.21</v>
      </c>
      <c r="S470" s="2">
        <f t="shared" si="527"/>
        <v>17.88</v>
      </c>
      <c r="T470" s="2">
        <f t="shared" si="528"/>
        <v>0</v>
      </c>
      <c r="U470" s="2">
        <f t="shared" si="529"/>
        <v>2.0462134000000001</v>
      </c>
      <c r="V470" s="2">
        <f t="shared" si="530"/>
        <v>1.7225000000000001E-2</v>
      </c>
      <c r="W470" s="2">
        <f t="shared" si="531"/>
        <v>0</v>
      </c>
      <c r="X470" s="2">
        <f t="shared" si="532"/>
        <v>20.8</v>
      </c>
      <c r="Y470" s="2">
        <f t="shared" si="533"/>
        <v>12.84</v>
      </c>
      <c r="Z470" s="2"/>
      <c r="AA470" s="2">
        <v>16688585</v>
      </c>
      <c r="AB470" s="2">
        <f t="shared" si="534"/>
        <v>2280.04</v>
      </c>
      <c r="AC470" s="2">
        <f t="shared" si="535"/>
        <v>434.65</v>
      </c>
      <c r="AD470" s="2">
        <f>ROUND(((((ET470*1.25))-((EU470*1.25)))+AE470),6)</f>
        <v>158.22499999999999</v>
      </c>
      <c r="AE470" s="2">
        <f>ROUND(((EU470*1.25)),6)</f>
        <v>20.087499999999999</v>
      </c>
      <c r="AF470" s="2">
        <f>ROUND(((EV470*1.15)),6)</f>
        <v>1687.165</v>
      </c>
      <c r="AG470" s="2">
        <f t="shared" si="536"/>
        <v>0</v>
      </c>
      <c r="AH470" s="2">
        <f>((EW470*1.15))</f>
        <v>193.03899999999999</v>
      </c>
      <c r="AI470" s="2">
        <f>((EX470*1.25))</f>
        <v>1.625</v>
      </c>
      <c r="AJ470" s="2">
        <f t="shared" si="537"/>
        <v>0</v>
      </c>
      <c r="AK470" s="2">
        <v>2028.33</v>
      </c>
      <c r="AL470" s="2">
        <v>434.65</v>
      </c>
      <c r="AM470" s="2">
        <v>126.58</v>
      </c>
      <c r="AN470" s="2">
        <v>16.07</v>
      </c>
      <c r="AO470" s="2">
        <v>1467.1</v>
      </c>
      <c r="AP470" s="2">
        <v>0</v>
      </c>
      <c r="AQ470" s="2">
        <v>167.86</v>
      </c>
      <c r="AR470" s="2">
        <v>1.3</v>
      </c>
      <c r="AS470" s="2">
        <v>0</v>
      </c>
      <c r="AT470" s="2">
        <v>115</v>
      </c>
      <c r="AU470" s="2">
        <v>71</v>
      </c>
      <c r="AV470" s="2">
        <v>1</v>
      </c>
      <c r="AW470" s="2">
        <v>1</v>
      </c>
      <c r="AX470" s="2"/>
      <c r="AY470" s="2"/>
      <c r="AZ470" s="2">
        <v>1</v>
      </c>
      <c r="BA470" s="2">
        <v>1</v>
      </c>
      <c r="BB470" s="2">
        <v>1</v>
      </c>
      <c r="BC470" s="2">
        <v>1</v>
      </c>
      <c r="BD470" s="2" t="s">
        <v>6</v>
      </c>
      <c r="BE470" s="2" t="s">
        <v>6</v>
      </c>
      <c r="BF470" s="2" t="s">
        <v>6</v>
      </c>
      <c r="BG470" s="2" t="s">
        <v>6</v>
      </c>
      <c r="BH470" s="2">
        <v>0</v>
      </c>
      <c r="BI470" s="2">
        <v>1</v>
      </c>
      <c r="BJ470" s="2" t="s">
        <v>737</v>
      </c>
      <c r="BK470" s="2"/>
      <c r="BL470" s="2"/>
      <c r="BM470" s="2">
        <v>20001</v>
      </c>
      <c r="BN470" s="2">
        <v>0</v>
      </c>
      <c r="BO470" s="2" t="s">
        <v>6</v>
      </c>
      <c r="BP470" s="2">
        <v>0</v>
      </c>
      <c r="BQ470" s="2">
        <v>2</v>
      </c>
      <c r="BR470" s="2">
        <v>0</v>
      </c>
      <c r="BS470" s="2">
        <v>1</v>
      </c>
      <c r="BT470" s="2">
        <v>1</v>
      </c>
      <c r="BU470" s="2">
        <v>1</v>
      </c>
      <c r="BV470" s="2">
        <v>1</v>
      </c>
      <c r="BW470" s="2">
        <v>1</v>
      </c>
      <c r="BX470" s="2">
        <v>1</v>
      </c>
      <c r="BY470" s="2" t="s">
        <v>6</v>
      </c>
      <c r="BZ470" s="2">
        <v>128</v>
      </c>
      <c r="CA470" s="2">
        <v>83</v>
      </c>
      <c r="CB470" s="2"/>
      <c r="CC470" s="2"/>
      <c r="CD470" s="2"/>
      <c r="CE470" s="2"/>
      <c r="CF470" s="2">
        <v>0</v>
      </c>
      <c r="CG470" s="2">
        <v>0</v>
      </c>
      <c r="CH470" s="2"/>
      <c r="CI470" s="2"/>
      <c r="CJ470" s="2"/>
      <c r="CK470" s="2"/>
      <c r="CL470" s="2"/>
      <c r="CM470" s="2">
        <v>0</v>
      </c>
      <c r="CN470" s="2" t="s">
        <v>1583</v>
      </c>
      <c r="CO470" s="2">
        <v>0</v>
      </c>
      <c r="CP470" s="2">
        <f t="shared" si="538"/>
        <v>24.169999999999998</v>
      </c>
      <c r="CQ470" s="2">
        <f t="shared" si="539"/>
        <v>434.65</v>
      </c>
      <c r="CR470" s="2">
        <f t="shared" si="540"/>
        <v>158.22499999999999</v>
      </c>
      <c r="CS470" s="2">
        <f t="shared" si="541"/>
        <v>20.087499999999999</v>
      </c>
      <c r="CT470" s="2">
        <f t="shared" si="542"/>
        <v>1687.165</v>
      </c>
      <c r="CU470" s="2">
        <f t="shared" si="543"/>
        <v>0</v>
      </c>
      <c r="CV470" s="2">
        <f t="shared" si="544"/>
        <v>193.03899999999999</v>
      </c>
      <c r="CW470" s="2">
        <f t="shared" si="545"/>
        <v>1.625</v>
      </c>
      <c r="CX470" s="2">
        <f t="shared" si="546"/>
        <v>0</v>
      </c>
      <c r="CY470" s="2">
        <f t="shared" si="547"/>
        <v>20.8035</v>
      </c>
      <c r="CZ470" s="2">
        <f t="shared" si="548"/>
        <v>12.843900000000001</v>
      </c>
      <c r="DA470" s="2"/>
      <c r="DB470" s="2"/>
      <c r="DC470" s="2" t="s">
        <v>6</v>
      </c>
      <c r="DD470" s="2" t="s">
        <v>6</v>
      </c>
      <c r="DE470" s="2" t="s">
        <v>96</v>
      </c>
      <c r="DF470" s="2" t="s">
        <v>96</v>
      </c>
      <c r="DG470" s="2" t="s">
        <v>97</v>
      </c>
      <c r="DH470" s="2" t="s">
        <v>6</v>
      </c>
      <c r="DI470" s="2" t="s">
        <v>97</v>
      </c>
      <c r="DJ470" s="2" t="s">
        <v>96</v>
      </c>
      <c r="DK470" s="2" t="s">
        <v>6</v>
      </c>
      <c r="DL470" s="2" t="s">
        <v>6</v>
      </c>
      <c r="DM470" s="2" t="s">
        <v>6</v>
      </c>
      <c r="DN470" s="2">
        <v>0</v>
      </c>
      <c r="DO470" s="2">
        <v>0</v>
      </c>
      <c r="DP470" s="2">
        <v>1</v>
      </c>
      <c r="DQ470" s="2">
        <v>1</v>
      </c>
      <c r="DR470" s="2"/>
      <c r="DS470" s="2"/>
      <c r="DT470" s="2"/>
      <c r="DU470" s="2">
        <v>1005</v>
      </c>
      <c r="DV470" s="2" t="s">
        <v>18</v>
      </c>
      <c r="DW470" s="2" t="s">
        <v>18</v>
      </c>
      <c r="DX470" s="2">
        <v>100</v>
      </c>
      <c r="DY470" s="2"/>
      <c r="DZ470" s="2"/>
      <c r="EA470" s="2"/>
      <c r="EB470" s="2"/>
      <c r="EC470" s="2"/>
      <c r="ED470" s="2"/>
      <c r="EE470" s="2">
        <v>16510518</v>
      </c>
      <c r="EF470" s="2">
        <v>2</v>
      </c>
      <c r="EG470" s="2" t="s">
        <v>20</v>
      </c>
      <c r="EH470" s="2">
        <v>0</v>
      </c>
      <c r="EI470" s="2" t="s">
        <v>6</v>
      </c>
      <c r="EJ470" s="2">
        <v>1</v>
      </c>
      <c r="EK470" s="2">
        <v>20001</v>
      </c>
      <c r="EL470" s="2" t="s">
        <v>738</v>
      </c>
      <c r="EM470" s="2" t="s">
        <v>739</v>
      </c>
      <c r="EN470" s="2"/>
      <c r="EO470" s="2" t="s">
        <v>100</v>
      </c>
      <c r="EP470" s="2"/>
      <c r="EQ470" s="2">
        <v>0</v>
      </c>
      <c r="ER470" s="2">
        <v>2028.33</v>
      </c>
      <c r="ES470" s="2">
        <v>434.65</v>
      </c>
      <c r="ET470" s="2">
        <v>126.58</v>
      </c>
      <c r="EU470" s="2">
        <v>16.07</v>
      </c>
      <c r="EV470" s="2">
        <v>1467.1</v>
      </c>
      <c r="EW470" s="2">
        <v>167.86</v>
      </c>
      <c r="EX470" s="2">
        <v>1.3</v>
      </c>
      <c r="EY470" s="2">
        <v>0</v>
      </c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>
        <v>0</v>
      </c>
      <c r="FR470" s="2">
        <f t="shared" si="549"/>
        <v>0</v>
      </c>
      <c r="FS470" s="2">
        <v>0</v>
      </c>
      <c r="FT470" s="2" t="s">
        <v>23</v>
      </c>
      <c r="FU470" s="2" t="s">
        <v>24</v>
      </c>
      <c r="FV470" s="2"/>
      <c r="FW470" s="2"/>
      <c r="FX470" s="2">
        <v>115.2</v>
      </c>
      <c r="FY470" s="2">
        <v>70.55</v>
      </c>
      <c r="FZ470" s="2"/>
      <c r="GA470" s="2" t="s">
        <v>6</v>
      </c>
      <c r="GB470" s="2"/>
      <c r="GC470" s="2"/>
      <c r="GD470" s="2">
        <v>0</v>
      </c>
      <c r="GE470" s="2"/>
      <c r="GF470" s="2">
        <v>-1647575030</v>
      </c>
      <c r="GG470" s="2">
        <v>2</v>
      </c>
      <c r="GH470" s="2">
        <v>1</v>
      </c>
      <c r="GI470" s="2">
        <v>-2</v>
      </c>
      <c r="GJ470" s="2">
        <v>0</v>
      </c>
      <c r="GK470" s="2">
        <f>ROUND(R470*(R12)/100,2)</f>
        <v>0</v>
      </c>
      <c r="GL470" s="2">
        <f t="shared" si="550"/>
        <v>0</v>
      </c>
      <c r="GM470" s="2">
        <f t="shared" si="551"/>
        <v>57.81</v>
      </c>
      <c r="GN470" s="2">
        <f t="shared" si="552"/>
        <v>57.81</v>
      </c>
      <c r="GO470" s="2">
        <f t="shared" si="553"/>
        <v>0</v>
      </c>
      <c r="GP470" s="2">
        <f t="shared" si="554"/>
        <v>0</v>
      </c>
      <c r="GQ470" s="2"/>
      <c r="GR470" s="2">
        <v>0</v>
      </c>
      <c r="GS470" s="2">
        <v>3</v>
      </c>
      <c r="GT470" s="2">
        <v>0</v>
      </c>
      <c r="GU470" s="2" t="s">
        <v>6</v>
      </c>
      <c r="GV470" s="2">
        <f t="shared" si="555"/>
        <v>0</v>
      </c>
      <c r="GW470" s="2">
        <v>1</v>
      </c>
      <c r="GX470" s="2">
        <f t="shared" si="556"/>
        <v>0</v>
      </c>
      <c r="GY470" s="2"/>
      <c r="GZ470" s="2"/>
      <c r="HA470" s="2">
        <v>0</v>
      </c>
      <c r="HB470" s="2">
        <v>0</v>
      </c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>
        <v>0</v>
      </c>
      <c r="IL470" s="2"/>
      <c r="IM470" s="2"/>
      <c r="IN470" s="2"/>
      <c r="IO470" s="2"/>
      <c r="IP470" s="2"/>
      <c r="IQ470" s="2"/>
      <c r="IR470" s="2"/>
      <c r="IS470" s="2"/>
      <c r="IT470" s="2"/>
      <c r="IU470" s="2"/>
    </row>
    <row r="471" spans="1:255" x14ac:dyDescent="0.2">
      <c r="A471">
        <v>17</v>
      </c>
      <c r="B471">
        <v>1</v>
      </c>
      <c r="C471">
        <f>ROW(SmtRes!A1074)</f>
        <v>1074</v>
      </c>
      <c r="D471">
        <f>ROW(EtalonRes!A1022)</f>
        <v>1022</v>
      </c>
      <c r="E471" t="s">
        <v>734</v>
      </c>
      <c r="F471" t="s">
        <v>735</v>
      </c>
      <c r="G471" t="s">
        <v>736</v>
      </c>
      <c r="H471" t="s">
        <v>18</v>
      </c>
      <c r="I471">
        <f>ROUND(1.06/100,9)</f>
        <v>1.06E-2</v>
      </c>
      <c r="J471">
        <v>0</v>
      </c>
      <c r="O471">
        <f t="shared" si="523"/>
        <v>172.32</v>
      </c>
      <c r="P471">
        <f t="shared" si="524"/>
        <v>32.85</v>
      </c>
      <c r="Q471">
        <f t="shared" si="525"/>
        <v>11.96</v>
      </c>
      <c r="R471">
        <f t="shared" si="526"/>
        <v>1.52</v>
      </c>
      <c r="S471">
        <f t="shared" si="527"/>
        <v>127.51</v>
      </c>
      <c r="T471">
        <f t="shared" si="528"/>
        <v>0</v>
      </c>
      <c r="U471">
        <f t="shared" si="529"/>
        <v>2.0462134000000001</v>
      </c>
      <c r="V471">
        <f t="shared" si="530"/>
        <v>1.7225000000000001E-2</v>
      </c>
      <c r="W471">
        <f t="shared" si="531"/>
        <v>0</v>
      </c>
      <c r="X471">
        <f t="shared" si="532"/>
        <v>148.38</v>
      </c>
      <c r="Y471">
        <f t="shared" si="533"/>
        <v>91.61</v>
      </c>
      <c r="AA471">
        <v>16688586</v>
      </c>
      <c r="AB471">
        <f t="shared" si="534"/>
        <v>2280.04</v>
      </c>
      <c r="AC471">
        <f t="shared" si="535"/>
        <v>434.65</v>
      </c>
      <c r="AD471">
        <f>ROUND(((((ET471*1.25))-((EU471*1.25)))+AE471),6)</f>
        <v>158.22499999999999</v>
      </c>
      <c r="AE471">
        <f>ROUND(((EU471*1.25)),6)</f>
        <v>20.087499999999999</v>
      </c>
      <c r="AF471">
        <f>ROUND(((EV471*1.15)),6)</f>
        <v>1687.165</v>
      </c>
      <c r="AG471">
        <f t="shared" si="536"/>
        <v>0</v>
      </c>
      <c r="AH471">
        <f>((EW471*1.15))</f>
        <v>193.03899999999999</v>
      </c>
      <c r="AI471">
        <f>((EX471*1.25))</f>
        <v>1.625</v>
      </c>
      <c r="AJ471">
        <f t="shared" si="537"/>
        <v>0</v>
      </c>
      <c r="AK471">
        <v>2028.33</v>
      </c>
      <c r="AL471">
        <v>434.65</v>
      </c>
      <c r="AM471">
        <v>126.58</v>
      </c>
      <c r="AN471">
        <v>16.07</v>
      </c>
      <c r="AO471">
        <v>1467.1</v>
      </c>
      <c r="AP471">
        <v>0</v>
      </c>
      <c r="AQ471">
        <v>167.86</v>
      </c>
      <c r="AR471">
        <v>1.3</v>
      </c>
      <c r="AS471">
        <v>0</v>
      </c>
      <c r="AT471">
        <v>115</v>
      </c>
      <c r="AU471">
        <v>71</v>
      </c>
      <c r="AV471">
        <v>1</v>
      </c>
      <c r="AW471">
        <v>1</v>
      </c>
      <c r="AZ471">
        <v>7.13</v>
      </c>
      <c r="BA471">
        <v>7.13</v>
      </c>
      <c r="BB471">
        <v>7.13</v>
      </c>
      <c r="BC471">
        <v>7.13</v>
      </c>
      <c r="BD471" t="s">
        <v>6</v>
      </c>
      <c r="BE471" t="s">
        <v>6</v>
      </c>
      <c r="BF471" t="s">
        <v>6</v>
      </c>
      <c r="BG471" t="s">
        <v>6</v>
      </c>
      <c r="BH471">
        <v>0</v>
      </c>
      <c r="BI471">
        <v>1</v>
      </c>
      <c r="BJ471" t="s">
        <v>737</v>
      </c>
      <c r="BM471">
        <v>20001</v>
      </c>
      <c r="BN471">
        <v>0</v>
      </c>
      <c r="BO471" t="s">
        <v>6</v>
      </c>
      <c r="BP471">
        <v>0</v>
      </c>
      <c r="BQ471">
        <v>2</v>
      </c>
      <c r="BR471">
        <v>0</v>
      </c>
      <c r="BS471">
        <v>7.13</v>
      </c>
      <c r="BT471">
        <v>1</v>
      </c>
      <c r="BU471">
        <v>1</v>
      </c>
      <c r="BV471">
        <v>1</v>
      </c>
      <c r="BW471">
        <v>1</v>
      </c>
      <c r="BX471">
        <v>1</v>
      </c>
      <c r="BY471" t="s">
        <v>6</v>
      </c>
      <c r="BZ471">
        <v>128</v>
      </c>
      <c r="CA471">
        <v>83</v>
      </c>
      <c r="CF471">
        <v>0</v>
      </c>
      <c r="CG471">
        <v>0</v>
      </c>
      <c r="CM471">
        <v>0</v>
      </c>
      <c r="CN471" t="s">
        <v>1583</v>
      </c>
      <c r="CO471">
        <v>0</v>
      </c>
      <c r="CP471">
        <f t="shared" si="538"/>
        <v>172.32</v>
      </c>
      <c r="CQ471">
        <f t="shared" si="539"/>
        <v>3099.0544999999997</v>
      </c>
      <c r="CR471">
        <f t="shared" si="540"/>
        <v>1128.1442499999998</v>
      </c>
      <c r="CS471">
        <f t="shared" si="541"/>
        <v>143.22387499999999</v>
      </c>
      <c r="CT471">
        <f t="shared" si="542"/>
        <v>12029.48645</v>
      </c>
      <c r="CU471">
        <f t="shared" si="543"/>
        <v>0</v>
      </c>
      <c r="CV471">
        <f t="shared" si="544"/>
        <v>193.03899999999999</v>
      </c>
      <c r="CW471">
        <f t="shared" si="545"/>
        <v>1.625</v>
      </c>
      <c r="CX471">
        <f t="shared" si="546"/>
        <v>0</v>
      </c>
      <c r="CY471">
        <f t="shared" si="547"/>
        <v>148.3845</v>
      </c>
      <c r="CZ471">
        <f t="shared" si="548"/>
        <v>91.611299999999986</v>
      </c>
      <c r="DC471" t="s">
        <v>6</v>
      </c>
      <c r="DD471" t="s">
        <v>6</v>
      </c>
      <c r="DE471" t="s">
        <v>96</v>
      </c>
      <c r="DF471" t="s">
        <v>96</v>
      </c>
      <c r="DG471" t="s">
        <v>97</v>
      </c>
      <c r="DH471" t="s">
        <v>6</v>
      </c>
      <c r="DI471" t="s">
        <v>97</v>
      </c>
      <c r="DJ471" t="s">
        <v>96</v>
      </c>
      <c r="DK471" t="s">
        <v>6</v>
      </c>
      <c r="DL471" t="s">
        <v>6</v>
      </c>
      <c r="DM471" t="s">
        <v>6</v>
      </c>
      <c r="DN471">
        <v>0</v>
      </c>
      <c r="DO471">
        <v>0</v>
      </c>
      <c r="DP471">
        <v>1</v>
      </c>
      <c r="DQ471">
        <v>1</v>
      </c>
      <c r="DU471">
        <v>1005</v>
      </c>
      <c r="DV471" t="s">
        <v>18</v>
      </c>
      <c r="DW471" t="s">
        <v>18</v>
      </c>
      <c r="DX471">
        <v>100</v>
      </c>
      <c r="EE471">
        <v>16510518</v>
      </c>
      <c r="EF471">
        <v>2</v>
      </c>
      <c r="EG471" t="s">
        <v>20</v>
      </c>
      <c r="EH471">
        <v>0</v>
      </c>
      <c r="EI471" t="s">
        <v>6</v>
      </c>
      <c r="EJ471">
        <v>1</v>
      </c>
      <c r="EK471">
        <v>20001</v>
      </c>
      <c r="EL471" t="s">
        <v>738</v>
      </c>
      <c r="EM471" t="s">
        <v>739</v>
      </c>
      <c r="EO471" t="s">
        <v>100</v>
      </c>
      <c r="EQ471">
        <v>0</v>
      </c>
      <c r="ER471">
        <v>2028.33</v>
      </c>
      <c r="ES471">
        <v>434.65</v>
      </c>
      <c r="ET471">
        <v>126.58</v>
      </c>
      <c r="EU471">
        <v>16.07</v>
      </c>
      <c r="EV471">
        <v>1467.1</v>
      </c>
      <c r="EW471">
        <v>167.86</v>
      </c>
      <c r="EX471">
        <v>1.3</v>
      </c>
      <c r="EY471">
        <v>0</v>
      </c>
      <c r="FQ471">
        <v>0</v>
      </c>
      <c r="FR471">
        <f t="shared" si="549"/>
        <v>0</v>
      </c>
      <c r="FS471">
        <v>0</v>
      </c>
      <c r="FT471" t="s">
        <v>23</v>
      </c>
      <c r="FU471" t="s">
        <v>24</v>
      </c>
      <c r="FX471">
        <v>115.2</v>
      </c>
      <c r="FY471">
        <v>70.55</v>
      </c>
      <c r="GA471" t="s">
        <v>6</v>
      </c>
      <c r="GD471">
        <v>0</v>
      </c>
      <c r="GF471">
        <v>-1647575030</v>
      </c>
      <c r="GG471">
        <v>1</v>
      </c>
      <c r="GH471">
        <v>1</v>
      </c>
      <c r="GI471">
        <v>4</v>
      </c>
      <c r="GJ471">
        <v>0</v>
      </c>
      <c r="GK471">
        <f>ROUND(R471*(S12)/100,2)</f>
        <v>0</v>
      </c>
      <c r="GL471">
        <f t="shared" si="550"/>
        <v>0</v>
      </c>
      <c r="GM471">
        <f t="shared" si="551"/>
        <v>412.31</v>
      </c>
      <c r="GN471">
        <f t="shared" si="552"/>
        <v>412.31</v>
      </c>
      <c r="GO471">
        <f t="shared" si="553"/>
        <v>0</v>
      </c>
      <c r="GP471">
        <f t="shared" si="554"/>
        <v>0</v>
      </c>
      <c r="GR471">
        <v>0</v>
      </c>
      <c r="GS471">
        <v>3</v>
      </c>
      <c r="GT471">
        <v>0</v>
      </c>
      <c r="GU471" t="s">
        <v>6</v>
      </c>
      <c r="GV471">
        <f t="shared" si="555"/>
        <v>0</v>
      </c>
      <c r="GW471">
        <v>1</v>
      </c>
      <c r="GX471">
        <f t="shared" si="556"/>
        <v>0</v>
      </c>
      <c r="HA471">
        <v>0</v>
      </c>
      <c r="HB471">
        <v>0</v>
      </c>
      <c r="IK471">
        <v>0</v>
      </c>
    </row>
    <row r="472" spans="1:255" x14ac:dyDescent="0.2">
      <c r="A472" s="2">
        <v>18</v>
      </c>
      <c r="B472" s="2">
        <v>1</v>
      </c>
      <c r="C472" s="2">
        <v>1062</v>
      </c>
      <c r="D472" s="2"/>
      <c r="E472" s="2" t="s">
        <v>740</v>
      </c>
      <c r="F472" s="2" t="s">
        <v>741</v>
      </c>
      <c r="G472" s="2" t="s">
        <v>1680</v>
      </c>
      <c r="H472" s="2" t="s">
        <v>181</v>
      </c>
      <c r="I472" s="2">
        <f>I470*J472</f>
        <v>1.06</v>
      </c>
      <c r="J472" s="2">
        <v>100</v>
      </c>
      <c r="K472" s="2"/>
      <c r="L472" s="2"/>
      <c r="M472" s="2"/>
      <c r="N472" s="2"/>
      <c r="O472" s="2">
        <f t="shared" si="523"/>
        <v>70.290000000000006</v>
      </c>
      <c r="P472" s="2">
        <f t="shared" si="524"/>
        <v>70.290000000000006</v>
      </c>
      <c r="Q472" s="2">
        <f t="shared" si="525"/>
        <v>0</v>
      </c>
      <c r="R472" s="2">
        <f t="shared" si="526"/>
        <v>0</v>
      </c>
      <c r="S472" s="2">
        <f t="shared" si="527"/>
        <v>0</v>
      </c>
      <c r="T472" s="2">
        <f t="shared" si="528"/>
        <v>0</v>
      </c>
      <c r="U472" s="2">
        <f t="shared" si="529"/>
        <v>0</v>
      </c>
      <c r="V472" s="2">
        <f t="shared" si="530"/>
        <v>0</v>
      </c>
      <c r="W472" s="2">
        <f t="shared" si="531"/>
        <v>0</v>
      </c>
      <c r="X472" s="2">
        <f t="shared" si="532"/>
        <v>0</v>
      </c>
      <c r="Y472" s="2">
        <f t="shared" si="533"/>
        <v>0</v>
      </c>
      <c r="Z472" s="2"/>
      <c r="AA472" s="2">
        <v>16688585</v>
      </c>
      <c r="AB472" s="2">
        <f t="shared" si="534"/>
        <v>66.31</v>
      </c>
      <c r="AC472" s="2">
        <f t="shared" si="535"/>
        <v>66.31</v>
      </c>
      <c r="AD472" s="2">
        <f>ROUND((((ET472)-(EU472))+AE472),6)</f>
        <v>0</v>
      </c>
      <c r="AE472" s="2">
        <f>ROUND((EU472),6)</f>
        <v>0</v>
      </c>
      <c r="AF472" s="2">
        <f>ROUND((EV472),6)</f>
        <v>0</v>
      </c>
      <c r="AG472" s="2">
        <f t="shared" si="536"/>
        <v>0</v>
      </c>
      <c r="AH472" s="2">
        <f>(EW472)</f>
        <v>0</v>
      </c>
      <c r="AI472" s="2">
        <f>(EX472)</f>
        <v>0</v>
      </c>
      <c r="AJ472" s="2">
        <f t="shared" si="537"/>
        <v>0</v>
      </c>
      <c r="AK472" s="2">
        <v>66.31</v>
      </c>
      <c r="AL472" s="2">
        <v>66.31</v>
      </c>
      <c r="AM472" s="2">
        <v>0</v>
      </c>
      <c r="AN472" s="2">
        <v>0</v>
      </c>
      <c r="AO472" s="2">
        <v>0</v>
      </c>
      <c r="AP472" s="2">
        <v>0</v>
      </c>
      <c r="AQ472" s="2">
        <v>0</v>
      </c>
      <c r="AR472" s="2">
        <v>0</v>
      </c>
      <c r="AS472" s="2">
        <v>0</v>
      </c>
      <c r="AT472" s="2">
        <v>115</v>
      </c>
      <c r="AU472" s="2">
        <v>71</v>
      </c>
      <c r="AV472" s="2">
        <v>1</v>
      </c>
      <c r="AW472" s="2">
        <v>1</v>
      </c>
      <c r="AX472" s="2"/>
      <c r="AY472" s="2"/>
      <c r="AZ472" s="2">
        <v>1</v>
      </c>
      <c r="BA472" s="2">
        <v>1</v>
      </c>
      <c r="BB472" s="2">
        <v>1</v>
      </c>
      <c r="BC472" s="2">
        <v>1</v>
      </c>
      <c r="BD472" s="2" t="s">
        <v>6</v>
      </c>
      <c r="BE472" s="2" t="s">
        <v>6</v>
      </c>
      <c r="BF472" s="2" t="s">
        <v>6</v>
      </c>
      <c r="BG472" s="2" t="s">
        <v>6</v>
      </c>
      <c r="BH472" s="2">
        <v>3</v>
      </c>
      <c r="BI472" s="2">
        <v>1</v>
      </c>
      <c r="BJ472" s="2" t="s">
        <v>743</v>
      </c>
      <c r="BK472" s="2"/>
      <c r="BL472" s="2"/>
      <c r="BM472" s="2">
        <v>20001</v>
      </c>
      <c r="BN472" s="2">
        <v>0</v>
      </c>
      <c r="BO472" s="2" t="s">
        <v>6</v>
      </c>
      <c r="BP472" s="2">
        <v>0</v>
      </c>
      <c r="BQ472" s="2">
        <v>2</v>
      </c>
      <c r="BR472" s="2">
        <v>0</v>
      </c>
      <c r="BS472" s="2">
        <v>1</v>
      </c>
      <c r="BT472" s="2">
        <v>1</v>
      </c>
      <c r="BU472" s="2">
        <v>1</v>
      </c>
      <c r="BV472" s="2">
        <v>1</v>
      </c>
      <c r="BW472" s="2">
        <v>1</v>
      </c>
      <c r="BX472" s="2">
        <v>1</v>
      </c>
      <c r="BY472" s="2" t="s">
        <v>6</v>
      </c>
      <c r="BZ472" s="2">
        <v>128</v>
      </c>
      <c r="CA472" s="2">
        <v>83</v>
      </c>
      <c r="CB472" s="2"/>
      <c r="CC472" s="2"/>
      <c r="CD472" s="2"/>
      <c r="CE472" s="2"/>
      <c r="CF472" s="2">
        <v>0</v>
      </c>
      <c r="CG472" s="2">
        <v>0</v>
      </c>
      <c r="CH472" s="2"/>
      <c r="CI472" s="2"/>
      <c r="CJ472" s="2"/>
      <c r="CK472" s="2"/>
      <c r="CL472" s="2"/>
      <c r="CM472" s="2">
        <v>0</v>
      </c>
      <c r="CN472" s="2" t="s">
        <v>6</v>
      </c>
      <c r="CO472" s="2">
        <v>0</v>
      </c>
      <c r="CP472" s="2">
        <f t="shared" si="538"/>
        <v>70.290000000000006</v>
      </c>
      <c r="CQ472" s="2">
        <f t="shared" si="539"/>
        <v>66.31</v>
      </c>
      <c r="CR472" s="2">
        <f t="shared" si="540"/>
        <v>0</v>
      </c>
      <c r="CS472" s="2">
        <f t="shared" si="541"/>
        <v>0</v>
      </c>
      <c r="CT472" s="2">
        <f t="shared" si="542"/>
        <v>0</v>
      </c>
      <c r="CU472" s="2">
        <f t="shared" si="543"/>
        <v>0</v>
      </c>
      <c r="CV472" s="2">
        <f t="shared" si="544"/>
        <v>0</v>
      </c>
      <c r="CW472" s="2">
        <f t="shared" si="545"/>
        <v>0</v>
      </c>
      <c r="CX472" s="2">
        <f t="shared" si="546"/>
        <v>0</v>
      </c>
      <c r="CY472" s="2">
        <f t="shared" si="547"/>
        <v>0</v>
      </c>
      <c r="CZ472" s="2">
        <f t="shared" si="548"/>
        <v>0</v>
      </c>
      <c r="DA472" s="2"/>
      <c r="DB472" s="2"/>
      <c r="DC472" s="2" t="s">
        <v>6</v>
      </c>
      <c r="DD472" s="2" t="s">
        <v>6</v>
      </c>
      <c r="DE472" s="2" t="s">
        <v>6</v>
      </c>
      <c r="DF472" s="2" t="s">
        <v>6</v>
      </c>
      <c r="DG472" s="2" t="s">
        <v>6</v>
      </c>
      <c r="DH472" s="2" t="s">
        <v>6</v>
      </c>
      <c r="DI472" s="2" t="s">
        <v>6</v>
      </c>
      <c r="DJ472" s="2" t="s">
        <v>6</v>
      </c>
      <c r="DK472" s="2" t="s">
        <v>6</v>
      </c>
      <c r="DL472" s="2" t="s">
        <v>6</v>
      </c>
      <c r="DM472" s="2" t="s">
        <v>6</v>
      </c>
      <c r="DN472" s="2">
        <v>0</v>
      </c>
      <c r="DO472" s="2">
        <v>0</v>
      </c>
      <c r="DP472" s="2">
        <v>1</v>
      </c>
      <c r="DQ472" s="2">
        <v>1</v>
      </c>
      <c r="DR472" s="2"/>
      <c r="DS472" s="2"/>
      <c r="DT472" s="2"/>
      <c r="DU472" s="2">
        <v>1005</v>
      </c>
      <c r="DV472" s="2" t="s">
        <v>181</v>
      </c>
      <c r="DW472" s="2" t="s">
        <v>181</v>
      </c>
      <c r="DX472" s="2">
        <v>1</v>
      </c>
      <c r="DY472" s="2"/>
      <c r="DZ472" s="2"/>
      <c r="EA472" s="2"/>
      <c r="EB472" s="2"/>
      <c r="EC472" s="2"/>
      <c r="ED472" s="2"/>
      <c r="EE472" s="2">
        <v>16510518</v>
      </c>
      <c r="EF472" s="2">
        <v>2</v>
      </c>
      <c r="EG472" s="2" t="s">
        <v>20</v>
      </c>
      <c r="EH472" s="2">
        <v>0</v>
      </c>
      <c r="EI472" s="2" t="s">
        <v>6</v>
      </c>
      <c r="EJ472" s="2">
        <v>1</v>
      </c>
      <c r="EK472" s="2">
        <v>20001</v>
      </c>
      <c r="EL472" s="2" t="s">
        <v>738</v>
      </c>
      <c r="EM472" s="2" t="s">
        <v>739</v>
      </c>
      <c r="EN472" s="2"/>
      <c r="EO472" s="2" t="s">
        <v>6</v>
      </c>
      <c r="EP472" s="2"/>
      <c r="EQ472" s="2">
        <v>0</v>
      </c>
      <c r="ER472" s="2">
        <v>66.31</v>
      </c>
      <c r="ES472" s="2">
        <v>66.31</v>
      </c>
      <c r="ET472" s="2">
        <v>0</v>
      </c>
      <c r="EU472" s="2">
        <v>0</v>
      </c>
      <c r="EV472" s="2">
        <v>0</v>
      </c>
      <c r="EW472" s="2">
        <v>0</v>
      </c>
      <c r="EX472" s="2">
        <v>0</v>
      </c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>
        <v>0</v>
      </c>
      <c r="FR472" s="2">
        <f t="shared" si="549"/>
        <v>0</v>
      </c>
      <c r="FS472" s="2">
        <v>0</v>
      </c>
      <c r="FT472" s="2" t="s">
        <v>23</v>
      </c>
      <c r="FU472" s="2" t="s">
        <v>24</v>
      </c>
      <c r="FV472" s="2"/>
      <c r="FW472" s="2"/>
      <c r="FX472" s="2">
        <v>115.2</v>
      </c>
      <c r="FY472" s="2">
        <v>70.55</v>
      </c>
      <c r="FZ472" s="2"/>
      <c r="GA472" s="2" t="s">
        <v>6</v>
      </c>
      <c r="GB472" s="2"/>
      <c r="GC472" s="2"/>
      <c r="GD472" s="2">
        <v>0</v>
      </c>
      <c r="GE472" s="2"/>
      <c r="GF472" s="2">
        <v>-1754100570</v>
      </c>
      <c r="GG472" s="2">
        <v>2</v>
      </c>
      <c r="GH472" s="2">
        <v>1</v>
      </c>
      <c r="GI472" s="2">
        <v>-2</v>
      </c>
      <c r="GJ472" s="2">
        <v>0</v>
      </c>
      <c r="GK472" s="2">
        <f>ROUND(R472*(R12)/100,2)</f>
        <v>0</v>
      </c>
      <c r="GL472" s="2">
        <f t="shared" si="550"/>
        <v>0</v>
      </c>
      <c r="GM472" s="2">
        <f t="shared" si="551"/>
        <v>70.290000000000006</v>
      </c>
      <c r="GN472" s="2">
        <f t="shared" si="552"/>
        <v>70.290000000000006</v>
      </c>
      <c r="GO472" s="2">
        <f t="shared" si="553"/>
        <v>0</v>
      </c>
      <c r="GP472" s="2">
        <f t="shared" si="554"/>
        <v>0</v>
      </c>
      <c r="GQ472" s="2"/>
      <c r="GR472" s="2">
        <v>0</v>
      </c>
      <c r="GS472" s="2">
        <v>3</v>
      </c>
      <c r="GT472" s="2">
        <v>0</v>
      </c>
      <c r="GU472" s="2" t="s">
        <v>6</v>
      </c>
      <c r="GV472" s="2">
        <f t="shared" si="555"/>
        <v>0</v>
      </c>
      <c r="GW472" s="2">
        <v>1</v>
      </c>
      <c r="GX472" s="2">
        <f t="shared" si="556"/>
        <v>0</v>
      </c>
      <c r="GY472" s="2"/>
      <c r="GZ472" s="2"/>
      <c r="HA472" s="2">
        <v>0</v>
      </c>
      <c r="HB472" s="2">
        <v>0</v>
      </c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>
        <v>0</v>
      </c>
      <c r="IL472" s="2"/>
      <c r="IM472" s="2"/>
      <c r="IN472" s="2"/>
      <c r="IO472" s="2"/>
      <c r="IP472" s="2"/>
      <c r="IQ472" s="2"/>
      <c r="IR472" s="2"/>
      <c r="IS472" s="2"/>
      <c r="IT472" s="2"/>
      <c r="IU472" s="2"/>
    </row>
    <row r="473" spans="1:255" x14ac:dyDescent="0.2">
      <c r="A473">
        <v>18</v>
      </c>
      <c r="B473">
        <v>1</v>
      </c>
      <c r="C473">
        <v>1074</v>
      </c>
      <c r="E473" t="s">
        <v>740</v>
      </c>
      <c r="F473" t="s">
        <v>741</v>
      </c>
      <c r="G473" t="s">
        <v>1680</v>
      </c>
      <c r="H473" t="s">
        <v>181</v>
      </c>
      <c r="I473">
        <f>I471*J473</f>
        <v>1.06</v>
      </c>
      <c r="J473">
        <v>100</v>
      </c>
      <c r="O473">
        <f t="shared" si="523"/>
        <v>501.16</v>
      </c>
      <c r="P473">
        <f t="shared" si="524"/>
        <v>501.16</v>
      </c>
      <c r="Q473">
        <f t="shared" si="525"/>
        <v>0</v>
      </c>
      <c r="R473">
        <f t="shared" si="526"/>
        <v>0</v>
      </c>
      <c r="S473">
        <f t="shared" si="527"/>
        <v>0</v>
      </c>
      <c r="T473">
        <f t="shared" si="528"/>
        <v>0</v>
      </c>
      <c r="U473">
        <f t="shared" si="529"/>
        <v>0</v>
      </c>
      <c r="V473">
        <f t="shared" si="530"/>
        <v>0</v>
      </c>
      <c r="W473">
        <f t="shared" si="531"/>
        <v>0</v>
      </c>
      <c r="X473">
        <f t="shared" si="532"/>
        <v>0</v>
      </c>
      <c r="Y473">
        <f t="shared" si="533"/>
        <v>0</v>
      </c>
      <c r="AA473">
        <v>16688586</v>
      </c>
      <c r="AB473">
        <f t="shared" si="534"/>
        <v>66.31</v>
      </c>
      <c r="AC473">
        <f t="shared" si="535"/>
        <v>66.31</v>
      </c>
      <c r="AD473">
        <f>ROUND((((ET473)-(EU473))+AE473),6)</f>
        <v>0</v>
      </c>
      <c r="AE473">
        <f>ROUND((EU473),6)</f>
        <v>0</v>
      </c>
      <c r="AF473">
        <f>ROUND((EV473),6)</f>
        <v>0</v>
      </c>
      <c r="AG473">
        <f t="shared" si="536"/>
        <v>0</v>
      </c>
      <c r="AH473">
        <f>(EW473)</f>
        <v>0</v>
      </c>
      <c r="AI473">
        <f>(EX473)</f>
        <v>0</v>
      </c>
      <c r="AJ473">
        <f t="shared" si="537"/>
        <v>0</v>
      </c>
      <c r="AK473">
        <v>66.31</v>
      </c>
      <c r="AL473">
        <v>66.31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115</v>
      </c>
      <c r="AU473">
        <v>71</v>
      </c>
      <c r="AV473">
        <v>1</v>
      </c>
      <c r="AW473">
        <v>1</v>
      </c>
      <c r="AZ473">
        <v>7.13</v>
      </c>
      <c r="BA473">
        <v>1</v>
      </c>
      <c r="BB473">
        <v>1</v>
      </c>
      <c r="BC473">
        <v>7.13</v>
      </c>
      <c r="BD473" t="s">
        <v>6</v>
      </c>
      <c r="BE473" t="s">
        <v>6</v>
      </c>
      <c r="BF473" t="s">
        <v>6</v>
      </c>
      <c r="BG473" t="s">
        <v>6</v>
      </c>
      <c r="BH473">
        <v>3</v>
      </c>
      <c r="BI473">
        <v>1</v>
      </c>
      <c r="BJ473" t="s">
        <v>743</v>
      </c>
      <c r="BM473">
        <v>20001</v>
      </c>
      <c r="BN473">
        <v>0</v>
      </c>
      <c r="BO473" t="s">
        <v>6</v>
      </c>
      <c r="BP473">
        <v>0</v>
      </c>
      <c r="BQ473">
        <v>2</v>
      </c>
      <c r="BR473">
        <v>0</v>
      </c>
      <c r="BS473">
        <v>1</v>
      </c>
      <c r="BT473">
        <v>1</v>
      </c>
      <c r="BU473">
        <v>1</v>
      </c>
      <c r="BV473">
        <v>1</v>
      </c>
      <c r="BW473">
        <v>1</v>
      </c>
      <c r="BX473">
        <v>1</v>
      </c>
      <c r="BY473" t="s">
        <v>6</v>
      </c>
      <c r="BZ473">
        <v>128</v>
      </c>
      <c r="CA473">
        <v>83</v>
      </c>
      <c r="CF473">
        <v>0</v>
      </c>
      <c r="CG473">
        <v>0</v>
      </c>
      <c r="CM473">
        <v>0</v>
      </c>
      <c r="CN473" t="s">
        <v>6</v>
      </c>
      <c r="CO473">
        <v>0</v>
      </c>
      <c r="CP473">
        <f t="shared" si="538"/>
        <v>501.16</v>
      </c>
      <c r="CQ473">
        <f t="shared" si="539"/>
        <v>472.7903</v>
      </c>
      <c r="CR473">
        <f t="shared" si="540"/>
        <v>0</v>
      </c>
      <c r="CS473">
        <f t="shared" si="541"/>
        <v>0</v>
      </c>
      <c r="CT473">
        <f t="shared" si="542"/>
        <v>0</v>
      </c>
      <c r="CU473">
        <f t="shared" si="543"/>
        <v>0</v>
      </c>
      <c r="CV473">
        <f t="shared" si="544"/>
        <v>0</v>
      </c>
      <c r="CW473">
        <f t="shared" si="545"/>
        <v>0</v>
      </c>
      <c r="CX473">
        <f t="shared" si="546"/>
        <v>0</v>
      </c>
      <c r="CY473">
        <f t="shared" si="547"/>
        <v>0</v>
      </c>
      <c r="CZ473">
        <f t="shared" si="548"/>
        <v>0</v>
      </c>
      <c r="DC473" t="s">
        <v>6</v>
      </c>
      <c r="DD473" t="s">
        <v>6</v>
      </c>
      <c r="DE473" t="s">
        <v>6</v>
      </c>
      <c r="DF473" t="s">
        <v>6</v>
      </c>
      <c r="DG473" t="s">
        <v>6</v>
      </c>
      <c r="DH473" t="s">
        <v>6</v>
      </c>
      <c r="DI473" t="s">
        <v>6</v>
      </c>
      <c r="DJ473" t="s">
        <v>6</v>
      </c>
      <c r="DK473" t="s">
        <v>6</v>
      </c>
      <c r="DL473" t="s">
        <v>6</v>
      </c>
      <c r="DM473" t="s">
        <v>6</v>
      </c>
      <c r="DN473">
        <v>0</v>
      </c>
      <c r="DO473">
        <v>0</v>
      </c>
      <c r="DP473">
        <v>1</v>
      </c>
      <c r="DQ473">
        <v>1</v>
      </c>
      <c r="DU473">
        <v>1005</v>
      </c>
      <c r="DV473" t="s">
        <v>181</v>
      </c>
      <c r="DW473" t="s">
        <v>181</v>
      </c>
      <c r="DX473">
        <v>1</v>
      </c>
      <c r="EE473">
        <v>16510518</v>
      </c>
      <c r="EF473">
        <v>2</v>
      </c>
      <c r="EG473" t="s">
        <v>20</v>
      </c>
      <c r="EH473">
        <v>0</v>
      </c>
      <c r="EI473" t="s">
        <v>6</v>
      </c>
      <c r="EJ473">
        <v>1</v>
      </c>
      <c r="EK473">
        <v>20001</v>
      </c>
      <c r="EL473" t="s">
        <v>738</v>
      </c>
      <c r="EM473" t="s">
        <v>739</v>
      </c>
      <c r="EO473" t="s">
        <v>6</v>
      </c>
      <c r="EQ473">
        <v>0</v>
      </c>
      <c r="ER473">
        <v>66.31</v>
      </c>
      <c r="ES473">
        <v>66.31</v>
      </c>
      <c r="ET473">
        <v>0</v>
      </c>
      <c r="EU473">
        <v>0</v>
      </c>
      <c r="EV473">
        <v>0</v>
      </c>
      <c r="EW473">
        <v>0</v>
      </c>
      <c r="EX473">
        <v>0</v>
      </c>
      <c r="FQ473">
        <v>0</v>
      </c>
      <c r="FR473">
        <f t="shared" si="549"/>
        <v>0</v>
      </c>
      <c r="FS473">
        <v>0</v>
      </c>
      <c r="FT473" t="s">
        <v>23</v>
      </c>
      <c r="FU473" t="s">
        <v>24</v>
      </c>
      <c r="FX473">
        <v>115.2</v>
      </c>
      <c r="FY473">
        <v>70.55</v>
      </c>
      <c r="GA473" t="s">
        <v>6</v>
      </c>
      <c r="GD473">
        <v>0</v>
      </c>
      <c r="GF473">
        <v>-1754100570</v>
      </c>
      <c r="GG473">
        <v>1</v>
      </c>
      <c r="GH473">
        <v>1</v>
      </c>
      <c r="GI473">
        <v>4</v>
      </c>
      <c r="GJ473">
        <v>0</v>
      </c>
      <c r="GK473">
        <f>ROUND(R473*(S12)/100,2)</f>
        <v>0</v>
      </c>
      <c r="GL473">
        <f t="shared" si="550"/>
        <v>0</v>
      </c>
      <c r="GM473">
        <f t="shared" si="551"/>
        <v>501.16</v>
      </c>
      <c r="GN473">
        <f t="shared" si="552"/>
        <v>501.16</v>
      </c>
      <c r="GO473">
        <f t="shared" si="553"/>
        <v>0</v>
      </c>
      <c r="GP473">
        <f t="shared" si="554"/>
        <v>0</v>
      </c>
      <c r="GR473">
        <v>0</v>
      </c>
      <c r="GS473">
        <v>3</v>
      </c>
      <c r="GT473">
        <v>0</v>
      </c>
      <c r="GU473" t="s">
        <v>6</v>
      </c>
      <c r="GV473">
        <f t="shared" si="555"/>
        <v>0</v>
      </c>
      <c r="GW473">
        <v>1</v>
      </c>
      <c r="GX473">
        <f t="shared" si="556"/>
        <v>0</v>
      </c>
      <c r="HA473">
        <v>0</v>
      </c>
      <c r="HB473">
        <v>0</v>
      </c>
      <c r="IK473">
        <v>0</v>
      </c>
    </row>
    <row r="474" spans="1:255" x14ac:dyDescent="0.2">
      <c r="A474" s="2">
        <v>17</v>
      </c>
      <c r="B474" s="2">
        <v>1</v>
      </c>
      <c r="C474" s="2">
        <f>ROW(SmtRes!A1082)</f>
        <v>1082</v>
      </c>
      <c r="D474" s="2">
        <f>ROW(EtalonRes!A1031)</f>
        <v>1031</v>
      </c>
      <c r="E474" s="2" t="s">
        <v>744</v>
      </c>
      <c r="F474" s="2" t="s">
        <v>745</v>
      </c>
      <c r="G474" s="2" t="s">
        <v>746</v>
      </c>
      <c r="H474" s="2" t="s">
        <v>447</v>
      </c>
      <c r="I474" s="2">
        <v>3</v>
      </c>
      <c r="J474" s="2">
        <v>0</v>
      </c>
      <c r="K474" s="2"/>
      <c r="L474" s="2"/>
      <c r="M474" s="2"/>
      <c r="N474" s="2"/>
      <c r="O474" s="2">
        <f t="shared" si="523"/>
        <v>108.89</v>
      </c>
      <c r="P474" s="2">
        <f t="shared" si="524"/>
        <v>12.75</v>
      </c>
      <c r="Q474" s="2">
        <f t="shared" si="525"/>
        <v>10.199999999999999</v>
      </c>
      <c r="R474" s="2">
        <f t="shared" si="526"/>
        <v>0.45</v>
      </c>
      <c r="S474" s="2">
        <f t="shared" si="527"/>
        <v>85.94</v>
      </c>
      <c r="T474" s="2">
        <f t="shared" si="528"/>
        <v>0</v>
      </c>
      <c r="U474" s="2">
        <f t="shared" si="529"/>
        <v>10.073999999999998</v>
      </c>
      <c r="V474" s="2">
        <f t="shared" si="530"/>
        <v>3.7500000000000006E-2</v>
      </c>
      <c r="W474" s="2">
        <f t="shared" si="531"/>
        <v>0</v>
      </c>
      <c r="X474" s="2">
        <f t="shared" si="532"/>
        <v>99.35</v>
      </c>
      <c r="Y474" s="2">
        <f t="shared" si="533"/>
        <v>61.34</v>
      </c>
      <c r="Z474" s="2"/>
      <c r="AA474" s="2">
        <v>16688585</v>
      </c>
      <c r="AB474" s="2">
        <f t="shared" si="534"/>
        <v>36.296500000000002</v>
      </c>
      <c r="AC474" s="2">
        <f t="shared" si="535"/>
        <v>4.25</v>
      </c>
      <c r="AD474" s="2">
        <f>ROUND(((((ET474*1.25))-((EU474*1.25)))+AE474),6)</f>
        <v>3.4</v>
      </c>
      <c r="AE474" s="2">
        <f>ROUND(((EU474*1.25)),6)</f>
        <v>0.15</v>
      </c>
      <c r="AF474" s="2">
        <f>ROUND(((EV474*1.15)),6)</f>
        <v>28.6465</v>
      </c>
      <c r="AG474" s="2">
        <f t="shared" si="536"/>
        <v>0</v>
      </c>
      <c r="AH474" s="2">
        <f>((EW474*1.15))</f>
        <v>3.3579999999999997</v>
      </c>
      <c r="AI474" s="2">
        <f>((EX474*1.25))</f>
        <v>1.2500000000000001E-2</v>
      </c>
      <c r="AJ474" s="2">
        <f t="shared" si="537"/>
        <v>0</v>
      </c>
      <c r="AK474" s="2">
        <v>31.88</v>
      </c>
      <c r="AL474" s="2">
        <v>4.25</v>
      </c>
      <c r="AM474" s="2">
        <v>2.72</v>
      </c>
      <c r="AN474" s="2">
        <v>0.12</v>
      </c>
      <c r="AO474" s="2">
        <v>24.91</v>
      </c>
      <c r="AP474" s="2">
        <v>0</v>
      </c>
      <c r="AQ474" s="2">
        <v>2.92</v>
      </c>
      <c r="AR474" s="2">
        <v>0.01</v>
      </c>
      <c r="AS474" s="2">
        <v>0</v>
      </c>
      <c r="AT474" s="2">
        <v>115</v>
      </c>
      <c r="AU474" s="2">
        <v>71</v>
      </c>
      <c r="AV474" s="2">
        <v>1</v>
      </c>
      <c r="AW474" s="2">
        <v>1</v>
      </c>
      <c r="AX474" s="2"/>
      <c r="AY474" s="2"/>
      <c r="AZ474" s="2">
        <v>1</v>
      </c>
      <c r="BA474" s="2">
        <v>1</v>
      </c>
      <c r="BB474" s="2">
        <v>1</v>
      </c>
      <c r="BC474" s="2">
        <v>1</v>
      </c>
      <c r="BD474" s="2" t="s">
        <v>6</v>
      </c>
      <c r="BE474" s="2" t="s">
        <v>6</v>
      </c>
      <c r="BF474" s="2" t="s">
        <v>6</v>
      </c>
      <c r="BG474" s="2" t="s">
        <v>6</v>
      </c>
      <c r="BH474" s="2">
        <v>0</v>
      </c>
      <c r="BI474" s="2">
        <v>1</v>
      </c>
      <c r="BJ474" s="2" t="s">
        <v>747</v>
      </c>
      <c r="BK474" s="2"/>
      <c r="BL474" s="2"/>
      <c r="BM474" s="2">
        <v>20001</v>
      </c>
      <c r="BN474" s="2">
        <v>0</v>
      </c>
      <c r="BO474" s="2" t="s">
        <v>6</v>
      </c>
      <c r="BP474" s="2">
        <v>0</v>
      </c>
      <c r="BQ474" s="2">
        <v>2</v>
      </c>
      <c r="BR474" s="2">
        <v>0</v>
      </c>
      <c r="BS474" s="2">
        <v>1</v>
      </c>
      <c r="BT474" s="2">
        <v>1</v>
      </c>
      <c r="BU474" s="2">
        <v>1</v>
      </c>
      <c r="BV474" s="2">
        <v>1</v>
      </c>
      <c r="BW474" s="2">
        <v>1</v>
      </c>
      <c r="BX474" s="2">
        <v>1</v>
      </c>
      <c r="BY474" s="2" t="s">
        <v>6</v>
      </c>
      <c r="BZ474" s="2">
        <v>128</v>
      </c>
      <c r="CA474" s="2">
        <v>83</v>
      </c>
      <c r="CB474" s="2"/>
      <c r="CC474" s="2"/>
      <c r="CD474" s="2"/>
      <c r="CE474" s="2"/>
      <c r="CF474" s="2">
        <v>0</v>
      </c>
      <c r="CG474" s="2">
        <v>0</v>
      </c>
      <c r="CH474" s="2"/>
      <c r="CI474" s="2"/>
      <c r="CJ474" s="2"/>
      <c r="CK474" s="2"/>
      <c r="CL474" s="2"/>
      <c r="CM474" s="2">
        <v>0</v>
      </c>
      <c r="CN474" s="2" t="s">
        <v>1583</v>
      </c>
      <c r="CO474" s="2">
        <v>0</v>
      </c>
      <c r="CP474" s="2">
        <f t="shared" si="538"/>
        <v>108.89</v>
      </c>
      <c r="CQ474" s="2">
        <f t="shared" si="539"/>
        <v>4.25</v>
      </c>
      <c r="CR474" s="2">
        <f t="shared" si="540"/>
        <v>3.4</v>
      </c>
      <c r="CS474" s="2">
        <f t="shared" si="541"/>
        <v>0.15</v>
      </c>
      <c r="CT474" s="2">
        <f t="shared" si="542"/>
        <v>28.6465</v>
      </c>
      <c r="CU474" s="2">
        <f t="shared" si="543"/>
        <v>0</v>
      </c>
      <c r="CV474" s="2">
        <f t="shared" si="544"/>
        <v>3.3579999999999997</v>
      </c>
      <c r="CW474" s="2">
        <f t="shared" si="545"/>
        <v>1.2500000000000001E-2</v>
      </c>
      <c r="CX474" s="2">
        <f t="shared" si="546"/>
        <v>0</v>
      </c>
      <c r="CY474" s="2">
        <f t="shared" si="547"/>
        <v>99.348500000000001</v>
      </c>
      <c r="CZ474" s="2">
        <f t="shared" si="548"/>
        <v>61.336899999999993</v>
      </c>
      <c r="DA474" s="2"/>
      <c r="DB474" s="2"/>
      <c r="DC474" s="2" t="s">
        <v>6</v>
      </c>
      <c r="DD474" s="2" t="s">
        <v>6</v>
      </c>
      <c r="DE474" s="2" t="s">
        <v>96</v>
      </c>
      <c r="DF474" s="2" t="s">
        <v>96</v>
      </c>
      <c r="DG474" s="2" t="s">
        <v>97</v>
      </c>
      <c r="DH474" s="2" t="s">
        <v>6</v>
      </c>
      <c r="DI474" s="2" t="s">
        <v>97</v>
      </c>
      <c r="DJ474" s="2" t="s">
        <v>96</v>
      </c>
      <c r="DK474" s="2" t="s">
        <v>6</v>
      </c>
      <c r="DL474" s="2" t="s">
        <v>6</v>
      </c>
      <c r="DM474" s="2" t="s">
        <v>6</v>
      </c>
      <c r="DN474" s="2">
        <v>0</v>
      </c>
      <c r="DO474" s="2">
        <v>0</v>
      </c>
      <c r="DP474" s="2">
        <v>1</v>
      </c>
      <c r="DQ474" s="2">
        <v>1</v>
      </c>
      <c r="DR474" s="2"/>
      <c r="DS474" s="2"/>
      <c r="DT474" s="2"/>
      <c r="DU474" s="2">
        <v>1013</v>
      </c>
      <c r="DV474" s="2" t="s">
        <v>447</v>
      </c>
      <c r="DW474" s="2" t="s">
        <v>447</v>
      </c>
      <c r="DX474" s="2">
        <v>1</v>
      </c>
      <c r="DY474" s="2"/>
      <c r="DZ474" s="2"/>
      <c r="EA474" s="2"/>
      <c r="EB474" s="2"/>
      <c r="EC474" s="2"/>
      <c r="ED474" s="2"/>
      <c r="EE474" s="2">
        <v>16510518</v>
      </c>
      <c r="EF474" s="2">
        <v>2</v>
      </c>
      <c r="EG474" s="2" t="s">
        <v>20</v>
      </c>
      <c r="EH474" s="2">
        <v>0</v>
      </c>
      <c r="EI474" s="2" t="s">
        <v>6</v>
      </c>
      <c r="EJ474" s="2">
        <v>1</v>
      </c>
      <c r="EK474" s="2">
        <v>20001</v>
      </c>
      <c r="EL474" s="2" t="s">
        <v>738</v>
      </c>
      <c r="EM474" s="2" t="s">
        <v>739</v>
      </c>
      <c r="EN474" s="2"/>
      <c r="EO474" s="2" t="s">
        <v>100</v>
      </c>
      <c r="EP474" s="2"/>
      <c r="EQ474" s="2">
        <v>0</v>
      </c>
      <c r="ER474" s="2">
        <v>31.88</v>
      </c>
      <c r="ES474" s="2">
        <v>4.25</v>
      </c>
      <c r="ET474" s="2">
        <v>2.72</v>
      </c>
      <c r="EU474" s="2">
        <v>0.12</v>
      </c>
      <c r="EV474" s="2">
        <v>24.91</v>
      </c>
      <c r="EW474" s="2">
        <v>2.92</v>
      </c>
      <c r="EX474" s="2">
        <v>0.01</v>
      </c>
      <c r="EY474" s="2">
        <v>0</v>
      </c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>
        <v>0</v>
      </c>
      <c r="FR474" s="2">
        <f t="shared" si="549"/>
        <v>0</v>
      </c>
      <c r="FS474" s="2">
        <v>0</v>
      </c>
      <c r="FT474" s="2" t="s">
        <v>23</v>
      </c>
      <c r="FU474" s="2" t="s">
        <v>24</v>
      </c>
      <c r="FV474" s="2"/>
      <c r="FW474" s="2"/>
      <c r="FX474" s="2">
        <v>115.2</v>
      </c>
      <c r="FY474" s="2">
        <v>70.55</v>
      </c>
      <c r="FZ474" s="2"/>
      <c r="GA474" s="2" t="s">
        <v>6</v>
      </c>
      <c r="GB474" s="2"/>
      <c r="GC474" s="2"/>
      <c r="GD474" s="2">
        <v>0</v>
      </c>
      <c r="GE474" s="2"/>
      <c r="GF474" s="2">
        <v>-227151070</v>
      </c>
      <c r="GG474" s="2">
        <v>2</v>
      </c>
      <c r="GH474" s="2">
        <v>1</v>
      </c>
      <c r="GI474" s="2">
        <v>-2</v>
      </c>
      <c r="GJ474" s="2">
        <v>0</v>
      </c>
      <c r="GK474" s="2">
        <f>ROUND(R474*(R12)/100,2)</f>
        <v>0</v>
      </c>
      <c r="GL474" s="2">
        <f t="shared" si="550"/>
        <v>0</v>
      </c>
      <c r="GM474" s="2">
        <f t="shared" si="551"/>
        <v>269.58</v>
      </c>
      <c r="GN474" s="2">
        <f t="shared" si="552"/>
        <v>269.58</v>
      </c>
      <c r="GO474" s="2">
        <f t="shared" si="553"/>
        <v>0</v>
      </c>
      <c r="GP474" s="2">
        <f t="shared" si="554"/>
        <v>0</v>
      </c>
      <c r="GQ474" s="2"/>
      <c r="GR474" s="2">
        <v>0</v>
      </c>
      <c r="GS474" s="2">
        <v>3</v>
      </c>
      <c r="GT474" s="2">
        <v>0</v>
      </c>
      <c r="GU474" s="2" t="s">
        <v>6</v>
      </c>
      <c r="GV474" s="2">
        <f t="shared" si="555"/>
        <v>0</v>
      </c>
      <c r="GW474" s="2">
        <v>1</v>
      </c>
      <c r="GX474" s="2">
        <f t="shared" si="556"/>
        <v>0</v>
      </c>
      <c r="GY474" s="2"/>
      <c r="GZ474" s="2"/>
      <c r="HA474" s="2">
        <v>0</v>
      </c>
      <c r="HB474" s="2">
        <v>0</v>
      </c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>
        <v>0</v>
      </c>
      <c r="IL474" s="2"/>
      <c r="IM474" s="2"/>
      <c r="IN474" s="2"/>
      <c r="IO474" s="2"/>
      <c r="IP474" s="2"/>
      <c r="IQ474" s="2"/>
      <c r="IR474" s="2"/>
      <c r="IS474" s="2"/>
      <c r="IT474" s="2"/>
      <c r="IU474" s="2"/>
    </row>
    <row r="475" spans="1:255" x14ac:dyDescent="0.2">
      <c r="A475">
        <v>17</v>
      </c>
      <c r="B475">
        <v>1</v>
      </c>
      <c r="C475">
        <f>ROW(SmtRes!A1090)</f>
        <v>1090</v>
      </c>
      <c r="D475">
        <f>ROW(EtalonRes!A1040)</f>
        <v>1040</v>
      </c>
      <c r="E475" t="s">
        <v>744</v>
      </c>
      <c r="F475" t="s">
        <v>745</v>
      </c>
      <c r="G475" t="s">
        <v>746</v>
      </c>
      <c r="H475" t="s">
        <v>447</v>
      </c>
      <c r="I475">
        <v>3</v>
      </c>
      <c r="J475">
        <v>0</v>
      </c>
      <c r="O475">
        <f t="shared" si="523"/>
        <v>776.39</v>
      </c>
      <c r="P475">
        <f t="shared" si="524"/>
        <v>90.91</v>
      </c>
      <c r="Q475">
        <f t="shared" si="525"/>
        <v>72.73</v>
      </c>
      <c r="R475">
        <f t="shared" si="526"/>
        <v>3.21</v>
      </c>
      <c r="S475">
        <f t="shared" si="527"/>
        <v>612.75</v>
      </c>
      <c r="T475">
        <f t="shared" si="528"/>
        <v>0</v>
      </c>
      <c r="U475">
        <f t="shared" si="529"/>
        <v>10.073999999999998</v>
      </c>
      <c r="V475">
        <f t="shared" si="530"/>
        <v>3.7500000000000006E-2</v>
      </c>
      <c r="W475">
        <f t="shared" si="531"/>
        <v>0</v>
      </c>
      <c r="X475">
        <f t="shared" si="532"/>
        <v>708.35</v>
      </c>
      <c r="Y475">
        <f t="shared" si="533"/>
        <v>437.33</v>
      </c>
      <c r="AA475">
        <v>16688586</v>
      </c>
      <c r="AB475">
        <f t="shared" si="534"/>
        <v>36.296500000000002</v>
      </c>
      <c r="AC475">
        <f t="shared" si="535"/>
        <v>4.25</v>
      </c>
      <c r="AD475">
        <f>ROUND(((((ET475*1.25))-((EU475*1.25)))+AE475),6)</f>
        <v>3.4</v>
      </c>
      <c r="AE475">
        <f>ROUND(((EU475*1.25)),6)</f>
        <v>0.15</v>
      </c>
      <c r="AF475">
        <f>ROUND(((EV475*1.15)),6)</f>
        <v>28.6465</v>
      </c>
      <c r="AG475">
        <f t="shared" si="536"/>
        <v>0</v>
      </c>
      <c r="AH475">
        <f>((EW475*1.15))</f>
        <v>3.3579999999999997</v>
      </c>
      <c r="AI475">
        <f>((EX475*1.25))</f>
        <v>1.2500000000000001E-2</v>
      </c>
      <c r="AJ475">
        <f t="shared" si="537"/>
        <v>0</v>
      </c>
      <c r="AK475">
        <v>31.88</v>
      </c>
      <c r="AL475">
        <v>4.25</v>
      </c>
      <c r="AM475">
        <v>2.72</v>
      </c>
      <c r="AN475">
        <v>0.12</v>
      </c>
      <c r="AO475">
        <v>24.91</v>
      </c>
      <c r="AP475">
        <v>0</v>
      </c>
      <c r="AQ475">
        <v>2.92</v>
      </c>
      <c r="AR475">
        <v>0.01</v>
      </c>
      <c r="AS475">
        <v>0</v>
      </c>
      <c r="AT475">
        <v>115</v>
      </c>
      <c r="AU475">
        <v>71</v>
      </c>
      <c r="AV475">
        <v>1</v>
      </c>
      <c r="AW475">
        <v>1</v>
      </c>
      <c r="AZ475">
        <v>7.13</v>
      </c>
      <c r="BA475">
        <v>7.13</v>
      </c>
      <c r="BB475">
        <v>7.13</v>
      </c>
      <c r="BC475">
        <v>7.13</v>
      </c>
      <c r="BD475" t="s">
        <v>6</v>
      </c>
      <c r="BE475" t="s">
        <v>6</v>
      </c>
      <c r="BF475" t="s">
        <v>6</v>
      </c>
      <c r="BG475" t="s">
        <v>6</v>
      </c>
      <c r="BH475">
        <v>0</v>
      </c>
      <c r="BI475">
        <v>1</v>
      </c>
      <c r="BJ475" t="s">
        <v>747</v>
      </c>
      <c r="BM475">
        <v>20001</v>
      </c>
      <c r="BN475">
        <v>0</v>
      </c>
      <c r="BO475" t="s">
        <v>6</v>
      </c>
      <c r="BP475">
        <v>0</v>
      </c>
      <c r="BQ475">
        <v>2</v>
      </c>
      <c r="BR475">
        <v>0</v>
      </c>
      <c r="BS475">
        <v>7.13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6</v>
      </c>
      <c r="BZ475">
        <v>128</v>
      </c>
      <c r="CA475">
        <v>83</v>
      </c>
      <c r="CF475">
        <v>0</v>
      </c>
      <c r="CG475">
        <v>0</v>
      </c>
      <c r="CM475">
        <v>0</v>
      </c>
      <c r="CN475" t="s">
        <v>1583</v>
      </c>
      <c r="CO475">
        <v>0</v>
      </c>
      <c r="CP475">
        <f t="shared" si="538"/>
        <v>776.39</v>
      </c>
      <c r="CQ475">
        <f t="shared" si="539"/>
        <v>30.302499999999998</v>
      </c>
      <c r="CR475">
        <f t="shared" si="540"/>
        <v>24.241999999999997</v>
      </c>
      <c r="CS475">
        <f t="shared" si="541"/>
        <v>1.0694999999999999</v>
      </c>
      <c r="CT475">
        <f t="shared" si="542"/>
        <v>204.24954499999998</v>
      </c>
      <c r="CU475">
        <f t="shared" si="543"/>
        <v>0</v>
      </c>
      <c r="CV475">
        <f t="shared" si="544"/>
        <v>3.3579999999999997</v>
      </c>
      <c r="CW475">
        <f t="shared" si="545"/>
        <v>1.2500000000000001E-2</v>
      </c>
      <c r="CX475">
        <f t="shared" si="546"/>
        <v>0</v>
      </c>
      <c r="CY475">
        <f t="shared" si="547"/>
        <v>708.35400000000004</v>
      </c>
      <c r="CZ475">
        <f t="shared" si="548"/>
        <v>437.33160000000004</v>
      </c>
      <c r="DC475" t="s">
        <v>6</v>
      </c>
      <c r="DD475" t="s">
        <v>6</v>
      </c>
      <c r="DE475" t="s">
        <v>96</v>
      </c>
      <c r="DF475" t="s">
        <v>96</v>
      </c>
      <c r="DG475" t="s">
        <v>97</v>
      </c>
      <c r="DH475" t="s">
        <v>6</v>
      </c>
      <c r="DI475" t="s">
        <v>97</v>
      </c>
      <c r="DJ475" t="s">
        <v>96</v>
      </c>
      <c r="DK475" t="s">
        <v>6</v>
      </c>
      <c r="DL475" t="s">
        <v>6</v>
      </c>
      <c r="DM475" t="s">
        <v>6</v>
      </c>
      <c r="DN475">
        <v>0</v>
      </c>
      <c r="DO475">
        <v>0</v>
      </c>
      <c r="DP475">
        <v>1</v>
      </c>
      <c r="DQ475">
        <v>1</v>
      </c>
      <c r="DU475">
        <v>1013</v>
      </c>
      <c r="DV475" t="s">
        <v>447</v>
      </c>
      <c r="DW475" t="s">
        <v>447</v>
      </c>
      <c r="DX475">
        <v>1</v>
      </c>
      <c r="EE475">
        <v>16510518</v>
      </c>
      <c r="EF475">
        <v>2</v>
      </c>
      <c r="EG475" t="s">
        <v>20</v>
      </c>
      <c r="EH475">
        <v>0</v>
      </c>
      <c r="EI475" t="s">
        <v>6</v>
      </c>
      <c r="EJ475">
        <v>1</v>
      </c>
      <c r="EK475">
        <v>20001</v>
      </c>
      <c r="EL475" t="s">
        <v>738</v>
      </c>
      <c r="EM475" t="s">
        <v>739</v>
      </c>
      <c r="EO475" t="s">
        <v>100</v>
      </c>
      <c r="EQ475">
        <v>0</v>
      </c>
      <c r="ER475">
        <v>31.88</v>
      </c>
      <c r="ES475">
        <v>4.25</v>
      </c>
      <c r="ET475">
        <v>2.72</v>
      </c>
      <c r="EU475">
        <v>0.12</v>
      </c>
      <c r="EV475">
        <v>24.91</v>
      </c>
      <c r="EW475">
        <v>2.92</v>
      </c>
      <c r="EX475">
        <v>0.01</v>
      </c>
      <c r="EY475">
        <v>0</v>
      </c>
      <c r="FQ475">
        <v>0</v>
      </c>
      <c r="FR475">
        <f t="shared" si="549"/>
        <v>0</v>
      </c>
      <c r="FS475">
        <v>0</v>
      </c>
      <c r="FT475" t="s">
        <v>23</v>
      </c>
      <c r="FU475" t="s">
        <v>24</v>
      </c>
      <c r="FX475">
        <v>115.2</v>
      </c>
      <c r="FY475">
        <v>70.55</v>
      </c>
      <c r="GA475" t="s">
        <v>6</v>
      </c>
      <c r="GD475">
        <v>0</v>
      </c>
      <c r="GF475">
        <v>-227151070</v>
      </c>
      <c r="GG475">
        <v>1</v>
      </c>
      <c r="GH475">
        <v>1</v>
      </c>
      <c r="GI475">
        <v>4</v>
      </c>
      <c r="GJ475">
        <v>0</v>
      </c>
      <c r="GK475">
        <f>ROUND(R475*(S12)/100,2)</f>
        <v>0</v>
      </c>
      <c r="GL475">
        <f t="shared" si="550"/>
        <v>0</v>
      </c>
      <c r="GM475">
        <f t="shared" si="551"/>
        <v>1922.07</v>
      </c>
      <c r="GN475">
        <f t="shared" si="552"/>
        <v>1922.07</v>
      </c>
      <c r="GO475">
        <f t="shared" si="553"/>
        <v>0</v>
      </c>
      <c r="GP475">
        <f t="shared" si="554"/>
        <v>0</v>
      </c>
      <c r="GR475">
        <v>0</v>
      </c>
      <c r="GS475">
        <v>3</v>
      </c>
      <c r="GT475">
        <v>0</v>
      </c>
      <c r="GU475" t="s">
        <v>6</v>
      </c>
      <c r="GV475">
        <f t="shared" si="555"/>
        <v>0</v>
      </c>
      <c r="GW475">
        <v>1</v>
      </c>
      <c r="GX475">
        <f t="shared" si="556"/>
        <v>0</v>
      </c>
      <c r="HA475">
        <v>0</v>
      </c>
      <c r="HB475">
        <v>0</v>
      </c>
      <c r="IK475">
        <v>0</v>
      </c>
    </row>
    <row r="476" spans="1:255" x14ac:dyDescent="0.2">
      <c r="A476" s="2">
        <v>18</v>
      </c>
      <c r="B476" s="2">
        <v>1</v>
      </c>
      <c r="C476" s="2">
        <v>1082</v>
      </c>
      <c r="D476" s="2"/>
      <c r="E476" s="2" t="s">
        <v>748</v>
      </c>
      <c r="F476" s="2" t="s">
        <v>749</v>
      </c>
      <c r="G476" s="2" t="s">
        <v>750</v>
      </c>
      <c r="H476" s="2" t="s">
        <v>268</v>
      </c>
      <c r="I476" s="2">
        <f>I474*J476</f>
        <v>3</v>
      </c>
      <c r="J476" s="2">
        <v>1</v>
      </c>
      <c r="K476" s="2"/>
      <c r="L476" s="2"/>
      <c r="M476" s="2"/>
      <c r="N476" s="2"/>
      <c r="O476" s="2">
        <f t="shared" si="523"/>
        <v>1254.9000000000001</v>
      </c>
      <c r="P476" s="2">
        <f t="shared" si="524"/>
        <v>1254.9000000000001</v>
      </c>
      <c r="Q476" s="2">
        <f t="shared" si="525"/>
        <v>0</v>
      </c>
      <c r="R476" s="2">
        <f t="shared" si="526"/>
        <v>0</v>
      </c>
      <c r="S476" s="2">
        <f t="shared" si="527"/>
        <v>0</v>
      </c>
      <c r="T476" s="2">
        <f t="shared" si="528"/>
        <v>0</v>
      </c>
      <c r="U476" s="2">
        <f t="shared" si="529"/>
        <v>0</v>
      </c>
      <c r="V476" s="2">
        <f t="shared" si="530"/>
        <v>0</v>
      </c>
      <c r="W476" s="2">
        <f t="shared" si="531"/>
        <v>0</v>
      </c>
      <c r="X476" s="2">
        <f t="shared" si="532"/>
        <v>0</v>
      </c>
      <c r="Y476" s="2">
        <f t="shared" si="533"/>
        <v>0</v>
      </c>
      <c r="Z476" s="2"/>
      <c r="AA476" s="2">
        <v>16688585</v>
      </c>
      <c r="AB476" s="2">
        <f t="shared" si="534"/>
        <v>418.3</v>
      </c>
      <c r="AC476" s="2">
        <f t="shared" si="535"/>
        <v>418.3</v>
      </c>
      <c r="AD476" s="2">
        <f>ROUND((((ET476)-(EU476))+AE476),6)</f>
        <v>0</v>
      </c>
      <c r="AE476" s="2">
        <f>ROUND((EU476),6)</f>
        <v>0</v>
      </c>
      <c r="AF476" s="2">
        <f>ROUND((EV476),6)</f>
        <v>0</v>
      </c>
      <c r="AG476" s="2">
        <f t="shared" si="536"/>
        <v>0</v>
      </c>
      <c r="AH476" s="2">
        <f>(EW476)</f>
        <v>0</v>
      </c>
      <c r="AI476" s="2">
        <f>(EX476)</f>
        <v>0</v>
      </c>
      <c r="AJ476" s="2">
        <f t="shared" si="537"/>
        <v>0</v>
      </c>
      <c r="AK476" s="2">
        <v>418.3</v>
      </c>
      <c r="AL476" s="2">
        <v>418.3</v>
      </c>
      <c r="AM476" s="2">
        <v>0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  <c r="AS476" s="2">
        <v>0</v>
      </c>
      <c r="AT476" s="2">
        <v>115</v>
      </c>
      <c r="AU476" s="2">
        <v>71</v>
      </c>
      <c r="AV476" s="2">
        <v>1</v>
      </c>
      <c r="AW476" s="2">
        <v>1</v>
      </c>
      <c r="AX476" s="2"/>
      <c r="AY476" s="2"/>
      <c r="AZ476" s="2">
        <v>1</v>
      </c>
      <c r="BA476" s="2">
        <v>1</v>
      </c>
      <c r="BB476" s="2">
        <v>1</v>
      </c>
      <c r="BC476" s="2">
        <v>1</v>
      </c>
      <c r="BD476" s="2" t="s">
        <v>6</v>
      </c>
      <c r="BE476" s="2" t="s">
        <v>6</v>
      </c>
      <c r="BF476" s="2" t="s">
        <v>6</v>
      </c>
      <c r="BG476" s="2" t="s">
        <v>6</v>
      </c>
      <c r="BH476" s="2">
        <v>3</v>
      </c>
      <c r="BI476" s="2">
        <v>1</v>
      </c>
      <c r="BJ476" s="2" t="s">
        <v>751</v>
      </c>
      <c r="BK476" s="2"/>
      <c r="BL476" s="2"/>
      <c r="BM476" s="2">
        <v>20001</v>
      </c>
      <c r="BN476" s="2">
        <v>0</v>
      </c>
      <c r="BO476" s="2" t="s">
        <v>6</v>
      </c>
      <c r="BP476" s="2">
        <v>0</v>
      </c>
      <c r="BQ476" s="2">
        <v>2</v>
      </c>
      <c r="BR476" s="2">
        <v>0</v>
      </c>
      <c r="BS476" s="2">
        <v>1</v>
      </c>
      <c r="BT476" s="2">
        <v>1</v>
      </c>
      <c r="BU476" s="2">
        <v>1</v>
      </c>
      <c r="BV476" s="2">
        <v>1</v>
      </c>
      <c r="BW476" s="2">
        <v>1</v>
      </c>
      <c r="BX476" s="2">
        <v>1</v>
      </c>
      <c r="BY476" s="2" t="s">
        <v>6</v>
      </c>
      <c r="BZ476" s="2">
        <v>128</v>
      </c>
      <c r="CA476" s="2">
        <v>83</v>
      </c>
      <c r="CB476" s="2"/>
      <c r="CC476" s="2"/>
      <c r="CD476" s="2"/>
      <c r="CE476" s="2"/>
      <c r="CF476" s="2">
        <v>0</v>
      </c>
      <c r="CG476" s="2">
        <v>0</v>
      </c>
      <c r="CH476" s="2"/>
      <c r="CI476" s="2"/>
      <c r="CJ476" s="2"/>
      <c r="CK476" s="2"/>
      <c r="CL476" s="2"/>
      <c r="CM476" s="2">
        <v>0</v>
      </c>
      <c r="CN476" s="2" t="s">
        <v>6</v>
      </c>
      <c r="CO476" s="2">
        <v>0</v>
      </c>
      <c r="CP476" s="2">
        <f t="shared" si="538"/>
        <v>1254.9000000000001</v>
      </c>
      <c r="CQ476" s="2">
        <f t="shared" si="539"/>
        <v>418.3</v>
      </c>
      <c r="CR476" s="2">
        <f t="shared" si="540"/>
        <v>0</v>
      </c>
      <c r="CS476" s="2">
        <f t="shared" si="541"/>
        <v>0</v>
      </c>
      <c r="CT476" s="2">
        <f t="shared" si="542"/>
        <v>0</v>
      </c>
      <c r="CU476" s="2">
        <f t="shared" si="543"/>
        <v>0</v>
      </c>
      <c r="CV476" s="2">
        <f t="shared" si="544"/>
        <v>0</v>
      </c>
      <c r="CW476" s="2">
        <f t="shared" si="545"/>
        <v>0</v>
      </c>
      <c r="CX476" s="2">
        <f t="shared" si="546"/>
        <v>0</v>
      </c>
      <c r="CY476" s="2">
        <f t="shared" si="547"/>
        <v>0</v>
      </c>
      <c r="CZ476" s="2">
        <f t="shared" si="548"/>
        <v>0</v>
      </c>
      <c r="DA476" s="2"/>
      <c r="DB476" s="2"/>
      <c r="DC476" s="2" t="s">
        <v>6</v>
      </c>
      <c r="DD476" s="2" t="s">
        <v>6</v>
      </c>
      <c r="DE476" s="2" t="s">
        <v>6</v>
      </c>
      <c r="DF476" s="2" t="s">
        <v>6</v>
      </c>
      <c r="DG476" s="2" t="s">
        <v>6</v>
      </c>
      <c r="DH476" s="2" t="s">
        <v>6</v>
      </c>
      <c r="DI476" s="2" t="s">
        <v>6</v>
      </c>
      <c r="DJ476" s="2" t="s">
        <v>6</v>
      </c>
      <c r="DK476" s="2" t="s">
        <v>6</v>
      </c>
      <c r="DL476" s="2" t="s">
        <v>6</v>
      </c>
      <c r="DM476" s="2" t="s">
        <v>6</v>
      </c>
      <c r="DN476" s="2">
        <v>0</v>
      </c>
      <c r="DO476" s="2">
        <v>0</v>
      </c>
      <c r="DP476" s="2">
        <v>1</v>
      </c>
      <c r="DQ476" s="2">
        <v>1</v>
      </c>
      <c r="DR476" s="2"/>
      <c r="DS476" s="2"/>
      <c r="DT476" s="2"/>
      <c r="DU476" s="2">
        <v>1010</v>
      </c>
      <c r="DV476" s="2" t="s">
        <v>268</v>
      </c>
      <c r="DW476" s="2" t="s">
        <v>268</v>
      </c>
      <c r="DX476" s="2">
        <v>1</v>
      </c>
      <c r="DY476" s="2"/>
      <c r="DZ476" s="2"/>
      <c r="EA476" s="2"/>
      <c r="EB476" s="2"/>
      <c r="EC476" s="2"/>
      <c r="ED476" s="2"/>
      <c r="EE476" s="2">
        <v>16510518</v>
      </c>
      <c r="EF476" s="2">
        <v>2</v>
      </c>
      <c r="EG476" s="2" t="s">
        <v>20</v>
      </c>
      <c r="EH476" s="2">
        <v>0</v>
      </c>
      <c r="EI476" s="2" t="s">
        <v>6</v>
      </c>
      <c r="EJ476" s="2">
        <v>1</v>
      </c>
      <c r="EK476" s="2">
        <v>20001</v>
      </c>
      <c r="EL476" s="2" t="s">
        <v>738</v>
      </c>
      <c r="EM476" s="2" t="s">
        <v>739</v>
      </c>
      <c r="EN476" s="2"/>
      <c r="EO476" s="2" t="s">
        <v>6</v>
      </c>
      <c r="EP476" s="2"/>
      <c r="EQ476" s="2">
        <v>0</v>
      </c>
      <c r="ER476" s="2">
        <v>418.3</v>
      </c>
      <c r="ES476" s="2">
        <v>418.3</v>
      </c>
      <c r="ET476" s="2">
        <v>0</v>
      </c>
      <c r="EU476" s="2">
        <v>0</v>
      </c>
      <c r="EV476" s="2">
        <v>0</v>
      </c>
      <c r="EW476" s="2">
        <v>0</v>
      </c>
      <c r="EX476" s="2">
        <v>0</v>
      </c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>
        <v>0</v>
      </c>
      <c r="FR476" s="2">
        <f t="shared" si="549"/>
        <v>0</v>
      </c>
      <c r="FS476" s="2">
        <v>0</v>
      </c>
      <c r="FT476" s="2" t="s">
        <v>23</v>
      </c>
      <c r="FU476" s="2" t="s">
        <v>24</v>
      </c>
      <c r="FV476" s="2"/>
      <c r="FW476" s="2"/>
      <c r="FX476" s="2">
        <v>115.2</v>
      </c>
      <c r="FY476" s="2">
        <v>70.55</v>
      </c>
      <c r="FZ476" s="2"/>
      <c r="GA476" s="2" t="s">
        <v>6</v>
      </c>
      <c r="GB476" s="2"/>
      <c r="GC476" s="2"/>
      <c r="GD476" s="2">
        <v>0</v>
      </c>
      <c r="GE476" s="2"/>
      <c r="GF476" s="2">
        <v>-490399019</v>
      </c>
      <c r="GG476" s="2">
        <v>2</v>
      </c>
      <c r="GH476" s="2">
        <v>1</v>
      </c>
      <c r="GI476" s="2">
        <v>-2</v>
      </c>
      <c r="GJ476" s="2">
        <v>0</v>
      </c>
      <c r="GK476" s="2">
        <f>ROUND(R476*(R12)/100,2)</f>
        <v>0</v>
      </c>
      <c r="GL476" s="2">
        <f t="shared" si="550"/>
        <v>0</v>
      </c>
      <c r="GM476" s="2">
        <f t="shared" si="551"/>
        <v>1254.9000000000001</v>
      </c>
      <c r="GN476" s="2">
        <f t="shared" si="552"/>
        <v>1254.9000000000001</v>
      </c>
      <c r="GO476" s="2">
        <f t="shared" si="553"/>
        <v>0</v>
      </c>
      <c r="GP476" s="2">
        <f t="shared" si="554"/>
        <v>0</v>
      </c>
      <c r="GQ476" s="2"/>
      <c r="GR476" s="2">
        <v>0</v>
      </c>
      <c r="GS476" s="2">
        <v>3</v>
      </c>
      <c r="GT476" s="2">
        <v>0</v>
      </c>
      <c r="GU476" s="2" t="s">
        <v>6</v>
      </c>
      <c r="GV476" s="2">
        <f t="shared" si="555"/>
        <v>0</v>
      </c>
      <c r="GW476" s="2">
        <v>1</v>
      </c>
      <c r="GX476" s="2">
        <f t="shared" si="556"/>
        <v>0</v>
      </c>
      <c r="GY476" s="2"/>
      <c r="GZ476" s="2"/>
      <c r="HA476" s="2">
        <v>0</v>
      </c>
      <c r="HB476" s="2">
        <v>0</v>
      </c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>
        <v>0</v>
      </c>
      <c r="IL476" s="2"/>
      <c r="IM476" s="2"/>
      <c r="IN476" s="2"/>
      <c r="IO476" s="2"/>
      <c r="IP476" s="2"/>
      <c r="IQ476" s="2"/>
      <c r="IR476" s="2"/>
      <c r="IS476" s="2"/>
      <c r="IT476" s="2"/>
      <c r="IU476" s="2"/>
    </row>
    <row r="477" spans="1:255" x14ac:dyDescent="0.2">
      <c r="A477">
        <v>18</v>
      </c>
      <c r="B477">
        <v>1</v>
      </c>
      <c r="C477">
        <v>1090</v>
      </c>
      <c r="E477" t="s">
        <v>748</v>
      </c>
      <c r="F477" t="s">
        <v>749</v>
      </c>
      <c r="G477" t="s">
        <v>750</v>
      </c>
      <c r="H477" t="s">
        <v>268</v>
      </c>
      <c r="I477">
        <f>I475*J477</f>
        <v>3</v>
      </c>
      <c r="J477">
        <v>1</v>
      </c>
      <c r="O477">
        <f t="shared" si="523"/>
        <v>8947.44</v>
      </c>
      <c r="P477">
        <f t="shared" si="524"/>
        <v>8947.44</v>
      </c>
      <c r="Q477">
        <f t="shared" si="525"/>
        <v>0</v>
      </c>
      <c r="R477">
        <f t="shared" si="526"/>
        <v>0</v>
      </c>
      <c r="S477">
        <f t="shared" si="527"/>
        <v>0</v>
      </c>
      <c r="T477">
        <f t="shared" si="528"/>
        <v>0</v>
      </c>
      <c r="U477">
        <f t="shared" si="529"/>
        <v>0</v>
      </c>
      <c r="V477">
        <f t="shared" si="530"/>
        <v>0</v>
      </c>
      <c r="W477">
        <f t="shared" si="531"/>
        <v>0</v>
      </c>
      <c r="X477">
        <f t="shared" si="532"/>
        <v>0</v>
      </c>
      <c r="Y477">
        <f t="shared" si="533"/>
        <v>0</v>
      </c>
      <c r="AA477">
        <v>16688586</v>
      </c>
      <c r="AB477">
        <f t="shared" si="534"/>
        <v>418.3</v>
      </c>
      <c r="AC477">
        <f t="shared" si="535"/>
        <v>418.3</v>
      </c>
      <c r="AD477">
        <f>ROUND((((ET477)-(EU477))+AE477),6)</f>
        <v>0</v>
      </c>
      <c r="AE477">
        <f>ROUND((EU477),6)</f>
        <v>0</v>
      </c>
      <c r="AF477">
        <f>ROUND((EV477),6)</f>
        <v>0</v>
      </c>
      <c r="AG477">
        <f t="shared" si="536"/>
        <v>0</v>
      </c>
      <c r="AH477">
        <f>(EW477)</f>
        <v>0</v>
      </c>
      <c r="AI477">
        <f>(EX477)</f>
        <v>0</v>
      </c>
      <c r="AJ477">
        <f t="shared" si="537"/>
        <v>0</v>
      </c>
      <c r="AK477">
        <v>418.3</v>
      </c>
      <c r="AL477">
        <v>418.3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115</v>
      </c>
      <c r="AU477">
        <v>71</v>
      </c>
      <c r="AV477">
        <v>1</v>
      </c>
      <c r="AW477">
        <v>1</v>
      </c>
      <c r="AZ477">
        <v>7.13</v>
      </c>
      <c r="BA477">
        <v>1</v>
      </c>
      <c r="BB477">
        <v>1</v>
      </c>
      <c r="BC477">
        <v>7.13</v>
      </c>
      <c r="BD477" t="s">
        <v>6</v>
      </c>
      <c r="BE477" t="s">
        <v>6</v>
      </c>
      <c r="BF477" t="s">
        <v>6</v>
      </c>
      <c r="BG477" t="s">
        <v>6</v>
      </c>
      <c r="BH477">
        <v>3</v>
      </c>
      <c r="BI477">
        <v>1</v>
      </c>
      <c r="BJ477" t="s">
        <v>751</v>
      </c>
      <c r="BM477">
        <v>20001</v>
      </c>
      <c r="BN477">
        <v>0</v>
      </c>
      <c r="BO477" t="s">
        <v>6</v>
      </c>
      <c r="BP477">
        <v>0</v>
      </c>
      <c r="BQ477">
        <v>2</v>
      </c>
      <c r="BR477">
        <v>0</v>
      </c>
      <c r="BS477">
        <v>1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6</v>
      </c>
      <c r="BZ477">
        <v>128</v>
      </c>
      <c r="CA477">
        <v>83</v>
      </c>
      <c r="CF477">
        <v>0</v>
      </c>
      <c r="CG477">
        <v>0</v>
      </c>
      <c r="CM477">
        <v>0</v>
      </c>
      <c r="CN477" t="s">
        <v>6</v>
      </c>
      <c r="CO477">
        <v>0</v>
      </c>
      <c r="CP477">
        <f t="shared" si="538"/>
        <v>8947.44</v>
      </c>
      <c r="CQ477">
        <f t="shared" si="539"/>
        <v>2982.4789999999998</v>
      </c>
      <c r="CR477">
        <f t="shared" si="540"/>
        <v>0</v>
      </c>
      <c r="CS477">
        <f t="shared" si="541"/>
        <v>0</v>
      </c>
      <c r="CT477">
        <f t="shared" si="542"/>
        <v>0</v>
      </c>
      <c r="CU477">
        <f t="shared" si="543"/>
        <v>0</v>
      </c>
      <c r="CV477">
        <f t="shared" si="544"/>
        <v>0</v>
      </c>
      <c r="CW477">
        <f t="shared" si="545"/>
        <v>0</v>
      </c>
      <c r="CX477">
        <f t="shared" si="546"/>
        <v>0</v>
      </c>
      <c r="CY477">
        <f t="shared" si="547"/>
        <v>0</v>
      </c>
      <c r="CZ477">
        <f t="shared" si="548"/>
        <v>0</v>
      </c>
      <c r="DC477" t="s">
        <v>6</v>
      </c>
      <c r="DD477" t="s">
        <v>6</v>
      </c>
      <c r="DE477" t="s">
        <v>6</v>
      </c>
      <c r="DF477" t="s">
        <v>6</v>
      </c>
      <c r="DG477" t="s">
        <v>6</v>
      </c>
      <c r="DH477" t="s">
        <v>6</v>
      </c>
      <c r="DI477" t="s">
        <v>6</v>
      </c>
      <c r="DJ477" t="s">
        <v>6</v>
      </c>
      <c r="DK477" t="s">
        <v>6</v>
      </c>
      <c r="DL477" t="s">
        <v>6</v>
      </c>
      <c r="DM477" t="s">
        <v>6</v>
      </c>
      <c r="DN477">
        <v>0</v>
      </c>
      <c r="DO477">
        <v>0</v>
      </c>
      <c r="DP477">
        <v>1</v>
      </c>
      <c r="DQ477">
        <v>1</v>
      </c>
      <c r="DU477">
        <v>1010</v>
      </c>
      <c r="DV477" t="s">
        <v>268</v>
      </c>
      <c r="DW477" t="s">
        <v>268</v>
      </c>
      <c r="DX477">
        <v>1</v>
      </c>
      <c r="EE477">
        <v>16510518</v>
      </c>
      <c r="EF477">
        <v>2</v>
      </c>
      <c r="EG477" t="s">
        <v>20</v>
      </c>
      <c r="EH477">
        <v>0</v>
      </c>
      <c r="EI477" t="s">
        <v>6</v>
      </c>
      <c r="EJ477">
        <v>1</v>
      </c>
      <c r="EK477">
        <v>20001</v>
      </c>
      <c r="EL477" t="s">
        <v>738</v>
      </c>
      <c r="EM477" t="s">
        <v>739</v>
      </c>
      <c r="EO477" t="s">
        <v>6</v>
      </c>
      <c r="EQ477">
        <v>0</v>
      </c>
      <c r="ER477">
        <v>418.3</v>
      </c>
      <c r="ES477">
        <v>418.3</v>
      </c>
      <c r="ET477">
        <v>0</v>
      </c>
      <c r="EU477">
        <v>0</v>
      </c>
      <c r="EV477">
        <v>0</v>
      </c>
      <c r="EW477">
        <v>0</v>
      </c>
      <c r="EX477">
        <v>0</v>
      </c>
      <c r="FQ477">
        <v>0</v>
      </c>
      <c r="FR477">
        <f t="shared" si="549"/>
        <v>0</v>
      </c>
      <c r="FS477">
        <v>0</v>
      </c>
      <c r="FT477" t="s">
        <v>23</v>
      </c>
      <c r="FU477" t="s">
        <v>24</v>
      </c>
      <c r="FX477">
        <v>115.2</v>
      </c>
      <c r="FY477">
        <v>70.55</v>
      </c>
      <c r="GA477" t="s">
        <v>6</v>
      </c>
      <c r="GD477">
        <v>0</v>
      </c>
      <c r="GF477">
        <v>-490399019</v>
      </c>
      <c r="GG477">
        <v>1</v>
      </c>
      <c r="GH477">
        <v>1</v>
      </c>
      <c r="GI477">
        <v>4</v>
      </c>
      <c r="GJ477">
        <v>0</v>
      </c>
      <c r="GK477">
        <f>ROUND(R477*(S12)/100,2)</f>
        <v>0</v>
      </c>
      <c r="GL477">
        <f t="shared" si="550"/>
        <v>0</v>
      </c>
      <c r="GM477">
        <f t="shared" si="551"/>
        <v>8947.44</v>
      </c>
      <c r="GN477">
        <f t="shared" si="552"/>
        <v>8947.44</v>
      </c>
      <c r="GO477">
        <f t="shared" si="553"/>
        <v>0</v>
      </c>
      <c r="GP477">
        <f t="shared" si="554"/>
        <v>0</v>
      </c>
      <c r="GR477">
        <v>0</v>
      </c>
      <c r="GS477">
        <v>3</v>
      </c>
      <c r="GT477">
        <v>0</v>
      </c>
      <c r="GU477" t="s">
        <v>6</v>
      </c>
      <c r="GV477">
        <f t="shared" si="555"/>
        <v>0</v>
      </c>
      <c r="GW477">
        <v>1</v>
      </c>
      <c r="GX477">
        <f t="shared" si="556"/>
        <v>0</v>
      </c>
      <c r="HA477">
        <v>0</v>
      </c>
      <c r="HB477">
        <v>0</v>
      </c>
      <c r="IK477">
        <v>0</v>
      </c>
    </row>
    <row r="478" spans="1:255" x14ac:dyDescent="0.2">
      <c r="A478" s="2">
        <v>17</v>
      </c>
      <c r="B478" s="2">
        <v>1</v>
      </c>
      <c r="C478" s="2">
        <f>ROW(SmtRes!A1098)</f>
        <v>1098</v>
      </c>
      <c r="D478" s="2">
        <f>ROW(EtalonRes!A1048)</f>
        <v>1048</v>
      </c>
      <c r="E478" s="2" t="s">
        <v>752</v>
      </c>
      <c r="F478" s="2" t="s">
        <v>753</v>
      </c>
      <c r="G478" s="2" t="s">
        <v>754</v>
      </c>
      <c r="H478" s="2" t="s">
        <v>447</v>
      </c>
      <c r="I478" s="2">
        <v>1</v>
      </c>
      <c r="J478" s="2">
        <v>0</v>
      </c>
      <c r="K478" s="2"/>
      <c r="L478" s="2"/>
      <c r="M478" s="2"/>
      <c r="N478" s="2"/>
      <c r="O478" s="2">
        <f t="shared" ref="O478:O489" si="565">ROUND(CP478,2)</f>
        <v>143.76</v>
      </c>
      <c r="P478" s="2">
        <f t="shared" ref="P478:P489" si="566">ROUND(CQ478*I478,2)</f>
        <v>3.04</v>
      </c>
      <c r="Q478" s="2">
        <f t="shared" ref="Q478:Q489" si="567">ROUND(CR478*I478,2)</f>
        <v>26</v>
      </c>
      <c r="R478" s="2">
        <f t="shared" ref="R478:R489" si="568">ROUND(CS478*I478,2)</f>
        <v>2.8</v>
      </c>
      <c r="S478" s="2">
        <f t="shared" ref="S478:S489" si="569">ROUND(CT478*I478,2)</f>
        <v>114.72</v>
      </c>
      <c r="T478" s="2">
        <f t="shared" ref="T478:T489" si="570">ROUND(CU478*I478,2)</f>
        <v>0</v>
      </c>
      <c r="U478" s="2">
        <f t="shared" ref="U478:U489" si="571">CV478*I478</f>
        <v>11.925499999999998</v>
      </c>
      <c r="V478" s="2">
        <f t="shared" ref="V478:V489" si="572">CW478*I478</f>
        <v>0.23749999999999999</v>
      </c>
      <c r="W478" s="2">
        <f t="shared" ref="W478:W489" si="573">ROUND(CX478*I478,2)</f>
        <v>0</v>
      </c>
      <c r="X478" s="2">
        <f t="shared" ref="X478:X489" si="574">ROUND(CY478,2)</f>
        <v>135.15</v>
      </c>
      <c r="Y478" s="2">
        <f t="shared" ref="Y478:Y489" si="575">ROUND(CZ478,2)</f>
        <v>83.44</v>
      </c>
      <c r="Z478" s="2"/>
      <c r="AA478" s="2">
        <v>16688585</v>
      </c>
      <c r="AB478" s="2">
        <f t="shared" ref="AB478:AB489" si="576">ROUND((AC478+AD478+AF478),6)</f>
        <v>143.76400000000001</v>
      </c>
      <c r="AC478" s="2">
        <f t="shared" ref="AC478:AC489" si="577">ROUND((ES478),6)</f>
        <v>3.04</v>
      </c>
      <c r="AD478" s="2">
        <f>ROUND(((((ET478*1.25))-((EU478*1.25)))+AE478),6)</f>
        <v>26</v>
      </c>
      <c r="AE478" s="2">
        <f>ROUND(((EU478*1.25)),6)</f>
        <v>2.8</v>
      </c>
      <c r="AF478" s="2">
        <f>ROUND(((EV478*1.15)),6)</f>
        <v>114.724</v>
      </c>
      <c r="AG478" s="2">
        <f t="shared" ref="AG478:AG489" si="578">ROUND((AP478),6)</f>
        <v>0</v>
      </c>
      <c r="AH478" s="2">
        <f>((EW478*1.15))</f>
        <v>11.925499999999998</v>
      </c>
      <c r="AI478" s="2">
        <f>((EX478*1.25))</f>
        <v>0.23749999999999999</v>
      </c>
      <c r="AJ478" s="2">
        <f t="shared" ref="AJ478:AJ489" si="579">ROUND((AS478),6)</f>
        <v>0</v>
      </c>
      <c r="AK478" s="2">
        <v>123.6</v>
      </c>
      <c r="AL478" s="2">
        <v>3.04</v>
      </c>
      <c r="AM478" s="2">
        <v>20.8</v>
      </c>
      <c r="AN478" s="2">
        <v>2.2400000000000002</v>
      </c>
      <c r="AO478" s="2">
        <v>99.76</v>
      </c>
      <c r="AP478" s="2">
        <v>0</v>
      </c>
      <c r="AQ478" s="2">
        <v>10.37</v>
      </c>
      <c r="AR478" s="2">
        <v>0.19</v>
      </c>
      <c r="AS478" s="2">
        <v>0</v>
      </c>
      <c r="AT478" s="2">
        <v>115</v>
      </c>
      <c r="AU478" s="2">
        <v>71</v>
      </c>
      <c r="AV478" s="2">
        <v>1</v>
      </c>
      <c r="AW478" s="2">
        <v>1</v>
      </c>
      <c r="AX478" s="2"/>
      <c r="AY478" s="2"/>
      <c r="AZ478" s="2">
        <v>1</v>
      </c>
      <c r="BA478" s="2">
        <v>1</v>
      </c>
      <c r="BB478" s="2">
        <v>1</v>
      </c>
      <c r="BC478" s="2">
        <v>1</v>
      </c>
      <c r="BD478" s="2" t="s">
        <v>6</v>
      </c>
      <c r="BE478" s="2" t="s">
        <v>6</v>
      </c>
      <c r="BF478" s="2" t="s">
        <v>6</v>
      </c>
      <c r="BG478" s="2" t="s">
        <v>6</v>
      </c>
      <c r="BH478" s="2">
        <v>0</v>
      </c>
      <c r="BI478" s="2">
        <v>1</v>
      </c>
      <c r="BJ478" s="2" t="s">
        <v>755</v>
      </c>
      <c r="BK478" s="2"/>
      <c r="BL478" s="2"/>
      <c r="BM478" s="2">
        <v>20001</v>
      </c>
      <c r="BN478" s="2">
        <v>0</v>
      </c>
      <c r="BO478" s="2" t="s">
        <v>6</v>
      </c>
      <c r="BP478" s="2">
        <v>0</v>
      </c>
      <c r="BQ478" s="2">
        <v>2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1</v>
      </c>
      <c r="BX478" s="2">
        <v>1</v>
      </c>
      <c r="BY478" s="2" t="s">
        <v>6</v>
      </c>
      <c r="BZ478" s="2">
        <v>128</v>
      </c>
      <c r="CA478" s="2">
        <v>83</v>
      </c>
      <c r="CB478" s="2"/>
      <c r="CC478" s="2"/>
      <c r="CD478" s="2"/>
      <c r="CE478" s="2"/>
      <c r="CF478" s="2">
        <v>0</v>
      </c>
      <c r="CG478" s="2">
        <v>0</v>
      </c>
      <c r="CH478" s="2"/>
      <c r="CI478" s="2"/>
      <c r="CJ478" s="2"/>
      <c r="CK478" s="2"/>
      <c r="CL478" s="2"/>
      <c r="CM478" s="2">
        <v>0</v>
      </c>
      <c r="CN478" s="2" t="s">
        <v>1583</v>
      </c>
      <c r="CO478" s="2">
        <v>0</v>
      </c>
      <c r="CP478" s="2">
        <f t="shared" ref="CP478:CP489" si="580">(P478+Q478+S478)</f>
        <v>143.76</v>
      </c>
      <c r="CQ478" s="2">
        <f t="shared" ref="CQ478:CQ489" si="581">AC478*BC478</f>
        <v>3.04</v>
      </c>
      <c r="CR478" s="2">
        <f t="shared" ref="CR478:CR489" si="582">AD478*BB478</f>
        <v>26</v>
      </c>
      <c r="CS478" s="2">
        <f t="shared" ref="CS478:CS489" si="583">AE478*BS478</f>
        <v>2.8</v>
      </c>
      <c r="CT478" s="2">
        <f t="shared" ref="CT478:CT489" si="584">AF478*BA478</f>
        <v>114.724</v>
      </c>
      <c r="CU478" s="2">
        <f t="shared" ref="CU478:CU489" si="585">AG478</f>
        <v>0</v>
      </c>
      <c r="CV478" s="2">
        <f t="shared" ref="CV478:CV489" si="586">AH478</f>
        <v>11.925499999999998</v>
      </c>
      <c r="CW478" s="2">
        <f t="shared" ref="CW478:CW489" si="587">AI478</f>
        <v>0.23749999999999999</v>
      </c>
      <c r="CX478" s="2">
        <f t="shared" ref="CX478:CX489" si="588">AJ478</f>
        <v>0</v>
      </c>
      <c r="CY478" s="2">
        <f t="shared" ref="CY478:CY489" si="589">(((S478+R478)*AT478)/100)</f>
        <v>135.148</v>
      </c>
      <c r="CZ478" s="2">
        <f t="shared" ref="CZ478:CZ489" si="590">(((S478+R478)*AU478)/100)</f>
        <v>83.4392</v>
      </c>
      <c r="DA478" s="2"/>
      <c r="DB478" s="2"/>
      <c r="DC478" s="2" t="s">
        <v>6</v>
      </c>
      <c r="DD478" s="2" t="s">
        <v>6</v>
      </c>
      <c r="DE478" s="2" t="s">
        <v>96</v>
      </c>
      <c r="DF478" s="2" t="s">
        <v>96</v>
      </c>
      <c r="DG478" s="2" t="s">
        <v>97</v>
      </c>
      <c r="DH478" s="2" t="s">
        <v>6</v>
      </c>
      <c r="DI478" s="2" t="s">
        <v>97</v>
      </c>
      <c r="DJ478" s="2" t="s">
        <v>96</v>
      </c>
      <c r="DK478" s="2" t="s">
        <v>6</v>
      </c>
      <c r="DL478" s="2" t="s">
        <v>6</v>
      </c>
      <c r="DM478" s="2" t="s">
        <v>6</v>
      </c>
      <c r="DN478" s="2">
        <v>0</v>
      </c>
      <c r="DO478" s="2">
        <v>0</v>
      </c>
      <c r="DP478" s="2">
        <v>1</v>
      </c>
      <c r="DQ478" s="2">
        <v>1</v>
      </c>
      <c r="DR478" s="2"/>
      <c r="DS478" s="2"/>
      <c r="DT478" s="2"/>
      <c r="DU478" s="2">
        <v>1013</v>
      </c>
      <c r="DV478" s="2" t="s">
        <v>447</v>
      </c>
      <c r="DW478" s="2" t="s">
        <v>447</v>
      </c>
      <c r="DX478" s="2">
        <v>1</v>
      </c>
      <c r="DY478" s="2"/>
      <c r="DZ478" s="2"/>
      <c r="EA478" s="2"/>
      <c r="EB478" s="2"/>
      <c r="EC478" s="2"/>
      <c r="ED478" s="2"/>
      <c r="EE478" s="2">
        <v>16510518</v>
      </c>
      <c r="EF478" s="2">
        <v>2</v>
      </c>
      <c r="EG478" s="2" t="s">
        <v>20</v>
      </c>
      <c r="EH478" s="2">
        <v>0</v>
      </c>
      <c r="EI478" s="2" t="s">
        <v>6</v>
      </c>
      <c r="EJ478" s="2">
        <v>1</v>
      </c>
      <c r="EK478" s="2">
        <v>20001</v>
      </c>
      <c r="EL478" s="2" t="s">
        <v>738</v>
      </c>
      <c r="EM478" s="2" t="s">
        <v>739</v>
      </c>
      <c r="EN478" s="2"/>
      <c r="EO478" s="2" t="s">
        <v>100</v>
      </c>
      <c r="EP478" s="2"/>
      <c r="EQ478" s="2">
        <v>0</v>
      </c>
      <c r="ER478" s="2">
        <v>123.6</v>
      </c>
      <c r="ES478" s="2">
        <v>3.04</v>
      </c>
      <c r="ET478" s="2">
        <v>20.8</v>
      </c>
      <c r="EU478" s="2">
        <v>2.2400000000000002</v>
      </c>
      <c r="EV478" s="2">
        <v>99.76</v>
      </c>
      <c r="EW478" s="2">
        <v>10.37</v>
      </c>
      <c r="EX478" s="2">
        <v>0.19</v>
      </c>
      <c r="EY478" s="2">
        <v>0</v>
      </c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>
        <v>0</v>
      </c>
      <c r="FR478" s="2">
        <f t="shared" ref="FR478:FR489" si="591">ROUND(IF(AND(BH478=3,BI478=3),P478,0),2)</f>
        <v>0</v>
      </c>
      <c r="FS478" s="2">
        <v>0</v>
      </c>
      <c r="FT478" s="2" t="s">
        <v>23</v>
      </c>
      <c r="FU478" s="2" t="s">
        <v>24</v>
      </c>
      <c r="FV478" s="2"/>
      <c r="FW478" s="2"/>
      <c r="FX478" s="2">
        <v>115.2</v>
      </c>
      <c r="FY478" s="2">
        <v>70.55</v>
      </c>
      <c r="FZ478" s="2"/>
      <c r="GA478" s="2" t="s">
        <v>6</v>
      </c>
      <c r="GB478" s="2"/>
      <c r="GC478" s="2"/>
      <c r="GD478" s="2">
        <v>0</v>
      </c>
      <c r="GE478" s="2"/>
      <c r="GF478" s="2">
        <v>-2074127217</v>
      </c>
      <c r="GG478" s="2">
        <v>2</v>
      </c>
      <c r="GH478" s="2">
        <v>1</v>
      </c>
      <c r="GI478" s="2">
        <v>-2</v>
      </c>
      <c r="GJ478" s="2">
        <v>0</v>
      </c>
      <c r="GK478" s="2">
        <f>ROUND(R478*(R12)/100,2)</f>
        <v>0</v>
      </c>
      <c r="GL478" s="2">
        <f t="shared" ref="GL478:GL489" si="592">ROUND(IF(AND(BH478=3,BI478=3,FS478&lt;&gt;0),P478,0),2)</f>
        <v>0</v>
      </c>
      <c r="GM478" s="2">
        <f t="shared" ref="GM478:GM489" si="593">ROUND(O478+X478+Y478+GK478,2)+GX478</f>
        <v>362.35</v>
      </c>
      <c r="GN478" s="2">
        <f t="shared" ref="GN478:GN489" si="594">IF(OR(BI478=0,BI478=1),ROUND(O478+X478+Y478+GK478,2),0)</f>
        <v>362.35</v>
      </c>
      <c r="GO478" s="2">
        <f t="shared" ref="GO478:GO489" si="595">IF(BI478=2,ROUND(O478+X478+Y478+GK478,2),0)</f>
        <v>0</v>
      </c>
      <c r="GP478" s="2">
        <f t="shared" ref="GP478:GP489" si="596">IF(BI478=4,ROUND(O478+X478+Y478+GK478,2)+GX478,0)</f>
        <v>0</v>
      </c>
      <c r="GQ478" s="2"/>
      <c r="GR478" s="2">
        <v>0</v>
      </c>
      <c r="GS478" s="2">
        <v>3</v>
      </c>
      <c r="GT478" s="2">
        <v>0</v>
      </c>
      <c r="GU478" s="2" t="s">
        <v>6</v>
      </c>
      <c r="GV478" s="2">
        <f t="shared" ref="GV478:GV489" si="597">ROUND(GT478,6)</f>
        <v>0</v>
      </c>
      <c r="GW478" s="2">
        <v>1</v>
      </c>
      <c r="GX478" s="2">
        <f t="shared" ref="GX478:GX489" si="598">ROUND(GV478*GW478*I478,2)</f>
        <v>0</v>
      </c>
      <c r="GY478" s="2"/>
      <c r="GZ478" s="2"/>
      <c r="HA478" s="2">
        <v>0</v>
      </c>
      <c r="HB478" s="2">
        <v>0</v>
      </c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>
        <v>0</v>
      </c>
      <c r="IL478" s="2"/>
      <c r="IM478" s="2"/>
      <c r="IN478" s="2"/>
      <c r="IO478" s="2"/>
      <c r="IP478" s="2"/>
      <c r="IQ478" s="2"/>
      <c r="IR478" s="2"/>
      <c r="IS478" s="2"/>
      <c r="IT478" s="2"/>
      <c r="IU478" s="2"/>
    </row>
    <row r="479" spans="1:255" x14ac:dyDescent="0.2">
      <c r="A479">
        <v>17</v>
      </c>
      <c r="B479">
        <v>1</v>
      </c>
      <c r="C479">
        <f>ROW(SmtRes!A1106)</f>
        <v>1106</v>
      </c>
      <c r="D479">
        <f>ROW(EtalonRes!A1056)</f>
        <v>1056</v>
      </c>
      <c r="E479" t="s">
        <v>752</v>
      </c>
      <c r="F479" t="s">
        <v>753</v>
      </c>
      <c r="G479" t="s">
        <v>754</v>
      </c>
      <c r="H479" t="s">
        <v>447</v>
      </c>
      <c r="I479">
        <v>1</v>
      </c>
      <c r="J479">
        <v>0</v>
      </c>
      <c r="O479">
        <f t="shared" si="565"/>
        <v>1025.04</v>
      </c>
      <c r="P479">
        <f t="shared" si="566"/>
        <v>21.68</v>
      </c>
      <c r="Q479">
        <f t="shared" si="567"/>
        <v>185.38</v>
      </c>
      <c r="R479">
        <f t="shared" si="568"/>
        <v>19.96</v>
      </c>
      <c r="S479">
        <f t="shared" si="569"/>
        <v>817.98</v>
      </c>
      <c r="T479">
        <f t="shared" si="570"/>
        <v>0</v>
      </c>
      <c r="U479">
        <f t="shared" si="571"/>
        <v>11.925499999999998</v>
      </c>
      <c r="V479">
        <f t="shared" si="572"/>
        <v>0.23749999999999999</v>
      </c>
      <c r="W479">
        <f t="shared" si="573"/>
        <v>0</v>
      </c>
      <c r="X479">
        <f t="shared" si="574"/>
        <v>963.63</v>
      </c>
      <c r="Y479">
        <f t="shared" si="575"/>
        <v>594.94000000000005</v>
      </c>
      <c r="AA479">
        <v>16688586</v>
      </c>
      <c r="AB479">
        <f t="shared" si="576"/>
        <v>143.76400000000001</v>
      </c>
      <c r="AC479">
        <f t="shared" si="577"/>
        <v>3.04</v>
      </c>
      <c r="AD479">
        <f>ROUND(((((ET479*1.25))-((EU479*1.25)))+AE479),6)</f>
        <v>26</v>
      </c>
      <c r="AE479">
        <f>ROUND(((EU479*1.25)),6)</f>
        <v>2.8</v>
      </c>
      <c r="AF479">
        <f>ROUND(((EV479*1.15)),6)</f>
        <v>114.724</v>
      </c>
      <c r="AG479">
        <f t="shared" si="578"/>
        <v>0</v>
      </c>
      <c r="AH479">
        <f>((EW479*1.15))</f>
        <v>11.925499999999998</v>
      </c>
      <c r="AI479">
        <f>((EX479*1.25))</f>
        <v>0.23749999999999999</v>
      </c>
      <c r="AJ479">
        <f t="shared" si="579"/>
        <v>0</v>
      </c>
      <c r="AK479">
        <v>123.6</v>
      </c>
      <c r="AL479">
        <v>3.04</v>
      </c>
      <c r="AM479">
        <v>20.8</v>
      </c>
      <c r="AN479">
        <v>2.2400000000000002</v>
      </c>
      <c r="AO479">
        <v>99.76</v>
      </c>
      <c r="AP479">
        <v>0</v>
      </c>
      <c r="AQ479">
        <v>10.37</v>
      </c>
      <c r="AR479">
        <v>0.19</v>
      </c>
      <c r="AS479">
        <v>0</v>
      </c>
      <c r="AT479">
        <v>115</v>
      </c>
      <c r="AU479">
        <v>71</v>
      </c>
      <c r="AV479">
        <v>1</v>
      </c>
      <c r="AW479">
        <v>1</v>
      </c>
      <c r="AZ479">
        <v>7.13</v>
      </c>
      <c r="BA479">
        <v>7.13</v>
      </c>
      <c r="BB479">
        <v>7.13</v>
      </c>
      <c r="BC479">
        <v>7.13</v>
      </c>
      <c r="BD479" t="s">
        <v>6</v>
      </c>
      <c r="BE479" t="s">
        <v>6</v>
      </c>
      <c r="BF479" t="s">
        <v>6</v>
      </c>
      <c r="BG479" t="s">
        <v>6</v>
      </c>
      <c r="BH479">
        <v>0</v>
      </c>
      <c r="BI479">
        <v>1</v>
      </c>
      <c r="BJ479" t="s">
        <v>755</v>
      </c>
      <c r="BM479">
        <v>20001</v>
      </c>
      <c r="BN479">
        <v>0</v>
      </c>
      <c r="BO479" t="s">
        <v>6</v>
      </c>
      <c r="BP479">
        <v>0</v>
      </c>
      <c r="BQ479">
        <v>2</v>
      </c>
      <c r="BR479">
        <v>0</v>
      </c>
      <c r="BS479">
        <v>7.13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6</v>
      </c>
      <c r="BZ479">
        <v>128</v>
      </c>
      <c r="CA479">
        <v>83</v>
      </c>
      <c r="CF479">
        <v>0</v>
      </c>
      <c r="CG479">
        <v>0</v>
      </c>
      <c r="CM479">
        <v>0</v>
      </c>
      <c r="CN479" t="s">
        <v>1583</v>
      </c>
      <c r="CO479">
        <v>0</v>
      </c>
      <c r="CP479">
        <f t="shared" si="580"/>
        <v>1025.04</v>
      </c>
      <c r="CQ479">
        <f t="shared" si="581"/>
        <v>21.6752</v>
      </c>
      <c r="CR479">
        <f t="shared" si="582"/>
        <v>185.38</v>
      </c>
      <c r="CS479">
        <f t="shared" si="583"/>
        <v>19.963999999999999</v>
      </c>
      <c r="CT479">
        <f t="shared" si="584"/>
        <v>817.98212000000001</v>
      </c>
      <c r="CU479">
        <f t="shared" si="585"/>
        <v>0</v>
      </c>
      <c r="CV479">
        <f t="shared" si="586"/>
        <v>11.925499999999998</v>
      </c>
      <c r="CW479">
        <f t="shared" si="587"/>
        <v>0.23749999999999999</v>
      </c>
      <c r="CX479">
        <f t="shared" si="588"/>
        <v>0</v>
      </c>
      <c r="CY479">
        <f t="shared" si="589"/>
        <v>963.63100000000009</v>
      </c>
      <c r="CZ479">
        <f t="shared" si="590"/>
        <v>594.93740000000003</v>
      </c>
      <c r="DC479" t="s">
        <v>6</v>
      </c>
      <c r="DD479" t="s">
        <v>6</v>
      </c>
      <c r="DE479" t="s">
        <v>96</v>
      </c>
      <c r="DF479" t="s">
        <v>96</v>
      </c>
      <c r="DG479" t="s">
        <v>97</v>
      </c>
      <c r="DH479" t="s">
        <v>6</v>
      </c>
      <c r="DI479" t="s">
        <v>97</v>
      </c>
      <c r="DJ479" t="s">
        <v>96</v>
      </c>
      <c r="DK479" t="s">
        <v>6</v>
      </c>
      <c r="DL479" t="s">
        <v>6</v>
      </c>
      <c r="DM479" t="s">
        <v>6</v>
      </c>
      <c r="DN479">
        <v>0</v>
      </c>
      <c r="DO479">
        <v>0</v>
      </c>
      <c r="DP479">
        <v>1</v>
      </c>
      <c r="DQ479">
        <v>1</v>
      </c>
      <c r="DU479">
        <v>1013</v>
      </c>
      <c r="DV479" t="s">
        <v>447</v>
      </c>
      <c r="DW479" t="s">
        <v>447</v>
      </c>
      <c r="DX479">
        <v>1</v>
      </c>
      <c r="EE479">
        <v>16510518</v>
      </c>
      <c r="EF479">
        <v>2</v>
      </c>
      <c r="EG479" t="s">
        <v>20</v>
      </c>
      <c r="EH479">
        <v>0</v>
      </c>
      <c r="EI479" t="s">
        <v>6</v>
      </c>
      <c r="EJ479">
        <v>1</v>
      </c>
      <c r="EK479">
        <v>20001</v>
      </c>
      <c r="EL479" t="s">
        <v>738</v>
      </c>
      <c r="EM479" t="s">
        <v>739</v>
      </c>
      <c r="EO479" t="s">
        <v>100</v>
      </c>
      <c r="EQ479">
        <v>0</v>
      </c>
      <c r="ER479">
        <v>123.6</v>
      </c>
      <c r="ES479">
        <v>3.04</v>
      </c>
      <c r="ET479">
        <v>20.8</v>
      </c>
      <c r="EU479">
        <v>2.2400000000000002</v>
      </c>
      <c r="EV479">
        <v>99.76</v>
      </c>
      <c r="EW479">
        <v>10.37</v>
      </c>
      <c r="EX479">
        <v>0.19</v>
      </c>
      <c r="EY479">
        <v>0</v>
      </c>
      <c r="FQ479">
        <v>0</v>
      </c>
      <c r="FR479">
        <f t="shared" si="591"/>
        <v>0</v>
      </c>
      <c r="FS479">
        <v>0</v>
      </c>
      <c r="FT479" t="s">
        <v>23</v>
      </c>
      <c r="FU479" t="s">
        <v>24</v>
      </c>
      <c r="FX479">
        <v>115.2</v>
      </c>
      <c r="FY479">
        <v>70.55</v>
      </c>
      <c r="GA479" t="s">
        <v>6</v>
      </c>
      <c r="GD479">
        <v>0</v>
      </c>
      <c r="GF479">
        <v>-2074127217</v>
      </c>
      <c r="GG479">
        <v>1</v>
      </c>
      <c r="GH479">
        <v>1</v>
      </c>
      <c r="GI479">
        <v>4</v>
      </c>
      <c r="GJ479">
        <v>0</v>
      </c>
      <c r="GK479">
        <f>ROUND(R479*(S12)/100,2)</f>
        <v>0</v>
      </c>
      <c r="GL479">
        <f t="shared" si="592"/>
        <v>0</v>
      </c>
      <c r="GM479">
        <f t="shared" si="593"/>
        <v>2583.61</v>
      </c>
      <c r="GN479">
        <f t="shared" si="594"/>
        <v>2583.61</v>
      </c>
      <c r="GO479">
        <f t="shared" si="595"/>
        <v>0</v>
      </c>
      <c r="GP479">
        <f t="shared" si="596"/>
        <v>0</v>
      </c>
      <c r="GR479">
        <v>0</v>
      </c>
      <c r="GS479">
        <v>3</v>
      </c>
      <c r="GT479">
        <v>0</v>
      </c>
      <c r="GU479" t="s">
        <v>6</v>
      </c>
      <c r="GV479">
        <f t="shared" si="597"/>
        <v>0</v>
      </c>
      <c r="GW479">
        <v>1</v>
      </c>
      <c r="GX479">
        <f t="shared" si="598"/>
        <v>0</v>
      </c>
      <c r="HA479">
        <v>0</v>
      </c>
      <c r="HB479">
        <v>0</v>
      </c>
      <c r="IK479">
        <v>0</v>
      </c>
    </row>
    <row r="480" spans="1:255" x14ac:dyDescent="0.2">
      <c r="A480" s="2">
        <v>18</v>
      </c>
      <c r="B480" s="2">
        <v>1</v>
      </c>
      <c r="C480" s="2">
        <v>1098</v>
      </c>
      <c r="D480" s="2"/>
      <c r="E480" s="2" t="s">
        <v>756</v>
      </c>
      <c r="F480" s="2" t="s">
        <v>757</v>
      </c>
      <c r="G480" s="2" t="s">
        <v>758</v>
      </c>
      <c r="H480" s="2" t="s">
        <v>168</v>
      </c>
      <c r="I480" s="2">
        <f>I478*J480</f>
        <v>1</v>
      </c>
      <c r="J480" s="2">
        <v>1</v>
      </c>
      <c r="K480" s="2"/>
      <c r="L480" s="2"/>
      <c r="M480" s="2"/>
      <c r="N480" s="2"/>
      <c r="O480" s="2">
        <f t="shared" si="565"/>
        <v>1514.57</v>
      </c>
      <c r="P480" s="2">
        <f t="shared" si="566"/>
        <v>1514.57</v>
      </c>
      <c r="Q480" s="2">
        <f t="shared" si="567"/>
        <v>0</v>
      </c>
      <c r="R480" s="2">
        <f t="shared" si="568"/>
        <v>0</v>
      </c>
      <c r="S480" s="2">
        <f t="shared" si="569"/>
        <v>0</v>
      </c>
      <c r="T480" s="2">
        <f t="shared" si="570"/>
        <v>0</v>
      </c>
      <c r="U480" s="2">
        <f t="shared" si="571"/>
        <v>0</v>
      </c>
      <c r="V480" s="2">
        <f t="shared" si="572"/>
        <v>0</v>
      </c>
      <c r="W480" s="2">
        <f t="shared" si="573"/>
        <v>0</v>
      </c>
      <c r="X480" s="2">
        <f t="shared" si="574"/>
        <v>0</v>
      </c>
      <c r="Y480" s="2">
        <f t="shared" si="575"/>
        <v>0</v>
      </c>
      <c r="Z480" s="2"/>
      <c r="AA480" s="2">
        <v>16688585</v>
      </c>
      <c r="AB480" s="2">
        <f t="shared" si="576"/>
        <v>1514.57</v>
      </c>
      <c r="AC480" s="2">
        <f t="shared" si="577"/>
        <v>1514.57</v>
      </c>
      <c r="AD480" s="2">
        <f t="shared" ref="AD480:AD485" si="599">ROUND((((ET480)-(EU480))+AE480),6)</f>
        <v>0</v>
      </c>
      <c r="AE480" s="2">
        <f t="shared" ref="AE480:AF485" si="600">ROUND((EU480),6)</f>
        <v>0</v>
      </c>
      <c r="AF480" s="2">
        <f t="shared" si="600"/>
        <v>0</v>
      </c>
      <c r="AG480" s="2">
        <f t="shared" si="578"/>
        <v>0</v>
      </c>
      <c r="AH480" s="2">
        <f t="shared" ref="AH480:AI485" si="601">(EW480)</f>
        <v>0</v>
      </c>
      <c r="AI480" s="2">
        <f t="shared" si="601"/>
        <v>0</v>
      </c>
      <c r="AJ480" s="2">
        <f t="shared" si="579"/>
        <v>0</v>
      </c>
      <c r="AK480" s="2">
        <v>1514.57</v>
      </c>
      <c r="AL480" s="2">
        <v>1514.57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115</v>
      </c>
      <c r="AU480" s="2">
        <v>71</v>
      </c>
      <c r="AV480" s="2">
        <v>1</v>
      </c>
      <c r="AW480" s="2">
        <v>1</v>
      </c>
      <c r="AX480" s="2"/>
      <c r="AY480" s="2"/>
      <c r="AZ480" s="2">
        <v>1</v>
      </c>
      <c r="BA480" s="2">
        <v>1</v>
      </c>
      <c r="BB480" s="2">
        <v>1</v>
      </c>
      <c r="BC480" s="2">
        <v>1</v>
      </c>
      <c r="BD480" s="2" t="s">
        <v>6</v>
      </c>
      <c r="BE480" s="2" t="s">
        <v>6</v>
      </c>
      <c r="BF480" s="2" t="s">
        <v>6</v>
      </c>
      <c r="BG480" s="2" t="s">
        <v>6</v>
      </c>
      <c r="BH480" s="2">
        <v>3</v>
      </c>
      <c r="BI480" s="2">
        <v>1</v>
      </c>
      <c r="BJ480" s="2" t="s">
        <v>759</v>
      </c>
      <c r="BK480" s="2"/>
      <c r="BL480" s="2"/>
      <c r="BM480" s="2">
        <v>20001</v>
      </c>
      <c r="BN480" s="2">
        <v>0</v>
      </c>
      <c r="BO480" s="2" t="s">
        <v>6</v>
      </c>
      <c r="BP480" s="2">
        <v>0</v>
      </c>
      <c r="BQ480" s="2">
        <v>2</v>
      </c>
      <c r="BR480" s="2">
        <v>0</v>
      </c>
      <c r="BS480" s="2">
        <v>1</v>
      </c>
      <c r="BT480" s="2">
        <v>1</v>
      </c>
      <c r="BU480" s="2">
        <v>1</v>
      </c>
      <c r="BV480" s="2">
        <v>1</v>
      </c>
      <c r="BW480" s="2">
        <v>1</v>
      </c>
      <c r="BX480" s="2">
        <v>1</v>
      </c>
      <c r="BY480" s="2" t="s">
        <v>6</v>
      </c>
      <c r="BZ480" s="2">
        <v>128</v>
      </c>
      <c r="CA480" s="2">
        <v>83</v>
      </c>
      <c r="CB480" s="2"/>
      <c r="CC480" s="2"/>
      <c r="CD480" s="2"/>
      <c r="CE480" s="2"/>
      <c r="CF480" s="2">
        <v>0</v>
      </c>
      <c r="CG480" s="2">
        <v>0</v>
      </c>
      <c r="CH480" s="2"/>
      <c r="CI480" s="2"/>
      <c r="CJ480" s="2"/>
      <c r="CK480" s="2"/>
      <c r="CL480" s="2"/>
      <c r="CM480" s="2">
        <v>0</v>
      </c>
      <c r="CN480" s="2" t="s">
        <v>6</v>
      </c>
      <c r="CO480" s="2">
        <v>0</v>
      </c>
      <c r="CP480" s="2">
        <f t="shared" si="580"/>
        <v>1514.57</v>
      </c>
      <c r="CQ480" s="2">
        <f t="shared" si="581"/>
        <v>1514.57</v>
      </c>
      <c r="CR480" s="2">
        <f t="shared" si="582"/>
        <v>0</v>
      </c>
      <c r="CS480" s="2">
        <f t="shared" si="583"/>
        <v>0</v>
      </c>
      <c r="CT480" s="2">
        <f t="shared" si="584"/>
        <v>0</v>
      </c>
      <c r="CU480" s="2">
        <f t="shared" si="585"/>
        <v>0</v>
      </c>
      <c r="CV480" s="2">
        <f t="shared" si="586"/>
        <v>0</v>
      </c>
      <c r="CW480" s="2">
        <f t="shared" si="587"/>
        <v>0</v>
      </c>
      <c r="CX480" s="2">
        <f t="shared" si="588"/>
        <v>0</v>
      </c>
      <c r="CY480" s="2">
        <f t="shared" si="589"/>
        <v>0</v>
      </c>
      <c r="CZ480" s="2">
        <f t="shared" si="590"/>
        <v>0</v>
      </c>
      <c r="DA480" s="2"/>
      <c r="DB480" s="2"/>
      <c r="DC480" s="2" t="s">
        <v>6</v>
      </c>
      <c r="DD480" s="2" t="s">
        <v>6</v>
      </c>
      <c r="DE480" s="2" t="s">
        <v>6</v>
      </c>
      <c r="DF480" s="2" t="s">
        <v>6</v>
      </c>
      <c r="DG480" s="2" t="s">
        <v>6</v>
      </c>
      <c r="DH480" s="2" t="s">
        <v>6</v>
      </c>
      <c r="DI480" s="2" t="s">
        <v>6</v>
      </c>
      <c r="DJ480" s="2" t="s">
        <v>6</v>
      </c>
      <c r="DK480" s="2" t="s">
        <v>6</v>
      </c>
      <c r="DL480" s="2" t="s">
        <v>6</v>
      </c>
      <c r="DM480" s="2" t="s">
        <v>6</v>
      </c>
      <c r="DN480" s="2">
        <v>0</v>
      </c>
      <c r="DO480" s="2">
        <v>0</v>
      </c>
      <c r="DP480" s="2">
        <v>1</v>
      </c>
      <c r="DQ480" s="2">
        <v>1</v>
      </c>
      <c r="DR480" s="2"/>
      <c r="DS480" s="2"/>
      <c r="DT480" s="2"/>
      <c r="DU480" s="2">
        <v>1013</v>
      </c>
      <c r="DV480" s="2" t="s">
        <v>168</v>
      </c>
      <c r="DW480" s="2" t="s">
        <v>168</v>
      </c>
      <c r="DX480" s="2">
        <v>1</v>
      </c>
      <c r="DY480" s="2"/>
      <c r="DZ480" s="2"/>
      <c r="EA480" s="2"/>
      <c r="EB480" s="2"/>
      <c r="EC480" s="2"/>
      <c r="ED480" s="2"/>
      <c r="EE480" s="2">
        <v>16510518</v>
      </c>
      <c r="EF480" s="2">
        <v>2</v>
      </c>
      <c r="EG480" s="2" t="s">
        <v>20</v>
      </c>
      <c r="EH480" s="2">
        <v>0</v>
      </c>
      <c r="EI480" s="2" t="s">
        <v>6</v>
      </c>
      <c r="EJ480" s="2">
        <v>1</v>
      </c>
      <c r="EK480" s="2">
        <v>20001</v>
      </c>
      <c r="EL480" s="2" t="s">
        <v>738</v>
      </c>
      <c r="EM480" s="2" t="s">
        <v>739</v>
      </c>
      <c r="EN480" s="2"/>
      <c r="EO480" s="2" t="s">
        <v>6</v>
      </c>
      <c r="EP480" s="2"/>
      <c r="EQ480" s="2">
        <v>0</v>
      </c>
      <c r="ER480" s="2">
        <v>1514.57</v>
      </c>
      <c r="ES480" s="2">
        <v>1514.57</v>
      </c>
      <c r="ET480" s="2">
        <v>0</v>
      </c>
      <c r="EU480" s="2">
        <v>0</v>
      </c>
      <c r="EV480" s="2">
        <v>0</v>
      </c>
      <c r="EW480" s="2">
        <v>0</v>
      </c>
      <c r="EX480" s="2">
        <v>0</v>
      </c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>
        <v>0</v>
      </c>
      <c r="FR480" s="2">
        <f t="shared" si="591"/>
        <v>0</v>
      </c>
      <c r="FS480" s="2">
        <v>0</v>
      </c>
      <c r="FT480" s="2" t="s">
        <v>23</v>
      </c>
      <c r="FU480" s="2" t="s">
        <v>24</v>
      </c>
      <c r="FV480" s="2"/>
      <c r="FW480" s="2"/>
      <c r="FX480" s="2">
        <v>115.2</v>
      </c>
      <c r="FY480" s="2">
        <v>70.55</v>
      </c>
      <c r="FZ480" s="2"/>
      <c r="GA480" s="2" t="s">
        <v>6</v>
      </c>
      <c r="GB480" s="2"/>
      <c r="GC480" s="2"/>
      <c r="GD480" s="2">
        <v>0</v>
      </c>
      <c r="GE480" s="2"/>
      <c r="GF480" s="2">
        <v>1043544076</v>
      </c>
      <c r="GG480" s="2">
        <v>2</v>
      </c>
      <c r="GH480" s="2">
        <v>1</v>
      </c>
      <c r="GI480" s="2">
        <v>-2</v>
      </c>
      <c r="GJ480" s="2">
        <v>0</v>
      </c>
      <c r="GK480" s="2">
        <f>ROUND(R480*(R12)/100,2)</f>
        <v>0</v>
      </c>
      <c r="GL480" s="2">
        <f t="shared" si="592"/>
        <v>0</v>
      </c>
      <c r="GM480" s="2">
        <f t="shared" si="593"/>
        <v>1514.57</v>
      </c>
      <c r="GN480" s="2">
        <f t="shared" si="594"/>
        <v>1514.57</v>
      </c>
      <c r="GO480" s="2">
        <f t="shared" si="595"/>
        <v>0</v>
      </c>
      <c r="GP480" s="2">
        <f t="shared" si="596"/>
        <v>0</v>
      </c>
      <c r="GQ480" s="2"/>
      <c r="GR480" s="2">
        <v>0</v>
      </c>
      <c r="GS480" s="2">
        <v>3</v>
      </c>
      <c r="GT480" s="2">
        <v>0</v>
      </c>
      <c r="GU480" s="2" t="s">
        <v>6</v>
      </c>
      <c r="GV480" s="2">
        <f t="shared" si="597"/>
        <v>0</v>
      </c>
      <c r="GW480" s="2">
        <v>1</v>
      </c>
      <c r="GX480" s="2">
        <f t="shared" si="598"/>
        <v>0</v>
      </c>
      <c r="GY480" s="2"/>
      <c r="GZ480" s="2"/>
      <c r="HA480" s="2">
        <v>0</v>
      </c>
      <c r="HB480" s="2">
        <v>0</v>
      </c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>
        <v>0</v>
      </c>
      <c r="IL480" s="2"/>
      <c r="IM480" s="2"/>
      <c r="IN480" s="2"/>
      <c r="IO480" s="2"/>
      <c r="IP480" s="2"/>
      <c r="IQ480" s="2"/>
      <c r="IR480" s="2"/>
      <c r="IS480" s="2"/>
      <c r="IT480" s="2"/>
      <c r="IU480" s="2"/>
    </row>
    <row r="481" spans="1:255" x14ac:dyDescent="0.2">
      <c r="A481">
        <v>18</v>
      </c>
      <c r="B481">
        <v>1</v>
      </c>
      <c r="C481">
        <v>1106</v>
      </c>
      <c r="E481" t="s">
        <v>756</v>
      </c>
      <c r="F481" t="s">
        <v>757</v>
      </c>
      <c r="G481" t="s">
        <v>758</v>
      </c>
      <c r="H481" t="s">
        <v>168</v>
      </c>
      <c r="I481">
        <f>I479*J481</f>
        <v>1</v>
      </c>
      <c r="J481">
        <v>1</v>
      </c>
      <c r="O481">
        <f t="shared" si="565"/>
        <v>10798.88</v>
      </c>
      <c r="P481">
        <f t="shared" si="566"/>
        <v>10798.88</v>
      </c>
      <c r="Q481">
        <f t="shared" si="567"/>
        <v>0</v>
      </c>
      <c r="R481">
        <f t="shared" si="568"/>
        <v>0</v>
      </c>
      <c r="S481">
        <f t="shared" si="569"/>
        <v>0</v>
      </c>
      <c r="T481">
        <f t="shared" si="570"/>
        <v>0</v>
      </c>
      <c r="U481">
        <f t="shared" si="571"/>
        <v>0</v>
      </c>
      <c r="V481">
        <f t="shared" si="572"/>
        <v>0</v>
      </c>
      <c r="W481">
        <f t="shared" si="573"/>
        <v>0</v>
      </c>
      <c r="X481">
        <f t="shared" si="574"/>
        <v>0</v>
      </c>
      <c r="Y481">
        <f t="shared" si="575"/>
        <v>0</v>
      </c>
      <c r="AA481">
        <v>16688586</v>
      </c>
      <c r="AB481">
        <f t="shared" si="576"/>
        <v>1514.57</v>
      </c>
      <c r="AC481">
        <f t="shared" si="577"/>
        <v>1514.57</v>
      </c>
      <c r="AD481">
        <f t="shared" si="599"/>
        <v>0</v>
      </c>
      <c r="AE481">
        <f t="shared" si="600"/>
        <v>0</v>
      </c>
      <c r="AF481">
        <f t="shared" si="600"/>
        <v>0</v>
      </c>
      <c r="AG481">
        <f t="shared" si="578"/>
        <v>0</v>
      </c>
      <c r="AH481">
        <f t="shared" si="601"/>
        <v>0</v>
      </c>
      <c r="AI481">
        <f t="shared" si="601"/>
        <v>0</v>
      </c>
      <c r="AJ481">
        <f t="shared" si="579"/>
        <v>0</v>
      </c>
      <c r="AK481">
        <v>1514.57</v>
      </c>
      <c r="AL481">
        <v>1514.57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115</v>
      </c>
      <c r="AU481">
        <v>71</v>
      </c>
      <c r="AV481">
        <v>1</v>
      </c>
      <c r="AW481">
        <v>1</v>
      </c>
      <c r="AZ481">
        <v>7.13</v>
      </c>
      <c r="BA481">
        <v>1</v>
      </c>
      <c r="BB481">
        <v>1</v>
      </c>
      <c r="BC481">
        <v>7.13</v>
      </c>
      <c r="BD481" t="s">
        <v>6</v>
      </c>
      <c r="BE481" t="s">
        <v>6</v>
      </c>
      <c r="BF481" t="s">
        <v>6</v>
      </c>
      <c r="BG481" t="s">
        <v>6</v>
      </c>
      <c r="BH481">
        <v>3</v>
      </c>
      <c r="BI481">
        <v>1</v>
      </c>
      <c r="BJ481" t="s">
        <v>759</v>
      </c>
      <c r="BM481">
        <v>20001</v>
      </c>
      <c r="BN481">
        <v>0</v>
      </c>
      <c r="BO481" t="s">
        <v>6</v>
      </c>
      <c r="BP481">
        <v>0</v>
      </c>
      <c r="BQ481">
        <v>2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6</v>
      </c>
      <c r="BZ481">
        <v>128</v>
      </c>
      <c r="CA481">
        <v>83</v>
      </c>
      <c r="CF481">
        <v>0</v>
      </c>
      <c r="CG481">
        <v>0</v>
      </c>
      <c r="CM481">
        <v>0</v>
      </c>
      <c r="CN481" t="s">
        <v>6</v>
      </c>
      <c r="CO481">
        <v>0</v>
      </c>
      <c r="CP481">
        <f t="shared" si="580"/>
        <v>10798.88</v>
      </c>
      <c r="CQ481">
        <f t="shared" si="581"/>
        <v>10798.884099999999</v>
      </c>
      <c r="CR481">
        <f t="shared" si="582"/>
        <v>0</v>
      </c>
      <c r="CS481">
        <f t="shared" si="583"/>
        <v>0</v>
      </c>
      <c r="CT481">
        <f t="shared" si="584"/>
        <v>0</v>
      </c>
      <c r="CU481">
        <f t="shared" si="585"/>
        <v>0</v>
      </c>
      <c r="CV481">
        <f t="shared" si="586"/>
        <v>0</v>
      </c>
      <c r="CW481">
        <f t="shared" si="587"/>
        <v>0</v>
      </c>
      <c r="CX481">
        <f t="shared" si="588"/>
        <v>0</v>
      </c>
      <c r="CY481">
        <f t="shared" si="589"/>
        <v>0</v>
      </c>
      <c r="CZ481">
        <f t="shared" si="590"/>
        <v>0</v>
      </c>
      <c r="DC481" t="s">
        <v>6</v>
      </c>
      <c r="DD481" t="s">
        <v>6</v>
      </c>
      <c r="DE481" t="s">
        <v>6</v>
      </c>
      <c r="DF481" t="s">
        <v>6</v>
      </c>
      <c r="DG481" t="s">
        <v>6</v>
      </c>
      <c r="DH481" t="s">
        <v>6</v>
      </c>
      <c r="DI481" t="s">
        <v>6</v>
      </c>
      <c r="DJ481" t="s">
        <v>6</v>
      </c>
      <c r="DK481" t="s">
        <v>6</v>
      </c>
      <c r="DL481" t="s">
        <v>6</v>
      </c>
      <c r="DM481" t="s">
        <v>6</v>
      </c>
      <c r="DN481">
        <v>0</v>
      </c>
      <c r="DO481">
        <v>0</v>
      </c>
      <c r="DP481">
        <v>1</v>
      </c>
      <c r="DQ481">
        <v>1</v>
      </c>
      <c r="DU481">
        <v>1013</v>
      </c>
      <c r="DV481" t="s">
        <v>168</v>
      </c>
      <c r="DW481" t="s">
        <v>168</v>
      </c>
      <c r="DX481">
        <v>1</v>
      </c>
      <c r="EE481">
        <v>16510518</v>
      </c>
      <c r="EF481">
        <v>2</v>
      </c>
      <c r="EG481" t="s">
        <v>20</v>
      </c>
      <c r="EH481">
        <v>0</v>
      </c>
      <c r="EI481" t="s">
        <v>6</v>
      </c>
      <c r="EJ481">
        <v>1</v>
      </c>
      <c r="EK481">
        <v>20001</v>
      </c>
      <c r="EL481" t="s">
        <v>738</v>
      </c>
      <c r="EM481" t="s">
        <v>739</v>
      </c>
      <c r="EO481" t="s">
        <v>6</v>
      </c>
      <c r="EQ481">
        <v>0</v>
      </c>
      <c r="ER481">
        <v>1514.57</v>
      </c>
      <c r="ES481">
        <v>1514.57</v>
      </c>
      <c r="ET481">
        <v>0</v>
      </c>
      <c r="EU481">
        <v>0</v>
      </c>
      <c r="EV481">
        <v>0</v>
      </c>
      <c r="EW481">
        <v>0</v>
      </c>
      <c r="EX481">
        <v>0</v>
      </c>
      <c r="FQ481">
        <v>0</v>
      </c>
      <c r="FR481">
        <f t="shared" si="591"/>
        <v>0</v>
      </c>
      <c r="FS481">
        <v>0</v>
      </c>
      <c r="FT481" t="s">
        <v>23</v>
      </c>
      <c r="FU481" t="s">
        <v>24</v>
      </c>
      <c r="FX481">
        <v>115.2</v>
      </c>
      <c r="FY481">
        <v>70.55</v>
      </c>
      <c r="GA481" t="s">
        <v>6</v>
      </c>
      <c r="GD481">
        <v>0</v>
      </c>
      <c r="GF481">
        <v>1043544076</v>
      </c>
      <c r="GG481">
        <v>1</v>
      </c>
      <c r="GH481">
        <v>1</v>
      </c>
      <c r="GI481">
        <v>4</v>
      </c>
      <c r="GJ481">
        <v>0</v>
      </c>
      <c r="GK481">
        <f>ROUND(R481*(S12)/100,2)</f>
        <v>0</v>
      </c>
      <c r="GL481">
        <f t="shared" si="592"/>
        <v>0</v>
      </c>
      <c r="GM481">
        <f t="shared" si="593"/>
        <v>10798.88</v>
      </c>
      <c r="GN481">
        <f t="shared" si="594"/>
        <v>10798.88</v>
      </c>
      <c r="GO481">
        <f t="shared" si="595"/>
        <v>0</v>
      </c>
      <c r="GP481">
        <f t="shared" si="596"/>
        <v>0</v>
      </c>
      <c r="GR481">
        <v>0</v>
      </c>
      <c r="GS481">
        <v>3</v>
      </c>
      <c r="GT481">
        <v>0</v>
      </c>
      <c r="GU481" t="s">
        <v>6</v>
      </c>
      <c r="GV481">
        <f t="shared" si="597"/>
        <v>0</v>
      </c>
      <c r="GW481">
        <v>1</v>
      </c>
      <c r="GX481">
        <f t="shared" si="598"/>
        <v>0</v>
      </c>
      <c r="HA481">
        <v>0</v>
      </c>
      <c r="HB481">
        <v>0</v>
      </c>
      <c r="IK481">
        <v>0</v>
      </c>
    </row>
    <row r="482" spans="1:255" x14ac:dyDescent="0.2">
      <c r="A482" s="2">
        <v>17</v>
      </c>
      <c r="B482" s="2">
        <v>1</v>
      </c>
      <c r="C482" s="2">
        <f>ROW(SmtRes!A1110)</f>
        <v>1110</v>
      </c>
      <c r="D482" s="2">
        <f>ROW(EtalonRes!A1059)</f>
        <v>1059</v>
      </c>
      <c r="E482" s="2" t="s">
        <v>760</v>
      </c>
      <c r="F482" s="2" t="s">
        <v>761</v>
      </c>
      <c r="G482" s="2" t="s">
        <v>762</v>
      </c>
      <c r="H482" s="2" t="s">
        <v>447</v>
      </c>
      <c r="I482" s="2">
        <v>1</v>
      </c>
      <c r="J482" s="2">
        <v>0</v>
      </c>
      <c r="K482" s="2"/>
      <c r="L482" s="2"/>
      <c r="M482" s="2"/>
      <c r="N482" s="2"/>
      <c r="O482" s="2">
        <f t="shared" si="565"/>
        <v>6.65</v>
      </c>
      <c r="P482" s="2">
        <f t="shared" si="566"/>
        <v>1.01</v>
      </c>
      <c r="Q482" s="2">
        <f t="shared" si="567"/>
        <v>0</v>
      </c>
      <c r="R482" s="2">
        <f t="shared" si="568"/>
        <v>0</v>
      </c>
      <c r="S482" s="2">
        <f t="shared" si="569"/>
        <v>5.64</v>
      </c>
      <c r="T482" s="2">
        <f t="shared" si="570"/>
        <v>0</v>
      </c>
      <c r="U482" s="2">
        <f t="shared" si="571"/>
        <v>0.6</v>
      </c>
      <c r="V482" s="2">
        <f t="shared" si="572"/>
        <v>0</v>
      </c>
      <c r="W482" s="2">
        <f t="shared" si="573"/>
        <v>0</v>
      </c>
      <c r="X482" s="2">
        <f t="shared" si="574"/>
        <v>4.51</v>
      </c>
      <c r="Y482" s="2">
        <f t="shared" si="575"/>
        <v>3.38</v>
      </c>
      <c r="Z482" s="2"/>
      <c r="AA482" s="2">
        <v>16688585</v>
      </c>
      <c r="AB482" s="2">
        <f t="shared" si="576"/>
        <v>6.65</v>
      </c>
      <c r="AC482" s="2">
        <f t="shared" si="577"/>
        <v>1.01</v>
      </c>
      <c r="AD482" s="2">
        <f t="shared" si="599"/>
        <v>0</v>
      </c>
      <c r="AE482" s="2">
        <f t="shared" si="600"/>
        <v>0</v>
      </c>
      <c r="AF482" s="2">
        <f t="shared" si="600"/>
        <v>5.64</v>
      </c>
      <c r="AG482" s="2">
        <f t="shared" si="578"/>
        <v>0</v>
      </c>
      <c r="AH482" s="2">
        <f t="shared" si="601"/>
        <v>0.6</v>
      </c>
      <c r="AI482" s="2">
        <f t="shared" si="601"/>
        <v>0</v>
      </c>
      <c r="AJ482" s="2">
        <f t="shared" si="579"/>
        <v>0</v>
      </c>
      <c r="AK482" s="2">
        <v>6.65</v>
      </c>
      <c r="AL482" s="2">
        <v>1.01</v>
      </c>
      <c r="AM482" s="2">
        <v>0</v>
      </c>
      <c r="AN482" s="2">
        <v>0</v>
      </c>
      <c r="AO482" s="2">
        <v>5.64</v>
      </c>
      <c r="AP482" s="2">
        <v>0</v>
      </c>
      <c r="AQ482" s="2">
        <v>0.6</v>
      </c>
      <c r="AR482" s="2">
        <v>0</v>
      </c>
      <c r="AS482" s="2">
        <v>0</v>
      </c>
      <c r="AT482" s="2">
        <v>80</v>
      </c>
      <c r="AU482" s="2">
        <v>60</v>
      </c>
      <c r="AV482" s="2">
        <v>1</v>
      </c>
      <c r="AW482" s="2">
        <v>1</v>
      </c>
      <c r="AX482" s="2"/>
      <c r="AY482" s="2"/>
      <c r="AZ482" s="2">
        <v>1</v>
      </c>
      <c r="BA482" s="2">
        <v>1</v>
      </c>
      <c r="BB482" s="2">
        <v>1</v>
      </c>
      <c r="BC482" s="2">
        <v>1</v>
      </c>
      <c r="BD482" s="2" t="s">
        <v>6</v>
      </c>
      <c r="BE482" s="2" t="s">
        <v>6</v>
      </c>
      <c r="BF482" s="2" t="s">
        <v>6</v>
      </c>
      <c r="BG482" s="2" t="s">
        <v>6</v>
      </c>
      <c r="BH482" s="2">
        <v>0</v>
      </c>
      <c r="BI482" s="2">
        <v>2</v>
      </c>
      <c r="BJ482" s="2" t="s">
        <v>763</v>
      </c>
      <c r="BK482" s="2"/>
      <c r="BL482" s="2"/>
      <c r="BM482" s="2">
        <v>110011</v>
      </c>
      <c r="BN482" s="2">
        <v>0</v>
      </c>
      <c r="BO482" s="2" t="s">
        <v>6</v>
      </c>
      <c r="BP482" s="2">
        <v>0</v>
      </c>
      <c r="BQ482" s="2">
        <v>3</v>
      </c>
      <c r="BR482" s="2">
        <v>0</v>
      </c>
      <c r="BS482" s="2">
        <v>1</v>
      </c>
      <c r="BT482" s="2">
        <v>1</v>
      </c>
      <c r="BU482" s="2">
        <v>1</v>
      </c>
      <c r="BV482" s="2">
        <v>1</v>
      </c>
      <c r="BW482" s="2">
        <v>1</v>
      </c>
      <c r="BX482" s="2">
        <v>1</v>
      </c>
      <c r="BY482" s="2" t="s">
        <v>6</v>
      </c>
      <c r="BZ482" s="2">
        <v>80</v>
      </c>
      <c r="CA482" s="2">
        <v>60</v>
      </c>
      <c r="CB482" s="2"/>
      <c r="CC482" s="2"/>
      <c r="CD482" s="2"/>
      <c r="CE482" s="2"/>
      <c r="CF482" s="2">
        <v>0</v>
      </c>
      <c r="CG482" s="2">
        <v>0</v>
      </c>
      <c r="CH482" s="2"/>
      <c r="CI482" s="2"/>
      <c r="CJ482" s="2"/>
      <c r="CK482" s="2"/>
      <c r="CL482" s="2"/>
      <c r="CM482" s="2">
        <v>0</v>
      </c>
      <c r="CN482" s="2" t="s">
        <v>6</v>
      </c>
      <c r="CO482" s="2">
        <v>0</v>
      </c>
      <c r="CP482" s="2">
        <f t="shared" si="580"/>
        <v>6.6499999999999995</v>
      </c>
      <c r="CQ482" s="2">
        <f t="shared" si="581"/>
        <v>1.01</v>
      </c>
      <c r="CR482" s="2">
        <f t="shared" si="582"/>
        <v>0</v>
      </c>
      <c r="CS482" s="2">
        <f t="shared" si="583"/>
        <v>0</v>
      </c>
      <c r="CT482" s="2">
        <f t="shared" si="584"/>
        <v>5.64</v>
      </c>
      <c r="CU482" s="2">
        <f t="shared" si="585"/>
        <v>0</v>
      </c>
      <c r="CV482" s="2">
        <f t="shared" si="586"/>
        <v>0.6</v>
      </c>
      <c r="CW482" s="2">
        <f t="shared" si="587"/>
        <v>0</v>
      </c>
      <c r="CX482" s="2">
        <f t="shared" si="588"/>
        <v>0</v>
      </c>
      <c r="CY482" s="2">
        <f t="shared" si="589"/>
        <v>4.5119999999999996</v>
      </c>
      <c r="CZ482" s="2">
        <f t="shared" si="590"/>
        <v>3.3839999999999999</v>
      </c>
      <c r="DA482" s="2"/>
      <c r="DB482" s="2"/>
      <c r="DC482" s="2" t="s">
        <v>6</v>
      </c>
      <c r="DD482" s="2" t="s">
        <v>6</v>
      </c>
      <c r="DE482" s="2" t="s">
        <v>6</v>
      </c>
      <c r="DF482" s="2" t="s">
        <v>6</v>
      </c>
      <c r="DG482" s="2" t="s">
        <v>6</v>
      </c>
      <c r="DH482" s="2" t="s">
        <v>6</v>
      </c>
      <c r="DI482" s="2" t="s">
        <v>6</v>
      </c>
      <c r="DJ482" s="2" t="s">
        <v>6</v>
      </c>
      <c r="DK482" s="2" t="s">
        <v>6</v>
      </c>
      <c r="DL482" s="2" t="s">
        <v>6</v>
      </c>
      <c r="DM482" s="2" t="s">
        <v>6</v>
      </c>
      <c r="DN482" s="2">
        <v>0</v>
      </c>
      <c r="DO482" s="2">
        <v>0</v>
      </c>
      <c r="DP482" s="2">
        <v>1</v>
      </c>
      <c r="DQ482" s="2">
        <v>1</v>
      </c>
      <c r="DR482" s="2"/>
      <c r="DS482" s="2"/>
      <c r="DT482" s="2"/>
      <c r="DU482" s="2">
        <v>1013</v>
      </c>
      <c r="DV482" s="2" t="s">
        <v>447</v>
      </c>
      <c r="DW482" s="2" t="s">
        <v>447</v>
      </c>
      <c r="DX482" s="2">
        <v>1</v>
      </c>
      <c r="DY482" s="2"/>
      <c r="DZ482" s="2"/>
      <c r="EA482" s="2"/>
      <c r="EB482" s="2"/>
      <c r="EC482" s="2"/>
      <c r="ED482" s="2"/>
      <c r="EE482" s="2">
        <v>16510417</v>
      </c>
      <c r="EF482" s="2">
        <v>3</v>
      </c>
      <c r="EG482" s="2" t="s">
        <v>451</v>
      </c>
      <c r="EH482" s="2">
        <v>0</v>
      </c>
      <c r="EI482" s="2" t="s">
        <v>6</v>
      </c>
      <c r="EJ482" s="2">
        <v>2</v>
      </c>
      <c r="EK482" s="2">
        <v>110011</v>
      </c>
      <c r="EL482" s="2" t="s">
        <v>533</v>
      </c>
      <c r="EM482" s="2" t="s">
        <v>534</v>
      </c>
      <c r="EN482" s="2"/>
      <c r="EO482" s="2" t="s">
        <v>6</v>
      </c>
      <c r="EP482" s="2"/>
      <c r="EQ482" s="2">
        <v>0</v>
      </c>
      <c r="ER482" s="2">
        <v>6.65</v>
      </c>
      <c r="ES482" s="2">
        <v>1.01</v>
      </c>
      <c r="ET482" s="2">
        <v>0</v>
      </c>
      <c r="EU482" s="2">
        <v>0</v>
      </c>
      <c r="EV482" s="2">
        <v>5.64</v>
      </c>
      <c r="EW482" s="2">
        <v>0.6</v>
      </c>
      <c r="EX482" s="2">
        <v>0</v>
      </c>
      <c r="EY482" s="2">
        <v>0</v>
      </c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>
        <v>0</v>
      </c>
      <c r="FR482" s="2">
        <f t="shared" si="591"/>
        <v>0</v>
      </c>
      <c r="FS482" s="2">
        <v>0</v>
      </c>
      <c r="FT482" s="2"/>
      <c r="FU482" s="2"/>
      <c r="FV482" s="2"/>
      <c r="FW482" s="2"/>
      <c r="FX482" s="2">
        <v>80</v>
      </c>
      <c r="FY482" s="2">
        <v>60</v>
      </c>
      <c r="FZ482" s="2"/>
      <c r="GA482" s="2" t="s">
        <v>6</v>
      </c>
      <c r="GB482" s="2"/>
      <c r="GC482" s="2"/>
      <c r="GD482" s="2">
        <v>0</v>
      </c>
      <c r="GE482" s="2"/>
      <c r="GF482" s="2">
        <v>-1837649536</v>
      </c>
      <c r="GG482" s="2">
        <v>2</v>
      </c>
      <c r="GH482" s="2">
        <v>1</v>
      </c>
      <c r="GI482" s="2">
        <v>-2</v>
      </c>
      <c r="GJ482" s="2">
        <v>0</v>
      </c>
      <c r="GK482" s="2">
        <f>ROUND(R482*(R12)/100,2)</f>
        <v>0</v>
      </c>
      <c r="GL482" s="2">
        <f t="shared" si="592"/>
        <v>0</v>
      </c>
      <c r="GM482" s="2">
        <f t="shared" si="593"/>
        <v>14.54</v>
      </c>
      <c r="GN482" s="2">
        <f t="shared" si="594"/>
        <v>0</v>
      </c>
      <c r="GO482" s="2">
        <f t="shared" si="595"/>
        <v>14.54</v>
      </c>
      <c r="GP482" s="2">
        <f t="shared" si="596"/>
        <v>0</v>
      </c>
      <c r="GQ482" s="2"/>
      <c r="GR482" s="2">
        <v>0</v>
      </c>
      <c r="GS482" s="2">
        <v>3</v>
      </c>
      <c r="GT482" s="2">
        <v>0</v>
      </c>
      <c r="GU482" s="2" t="s">
        <v>6</v>
      </c>
      <c r="GV482" s="2">
        <f t="shared" si="597"/>
        <v>0</v>
      </c>
      <c r="GW482" s="2">
        <v>1</v>
      </c>
      <c r="GX482" s="2">
        <f t="shared" si="598"/>
        <v>0</v>
      </c>
      <c r="GY482" s="2"/>
      <c r="GZ482" s="2"/>
      <c r="HA482" s="2">
        <v>0</v>
      </c>
      <c r="HB482" s="2">
        <v>0</v>
      </c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>
        <v>0</v>
      </c>
      <c r="IL482" s="2"/>
      <c r="IM482" s="2"/>
      <c r="IN482" s="2"/>
      <c r="IO482" s="2"/>
      <c r="IP482" s="2"/>
      <c r="IQ482" s="2"/>
      <c r="IR482" s="2"/>
      <c r="IS482" s="2"/>
      <c r="IT482" s="2"/>
      <c r="IU482" s="2"/>
    </row>
    <row r="483" spans="1:255" x14ac:dyDescent="0.2">
      <c r="A483">
        <v>17</v>
      </c>
      <c r="B483">
        <v>1</v>
      </c>
      <c r="C483">
        <f>ROW(SmtRes!A1114)</f>
        <v>1114</v>
      </c>
      <c r="D483">
        <f>ROW(EtalonRes!A1062)</f>
        <v>1062</v>
      </c>
      <c r="E483" t="s">
        <v>760</v>
      </c>
      <c r="F483" t="s">
        <v>761</v>
      </c>
      <c r="G483" t="s">
        <v>762</v>
      </c>
      <c r="H483" t="s">
        <v>447</v>
      </c>
      <c r="I483">
        <v>1</v>
      </c>
      <c r="J483">
        <v>0</v>
      </c>
      <c r="O483">
        <f t="shared" si="565"/>
        <v>47.41</v>
      </c>
      <c r="P483">
        <f t="shared" si="566"/>
        <v>7.2</v>
      </c>
      <c r="Q483">
        <f t="shared" si="567"/>
        <v>0</v>
      </c>
      <c r="R483">
        <f t="shared" si="568"/>
        <v>0</v>
      </c>
      <c r="S483">
        <f t="shared" si="569"/>
        <v>40.21</v>
      </c>
      <c r="T483">
        <f t="shared" si="570"/>
        <v>0</v>
      </c>
      <c r="U483">
        <f t="shared" si="571"/>
        <v>0.6</v>
      </c>
      <c r="V483">
        <f t="shared" si="572"/>
        <v>0</v>
      </c>
      <c r="W483">
        <f t="shared" si="573"/>
        <v>0</v>
      </c>
      <c r="X483">
        <f t="shared" si="574"/>
        <v>32.17</v>
      </c>
      <c r="Y483">
        <f t="shared" si="575"/>
        <v>24.13</v>
      </c>
      <c r="AA483">
        <v>16688586</v>
      </c>
      <c r="AB483">
        <f t="shared" si="576"/>
        <v>6.65</v>
      </c>
      <c r="AC483">
        <f t="shared" si="577"/>
        <v>1.01</v>
      </c>
      <c r="AD483">
        <f t="shared" si="599"/>
        <v>0</v>
      </c>
      <c r="AE483">
        <f t="shared" si="600"/>
        <v>0</v>
      </c>
      <c r="AF483">
        <f t="shared" si="600"/>
        <v>5.64</v>
      </c>
      <c r="AG483">
        <f t="shared" si="578"/>
        <v>0</v>
      </c>
      <c r="AH483">
        <f t="shared" si="601"/>
        <v>0.6</v>
      </c>
      <c r="AI483">
        <f t="shared" si="601"/>
        <v>0</v>
      </c>
      <c r="AJ483">
        <f t="shared" si="579"/>
        <v>0</v>
      </c>
      <c r="AK483">
        <v>6.65</v>
      </c>
      <c r="AL483">
        <v>1.01</v>
      </c>
      <c r="AM483">
        <v>0</v>
      </c>
      <c r="AN483">
        <v>0</v>
      </c>
      <c r="AO483">
        <v>5.64</v>
      </c>
      <c r="AP483">
        <v>0</v>
      </c>
      <c r="AQ483">
        <v>0.6</v>
      </c>
      <c r="AR483">
        <v>0</v>
      </c>
      <c r="AS483">
        <v>0</v>
      </c>
      <c r="AT483">
        <v>80</v>
      </c>
      <c r="AU483">
        <v>60</v>
      </c>
      <c r="AV483">
        <v>1</v>
      </c>
      <c r="AW483">
        <v>1</v>
      </c>
      <c r="AZ483">
        <v>7.13</v>
      </c>
      <c r="BA483">
        <v>7.13</v>
      </c>
      <c r="BB483">
        <v>7.13</v>
      </c>
      <c r="BC483">
        <v>7.13</v>
      </c>
      <c r="BD483" t="s">
        <v>6</v>
      </c>
      <c r="BE483" t="s">
        <v>6</v>
      </c>
      <c r="BF483" t="s">
        <v>6</v>
      </c>
      <c r="BG483" t="s">
        <v>6</v>
      </c>
      <c r="BH483">
        <v>0</v>
      </c>
      <c r="BI483">
        <v>2</v>
      </c>
      <c r="BJ483" t="s">
        <v>763</v>
      </c>
      <c r="BM483">
        <v>110011</v>
      </c>
      <c r="BN483">
        <v>0</v>
      </c>
      <c r="BO483" t="s">
        <v>6</v>
      </c>
      <c r="BP483">
        <v>0</v>
      </c>
      <c r="BQ483">
        <v>3</v>
      </c>
      <c r="BR483">
        <v>0</v>
      </c>
      <c r="BS483">
        <v>7.13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6</v>
      </c>
      <c r="BZ483">
        <v>80</v>
      </c>
      <c r="CA483">
        <v>60</v>
      </c>
      <c r="CF483">
        <v>0</v>
      </c>
      <c r="CG483">
        <v>0</v>
      </c>
      <c r="CM483">
        <v>0</v>
      </c>
      <c r="CN483" t="s">
        <v>6</v>
      </c>
      <c r="CO483">
        <v>0</v>
      </c>
      <c r="CP483">
        <f t="shared" si="580"/>
        <v>47.410000000000004</v>
      </c>
      <c r="CQ483">
        <f t="shared" si="581"/>
        <v>7.2012999999999998</v>
      </c>
      <c r="CR483">
        <f t="shared" si="582"/>
        <v>0</v>
      </c>
      <c r="CS483">
        <f t="shared" si="583"/>
        <v>0</v>
      </c>
      <c r="CT483">
        <f t="shared" si="584"/>
        <v>40.213200000000001</v>
      </c>
      <c r="CU483">
        <f t="shared" si="585"/>
        <v>0</v>
      </c>
      <c r="CV483">
        <f t="shared" si="586"/>
        <v>0.6</v>
      </c>
      <c r="CW483">
        <f t="shared" si="587"/>
        <v>0</v>
      </c>
      <c r="CX483">
        <f t="shared" si="588"/>
        <v>0</v>
      </c>
      <c r="CY483">
        <f t="shared" si="589"/>
        <v>32.167999999999999</v>
      </c>
      <c r="CZ483">
        <f t="shared" si="590"/>
        <v>24.125999999999998</v>
      </c>
      <c r="DC483" t="s">
        <v>6</v>
      </c>
      <c r="DD483" t="s">
        <v>6</v>
      </c>
      <c r="DE483" t="s">
        <v>6</v>
      </c>
      <c r="DF483" t="s">
        <v>6</v>
      </c>
      <c r="DG483" t="s">
        <v>6</v>
      </c>
      <c r="DH483" t="s">
        <v>6</v>
      </c>
      <c r="DI483" t="s">
        <v>6</v>
      </c>
      <c r="DJ483" t="s">
        <v>6</v>
      </c>
      <c r="DK483" t="s">
        <v>6</v>
      </c>
      <c r="DL483" t="s">
        <v>6</v>
      </c>
      <c r="DM483" t="s">
        <v>6</v>
      </c>
      <c r="DN483">
        <v>0</v>
      </c>
      <c r="DO483">
        <v>0</v>
      </c>
      <c r="DP483">
        <v>1</v>
      </c>
      <c r="DQ483">
        <v>1</v>
      </c>
      <c r="DU483">
        <v>1013</v>
      </c>
      <c r="DV483" t="s">
        <v>447</v>
      </c>
      <c r="DW483" t="s">
        <v>447</v>
      </c>
      <c r="DX483">
        <v>1</v>
      </c>
      <c r="EE483">
        <v>16510417</v>
      </c>
      <c r="EF483">
        <v>3</v>
      </c>
      <c r="EG483" t="s">
        <v>451</v>
      </c>
      <c r="EH483">
        <v>0</v>
      </c>
      <c r="EI483" t="s">
        <v>6</v>
      </c>
      <c r="EJ483">
        <v>2</v>
      </c>
      <c r="EK483">
        <v>110011</v>
      </c>
      <c r="EL483" t="s">
        <v>533</v>
      </c>
      <c r="EM483" t="s">
        <v>534</v>
      </c>
      <c r="EO483" t="s">
        <v>6</v>
      </c>
      <c r="EQ483">
        <v>0</v>
      </c>
      <c r="ER483">
        <v>6.65</v>
      </c>
      <c r="ES483">
        <v>1.01</v>
      </c>
      <c r="ET483">
        <v>0</v>
      </c>
      <c r="EU483">
        <v>0</v>
      </c>
      <c r="EV483">
        <v>5.64</v>
      </c>
      <c r="EW483">
        <v>0.6</v>
      </c>
      <c r="EX483">
        <v>0</v>
      </c>
      <c r="EY483">
        <v>0</v>
      </c>
      <c r="FQ483">
        <v>0</v>
      </c>
      <c r="FR483">
        <f t="shared" si="591"/>
        <v>0</v>
      </c>
      <c r="FS483">
        <v>0</v>
      </c>
      <c r="FX483">
        <v>80</v>
      </c>
      <c r="FY483">
        <v>60</v>
      </c>
      <c r="GA483" t="s">
        <v>6</v>
      </c>
      <c r="GD483">
        <v>0</v>
      </c>
      <c r="GF483">
        <v>-1837649536</v>
      </c>
      <c r="GG483">
        <v>1</v>
      </c>
      <c r="GH483">
        <v>1</v>
      </c>
      <c r="GI483">
        <v>4</v>
      </c>
      <c r="GJ483">
        <v>0</v>
      </c>
      <c r="GK483">
        <f>ROUND(R483*(S12)/100,2)</f>
        <v>0</v>
      </c>
      <c r="GL483">
        <f t="shared" si="592"/>
        <v>0</v>
      </c>
      <c r="GM483">
        <f t="shared" si="593"/>
        <v>103.71</v>
      </c>
      <c r="GN483">
        <f t="shared" si="594"/>
        <v>0</v>
      </c>
      <c r="GO483">
        <f t="shared" si="595"/>
        <v>103.71</v>
      </c>
      <c r="GP483">
        <f t="shared" si="596"/>
        <v>0</v>
      </c>
      <c r="GR483">
        <v>0</v>
      </c>
      <c r="GS483">
        <v>3</v>
      </c>
      <c r="GT483">
        <v>0</v>
      </c>
      <c r="GU483" t="s">
        <v>6</v>
      </c>
      <c r="GV483">
        <f t="shared" si="597"/>
        <v>0</v>
      </c>
      <c r="GW483">
        <v>1</v>
      </c>
      <c r="GX483">
        <f t="shared" si="598"/>
        <v>0</v>
      </c>
      <c r="HA483">
        <v>0</v>
      </c>
      <c r="HB483">
        <v>0</v>
      </c>
      <c r="IK483">
        <v>0</v>
      </c>
    </row>
    <row r="484" spans="1:255" x14ac:dyDescent="0.2">
      <c r="A484" s="2">
        <v>18</v>
      </c>
      <c r="B484" s="2">
        <v>1</v>
      </c>
      <c r="C484" s="2">
        <v>1109</v>
      </c>
      <c r="D484" s="2"/>
      <c r="E484" s="2" t="s">
        <v>764</v>
      </c>
      <c r="F484" s="2" t="s">
        <v>765</v>
      </c>
      <c r="G484" s="2" t="s">
        <v>766</v>
      </c>
      <c r="H484" s="2" t="s">
        <v>268</v>
      </c>
      <c r="I484" s="2">
        <f>I482*J484</f>
        <v>1</v>
      </c>
      <c r="J484" s="2">
        <v>1</v>
      </c>
      <c r="K484" s="2"/>
      <c r="L484" s="2"/>
      <c r="M484" s="2"/>
      <c r="N484" s="2"/>
      <c r="O484" s="2">
        <f t="shared" si="565"/>
        <v>362.89</v>
      </c>
      <c r="P484" s="2">
        <f t="shared" si="566"/>
        <v>362.89</v>
      </c>
      <c r="Q484" s="2">
        <f t="shared" si="567"/>
        <v>0</v>
      </c>
      <c r="R484" s="2">
        <f t="shared" si="568"/>
        <v>0</v>
      </c>
      <c r="S484" s="2">
        <f t="shared" si="569"/>
        <v>0</v>
      </c>
      <c r="T484" s="2">
        <f t="shared" si="570"/>
        <v>0</v>
      </c>
      <c r="U484" s="2">
        <f t="shared" si="571"/>
        <v>0</v>
      </c>
      <c r="V484" s="2">
        <f t="shared" si="572"/>
        <v>0</v>
      </c>
      <c r="W484" s="2">
        <f t="shared" si="573"/>
        <v>0</v>
      </c>
      <c r="X484" s="2">
        <f t="shared" si="574"/>
        <v>0</v>
      </c>
      <c r="Y484" s="2">
        <f t="shared" si="575"/>
        <v>0</v>
      </c>
      <c r="Z484" s="2"/>
      <c r="AA484" s="2">
        <v>16688585</v>
      </c>
      <c r="AB484" s="2">
        <f t="shared" si="576"/>
        <v>362.89</v>
      </c>
      <c r="AC484" s="2">
        <f t="shared" si="577"/>
        <v>362.89</v>
      </c>
      <c r="AD484" s="2">
        <f t="shared" si="599"/>
        <v>0</v>
      </c>
      <c r="AE484" s="2">
        <f t="shared" si="600"/>
        <v>0</v>
      </c>
      <c r="AF484" s="2">
        <f t="shared" si="600"/>
        <v>0</v>
      </c>
      <c r="AG484" s="2">
        <f t="shared" si="578"/>
        <v>0</v>
      </c>
      <c r="AH484" s="2">
        <f t="shared" si="601"/>
        <v>0</v>
      </c>
      <c r="AI484" s="2">
        <f t="shared" si="601"/>
        <v>0</v>
      </c>
      <c r="AJ484" s="2">
        <f t="shared" si="579"/>
        <v>0</v>
      </c>
      <c r="AK484" s="2">
        <v>362.89</v>
      </c>
      <c r="AL484" s="2">
        <v>362.89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80</v>
      </c>
      <c r="AU484" s="2">
        <v>60</v>
      </c>
      <c r="AV484" s="2">
        <v>1</v>
      </c>
      <c r="AW484" s="2">
        <v>1</v>
      </c>
      <c r="AX484" s="2"/>
      <c r="AY484" s="2"/>
      <c r="AZ484" s="2">
        <v>1</v>
      </c>
      <c r="BA484" s="2">
        <v>1</v>
      </c>
      <c r="BB484" s="2">
        <v>1</v>
      </c>
      <c r="BC484" s="2">
        <v>1</v>
      </c>
      <c r="BD484" s="2" t="s">
        <v>6</v>
      </c>
      <c r="BE484" s="2" t="s">
        <v>6</v>
      </c>
      <c r="BF484" s="2" t="s">
        <v>6</v>
      </c>
      <c r="BG484" s="2" t="s">
        <v>6</v>
      </c>
      <c r="BH484" s="2">
        <v>3</v>
      </c>
      <c r="BI484" s="2">
        <v>2</v>
      </c>
      <c r="BJ484" s="2" t="s">
        <v>767</v>
      </c>
      <c r="BK484" s="2"/>
      <c r="BL484" s="2"/>
      <c r="BM484" s="2">
        <v>110011</v>
      </c>
      <c r="BN484" s="2">
        <v>0</v>
      </c>
      <c r="BO484" s="2" t="s">
        <v>6</v>
      </c>
      <c r="BP484" s="2">
        <v>0</v>
      </c>
      <c r="BQ484" s="2">
        <v>3</v>
      </c>
      <c r="BR484" s="2">
        <v>0</v>
      </c>
      <c r="BS484" s="2">
        <v>1</v>
      </c>
      <c r="BT484" s="2">
        <v>1</v>
      </c>
      <c r="BU484" s="2">
        <v>1</v>
      </c>
      <c r="BV484" s="2">
        <v>1</v>
      </c>
      <c r="BW484" s="2">
        <v>1</v>
      </c>
      <c r="BX484" s="2">
        <v>1</v>
      </c>
      <c r="BY484" s="2" t="s">
        <v>6</v>
      </c>
      <c r="BZ484" s="2">
        <v>80</v>
      </c>
      <c r="CA484" s="2">
        <v>60</v>
      </c>
      <c r="CB484" s="2"/>
      <c r="CC484" s="2"/>
      <c r="CD484" s="2"/>
      <c r="CE484" s="2"/>
      <c r="CF484" s="2">
        <v>0</v>
      </c>
      <c r="CG484" s="2">
        <v>0</v>
      </c>
      <c r="CH484" s="2"/>
      <c r="CI484" s="2"/>
      <c r="CJ484" s="2"/>
      <c r="CK484" s="2"/>
      <c r="CL484" s="2"/>
      <c r="CM484" s="2">
        <v>0</v>
      </c>
      <c r="CN484" s="2" t="s">
        <v>6</v>
      </c>
      <c r="CO484" s="2">
        <v>0</v>
      </c>
      <c r="CP484" s="2">
        <f t="shared" si="580"/>
        <v>362.89</v>
      </c>
      <c r="CQ484" s="2">
        <f t="shared" si="581"/>
        <v>362.89</v>
      </c>
      <c r="CR484" s="2">
        <f t="shared" si="582"/>
        <v>0</v>
      </c>
      <c r="CS484" s="2">
        <f t="shared" si="583"/>
        <v>0</v>
      </c>
      <c r="CT484" s="2">
        <f t="shared" si="584"/>
        <v>0</v>
      </c>
      <c r="CU484" s="2">
        <f t="shared" si="585"/>
        <v>0</v>
      </c>
      <c r="CV484" s="2">
        <f t="shared" si="586"/>
        <v>0</v>
      </c>
      <c r="CW484" s="2">
        <f t="shared" si="587"/>
        <v>0</v>
      </c>
      <c r="CX484" s="2">
        <f t="shared" si="588"/>
        <v>0</v>
      </c>
      <c r="CY484" s="2">
        <f t="shared" si="589"/>
        <v>0</v>
      </c>
      <c r="CZ484" s="2">
        <f t="shared" si="590"/>
        <v>0</v>
      </c>
      <c r="DA484" s="2"/>
      <c r="DB484" s="2"/>
      <c r="DC484" s="2" t="s">
        <v>6</v>
      </c>
      <c r="DD484" s="2" t="s">
        <v>6</v>
      </c>
      <c r="DE484" s="2" t="s">
        <v>6</v>
      </c>
      <c r="DF484" s="2" t="s">
        <v>6</v>
      </c>
      <c r="DG484" s="2" t="s">
        <v>6</v>
      </c>
      <c r="DH484" s="2" t="s">
        <v>6</v>
      </c>
      <c r="DI484" s="2" t="s">
        <v>6</v>
      </c>
      <c r="DJ484" s="2" t="s">
        <v>6</v>
      </c>
      <c r="DK484" s="2" t="s">
        <v>6</v>
      </c>
      <c r="DL484" s="2" t="s">
        <v>6</v>
      </c>
      <c r="DM484" s="2" t="s">
        <v>6</v>
      </c>
      <c r="DN484" s="2">
        <v>0</v>
      </c>
      <c r="DO484" s="2">
        <v>0</v>
      </c>
      <c r="DP484" s="2">
        <v>1</v>
      </c>
      <c r="DQ484" s="2">
        <v>1</v>
      </c>
      <c r="DR484" s="2"/>
      <c r="DS484" s="2"/>
      <c r="DT484" s="2"/>
      <c r="DU484" s="2">
        <v>1010</v>
      </c>
      <c r="DV484" s="2" t="s">
        <v>268</v>
      </c>
      <c r="DW484" s="2" t="s">
        <v>268</v>
      </c>
      <c r="DX484" s="2">
        <v>1</v>
      </c>
      <c r="DY484" s="2"/>
      <c r="DZ484" s="2"/>
      <c r="EA484" s="2"/>
      <c r="EB484" s="2"/>
      <c r="EC484" s="2"/>
      <c r="ED484" s="2"/>
      <c r="EE484" s="2">
        <v>16510417</v>
      </c>
      <c r="EF484" s="2">
        <v>3</v>
      </c>
      <c r="EG484" s="2" t="s">
        <v>451</v>
      </c>
      <c r="EH484" s="2">
        <v>0</v>
      </c>
      <c r="EI484" s="2" t="s">
        <v>6</v>
      </c>
      <c r="EJ484" s="2">
        <v>2</v>
      </c>
      <c r="EK484" s="2">
        <v>110011</v>
      </c>
      <c r="EL484" s="2" t="s">
        <v>533</v>
      </c>
      <c r="EM484" s="2" t="s">
        <v>534</v>
      </c>
      <c r="EN484" s="2"/>
      <c r="EO484" s="2" t="s">
        <v>6</v>
      </c>
      <c r="EP484" s="2"/>
      <c r="EQ484" s="2">
        <v>0</v>
      </c>
      <c r="ER484" s="2">
        <v>362.89</v>
      </c>
      <c r="ES484" s="2">
        <v>362.89</v>
      </c>
      <c r="ET484" s="2">
        <v>0</v>
      </c>
      <c r="EU484" s="2">
        <v>0</v>
      </c>
      <c r="EV484" s="2">
        <v>0</v>
      </c>
      <c r="EW484" s="2">
        <v>0</v>
      </c>
      <c r="EX484" s="2">
        <v>0</v>
      </c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>
        <v>0</v>
      </c>
      <c r="FR484" s="2">
        <f t="shared" si="591"/>
        <v>0</v>
      </c>
      <c r="FS484" s="2">
        <v>0</v>
      </c>
      <c r="FT484" s="2"/>
      <c r="FU484" s="2"/>
      <c r="FV484" s="2"/>
      <c r="FW484" s="2"/>
      <c r="FX484" s="2">
        <v>80</v>
      </c>
      <c r="FY484" s="2">
        <v>60</v>
      </c>
      <c r="FZ484" s="2"/>
      <c r="GA484" s="2" t="s">
        <v>6</v>
      </c>
      <c r="GB484" s="2"/>
      <c r="GC484" s="2"/>
      <c r="GD484" s="2">
        <v>0</v>
      </c>
      <c r="GE484" s="2"/>
      <c r="GF484" s="2">
        <v>1966562421</v>
      </c>
      <c r="GG484" s="2">
        <v>2</v>
      </c>
      <c r="GH484" s="2">
        <v>1</v>
      </c>
      <c r="GI484" s="2">
        <v>-2</v>
      </c>
      <c r="GJ484" s="2">
        <v>0</v>
      </c>
      <c r="GK484" s="2">
        <f>ROUND(R484*(R12)/100,2)</f>
        <v>0</v>
      </c>
      <c r="GL484" s="2">
        <f t="shared" si="592"/>
        <v>0</v>
      </c>
      <c r="GM484" s="2">
        <f t="shared" si="593"/>
        <v>362.89</v>
      </c>
      <c r="GN484" s="2">
        <f t="shared" si="594"/>
        <v>0</v>
      </c>
      <c r="GO484" s="2">
        <f t="shared" si="595"/>
        <v>362.89</v>
      </c>
      <c r="GP484" s="2">
        <f t="shared" si="596"/>
        <v>0</v>
      </c>
      <c r="GQ484" s="2"/>
      <c r="GR484" s="2">
        <v>0</v>
      </c>
      <c r="GS484" s="2">
        <v>3</v>
      </c>
      <c r="GT484" s="2">
        <v>0</v>
      </c>
      <c r="GU484" s="2" t="s">
        <v>6</v>
      </c>
      <c r="GV484" s="2">
        <f t="shared" si="597"/>
        <v>0</v>
      </c>
      <c r="GW484" s="2">
        <v>1</v>
      </c>
      <c r="GX484" s="2">
        <f t="shared" si="598"/>
        <v>0</v>
      </c>
      <c r="GY484" s="2"/>
      <c r="GZ484" s="2"/>
      <c r="HA484" s="2">
        <v>0</v>
      </c>
      <c r="HB484" s="2">
        <v>0</v>
      </c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>
        <v>0</v>
      </c>
      <c r="IL484" s="2"/>
      <c r="IM484" s="2"/>
      <c r="IN484" s="2"/>
      <c r="IO484" s="2"/>
      <c r="IP484" s="2"/>
      <c r="IQ484" s="2"/>
      <c r="IR484" s="2"/>
      <c r="IS484" s="2"/>
      <c r="IT484" s="2"/>
      <c r="IU484" s="2"/>
    </row>
    <row r="485" spans="1:255" x14ac:dyDescent="0.2">
      <c r="A485">
        <v>18</v>
      </c>
      <c r="B485">
        <v>1</v>
      </c>
      <c r="C485">
        <v>1113</v>
      </c>
      <c r="E485" t="s">
        <v>764</v>
      </c>
      <c r="F485" t="s">
        <v>765</v>
      </c>
      <c r="G485" t="s">
        <v>766</v>
      </c>
      <c r="H485" t="s">
        <v>268</v>
      </c>
      <c r="I485">
        <f>I483*J485</f>
        <v>1</v>
      </c>
      <c r="J485">
        <v>1</v>
      </c>
      <c r="O485">
        <f t="shared" si="565"/>
        <v>2587.41</v>
      </c>
      <c r="P485">
        <f t="shared" si="566"/>
        <v>2587.41</v>
      </c>
      <c r="Q485">
        <f t="shared" si="567"/>
        <v>0</v>
      </c>
      <c r="R485">
        <f t="shared" si="568"/>
        <v>0</v>
      </c>
      <c r="S485">
        <f t="shared" si="569"/>
        <v>0</v>
      </c>
      <c r="T485">
        <f t="shared" si="570"/>
        <v>0</v>
      </c>
      <c r="U485">
        <f t="shared" si="571"/>
        <v>0</v>
      </c>
      <c r="V485">
        <f t="shared" si="572"/>
        <v>0</v>
      </c>
      <c r="W485">
        <f t="shared" si="573"/>
        <v>0</v>
      </c>
      <c r="X485">
        <f t="shared" si="574"/>
        <v>0</v>
      </c>
      <c r="Y485">
        <f t="shared" si="575"/>
        <v>0</v>
      </c>
      <c r="AA485">
        <v>16688586</v>
      </c>
      <c r="AB485">
        <f t="shared" si="576"/>
        <v>362.89</v>
      </c>
      <c r="AC485">
        <f t="shared" si="577"/>
        <v>362.89</v>
      </c>
      <c r="AD485">
        <f t="shared" si="599"/>
        <v>0</v>
      </c>
      <c r="AE485">
        <f t="shared" si="600"/>
        <v>0</v>
      </c>
      <c r="AF485">
        <f t="shared" si="600"/>
        <v>0</v>
      </c>
      <c r="AG485">
        <f t="shared" si="578"/>
        <v>0</v>
      </c>
      <c r="AH485">
        <f t="shared" si="601"/>
        <v>0</v>
      </c>
      <c r="AI485">
        <f t="shared" si="601"/>
        <v>0</v>
      </c>
      <c r="AJ485">
        <f t="shared" si="579"/>
        <v>0</v>
      </c>
      <c r="AK485">
        <v>362.89</v>
      </c>
      <c r="AL485">
        <v>362.89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80</v>
      </c>
      <c r="AU485">
        <v>60</v>
      </c>
      <c r="AV485">
        <v>1</v>
      </c>
      <c r="AW485">
        <v>1</v>
      </c>
      <c r="AZ485">
        <v>7.13</v>
      </c>
      <c r="BA485">
        <v>1</v>
      </c>
      <c r="BB485">
        <v>1</v>
      </c>
      <c r="BC485">
        <v>7.13</v>
      </c>
      <c r="BD485" t="s">
        <v>6</v>
      </c>
      <c r="BE485" t="s">
        <v>6</v>
      </c>
      <c r="BF485" t="s">
        <v>6</v>
      </c>
      <c r="BG485" t="s">
        <v>6</v>
      </c>
      <c r="BH485">
        <v>3</v>
      </c>
      <c r="BI485">
        <v>2</v>
      </c>
      <c r="BJ485" t="s">
        <v>767</v>
      </c>
      <c r="BM485">
        <v>110011</v>
      </c>
      <c r="BN485">
        <v>0</v>
      </c>
      <c r="BO485" t="s">
        <v>6</v>
      </c>
      <c r="BP485">
        <v>0</v>
      </c>
      <c r="BQ485">
        <v>3</v>
      </c>
      <c r="BR485">
        <v>0</v>
      </c>
      <c r="BS485">
        <v>1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6</v>
      </c>
      <c r="BZ485">
        <v>80</v>
      </c>
      <c r="CA485">
        <v>60</v>
      </c>
      <c r="CF485">
        <v>0</v>
      </c>
      <c r="CG485">
        <v>0</v>
      </c>
      <c r="CM485">
        <v>0</v>
      </c>
      <c r="CN485" t="s">
        <v>6</v>
      </c>
      <c r="CO485">
        <v>0</v>
      </c>
      <c r="CP485">
        <f t="shared" si="580"/>
        <v>2587.41</v>
      </c>
      <c r="CQ485">
        <f t="shared" si="581"/>
        <v>2587.4056999999998</v>
      </c>
      <c r="CR485">
        <f t="shared" si="582"/>
        <v>0</v>
      </c>
      <c r="CS485">
        <f t="shared" si="583"/>
        <v>0</v>
      </c>
      <c r="CT485">
        <f t="shared" si="584"/>
        <v>0</v>
      </c>
      <c r="CU485">
        <f t="shared" si="585"/>
        <v>0</v>
      </c>
      <c r="CV485">
        <f t="shared" si="586"/>
        <v>0</v>
      </c>
      <c r="CW485">
        <f t="shared" si="587"/>
        <v>0</v>
      </c>
      <c r="CX485">
        <f t="shared" si="588"/>
        <v>0</v>
      </c>
      <c r="CY485">
        <f t="shared" si="589"/>
        <v>0</v>
      </c>
      <c r="CZ485">
        <f t="shared" si="590"/>
        <v>0</v>
      </c>
      <c r="DC485" t="s">
        <v>6</v>
      </c>
      <c r="DD485" t="s">
        <v>6</v>
      </c>
      <c r="DE485" t="s">
        <v>6</v>
      </c>
      <c r="DF485" t="s">
        <v>6</v>
      </c>
      <c r="DG485" t="s">
        <v>6</v>
      </c>
      <c r="DH485" t="s">
        <v>6</v>
      </c>
      <c r="DI485" t="s">
        <v>6</v>
      </c>
      <c r="DJ485" t="s">
        <v>6</v>
      </c>
      <c r="DK485" t="s">
        <v>6</v>
      </c>
      <c r="DL485" t="s">
        <v>6</v>
      </c>
      <c r="DM485" t="s">
        <v>6</v>
      </c>
      <c r="DN485">
        <v>0</v>
      </c>
      <c r="DO485">
        <v>0</v>
      </c>
      <c r="DP485">
        <v>1</v>
      </c>
      <c r="DQ485">
        <v>1</v>
      </c>
      <c r="DU485">
        <v>1010</v>
      </c>
      <c r="DV485" t="s">
        <v>268</v>
      </c>
      <c r="DW485" t="s">
        <v>268</v>
      </c>
      <c r="DX485">
        <v>1</v>
      </c>
      <c r="EE485">
        <v>16510417</v>
      </c>
      <c r="EF485">
        <v>3</v>
      </c>
      <c r="EG485" t="s">
        <v>451</v>
      </c>
      <c r="EH485">
        <v>0</v>
      </c>
      <c r="EI485" t="s">
        <v>6</v>
      </c>
      <c r="EJ485">
        <v>2</v>
      </c>
      <c r="EK485">
        <v>110011</v>
      </c>
      <c r="EL485" t="s">
        <v>533</v>
      </c>
      <c r="EM485" t="s">
        <v>534</v>
      </c>
      <c r="EO485" t="s">
        <v>6</v>
      </c>
      <c r="EQ485">
        <v>0</v>
      </c>
      <c r="ER485">
        <v>362.89</v>
      </c>
      <c r="ES485">
        <v>362.89</v>
      </c>
      <c r="ET485">
        <v>0</v>
      </c>
      <c r="EU485">
        <v>0</v>
      </c>
      <c r="EV485">
        <v>0</v>
      </c>
      <c r="EW485">
        <v>0</v>
      </c>
      <c r="EX485">
        <v>0</v>
      </c>
      <c r="FQ485">
        <v>0</v>
      </c>
      <c r="FR485">
        <f t="shared" si="591"/>
        <v>0</v>
      </c>
      <c r="FS485">
        <v>0</v>
      </c>
      <c r="FX485">
        <v>80</v>
      </c>
      <c r="FY485">
        <v>60</v>
      </c>
      <c r="GA485" t="s">
        <v>6</v>
      </c>
      <c r="GD485">
        <v>0</v>
      </c>
      <c r="GF485">
        <v>1966562421</v>
      </c>
      <c r="GG485">
        <v>1</v>
      </c>
      <c r="GH485">
        <v>1</v>
      </c>
      <c r="GI485">
        <v>4</v>
      </c>
      <c r="GJ485">
        <v>0</v>
      </c>
      <c r="GK485">
        <f>ROUND(R485*(S12)/100,2)</f>
        <v>0</v>
      </c>
      <c r="GL485">
        <f t="shared" si="592"/>
        <v>0</v>
      </c>
      <c r="GM485">
        <f t="shared" si="593"/>
        <v>2587.41</v>
      </c>
      <c r="GN485">
        <f t="shared" si="594"/>
        <v>0</v>
      </c>
      <c r="GO485">
        <f t="shared" si="595"/>
        <v>2587.41</v>
      </c>
      <c r="GP485">
        <f t="shared" si="596"/>
        <v>0</v>
      </c>
      <c r="GR485">
        <v>0</v>
      </c>
      <c r="GS485">
        <v>3</v>
      </c>
      <c r="GT485">
        <v>0</v>
      </c>
      <c r="GU485" t="s">
        <v>6</v>
      </c>
      <c r="GV485">
        <f t="shared" si="597"/>
        <v>0</v>
      </c>
      <c r="GW485">
        <v>1</v>
      </c>
      <c r="GX485">
        <f t="shared" si="598"/>
        <v>0</v>
      </c>
      <c r="HA485">
        <v>0</v>
      </c>
      <c r="HB485">
        <v>0</v>
      </c>
      <c r="IK485">
        <v>0</v>
      </c>
    </row>
    <row r="486" spans="1:255" x14ac:dyDescent="0.2">
      <c r="A486" s="2">
        <v>17</v>
      </c>
      <c r="B486" s="2">
        <v>1</v>
      </c>
      <c r="C486" s="2">
        <f>ROW(SmtRes!A1120)</f>
        <v>1120</v>
      </c>
      <c r="D486" s="2">
        <f>ROW(EtalonRes!A1068)</f>
        <v>1068</v>
      </c>
      <c r="E486" s="2" t="s">
        <v>768</v>
      </c>
      <c r="F486" s="2" t="s">
        <v>769</v>
      </c>
      <c r="G486" s="2" t="s">
        <v>770</v>
      </c>
      <c r="H486" s="2" t="s">
        <v>53</v>
      </c>
      <c r="I486" s="2">
        <f>ROUND(40/100,9)</f>
        <v>0.4</v>
      </c>
      <c r="J486" s="2">
        <v>0</v>
      </c>
      <c r="K486" s="2"/>
      <c r="L486" s="2"/>
      <c r="M486" s="2"/>
      <c r="N486" s="2"/>
      <c r="O486" s="2">
        <f t="shared" si="565"/>
        <v>50.81</v>
      </c>
      <c r="P486" s="2">
        <f t="shared" si="566"/>
        <v>1.72</v>
      </c>
      <c r="Q486" s="2">
        <f t="shared" si="567"/>
        <v>22.26</v>
      </c>
      <c r="R486" s="2">
        <f t="shared" si="568"/>
        <v>0</v>
      </c>
      <c r="S486" s="2">
        <f t="shared" si="569"/>
        <v>26.83</v>
      </c>
      <c r="T486" s="2">
        <f t="shared" si="570"/>
        <v>0</v>
      </c>
      <c r="U486" s="2">
        <f t="shared" si="571"/>
        <v>2.3045999999999998</v>
      </c>
      <c r="V486" s="2">
        <f t="shared" si="572"/>
        <v>0</v>
      </c>
      <c r="W486" s="2">
        <f t="shared" si="573"/>
        <v>0</v>
      </c>
      <c r="X486" s="2">
        <f t="shared" si="574"/>
        <v>30.85</v>
      </c>
      <c r="Y486" s="2">
        <f t="shared" si="575"/>
        <v>19.05</v>
      </c>
      <c r="Z486" s="2"/>
      <c r="AA486" s="2">
        <v>16688585</v>
      </c>
      <c r="AB486" s="2">
        <f t="shared" si="576"/>
        <v>126.99550000000001</v>
      </c>
      <c r="AC486" s="2">
        <f t="shared" si="577"/>
        <v>4.29</v>
      </c>
      <c r="AD486" s="2">
        <f>ROUND(((((ET486*1.25))-((EU486*1.25)))+AE486),6)</f>
        <v>55.637500000000003</v>
      </c>
      <c r="AE486" s="2">
        <f>ROUND(((EU486*1.25)),6)</f>
        <v>0</v>
      </c>
      <c r="AF486" s="2">
        <f>ROUND(((EV486*1.15)),6)</f>
        <v>67.067999999999998</v>
      </c>
      <c r="AG486" s="2">
        <f t="shared" si="578"/>
        <v>0</v>
      </c>
      <c r="AH486" s="2">
        <f>((EW486*1.15))</f>
        <v>5.761499999999999</v>
      </c>
      <c r="AI486" s="2">
        <f>((EX486*1.25))</f>
        <v>0</v>
      </c>
      <c r="AJ486" s="2">
        <f t="shared" si="579"/>
        <v>0</v>
      </c>
      <c r="AK486" s="2">
        <v>107.12</v>
      </c>
      <c r="AL486" s="2">
        <v>4.29</v>
      </c>
      <c r="AM486" s="2">
        <v>44.51</v>
      </c>
      <c r="AN486" s="2">
        <v>0</v>
      </c>
      <c r="AO486" s="2">
        <v>58.32</v>
      </c>
      <c r="AP486" s="2">
        <v>0</v>
      </c>
      <c r="AQ486" s="2">
        <v>5.01</v>
      </c>
      <c r="AR486" s="2">
        <v>0</v>
      </c>
      <c r="AS486" s="2">
        <v>0</v>
      </c>
      <c r="AT486" s="2">
        <v>115</v>
      </c>
      <c r="AU486" s="2">
        <v>71</v>
      </c>
      <c r="AV486" s="2">
        <v>1</v>
      </c>
      <c r="AW486" s="2">
        <v>1</v>
      </c>
      <c r="AX486" s="2"/>
      <c r="AY486" s="2"/>
      <c r="AZ486" s="2">
        <v>1</v>
      </c>
      <c r="BA486" s="2">
        <v>1</v>
      </c>
      <c r="BB486" s="2">
        <v>1</v>
      </c>
      <c r="BC486" s="2">
        <v>1</v>
      </c>
      <c r="BD486" s="2" t="s">
        <v>6</v>
      </c>
      <c r="BE486" s="2" t="s">
        <v>6</v>
      </c>
      <c r="BF486" s="2" t="s">
        <v>6</v>
      </c>
      <c r="BG486" s="2" t="s">
        <v>6</v>
      </c>
      <c r="BH486" s="2">
        <v>0</v>
      </c>
      <c r="BI486" s="2">
        <v>1</v>
      </c>
      <c r="BJ486" s="2" t="s">
        <v>771</v>
      </c>
      <c r="BK486" s="2"/>
      <c r="BL486" s="2"/>
      <c r="BM486" s="2">
        <v>16001</v>
      </c>
      <c r="BN486" s="2">
        <v>0</v>
      </c>
      <c r="BO486" s="2" t="s">
        <v>6</v>
      </c>
      <c r="BP486" s="2">
        <v>0</v>
      </c>
      <c r="BQ486" s="2">
        <v>2</v>
      </c>
      <c r="BR486" s="2">
        <v>0</v>
      </c>
      <c r="BS486" s="2">
        <v>1</v>
      </c>
      <c r="BT486" s="2">
        <v>1</v>
      </c>
      <c r="BU486" s="2">
        <v>1</v>
      </c>
      <c r="BV486" s="2">
        <v>1</v>
      </c>
      <c r="BW486" s="2">
        <v>1</v>
      </c>
      <c r="BX486" s="2">
        <v>1</v>
      </c>
      <c r="BY486" s="2" t="s">
        <v>6</v>
      </c>
      <c r="BZ486" s="2">
        <v>128</v>
      </c>
      <c r="CA486" s="2">
        <v>83</v>
      </c>
      <c r="CB486" s="2"/>
      <c r="CC486" s="2"/>
      <c r="CD486" s="2"/>
      <c r="CE486" s="2"/>
      <c r="CF486" s="2">
        <v>0</v>
      </c>
      <c r="CG486" s="2">
        <v>0</v>
      </c>
      <c r="CH486" s="2"/>
      <c r="CI486" s="2"/>
      <c r="CJ486" s="2"/>
      <c r="CK486" s="2"/>
      <c r="CL486" s="2"/>
      <c r="CM486" s="2">
        <v>0</v>
      </c>
      <c r="CN486" s="2" t="s">
        <v>1583</v>
      </c>
      <c r="CO486" s="2">
        <v>0</v>
      </c>
      <c r="CP486" s="2">
        <f t="shared" si="580"/>
        <v>50.81</v>
      </c>
      <c r="CQ486" s="2">
        <f t="shared" si="581"/>
        <v>4.29</v>
      </c>
      <c r="CR486" s="2">
        <f t="shared" si="582"/>
        <v>55.637500000000003</v>
      </c>
      <c r="CS486" s="2">
        <f t="shared" si="583"/>
        <v>0</v>
      </c>
      <c r="CT486" s="2">
        <f t="shared" si="584"/>
        <v>67.067999999999998</v>
      </c>
      <c r="CU486" s="2">
        <f t="shared" si="585"/>
        <v>0</v>
      </c>
      <c r="CV486" s="2">
        <f t="shared" si="586"/>
        <v>5.761499999999999</v>
      </c>
      <c r="CW486" s="2">
        <f t="shared" si="587"/>
        <v>0</v>
      </c>
      <c r="CX486" s="2">
        <f t="shared" si="588"/>
        <v>0</v>
      </c>
      <c r="CY486" s="2">
        <f t="shared" si="589"/>
        <v>30.854499999999998</v>
      </c>
      <c r="CZ486" s="2">
        <f t="shared" si="590"/>
        <v>19.049299999999999</v>
      </c>
      <c r="DA486" s="2"/>
      <c r="DB486" s="2"/>
      <c r="DC486" s="2" t="s">
        <v>6</v>
      </c>
      <c r="DD486" s="2" t="s">
        <v>6</v>
      </c>
      <c r="DE486" s="2" t="s">
        <v>96</v>
      </c>
      <c r="DF486" s="2" t="s">
        <v>96</v>
      </c>
      <c r="DG486" s="2" t="s">
        <v>97</v>
      </c>
      <c r="DH486" s="2" t="s">
        <v>6</v>
      </c>
      <c r="DI486" s="2" t="s">
        <v>97</v>
      </c>
      <c r="DJ486" s="2" t="s">
        <v>96</v>
      </c>
      <c r="DK486" s="2" t="s">
        <v>6</v>
      </c>
      <c r="DL486" s="2" t="s">
        <v>6</v>
      </c>
      <c r="DM486" s="2" t="s">
        <v>6</v>
      </c>
      <c r="DN486" s="2">
        <v>0</v>
      </c>
      <c r="DO486" s="2">
        <v>0</v>
      </c>
      <c r="DP486" s="2">
        <v>1</v>
      </c>
      <c r="DQ486" s="2">
        <v>1</v>
      </c>
      <c r="DR486" s="2"/>
      <c r="DS486" s="2"/>
      <c r="DT486" s="2"/>
      <c r="DU486" s="2">
        <v>1003</v>
      </c>
      <c r="DV486" s="2" t="s">
        <v>53</v>
      </c>
      <c r="DW486" s="2" t="s">
        <v>53</v>
      </c>
      <c r="DX486" s="2">
        <v>100</v>
      </c>
      <c r="DY486" s="2"/>
      <c r="DZ486" s="2"/>
      <c r="EA486" s="2"/>
      <c r="EB486" s="2"/>
      <c r="EC486" s="2"/>
      <c r="ED486" s="2"/>
      <c r="EE486" s="2">
        <v>16510514</v>
      </c>
      <c r="EF486" s="2">
        <v>2</v>
      </c>
      <c r="EG486" s="2" t="s">
        <v>20</v>
      </c>
      <c r="EH486" s="2">
        <v>0</v>
      </c>
      <c r="EI486" s="2" t="s">
        <v>6</v>
      </c>
      <c r="EJ486" s="2">
        <v>1</v>
      </c>
      <c r="EK486" s="2">
        <v>16001</v>
      </c>
      <c r="EL486" s="2" t="s">
        <v>647</v>
      </c>
      <c r="EM486" s="2" t="s">
        <v>648</v>
      </c>
      <c r="EN486" s="2"/>
      <c r="EO486" s="2" t="s">
        <v>100</v>
      </c>
      <c r="EP486" s="2"/>
      <c r="EQ486" s="2">
        <v>0</v>
      </c>
      <c r="ER486" s="2">
        <v>107.12</v>
      </c>
      <c r="ES486" s="2">
        <v>4.29</v>
      </c>
      <c r="ET486" s="2">
        <v>44.51</v>
      </c>
      <c r="EU486" s="2">
        <v>0</v>
      </c>
      <c r="EV486" s="2">
        <v>58.32</v>
      </c>
      <c r="EW486" s="2">
        <v>5.01</v>
      </c>
      <c r="EX486" s="2">
        <v>0</v>
      </c>
      <c r="EY486" s="2">
        <v>0</v>
      </c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>
        <v>0</v>
      </c>
      <c r="FR486" s="2">
        <f t="shared" si="591"/>
        <v>0</v>
      </c>
      <c r="FS486" s="2">
        <v>0</v>
      </c>
      <c r="FT486" s="2" t="s">
        <v>23</v>
      </c>
      <c r="FU486" s="2" t="s">
        <v>24</v>
      </c>
      <c r="FV486" s="2"/>
      <c r="FW486" s="2"/>
      <c r="FX486" s="2">
        <v>115.2</v>
      </c>
      <c r="FY486" s="2">
        <v>70.55</v>
      </c>
      <c r="FZ486" s="2"/>
      <c r="GA486" s="2" t="s">
        <v>6</v>
      </c>
      <c r="GB486" s="2"/>
      <c r="GC486" s="2"/>
      <c r="GD486" s="2">
        <v>0</v>
      </c>
      <c r="GE486" s="2"/>
      <c r="GF486" s="2">
        <v>1667606600</v>
      </c>
      <c r="GG486" s="2">
        <v>2</v>
      </c>
      <c r="GH486" s="2">
        <v>1</v>
      </c>
      <c r="GI486" s="2">
        <v>-2</v>
      </c>
      <c r="GJ486" s="2">
        <v>0</v>
      </c>
      <c r="GK486" s="2">
        <f>ROUND(R486*(R12)/100,2)</f>
        <v>0</v>
      </c>
      <c r="GL486" s="2">
        <f t="shared" si="592"/>
        <v>0</v>
      </c>
      <c r="GM486" s="2">
        <f t="shared" si="593"/>
        <v>100.71</v>
      </c>
      <c r="GN486" s="2">
        <f t="shared" si="594"/>
        <v>100.71</v>
      </c>
      <c r="GO486" s="2">
        <f t="shared" si="595"/>
        <v>0</v>
      </c>
      <c r="GP486" s="2">
        <f t="shared" si="596"/>
        <v>0</v>
      </c>
      <c r="GQ486" s="2"/>
      <c r="GR486" s="2">
        <v>0</v>
      </c>
      <c r="GS486" s="2">
        <v>3</v>
      </c>
      <c r="GT486" s="2">
        <v>0</v>
      </c>
      <c r="GU486" s="2" t="s">
        <v>6</v>
      </c>
      <c r="GV486" s="2">
        <f t="shared" si="597"/>
        <v>0</v>
      </c>
      <c r="GW486" s="2">
        <v>1</v>
      </c>
      <c r="GX486" s="2">
        <f t="shared" si="598"/>
        <v>0</v>
      </c>
      <c r="GY486" s="2"/>
      <c r="GZ486" s="2"/>
      <c r="HA486" s="2">
        <v>0</v>
      </c>
      <c r="HB486" s="2">
        <v>0</v>
      </c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>
        <v>0</v>
      </c>
      <c r="IL486" s="2"/>
      <c r="IM486" s="2"/>
      <c r="IN486" s="2"/>
      <c r="IO486" s="2"/>
      <c r="IP486" s="2"/>
      <c r="IQ486" s="2"/>
      <c r="IR486" s="2"/>
      <c r="IS486" s="2"/>
      <c r="IT486" s="2"/>
      <c r="IU486" s="2"/>
    </row>
    <row r="487" spans="1:255" x14ac:dyDescent="0.2">
      <c r="A487">
        <v>17</v>
      </c>
      <c r="B487">
        <v>1</v>
      </c>
      <c r="C487">
        <f>ROW(SmtRes!A1126)</f>
        <v>1126</v>
      </c>
      <c r="D487">
        <f>ROW(EtalonRes!A1074)</f>
        <v>1074</v>
      </c>
      <c r="E487" t="s">
        <v>768</v>
      </c>
      <c r="F487" t="s">
        <v>769</v>
      </c>
      <c r="G487" t="s">
        <v>770</v>
      </c>
      <c r="H487" t="s">
        <v>53</v>
      </c>
      <c r="I487">
        <f>ROUND(40/100,9)</f>
        <v>0.4</v>
      </c>
      <c r="J487">
        <v>0</v>
      </c>
      <c r="O487">
        <f t="shared" si="565"/>
        <v>362.2</v>
      </c>
      <c r="P487">
        <f t="shared" si="566"/>
        <v>12.24</v>
      </c>
      <c r="Q487">
        <f t="shared" si="567"/>
        <v>158.68</v>
      </c>
      <c r="R487">
        <f t="shared" si="568"/>
        <v>0</v>
      </c>
      <c r="S487">
        <f t="shared" si="569"/>
        <v>191.28</v>
      </c>
      <c r="T487">
        <f t="shared" si="570"/>
        <v>0</v>
      </c>
      <c r="U487">
        <f t="shared" si="571"/>
        <v>2.3045999999999998</v>
      </c>
      <c r="V487">
        <f t="shared" si="572"/>
        <v>0</v>
      </c>
      <c r="W487">
        <f t="shared" si="573"/>
        <v>0</v>
      </c>
      <c r="X487">
        <f t="shared" si="574"/>
        <v>219.97</v>
      </c>
      <c r="Y487">
        <f t="shared" si="575"/>
        <v>135.81</v>
      </c>
      <c r="AA487">
        <v>16688586</v>
      </c>
      <c r="AB487">
        <f t="shared" si="576"/>
        <v>126.99550000000001</v>
      </c>
      <c r="AC487">
        <f t="shared" si="577"/>
        <v>4.29</v>
      </c>
      <c r="AD487">
        <f>ROUND(((((ET487*1.25))-((EU487*1.25)))+AE487),6)</f>
        <v>55.637500000000003</v>
      </c>
      <c r="AE487">
        <f>ROUND(((EU487*1.25)),6)</f>
        <v>0</v>
      </c>
      <c r="AF487">
        <f>ROUND(((EV487*1.15)),6)</f>
        <v>67.067999999999998</v>
      </c>
      <c r="AG487">
        <f t="shared" si="578"/>
        <v>0</v>
      </c>
      <c r="AH487">
        <f>((EW487*1.15))</f>
        <v>5.761499999999999</v>
      </c>
      <c r="AI487">
        <f>((EX487*1.25))</f>
        <v>0</v>
      </c>
      <c r="AJ487">
        <f t="shared" si="579"/>
        <v>0</v>
      </c>
      <c r="AK487">
        <v>107.12</v>
      </c>
      <c r="AL487">
        <v>4.29</v>
      </c>
      <c r="AM487">
        <v>44.51</v>
      </c>
      <c r="AN487">
        <v>0</v>
      </c>
      <c r="AO487">
        <v>58.32</v>
      </c>
      <c r="AP487">
        <v>0</v>
      </c>
      <c r="AQ487">
        <v>5.01</v>
      </c>
      <c r="AR487">
        <v>0</v>
      </c>
      <c r="AS487">
        <v>0</v>
      </c>
      <c r="AT487">
        <v>115</v>
      </c>
      <c r="AU487">
        <v>71</v>
      </c>
      <c r="AV487">
        <v>1</v>
      </c>
      <c r="AW487">
        <v>1</v>
      </c>
      <c r="AZ487">
        <v>7.13</v>
      </c>
      <c r="BA487">
        <v>7.13</v>
      </c>
      <c r="BB487">
        <v>7.13</v>
      </c>
      <c r="BC487">
        <v>7.13</v>
      </c>
      <c r="BD487" t="s">
        <v>6</v>
      </c>
      <c r="BE487" t="s">
        <v>6</v>
      </c>
      <c r="BF487" t="s">
        <v>6</v>
      </c>
      <c r="BG487" t="s">
        <v>6</v>
      </c>
      <c r="BH487">
        <v>0</v>
      </c>
      <c r="BI487">
        <v>1</v>
      </c>
      <c r="BJ487" t="s">
        <v>771</v>
      </c>
      <c r="BM487">
        <v>16001</v>
      </c>
      <c r="BN487">
        <v>0</v>
      </c>
      <c r="BO487" t="s">
        <v>6</v>
      </c>
      <c r="BP487">
        <v>0</v>
      </c>
      <c r="BQ487">
        <v>2</v>
      </c>
      <c r="BR487">
        <v>0</v>
      </c>
      <c r="BS487">
        <v>7.13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6</v>
      </c>
      <c r="BZ487">
        <v>128</v>
      </c>
      <c r="CA487">
        <v>83</v>
      </c>
      <c r="CF487">
        <v>0</v>
      </c>
      <c r="CG487">
        <v>0</v>
      </c>
      <c r="CM487">
        <v>0</v>
      </c>
      <c r="CN487" t="s">
        <v>1583</v>
      </c>
      <c r="CO487">
        <v>0</v>
      </c>
      <c r="CP487">
        <f t="shared" si="580"/>
        <v>362.20000000000005</v>
      </c>
      <c r="CQ487">
        <f t="shared" si="581"/>
        <v>30.587699999999998</v>
      </c>
      <c r="CR487">
        <f t="shared" si="582"/>
        <v>396.69537500000001</v>
      </c>
      <c r="CS487">
        <f t="shared" si="583"/>
        <v>0</v>
      </c>
      <c r="CT487">
        <f t="shared" si="584"/>
        <v>478.19484</v>
      </c>
      <c r="CU487">
        <f t="shared" si="585"/>
        <v>0</v>
      </c>
      <c r="CV487">
        <f t="shared" si="586"/>
        <v>5.761499999999999</v>
      </c>
      <c r="CW487">
        <f t="shared" si="587"/>
        <v>0</v>
      </c>
      <c r="CX487">
        <f t="shared" si="588"/>
        <v>0</v>
      </c>
      <c r="CY487">
        <f t="shared" si="589"/>
        <v>219.97200000000001</v>
      </c>
      <c r="CZ487">
        <f t="shared" si="590"/>
        <v>135.80879999999999</v>
      </c>
      <c r="DC487" t="s">
        <v>6</v>
      </c>
      <c r="DD487" t="s">
        <v>6</v>
      </c>
      <c r="DE487" t="s">
        <v>96</v>
      </c>
      <c r="DF487" t="s">
        <v>96</v>
      </c>
      <c r="DG487" t="s">
        <v>97</v>
      </c>
      <c r="DH487" t="s">
        <v>6</v>
      </c>
      <c r="DI487" t="s">
        <v>97</v>
      </c>
      <c r="DJ487" t="s">
        <v>96</v>
      </c>
      <c r="DK487" t="s">
        <v>6</v>
      </c>
      <c r="DL487" t="s">
        <v>6</v>
      </c>
      <c r="DM487" t="s">
        <v>6</v>
      </c>
      <c r="DN487">
        <v>0</v>
      </c>
      <c r="DO487">
        <v>0</v>
      </c>
      <c r="DP487">
        <v>1</v>
      </c>
      <c r="DQ487">
        <v>1</v>
      </c>
      <c r="DU487">
        <v>1003</v>
      </c>
      <c r="DV487" t="s">
        <v>53</v>
      </c>
      <c r="DW487" t="s">
        <v>53</v>
      </c>
      <c r="DX487">
        <v>100</v>
      </c>
      <c r="EE487">
        <v>16510514</v>
      </c>
      <c r="EF487">
        <v>2</v>
      </c>
      <c r="EG487" t="s">
        <v>20</v>
      </c>
      <c r="EH487">
        <v>0</v>
      </c>
      <c r="EI487" t="s">
        <v>6</v>
      </c>
      <c r="EJ487">
        <v>1</v>
      </c>
      <c r="EK487">
        <v>16001</v>
      </c>
      <c r="EL487" t="s">
        <v>647</v>
      </c>
      <c r="EM487" t="s">
        <v>648</v>
      </c>
      <c r="EO487" t="s">
        <v>100</v>
      </c>
      <c r="EQ487">
        <v>0</v>
      </c>
      <c r="ER487">
        <v>107.12</v>
      </c>
      <c r="ES487">
        <v>4.29</v>
      </c>
      <c r="ET487">
        <v>44.51</v>
      </c>
      <c r="EU487">
        <v>0</v>
      </c>
      <c r="EV487">
        <v>58.32</v>
      </c>
      <c r="EW487">
        <v>5.01</v>
      </c>
      <c r="EX487">
        <v>0</v>
      </c>
      <c r="EY487">
        <v>0</v>
      </c>
      <c r="FQ487">
        <v>0</v>
      </c>
      <c r="FR487">
        <f t="shared" si="591"/>
        <v>0</v>
      </c>
      <c r="FS487">
        <v>0</v>
      </c>
      <c r="FT487" t="s">
        <v>23</v>
      </c>
      <c r="FU487" t="s">
        <v>24</v>
      </c>
      <c r="FX487">
        <v>115.2</v>
      </c>
      <c r="FY487">
        <v>70.55</v>
      </c>
      <c r="GA487" t="s">
        <v>6</v>
      </c>
      <c r="GD487">
        <v>0</v>
      </c>
      <c r="GF487">
        <v>1667606600</v>
      </c>
      <c r="GG487">
        <v>1</v>
      </c>
      <c r="GH487">
        <v>1</v>
      </c>
      <c r="GI487">
        <v>4</v>
      </c>
      <c r="GJ487">
        <v>0</v>
      </c>
      <c r="GK487">
        <f>ROUND(R487*(S12)/100,2)</f>
        <v>0</v>
      </c>
      <c r="GL487">
        <f t="shared" si="592"/>
        <v>0</v>
      </c>
      <c r="GM487">
        <f t="shared" si="593"/>
        <v>717.98</v>
      </c>
      <c r="GN487">
        <f t="shared" si="594"/>
        <v>717.98</v>
      </c>
      <c r="GO487">
        <f t="shared" si="595"/>
        <v>0</v>
      </c>
      <c r="GP487">
        <f t="shared" si="596"/>
        <v>0</v>
      </c>
      <c r="GR487">
        <v>0</v>
      </c>
      <c r="GS487">
        <v>3</v>
      </c>
      <c r="GT487">
        <v>0</v>
      </c>
      <c r="GU487" t="s">
        <v>6</v>
      </c>
      <c r="GV487">
        <f t="shared" si="597"/>
        <v>0</v>
      </c>
      <c r="GW487">
        <v>1</v>
      </c>
      <c r="GX487">
        <f t="shared" si="598"/>
        <v>0</v>
      </c>
      <c r="HA487">
        <v>0</v>
      </c>
      <c r="HB487">
        <v>0</v>
      </c>
      <c r="IK487">
        <v>0</v>
      </c>
    </row>
    <row r="488" spans="1:255" x14ac:dyDescent="0.2">
      <c r="A488" s="2">
        <v>17</v>
      </c>
      <c r="B488" s="2">
        <v>1</v>
      </c>
      <c r="C488" s="2">
        <f>ROW(SmtRes!A1135)</f>
        <v>1135</v>
      </c>
      <c r="D488" s="2">
        <f>ROW(EtalonRes!A1084)</f>
        <v>1084</v>
      </c>
      <c r="E488" s="2" t="s">
        <v>772</v>
      </c>
      <c r="F488" s="2" t="s">
        <v>773</v>
      </c>
      <c r="G488" s="2" t="s">
        <v>774</v>
      </c>
      <c r="H488" s="2" t="s">
        <v>447</v>
      </c>
      <c r="I488" s="2">
        <v>6</v>
      </c>
      <c r="J488" s="2">
        <v>0</v>
      </c>
      <c r="K488" s="2"/>
      <c r="L488" s="2"/>
      <c r="M488" s="2"/>
      <c r="N488" s="2"/>
      <c r="O488" s="2">
        <f t="shared" si="565"/>
        <v>428.22</v>
      </c>
      <c r="P488" s="2">
        <f t="shared" si="566"/>
        <v>87.48</v>
      </c>
      <c r="Q488" s="2">
        <f t="shared" si="567"/>
        <v>35.479999999999997</v>
      </c>
      <c r="R488" s="2">
        <f t="shared" si="568"/>
        <v>0.9</v>
      </c>
      <c r="S488" s="2">
        <f t="shared" si="569"/>
        <v>305.26</v>
      </c>
      <c r="T488" s="2">
        <f t="shared" si="570"/>
        <v>0</v>
      </c>
      <c r="U488" s="2">
        <f t="shared" si="571"/>
        <v>30.773999999999997</v>
      </c>
      <c r="V488" s="2">
        <f t="shared" si="572"/>
        <v>7.5000000000000011E-2</v>
      </c>
      <c r="W488" s="2">
        <f t="shared" si="573"/>
        <v>0</v>
      </c>
      <c r="X488" s="2">
        <f t="shared" si="574"/>
        <v>352.08</v>
      </c>
      <c r="Y488" s="2">
        <f t="shared" si="575"/>
        <v>217.37</v>
      </c>
      <c r="Z488" s="2"/>
      <c r="AA488" s="2">
        <v>16688585</v>
      </c>
      <c r="AB488" s="2">
        <f t="shared" si="576"/>
        <v>71.368499999999997</v>
      </c>
      <c r="AC488" s="2">
        <f t="shared" si="577"/>
        <v>14.58</v>
      </c>
      <c r="AD488" s="2">
        <f>ROUND(((((ET488*1.25))-((EU488*1.25)))+AE488),6)</f>
        <v>5.9124999999999996</v>
      </c>
      <c r="AE488" s="2">
        <f>ROUND(((EU488*1.25)),6)</f>
        <v>0.15</v>
      </c>
      <c r="AF488" s="2">
        <f>ROUND(((EV488*1.15)),6)</f>
        <v>50.875999999999998</v>
      </c>
      <c r="AG488" s="2">
        <f t="shared" si="578"/>
        <v>0</v>
      </c>
      <c r="AH488" s="2">
        <f>((EW488*1.15))</f>
        <v>5.1289999999999996</v>
      </c>
      <c r="AI488" s="2">
        <f>((EX488*1.25))</f>
        <v>1.2500000000000001E-2</v>
      </c>
      <c r="AJ488" s="2">
        <f t="shared" si="579"/>
        <v>0</v>
      </c>
      <c r="AK488" s="2">
        <v>63.55</v>
      </c>
      <c r="AL488" s="2">
        <v>14.58</v>
      </c>
      <c r="AM488" s="2">
        <v>4.7300000000000004</v>
      </c>
      <c r="AN488" s="2">
        <v>0.12</v>
      </c>
      <c r="AO488" s="2">
        <v>44.24</v>
      </c>
      <c r="AP488" s="2">
        <v>0</v>
      </c>
      <c r="AQ488" s="2">
        <v>4.46</v>
      </c>
      <c r="AR488" s="2">
        <v>0.01</v>
      </c>
      <c r="AS488" s="2">
        <v>0</v>
      </c>
      <c r="AT488" s="2">
        <v>115</v>
      </c>
      <c r="AU488" s="2">
        <v>71</v>
      </c>
      <c r="AV488" s="2">
        <v>1</v>
      </c>
      <c r="AW488" s="2">
        <v>1</v>
      </c>
      <c r="AX488" s="2"/>
      <c r="AY488" s="2"/>
      <c r="AZ488" s="2">
        <v>1</v>
      </c>
      <c r="BA488" s="2">
        <v>1</v>
      </c>
      <c r="BB488" s="2">
        <v>1</v>
      </c>
      <c r="BC488" s="2">
        <v>1</v>
      </c>
      <c r="BD488" s="2" t="s">
        <v>6</v>
      </c>
      <c r="BE488" s="2" t="s">
        <v>6</v>
      </c>
      <c r="BF488" s="2" t="s">
        <v>6</v>
      </c>
      <c r="BG488" s="2" t="s">
        <v>6</v>
      </c>
      <c r="BH488" s="2">
        <v>0</v>
      </c>
      <c r="BI488" s="2">
        <v>1</v>
      </c>
      <c r="BJ488" s="2" t="s">
        <v>775</v>
      </c>
      <c r="BK488" s="2"/>
      <c r="BL488" s="2"/>
      <c r="BM488" s="2">
        <v>16001</v>
      </c>
      <c r="BN488" s="2">
        <v>0</v>
      </c>
      <c r="BO488" s="2" t="s">
        <v>6</v>
      </c>
      <c r="BP488" s="2">
        <v>0</v>
      </c>
      <c r="BQ488" s="2">
        <v>2</v>
      </c>
      <c r="BR488" s="2">
        <v>0</v>
      </c>
      <c r="BS488" s="2">
        <v>1</v>
      </c>
      <c r="BT488" s="2">
        <v>1</v>
      </c>
      <c r="BU488" s="2">
        <v>1</v>
      </c>
      <c r="BV488" s="2">
        <v>1</v>
      </c>
      <c r="BW488" s="2">
        <v>1</v>
      </c>
      <c r="BX488" s="2">
        <v>1</v>
      </c>
      <c r="BY488" s="2" t="s">
        <v>6</v>
      </c>
      <c r="BZ488" s="2">
        <v>128</v>
      </c>
      <c r="CA488" s="2">
        <v>83</v>
      </c>
      <c r="CB488" s="2"/>
      <c r="CC488" s="2"/>
      <c r="CD488" s="2"/>
      <c r="CE488" s="2"/>
      <c r="CF488" s="2">
        <v>0</v>
      </c>
      <c r="CG488" s="2">
        <v>0</v>
      </c>
      <c r="CH488" s="2"/>
      <c r="CI488" s="2"/>
      <c r="CJ488" s="2"/>
      <c r="CK488" s="2"/>
      <c r="CL488" s="2"/>
      <c r="CM488" s="2">
        <v>0</v>
      </c>
      <c r="CN488" s="2" t="s">
        <v>1583</v>
      </c>
      <c r="CO488" s="2">
        <v>0</v>
      </c>
      <c r="CP488" s="2">
        <f t="shared" si="580"/>
        <v>428.22</v>
      </c>
      <c r="CQ488" s="2">
        <f t="shared" si="581"/>
        <v>14.58</v>
      </c>
      <c r="CR488" s="2">
        <f t="shared" si="582"/>
        <v>5.9124999999999996</v>
      </c>
      <c r="CS488" s="2">
        <f t="shared" si="583"/>
        <v>0.15</v>
      </c>
      <c r="CT488" s="2">
        <f t="shared" si="584"/>
        <v>50.875999999999998</v>
      </c>
      <c r="CU488" s="2">
        <f t="shared" si="585"/>
        <v>0</v>
      </c>
      <c r="CV488" s="2">
        <f t="shared" si="586"/>
        <v>5.1289999999999996</v>
      </c>
      <c r="CW488" s="2">
        <f t="shared" si="587"/>
        <v>1.2500000000000001E-2</v>
      </c>
      <c r="CX488" s="2">
        <f t="shared" si="588"/>
        <v>0</v>
      </c>
      <c r="CY488" s="2">
        <f t="shared" si="589"/>
        <v>352.08399999999995</v>
      </c>
      <c r="CZ488" s="2">
        <f t="shared" si="590"/>
        <v>217.37359999999998</v>
      </c>
      <c r="DA488" s="2"/>
      <c r="DB488" s="2"/>
      <c r="DC488" s="2" t="s">
        <v>6</v>
      </c>
      <c r="DD488" s="2" t="s">
        <v>6</v>
      </c>
      <c r="DE488" s="2" t="s">
        <v>96</v>
      </c>
      <c r="DF488" s="2" t="s">
        <v>96</v>
      </c>
      <c r="DG488" s="2" t="s">
        <v>97</v>
      </c>
      <c r="DH488" s="2" t="s">
        <v>6</v>
      </c>
      <c r="DI488" s="2" t="s">
        <v>97</v>
      </c>
      <c r="DJ488" s="2" t="s">
        <v>96</v>
      </c>
      <c r="DK488" s="2" t="s">
        <v>6</v>
      </c>
      <c r="DL488" s="2" t="s">
        <v>6</v>
      </c>
      <c r="DM488" s="2" t="s">
        <v>6</v>
      </c>
      <c r="DN488" s="2">
        <v>0</v>
      </c>
      <c r="DO488" s="2">
        <v>0</v>
      </c>
      <c r="DP488" s="2">
        <v>1</v>
      </c>
      <c r="DQ488" s="2">
        <v>1</v>
      </c>
      <c r="DR488" s="2"/>
      <c r="DS488" s="2"/>
      <c r="DT488" s="2"/>
      <c r="DU488" s="2">
        <v>1013</v>
      </c>
      <c r="DV488" s="2" t="s">
        <v>447</v>
      </c>
      <c r="DW488" s="2" t="s">
        <v>447</v>
      </c>
      <c r="DX488" s="2">
        <v>1</v>
      </c>
      <c r="DY488" s="2"/>
      <c r="DZ488" s="2"/>
      <c r="EA488" s="2"/>
      <c r="EB488" s="2"/>
      <c r="EC488" s="2"/>
      <c r="ED488" s="2"/>
      <c r="EE488" s="2">
        <v>16510514</v>
      </c>
      <c r="EF488" s="2">
        <v>2</v>
      </c>
      <c r="EG488" s="2" t="s">
        <v>20</v>
      </c>
      <c r="EH488" s="2">
        <v>0</v>
      </c>
      <c r="EI488" s="2" t="s">
        <v>6</v>
      </c>
      <c r="EJ488" s="2">
        <v>1</v>
      </c>
      <c r="EK488" s="2">
        <v>16001</v>
      </c>
      <c r="EL488" s="2" t="s">
        <v>647</v>
      </c>
      <c r="EM488" s="2" t="s">
        <v>648</v>
      </c>
      <c r="EN488" s="2"/>
      <c r="EO488" s="2" t="s">
        <v>100</v>
      </c>
      <c r="EP488" s="2"/>
      <c r="EQ488" s="2">
        <v>0</v>
      </c>
      <c r="ER488" s="2">
        <v>63.55</v>
      </c>
      <c r="ES488" s="2">
        <v>14.58</v>
      </c>
      <c r="ET488" s="2">
        <v>4.7300000000000004</v>
      </c>
      <c r="EU488" s="2">
        <v>0.12</v>
      </c>
      <c r="EV488" s="2">
        <v>44.24</v>
      </c>
      <c r="EW488" s="2">
        <v>4.46</v>
      </c>
      <c r="EX488" s="2">
        <v>0.01</v>
      </c>
      <c r="EY488" s="2">
        <v>0</v>
      </c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>
        <v>0</v>
      </c>
      <c r="FR488" s="2">
        <f t="shared" si="591"/>
        <v>0</v>
      </c>
      <c r="FS488" s="2">
        <v>0</v>
      </c>
      <c r="FT488" s="2" t="s">
        <v>23</v>
      </c>
      <c r="FU488" s="2" t="s">
        <v>24</v>
      </c>
      <c r="FV488" s="2"/>
      <c r="FW488" s="2"/>
      <c r="FX488" s="2">
        <v>115.2</v>
      </c>
      <c r="FY488" s="2">
        <v>70.55</v>
      </c>
      <c r="FZ488" s="2"/>
      <c r="GA488" s="2" t="s">
        <v>6</v>
      </c>
      <c r="GB488" s="2"/>
      <c r="GC488" s="2"/>
      <c r="GD488" s="2">
        <v>0</v>
      </c>
      <c r="GE488" s="2"/>
      <c r="GF488" s="2">
        <v>-1909433699</v>
      </c>
      <c r="GG488" s="2">
        <v>2</v>
      </c>
      <c r="GH488" s="2">
        <v>1</v>
      </c>
      <c r="GI488" s="2">
        <v>-2</v>
      </c>
      <c r="GJ488" s="2">
        <v>0</v>
      </c>
      <c r="GK488" s="2">
        <f>ROUND(R488*(R12)/100,2)</f>
        <v>0</v>
      </c>
      <c r="GL488" s="2">
        <f t="shared" si="592"/>
        <v>0</v>
      </c>
      <c r="GM488" s="2">
        <f t="shared" si="593"/>
        <v>997.67</v>
      </c>
      <c r="GN488" s="2">
        <f t="shared" si="594"/>
        <v>997.67</v>
      </c>
      <c r="GO488" s="2">
        <f t="shared" si="595"/>
        <v>0</v>
      </c>
      <c r="GP488" s="2">
        <f t="shared" si="596"/>
        <v>0</v>
      </c>
      <c r="GQ488" s="2"/>
      <c r="GR488" s="2">
        <v>0</v>
      </c>
      <c r="GS488" s="2">
        <v>3</v>
      </c>
      <c r="GT488" s="2">
        <v>0</v>
      </c>
      <c r="GU488" s="2" t="s">
        <v>6</v>
      </c>
      <c r="GV488" s="2">
        <f t="shared" si="597"/>
        <v>0</v>
      </c>
      <c r="GW488" s="2">
        <v>1</v>
      </c>
      <c r="GX488" s="2">
        <f t="shared" si="598"/>
        <v>0</v>
      </c>
      <c r="GY488" s="2"/>
      <c r="GZ488" s="2"/>
      <c r="HA488" s="2">
        <v>0</v>
      </c>
      <c r="HB488" s="2">
        <v>0</v>
      </c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>
        <v>0</v>
      </c>
      <c r="IL488" s="2"/>
      <c r="IM488" s="2"/>
      <c r="IN488" s="2"/>
      <c r="IO488" s="2"/>
      <c r="IP488" s="2"/>
      <c r="IQ488" s="2"/>
      <c r="IR488" s="2"/>
      <c r="IS488" s="2"/>
      <c r="IT488" s="2"/>
      <c r="IU488" s="2"/>
    </row>
    <row r="489" spans="1:255" x14ac:dyDescent="0.2">
      <c r="A489">
        <v>17</v>
      </c>
      <c r="B489">
        <v>1</v>
      </c>
      <c r="C489">
        <f>ROW(SmtRes!A1144)</f>
        <v>1144</v>
      </c>
      <c r="D489">
        <f>ROW(EtalonRes!A1094)</f>
        <v>1094</v>
      </c>
      <c r="E489" t="s">
        <v>772</v>
      </c>
      <c r="F489" t="s">
        <v>773</v>
      </c>
      <c r="G489" t="s">
        <v>774</v>
      </c>
      <c r="H489" t="s">
        <v>447</v>
      </c>
      <c r="I489">
        <v>6</v>
      </c>
      <c r="J489">
        <v>0</v>
      </c>
      <c r="O489">
        <f t="shared" si="565"/>
        <v>3053.15</v>
      </c>
      <c r="P489">
        <f t="shared" si="566"/>
        <v>623.73</v>
      </c>
      <c r="Q489">
        <f t="shared" si="567"/>
        <v>252.94</v>
      </c>
      <c r="R489">
        <f t="shared" si="568"/>
        <v>6.42</v>
      </c>
      <c r="S489">
        <f t="shared" si="569"/>
        <v>2176.48</v>
      </c>
      <c r="T489">
        <f t="shared" si="570"/>
        <v>0</v>
      </c>
      <c r="U489">
        <f t="shared" si="571"/>
        <v>30.773999999999997</v>
      </c>
      <c r="V489">
        <f t="shared" si="572"/>
        <v>7.5000000000000011E-2</v>
      </c>
      <c r="W489">
        <f t="shared" si="573"/>
        <v>0</v>
      </c>
      <c r="X489">
        <f t="shared" si="574"/>
        <v>2510.34</v>
      </c>
      <c r="Y489">
        <f t="shared" si="575"/>
        <v>1549.86</v>
      </c>
      <c r="AA489">
        <v>16688586</v>
      </c>
      <c r="AB489">
        <f t="shared" si="576"/>
        <v>71.368499999999997</v>
      </c>
      <c r="AC489">
        <f t="shared" si="577"/>
        <v>14.58</v>
      </c>
      <c r="AD489">
        <f>ROUND(((((ET489*1.25))-((EU489*1.25)))+AE489),6)</f>
        <v>5.9124999999999996</v>
      </c>
      <c r="AE489">
        <f>ROUND(((EU489*1.25)),6)</f>
        <v>0.15</v>
      </c>
      <c r="AF489">
        <f>ROUND(((EV489*1.15)),6)</f>
        <v>50.875999999999998</v>
      </c>
      <c r="AG489">
        <f t="shared" si="578"/>
        <v>0</v>
      </c>
      <c r="AH489">
        <f>((EW489*1.15))</f>
        <v>5.1289999999999996</v>
      </c>
      <c r="AI489">
        <f>((EX489*1.25))</f>
        <v>1.2500000000000001E-2</v>
      </c>
      <c r="AJ489">
        <f t="shared" si="579"/>
        <v>0</v>
      </c>
      <c r="AK489">
        <v>63.55</v>
      </c>
      <c r="AL489">
        <v>14.58</v>
      </c>
      <c r="AM489">
        <v>4.7300000000000004</v>
      </c>
      <c r="AN489">
        <v>0.12</v>
      </c>
      <c r="AO489">
        <v>44.24</v>
      </c>
      <c r="AP489">
        <v>0</v>
      </c>
      <c r="AQ489">
        <v>4.46</v>
      </c>
      <c r="AR489">
        <v>0.01</v>
      </c>
      <c r="AS489">
        <v>0</v>
      </c>
      <c r="AT489">
        <v>115</v>
      </c>
      <c r="AU489">
        <v>71</v>
      </c>
      <c r="AV489">
        <v>1</v>
      </c>
      <c r="AW489">
        <v>1</v>
      </c>
      <c r="AZ489">
        <v>7.13</v>
      </c>
      <c r="BA489">
        <v>7.13</v>
      </c>
      <c r="BB489">
        <v>7.13</v>
      </c>
      <c r="BC489">
        <v>7.13</v>
      </c>
      <c r="BD489" t="s">
        <v>6</v>
      </c>
      <c r="BE489" t="s">
        <v>6</v>
      </c>
      <c r="BF489" t="s">
        <v>6</v>
      </c>
      <c r="BG489" t="s">
        <v>6</v>
      </c>
      <c r="BH489">
        <v>0</v>
      </c>
      <c r="BI489">
        <v>1</v>
      </c>
      <c r="BJ489" t="s">
        <v>775</v>
      </c>
      <c r="BM489">
        <v>16001</v>
      </c>
      <c r="BN489">
        <v>0</v>
      </c>
      <c r="BO489" t="s">
        <v>6</v>
      </c>
      <c r="BP489">
        <v>0</v>
      </c>
      <c r="BQ489">
        <v>2</v>
      </c>
      <c r="BR489">
        <v>0</v>
      </c>
      <c r="BS489">
        <v>7.13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6</v>
      </c>
      <c r="BZ489">
        <v>128</v>
      </c>
      <c r="CA489">
        <v>83</v>
      </c>
      <c r="CF489">
        <v>0</v>
      </c>
      <c r="CG489">
        <v>0</v>
      </c>
      <c r="CM489">
        <v>0</v>
      </c>
      <c r="CN489" t="s">
        <v>1583</v>
      </c>
      <c r="CO489">
        <v>0</v>
      </c>
      <c r="CP489">
        <f t="shared" si="580"/>
        <v>3053.15</v>
      </c>
      <c r="CQ489">
        <f t="shared" si="581"/>
        <v>103.9554</v>
      </c>
      <c r="CR489">
        <f t="shared" si="582"/>
        <v>42.156124999999996</v>
      </c>
      <c r="CS489">
        <f t="shared" si="583"/>
        <v>1.0694999999999999</v>
      </c>
      <c r="CT489">
        <f t="shared" si="584"/>
        <v>362.74588</v>
      </c>
      <c r="CU489">
        <f t="shared" si="585"/>
        <v>0</v>
      </c>
      <c r="CV489">
        <f t="shared" si="586"/>
        <v>5.1289999999999996</v>
      </c>
      <c r="CW489">
        <f t="shared" si="587"/>
        <v>1.2500000000000001E-2</v>
      </c>
      <c r="CX489">
        <f t="shared" si="588"/>
        <v>0</v>
      </c>
      <c r="CY489">
        <f t="shared" si="589"/>
        <v>2510.335</v>
      </c>
      <c r="CZ489">
        <f t="shared" si="590"/>
        <v>1549.8589999999999</v>
      </c>
      <c r="DC489" t="s">
        <v>6</v>
      </c>
      <c r="DD489" t="s">
        <v>6</v>
      </c>
      <c r="DE489" t="s">
        <v>96</v>
      </c>
      <c r="DF489" t="s">
        <v>96</v>
      </c>
      <c r="DG489" t="s">
        <v>97</v>
      </c>
      <c r="DH489" t="s">
        <v>6</v>
      </c>
      <c r="DI489" t="s">
        <v>97</v>
      </c>
      <c r="DJ489" t="s">
        <v>96</v>
      </c>
      <c r="DK489" t="s">
        <v>6</v>
      </c>
      <c r="DL489" t="s">
        <v>6</v>
      </c>
      <c r="DM489" t="s">
        <v>6</v>
      </c>
      <c r="DN489">
        <v>0</v>
      </c>
      <c r="DO489">
        <v>0</v>
      </c>
      <c r="DP489">
        <v>1</v>
      </c>
      <c r="DQ489">
        <v>1</v>
      </c>
      <c r="DU489">
        <v>1013</v>
      </c>
      <c r="DV489" t="s">
        <v>447</v>
      </c>
      <c r="DW489" t="s">
        <v>447</v>
      </c>
      <c r="DX489">
        <v>1</v>
      </c>
      <c r="EE489">
        <v>16510514</v>
      </c>
      <c r="EF489">
        <v>2</v>
      </c>
      <c r="EG489" t="s">
        <v>20</v>
      </c>
      <c r="EH489">
        <v>0</v>
      </c>
      <c r="EI489" t="s">
        <v>6</v>
      </c>
      <c r="EJ489">
        <v>1</v>
      </c>
      <c r="EK489">
        <v>16001</v>
      </c>
      <c r="EL489" t="s">
        <v>647</v>
      </c>
      <c r="EM489" t="s">
        <v>648</v>
      </c>
      <c r="EO489" t="s">
        <v>100</v>
      </c>
      <c r="EQ489">
        <v>0</v>
      </c>
      <c r="ER489">
        <v>63.55</v>
      </c>
      <c r="ES489">
        <v>14.58</v>
      </c>
      <c r="ET489">
        <v>4.7300000000000004</v>
      </c>
      <c r="EU489">
        <v>0.12</v>
      </c>
      <c r="EV489">
        <v>44.24</v>
      </c>
      <c r="EW489">
        <v>4.46</v>
      </c>
      <c r="EX489">
        <v>0.01</v>
      </c>
      <c r="EY489">
        <v>0</v>
      </c>
      <c r="FQ489">
        <v>0</v>
      </c>
      <c r="FR489">
        <f t="shared" si="591"/>
        <v>0</v>
      </c>
      <c r="FS489">
        <v>0</v>
      </c>
      <c r="FT489" t="s">
        <v>23</v>
      </c>
      <c r="FU489" t="s">
        <v>24</v>
      </c>
      <c r="FX489">
        <v>115.2</v>
      </c>
      <c r="FY489">
        <v>70.55</v>
      </c>
      <c r="GA489" t="s">
        <v>6</v>
      </c>
      <c r="GD489">
        <v>0</v>
      </c>
      <c r="GF489">
        <v>-1909433699</v>
      </c>
      <c r="GG489">
        <v>1</v>
      </c>
      <c r="GH489">
        <v>1</v>
      </c>
      <c r="GI489">
        <v>4</v>
      </c>
      <c r="GJ489">
        <v>0</v>
      </c>
      <c r="GK489">
        <f>ROUND(R489*(S12)/100,2)</f>
        <v>0</v>
      </c>
      <c r="GL489">
        <f t="shared" si="592"/>
        <v>0</v>
      </c>
      <c r="GM489">
        <f t="shared" si="593"/>
        <v>7113.35</v>
      </c>
      <c r="GN489">
        <f t="shared" si="594"/>
        <v>7113.35</v>
      </c>
      <c r="GO489">
        <f t="shared" si="595"/>
        <v>0</v>
      </c>
      <c r="GP489">
        <f t="shared" si="596"/>
        <v>0</v>
      </c>
      <c r="GR489">
        <v>0</v>
      </c>
      <c r="GS489">
        <v>3</v>
      </c>
      <c r="GT489">
        <v>0</v>
      </c>
      <c r="GU489" t="s">
        <v>6</v>
      </c>
      <c r="GV489">
        <f t="shared" si="597"/>
        <v>0</v>
      </c>
      <c r="GW489">
        <v>1</v>
      </c>
      <c r="GX489">
        <f t="shared" si="598"/>
        <v>0</v>
      </c>
      <c r="HA489">
        <v>0</v>
      </c>
      <c r="HB489">
        <v>0</v>
      </c>
      <c r="IK489">
        <v>0</v>
      </c>
    </row>
    <row r="491" spans="1:255" x14ac:dyDescent="0.2">
      <c r="A491" s="3">
        <v>51</v>
      </c>
      <c r="B491" s="3">
        <f>B410</f>
        <v>1</v>
      </c>
      <c r="C491" s="3">
        <f>A410</f>
        <v>4</v>
      </c>
      <c r="D491" s="3">
        <f>ROW(A410)</f>
        <v>410</v>
      </c>
      <c r="E491" s="3"/>
      <c r="F491" s="3" t="str">
        <f>IF(F410&lt;&gt;"",F410,"")</f>
        <v>Новый раздел</v>
      </c>
      <c r="G491" s="3" t="str">
        <f>IF(G410&lt;&gt;"",G410,"")</f>
        <v>Раздел : Система отопления и вентиляции</v>
      </c>
      <c r="H491" s="3">
        <v>0</v>
      </c>
      <c r="I491" s="3"/>
      <c r="J491" s="3"/>
      <c r="K491" s="3"/>
      <c r="L491" s="3"/>
      <c r="M491" s="3"/>
      <c r="N491" s="3"/>
      <c r="O491" s="3">
        <f t="shared" ref="O491:T491" si="602">ROUND(AB491,2)</f>
        <v>20691.830000000002</v>
      </c>
      <c r="P491" s="3">
        <f t="shared" si="602"/>
        <v>19029.14</v>
      </c>
      <c r="Q491" s="3">
        <f t="shared" si="602"/>
        <v>249.73</v>
      </c>
      <c r="R491" s="3">
        <f t="shared" si="602"/>
        <v>23.54</v>
      </c>
      <c r="S491" s="3">
        <f t="shared" si="602"/>
        <v>1412.96</v>
      </c>
      <c r="T491" s="3">
        <f t="shared" si="602"/>
        <v>0</v>
      </c>
      <c r="U491" s="3">
        <f>AH491</f>
        <v>154.76460939999996</v>
      </c>
      <c r="V491" s="3">
        <f>AI491</f>
        <v>1.9393545000000001</v>
      </c>
      <c r="W491" s="3">
        <f>ROUND(AJ491,2)</f>
        <v>0</v>
      </c>
      <c r="X491" s="3">
        <f>ROUND(AK491,2)</f>
        <v>1528.91</v>
      </c>
      <c r="Y491" s="3">
        <f>ROUND(AL491,2)</f>
        <v>950.85</v>
      </c>
      <c r="Z491" s="3"/>
      <c r="AA491" s="3"/>
      <c r="AB491" s="3">
        <f>ROUND(SUMIF(AA414:AA489,"=16688585",O414:O489),2)</f>
        <v>20691.830000000002</v>
      </c>
      <c r="AC491" s="3">
        <f>ROUND(SUMIF(AA414:AA489,"=16688585",P414:P489),2)</f>
        <v>19029.14</v>
      </c>
      <c r="AD491" s="3">
        <f>ROUND(SUMIF(AA414:AA489,"=16688585",Q414:Q489),2)</f>
        <v>249.73</v>
      </c>
      <c r="AE491" s="3">
        <f>ROUND(SUMIF(AA414:AA489,"=16688585",R414:R489),2)</f>
        <v>23.54</v>
      </c>
      <c r="AF491" s="3">
        <f>ROUND(SUMIF(AA414:AA489,"=16688585",S414:S489),2)</f>
        <v>1412.96</v>
      </c>
      <c r="AG491" s="3">
        <f>ROUND(SUMIF(AA414:AA489,"=16688585",T414:T489),2)</f>
        <v>0</v>
      </c>
      <c r="AH491" s="3">
        <f>SUMIF(AA414:AA489,"=16688585",U414:U489)</f>
        <v>154.76460939999996</v>
      </c>
      <c r="AI491" s="3">
        <f>SUMIF(AA414:AA489,"=16688585",V414:V489)</f>
        <v>1.9393545000000001</v>
      </c>
      <c r="AJ491" s="3">
        <f>ROUND(SUMIF(AA414:AA489,"=16688585",W414:W489),2)</f>
        <v>0</v>
      </c>
      <c r="AK491" s="3">
        <f>ROUND(SUMIF(AA414:AA489,"=16688585",X414:X489),2)</f>
        <v>1528.91</v>
      </c>
      <c r="AL491" s="3">
        <f>ROUND(SUMIF(AA414:AA489,"=16688585",Y414:Y489),2)</f>
        <v>950.85</v>
      </c>
      <c r="AM491" s="3"/>
      <c r="AN491" s="3"/>
      <c r="AO491" s="3">
        <f t="shared" ref="AO491:BC491" si="603">ROUND(BX491,2)</f>
        <v>0</v>
      </c>
      <c r="AP491" s="3">
        <f t="shared" si="603"/>
        <v>0</v>
      </c>
      <c r="AQ491" s="3">
        <f t="shared" si="603"/>
        <v>0</v>
      </c>
      <c r="AR491" s="3">
        <f t="shared" si="603"/>
        <v>23171.59</v>
      </c>
      <c r="AS491" s="3">
        <f t="shared" si="603"/>
        <v>22595.8</v>
      </c>
      <c r="AT491" s="3">
        <f t="shared" si="603"/>
        <v>575.79</v>
      </c>
      <c r="AU491" s="3">
        <f t="shared" si="603"/>
        <v>0</v>
      </c>
      <c r="AV491" s="3">
        <f t="shared" si="603"/>
        <v>19029.14</v>
      </c>
      <c r="AW491" s="3">
        <f t="shared" si="603"/>
        <v>19029.14</v>
      </c>
      <c r="AX491" s="3">
        <f t="shared" si="603"/>
        <v>0</v>
      </c>
      <c r="AY491" s="3">
        <f t="shared" si="603"/>
        <v>19029.14</v>
      </c>
      <c r="AZ491" s="3">
        <f t="shared" si="603"/>
        <v>0</v>
      </c>
      <c r="BA491" s="3">
        <f t="shared" si="603"/>
        <v>0</v>
      </c>
      <c r="BB491" s="3">
        <f t="shared" si="603"/>
        <v>0</v>
      </c>
      <c r="BC491" s="3">
        <f t="shared" si="603"/>
        <v>0</v>
      </c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>
        <f>ROUND(SUMIF(AA414:AA489,"=16688585",FQ414:FQ489),2)</f>
        <v>0</v>
      </c>
      <c r="BY491" s="3">
        <f>ROUND(SUMIF(AA414:AA489,"=16688585",FR414:FR489),2)</f>
        <v>0</v>
      </c>
      <c r="BZ491" s="3">
        <f>ROUND(SUMIF(AA414:AA489,"=16688585",GL414:GL489),2)</f>
        <v>0</v>
      </c>
      <c r="CA491" s="3">
        <f>ROUND(SUMIF(AA414:AA489,"=16688585",GM414:GM489),2)</f>
        <v>23171.59</v>
      </c>
      <c r="CB491" s="3">
        <f>ROUND(SUMIF(AA414:AA489,"=16688585",GN414:GN489),2)</f>
        <v>22595.8</v>
      </c>
      <c r="CC491" s="3">
        <f>ROUND(SUMIF(AA414:AA489,"=16688585",GO414:GO489),2)</f>
        <v>575.79</v>
      </c>
      <c r="CD491" s="3">
        <f>ROUND(SUMIF(AA414:AA489,"=16688585",GP414:GP489),2)</f>
        <v>0</v>
      </c>
      <c r="CE491" s="3">
        <f>AC491-BX491</f>
        <v>19029.14</v>
      </c>
      <c r="CF491" s="3">
        <f>AC491-BY491</f>
        <v>19029.14</v>
      </c>
      <c r="CG491" s="3">
        <f>BX491-BZ491</f>
        <v>0</v>
      </c>
      <c r="CH491" s="3">
        <f>AC491-BX491-BY491+BZ491</f>
        <v>19029.14</v>
      </c>
      <c r="CI491" s="3">
        <f>BY491-BZ491</f>
        <v>0</v>
      </c>
      <c r="CJ491" s="3">
        <f>ROUND(SUMIF(AA414:AA489,"=16688585",GX414:GX489),2)</f>
        <v>0</v>
      </c>
      <c r="CK491" s="3">
        <f>ROUND(SUMIF(AA414:AA489,"=16688585",GY414:GY489),2)</f>
        <v>0</v>
      </c>
      <c r="CL491" s="3">
        <f>ROUND(SUMIF(AA414:AA489,"=16688585",GZ414:GZ489),2)</f>
        <v>0</v>
      </c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4">
        <f t="shared" ref="DG491:DL491" si="604">ROUND(DT491,2)</f>
        <v>147532.57999999999</v>
      </c>
      <c r="DH491" s="4">
        <f t="shared" si="604"/>
        <v>135677.72</v>
      </c>
      <c r="DI491" s="4">
        <f t="shared" si="604"/>
        <v>1780.46</v>
      </c>
      <c r="DJ491" s="4">
        <f t="shared" si="604"/>
        <v>167.79</v>
      </c>
      <c r="DK491" s="4">
        <f t="shared" si="604"/>
        <v>10074.4</v>
      </c>
      <c r="DL491" s="4">
        <f t="shared" si="604"/>
        <v>0</v>
      </c>
      <c r="DM491" s="4">
        <f>DZ491</f>
        <v>154.76460939999996</v>
      </c>
      <c r="DN491" s="4">
        <f>EA491</f>
        <v>1.9393545000000001</v>
      </c>
      <c r="DO491" s="4">
        <f>ROUND(EB491,2)</f>
        <v>0</v>
      </c>
      <c r="DP491" s="4">
        <f>ROUND(EC491,2)</f>
        <v>10901.25</v>
      </c>
      <c r="DQ491" s="4">
        <f>ROUND(ED491,2)</f>
        <v>6779.49</v>
      </c>
      <c r="DR491" s="4"/>
      <c r="DS491" s="4"/>
      <c r="DT491" s="4">
        <f>ROUND(SUMIF(AA414:AA489,"=16688586",O414:O489),2)</f>
        <v>147532.57999999999</v>
      </c>
      <c r="DU491" s="4">
        <f>ROUND(SUMIF(AA414:AA489,"=16688586",P414:P489),2)</f>
        <v>135677.72</v>
      </c>
      <c r="DV491" s="4">
        <f>ROUND(SUMIF(AA414:AA489,"=16688586",Q414:Q489),2)</f>
        <v>1780.46</v>
      </c>
      <c r="DW491" s="4">
        <f>ROUND(SUMIF(AA414:AA489,"=16688586",R414:R489),2)</f>
        <v>167.79</v>
      </c>
      <c r="DX491" s="4">
        <f>ROUND(SUMIF(AA414:AA489,"=16688586",S414:S489),2)</f>
        <v>10074.4</v>
      </c>
      <c r="DY491" s="4">
        <f>ROUND(SUMIF(AA414:AA489,"=16688586",T414:T489),2)</f>
        <v>0</v>
      </c>
      <c r="DZ491" s="4">
        <f>SUMIF(AA414:AA489,"=16688586",U414:U489)</f>
        <v>154.76460939999996</v>
      </c>
      <c r="EA491" s="4">
        <f>SUMIF(AA414:AA489,"=16688586",V414:V489)</f>
        <v>1.9393545000000001</v>
      </c>
      <c r="EB491" s="4">
        <f>ROUND(SUMIF(AA414:AA489,"=16688586",W414:W489),2)</f>
        <v>0</v>
      </c>
      <c r="EC491" s="4">
        <f>ROUND(SUMIF(AA414:AA489,"=16688586",X414:X489),2)</f>
        <v>10901.25</v>
      </c>
      <c r="ED491" s="4">
        <f>ROUND(SUMIF(AA414:AA489,"=16688586",Y414:Y489),2)</f>
        <v>6779.49</v>
      </c>
      <c r="EE491" s="4"/>
      <c r="EF491" s="4"/>
      <c r="EG491" s="4">
        <f t="shared" ref="EG491:EU491" si="605">ROUND(FP491,2)</f>
        <v>0</v>
      </c>
      <c r="EH491" s="4">
        <f t="shared" si="605"/>
        <v>0</v>
      </c>
      <c r="EI491" s="4">
        <f t="shared" si="605"/>
        <v>0</v>
      </c>
      <c r="EJ491" s="4">
        <f t="shared" si="605"/>
        <v>165213.32</v>
      </c>
      <c r="EK491" s="4">
        <f t="shared" si="605"/>
        <v>161107.91</v>
      </c>
      <c r="EL491" s="4">
        <f t="shared" si="605"/>
        <v>4105.41</v>
      </c>
      <c r="EM491" s="4">
        <f t="shared" si="605"/>
        <v>0</v>
      </c>
      <c r="EN491" s="4">
        <f t="shared" si="605"/>
        <v>135677.72</v>
      </c>
      <c r="EO491" s="4">
        <f t="shared" si="605"/>
        <v>135677.72</v>
      </c>
      <c r="EP491" s="4">
        <f t="shared" si="605"/>
        <v>0</v>
      </c>
      <c r="EQ491" s="4">
        <f t="shared" si="605"/>
        <v>135677.72</v>
      </c>
      <c r="ER491" s="4">
        <f t="shared" si="605"/>
        <v>0</v>
      </c>
      <c r="ES491" s="4">
        <f t="shared" si="605"/>
        <v>0</v>
      </c>
      <c r="ET491" s="4">
        <f t="shared" si="605"/>
        <v>0</v>
      </c>
      <c r="EU491" s="4">
        <f t="shared" si="605"/>
        <v>0</v>
      </c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>
        <f>ROUND(SUMIF(AA414:AA489,"=16688586",FQ414:FQ489),2)</f>
        <v>0</v>
      </c>
      <c r="FQ491" s="4">
        <f>ROUND(SUMIF(AA414:AA489,"=16688586",FR414:FR489),2)</f>
        <v>0</v>
      </c>
      <c r="FR491" s="4">
        <f>ROUND(SUMIF(AA414:AA489,"=16688586",GL414:GL489),2)</f>
        <v>0</v>
      </c>
      <c r="FS491" s="4">
        <f>ROUND(SUMIF(AA414:AA489,"=16688586",GM414:GM489),2)</f>
        <v>165213.32</v>
      </c>
      <c r="FT491" s="4">
        <f>ROUND(SUMIF(AA414:AA489,"=16688586",GN414:GN489),2)</f>
        <v>161107.91</v>
      </c>
      <c r="FU491" s="4">
        <f>ROUND(SUMIF(AA414:AA489,"=16688586",GO414:GO489),2)</f>
        <v>4105.41</v>
      </c>
      <c r="FV491" s="4">
        <f>ROUND(SUMIF(AA414:AA489,"=16688586",GP414:GP489),2)</f>
        <v>0</v>
      </c>
      <c r="FW491" s="4">
        <f>DU491-FP491</f>
        <v>135677.72</v>
      </c>
      <c r="FX491" s="4">
        <f>DU491-FQ491</f>
        <v>135677.72</v>
      </c>
      <c r="FY491" s="4">
        <f>FP491-FR491</f>
        <v>0</v>
      </c>
      <c r="FZ491" s="4">
        <f>DU491-FP491-FQ491+FR491</f>
        <v>135677.72</v>
      </c>
      <c r="GA491" s="4">
        <f>FQ491-FR491</f>
        <v>0</v>
      </c>
      <c r="GB491" s="4">
        <f>ROUND(SUMIF(AA414:AA489,"=16688586",GX414:GX489),2)</f>
        <v>0</v>
      </c>
      <c r="GC491" s="4">
        <f>ROUND(SUMIF(AA414:AA489,"=16688586",GY414:GY489),2)</f>
        <v>0</v>
      </c>
      <c r="GD491" s="4">
        <f>ROUND(SUMIF(AA414:AA489,"=16688586",GZ414:GZ489),2)</f>
        <v>0</v>
      </c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"/>
      <c r="GW491" s="4"/>
      <c r="GX491" s="4">
        <v>0</v>
      </c>
    </row>
    <row r="493" spans="1:255" x14ac:dyDescent="0.2">
      <c r="A493" s="5">
        <v>50</v>
      </c>
      <c r="B493" s="5">
        <v>0</v>
      </c>
      <c r="C493" s="5">
        <v>0</v>
      </c>
      <c r="D493" s="5">
        <v>1</v>
      </c>
      <c r="E493" s="5">
        <v>201</v>
      </c>
      <c r="F493" s="5">
        <f>ROUND(Source!O491,O493)</f>
        <v>20691.830000000002</v>
      </c>
      <c r="G493" s="5" t="s">
        <v>369</v>
      </c>
      <c r="H493" s="5" t="s">
        <v>370</v>
      </c>
      <c r="I493" s="5"/>
      <c r="J493" s="5"/>
      <c r="K493" s="5">
        <v>201</v>
      </c>
      <c r="L493" s="5">
        <v>1</v>
      </c>
      <c r="M493" s="5">
        <v>3</v>
      </c>
      <c r="N493" s="5" t="s">
        <v>6</v>
      </c>
      <c r="O493" s="5">
        <v>2</v>
      </c>
      <c r="P493" s="5">
        <f>ROUND(Source!DG491,O493)</f>
        <v>147532.57999999999</v>
      </c>
      <c r="Q493" s="5"/>
      <c r="R493" s="5"/>
      <c r="S493" s="5"/>
      <c r="T493" s="5"/>
      <c r="U493" s="5"/>
      <c r="V493" s="5"/>
      <c r="W493" s="5"/>
    </row>
    <row r="494" spans="1:255" x14ac:dyDescent="0.2">
      <c r="A494" s="5">
        <v>50</v>
      </c>
      <c r="B494" s="5">
        <v>0</v>
      </c>
      <c r="C494" s="5">
        <v>0</v>
      </c>
      <c r="D494" s="5">
        <v>1</v>
      </c>
      <c r="E494" s="5">
        <v>202</v>
      </c>
      <c r="F494" s="5">
        <f>ROUND(Source!P491,O494)</f>
        <v>19029.14</v>
      </c>
      <c r="G494" s="5" t="s">
        <v>371</v>
      </c>
      <c r="H494" s="5" t="s">
        <v>372</v>
      </c>
      <c r="I494" s="5"/>
      <c r="J494" s="5"/>
      <c r="K494" s="5">
        <v>202</v>
      </c>
      <c r="L494" s="5">
        <v>2</v>
      </c>
      <c r="M494" s="5">
        <v>3</v>
      </c>
      <c r="N494" s="5" t="s">
        <v>6</v>
      </c>
      <c r="O494" s="5">
        <v>2</v>
      </c>
      <c r="P494" s="5">
        <f>ROUND(Source!DH491,O494)</f>
        <v>135677.72</v>
      </c>
      <c r="Q494" s="5"/>
      <c r="R494" s="5"/>
      <c r="S494" s="5"/>
      <c r="T494" s="5"/>
      <c r="U494" s="5"/>
      <c r="V494" s="5"/>
      <c r="W494" s="5"/>
    </row>
    <row r="495" spans="1:255" x14ac:dyDescent="0.2">
      <c r="A495" s="5">
        <v>50</v>
      </c>
      <c r="B495" s="5">
        <v>0</v>
      </c>
      <c r="C495" s="5">
        <v>0</v>
      </c>
      <c r="D495" s="5">
        <v>1</v>
      </c>
      <c r="E495" s="5">
        <v>222</v>
      </c>
      <c r="F495" s="5">
        <f>ROUND(Source!AO491,O495)</f>
        <v>0</v>
      </c>
      <c r="G495" s="5" t="s">
        <v>373</v>
      </c>
      <c r="H495" s="5" t="s">
        <v>374</v>
      </c>
      <c r="I495" s="5"/>
      <c r="J495" s="5"/>
      <c r="K495" s="5">
        <v>222</v>
      </c>
      <c r="L495" s="5">
        <v>3</v>
      </c>
      <c r="M495" s="5">
        <v>3</v>
      </c>
      <c r="N495" s="5" t="s">
        <v>6</v>
      </c>
      <c r="O495" s="5">
        <v>2</v>
      </c>
      <c r="P495" s="5">
        <f>ROUND(Source!EG491,O495)</f>
        <v>0</v>
      </c>
      <c r="Q495" s="5"/>
      <c r="R495" s="5"/>
      <c r="S495" s="5"/>
      <c r="T495" s="5"/>
      <c r="U495" s="5"/>
      <c r="V495" s="5"/>
      <c r="W495" s="5"/>
    </row>
    <row r="496" spans="1:255" x14ac:dyDescent="0.2">
      <c r="A496" s="5">
        <v>50</v>
      </c>
      <c r="B496" s="5">
        <v>0</v>
      </c>
      <c r="C496" s="5">
        <v>0</v>
      </c>
      <c r="D496" s="5">
        <v>1</v>
      </c>
      <c r="E496" s="5">
        <v>225</v>
      </c>
      <c r="F496" s="5">
        <f>ROUND(Source!AV491,O496)</f>
        <v>19029.14</v>
      </c>
      <c r="G496" s="5" t="s">
        <v>375</v>
      </c>
      <c r="H496" s="5" t="s">
        <v>376</v>
      </c>
      <c r="I496" s="5"/>
      <c r="J496" s="5"/>
      <c r="K496" s="5">
        <v>225</v>
      </c>
      <c r="L496" s="5">
        <v>4</v>
      </c>
      <c r="M496" s="5">
        <v>3</v>
      </c>
      <c r="N496" s="5" t="s">
        <v>6</v>
      </c>
      <c r="O496" s="5">
        <v>2</v>
      </c>
      <c r="P496" s="5">
        <f>ROUND(Source!EN491,O496)</f>
        <v>135677.72</v>
      </c>
      <c r="Q496" s="5"/>
      <c r="R496" s="5"/>
      <c r="S496" s="5"/>
      <c r="T496" s="5"/>
      <c r="U496" s="5"/>
      <c r="V496" s="5"/>
      <c r="W496" s="5"/>
    </row>
    <row r="497" spans="1:23" x14ac:dyDescent="0.2">
      <c r="A497" s="5">
        <v>50</v>
      </c>
      <c r="B497" s="5">
        <v>0</v>
      </c>
      <c r="C497" s="5">
        <v>0</v>
      </c>
      <c r="D497" s="5">
        <v>1</v>
      </c>
      <c r="E497" s="5">
        <v>226</v>
      </c>
      <c r="F497" s="5">
        <f>ROUND(Source!AW491,O497)</f>
        <v>19029.14</v>
      </c>
      <c r="G497" s="5" t="s">
        <v>377</v>
      </c>
      <c r="H497" s="5" t="s">
        <v>378</v>
      </c>
      <c r="I497" s="5"/>
      <c r="J497" s="5"/>
      <c r="K497" s="5">
        <v>226</v>
      </c>
      <c r="L497" s="5">
        <v>5</v>
      </c>
      <c r="M497" s="5">
        <v>3</v>
      </c>
      <c r="N497" s="5" t="s">
        <v>6</v>
      </c>
      <c r="O497" s="5">
        <v>2</v>
      </c>
      <c r="P497" s="5">
        <f>ROUND(Source!EO491,O497)</f>
        <v>135677.72</v>
      </c>
      <c r="Q497" s="5"/>
      <c r="R497" s="5"/>
      <c r="S497" s="5"/>
      <c r="T497" s="5"/>
      <c r="U497" s="5"/>
      <c r="V497" s="5"/>
      <c r="W497" s="5"/>
    </row>
    <row r="498" spans="1:23" x14ac:dyDescent="0.2">
      <c r="A498" s="5">
        <v>50</v>
      </c>
      <c r="B498" s="5">
        <v>0</v>
      </c>
      <c r="C498" s="5">
        <v>0</v>
      </c>
      <c r="D498" s="5">
        <v>1</v>
      </c>
      <c r="E498" s="5">
        <v>227</v>
      </c>
      <c r="F498" s="5">
        <f>ROUND(Source!AX491,O498)</f>
        <v>0</v>
      </c>
      <c r="G498" s="5" t="s">
        <v>379</v>
      </c>
      <c r="H498" s="5" t="s">
        <v>380</v>
      </c>
      <c r="I498" s="5"/>
      <c r="J498" s="5"/>
      <c r="K498" s="5">
        <v>227</v>
      </c>
      <c r="L498" s="5">
        <v>6</v>
      </c>
      <c r="M498" s="5">
        <v>3</v>
      </c>
      <c r="N498" s="5" t="s">
        <v>6</v>
      </c>
      <c r="O498" s="5">
        <v>2</v>
      </c>
      <c r="P498" s="5">
        <f>ROUND(Source!EP491,O498)</f>
        <v>0</v>
      </c>
      <c r="Q498" s="5"/>
      <c r="R498" s="5"/>
      <c r="S498" s="5"/>
      <c r="T498" s="5"/>
      <c r="U498" s="5"/>
      <c r="V498" s="5"/>
      <c r="W498" s="5"/>
    </row>
    <row r="499" spans="1:23" x14ac:dyDescent="0.2">
      <c r="A499" s="5">
        <v>50</v>
      </c>
      <c r="B499" s="5">
        <v>0</v>
      </c>
      <c r="C499" s="5">
        <v>0</v>
      </c>
      <c r="D499" s="5">
        <v>1</v>
      </c>
      <c r="E499" s="5">
        <v>228</v>
      </c>
      <c r="F499" s="5">
        <f>ROUND(Source!AY491,O499)</f>
        <v>19029.14</v>
      </c>
      <c r="G499" s="5" t="s">
        <v>381</v>
      </c>
      <c r="H499" s="5" t="s">
        <v>382</v>
      </c>
      <c r="I499" s="5"/>
      <c r="J499" s="5"/>
      <c r="K499" s="5">
        <v>228</v>
      </c>
      <c r="L499" s="5">
        <v>7</v>
      </c>
      <c r="M499" s="5">
        <v>3</v>
      </c>
      <c r="N499" s="5" t="s">
        <v>6</v>
      </c>
      <c r="O499" s="5">
        <v>2</v>
      </c>
      <c r="P499" s="5">
        <f>ROUND(Source!EQ491,O499)</f>
        <v>135677.72</v>
      </c>
      <c r="Q499" s="5"/>
      <c r="R499" s="5"/>
      <c r="S499" s="5"/>
      <c r="T499" s="5"/>
      <c r="U499" s="5"/>
      <c r="V499" s="5"/>
      <c r="W499" s="5"/>
    </row>
    <row r="500" spans="1:23" x14ac:dyDescent="0.2">
      <c r="A500" s="5">
        <v>50</v>
      </c>
      <c r="B500" s="5">
        <v>0</v>
      </c>
      <c r="C500" s="5">
        <v>0</v>
      </c>
      <c r="D500" s="5">
        <v>1</v>
      </c>
      <c r="E500" s="5">
        <v>216</v>
      </c>
      <c r="F500" s="5">
        <f>ROUND(Source!AP491,O500)</f>
        <v>0</v>
      </c>
      <c r="G500" s="5" t="s">
        <v>383</v>
      </c>
      <c r="H500" s="5" t="s">
        <v>384</v>
      </c>
      <c r="I500" s="5"/>
      <c r="J500" s="5"/>
      <c r="K500" s="5">
        <v>216</v>
      </c>
      <c r="L500" s="5">
        <v>8</v>
      </c>
      <c r="M500" s="5">
        <v>3</v>
      </c>
      <c r="N500" s="5" t="s">
        <v>6</v>
      </c>
      <c r="O500" s="5">
        <v>2</v>
      </c>
      <c r="P500" s="5">
        <f>ROUND(Source!EH491,O500)</f>
        <v>0</v>
      </c>
      <c r="Q500" s="5"/>
      <c r="R500" s="5"/>
      <c r="S500" s="5"/>
      <c r="T500" s="5"/>
      <c r="U500" s="5"/>
      <c r="V500" s="5"/>
      <c r="W500" s="5"/>
    </row>
    <row r="501" spans="1:23" x14ac:dyDescent="0.2">
      <c r="A501" s="5">
        <v>50</v>
      </c>
      <c r="B501" s="5">
        <v>0</v>
      </c>
      <c r="C501" s="5">
        <v>0</v>
      </c>
      <c r="D501" s="5">
        <v>1</v>
      </c>
      <c r="E501" s="5">
        <v>223</v>
      </c>
      <c r="F501" s="5">
        <f>ROUND(Source!AQ491,O501)</f>
        <v>0</v>
      </c>
      <c r="G501" s="5" t="s">
        <v>385</v>
      </c>
      <c r="H501" s="5" t="s">
        <v>386</v>
      </c>
      <c r="I501" s="5"/>
      <c r="J501" s="5"/>
      <c r="K501" s="5">
        <v>223</v>
      </c>
      <c r="L501" s="5">
        <v>9</v>
      </c>
      <c r="M501" s="5">
        <v>3</v>
      </c>
      <c r="N501" s="5" t="s">
        <v>6</v>
      </c>
      <c r="O501" s="5">
        <v>2</v>
      </c>
      <c r="P501" s="5">
        <f>ROUND(Source!EI491,O501)</f>
        <v>0</v>
      </c>
      <c r="Q501" s="5"/>
      <c r="R501" s="5"/>
      <c r="S501" s="5"/>
      <c r="T501" s="5"/>
      <c r="U501" s="5"/>
      <c r="V501" s="5"/>
      <c r="W501" s="5"/>
    </row>
    <row r="502" spans="1:23" x14ac:dyDescent="0.2">
      <c r="A502" s="5">
        <v>50</v>
      </c>
      <c r="B502" s="5">
        <v>0</v>
      </c>
      <c r="C502" s="5">
        <v>0</v>
      </c>
      <c r="D502" s="5">
        <v>1</v>
      </c>
      <c r="E502" s="5">
        <v>229</v>
      </c>
      <c r="F502" s="5">
        <f>ROUND(Source!AZ491,O502)</f>
        <v>0</v>
      </c>
      <c r="G502" s="5" t="s">
        <v>387</v>
      </c>
      <c r="H502" s="5" t="s">
        <v>388</v>
      </c>
      <c r="I502" s="5"/>
      <c r="J502" s="5"/>
      <c r="K502" s="5">
        <v>229</v>
      </c>
      <c r="L502" s="5">
        <v>10</v>
      </c>
      <c r="M502" s="5">
        <v>3</v>
      </c>
      <c r="N502" s="5" t="s">
        <v>6</v>
      </c>
      <c r="O502" s="5">
        <v>2</v>
      </c>
      <c r="P502" s="5">
        <f>ROUND(Source!ER491,O502)</f>
        <v>0</v>
      </c>
      <c r="Q502" s="5"/>
      <c r="R502" s="5"/>
      <c r="S502" s="5"/>
      <c r="T502" s="5"/>
      <c r="U502" s="5"/>
      <c r="V502" s="5"/>
      <c r="W502" s="5"/>
    </row>
    <row r="503" spans="1:23" x14ac:dyDescent="0.2">
      <c r="A503" s="5">
        <v>50</v>
      </c>
      <c r="B503" s="5">
        <v>0</v>
      </c>
      <c r="C503" s="5">
        <v>0</v>
      </c>
      <c r="D503" s="5">
        <v>1</v>
      </c>
      <c r="E503" s="5">
        <v>203</v>
      </c>
      <c r="F503" s="5">
        <f>ROUND(Source!Q491,O503)</f>
        <v>249.73</v>
      </c>
      <c r="G503" s="5" t="s">
        <v>389</v>
      </c>
      <c r="H503" s="5" t="s">
        <v>390</v>
      </c>
      <c r="I503" s="5"/>
      <c r="J503" s="5"/>
      <c r="K503" s="5">
        <v>203</v>
      </c>
      <c r="L503" s="5">
        <v>11</v>
      </c>
      <c r="M503" s="5">
        <v>3</v>
      </c>
      <c r="N503" s="5" t="s">
        <v>6</v>
      </c>
      <c r="O503" s="5">
        <v>2</v>
      </c>
      <c r="P503" s="5">
        <f>ROUND(Source!DI491,O503)</f>
        <v>1780.46</v>
      </c>
      <c r="Q503" s="5"/>
      <c r="R503" s="5"/>
      <c r="S503" s="5"/>
      <c r="T503" s="5"/>
      <c r="U503" s="5"/>
      <c r="V503" s="5"/>
      <c r="W503" s="5"/>
    </row>
    <row r="504" spans="1:23" x14ac:dyDescent="0.2">
      <c r="A504" s="5">
        <v>50</v>
      </c>
      <c r="B504" s="5">
        <v>0</v>
      </c>
      <c r="C504" s="5">
        <v>0</v>
      </c>
      <c r="D504" s="5">
        <v>1</v>
      </c>
      <c r="E504" s="5">
        <v>231</v>
      </c>
      <c r="F504" s="5">
        <f>ROUND(Source!BB491,O504)</f>
        <v>0</v>
      </c>
      <c r="G504" s="5" t="s">
        <v>391</v>
      </c>
      <c r="H504" s="5" t="s">
        <v>392</v>
      </c>
      <c r="I504" s="5"/>
      <c r="J504" s="5"/>
      <c r="K504" s="5">
        <v>231</v>
      </c>
      <c r="L504" s="5">
        <v>12</v>
      </c>
      <c r="M504" s="5">
        <v>3</v>
      </c>
      <c r="N504" s="5" t="s">
        <v>6</v>
      </c>
      <c r="O504" s="5">
        <v>2</v>
      </c>
      <c r="P504" s="5">
        <f>ROUND(Source!ET491,O504)</f>
        <v>0</v>
      </c>
      <c r="Q504" s="5"/>
      <c r="R504" s="5"/>
      <c r="S504" s="5"/>
      <c r="T504" s="5"/>
      <c r="U504" s="5"/>
      <c r="V504" s="5"/>
      <c r="W504" s="5"/>
    </row>
    <row r="505" spans="1:23" x14ac:dyDescent="0.2">
      <c r="A505" s="5">
        <v>50</v>
      </c>
      <c r="B505" s="5">
        <v>0</v>
      </c>
      <c r="C505" s="5">
        <v>0</v>
      </c>
      <c r="D505" s="5">
        <v>1</v>
      </c>
      <c r="E505" s="5">
        <v>204</v>
      </c>
      <c r="F505" s="5">
        <f>ROUND(Source!R491,O505)</f>
        <v>23.54</v>
      </c>
      <c r="G505" s="5" t="s">
        <v>393</v>
      </c>
      <c r="H505" s="5" t="s">
        <v>394</v>
      </c>
      <c r="I505" s="5"/>
      <c r="J505" s="5"/>
      <c r="K505" s="5">
        <v>204</v>
      </c>
      <c r="L505" s="5">
        <v>13</v>
      </c>
      <c r="M505" s="5">
        <v>3</v>
      </c>
      <c r="N505" s="5" t="s">
        <v>6</v>
      </c>
      <c r="O505" s="5">
        <v>2</v>
      </c>
      <c r="P505" s="5">
        <f>ROUND(Source!DJ491,O505)</f>
        <v>167.79</v>
      </c>
      <c r="Q505" s="5"/>
      <c r="R505" s="5"/>
      <c r="S505" s="5"/>
      <c r="T505" s="5"/>
      <c r="U505" s="5"/>
      <c r="V505" s="5"/>
      <c r="W505" s="5"/>
    </row>
    <row r="506" spans="1:23" x14ac:dyDescent="0.2">
      <c r="A506" s="5">
        <v>50</v>
      </c>
      <c r="B506" s="5">
        <v>0</v>
      </c>
      <c r="C506" s="5">
        <v>0</v>
      </c>
      <c r="D506" s="5">
        <v>1</v>
      </c>
      <c r="E506" s="5">
        <v>205</v>
      </c>
      <c r="F506" s="5">
        <f>ROUND(Source!S491,O506)</f>
        <v>1412.96</v>
      </c>
      <c r="G506" s="5" t="s">
        <v>395</v>
      </c>
      <c r="H506" s="5" t="s">
        <v>396</v>
      </c>
      <c r="I506" s="5"/>
      <c r="J506" s="5"/>
      <c r="K506" s="5">
        <v>205</v>
      </c>
      <c r="L506" s="5">
        <v>14</v>
      </c>
      <c r="M506" s="5">
        <v>3</v>
      </c>
      <c r="N506" s="5" t="s">
        <v>6</v>
      </c>
      <c r="O506" s="5">
        <v>2</v>
      </c>
      <c r="P506" s="5">
        <f>ROUND(Source!DK491,O506)</f>
        <v>10074.4</v>
      </c>
      <c r="Q506" s="5"/>
      <c r="R506" s="5"/>
      <c r="S506" s="5"/>
      <c r="T506" s="5"/>
      <c r="U506" s="5"/>
      <c r="V506" s="5"/>
      <c r="W506" s="5"/>
    </row>
    <row r="507" spans="1:23" x14ac:dyDescent="0.2">
      <c r="A507" s="5">
        <v>50</v>
      </c>
      <c r="B507" s="5">
        <v>0</v>
      </c>
      <c r="C507" s="5">
        <v>0</v>
      </c>
      <c r="D507" s="5">
        <v>1</v>
      </c>
      <c r="E507" s="5">
        <v>232</v>
      </c>
      <c r="F507" s="5">
        <f>ROUND(Source!BC491,O507)</f>
        <v>0</v>
      </c>
      <c r="G507" s="5" t="s">
        <v>397</v>
      </c>
      <c r="H507" s="5" t="s">
        <v>398</v>
      </c>
      <c r="I507" s="5"/>
      <c r="J507" s="5"/>
      <c r="K507" s="5">
        <v>232</v>
      </c>
      <c r="L507" s="5">
        <v>15</v>
      </c>
      <c r="M507" s="5">
        <v>3</v>
      </c>
      <c r="N507" s="5" t="s">
        <v>6</v>
      </c>
      <c r="O507" s="5">
        <v>2</v>
      </c>
      <c r="P507" s="5">
        <f>ROUND(Source!EU491,O507)</f>
        <v>0</v>
      </c>
      <c r="Q507" s="5"/>
      <c r="R507" s="5"/>
      <c r="S507" s="5"/>
      <c r="T507" s="5"/>
      <c r="U507" s="5"/>
      <c r="V507" s="5"/>
      <c r="W507" s="5"/>
    </row>
    <row r="508" spans="1:23" x14ac:dyDescent="0.2">
      <c r="A508" s="5">
        <v>50</v>
      </c>
      <c r="B508" s="5">
        <v>0</v>
      </c>
      <c r="C508" s="5">
        <v>0</v>
      </c>
      <c r="D508" s="5">
        <v>1</v>
      </c>
      <c r="E508" s="5">
        <v>214</v>
      </c>
      <c r="F508" s="5">
        <f>ROUND(Source!AS491,O508)</f>
        <v>22595.8</v>
      </c>
      <c r="G508" s="5" t="s">
        <v>399</v>
      </c>
      <c r="H508" s="5" t="s">
        <v>400</v>
      </c>
      <c r="I508" s="5"/>
      <c r="J508" s="5"/>
      <c r="K508" s="5">
        <v>214</v>
      </c>
      <c r="L508" s="5">
        <v>16</v>
      </c>
      <c r="M508" s="5">
        <v>3</v>
      </c>
      <c r="N508" s="5" t="s">
        <v>6</v>
      </c>
      <c r="O508" s="5">
        <v>2</v>
      </c>
      <c r="P508" s="5">
        <f>ROUND(Source!EK491,O508)</f>
        <v>161107.91</v>
      </c>
      <c r="Q508" s="5"/>
      <c r="R508" s="5"/>
      <c r="S508" s="5"/>
      <c r="T508" s="5"/>
      <c r="U508" s="5"/>
      <c r="V508" s="5"/>
      <c r="W508" s="5"/>
    </row>
    <row r="509" spans="1:23" x14ac:dyDescent="0.2">
      <c r="A509" s="5">
        <v>50</v>
      </c>
      <c r="B509" s="5">
        <v>0</v>
      </c>
      <c r="C509" s="5">
        <v>0</v>
      </c>
      <c r="D509" s="5">
        <v>1</v>
      </c>
      <c r="E509" s="5">
        <v>215</v>
      </c>
      <c r="F509" s="5">
        <f>ROUND(Source!AT491,O509)</f>
        <v>575.79</v>
      </c>
      <c r="G509" s="5" t="s">
        <v>401</v>
      </c>
      <c r="H509" s="5" t="s">
        <v>402</v>
      </c>
      <c r="I509" s="5"/>
      <c r="J509" s="5"/>
      <c r="K509" s="5">
        <v>215</v>
      </c>
      <c r="L509" s="5">
        <v>17</v>
      </c>
      <c r="M509" s="5">
        <v>3</v>
      </c>
      <c r="N509" s="5" t="s">
        <v>6</v>
      </c>
      <c r="O509" s="5">
        <v>2</v>
      </c>
      <c r="P509" s="5">
        <f>ROUND(Source!EL491,O509)</f>
        <v>4105.41</v>
      </c>
      <c r="Q509" s="5"/>
      <c r="R509" s="5"/>
      <c r="S509" s="5"/>
      <c r="T509" s="5"/>
      <c r="U509" s="5"/>
      <c r="V509" s="5"/>
      <c r="W509" s="5"/>
    </row>
    <row r="510" spans="1:23" x14ac:dyDescent="0.2">
      <c r="A510" s="5">
        <v>50</v>
      </c>
      <c r="B510" s="5">
        <v>0</v>
      </c>
      <c r="C510" s="5">
        <v>0</v>
      </c>
      <c r="D510" s="5">
        <v>1</v>
      </c>
      <c r="E510" s="5">
        <v>217</v>
      </c>
      <c r="F510" s="5">
        <f>ROUND(Source!AU491,O510)</f>
        <v>0</v>
      </c>
      <c r="G510" s="5" t="s">
        <v>403</v>
      </c>
      <c r="H510" s="5" t="s">
        <v>404</v>
      </c>
      <c r="I510" s="5"/>
      <c r="J510" s="5"/>
      <c r="K510" s="5">
        <v>217</v>
      </c>
      <c r="L510" s="5">
        <v>18</v>
      </c>
      <c r="M510" s="5">
        <v>3</v>
      </c>
      <c r="N510" s="5" t="s">
        <v>6</v>
      </c>
      <c r="O510" s="5">
        <v>2</v>
      </c>
      <c r="P510" s="5">
        <f>ROUND(Source!EM491,O510)</f>
        <v>0</v>
      </c>
      <c r="Q510" s="5"/>
      <c r="R510" s="5"/>
      <c r="S510" s="5"/>
      <c r="T510" s="5"/>
      <c r="U510" s="5"/>
      <c r="V510" s="5"/>
      <c r="W510" s="5"/>
    </row>
    <row r="511" spans="1:23" x14ac:dyDescent="0.2">
      <c r="A511" s="5">
        <v>50</v>
      </c>
      <c r="B511" s="5">
        <v>0</v>
      </c>
      <c r="C511" s="5">
        <v>0</v>
      </c>
      <c r="D511" s="5">
        <v>1</v>
      </c>
      <c r="E511" s="5">
        <v>230</v>
      </c>
      <c r="F511" s="5">
        <f>ROUND(Source!BA491,O511)</f>
        <v>0</v>
      </c>
      <c r="G511" s="5" t="s">
        <v>405</v>
      </c>
      <c r="H511" s="5" t="s">
        <v>406</v>
      </c>
      <c r="I511" s="5"/>
      <c r="J511" s="5"/>
      <c r="K511" s="5">
        <v>230</v>
      </c>
      <c r="L511" s="5">
        <v>19</v>
      </c>
      <c r="M511" s="5">
        <v>3</v>
      </c>
      <c r="N511" s="5" t="s">
        <v>6</v>
      </c>
      <c r="O511" s="5">
        <v>2</v>
      </c>
      <c r="P511" s="5">
        <f>ROUND(Source!ES491,O511)</f>
        <v>0</v>
      </c>
      <c r="Q511" s="5"/>
      <c r="R511" s="5"/>
      <c r="S511" s="5"/>
      <c r="T511" s="5"/>
      <c r="U511" s="5"/>
      <c r="V511" s="5"/>
      <c r="W511" s="5"/>
    </row>
    <row r="512" spans="1:23" x14ac:dyDescent="0.2">
      <c r="A512" s="5">
        <v>50</v>
      </c>
      <c r="B512" s="5">
        <v>0</v>
      </c>
      <c r="C512" s="5">
        <v>0</v>
      </c>
      <c r="D512" s="5">
        <v>1</v>
      </c>
      <c r="E512" s="5">
        <v>206</v>
      </c>
      <c r="F512" s="5">
        <f>ROUND(Source!T491,O512)</f>
        <v>0</v>
      </c>
      <c r="G512" s="5" t="s">
        <v>407</v>
      </c>
      <c r="H512" s="5" t="s">
        <v>408</v>
      </c>
      <c r="I512" s="5"/>
      <c r="J512" s="5"/>
      <c r="K512" s="5">
        <v>206</v>
      </c>
      <c r="L512" s="5">
        <v>20</v>
      </c>
      <c r="M512" s="5">
        <v>3</v>
      </c>
      <c r="N512" s="5" t="s">
        <v>6</v>
      </c>
      <c r="O512" s="5">
        <v>2</v>
      </c>
      <c r="P512" s="5">
        <f>ROUND(Source!DL491,O512)</f>
        <v>0</v>
      </c>
      <c r="Q512" s="5"/>
      <c r="R512" s="5"/>
      <c r="S512" s="5"/>
      <c r="T512" s="5"/>
      <c r="U512" s="5"/>
      <c r="V512" s="5"/>
      <c r="W512" s="5"/>
    </row>
    <row r="513" spans="1:255" x14ac:dyDescent="0.2">
      <c r="A513" s="5">
        <v>50</v>
      </c>
      <c r="B513" s="5">
        <v>0</v>
      </c>
      <c r="C513" s="5">
        <v>0</v>
      </c>
      <c r="D513" s="5">
        <v>1</v>
      </c>
      <c r="E513" s="5">
        <v>207</v>
      </c>
      <c r="F513" s="5">
        <f>Source!U491</f>
        <v>154.76460939999996</v>
      </c>
      <c r="G513" s="5" t="s">
        <v>409</v>
      </c>
      <c r="H513" s="5" t="s">
        <v>410</v>
      </c>
      <c r="I513" s="5"/>
      <c r="J513" s="5"/>
      <c r="K513" s="5">
        <v>207</v>
      </c>
      <c r="L513" s="5">
        <v>21</v>
      </c>
      <c r="M513" s="5">
        <v>3</v>
      </c>
      <c r="N513" s="5" t="s">
        <v>6</v>
      </c>
      <c r="O513" s="5">
        <v>-1</v>
      </c>
      <c r="P513" s="5">
        <f>Source!DM491</f>
        <v>154.76460939999996</v>
      </c>
      <c r="Q513" s="5"/>
      <c r="R513" s="5"/>
      <c r="S513" s="5"/>
      <c r="T513" s="5"/>
      <c r="U513" s="5"/>
      <c r="V513" s="5"/>
      <c r="W513" s="5"/>
    </row>
    <row r="514" spans="1:255" x14ac:dyDescent="0.2">
      <c r="A514" s="5">
        <v>50</v>
      </c>
      <c r="B514" s="5">
        <v>0</v>
      </c>
      <c r="C514" s="5">
        <v>0</v>
      </c>
      <c r="D514" s="5">
        <v>1</v>
      </c>
      <c r="E514" s="5">
        <v>208</v>
      </c>
      <c r="F514" s="5">
        <f>Source!V491</f>
        <v>1.9393545000000001</v>
      </c>
      <c r="G514" s="5" t="s">
        <v>411</v>
      </c>
      <c r="H514" s="5" t="s">
        <v>412</v>
      </c>
      <c r="I514" s="5"/>
      <c r="J514" s="5"/>
      <c r="K514" s="5">
        <v>208</v>
      </c>
      <c r="L514" s="5">
        <v>22</v>
      </c>
      <c r="M514" s="5">
        <v>3</v>
      </c>
      <c r="N514" s="5" t="s">
        <v>6</v>
      </c>
      <c r="O514" s="5">
        <v>-1</v>
      </c>
      <c r="P514" s="5">
        <f>Source!DN491</f>
        <v>1.9393545000000001</v>
      </c>
      <c r="Q514" s="5"/>
      <c r="R514" s="5"/>
      <c r="S514" s="5"/>
      <c r="T514" s="5"/>
      <c r="U514" s="5"/>
      <c r="V514" s="5"/>
      <c r="W514" s="5"/>
    </row>
    <row r="515" spans="1:255" x14ac:dyDescent="0.2">
      <c r="A515" s="5">
        <v>50</v>
      </c>
      <c r="B515" s="5">
        <v>0</v>
      </c>
      <c r="C515" s="5">
        <v>0</v>
      </c>
      <c r="D515" s="5">
        <v>1</v>
      </c>
      <c r="E515" s="5">
        <v>209</v>
      </c>
      <c r="F515" s="5">
        <f>ROUND(Source!W491,O515)</f>
        <v>0</v>
      </c>
      <c r="G515" s="5" t="s">
        <v>413</v>
      </c>
      <c r="H515" s="5" t="s">
        <v>414</v>
      </c>
      <c r="I515" s="5"/>
      <c r="J515" s="5"/>
      <c r="K515" s="5">
        <v>209</v>
      </c>
      <c r="L515" s="5">
        <v>23</v>
      </c>
      <c r="M515" s="5">
        <v>3</v>
      </c>
      <c r="N515" s="5" t="s">
        <v>6</v>
      </c>
      <c r="O515" s="5">
        <v>2</v>
      </c>
      <c r="P515" s="5">
        <f>ROUND(Source!DO491,O515)</f>
        <v>0</v>
      </c>
      <c r="Q515" s="5"/>
      <c r="R515" s="5"/>
      <c r="S515" s="5"/>
      <c r="T515" s="5"/>
      <c r="U515" s="5"/>
      <c r="V515" s="5"/>
      <c r="W515" s="5"/>
    </row>
    <row r="516" spans="1:255" x14ac:dyDescent="0.2">
      <c r="A516" s="5">
        <v>50</v>
      </c>
      <c r="B516" s="5">
        <v>0</v>
      </c>
      <c r="C516" s="5">
        <v>0</v>
      </c>
      <c r="D516" s="5">
        <v>1</v>
      </c>
      <c r="E516" s="5">
        <v>210</v>
      </c>
      <c r="F516" s="5">
        <f>ROUND(Source!X491,O516)</f>
        <v>1528.91</v>
      </c>
      <c r="G516" s="5" t="s">
        <v>415</v>
      </c>
      <c r="H516" s="5" t="s">
        <v>416</v>
      </c>
      <c r="I516" s="5"/>
      <c r="J516" s="5"/>
      <c r="K516" s="5">
        <v>210</v>
      </c>
      <c r="L516" s="5">
        <v>24</v>
      </c>
      <c r="M516" s="5">
        <v>3</v>
      </c>
      <c r="N516" s="5" t="s">
        <v>6</v>
      </c>
      <c r="O516" s="5">
        <v>2</v>
      </c>
      <c r="P516" s="5">
        <f>ROUND(Source!DP491,O516)</f>
        <v>10901.25</v>
      </c>
      <c r="Q516" s="5"/>
      <c r="R516" s="5"/>
      <c r="S516" s="5"/>
      <c r="T516" s="5"/>
      <c r="U516" s="5"/>
      <c r="V516" s="5"/>
      <c r="W516" s="5"/>
    </row>
    <row r="517" spans="1:255" x14ac:dyDescent="0.2">
      <c r="A517" s="5">
        <v>50</v>
      </c>
      <c r="B517" s="5">
        <v>0</v>
      </c>
      <c r="C517" s="5">
        <v>0</v>
      </c>
      <c r="D517" s="5">
        <v>1</v>
      </c>
      <c r="E517" s="5">
        <v>211</v>
      </c>
      <c r="F517" s="5">
        <f>ROUND(Source!Y491,O517)</f>
        <v>950.85</v>
      </c>
      <c r="G517" s="5" t="s">
        <v>417</v>
      </c>
      <c r="H517" s="5" t="s">
        <v>418</v>
      </c>
      <c r="I517" s="5"/>
      <c r="J517" s="5"/>
      <c r="K517" s="5">
        <v>211</v>
      </c>
      <c r="L517" s="5">
        <v>25</v>
      </c>
      <c r="M517" s="5">
        <v>3</v>
      </c>
      <c r="N517" s="5" t="s">
        <v>6</v>
      </c>
      <c r="O517" s="5">
        <v>2</v>
      </c>
      <c r="P517" s="5">
        <f>ROUND(Source!DQ491,O517)</f>
        <v>6779.49</v>
      </c>
      <c r="Q517" s="5"/>
      <c r="R517" s="5"/>
      <c r="S517" s="5"/>
      <c r="T517" s="5"/>
      <c r="U517" s="5"/>
      <c r="V517" s="5"/>
      <c r="W517" s="5"/>
    </row>
    <row r="518" spans="1:255" x14ac:dyDescent="0.2">
      <c r="A518" s="5">
        <v>50</v>
      </c>
      <c r="B518" s="5">
        <v>0</v>
      </c>
      <c r="C518" s="5">
        <v>0</v>
      </c>
      <c r="D518" s="5">
        <v>1</v>
      </c>
      <c r="E518" s="5">
        <v>224</v>
      </c>
      <c r="F518" s="5">
        <f>ROUND(Source!AR491,O518)</f>
        <v>23171.59</v>
      </c>
      <c r="G518" s="5" t="s">
        <v>419</v>
      </c>
      <c r="H518" s="5" t="s">
        <v>420</v>
      </c>
      <c r="I518" s="5"/>
      <c r="J518" s="5"/>
      <c r="K518" s="5">
        <v>224</v>
      </c>
      <c r="L518" s="5">
        <v>26</v>
      </c>
      <c r="M518" s="5">
        <v>3</v>
      </c>
      <c r="N518" s="5" t="s">
        <v>6</v>
      </c>
      <c r="O518" s="5">
        <v>2</v>
      </c>
      <c r="P518" s="5">
        <f>ROUND(Source!EJ491,O518)</f>
        <v>165213.32</v>
      </c>
      <c r="Q518" s="5"/>
      <c r="R518" s="5"/>
      <c r="S518" s="5"/>
      <c r="T518" s="5"/>
      <c r="U518" s="5"/>
      <c r="V518" s="5"/>
      <c r="W518" s="5"/>
    </row>
    <row r="520" spans="1:255" x14ac:dyDescent="0.2">
      <c r="A520" s="1">
        <v>4</v>
      </c>
      <c r="B520" s="1">
        <v>1</v>
      </c>
      <c r="C520" s="1"/>
      <c r="D520" s="1">
        <f>ROW(A563)</f>
        <v>563</v>
      </c>
      <c r="E520" s="1"/>
      <c r="F520" s="1" t="s">
        <v>13</v>
      </c>
      <c r="G520" s="1" t="s">
        <v>776</v>
      </c>
      <c r="H520" s="1" t="s">
        <v>6</v>
      </c>
      <c r="I520" s="1">
        <v>0</v>
      </c>
      <c r="J520" s="1"/>
      <c r="K520" s="1">
        <v>0</v>
      </c>
      <c r="L520" s="1"/>
      <c r="M520" s="1"/>
      <c r="N520" s="1"/>
      <c r="O520" s="1"/>
      <c r="P520" s="1"/>
      <c r="Q520" s="1"/>
      <c r="R520" s="1"/>
      <c r="S520" s="1"/>
      <c r="T520" s="1"/>
      <c r="U520" s="1" t="s">
        <v>6</v>
      </c>
      <c r="V520" s="1">
        <v>0</v>
      </c>
      <c r="W520" s="1"/>
      <c r="X520" s="1"/>
      <c r="Y520" s="1"/>
      <c r="Z520" s="1"/>
      <c r="AA520" s="1"/>
      <c r="AB520" s="1" t="s">
        <v>6</v>
      </c>
      <c r="AC520" s="1" t="s">
        <v>6</v>
      </c>
      <c r="AD520" s="1" t="s">
        <v>6</v>
      </c>
      <c r="AE520" s="1" t="s">
        <v>6</v>
      </c>
      <c r="AF520" s="1" t="s">
        <v>6</v>
      </c>
      <c r="AG520" s="1" t="s">
        <v>6</v>
      </c>
      <c r="AH520" s="1"/>
      <c r="AI520" s="1"/>
      <c r="AJ520" s="1"/>
      <c r="AK520" s="1"/>
      <c r="AL520" s="1"/>
      <c r="AM520" s="1"/>
      <c r="AN520" s="1"/>
      <c r="AO520" s="1"/>
      <c r="AP520" s="1" t="s">
        <v>6</v>
      </c>
      <c r="AQ520" s="1" t="s">
        <v>6</v>
      </c>
      <c r="AR520" s="1" t="s">
        <v>6</v>
      </c>
      <c r="AS520" s="1"/>
      <c r="AT520" s="1"/>
      <c r="AU520" s="1"/>
      <c r="AV520" s="1"/>
      <c r="AW520" s="1"/>
      <c r="AX520" s="1"/>
      <c r="AY520" s="1"/>
      <c r="AZ520" s="1" t="s">
        <v>6</v>
      </c>
      <c r="BA520" s="1"/>
      <c r="BB520" s="1" t="s">
        <v>6</v>
      </c>
      <c r="BC520" s="1" t="s">
        <v>6</v>
      </c>
      <c r="BD520" s="1" t="s">
        <v>6</v>
      </c>
      <c r="BE520" s="1" t="s">
        <v>6</v>
      </c>
      <c r="BF520" s="1" t="s">
        <v>6</v>
      </c>
      <c r="BG520" s="1" t="s">
        <v>6</v>
      </c>
      <c r="BH520" s="1" t="s">
        <v>6</v>
      </c>
      <c r="BI520" s="1" t="s">
        <v>6</v>
      </c>
      <c r="BJ520" s="1" t="s">
        <v>6</v>
      </c>
      <c r="BK520" s="1" t="s">
        <v>6</v>
      </c>
      <c r="BL520" s="1" t="s">
        <v>6</v>
      </c>
      <c r="BM520" s="1" t="s">
        <v>6</v>
      </c>
      <c r="BN520" s="1" t="s">
        <v>6</v>
      </c>
      <c r="BO520" s="1" t="s">
        <v>6</v>
      </c>
      <c r="BP520" s="1" t="s">
        <v>6</v>
      </c>
      <c r="BQ520" s="1"/>
      <c r="BR520" s="1"/>
      <c r="BS520" s="1"/>
      <c r="BT520" s="1"/>
      <c r="BU520" s="1"/>
      <c r="BV520" s="1"/>
      <c r="BW520" s="1"/>
      <c r="BX520" s="1">
        <v>0</v>
      </c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>
        <v>0</v>
      </c>
    </row>
    <row r="522" spans="1:255" x14ac:dyDescent="0.2">
      <c r="A522" s="3">
        <v>52</v>
      </c>
      <c r="B522" s="3">
        <f t="shared" ref="B522:G522" si="606">B563</f>
        <v>1</v>
      </c>
      <c r="C522" s="3">
        <f t="shared" si="606"/>
        <v>4</v>
      </c>
      <c r="D522" s="3">
        <f t="shared" si="606"/>
        <v>520</v>
      </c>
      <c r="E522" s="3">
        <f t="shared" si="606"/>
        <v>0</v>
      </c>
      <c r="F522" s="3" t="str">
        <f t="shared" si="606"/>
        <v>Новый раздел</v>
      </c>
      <c r="G522" s="3" t="str">
        <f t="shared" si="606"/>
        <v>Раздел: Внутренняя система канализации</v>
      </c>
      <c r="H522" s="3"/>
      <c r="I522" s="3"/>
      <c r="J522" s="3"/>
      <c r="K522" s="3"/>
      <c r="L522" s="3"/>
      <c r="M522" s="3"/>
      <c r="N522" s="3"/>
      <c r="O522" s="3">
        <f t="shared" ref="O522:AT522" si="607">O563</f>
        <v>2184.62</v>
      </c>
      <c r="P522" s="3">
        <f t="shared" si="607"/>
        <v>1659.37</v>
      </c>
      <c r="Q522" s="3">
        <f t="shared" si="607"/>
        <v>8.1300000000000008</v>
      </c>
      <c r="R522" s="3">
        <f t="shared" si="607"/>
        <v>1.97</v>
      </c>
      <c r="S522" s="3">
        <f t="shared" si="607"/>
        <v>517.12</v>
      </c>
      <c r="T522" s="3">
        <f t="shared" si="607"/>
        <v>0</v>
      </c>
      <c r="U522" s="3">
        <f t="shared" si="607"/>
        <v>58.838149999999999</v>
      </c>
      <c r="V522" s="3">
        <f t="shared" si="607"/>
        <v>0.15686875</v>
      </c>
      <c r="W522" s="3">
        <f t="shared" si="607"/>
        <v>0</v>
      </c>
      <c r="X522" s="3">
        <f t="shared" si="607"/>
        <v>562.6</v>
      </c>
      <c r="Y522" s="3">
        <f t="shared" si="607"/>
        <v>350.96</v>
      </c>
      <c r="Z522" s="3">
        <f t="shared" si="607"/>
        <v>0</v>
      </c>
      <c r="AA522" s="3">
        <f t="shared" si="607"/>
        <v>0</v>
      </c>
      <c r="AB522" s="3">
        <f t="shared" si="607"/>
        <v>2184.62</v>
      </c>
      <c r="AC522" s="3">
        <f t="shared" si="607"/>
        <v>1659.37</v>
      </c>
      <c r="AD522" s="3">
        <f t="shared" si="607"/>
        <v>8.1300000000000008</v>
      </c>
      <c r="AE522" s="3">
        <f t="shared" si="607"/>
        <v>1.97</v>
      </c>
      <c r="AF522" s="3">
        <f t="shared" si="607"/>
        <v>517.12</v>
      </c>
      <c r="AG522" s="3">
        <f t="shared" si="607"/>
        <v>0</v>
      </c>
      <c r="AH522" s="3">
        <f t="shared" si="607"/>
        <v>58.838149999999999</v>
      </c>
      <c r="AI522" s="3">
        <f t="shared" si="607"/>
        <v>0.15686875</v>
      </c>
      <c r="AJ522" s="3">
        <f t="shared" si="607"/>
        <v>0</v>
      </c>
      <c r="AK522" s="3">
        <f t="shared" si="607"/>
        <v>562.6</v>
      </c>
      <c r="AL522" s="3">
        <f t="shared" si="607"/>
        <v>350.96</v>
      </c>
      <c r="AM522" s="3">
        <f t="shared" si="607"/>
        <v>0</v>
      </c>
      <c r="AN522" s="3">
        <f t="shared" si="607"/>
        <v>0</v>
      </c>
      <c r="AO522" s="3">
        <f t="shared" si="607"/>
        <v>0</v>
      </c>
      <c r="AP522" s="3">
        <f t="shared" si="607"/>
        <v>0</v>
      </c>
      <c r="AQ522" s="3">
        <f t="shared" si="607"/>
        <v>0</v>
      </c>
      <c r="AR522" s="3">
        <f t="shared" si="607"/>
        <v>3098.18</v>
      </c>
      <c r="AS522" s="3">
        <f t="shared" si="607"/>
        <v>3098.18</v>
      </c>
      <c r="AT522" s="3">
        <f t="shared" si="607"/>
        <v>0</v>
      </c>
      <c r="AU522" s="3">
        <f t="shared" ref="AU522:BZ522" si="608">AU563</f>
        <v>0</v>
      </c>
      <c r="AV522" s="3">
        <f t="shared" si="608"/>
        <v>1659.37</v>
      </c>
      <c r="AW522" s="3">
        <f t="shared" si="608"/>
        <v>1659.37</v>
      </c>
      <c r="AX522" s="3">
        <f t="shared" si="608"/>
        <v>0</v>
      </c>
      <c r="AY522" s="3">
        <f t="shared" si="608"/>
        <v>1659.37</v>
      </c>
      <c r="AZ522" s="3">
        <f t="shared" si="608"/>
        <v>0</v>
      </c>
      <c r="BA522" s="3">
        <f t="shared" si="608"/>
        <v>0</v>
      </c>
      <c r="BB522" s="3">
        <f t="shared" si="608"/>
        <v>0</v>
      </c>
      <c r="BC522" s="3">
        <f t="shared" si="608"/>
        <v>0</v>
      </c>
      <c r="BD522" s="3">
        <f t="shared" si="608"/>
        <v>0</v>
      </c>
      <c r="BE522" s="3">
        <f t="shared" si="608"/>
        <v>0</v>
      </c>
      <c r="BF522" s="3">
        <f t="shared" si="608"/>
        <v>0</v>
      </c>
      <c r="BG522" s="3">
        <f t="shared" si="608"/>
        <v>0</v>
      </c>
      <c r="BH522" s="3">
        <f t="shared" si="608"/>
        <v>0</v>
      </c>
      <c r="BI522" s="3">
        <f t="shared" si="608"/>
        <v>0</v>
      </c>
      <c r="BJ522" s="3">
        <f t="shared" si="608"/>
        <v>0</v>
      </c>
      <c r="BK522" s="3">
        <f t="shared" si="608"/>
        <v>0</v>
      </c>
      <c r="BL522" s="3">
        <f t="shared" si="608"/>
        <v>0</v>
      </c>
      <c r="BM522" s="3">
        <f t="shared" si="608"/>
        <v>0</v>
      </c>
      <c r="BN522" s="3">
        <f t="shared" si="608"/>
        <v>0</v>
      </c>
      <c r="BO522" s="3">
        <f t="shared" si="608"/>
        <v>0</v>
      </c>
      <c r="BP522" s="3">
        <f t="shared" si="608"/>
        <v>0</v>
      </c>
      <c r="BQ522" s="3">
        <f t="shared" si="608"/>
        <v>0</v>
      </c>
      <c r="BR522" s="3">
        <f t="shared" si="608"/>
        <v>0</v>
      </c>
      <c r="BS522" s="3">
        <f t="shared" si="608"/>
        <v>0</v>
      </c>
      <c r="BT522" s="3">
        <f t="shared" si="608"/>
        <v>0</v>
      </c>
      <c r="BU522" s="3">
        <f t="shared" si="608"/>
        <v>0</v>
      </c>
      <c r="BV522" s="3">
        <f t="shared" si="608"/>
        <v>0</v>
      </c>
      <c r="BW522" s="3">
        <f t="shared" si="608"/>
        <v>0</v>
      </c>
      <c r="BX522" s="3">
        <f t="shared" si="608"/>
        <v>0</v>
      </c>
      <c r="BY522" s="3">
        <f t="shared" si="608"/>
        <v>0</v>
      </c>
      <c r="BZ522" s="3">
        <f t="shared" si="608"/>
        <v>0</v>
      </c>
      <c r="CA522" s="3">
        <f t="shared" ref="CA522:DF522" si="609">CA563</f>
        <v>3098.18</v>
      </c>
      <c r="CB522" s="3">
        <f t="shared" si="609"/>
        <v>3098.18</v>
      </c>
      <c r="CC522" s="3">
        <f t="shared" si="609"/>
        <v>0</v>
      </c>
      <c r="CD522" s="3">
        <f t="shared" si="609"/>
        <v>0</v>
      </c>
      <c r="CE522" s="3">
        <f t="shared" si="609"/>
        <v>1659.37</v>
      </c>
      <c r="CF522" s="3">
        <f t="shared" si="609"/>
        <v>1659.37</v>
      </c>
      <c r="CG522" s="3">
        <f t="shared" si="609"/>
        <v>0</v>
      </c>
      <c r="CH522" s="3">
        <f t="shared" si="609"/>
        <v>1659.37</v>
      </c>
      <c r="CI522" s="3">
        <f t="shared" si="609"/>
        <v>0</v>
      </c>
      <c r="CJ522" s="3">
        <f t="shared" si="609"/>
        <v>0</v>
      </c>
      <c r="CK522" s="3">
        <f t="shared" si="609"/>
        <v>0</v>
      </c>
      <c r="CL522" s="3">
        <f t="shared" si="609"/>
        <v>0</v>
      </c>
      <c r="CM522" s="3">
        <f t="shared" si="609"/>
        <v>0</v>
      </c>
      <c r="CN522" s="3">
        <f t="shared" si="609"/>
        <v>0</v>
      </c>
      <c r="CO522" s="3">
        <f t="shared" si="609"/>
        <v>0</v>
      </c>
      <c r="CP522" s="3">
        <f t="shared" si="609"/>
        <v>0</v>
      </c>
      <c r="CQ522" s="3">
        <f t="shared" si="609"/>
        <v>0</v>
      </c>
      <c r="CR522" s="3">
        <f t="shared" si="609"/>
        <v>0</v>
      </c>
      <c r="CS522" s="3">
        <f t="shared" si="609"/>
        <v>0</v>
      </c>
      <c r="CT522" s="3">
        <f t="shared" si="609"/>
        <v>0</v>
      </c>
      <c r="CU522" s="3">
        <f t="shared" si="609"/>
        <v>0</v>
      </c>
      <c r="CV522" s="3">
        <f t="shared" si="609"/>
        <v>0</v>
      </c>
      <c r="CW522" s="3">
        <f t="shared" si="609"/>
        <v>0</v>
      </c>
      <c r="CX522" s="3">
        <f t="shared" si="609"/>
        <v>0</v>
      </c>
      <c r="CY522" s="3">
        <f t="shared" si="609"/>
        <v>0</v>
      </c>
      <c r="CZ522" s="3">
        <f t="shared" si="609"/>
        <v>0</v>
      </c>
      <c r="DA522" s="3">
        <f t="shared" si="609"/>
        <v>0</v>
      </c>
      <c r="DB522" s="3">
        <f t="shared" si="609"/>
        <v>0</v>
      </c>
      <c r="DC522" s="3">
        <f t="shared" si="609"/>
        <v>0</v>
      </c>
      <c r="DD522" s="3">
        <f t="shared" si="609"/>
        <v>0</v>
      </c>
      <c r="DE522" s="3">
        <f t="shared" si="609"/>
        <v>0</v>
      </c>
      <c r="DF522" s="3">
        <f t="shared" si="609"/>
        <v>0</v>
      </c>
      <c r="DG522" s="4">
        <f t="shared" ref="DG522:EL522" si="610">DG563</f>
        <v>15576.44</v>
      </c>
      <c r="DH522" s="4">
        <f t="shared" si="610"/>
        <v>11831.38</v>
      </c>
      <c r="DI522" s="4">
        <f t="shared" si="610"/>
        <v>57.93</v>
      </c>
      <c r="DJ522" s="4">
        <f t="shared" si="610"/>
        <v>14.12</v>
      </c>
      <c r="DK522" s="4">
        <f t="shared" si="610"/>
        <v>3687.13</v>
      </c>
      <c r="DL522" s="4">
        <f t="shared" si="610"/>
        <v>0</v>
      </c>
      <c r="DM522" s="4">
        <f t="shared" si="610"/>
        <v>58.838149999999999</v>
      </c>
      <c r="DN522" s="4">
        <f t="shared" si="610"/>
        <v>0.15686875</v>
      </c>
      <c r="DO522" s="4">
        <f t="shared" si="610"/>
        <v>0</v>
      </c>
      <c r="DP522" s="4">
        <f t="shared" si="610"/>
        <v>4011.51</v>
      </c>
      <c r="DQ522" s="4">
        <f t="shared" si="610"/>
        <v>2502.44</v>
      </c>
      <c r="DR522" s="4">
        <f t="shared" si="610"/>
        <v>0</v>
      </c>
      <c r="DS522" s="4">
        <f t="shared" si="610"/>
        <v>0</v>
      </c>
      <c r="DT522" s="4">
        <f t="shared" si="610"/>
        <v>15576.44</v>
      </c>
      <c r="DU522" s="4">
        <f t="shared" si="610"/>
        <v>11831.38</v>
      </c>
      <c r="DV522" s="4">
        <f t="shared" si="610"/>
        <v>57.93</v>
      </c>
      <c r="DW522" s="4">
        <f t="shared" si="610"/>
        <v>14.12</v>
      </c>
      <c r="DX522" s="4">
        <f t="shared" si="610"/>
        <v>3687.13</v>
      </c>
      <c r="DY522" s="4">
        <f t="shared" si="610"/>
        <v>0</v>
      </c>
      <c r="DZ522" s="4">
        <f t="shared" si="610"/>
        <v>58.838149999999999</v>
      </c>
      <c r="EA522" s="4">
        <f t="shared" si="610"/>
        <v>0.15686875</v>
      </c>
      <c r="EB522" s="4">
        <f t="shared" si="610"/>
        <v>0</v>
      </c>
      <c r="EC522" s="4">
        <f t="shared" si="610"/>
        <v>4011.51</v>
      </c>
      <c r="ED522" s="4">
        <f t="shared" si="610"/>
        <v>2502.44</v>
      </c>
      <c r="EE522" s="4">
        <f t="shared" si="610"/>
        <v>0</v>
      </c>
      <c r="EF522" s="4">
        <f t="shared" si="610"/>
        <v>0</v>
      </c>
      <c r="EG522" s="4">
        <f t="shared" si="610"/>
        <v>0</v>
      </c>
      <c r="EH522" s="4">
        <f t="shared" si="610"/>
        <v>0</v>
      </c>
      <c r="EI522" s="4">
        <f t="shared" si="610"/>
        <v>0</v>
      </c>
      <c r="EJ522" s="4">
        <f t="shared" si="610"/>
        <v>22090.39</v>
      </c>
      <c r="EK522" s="4">
        <f t="shared" si="610"/>
        <v>22090.39</v>
      </c>
      <c r="EL522" s="4">
        <f t="shared" si="610"/>
        <v>0</v>
      </c>
      <c r="EM522" s="4">
        <f t="shared" ref="EM522:FR522" si="611">EM563</f>
        <v>0</v>
      </c>
      <c r="EN522" s="4">
        <f t="shared" si="611"/>
        <v>11831.38</v>
      </c>
      <c r="EO522" s="4">
        <f t="shared" si="611"/>
        <v>11831.38</v>
      </c>
      <c r="EP522" s="4">
        <f t="shared" si="611"/>
        <v>0</v>
      </c>
      <c r="EQ522" s="4">
        <f t="shared" si="611"/>
        <v>11831.38</v>
      </c>
      <c r="ER522" s="4">
        <f t="shared" si="611"/>
        <v>0</v>
      </c>
      <c r="ES522" s="4">
        <f t="shared" si="611"/>
        <v>0</v>
      </c>
      <c r="ET522" s="4">
        <f t="shared" si="611"/>
        <v>0</v>
      </c>
      <c r="EU522" s="4">
        <f t="shared" si="611"/>
        <v>0</v>
      </c>
      <c r="EV522" s="4">
        <f t="shared" si="611"/>
        <v>0</v>
      </c>
      <c r="EW522" s="4">
        <f t="shared" si="611"/>
        <v>0</v>
      </c>
      <c r="EX522" s="4">
        <f t="shared" si="611"/>
        <v>0</v>
      </c>
      <c r="EY522" s="4">
        <f t="shared" si="611"/>
        <v>0</v>
      </c>
      <c r="EZ522" s="4">
        <f t="shared" si="611"/>
        <v>0</v>
      </c>
      <c r="FA522" s="4">
        <f t="shared" si="611"/>
        <v>0</v>
      </c>
      <c r="FB522" s="4">
        <f t="shared" si="611"/>
        <v>0</v>
      </c>
      <c r="FC522" s="4">
        <f t="shared" si="611"/>
        <v>0</v>
      </c>
      <c r="FD522" s="4">
        <f t="shared" si="611"/>
        <v>0</v>
      </c>
      <c r="FE522" s="4">
        <f t="shared" si="611"/>
        <v>0</v>
      </c>
      <c r="FF522" s="4">
        <f t="shared" si="611"/>
        <v>0</v>
      </c>
      <c r="FG522" s="4">
        <f t="shared" si="611"/>
        <v>0</v>
      </c>
      <c r="FH522" s="4">
        <f t="shared" si="611"/>
        <v>0</v>
      </c>
      <c r="FI522" s="4">
        <f t="shared" si="611"/>
        <v>0</v>
      </c>
      <c r="FJ522" s="4">
        <f t="shared" si="611"/>
        <v>0</v>
      </c>
      <c r="FK522" s="4">
        <f t="shared" si="611"/>
        <v>0</v>
      </c>
      <c r="FL522" s="4">
        <f t="shared" si="611"/>
        <v>0</v>
      </c>
      <c r="FM522" s="4">
        <f t="shared" si="611"/>
        <v>0</v>
      </c>
      <c r="FN522" s="4">
        <f t="shared" si="611"/>
        <v>0</v>
      </c>
      <c r="FO522" s="4">
        <f t="shared" si="611"/>
        <v>0</v>
      </c>
      <c r="FP522" s="4">
        <f t="shared" si="611"/>
        <v>0</v>
      </c>
      <c r="FQ522" s="4">
        <f t="shared" si="611"/>
        <v>0</v>
      </c>
      <c r="FR522" s="4">
        <f t="shared" si="611"/>
        <v>0</v>
      </c>
      <c r="FS522" s="4">
        <f t="shared" ref="FS522:GX522" si="612">FS563</f>
        <v>22090.39</v>
      </c>
      <c r="FT522" s="4">
        <f t="shared" si="612"/>
        <v>22090.39</v>
      </c>
      <c r="FU522" s="4">
        <f t="shared" si="612"/>
        <v>0</v>
      </c>
      <c r="FV522" s="4">
        <f t="shared" si="612"/>
        <v>0</v>
      </c>
      <c r="FW522" s="4">
        <f t="shared" si="612"/>
        <v>11831.38</v>
      </c>
      <c r="FX522" s="4">
        <f t="shared" si="612"/>
        <v>11831.38</v>
      </c>
      <c r="FY522" s="4">
        <f t="shared" si="612"/>
        <v>0</v>
      </c>
      <c r="FZ522" s="4">
        <f t="shared" si="612"/>
        <v>11831.38</v>
      </c>
      <c r="GA522" s="4">
        <f t="shared" si="612"/>
        <v>0</v>
      </c>
      <c r="GB522" s="4">
        <f t="shared" si="612"/>
        <v>0</v>
      </c>
      <c r="GC522" s="4">
        <f t="shared" si="612"/>
        <v>0</v>
      </c>
      <c r="GD522" s="4">
        <f t="shared" si="612"/>
        <v>0</v>
      </c>
      <c r="GE522" s="4">
        <f t="shared" si="612"/>
        <v>0</v>
      </c>
      <c r="GF522" s="4">
        <f t="shared" si="612"/>
        <v>0</v>
      </c>
      <c r="GG522" s="4">
        <f t="shared" si="612"/>
        <v>0</v>
      </c>
      <c r="GH522" s="4">
        <f t="shared" si="612"/>
        <v>0</v>
      </c>
      <c r="GI522" s="4">
        <f t="shared" si="612"/>
        <v>0</v>
      </c>
      <c r="GJ522" s="4">
        <f t="shared" si="612"/>
        <v>0</v>
      </c>
      <c r="GK522" s="4">
        <f t="shared" si="612"/>
        <v>0</v>
      </c>
      <c r="GL522" s="4">
        <f t="shared" si="612"/>
        <v>0</v>
      </c>
      <c r="GM522" s="4">
        <f t="shared" si="612"/>
        <v>0</v>
      </c>
      <c r="GN522" s="4">
        <f t="shared" si="612"/>
        <v>0</v>
      </c>
      <c r="GO522" s="4">
        <f t="shared" si="612"/>
        <v>0</v>
      </c>
      <c r="GP522" s="4">
        <f t="shared" si="612"/>
        <v>0</v>
      </c>
      <c r="GQ522" s="4">
        <f t="shared" si="612"/>
        <v>0</v>
      </c>
      <c r="GR522" s="4">
        <f t="shared" si="612"/>
        <v>0</v>
      </c>
      <c r="GS522" s="4">
        <f t="shared" si="612"/>
        <v>0</v>
      </c>
      <c r="GT522" s="4">
        <f t="shared" si="612"/>
        <v>0</v>
      </c>
      <c r="GU522" s="4">
        <f t="shared" si="612"/>
        <v>0</v>
      </c>
      <c r="GV522" s="4">
        <f t="shared" si="612"/>
        <v>0</v>
      </c>
      <c r="GW522" s="4">
        <f t="shared" si="612"/>
        <v>0</v>
      </c>
      <c r="GX522" s="4">
        <f t="shared" si="612"/>
        <v>0</v>
      </c>
    </row>
    <row r="524" spans="1:255" x14ac:dyDescent="0.2">
      <c r="A524" s="2">
        <v>17</v>
      </c>
      <c r="B524" s="2">
        <v>1</v>
      </c>
      <c r="C524" s="2">
        <f>ROW(SmtRes!A1147)</f>
        <v>1147</v>
      </c>
      <c r="D524" s="2">
        <f>ROW(EtalonRes!A1098)</f>
        <v>1098</v>
      </c>
      <c r="E524" s="2" t="s">
        <v>777</v>
      </c>
      <c r="F524" s="2" t="s">
        <v>778</v>
      </c>
      <c r="G524" s="2" t="s">
        <v>779</v>
      </c>
      <c r="H524" s="2" t="s">
        <v>53</v>
      </c>
      <c r="I524" s="2">
        <f>ROUND(8.75/100,9)</f>
        <v>8.7499999999999994E-2</v>
      </c>
      <c r="J524" s="2">
        <v>0</v>
      </c>
      <c r="K524" s="2"/>
      <c r="L524" s="2"/>
      <c r="M524" s="2"/>
      <c r="N524" s="2"/>
      <c r="O524" s="2">
        <f t="shared" ref="O524:O561" si="613">ROUND(CP524,2)</f>
        <v>51.37</v>
      </c>
      <c r="P524" s="2">
        <f t="shared" ref="P524:P561" si="614">ROUND(CQ524*I524,2)</f>
        <v>0</v>
      </c>
      <c r="Q524" s="2">
        <f t="shared" ref="Q524:Q561" si="615">ROUND(CR524*I524,2)</f>
        <v>0.44</v>
      </c>
      <c r="R524" s="2">
        <f t="shared" ref="R524:R561" si="616">ROUND(CS524*I524,2)</f>
        <v>0.19</v>
      </c>
      <c r="S524" s="2">
        <f t="shared" ref="S524:S561" si="617">ROUND(CT524*I524,2)</f>
        <v>50.93</v>
      </c>
      <c r="T524" s="2">
        <f t="shared" ref="T524:T561" si="618">ROUND(CU524*I524,2)</f>
        <v>0</v>
      </c>
      <c r="U524" s="2">
        <f t="shared" ref="U524:U561" si="619">CV524*I524</f>
        <v>6.02</v>
      </c>
      <c r="V524" s="2">
        <f t="shared" ref="V524:V561" si="620">CW524*I524</f>
        <v>1.3999999999999999E-2</v>
      </c>
      <c r="W524" s="2">
        <f t="shared" ref="W524:W561" si="621">ROUND(CX524*I524,2)</f>
        <v>0</v>
      </c>
      <c r="X524" s="2">
        <f t="shared" ref="X524:X561" si="622">ROUND(CY524,2)</f>
        <v>37.83</v>
      </c>
      <c r="Y524" s="2">
        <f t="shared" ref="Y524:Y561" si="623">ROUND(CZ524,2)</f>
        <v>25.56</v>
      </c>
      <c r="Z524" s="2"/>
      <c r="AA524" s="2">
        <v>16688585</v>
      </c>
      <c r="AB524" s="2">
        <f t="shared" ref="AB524:AB561" si="624">ROUND((AC524+AD524+AF524),6)</f>
        <v>587.04999999999995</v>
      </c>
      <c r="AC524" s="2">
        <f t="shared" ref="AC524:AC561" si="625">ROUND((ES524),6)</f>
        <v>0</v>
      </c>
      <c r="AD524" s="2">
        <f>ROUND((((ET524)-(EU524))+AE524),6)</f>
        <v>5</v>
      </c>
      <c r="AE524" s="2">
        <f t="shared" ref="AE524:AF527" si="626">ROUND((EU524),6)</f>
        <v>2.16</v>
      </c>
      <c r="AF524" s="2">
        <f t="shared" si="626"/>
        <v>582.04999999999995</v>
      </c>
      <c r="AG524" s="2">
        <f t="shared" ref="AG524:AG561" si="627">ROUND((AP524),6)</f>
        <v>0</v>
      </c>
      <c r="AH524" s="2">
        <f t="shared" ref="AH524:AI527" si="628">(EW524)</f>
        <v>68.8</v>
      </c>
      <c r="AI524" s="2">
        <f t="shared" si="628"/>
        <v>0.16</v>
      </c>
      <c r="AJ524" s="2">
        <f t="shared" ref="AJ524:AJ561" si="629">ROUND((AS524),6)</f>
        <v>0</v>
      </c>
      <c r="AK524" s="2">
        <v>587.04999999999995</v>
      </c>
      <c r="AL524" s="2">
        <v>0</v>
      </c>
      <c r="AM524" s="2">
        <v>5</v>
      </c>
      <c r="AN524" s="2">
        <v>2.16</v>
      </c>
      <c r="AO524" s="2">
        <v>582.04999999999995</v>
      </c>
      <c r="AP524" s="2">
        <v>0</v>
      </c>
      <c r="AQ524" s="2">
        <v>68.8</v>
      </c>
      <c r="AR524" s="2">
        <v>0.16</v>
      </c>
      <c r="AS524" s="2">
        <v>0</v>
      </c>
      <c r="AT524" s="2">
        <v>74</v>
      </c>
      <c r="AU524" s="2">
        <v>50</v>
      </c>
      <c r="AV524" s="2">
        <v>1</v>
      </c>
      <c r="AW524" s="2">
        <v>1</v>
      </c>
      <c r="AX524" s="2"/>
      <c r="AY524" s="2"/>
      <c r="AZ524" s="2">
        <v>1</v>
      </c>
      <c r="BA524" s="2">
        <v>1</v>
      </c>
      <c r="BB524" s="2">
        <v>1</v>
      </c>
      <c r="BC524" s="2">
        <v>1</v>
      </c>
      <c r="BD524" s="2" t="s">
        <v>6</v>
      </c>
      <c r="BE524" s="2" t="s">
        <v>6</v>
      </c>
      <c r="BF524" s="2" t="s">
        <v>6</v>
      </c>
      <c r="BG524" s="2" t="s">
        <v>6</v>
      </c>
      <c r="BH524" s="2">
        <v>0</v>
      </c>
      <c r="BI524" s="2">
        <v>1</v>
      </c>
      <c r="BJ524" s="2" t="s">
        <v>780</v>
      </c>
      <c r="BK524" s="2"/>
      <c r="BL524" s="2"/>
      <c r="BM524" s="2">
        <v>65001</v>
      </c>
      <c r="BN524" s="2">
        <v>0</v>
      </c>
      <c r="BO524" s="2" t="s">
        <v>6</v>
      </c>
      <c r="BP524" s="2">
        <v>0</v>
      </c>
      <c r="BQ524" s="2">
        <v>6</v>
      </c>
      <c r="BR524" s="2">
        <v>0</v>
      </c>
      <c r="BS524" s="2">
        <v>1</v>
      </c>
      <c r="BT524" s="2">
        <v>1</v>
      </c>
      <c r="BU524" s="2">
        <v>1</v>
      </c>
      <c r="BV524" s="2">
        <v>1</v>
      </c>
      <c r="BW524" s="2">
        <v>1</v>
      </c>
      <c r="BX524" s="2">
        <v>1</v>
      </c>
      <c r="BY524" s="2" t="s">
        <v>6</v>
      </c>
      <c r="BZ524" s="2">
        <v>74</v>
      </c>
      <c r="CA524" s="2">
        <v>50</v>
      </c>
      <c r="CB524" s="2"/>
      <c r="CC524" s="2"/>
      <c r="CD524" s="2"/>
      <c r="CE524" s="2"/>
      <c r="CF524" s="2">
        <v>0</v>
      </c>
      <c r="CG524" s="2">
        <v>0</v>
      </c>
      <c r="CH524" s="2"/>
      <c r="CI524" s="2"/>
      <c r="CJ524" s="2"/>
      <c r="CK524" s="2"/>
      <c r="CL524" s="2"/>
      <c r="CM524" s="2">
        <v>0</v>
      </c>
      <c r="CN524" s="2" t="s">
        <v>6</v>
      </c>
      <c r="CO524" s="2">
        <v>0</v>
      </c>
      <c r="CP524" s="2">
        <f t="shared" ref="CP524:CP561" si="630">(P524+Q524+S524)</f>
        <v>51.37</v>
      </c>
      <c r="CQ524" s="2">
        <f t="shared" ref="CQ524:CQ561" si="631">AC524*BC524</f>
        <v>0</v>
      </c>
      <c r="CR524" s="2">
        <f t="shared" ref="CR524:CR561" si="632">AD524*BB524</f>
        <v>5</v>
      </c>
      <c r="CS524" s="2">
        <f t="shared" ref="CS524:CS561" si="633">AE524*BS524</f>
        <v>2.16</v>
      </c>
      <c r="CT524" s="2">
        <f t="shared" ref="CT524:CT561" si="634">AF524*BA524</f>
        <v>582.04999999999995</v>
      </c>
      <c r="CU524" s="2">
        <f t="shared" ref="CU524:CU561" si="635">AG524</f>
        <v>0</v>
      </c>
      <c r="CV524" s="2">
        <f t="shared" ref="CV524:CV561" si="636">AH524</f>
        <v>68.8</v>
      </c>
      <c r="CW524" s="2">
        <f t="shared" ref="CW524:CW561" si="637">AI524</f>
        <v>0.16</v>
      </c>
      <c r="CX524" s="2">
        <f t="shared" ref="CX524:CX561" si="638">AJ524</f>
        <v>0</v>
      </c>
      <c r="CY524" s="2">
        <f t="shared" ref="CY524:CY561" si="639">(((S524+R524)*AT524)/100)</f>
        <v>37.828799999999994</v>
      </c>
      <c r="CZ524" s="2">
        <f t="shared" ref="CZ524:CZ561" si="640">(((S524+R524)*AU524)/100)</f>
        <v>25.56</v>
      </c>
      <c r="DA524" s="2"/>
      <c r="DB524" s="2"/>
      <c r="DC524" s="2" t="s">
        <v>6</v>
      </c>
      <c r="DD524" s="2" t="s">
        <v>6</v>
      </c>
      <c r="DE524" s="2" t="s">
        <v>6</v>
      </c>
      <c r="DF524" s="2" t="s">
        <v>6</v>
      </c>
      <c r="DG524" s="2" t="s">
        <v>6</v>
      </c>
      <c r="DH524" s="2" t="s">
        <v>6</v>
      </c>
      <c r="DI524" s="2" t="s">
        <v>6</v>
      </c>
      <c r="DJ524" s="2" t="s">
        <v>6</v>
      </c>
      <c r="DK524" s="2" t="s">
        <v>6</v>
      </c>
      <c r="DL524" s="2" t="s">
        <v>6</v>
      </c>
      <c r="DM524" s="2" t="s">
        <v>6</v>
      </c>
      <c r="DN524" s="2">
        <v>0</v>
      </c>
      <c r="DO524" s="2">
        <v>0</v>
      </c>
      <c r="DP524" s="2">
        <v>1</v>
      </c>
      <c r="DQ524" s="2">
        <v>1</v>
      </c>
      <c r="DR524" s="2"/>
      <c r="DS524" s="2"/>
      <c r="DT524" s="2"/>
      <c r="DU524" s="2">
        <v>1003</v>
      </c>
      <c r="DV524" s="2" t="s">
        <v>53</v>
      </c>
      <c r="DW524" s="2" t="s">
        <v>53</v>
      </c>
      <c r="DX524" s="2">
        <v>100</v>
      </c>
      <c r="DY524" s="2"/>
      <c r="DZ524" s="2"/>
      <c r="EA524" s="2"/>
      <c r="EB524" s="2"/>
      <c r="EC524" s="2"/>
      <c r="ED524" s="2"/>
      <c r="EE524" s="2">
        <v>16510574</v>
      </c>
      <c r="EF524" s="2">
        <v>6</v>
      </c>
      <c r="EG524" s="2" t="s">
        <v>39</v>
      </c>
      <c r="EH524" s="2">
        <v>0</v>
      </c>
      <c r="EI524" s="2" t="s">
        <v>6</v>
      </c>
      <c r="EJ524" s="2">
        <v>1</v>
      </c>
      <c r="EK524" s="2">
        <v>65001</v>
      </c>
      <c r="EL524" s="2" t="s">
        <v>630</v>
      </c>
      <c r="EM524" s="2" t="s">
        <v>631</v>
      </c>
      <c r="EN524" s="2"/>
      <c r="EO524" s="2" t="s">
        <v>6</v>
      </c>
      <c r="EP524" s="2"/>
      <c r="EQ524" s="2">
        <v>0</v>
      </c>
      <c r="ER524" s="2">
        <v>587.04999999999995</v>
      </c>
      <c r="ES524" s="2">
        <v>0</v>
      </c>
      <c r="ET524" s="2">
        <v>5</v>
      </c>
      <c r="EU524" s="2">
        <v>2.16</v>
      </c>
      <c r="EV524" s="2">
        <v>582.04999999999995</v>
      </c>
      <c r="EW524" s="2">
        <v>68.8</v>
      </c>
      <c r="EX524" s="2">
        <v>0.16</v>
      </c>
      <c r="EY524" s="2">
        <v>0</v>
      </c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>
        <v>0</v>
      </c>
      <c r="FR524" s="2">
        <f t="shared" ref="FR524:FR561" si="641">ROUND(IF(AND(BH524=3,BI524=3),P524,0),2)</f>
        <v>0</v>
      </c>
      <c r="FS524" s="2">
        <v>0</v>
      </c>
      <c r="FT524" s="2"/>
      <c r="FU524" s="2"/>
      <c r="FV524" s="2"/>
      <c r="FW524" s="2"/>
      <c r="FX524" s="2">
        <v>74</v>
      </c>
      <c r="FY524" s="2">
        <v>50</v>
      </c>
      <c r="FZ524" s="2"/>
      <c r="GA524" s="2" t="s">
        <v>6</v>
      </c>
      <c r="GB524" s="2"/>
      <c r="GC524" s="2"/>
      <c r="GD524" s="2">
        <v>0</v>
      </c>
      <c r="GE524" s="2"/>
      <c r="GF524" s="2">
        <v>2103085353</v>
      </c>
      <c r="GG524" s="2">
        <v>2</v>
      </c>
      <c r="GH524" s="2">
        <v>1</v>
      </c>
      <c r="GI524" s="2">
        <v>-2</v>
      </c>
      <c r="GJ524" s="2">
        <v>0</v>
      </c>
      <c r="GK524" s="2">
        <f>ROUND(R524*(R12)/100,2)</f>
        <v>0</v>
      </c>
      <c r="GL524" s="2">
        <f t="shared" ref="GL524:GL561" si="642">ROUND(IF(AND(BH524=3,BI524=3,FS524&lt;&gt;0),P524,0),2)</f>
        <v>0</v>
      </c>
      <c r="GM524" s="2">
        <f t="shared" ref="GM524:GM561" si="643">ROUND(O524+X524+Y524+GK524,2)+GX524</f>
        <v>114.76</v>
      </c>
      <c r="GN524" s="2">
        <f t="shared" ref="GN524:GN561" si="644">IF(OR(BI524=0,BI524=1),ROUND(O524+X524+Y524+GK524,2),0)</f>
        <v>114.76</v>
      </c>
      <c r="GO524" s="2">
        <f t="shared" ref="GO524:GO561" si="645">IF(BI524=2,ROUND(O524+X524+Y524+GK524,2),0)</f>
        <v>0</v>
      </c>
      <c r="GP524" s="2">
        <f t="shared" ref="GP524:GP561" si="646">IF(BI524=4,ROUND(O524+X524+Y524+GK524,2)+GX524,0)</f>
        <v>0</v>
      </c>
      <c r="GQ524" s="2"/>
      <c r="GR524" s="2">
        <v>0</v>
      </c>
      <c r="GS524" s="2">
        <v>3</v>
      </c>
      <c r="GT524" s="2">
        <v>0</v>
      </c>
      <c r="GU524" s="2" t="s">
        <v>6</v>
      </c>
      <c r="GV524" s="2">
        <f t="shared" ref="GV524:GV561" si="647">ROUND(GT524,6)</f>
        <v>0</v>
      </c>
      <c r="GW524" s="2">
        <v>1</v>
      </c>
      <c r="GX524" s="2">
        <f t="shared" ref="GX524:GX561" si="648">ROUND(GV524*GW524*I524,2)</f>
        <v>0</v>
      </c>
      <c r="GY524" s="2"/>
      <c r="GZ524" s="2"/>
      <c r="HA524" s="2">
        <v>0</v>
      </c>
      <c r="HB524" s="2">
        <v>0</v>
      </c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>
        <v>0</v>
      </c>
      <c r="IL524" s="2"/>
      <c r="IM524" s="2"/>
      <c r="IN524" s="2"/>
      <c r="IO524" s="2"/>
      <c r="IP524" s="2"/>
      <c r="IQ524" s="2"/>
      <c r="IR524" s="2"/>
      <c r="IS524" s="2"/>
      <c r="IT524" s="2"/>
      <c r="IU524" s="2"/>
    </row>
    <row r="525" spans="1:255" x14ac:dyDescent="0.2">
      <c r="A525">
        <v>17</v>
      </c>
      <c r="B525">
        <v>1</v>
      </c>
      <c r="C525">
        <f>ROW(SmtRes!A1150)</f>
        <v>1150</v>
      </c>
      <c r="D525">
        <f>ROW(EtalonRes!A1102)</f>
        <v>1102</v>
      </c>
      <c r="E525" t="s">
        <v>777</v>
      </c>
      <c r="F525" t="s">
        <v>778</v>
      </c>
      <c r="G525" t="s">
        <v>779</v>
      </c>
      <c r="H525" t="s">
        <v>53</v>
      </c>
      <c r="I525">
        <f>ROUND(8.75/100,9)</f>
        <v>8.7499999999999994E-2</v>
      </c>
      <c r="J525">
        <v>0</v>
      </c>
      <c r="O525">
        <f t="shared" si="613"/>
        <v>366.25</v>
      </c>
      <c r="P525">
        <f t="shared" si="614"/>
        <v>0</v>
      </c>
      <c r="Q525">
        <f t="shared" si="615"/>
        <v>3.12</v>
      </c>
      <c r="R525">
        <f t="shared" si="616"/>
        <v>1.35</v>
      </c>
      <c r="S525">
        <f t="shared" si="617"/>
        <v>363.13</v>
      </c>
      <c r="T525">
        <f t="shared" si="618"/>
        <v>0</v>
      </c>
      <c r="U525">
        <f t="shared" si="619"/>
        <v>6.02</v>
      </c>
      <c r="V525">
        <f t="shared" si="620"/>
        <v>1.3999999999999999E-2</v>
      </c>
      <c r="W525">
        <f t="shared" si="621"/>
        <v>0</v>
      </c>
      <c r="X525">
        <f t="shared" si="622"/>
        <v>269.72000000000003</v>
      </c>
      <c r="Y525">
        <f t="shared" si="623"/>
        <v>182.24</v>
      </c>
      <c r="AA525">
        <v>16688586</v>
      </c>
      <c r="AB525">
        <f t="shared" si="624"/>
        <v>587.04999999999995</v>
      </c>
      <c r="AC525">
        <f t="shared" si="625"/>
        <v>0</v>
      </c>
      <c r="AD525">
        <f>ROUND((((ET525)-(EU525))+AE525),6)</f>
        <v>5</v>
      </c>
      <c r="AE525">
        <f t="shared" si="626"/>
        <v>2.16</v>
      </c>
      <c r="AF525">
        <f t="shared" si="626"/>
        <v>582.04999999999995</v>
      </c>
      <c r="AG525">
        <f t="shared" si="627"/>
        <v>0</v>
      </c>
      <c r="AH525">
        <f t="shared" si="628"/>
        <v>68.8</v>
      </c>
      <c r="AI525">
        <f t="shared" si="628"/>
        <v>0.16</v>
      </c>
      <c r="AJ525">
        <f t="shared" si="629"/>
        <v>0</v>
      </c>
      <c r="AK525">
        <v>587.04999999999995</v>
      </c>
      <c r="AL525">
        <v>0</v>
      </c>
      <c r="AM525">
        <v>5</v>
      </c>
      <c r="AN525">
        <v>2.16</v>
      </c>
      <c r="AO525">
        <v>582.04999999999995</v>
      </c>
      <c r="AP525">
        <v>0</v>
      </c>
      <c r="AQ525">
        <v>68.8</v>
      </c>
      <c r="AR525">
        <v>0.16</v>
      </c>
      <c r="AS525">
        <v>0</v>
      </c>
      <c r="AT525">
        <v>74</v>
      </c>
      <c r="AU525">
        <v>50</v>
      </c>
      <c r="AV525">
        <v>1</v>
      </c>
      <c r="AW525">
        <v>1</v>
      </c>
      <c r="AZ525">
        <v>7.13</v>
      </c>
      <c r="BA525">
        <v>7.13</v>
      </c>
      <c r="BB525">
        <v>7.13</v>
      </c>
      <c r="BC525">
        <v>7.13</v>
      </c>
      <c r="BD525" t="s">
        <v>6</v>
      </c>
      <c r="BE525" t="s">
        <v>6</v>
      </c>
      <c r="BF525" t="s">
        <v>6</v>
      </c>
      <c r="BG525" t="s">
        <v>6</v>
      </c>
      <c r="BH525">
        <v>0</v>
      </c>
      <c r="BI525">
        <v>1</v>
      </c>
      <c r="BJ525" t="s">
        <v>780</v>
      </c>
      <c r="BM525">
        <v>65001</v>
      </c>
      <c r="BN525">
        <v>0</v>
      </c>
      <c r="BO525" t="s">
        <v>6</v>
      </c>
      <c r="BP525">
        <v>0</v>
      </c>
      <c r="BQ525">
        <v>6</v>
      </c>
      <c r="BR525">
        <v>0</v>
      </c>
      <c r="BS525">
        <v>7.13</v>
      </c>
      <c r="BT525">
        <v>1</v>
      </c>
      <c r="BU525">
        <v>1</v>
      </c>
      <c r="BV525">
        <v>1</v>
      </c>
      <c r="BW525">
        <v>1</v>
      </c>
      <c r="BX525">
        <v>1</v>
      </c>
      <c r="BY525" t="s">
        <v>6</v>
      </c>
      <c r="BZ525">
        <v>74</v>
      </c>
      <c r="CA525">
        <v>50</v>
      </c>
      <c r="CF525">
        <v>0</v>
      </c>
      <c r="CG525">
        <v>0</v>
      </c>
      <c r="CM525">
        <v>0</v>
      </c>
      <c r="CN525" t="s">
        <v>6</v>
      </c>
      <c r="CO525">
        <v>0</v>
      </c>
      <c r="CP525">
        <f t="shared" si="630"/>
        <v>366.25</v>
      </c>
      <c r="CQ525">
        <f t="shared" si="631"/>
        <v>0</v>
      </c>
      <c r="CR525">
        <f t="shared" si="632"/>
        <v>35.65</v>
      </c>
      <c r="CS525">
        <f t="shared" si="633"/>
        <v>15.4008</v>
      </c>
      <c r="CT525">
        <f t="shared" si="634"/>
        <v>4150.0164999999997</v>
      </c>
      <c r="CU525">
        <f t="shared" si="635"/>
        <v>0</v>
      </c>
      <c r="CV525">
        <f t="shared" si="636"/>
        <v>68.8</v>
      </c>
      <c r="CW525">
        <f t="shared" si="637"/>
        <v>0.16</v>
      </c>
      <c r="CX525">
        <f t="shared" si="638"/>
        <v>0</v>
      </c>
      <c r="CY525">
        <f t="shared" si="639"/>
        <v>269.71519999999998</v>
      </c>
      <c r="CZ525">
        <f t="shared" si="640"/>
        <v>182.24</v>
      </c>
      <c r="DC525" t="s">
        <v>6</v>
      </c>
      <c r="DD525" t="s">
        <v>6</v>
      </c>
      <c r="DE525" t="s">
        <v>6</v>
      </c>
      <c r="DF525" t="s">
        <v>6</v>
      </c>
      <c r="DG525" t="s">
        <v>6</v>
      </c>
      <c r="DH525" t="s">
        <v>6</v>
      </c>
      <c r="DI525" t="s">
        <v>6</v>
      </c>
      <c r="DJ525" t="s">
        <v>6</v>
      </c>
      <c r="DK525" t="s">
        <v>6</v>
      </c>
      <c r="DL525" t="s">
        <v>6</v>
      </c>
      <c r="DM525" t="s">
        <v>6</v>
      </c>
      <c r="DN525">
        <v>0</v>
      </c>
      <c r="DO525">
        <v>0</v>
      </c>
      <c r="DP525">
        <v>1</v>
      </c>
      <c r="DQ525">
        <v>1</v>
      </c>
      <c r="DU525">
        <v>1003</v>
      </c>
      <c r="DV525" t="s">
        <v>53</v>
      </c>
      <c r="DW525" t="s">
        <v>53</v>
      </c>
      <c r="DX525">
        <v>100</v>
      </c>
      <c r="EE525">
        <v>16510574</v>
      </c>
      <c r="EF525">
        <v>6</v>
      </c>
      <c r="EG525" t="s">
        <v>39</v>
      </c>
      <c r="EH525">
        <v>0</v>
      </c>
      <c r="EI525" t="s">
        <v>6</v>
      </c>
      <c r="EJ525">
        <v>1</v>
      </c>
      <c r="EK525">
        <v>65001</v>
      </c>
      <c r="EL525" t="s">
        <v>630</v>
      </c>
      <c r="EM525" t="s">
        <v>631</v>
      </c>
      <c r="EO525" t="s">
        <v>6</v>
      </c>
      <c r="EQ525">
        <v>0</v>
      </c>
      <c r="ER525">
        <v>587.04999999999995</v>
      </c>
      <c r="ES525">
        <v>0</v>
      </c>
      <c r="ET525">
        <v>5</v>
      </c>
      <c r="EU525">
        <v>2.16</v>
      </c>
      <c r="EV525">
        <v>582.04999999999995</v>
      </c>
      <c r="EW525">
        <v>68.8</v>
      </c>
      <c r="EX525">
        <v>0.16</v>
      </c>
      <c r="EY525">
        <v>0</v>
      </c>
      <c r="FQ525">
        <v>0</v>
      </c>
      <c r="FR525">
        <f t="shared" si="641"/>
        <v>0</v>
      </c>
      <c r="FS525">
        <v>0</v>
      </c>
      <c r="FX525">
        <v>74</v>
      </c>
      <c r="FY525">
        <v>50</v>
      </c>
      <c r="GA525" t="s">
        <v>6</v>
      </c>
      <c r="GD525">
        <v>0</v>
      </c>
      <c r="GF525">
        <v>2103085353</v>
      </c>
      <c r="GG525">
        <v>1</v>
      </c>
      <c r="GH525">
        <v>1</v>
      </c>
      <c r="GI525">
        <v>4</v>
      </c>
      <c r="GJ525">
        <v>0</v>
      </c>
      <c r="GK525">
        <f>ROUND(R525*(S12)/100,2)</f>
        <v>0</v>
      </c>
      <c r="GL525">
        <f t="shared" si="642"/>
        <v>0</v>
      </c>
      <c r="GM525">
        <f t="shared" si="643"/>
        <v>818.21</v>
      </c>
      <c r="GN525">
        <f t="shared" si="644"/>
        <v>818.21</v>
      </c>
      <c r="GO525">
        <f t="shared" si="645"/>
        <v>0</v>
      </c>
      <c r="GP525">
        <f t="shared" si="646"/>
        <v>0</v>
      </c>
      <c r="GR525">
        <v>0</v>
      </c>
      <c r="GS525">
        <v>3</v>
      </c>
      <c r="GT525">
        <v>0</v>
      </c>
      <c r="GU525" t="s">
        <v>6</v>
      </c>
      <c r="GV525">
        <f t="shared" si="647"/>
        <v>0</v>
      </c>
      <c r="GW525">
        <v>1</v>
      </c>
      <c r="GX525">
        <f t="shared" si="648"/>
        <v>0</v>
      </c>
      <c r="HA525">
        <v>0</v>
      </c>
      <c r="HB525">
        <v>0</v>
      </c>
      <c r="IK525">
        <v>0</v>
      </c>
    </row>
    <row r="526" spans="1:255" x14ac:dyDescent="0.2">
      <c r="A526" s="2">
        <v>17</v>
      </c>
      <c r="B526" s="2">
        <v>1</v>
      </c>
      <c r="C526" s="2">
        <f>ROW(SmtRes!A1153)</f>
        <v>1153</v>
      </c>
      <c r="D526" s="2">
        <f>ROW(EtalonRes!A1106)</f>
        <v>1106</v>
      </c>
      <c r="E526" s="2" t="s">
        <v>781</v>
      </c>
      <c r="F526" s="2" t="s">
        <v>782</v>
      </c>
      <c r="G526" s="2" t="s">
        <v>783</v>
      </c>
      <c r="H526" s="2" t="s">
        <v>53</v>
      </c>
      <c r="I526" s="2">
        <f>ROUND(4.5/100,9)</f>
        <v>4.4999999999999998E-2</v>
      </c>
      <c r="J526" s="2">
        <v>0</v>
      </c>
      <c r="K526" s="2"/>
      <c r="L526" s="2"/>
      <c r="M526" s="2"/>
      <c r="N526" s="2"/>
      <c r="O526" s="2">
        <f t="shared" si="613"/>
        <v>32.92</v>
      </c>
      <c r="P526" s="2">
        <f t="shared" si="614"/>
        <v>0</v>
      </c>
      <c r="Q526" s="2">
        <f t="shared" si="615"/>
        <v>0.45</v>
      </c>
      <c r="R526" s="2">
        <f t="shared" si="616"/>
        <v>0.19</v>
      </c>
      <c r="S526" s="2">
        <f t="shared" si="617"/>
        <v>32.47</v>
      </c>
      <c r="T526" s="2">
        <f t="shared" si="618"/>
        <v>0</v>
      </c>
      <c r="U526" s="2">
        <f t="shared" si="619"/>
        <v>3.8384999999999998</v>
      </c>
      <c r="V526" s="2">
        <f t="shared" si="620"/>
        <v>1.44E-2</v>
      </c>
      <c r="W526" s="2">
        <f t="shared" si="621"/>
        <v>0</v>
      </c>
      <c r="X526" s="2">
        <f t="shared" si="622"/>
        <v>24.17</v>
      </c>
      <c r="Y526" s="2">
        <f t="shared" si="623"/>
        <v>16.329999999999998</v>
      </c>
      <c r="Z526" s="2"/>
      <c r="AA526" s="2">
        <v>16688585</v>
      </c>
      <c r="AB526" s="2">
        <f t="shared" si="624"/>
        <v>731.64</v>
      </c>
      <c r="AC526" s="2">
        <f t="shared" si="625"/>
        <v>0</v>
      </c>
      <c r="AD526" s="2">
        <f>ROUND((((ET526)-(EU526))+AE526),6)</f>
        <v>10</v>
      </c>
      <c r="AE526" s="2">
        <f t="shared" si="626"/>
        <v>4.32</v>
      </c>
      <c r="AF526" s="2">
        <f t="shared" si="626"/>
        <v>721.64</v>
      </c>
      <c r="AG526" s="2">
        <f t="shared" si="627"/>
        <v>0</v>
      </c>
      <c r="AH526" s="2">
        <f t="shared" si="628"/>
        <v>85.3</v>
      </c>
      <c r="AI526" s="2">
        <f t="shared" si="628"/>
        <v>0.32</v>
      </c>
      <c r="AJ526" s="2">
        <f t="shared" si="629"/>
        <v>0</v>
      </c>
      <c r="AK526" s="2">
        <v>731.64</v>
      </c>
      <c r="AL526" s="2">
        <v>0</v>
      </c>
      <c r="AM526" s="2">
        <v>10</v>
      </c>
      <c r="AN526" s="2">
        <v>4.32</v>
      </c>
      <c r="AO526" s="2">
        <v>721.64</v>
      </c>
      <c r="AP526" s="2">
        <v>0</v>
      </c>
      <c r="AQ526" s="2">
        <v>85.3</v>
      </c>
      <c r="AR526" s="2">
        <v>0.32</v>
      </c>
      <c r="AS526" s="2">
        <v>0</v>
      </c>
      <c r="AT526" s="2">
        <v>74</v>
      </c>
      <c r="AU526" s="2">
        <v>50</v>
      </c>
      <c r="AV526" s="2">
        <v>1</v>
      </c>
      <c r="AW526" s="2">
        <v>1</v>
      </c>
      <c r="AX526" s="2"/>
      <c r="AY526" s="2"/>
      <c r="AZ526" s="2">
        <v>1</v>
      </c>
      <c r="BA526" s="2">
        <v>1</v>
      </c>
      <c r="BB526" s="2">
        <v>1</v>
      </c>
      <c r="BC526" s="2">
        <v>1</v>
      </c>
      <c r="BD526" s="2" t="s">
        <v>6</v>
      </c>
      <c r="BE526" s="2" t="s">
        <v>6</v>
      </c>
      <c r="BF526" s="2" t="s">
        <v>6</v>
      </c>
      <c r="BG526" s="2" t="s">
        <v>6</v>
      </c>
      <c r="BH526" s="2">
        <v>0</v>
      </c>
      <c r="BI526" s="2">
        <v>1</v>
      </c>
      <c r="BJ526" s="2" t="s">
        <v>784</v>
      </c>
      <c r="BK526" s="2"/>
      <c r="BL526" s="2"/>
      <c r="BM526" s="2">
        <v>65001</v>
      </c>
      <c r="BN526" s="2">
        <v>0</v>
      </c>
      <c r="BO526" s="2" t="s">
        <v>6</v>
      </c>
      <c r="BP526" s="2">
        <v>0</v>
      </c>
      <c r="BQ526" s="2">
        <v>6</v>
      </c>
      <c r="BR526" s="2">
        <v>0</v>
      </c>
      <c r="BS526" s="2">
        <v>1</v>
      </c>
      <c r="BT526" s="2">
        <v>1</v>
      </c>
      <c r="BU526" s="2">
        <v>1</v>
      </c>
      <c r="BV526" s="2">
        <v>1</v>
      </c>
      <c r="BW526" s="2">
        <v>1</v>
      </c>
      <c r="BX526" s="2">
        <v>1</v>
      </c>
      <c r="BY526" s="2" t="s">
        <v>6</v>
      </c>
      <c r="BZ526" s="2">
        <v>74</v>
      </c>
      <c r="CA526" s="2">
        <v>50</v>
      </c>
      <c r="CB526" s="2"/>
      <c r="CC526" s="2"/>
      <c r="CD526" s="2"/>
      <c r="CE526" s="2"/>
      <c r="CF526" s="2">
        <v>0</v>
      </c>
      <c r="CG526" s="2">
        <v>0</v>
      </c>
      <c r="CH526" s="2"/>
      <c r="CI526" s="2"/>
      <c r="CJ526" s="2"/>
      <c r="CK526" s="2"/>
      <c r="CL526" s="2"/>
      <c r="CM526" s="2">
        <v>0</v>
      </c>
      <c r="CN526" s="2" t="s">
        <v>6</v>
      </c>
      <c r="CO526" s="2">
        <v>0</v>
      </c>
      <c r="CP526" s="2">
        <f t="shared" si="630"/>
        <v>32.92</v>
      </c>
      <c r="CQ526" s="2">
        <f t="shared" si="631"/>
        <v>0</v>
      </c>
      <c r="CR526" s="2">
        <f t="shared" si="632"/>
        <v>10</v>
      </c>
      <c r="CS526" s="2">
        <f t="shared" si="633"/>
        <v>4.32</v>
      </c>
      <c r="CT526" s="2">
        <f t="shared" si="634"/>
        <v>721.64</v>
      </c>
      <c r="CU526" s="2">
        <f t="shared" si="635"/>
        <v>0</v>
      </c>
      <c r="CV526" s="2">
        <f t="shared" si="636"/>
        <v>85.3</v>
      </c>
      <c r="CW526" s="2">
        <f t="shared" si="637"/>
        <v>0.32</v>
      </c>
      <c r="CX526" s="2">
        <f t="shared" si="638"/>
        <v>0</v>
      </c>
      <c r="CY526" s="2">
        <f t="shared" si="639"/>
        <v>24.168399999999998</v>
      </c>
      <c r="CZ526" s="2">
        <f t="shared" si="640"/>
        <v>16.329999999999998</v>
      </c>
      <c r="DA526" s="2"/>
      <c r="DB526" s="2"/>
      <c r="DC526" s="2" t="s">
        <v>6</v>
      </c>
      <c r="DD526" s="2" t="s">
        <v>6</v>
      </c>
      <c r="DE526" s="2" t="s">
        <v>6</v>
      </c>
      <c r="DF526" s="2" t="s">
        <v>6</v>
      </c>
      <c r="DG526" s="2" t="s">
        <v>6</v>
      </c>
      <c r="DH526" s="2" t="s">
        <v>6</v>
      </c>
      <c r="DI526" s="2" t="s">
        <v>6</v>
      </c>
      <c r="DJ526" s="2" t="s">
        <v>6</v>
      </c>
      <c r="DK526" s="2" t="s">
        <v>6</v>
      </c>
      <c r="DL526" s="2" t="s">
        <v>6</v>
      </c>
      <c r="DM526" s="2" t="s">
        <v>6</v>
      </c>
      <c r="DN526" s="2">
        <v>0</v>
      </c>
      <c r="DO526" s="2">
        <v>0</v>
      </c>
      <c r="DP526" s="2">
        <v>1</v>
      </c>
      <c r="DQ526" s="2">
        <v>1</v>
      </c>
      <c r="DR526" s="2"/>
      <c r="DS526" s="2"/>
      <c r="DT526" s="2"/>
      <c r="DU526" s="2">
        <v>1003</v>
      </c>
      <c r="DV526" s="2" t="s">
        <v>53</v>
      </c>
      <c r="DW526" s="2" t="s">
        <v>53</v>
      </c>
      <c r="DX526" s="2">
        <v>100</v>
      </c>
      <c r="DY526" s="2"/>
      <c r="DZ526" s="2"/>
      <c r="EA526" s="2"/>
      <c r="EB526" s="2"/>
      <c r="EC526" s="2"/>
      <c r="ED526" s="2"/>
      <c r="EE526" s="2">
        <v>16510574</v>
      </c>
      <c r="EF526" s="2">
        <v>6</v>
      </c>
      <c r="EG526" s="2" t="s">
        <v>39</v>
      </c>
      <c r="EH526" s="2">
        <v>0</v>
      </c>
      <c r="EI526" s="2" t="s">
        <v>6</v>
      </c>
      <c r="EJ526" s="2">
        <v>1</v>
      </c>
      <c r="EK526" s="2">
        <v>65001</v>
      </c>
      <c r="EL526" s="2" t="s">
        <v>630</v>
      </c>
      <c r="EM526" s="2" t="s">
        <v>631</v>
      </c>
      <c r="EN526" s="2"/>
      <c r="EO526" s="2" t="s">
        <v>6</v>
      </c>
      <c r="EP526" s="2"/>
      <c r="EQ526" s="2">
        <v>0</v>
      </c>
      <c r="ER526" s="2">
        <v>731.64</v>
      </c>
      <c r="ES526" s="2">
        <v>0</v>
      </c>
      <c r="ET526" s="2">
        <v>10</v>
      </c>
      <c r="EU526" s="2">
        <v>4.32</v>
      </c>
      <c r="EV526" s="2">
        <v>721.64</v>
      </c>
      <c r="EW526" s="2">
        <v>85.3</v>
      </c>
      <c r="EX526" s="2">
        <v>0.32</v>
      </c>
      <c r="EY526" s="2">
        <v>0</v>
      </c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>
        <v>0</v>
      </c>
      <c r="FR526" s="2">
        <f t="shared" si="641"/>
        <v>0</v>
      </c>
      <c r="FS526" s="2">
        <v>0</v>
      </c>
      <c r="FT526" s="2"/>
      <c r="FU526" s="2"/>
      <c r="FV526" s="2"/>
      <c r="FW526" s="2"/>
      <c r="FX526" s="2">
        <v>74</v>
      </c>
      <c r="FY526" s="2">
        <v>50</v>
      </c>
      <c r="FZ526" s="2"/>
      <c r="GA526" s="2" t="s">
        <v>6</v>
      </c>
      <c r="GB526" s="2"/>
      <c r="GC526" s="2"/>
      <c r="GD526" s="2">
        <v>0</v>
      </c>
      <c r="GE526" s="2"/>
      <c r="GF526" s="2">
        <v>-607669651</v>
      </c>
      <c r="GG526" s="2">
        <v>2</v>
      </c>
      <c r="GH526" s="2">
        <v>1</v>
      </c>
      <c r="GI526" s="2">
        <v>-2</v>
      </c>
      <c r="GJ526" s="2">
        <v>0</v>
      </c>
      <c r="GK526" s="2">
        <f>ROUND(R526*(R12)/100,2)</f>
        <v>0</v>
      </c>
      <c r="GL526" s="2">
        <f t="shared" si="642"/>
        <v>0</v>
      </c>
      <c r="GM526" s="2">
        <f t="shared" si="643"/>
        <v>73.42</v>
      </c>
      <c r="GN526" s="2">
        <f t="shared" si="644"/>
        <v>73.42</v>
      </c>
      <c r="GO526" s="2">
        <f t="shared" si="645"/>
        <v>0</v>
      </c>
      <c r="GP526" s="2">
        <f t="shared" si="646"/>
        <v>0</v>
      </c>
      <c r="GQ526" s="2"/>
      <c r="GR526" s="2">
        <v>0</v>
      </c>
      <c r="GS526" s="2">
        <v>3</v>
      </c>
      <c r="GT526" s="2">
        <v>0</v>
      </c>
      <c r="GU526" s="2" t="s">
        <v>6</v>
      </c>
      <c r="GV526" s="2">
        <f t="shared" si="647"/>
        <v>0</v>
      </c>
      <c r="GW526" s="2">
        <v>1</v>
      </c>
      <c r="GX526" s="2">
        <f t="shared" si="648"/>
        <v>0</v>
      </c>
      <c r="GY526" s="2"/>
      <c r="GZ526" s="2"/>
      <c r="HA526" s="2">
        <v>0</v>
      </c>
      <c r="HB526" s="2">
        <v>0</v>
      </c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>
        <v>0</v>
      </c>
      <c r="IL526" s="2"/>
      <c r="IM526" s="2"/>
      <c r="IN526" s="2"/>
      <c r="IO526" s="2"/>
      <c r="IP526" s="2"/>
      <c r="IQ526" s="2"/>
      <c r="IR526" s="2"/>
      <c r="IS526" s="2"/>
      <c r="IT526" s="2"/>
      <c r="IU526" s="2"/>
    </row>
    <row r="527" spans="1:255" x14ac:dyDescent="0.2">
      <c r="A527">
        <v>17</v>
      </c>
      <c r="B527">
        <v>1</v>
      </c>
      <c r="C527">
        <f>ROW(SmtRes!A1156)</f>
        <v>1156</v>
      </c>
      <c r="D527">
        <f>ROW(EtalonRes!A1110)</f>
        <v>1110</v>
      </c>
      <c r="E527" t="s">
        <v>781</v>
      </c>
      <c r="F527" t="s">
        <v>782</v>
      </c>
      <c r="G527" t="s">
        <v>783</v>
      </c>
      <c r="H527" t="s">
        <v>53</v>
      </c>
      <c r="I527">
        <f>ROUND(4.5/100,9)</f>
        <v>4.4999999999999998E-2</v>
      </c>
      <c r="J527">
        <v>0</v>
      </c>
      <c r="O527">
        <f t="shared" si="613"/>
        <v>234.75</v>
      </c>
      <c r="P527">
        <f t="shared" si="614"/>
        <v>0</v>
      </c>
      <c r="Q527">
        <f t="shared" si="615"/>
        <v>3.21</v>
      </c>
      <c r="R527">
        <f t="shared" si="616"/>
        <v>1.39</v>
      </c>
      <c r="S527">
        <f t="shared" si="617"/>
        <v>231.54</v>
      </c>
      <c r="T527">
        <f t="shared" si="618"/>
        <v>0</v>
      </c>
      <c r="U527">
        <f t="shared" si="619"/>
        <v>3.8384999999999998</v>
      </c>
      <c r="V527">
        <f t="shared" si="620"/>
        <v>1.44E-2</v>
      </c>
      <c r="W527">
        <f t="shared" si="621"/>
        <v>0</v>
      </c>
      <c r="X527">
        <f t="shared" si="622"/>
        <v>172.37</v>
      </c>
      <c r="Y527">
        <f t="shared" si="623"/>
        <v>116.47</v>
      </c>
      <c r="AA527">
        <v>16688586</v>
      </c>
      <c r="AB527">
        <f t="shared" si="624"/>
        <v>731.64</v>
      </c>
      <c r="AC527">
        <f t="shared" si="625"/>
        <v>0</v>
      </c>
      <c r="AD527">
        <f>ROUND((((ET527)-(EU527))+AE527),6)</f>
        <v>10</v>
      </c>
      <c r="AE527">
        <f t="shared" si="626"/>
        <v>4.32</v>
      </c>
      <c r="AF527">
        <f t="shared" si="626"/>
        <v>721.64</v>
      </c>
      <c r="AG527">
        <f t="shared" si="627"/>
        <v>0</v>
      </c>
      <c r="AH527">
        <f t="shared" si="628"/>
        <v>85.3</v>
      </c>
      <c r="AI527">
        <f t="shared" si="628"/>
        <v>0.32</v>
      </c>
      <c r="AJ527">
        <f t="shared" si="629"/>
        <v>0</v>
      </c>
      <c r="AK527">
        <v>731.64</v>
      </c>
      <c r="AL527">
        <v>0</v>
      </c>
      <c r="AM527">
        <v>10</v>
      </c>
      <c r="AN527">
        <v>4.32</v>
      </c>
      <c r="AO527">
        <v>721.64</v>
      </c>
      <c r="AP527">
        <v>0</v>
      </c>
      <c r="AQ527">
        <v>85.3</v>
      </c>
      <c r="AR527">
        <v>0.32</v>
      </c>
      <c r="AS527">
        <v>0</v>
      </c>
      <c r="AT527">
        <v>74</v>
      </c>
      <c r="AU527">
        <v>50</v>
      </c>
      <c r="AV527">
        <v>1</v>
      </c>
      <c r="AW527">
        <v>1</v>
      </c>
      <c r="AZ527">
        <v>7.13</v>
      </c>
      <c r="BA527">
        <v>7.13</v>
      </c>
      <c r="BB527">
        <v>7.13</v>
      </c>
      <c r="BC527">
        <v>7.13</v>
      </c>
      <c r="BD527" t="s">
        <v>6</v>
      </c>
      <c r="BE527" t="s">
        <v>6</v>
      </c>
      <c r="BF527" t="s">
        <v>6</v>
      </c>
      <c r="BG527" t="s">
        <v>6</v>
      </c>
      <c r="BH527">
        <v>0</v>
      </c>
      <c r="BI527">
        <v>1</v>
      </c>
      <c r="BJ527" t="s">
        <v>784</v>
      </c>
      <c r="BM527">
        <v>65001</v>
      </c>
      <c r="BN527">
        <v>0</v>
      </c>
      <c r="BO527" t="s">
        <v>6</v>
      </c>
      <c r="BP527">
        <v>0</v>
      </c>
      <c r="BQ527">
        <v>6</v>
      </c>
      <c r="BR527">
        <v>0</v>
      </c>
      <c r="BS527">
        <v>7.13</v>
      </c>
      <c r="BT527">
        <v>1</v>
      </c>
      <c r="BU527">
        <v>1</v>
      </c>
      <c r="BV527">
        <v>1</v>
      </c>
      <c r="BW527">
        <v>1</v>
      </c>
      <c r="BX527">
        <v>1</v>
      </c>
      <c r="BY527" t="s">
        <v>6</v>
      </c>
      <c r="BZ527">
        <v>74</v>
      </c>
      <c r="CA527">
        <v>50</v>
      </c>
      <c r="CF527">
        <v>0</v>
      </c>
      <c r="CG527">
        <v>0</v>
      </c>
      <c r="CM527">
        <v>0</v>
      </c>
      <c r="CN527" t="s">
        <v>6</v>
      </c>
      <c r="CO527">
        <v>0</v>
      </c>
      <c r="CP527">
        <f t="shared" si="630"/>
        <v>234.75</v>
      </c>
      <c r="CQ527">
        <f t="shared" si="631"/>
        <v>0</v>
      </c>
      <c r="CR527">
        <f t="shared" si="632"/>
        <v>71.3</v>
      </c>
      <c r="CS527">
        <f t="shared" si="633"/>
        <v>30.801600000000001</v>
      </c>
      <c r="CT527">
        <f t="shared" si="634"/>
        <v>5145.2932000000001</v>
      </c>
      <c r="CU527">
        <f t="shared" si="635"/>
        <v>0</v>
      </c>
      <c r="CV527">
        <f t="shared" si="636"/>
        <v>85.3</v>
      </c>
      <c r="CW527">
        <f t="shared" si="637"/>
        <v>0.32</v>
      </c>
      <c r="CX527">
        <f t="shared" si="638"/>
        <v>0</v>
      </c>
      <c r="CY527">
        <f t="shared" si="639"/>
        <v>172.3682</v>
      </c>
      <c r="CZ527">
        <f t="shared" si="640"/>
        <v>116.46499999999997</v>
      </c>
      <c r="DC527" t="s">
        <v>6</v>
      </c>
      <c r="DD527" t="s">
        <v>6</v>
      </c>
      <c r="DE527" t="s">
        <v>6</v>
      </c>
      <c r="DF527" t="s">
        <v>6</v>
      </c>
      <c r="DG527" t="s">
        <v>6</v>
      </c>
      <c r="DH527" t="s">
        <v>6</v>
      </c>
      <c r="DI527" t="s">
        <v>6</v>
      </c>
      <c r="DJ527" t="s">
        <v>6</v>
      </c>
      <c r="DK527" t="s">
        <v>6</v>
      </c>
      <c r="DL527" t="s">
        <v>6</v>
      </c>
      <c r="DM527" t="s">
        <v>6</v>
      </c>
      <c r="DN527">
        <v>0</v>
      </c>
      <c r="DO527">
        <v>0</v>
      </c>
      <c r="DP527">
        <v>1</v>
      </c>
      <c r="DQ527">
        <v>1</v>
      </c>
      <c r="DU527">
        <v>1003</v>
      </c>
      <c r="DV527" t="s">
        <v>53</v>
      </c>
      <c r="DW527" t="s">
        <v>53</v>
      </c>
      <c r="DX527">
        <v>100</v>
      </c>
      <c r="EE527">
        <v>16510574</v>
      </c>
      <c r="EF527">
        <v>6</v>
      </c>
      <c r="EG527" t="s">
        <v>39</v>
      </c>
      <c r="EH527">
        <v>0</v>
      </c>
      <c r="EI527" t="s">
        <v>6</v>
      </c>
      <c r="EJ527">
        <v>1</v>
      </c>
      <c r="EK527">
        <v>65001</v>
      </c>
      <c r="EL527" t="s">
        <v>630</v>
      </c>
      <c r="EM527" t="s">
        <v>631</v>
      </c>
      <c r="EO527" t="s">
        <v>6</v>
      </c>
      <c r="EQ527">
        <v>0</v>
      </c>
      <c r="ER527">
        <v>731.64</v>
      </c>
      <c r="ES527">
        <v>0</v>
      </c>
      <c r="ET527">
        <v>10</v>
      </c>
      <c r="EU527">
        <v>4.32</v>
      </c>
      <c r="EV527">
        <v>721.64</v>
      </c>
      <c r="EW527">
        <v>85.3</v>
      </c>
      <c r="EX527">
        <v>0.32</v>
      </c>
      <c r="EY527">
        <v>0</v>
      </c>
      <c r="FQ527">
        <v>0</v>
      </c>
      <c r="FR527">
        <f t="shared" si="641"/>
        <v>0</v>
      </c>
      <c r="FS527">
        <v>0</v>
      </c>
      <c r="FX527">
        <v>74</v>
      </c>
      <c r="FY527">
        <v>50</v>
      </c>
      <c r="GA527" t="s">
        <v>6</v>
      </c>
      <c r="GD527">
        <v>0</v>
      </c>
      <c r="GF527">
        <v>-607669651</v>
      </c>
      <c r="GG527">
        <v>1</v>
      </c>
      <c r="GH527">
        <v>1</v>
      </c>
      <c r="GI527">
        <v>4</v>
      </c>
      <c r="GJ527">
        <v>0</v>
      </c>
      <c r="GK527">
        <f>ROUND(R527*(S12)/100,2)</f>
        <v>0</v>
      </c>
      <c r="GL527">
        <f t="shared" si="642"/>
        <v>0</v>
      </c>
      <c r="GM527">
        <f t="shared" si="643"/>
        <v>523.59</v>
      </c>
      <c r="GN527">
        <f t="shared" si="644"/>
        <v>523.59</v>
      </c>
      <c r="GO527">
        <f t="shared" si="645"/>
        <v>0</v>
      </c>
      <c r="GP527">
        <f t="shared" si="646"/>
        <v>0</v>
      </c>
      <c r="GR527">
        <v>0</v>
      </c>
      <c r="GS527">
        <v>3</v>
      </c>
      <c r="GT527">
        <v>0</v>
      </c>
      <c r="GU527" t="s">
        <v>6</v>
      </c>
      <c r="GV527">
        <f t="shared" si="647"/>
        <v>0</v>
      </c>
      <c r="GW527">
        <v>1</v>
      </c>
      <c r="GX527">
        <f t="shared" si="648"/>
        <v>0</v>
      </c>
      <c r="HA527">
        <v>0</v>
      </c>
      <c r="HB527">
        <v>0</v>
      </c>
      <c r="IK527">
        <v>0</v>
      </c>
    </row>
    <row r="528" spans="1:255" x14ac:dyDescent="0.2">
      <c r="A528" s="2">
        <v>17</v>
      </c>
      <c r="B528" s="2">
        <v>1</v>
      </c>
      <c r="C528" s="2">
        <f>ROW(SmtRes!A1168)</f>
        <v>1168</v>
      </c>
      <c r="D528" s="2">
        <f>ROW(EtalonRes!A1121)</f>
        <v>1121</v>
      </c>
      <c r="E528" s="2" t="s">
        <v>785</v>
      </c>
      <c r="F528" s="2" t="s">
        <v>786</v>
      </c>
      <c r="G528" s="2" t="s">
        <v>787</v>
      </c>
      <c r="H528" s="2" t="s">
        <v>53</v>
      </c>
      <c r="I528" s="2">
        <f>ROUND(8.75/100,9)</f>
        <v>8.7499999999999994E-2</v>
      </c>
      <c r="J528" s="2">
        <v>0</v>
      </c>
      <c r="K528" s="2"/>
      <c r="L528" s="2"/>
      <c r="M528" s="2"/>
      <c r="N528" s="2"/>
      <c r="O528" s="2">
        <f t="shared" si="613"/>
        <v>69.25</v>
      </c>
      <c r="P528" s="2">
        <f t="shared" si="614"/>
        <v>4.84</v>
      </c>
      <c r="Q528" s="2">
        <f t="shared" si="615"/>
        <v>0.28999999999999998</v>
      </c>
      <c r="R528" s="2">
        <f t="shared" si="616"/>
        <v>0.04</v>
      </c>
      <c r="S528" s="2">
        <f t="shared" si="617"/>
        <v>64.12</v>
      </c>
      <c r="T528" s="2">
        <f t="shared" si="618"/>
        <v>0</v>
      </c>
      <c r="U528" s="2">
        <f t="shared" si="619"/>
        <v>6.4641499999999992</v>
      </c>
      <c r="V528" s="2">
        <f t="shared" si="620"/>
        <v>3.2812499999999999E-3</v>
      </c>
      <c r="W528" s="2">
        <f t="shared" si="621"/>
        <v>0</v>
      </c>
      <c r="X528" s="2">
        <f t="shared" si="622"/>
        <v>73.78</v>
      </c>
      <c r="Y528" s="2">
        <f t="shared" si="623"/>
        <v>45.55</v>
      </c>
      <c r="Z528" s="2"/>
      <c r="AA528" s="2">
        <v>16688585</v>
      </c>
      <c r="AB528" s="2">
        <f t="shared" si="624"/>
        <v>791.51900000000001</v>
      </c>
      <c r="AC528" s="2">
        <f t="shared" si="625"/>
        <v>55.37</v>
      </c>
      <c r="AD528" s="2">
        <f>ROUND(((((ET528*1.25))-((EU528*1.25)))+AE528),6)</f>
        <v>3.3</v>
      </c>
      <c r="AE528" s="2">
        <f>ROUND(((EU528*1.25)),6)</f>
        <v>0.5</v>
      </c>
      <c r="AF528" s="2">
        <f>ROUND(((EV528*1.15)),6)</f>
        <v>732.84900000000005</v>
      </c>
      <c r="AG528" s="2">
        <f t="shared" si="627"/>
        <v>0</v>
      </c>
      <c r="AH528" s="2">
        <f>((EW528*1.15))</f>
        <v>73.875999999999991</v>
      </c>
      <c r="AI528" s="2">
        <f>((EX528*1.25))</f>
        <v>3.7499999999999999E-2</v>
      </c>
      <c r="AJ528" s="2">
        <f t="shared" si="629"/>
        <v>0</v>
      </c>
      <c r="AK528" s="2">
        <v>695.27</v>
      </c>
      <c r="AL528" s="2">
        <v>55.37</v>
      </c>
      <c r="AM528" s="2">
        <v>2.64</v>
      </c>
      <c r="AN528" s="2">
        <v>0.4</v>
      </c>
      <c r="AO528" s="2">
        <v>637.26</v>
      </c>
      <c r="AP528" s="2">
        <v>0</v>
      </c>
      <c r="AQ528" s="2">
        <v>64.239999999999995</v>
      </c>
      <c r="AR528" s="2">
        <v>0.03</v>
      </c>
      <c r="AS528" s="2">
        <v>0</v>
      </c>
      <c r="AT528" s="2">
        <v>115</v>
      </c>
      <c r="AU528" s="2">
        <v>71</v>
      </c>
      <c r="AV528" s="2">
        <v>1</v>
      </c>
      <c r="AW528" s="2">
        <v>1</v>
      </c>
      <c r="AX528" s="2"/>
      <c r="AY528" s="2"/>
      <c r="AZ528" s="2">
        <v>1</v>
      </c>
      <c r="BA528" s="2">
        <v>1</v>
      </c>
      <c r="BB528" s="2">
        <v>1</v>
      </c>
      <c r="BC528" s="2">
        <v>1</v>
      </c>
      <c r="BD528" s="2" t="s">
        <v>6</v>
      </c>
      <c r="BE528" s="2" t="s">
        <v>6</v>
      </c>
      <c r="BF528" s="2" t="s">
        <v>6</v>
      </c>
      <c r="BG528" s="2" t="s">
        <v>6</v>
      </c>
      <c r="BH528" s="2">
        <v>0</v>
      </c>
      <c r="BI528" s="2">
        <v>1</v>
      </c>
      <c r="BJ528" s="2" t="s">
        <v>788</v>
      </c>
      <c r="BK528" s="2"/>
      <c r="BL528" s="2"/>
      <c r="BM528" s="2">
        <v>16001</v>
      </c>
      <c r="BN528" s="2">
        <v>0</v>
      </c>
      <c r="BO528" s="2" t="s">
        <v>6</v>
      </c>
      <c r="BP528" s="2">
        <v>0</v>
      </c>
      <c r="BQ528" s="2">
        <v>2</v>
      </c>
      <c r="BR528" s="2">
        <v>0</v>
      </c>
      <c r="BS528" s="2">
        <v>1</v>
      </c>
      <c r="BT528" s="2">
        <v>1</v>
      </c>
      <c r="BU528" s="2">
        <v>1</v>
      </c>
      <c r="BV528" s="2">
        <v>1</v>
      </c>
      <c r="BW528" s="2">
        <v>1</v>
      </c>
      <c r="BX528" s="2">
        <v>1</v>
      </c>
      <c r="BY528" s="2" t="s">
        <v>6</v>
      </c>
      <c r="BZ528" s="2">
        <v>128</v>
      </c>
      <c r="CA528" s="2">
        <v>83</v>
      </c>
      <c r="CB528" s="2"/>
      <c r="CC528" s="2"/>
      <c r="CD528" s="2"/>
      <c r="CE528" s="2"/>
      <c r="CF528" s="2">
        <v>0</v>
      </c>
      <c r="CG528" s="2">
        <v>0</v>
      </c>
      <c r="CH528" s="2"/>
      <c r="CI528" s="2"/>
      <c r="CJ528" s="2"/>
      <c r="CK528" s="2"/>
      <c r="CL528" s="2"/>
      <c r="CM528" s="2">
        <v>0</v>
      </c>
      <c r="CN528" s="2" t="s">
        <v>1583</v>
      </c>
      <c r="CO528" s="2">
        <v>0</v>
      </c>
      <c r="CP528" s="2">
        <f t="shared" si="630"/>
        <v>69.25</v>
      </c>
      <c r="CQ528" s="2">
        <f t="shared" si="631"/>
        <v>55.37</v>
      </c>
      <c r="CR528" s="2">
        <f t="shared" si="632"/>
        <v>3.3</v>
      </c>
      <c r="CS528" s="2">
        <f t="shared" si="633"/>
        <v>0.5</v>
      </c>
      <c r="CT528" s="2">
        <f t="shared" si="634"/>
        <v>732.84900000000005</v>
      </c>
      <c r="CU528" s="2">
        <f t="shared" si="635"/>
        <v>0</v>
      </c>
      <c r="CV528" s="2">
        <f t="shared" si="636"/>
        <v>73.875999999999991</v>
      </c>
      <c r="CW528" s="2">
        <f t="shared" si="637"/>
        <v>3.7499999999999999E-2</v>
      </c>
      <c r="CX528" s="2">
        <f t="shared" si="638"/>
        <v>0</v>
      </c>
      <c r="CY528" s="2">
        <f t="shared" si="639"/>
        <v>73.78400000000002</v>
      </c>
      <c r="CZ528" s="2">
        <f t="shared" si="640"/>
        <v>45.553600000000003</v>
      </c>
      <c r="DA528" s="2"/>
      <c r="DB528" s="2"/>
      <c r="DC528" s="2" t="s">
        <v>6</v>
      </c>
      <c r="DD528" s="2" t="s">
        <v>6</v>
      </c>
      <c r="DE528" s="2" t="s">
        <v>96</v>
      </c>
      <c r="DF528" s="2" t="s">
        <v>96</v>
      </c>
      <c r="DG528" s="2" t="s">
        <v>97</v>
      </c>
      <c r="DH528" s="2" t="s">
        <v>6</v>
      </c>
      <c r="DI528" s="2" t="s">
        <v>97</v>
      </c>
      <c r="DJ528" s="2" t="s">
        <v>96</v>
      </c>
      <c r="DK528" s="2" t="s">
        <v>6</v>
      </c>
      <c r="DL528" s="2" t="s">
        <v>6</v>
      </c>
      <c r="DM528" s="2" t="s">
        <v>6</v>
      </c>
      <c r="DN528" s="2">
        <v>0</v>
      </c>
      <c r="DO528" s="2">
        <v>0</v>
      </c>
      <c r="DP528" s="2">
        <v>1</v>
      </c>
      <c r="DQ528" s="2">
        <v>1</v>
      </c>
      <c r="DR528" s="2"/>
      <c r="DS528" s="2"/>
      <c r="DT528" s="2"/>
      <c r="DU528" s="2">
        <v>1003</v>
      </c>
      <c r="DV528" s="2" t="s">
        <v>53</v>
      </c>
      <c r="DW528" s="2" t="s">
        <v>53</v>
      </c>
      <c r="DX528" s="2">
        <v>100</v>
      </c>
      <c r="DY528" s="2"/>
      <c r="DZ528" s="2"/>
      <c r="EA528" s="2"/>
      <c r="EB528" s="2"/>
      <c r="EC528" s="2"/>
      <c r="ED528" s="2"/>
      <c r="EE528" s="2">
        <v>16510514</v>
      </c>
      <c r="EF528" s="2">
        <v>2</v>
      </c>
      <c r="EG528" s="2" t="s">
        <v>20</v>
      </c>
      <c r="EH528" s="2">
        <v>0</v>
      </c>
      <c r="EI528" s="2" t="s">
        <v>6</v>
      </c>
      <c r="EJ528" s="2">
        <v>1</v>
      </c>
      <c r="EK528" s="2">
        <v>16001</v>
      </c>
      <c r="EL528" s="2" t="s">
        <v>647</v>
      </c>
      <c r="EM528" s="2" t="s">
        <v>648</v>
      </c>
      <c r="EN528" s="2"/>
      <c r="EO528" s="2" t="s">
        <v>100</v>
      </c>
      <c r="EP528" s="2"/>
      <c r="EQ528" s="2">
        <v>0</v>
      </c>
      <c r="ER528" s="2">
        <v>695.27</v>
      </c>
      <c r="ES528" s="2">
        <v>55.37</v>
      </c>
      <c r="ET528" s="2">
        <v>2.64</v>
      </c>
      <c r="EU528" s="2">
        <v>0.4</v>
      </c>
      <c r="EV528" s="2">
        <v>637.26</v>
      </c>
      <c r="EW528" s="2">
        <v>64.239999999999995</v>
      </c>
      <c r="EX528" s="2">
        <v>0.03</v>
      </c>
      <c r="EY528" s="2">
        <v>0</v>
      </c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>
        <v>0</v>
      </c>
      <c r="FR528" s="2">
        <f t="shared" si="641"/>
        <v>0</v>
      </c>
      <c r="FS528" s="2">
        <v>0</v>
      </c>
      <c r="FT528" s="2" t="s">
        <v>23</v>
      </c>
      <c r="FU528" s="2" t="s">
        <v>24</v>
      </c>
      <c r="FV528" s="2"/>
      <c r="FW528" s="2"/>
      <c r="FX528" s="2">
        <v>115.2</v>
      </c>
      <c r="FY528" s="2">
        <v>70.55</v>
      </c>
      <c r="FZ528" s="2"/>
      <c r="GA528" s="2" t="s">
        <v>6</v>
      </c>
      <c r="GB528" s="2"/>
      <c r="GC528" s="2"/>
      <c r="GD528" s="2">
        <v>0</v>
      </c>
      <c r="GE528" s="2"/>
      <c r="GF528" s="2">
        <v>77844681</v>
      </c>
      <c r="GG528" s="2">
        <v>2</v>
      </c>
      <c r="GH528" s="2">
        <v>1</v>
      </c>
      <c r="GI528" s="2">
        <v>-2</v>
      </c>
      <c r="GJ528" s="2">
        <v>0</v>
      </c>
      <c r="GK528" s="2">
        <f>ROUND(R528*(R12)/100,2)</f>
        <v>0</v>
      </c>
      <c r="GL528" s="2">
        <f t="shared" si="642"/>
        <v>0</v>
      </c>
      <c r="GM528" s="2">
        <f t="shared" si="643"/>
        <v>188.58</v>
      </c>
      <c r="GN528" s="2">
        <f t="shared" si="644"/>
        <v>188.58</v>
      </c>
      <c r="GO528" s="2">
        <f t="shared" si="645"/>
        <v>0</v>
      </c>
      <c r="GP528" s="2">
        <f t="shared" si="646"/>
        <v>0</v>
      </c>
      <c r="GQ528" s="2"/>
      <c r="GR528" s="2">
        <v>0</v>
      </c>
      <c r="GS528" s="2">
        <v>3</v>
      </c>
      <c r="GT528" s="2">
        <v>0</v>
      </c>
      <c r="GU528" s="2" t="s">
        <v>6</v>
      </c>
      <c r="GV528" s="2">
        <f t="shared" si="647"/>
        <v>0</v>
      </c>
      <c r="GW528" s="2">
        <v>1</v>
      </c>
      <c r="GX528" s="2">
        <f t="shared" si="648"/>
        <v>0</v>
      </c>
      <c r="GY528" s="2"/>
      <c r="GZ528" s="2"/>
      <c r="HA528" s="2">
        <v>0</v>
      </c>
      <c r="HB528" s="2">
        <v>0</v>
      </c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>
        <v>0</v>
      </c>
      <c r="IL528" s="2"/>
      <c r="IM528" s="2"/>
      <c r="IN528" s="2"/>
      <c r="IO528" s="2"/>
      <c r="IP528" s="2"/>
      <c r="IQ528" s="2"/>
      <c r="IR528" s="2"/>
      <c r="IS528" s="2"/>
      <c r="IT528" s="2"/>
      <c r="IU528" s="2"/>
    </row>
    <row r="529" spans="1:255" x14ac:dyDescent="0.2">
      <c r="A529">
        <v>17</v>
      </c>
      <c r="B529">
        <v>1</v>
      </c>
      <c r="C529">
        <f>ROW(SmtRes!A1180)</f>
        <v>1180</v>
      </c>
      <c r="D529">
        <f>ROW(EtalonRes!A1132)</f>
        <v>1132</v>
      </c>
      <c r="E529" t="s">
        <v>785</v>
      </c>
      <c r="F529" t="s">
        <v>786</v>
      </c>
      <c r="G529" t="s">
        <v>787</v>
      </c>
      <c r="H529" t="s">
        <v>53</v>
      </c>
      <c r="I529">
        <f>ROUND(8.75/100,9)</f>
        <v>8.7499999999999994E-2</v>
      </c>
      <c r="J529">
        <v>0</v>
      </c>
      <c r="O529">
        <f t="shared" si="613"/>
        <v>493.81</v>
      </c>
      <c r="P529">
        <f t="shared" si="614"/>
        <v>34.54</v>
      </c>
      <c r="Q529">
        <f t="shared" si="615"/>
        <v>2.06</v>
      </c>
      <c r="R529">
        <f t="shared" si="616"/>
        <v>0.31</v>
      </c>
      <c r="S529">
        <f t="shared" si="617"/>
        <v>457.21</v>
      </c>
      <c r="T529">
        <f t="shared" si="618"/>
        <v>0</v>
      </c>
      <c r="U529">
        <f t="shared" si="619"/>
        <v>6.4641499999999992</v>
      </c>
      <c r="V529">
        <f t="shared" si="620"/>
        <v>3.2812499999999999E-3</v>
      </c>
      <c r="W529">
        <f t="shared" si="621"/>
        <v>0</v>
      </c>
      <c r="X529">
        <f t="shared" si="622"/>
        <v>526.15</v>
      </c>
      <c r="Y529">
        <f t="shared" si="623"/>
        <v>324.83999999999997</v>
      </c>
      <c r="AA529">
        <v>16688586</v>
      </c>
      <c r="AB529">
        <f t="shared" si="624"/>
        <v>791.51900000000001</v>
      </c>
      <c r="AC529">
        <f t="shared" si="625"/>
        <v>55.37</v>
      </c>
      <c r="AD529">
        <f>ROUND(((((ET529*1.25))-((EU529*1.25)))+AE529),6)</f>
        <v>3.3</v>
      </c>
      <c r="AE529">
        <f>ROUND(((EU529*1.25)),6)</f>
        <v>0.5</v>
      </c>
      <c r="AF529">
        <f>ROUND(((EV529*1.15)),6)</f>
        <v>732.84900000000005</v>
      </c>
      <c r="AG529">
        <f t="shared" si="627"/>
        <v>0</v>
      </c>
      <c r="AH529">
        <f>((EW529*1.15))</f>
        <v>73.875999999999991</v>
      </c>
      <c r="AI529">
        <f>((EX529*1.25))</f>
        <v>3.7499999999999999E-2</v>
      </c>
      <c r="AJ529">
        <f t="shared" si="629"/>
        <v>0</v>
      </c>
      <c r="AK529">
        <v>695.27</v>
      </c>
      <c r="AL529">
        <v>55.37</v>
      </c>
      <c r="AM529">
        <v>2.64</v>
      </c>
      <c r="AN529">
        <v>0.4</v>
      </c>
      <c r="AO529">
        <v>637.26</v>
      </c>
      <c r="AP529">
        <v>0</v>
      </c>
      <c r="AQ529">
        <v>64.239999999999995</v>
      </c>
      <c r="AR529">
        <v>0.03</v>
      </c>
      <c r="AS529">
        <v>0</v>
      </c>
      <c r="AT529">
        <v>115</v>
      </c>
      <c r="AU529">
        <v>71</v>
      </c>
      <c r="AV529">
        <v>1</v>
      </c>
      <c r="AW529">
        <v>1</v>
      </c>
      <c r="AZ529">
        <v>7.13</v>
      </c>
      <c r="BA529">
        <v>7.13</v>
      </c>
      <c r="BB529">
        <v>7.13</v>
      </c>
      <c r="BC529">
        <v>7.13</v>
      </c>
      <c r="BD529" t="s">
        <v>6</v>
      </c>
      <c r="BE529" t="s">
        <v>6</v>
      </c>
      <c r="BF529" t="s">
        <v>6</v>
      </c>
      <c r="BG529" t="s">
        <v>6</v>
      </c>
      <c r="BH529">
        <v>0</v>
      </c>
      <c r="BI529">
        <v>1</v>
      </c>
      <c r="BJ529" t="s">
        <v>788</v>
      </c>
      <c r="BM529">
        <v>16001</v>
      </c>
      <c r="BN529">
        <v>0</v>
      </c>
      <c r="BO529" t="s">
        <v>6</v>
      </c>
      <c r="BP529">
        <v>0</v>
      </c>
      <c r="BQ529">
        <v>2</v>
      </c>
      <c r="BR529">
        <v>0</v>
      </c>
      <c r="BS529">
        <v>7.13</v>
      </c>
      <c r="BT529">
        <v>1</v>
      </c>
      <c r="BU529">
        <v>1</v>
      </c>
      <c r="BV529">
        <v>1</v>
      </c>
      <c r="BW529">
        <v>1</v>
      </c>
      <c r="BX529">
        <v>1</v>
      </c>
      <c r="BY529" t="s">
        <v>6</v>
      </c>
      <c r="BZ529">
        <v>128</v>
      </c>
      <c r="CA529">
        <v>83</v>
      </c>
      <c r="CF529">
        <v>0</v>
      </c>
      <c r="CG529">
        <v>0</v>
      </c>
      <c r="CM529">
        <v>0</v>
      </c>
      <c r="CN529" t="s">
        <v>1583</v>
      </c>
      <c r="CO529">
        <v>0</v>
      </c>
      <c r="CP529">
        <f t="shared" si="630"/>
        <v>493.81</v>
      </c>
      <c r="CQ529">
        <f t="shared" si="631"/>
        <v>394.78809999999999</v>
      </c>
      <c r="CR529">
        <f t="shared" si="632"/>
        <v>23.529</v>
      </c>
      <c r="CS529">
        <f t="shared" si="633"/>
        <v>3.5649999999999999</v>
      </c>
      <c r="CT529">
        <f t="shared" si="634"/>
        <v>5225.2133700000004</v>
      </c>
      <c r="CU529">
        <f t="shared" si="635"/>
        <v>0</v>
      </c>
      <c r="CV529">
        <f t="shared" si="636"/>
        <v>73.875999999999991</v>
      </c>
      <c r="CW529">
        <f t="shared" si="637"/>
        <v>3.7499999999999999E-2</v>
      </c>
      <c r="CX529">
        <f t="shared" si="638"/>
        <v>0</v>
      </c>
      <c r="CY529">
        <f t="shared" si="639"/>
        <v>526.14799999999991</v>
      </c>
      <c r="CZ529">
        <f t="shared" si="640"/>
        <v>324.83920000000001</v>
      </c>
      <c r="DC529" t="s">
        <v>6</v>
      </c>
      <c r="DD529" t="s">
        <v>6</v>
      </c>
      <c r="DE529" t="s">
        <v>96</v>
      </c>
      <c r="DF529" t="s">
        <v>96</v>
      </c>
      <c r="DG529" t="s">
        <v>97</v>
      </c>
      <c r="DH529" t="s">
        <v>6</v>
      </c>
      <c r="DI529" t="s">
        <v>97</v>
      </c>
      <c r="DJ529" t="s">
        <v>96</v>
      </c>
      <c r="DK529" t="s">
        <v>6</v>
      </c>
      <c r="DL529" t="s">
        <v>6</v>
      </c>
      <c r="DM529" t="s">
        <v>6</v>
      </c>
      <c r="DN529">
        <v>0</v>
      </c>
      <c r="DO529">
        <v>0</v>
      </c>
      <c r="DP529">
        <v>1</v>
      </c>
      <c r="DQ529">
        <v>1</v>
      </c>
      <c r="DU529">
        <v>1003</v>
      </c>
      <c r="DV529" t="s">
        <v>53</v>
      </c>
      <c r="DW529" t="s">
        <v>53</v>
      </c>
      <c r="DX529">
        <v>100</v>
      </c>
      <c r="EE529">
        <v>16510514</v>
      </c>
      <c r="EF529">
        <v>2</v>
      </c>
      <c r="EG529" t="s">
        <v>20</v>
      </c>
      <c r="EH529">
        <v>0</v>
      </c>
      <c r="EI529" t="s">
        <v>6</v>
      </c>
      <c r="EJ529">
        <v>1</v>
      </c>
      <c r="EK529">
        <v>16001</v>
      </c>
      <c r="EL529" t="s">
        <v>647</v>
      </c>
      <c r="EM529" t="s">
        <v>648</v>
      </c>
      <c r="EO529" t="s">
        <v>100</v>
      </c>
      <c r="EQ529">
        <v>0</v>
      </c>
      <c r="ER529">
        <v>695.27</v>
      </c>
      <c r="ES529">
        <v>55.37</v>
      </c>
      <c r="ET529">
        <v>2.64</v>
      </c>
      <c r="EU529">
        <v>0.4</v>
      </c>
      <c r="EV529">
        <v>637.26</v>
      </c>
      <c r="EW529">
        <v>64.239999999999995</v>
      </c>
      <c r="EX529">
        <v>0.03</v>
      </c>
      <c r="EY529">
        <v>0</v>
      </c>
      <c r="FQ529">
        <v>0</v>
      </c>
      <c r="FR529">
        <f t="shared" si="641"/>
        <v>0</v>
      </c>
      <c r="FS529">
        <v>0</v>
      </c>
      <c r="FT529" t="s">
        <v>23</v>
      </c>
      <c r="FU529" t="s">
        <v>24</v>
      </c>
      <c r="FX529">
        <v>115.2</v>
      </c>
      <c r="FY529">
        <v>70.55</v>
      </c>
      <c r="GA529" t="s">
        <v>6</v>
      </c>
      <c r="GD529">
        <v>0</v>
      </c>
      <c r="GF529">
        <v>77844681</v>
      </c>
      <c r="GG529">
        <v>1</v>
      </c>
      <c r="GH529">
        <v>1</v>
      </c>
      <c r="GI529">
        <v>4</v>
      </c>
      <c r="GJ529">
        <v>0</v>
      </c>
      <c r="GK529">
        <f>ROUND(R529*(S12)/100,2)</f>
        <v>0</v>
      </c>
      <c r="GL529">
        <f t="shared" si="642"/>
        <v>0</v>
      </c>
      <c r="GM529">
        <f t="shared" si="643"/>
        <v>1344.8</v>
      </c>
      <c r="GN529">
        <f t="shared" si="644"/>
        <v>1344.8</v>
      </c>
      <c r="GO529">
        <f t="shared" si="645"/>
        <v>0</v>
      </c>
      <c r="GP529">
        <f t="shared" si="646"/>
        <v>0</v>
      </c>
      <c r="GR529">
        <v>0</v>
      </c>
      <c r="GS529">
        <v>3</v>
      </c>
      <c r="GT529">
        <v>0</v>
      </c>
      <c r="GU529" t="s">
        <v>6</v>
      </c>
      <c r="GV529">
        <f t="shared" si="647"/>
        <v>0</v>
      </c>
      <c r="GW529">
        <v>1</v>
      </c>
      <c r="GX529">
        <f t="shared" si="648"/>
        <v>0</v>
      </c>
      <c r="HA529">
        <v>0</v>
      </c>
      <c r="HB529">
        <v>0</v>
      </c>
      <c r="IK529">
        <v>0</v>
      </c>
    </row>
    <row r="530" spans="1:255" x14ac:dyDescent="0.2">
      <c r="A530" s="2">
        <v>18</v>
      </c>
      <c r="B530" s="2">
        <v>1</v>
      </c>
      <c r="C530" s="2">
        <v>1167</v>
      </c>
      <c r="D530" s="2"/>
      <c r="E530" s="2" t="s">
        <v>789</v>
      </c>
      <c r="F530" s="2" t="s">
        <v>790</v>
      </c>
      <c r="G530" s="2" t="s">
        <v>791</v>
      </c>
      <c r="H530" s="2" t="s">
        <v>143</v>
      </c>
      <c r="I530" s="2">
        <f>I528*J530</f>
        <v>8.7324999999999999</v>
      </c>
      <c r="J530" s="2">
        <v>99.800000000000011</v>
      </c>
      <c r="K530" s="2"/>
      <c r="L530" s="2"/>
      <c r="M530" s="2"/>
      <c r="N530" s="2"/>
      <c r="O530" s="2">
        <f t="shared" si="613"/>
        <v>0</v>
      </c>
      <c r="P530" s="2">
        <f t="shared" si="614"/>
        <v>0</v>
      </c>
      <c r="Q530" s="2">
        <f t="shared" si="615"/>
        <v>0</v>
      </c>
      <c r="R530" s="2">
        <f t="shared" si="616"/>
        <v>0</v>
      </c>
      <c r="S530" s="2">
        <f t="shared" si="617"/>
        <v>0</v>
      </c>
      <c r="T530" s="2">
        <f t="shared" si="618"/>
        <v>0</v>
      </c>
      <c r="U530" s="2">
        <f t="shared" si="619"/>
        <v>0</v>
      </c>
      <c r="V530" s="2">
        <f t="shared" si="620"/>
        <v>0</v>
      </c>
      <c r="W530" s="2">
        <f t="shared" si="621"/>
        <v>0</v>
      </c>
      <c r="X530" s="2">
        <f t="shared" si="622"/>
        <v>0</v>
      </c>
      <c r="Y530" s="2">
        <f t="shared" si="623"/>
        <v>0</v>
      </c>
      <c r="Z530" s="2"/>
      <c r="AA530" s="2">
        <v>16688585</v>
      </c>
      <c r="AB530" s="2">
        <f t="shared" si="624"/>
        <v>0</v>
      </c>
      <c r="AC530" s="2">
        <f t="shared" si="625"/>
        <v>0</v>
      </c>
      <c r="AD530" s="2">
        <f t="shared" ref="AD530:AD537" si="649">ROUND((((ET530)-(EU530))+AE530),6)</f>
        <v>0</v>
      </c>
      <c r="AE530" s="2">
        <f t="shared" ref="AE530:AF537" si="650">ROUND((EU530),6)</f>
        <v>0</v>
      </c>
      <c r="AF530" s="2">
        <f t="shared" si="650"/>
        <v>0</v>
      </c>
      <c r="AG530" s="2">
        <f t="shared" si="627"/>
        <v>0</v>
      </c>
      <c r="AH530" s="2">
        <f t="shared" ref="AH530:AI537" si="651">(EW530)</f>
        <v>0</v>
      </c>
      <c r="AI530" s="2">
        <f t="shared" si="651"/>
        <v>0</v>
      </c>
      <c r="AJ530" s="2">
        <f t="shared" si="629"/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  <c r="AS530" s="2">
        <v>0</v>
      </c>
      <c r="AT530" s="2">
        <v>115</v>
      </c>
      <c r="AU530" s="2">
        <v>71</v>
      </c>
      <c r="AV530" s="2">
        <v>1</v>
      </c>
      <c r="AW530" s="2">
        <v>1</v>
      </c>
      <c r="AX530" s="2"/>
      <c r="AY530" s="2"/>
      <c r="AZ530" s="2">
        <v>1</v>
      </c>
      <c r="BA530" s="2">
        <v>1</v>
      </c>
      <c r="BB530" s="2">
        <v>1</v>
      </c>
      <c r="BC530" s="2">
        <v>1</v>
      </c>
      <c r="BD530" s="2" t="s">
        <v>6</v>
      </c>
      <c r="BE530" s="2" t="s">
        <v>6</v>
      </c>
      <c r="BF530" s="2" t="s">
        <v>6</v>
      </c>
      <c r="BG530" s="2" t="s">
        <v>6</v>
      </c>
      <c r="BH530" s="2">
        <v>3</v>
      </c>
      <c r="BI530" s="2">
        <v>1</v>
      </c>
      <c r="BJ530" s="2" t="s">
        <v>6</v>
      </c>
      <c r="BK530" s="2"/>
      <c r="BL530" s="2"/>
      <c r="BM530" s="2">
        <v>16001</v>
      </c>
      <c r="BN530" s="2">
        <v>0</v>
      </c>
      <c r="BO530" s="2" t="s">
        <v>6</v>
      </c>
      <c r="BP530" s="2">
        <v>0</v>
      </c>
      <c r="BQ530" s="2">
        <v>2</v>
      </c>
      <c r="BR530" s="2">
        <v>0</v>
      </c>
      <c r="BS530" s="2">
        <v>1</v>
      </c>
      <c r="BT530" s="2">
        <v>1</v>
      </c>
      <c r="BU530" s="2">
        <v>1</v>
      </c>
      <c r="BV530" s="2">
        <v>1</v>
      </c>
      <c r="BW530" s="2">
        <v>1</v>
      </c>
      <c r="BX530" s="2">
        <v>1</v>
      </c>
      <c r="BY530" s="2" t="s">
        <v>6</v>
      </c>
      <c r="BZ530" s="2">
        <v>128</v>
      </c>
      <c r="CA530" s="2">
        <v>83</v>
      </c>
      <c r="CB530" s="2"/>
      <c r="CC530" s="2"/>
      <c r="CD530" s="2"/>
      <c r="CE530" s="2"/>
      <c r="CF530" s="2">
        <v>0</v>
      </c>
      <c r="CG530" s="2">
        <v>0</v>
      </c>
      <c r="CH530" s="2"/>
      <c r="CI530" s="2"/>
      <c r="CJ530" s="2"/>
      <c r="CK530" s="2"/>
      <c r="CL530" s="2"/>
      <c r="CM530" s="2">
        <v>0</v>
      </c>
      <c r="CN530" s="2" t="s">
        <v>6</v>
      </c>
      <c r="CO530" s="2">
        <v>0</v>
      </c>
      <c r="CP530" s="2">
        <f t="shared" si="630"/>
        <v>0</v>
      </c>
      <c r="CQ530" s="2">
        <f t="shared" si="631"/>
        <v>0</v>
      </c>
      <c r="CR530" s="2">
        <f t="shared" si="632"/>
        <v>0</v>
      </c>
      <c r="CS530" s="2">
        <f t="shared" si="633"/>
        <v>0</v>
      </c>
      <c r="CT530" s="2">
        <f t="shared" si="634"/>
        <v>0</v>
      </c>
      <c r="CU530" s="2">
        <f t="shared" si="635"/>
        <v>0</v>
      </c>
      <c r="CV530" s="2">
        <f t="shared" si="636"/>
        <v>0</v>
      </c>
      <c r="CW530" s="2">
        <f t="shared" si="637"/>
        <v>0</v>
      </c>
      <c r="CX530" s="2">
        <f t="shared" si="638"/>
        <v>0</v>
      </c>
      <c r="CY530" s="2">
        <f t="shared" si="639"/>
        <v>0</v>
      </c>
      <c r="CZ530" s="2">
        <f t="shared" si="640"/>
        <v>0</v>
      </c>
      <c r="DA530" s="2"/>
      <c r="DB530" s="2"/>
      <c r="DC530" s="2" t="s">
        <v>6</v>
      </c>
      <c r="DD530" s="2" t="s">
        <v>6</v>
      </c>
      <c r="DE530" s="2" t="s">
        <v>6</v>
      </c>
      <c r="DF530" s="2" t="s">
        <v>6</v>
      </c>
      <c r="DG530" s="2" t="s">
        <v>6</v>
      </c>
      <c r="DH530" s="2" t="s">
        <v>6</v>
      </c>
      <c r="DI530" s="2" t="s">
        <v>6</v>
      </c>
      <c r="DJ530" s="2" t="s">
        <v>6</v>
      </c>
      <c r="DK530" s="2" t="s">
        <v>6</v>
      </c>
      <c r="DL530" s="2" t="s">
        <v>6</v>
      </c>
      <c r="DM530" s="2" t="s">
        <v>6</v>
      </c>
      <c r="DN530" s="2">
        <v>0</v>
      </c>
      <c r="DO530" s="2">
        <v>0</v>
      </c>
      <c r="DP530" s="2">
        <v>1</v>
      </c>
      <c r="DQ530" s="2">
        <v>1</v>
      </c>
      <c r="DR530" s="2"/>
      <c r="DS530" s="2"/>
      <c r="DT530" s="2"/>
      <c r="DU530" s="2">
        <v>1003</v>
      </c>
      <c r="DV530" s="2" t="s">
        <v>143</v>
      </c>
      <c r="DW530" s="2" t="s">
        <v>143</v>
      </c>
      <c r="DX530" s="2">
        <v>1</v>
      </c>
      <c r="DY530" s="2"/>
      <c r="DZ530" s="2"/>
      <c r="EA530" s="2"/>
      <c r="EB530" s="2"/>
      <c r="EC530" s="2"/>
      <c r="ED530" s="2"/>
      <c r="EE530" s="2">
        <v>16510514</v>
      </c>
      <c r="EF530" s="2">
        <v>2</v>
      </c>
      <c r="EG530" s="2" t="s">
        <v>20</v>
      </c>
      <c r="EH530" s="2">
        <v>0</v>
      </c>
      <c r="EI530" s="2" t="s">
        <v>6</v>
      </c>
      <c r="EJ530" s="2">
        <v>1</v>
      </c>
      <c r="EK530" s="2">
        <v>16001</v>
      </c>
      <c r="EL530" s="2" t="s">
        <v>647</v>
      </c>
      <c r="EM530" s="2" t="s">
        <v>648</v>
      </c>
      <c r="EN530" s="2"/>
      <c r="EO530" s="2" t="s">
        <v>6</v>
      </c>
      <c r="EP530" s="2"/>
      <c r="EQ530" s="2">
        <v>0</v>
      </c>
      <c r="ER530" s="2">
        <v>0</v>
      </c>
      <c r="ES530" s="2">
        <v>0</v>
      </c>
      <c r="ET530" s="2">
        <v>0</v>
      </c>
      <c r="EU530" s="2">
        <v>0</v>
      </c>
      <c r="EV530" s="2">
        <v>0</v>
      </c>
      <c r="EW530" s="2">
        <v>0</v>
      </c>
      <c r="EX530" s="2">
        <v>0</v>
      </c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>
        <v>0</v>
      </c>
      <c r="FR530" s="2">
        <f t="shared" si="641"/>
        <v>0</v>
      </c>
      <c r="FS530" s="2">
        <v>0</v>
      </c>
      <c r="FT530" s="2" t="s">
        <v>23</v>
      </c>
      <c r="FU530" s="2" t="s">
        <v>24</v>
      </c>
      <c r="FV530" s="2"/>
      <c r="FW530" s="2"/>
      <c r="FX530" s="2">
        <v>115.2</v>
      </c>
      <c r="FY530" s="2">
        <v>70.55</v>
      </c>
      <c r="FZ530" s="2"/>
      <c r="GA530" s="2" t="s">
        <v>6</v>
      </c>
      <c r="GB530" s="2"/>
      <c r="GC530" s="2"/>
      <c r="GD530" s="2">
        <v>0</v>
      </c>
      <c r="GE530" s="2"/>
      <c r="GF530" s="2">
        <v>28435243</v>
      </c>
      <c r="GG530" s="2">
        <v>2</v>
      </c>
      <c r="GH530" s="2">
        <v>1</v>
      </c>
      <c r="GI530" s="2">
        <v>-2</v>
      </c>
      <c r="GJ530" s="2">
        <v>0</v>
      </c>
      <c r="GK530" s="2">
        <f>ROUND(R530*(R12)/100,2)</f>
        <v>0</v>
      </c>
      <c r="GL530" s="2">
        <f t="shared" si="642"/>
        <v>0</v>
      </c>
      <c r="GM530" s="2">
        <f t="shared" si="643"/>
        <v>0</v>
      </c>
      <c r="GN530" s="2">
        <f t="shared" si="644"/>
        <v>0</v>
      </c>
      <c r="GO530" s="2">
        <f t="shared" si="645"/>
        <v>0</v>
      </c>
      <c r="GP530" s="2">
        <f t="shared" si="646"/>
        <v>0</v>
      </c>
      <c r="GQ530" s="2"/>
      <c r="GR530" s="2">
        <v>0</v>
      </c>
      <c r="GS530" s="2">
        <v>3</v>
      </c>
      <c r="GT530" s="2">
        <v>0</v>
      </c>
      <c r="GU530" s="2" t="s">
        <v>6</v>
      </c>
      <c r="GV530" s="2">
        <f t="shared" si="647"/>
        <v>0</v>
      </c>
      <c r="GW530" s="2">
        <v>1</v>
      </c>
      <c r="GX530" s="2">
        <f t="shared" si="648"/>
        <v>0</v>
      </c>
      <c r="GY530" s="2"/>
      <c r="GZ530" s="2"/>
      <c r="HA530" s="2">
        <v>0</v>
      </c>
      <c r="HB530" s="2">
        <v>0</v>
      </c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>
        <v>0</v>
      </c>
      <c r="IL530" s="2"/>
      <c r="IM530" s="2"/>
      <c r="IN530" s="2"/>
      <c r="IO530" s="2"/>
      <c r="IP530" s="2"/>
      <c r="IQ530" s="2"/>
      <c r="IR530" s="2"/>
      <c r="IS530" s="2"/>
      <c r="IT530" s="2"/>
      <c r="IU530" s="2"/>
    </row>
    <row r="531" spans="1:255" x14ac:dyDescent="0.2">
      <c r="A531">
        <v>18</v>
      </c>
      <c r="B531">
        <v>1</v>
      </c>
      <c r="C531">
        <v>1179</v>
      </c>
      <c r="E531" t="s">
        <v>789</v>
      </c>
      <c r="F531" t="s">
        <v>790</v>
      </c>
      <c r="G531" t="s">
        <v>791</v>
      </c>
      <c r="H531" t="s">
        <v>143</v>
      </c>
      <c r="I531">
        <f>I529*J531</f>
        <v>8.7324999999999999</v>
      </c>
      <c r="J531">
        <v>99.800000000000011</v>
      </c>
      <c r="O531">
        <f t="shared" si="613"/>
        <v>0</v>
      </c>
      <c r="P531">
        <f t="shared" si="614"/>
        <v>0</v>
      </c>
      <c r="Q531">
        <f t="shared" si="615"/>
        <v>0</v>
      </c>
      <c r="R531">
        <f t="shared" si="616"/>
        <v>0</v>
      </c>
      <c r="S531">
        <f t="shared" si="617"/>
        <v>0</v>
      </c>
      <c r="T531">
        <f t="shared" si="618"/>
        <v>0</v>
      </c>
      <c r="U531">
        <f t="shared" si="619"/>
        <v>0</v>
      </c>
      <c r="V531">
        <f t="shared" si="620"/>
        <v>0</v>
      </c>
      <c r="W531">
        <f t="shared" si="621"/>
        <v>0</v>
      </c>
      <c r="X531">
        <f t="shared" si="622"/>
        <v>0</v>
      </c>
      <c r="Y531">
        <f t="shared" si="623"/>
        <v>0</v>
      </c>
      <c r="AA531">
        <v>16688586</v>
      </c>
      <c r="AB531">
        <f t="shared" si="624"/>
        <v>0</v>
      </c>
      <c r="AC531">
        <f t="shared" si="625"/>
        <v>0</v>
      </c>
      <c r="AD531">
        <f t="shared" si="649"/>
        <v>0</v>
      </c>
      <c r="AE531">
        <f t="shared" si="650"/>
        <v>0</v>
      </c>
      <c r="AF531">
        <f t="shared" si="650"/>
        <v>0</v>
      </c>
      <c r="AG531">
        <f t="shared" si="627"/>
        <v>0</v>
      </c>
      <c r="AH531">
        <f t="shared" si="651"/>
        <v>0</v>
      </c>
      <c r="AI531">
        <f t="shared" si="651"/>
        <v>0</v>
      </c>
      <c r="AJ531">
        <f t="shared" si="629"/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115</v>
      </c>
      <c r="AU531">
        <v>71</v>
      </c>
      <c r="AV531">
        <v>1</v>
      </c>
      <c r="AW531">
        <v>1</v>
      </c>
      <c r="AZ531">
        <v>7.13</v>
      </c>
      <c r="BA531">
        <v>1</v>
      </c>
      <c r="BB531">
        <v>1</v>
      </c>
      <c r="BC531">
        <v>7.13</v>
      </c>
      <c r="BD531" t="s">
        <v>6</v>
      </c>
      <c r="BE531" t="s">
        <v>6</v>
      </c>
      <c r="BF531" t="s">
        <v>6</v>
      </c>
      <c r="BG531" t="s">
        <v>6</v>
      </c>
      <c r="BH531">
        <v>3</v>
      </c>
      <c r="BI531">
        <v>1</v>
      </c>
      <c r="BJ531" t="s">
        <v>6</v>
      </c>
      <c r="BM531">
        <v>16001</v>
      </c>
      <c r="BN531">
        <v>0</v>
      </c>
      <c r="BO531" t="s">
        <v>6</v>
      </c>
      <c r="BP531">
        <v>0</v>
      </c>
      <c r="BQ531">
        <v>2</v>
      </c>
      <c r="BR531">
        <v>0</v>
      </c>
      <c r="BS531">
        <v>1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6</v>
      </c>
      <c r="BZ531">
        <v>128</v>
      </c>
      <c r="CA531">
        <v>83</v>
      </c>
      <c r="CF531">
        <v>0</v>
      </c>
      <c r="CG531">
        <v>0</v>
      </c>
      <c r="CM531">
        <v>0</v>
      </c>
      <c r="CN531" t="s">
        <v>6</v>
      </c>
      <c r="CO531">
        <v>0</v>
      </c>
      <c r="CP531">
        <f t="shared" si="630"/>
        <v>0</v>
      </c>
      <c r="CQ531">
        <f t="shared" si="631"/>
        <v>0</v>
      </c>
      <c r="CR531">
        <f t="shared" si="632"/>
        <v>0</v>
      </c>
      <c r="CS531">
        <f t="shared" si="633"/>
        <v>0</v>
      </c>
      <c r="CT531">
        <f t="shared" si="634"/>
        <v>0</v>
      </c>
      <c r="CU531">
        <f t="shared" si="635"/>
        <v>0</v>
      </c>
      <c r="CV531">
        <f t="shared" si="636"/>
        <v>0</v>
      </c>
      <c r="CW531">
        <f t="shared" si="637"/>
        <v>0</v>
      </c>
      <c r="CX531">
        <f t="shared" si="638"/>
        <v>0</v>
      </c>
      <c r="CY531">
        <f t="shared" si="639"/>
        <v>0</v>
      </c>
      <c r="CZ531">
        <f t="shared" si="640"/>
        <v>0</v>
      </c>
      <c r="DC531" t="s">
        <v>6</v>
      </c>
      <c r="DD531" t="s">
        <v>6</v>
      </c>
      <c r="DE531" t="s">
        <v>6</v>
      </c>
      <c r="DF531" t="s">
        <v>6</v>
      </c>
      <c r="DG531" t="s">
        <v>6</v>
      </c>
      <c r="DH531" t="s">
        <v>6</v>
      </c>
      <c r="DI531" t="s">
        <v>6</v>
      </c>
      <c r="DJ531" t="s">
        <v>6</v>
      </c>
      <c r="DK531" t="s">
        <v>6</v>
      </c>
      <c r="DL531" t="s">
        <v>6</v>
      </c>
      <c r="DM531" t="s">
        <v>6</v>
      </c>
      <c r="DN531">
        <v>0</v>
      </c>
      <c r="DO531">
        <v>0</v>
      </c>
      <c r="DP531">
        <v>1</v>
      </c>
      <c r="DQ531">
        <v>1</v>
      </c>
      <c r="DU531">
        <v>1003</v>
      </c>
      <c r="DV531" t="s">
        <v>143</v>
      </c>
      <c r="DW531" t="s">
        <v>143</v>
      </c>
      <c r="DX531">
        <v>1</v>
      </c>
      <c r="EE531">
        <v>16510514</v>
      </c>
      <c r="EF531">
        <v>2</v>
      </c>
      <c r="EG531" t="s">
        <v>20</v>
      </c>
      <c r="EH531">
        <v>0</v>
      </c>
      <c r="EI531" t="s">
        <v>6</v>
      </c>
      <c r="EJ531">
        <v>1</v>
      </c>
      <c r="EK531">
        <v>16001</v>
      </c>
      <c r="EL531" t="s">
        <v>647</v>
      </c>
      <c r="EM531" t="s">
        <v>648</v>
      </c>
      <c r="EO531" t="s">
        <v>6</v>
      </c>
      <c r="EQ531">
        <v>0</v>
      </c>
      <c r="ER531">
        <v>0</v>
      </c>
      <c r="ES531">
        <v>0</v>
      </c>
      <c r="ET531">
        <v>0</v>
      </c>
      <c r="EU531">
        <v>0</v>
      </c>
      <c r="EV531">
        <v>0</v>
      </c>
      <c r="EW531">
        <v>0</v>
      </c>
      <c r="EX531">
        <v>0</v>
      </c>
      <c r="FQ531">
        <v>0</v>
      </c>
      <c r="FR531">
        <f t="shared" si="641"/>
        <v>0</v>
      </c>
      <c r="FS531">
        <v>0</v>
      </c>
      <c r="FT531" t="s">
        <v>23</v>
      </c>
      <c r="FU531" t="s">
        <v>24</v>
      </c>
      <c r="FX531">
        <v>115.2</v>
      </c>
      <c r="FY531">
        <v>70.55</v>
      </c>
      <c r="GA531" t="s">
        <v>6</v>
      </c>
      <c r="GD531">
        <v>0</v>
      </c>
      <c r="GF531">
        <v>28435243</v>
      </c>
      <c r="GG531">
        <v>1</v>
      </c>
      <c r="GH531">
        <v>1</v>
      </c>
      <c r="GI531">
        <v>4</v>
      </c>
      <c r="GJ531">
        <v>0</v>
      </c>
      <c r="GK531">
        <f>ROUND(R531*(S12)/100,2)</f>
        <v>0</v>
      </c>
      <c r="GL531">
        <f t="shared" si="642"/>
        <v>0</v>
      </c>
      <c r="GM531">
        <f t="shared" si="643"/>
        <v>0</v>
      </c>
      <c r="GN531">
        <f t="shared" si="644"/>
        <v>0</v>
      </c>
      <c r="GO531">
        <f t="shared" si="645"/>
        <v>0</v>
      </c>
      <c r="GP531">
        <f t="shared" si="646"/>
        <v>0</v>
      </c>
      <c r="GR531">
        <v>0</v>
      </c>
      <c r="GS531">
        <v>3</v>
      </c>
      <c r="GT531">
        <v>0</v>
      </c>
      <c r="GU531" t="s">
        <v>6</v>
      </c>
      <c r="GV531">
        <f t="shared" si="647"/>
        <v>0</v>
      </c>
      <c r="GW531">
        <v>1</v>
      </c>
      <c r="GX531">
        <f t="shared" si="648"/>
        <v>0</v>
      </c>
      <c r="HA531">
        <v>0</v>
      </c>
      <c r="HB531">
        <v>0</v>
      </c>
      <c r="IK531">
        <v>0</v>
      </c>
    </row>
    <row r="532" spans="1:255" x14ac:dyDescent="0.2">
      <c r="A532" s="2">
        <v>18</v>
      </c>
      <c r="B532" s="2">
        <v>1</v>
      </c>
      <c r="C532" s="2">
        <v>1166</v>
      </c>
      <c r="D532" s="2"/>
      <c r="E532" s="2" t="s">
        <v>792</v>
      </c>
      <c r="F532" s="2" t="s">
        <v>793</v>
      </c>
      <c r="G532" s="2" t="s">
        <v>794</v>
      </c>
      <c r="H532" s="2" t="s">
        <v>143</v>
      </c>
      <c r="I532" s="2">
        <f>I528*J532</f>
        <v>8.7324999999999999</v>
      </c>
      <c r="J532" s="2">
        <v>99.800000000000011</v>
      </c>
      <c r="K532" s="2"/>
      <c r="L532" s="2"/>
      <c r="M532" s="2"/>
      <c r="N532" s="2"/>
      <c r="O532" s="2">
        <f t="shared" si="613"/>
        <v>90.64</v>
      </c>
      <c r="P532" s="2">
        <f t="shared" si="614"/>
        <v>90.64</v>
      </c>
      <c r="Q532" s="2">
        <f t="shared" si="615"/>
        <v>0</v>
      </c>
      <c r="R532" s="2">
        <f t="shared" si="616"/>
        <v>0</v>
      </c>
      <c r="S532" s="2">
        <f t="shared" si="617"/>
        <v>0</v>
      </c>
      <c r="T532" s="2">
        <f t="shared" si="618"/>
        <v>0</v>
      </c>
      <c r="U532" s="2">
        <f t="shared" si="619"/>
        <v>0</v>
      </c>
      <c r="V532" s="2">
        <f t="shared" si="620"/>
        <v>0</v>
      </c>
      <c r="W532" s="2">
        <f t="shared" si="621"/>
        <v>0</v>
      </c>
      <c r="X532" s="2">
        <f t="shared" si="622"/>
        <v>0</v>
      </c>
      <c r="Y532" s="2">
        <f t="shared" si="623"/>
        <v>0</v>
      </c>
      <c r="Z532" s="2"/>
      <c r="AA532" s="2">
        <v>16688585</v>
      </c>
      <c r="AB532" s="2">
        <f t="shared" si="624"/>
        <v>10.38</v>
      </c>
      <c r="AC532" s="2">
        <f t="shared" si="625"/>
        <v>10.38</v>
      </c>
      <c r="AD532" s="2">
        <f t="shared" si="649"/>
        <v>0</v>
      </c>
      <c r="AE532" s="2">
        <f t="shared" si="650"/>
        <v>0</v>
      </c>
      <c r="AF532" s="2">
        <f t="shared" si="650"/>
        <v>0</v>
      </c>
      <c r="AG532" s="2">
        <f t="shared" si="627"/>
        <v>0</v>
      </c>
      <c r="AH532" s="2">
        <f t="shared" si="651"/>
        <v>0</v>
      </c>
      <c r="AI532" s="2">
        <f t="shared" si="651"/>
        <v>0</v>
      </c>
      <c r="AJ532" s="2">
        <f t="shared" si="629"/>
        <v>0</v>
      </c>
      <c r="AK532" s="2">
        <v>10.38</v>
      </c>
      <c r="AL532" s="2">
        <v>10.38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115</v>
      </c>
      <c r="AU532" s="2">
        <v>71</v>
      </c>
      <c r="AV532" s="2">
        <v>1</v>
      </c>
      <c r="AW532" s="2">
        <v>1</v>
      </c>
      <c r="AX532" s="2"/>
      <c r="AY532" s="2"/>
      <c r="AZ532" s="2">
        <v>1</v>
      </c>
      <c r="BA532" s="2">
        <v>1</v>
      </c>
      <c r="BB532" s="2">
        <v>1</v>
      </c>
      <c r="BC532" s="2">
        <v>1</v>
      </c>
      <c r="BD532" s="2" t="s">
        <v>6</v>
      </c>
      <c r="BE532" s="2" t="s">
        <v>6</v>
      </c>
      <c r="BF532" s="2" t="s">
        <v>6</v>
      </c>
      <c r="BG532" s="2" t="s">
        <v>6</v>
      </c>
      <c r="BH532" s="2">
        <v>3</v>
      </c>
      <c r="BI532" s="2">
        <v>1</v>
      </c>
      <c r="BJ532" s="2" t="s">
        <v>795</v>
      </c>
      <c r="BK532" s="2"/>
      <c r="BL532" s="2"/>
      <c r="BM532" s="2">
        <v>16001</v>
      </c>
      <c r="BN532" s="2">
        <v>0</v>
      </c>
      <c r="BO532" s="2" t="s">
        <v>6</v>
      </c>
      <c r="BP532" s="2">
        <v>0</v>
      </c>
      <c r="BQ532" s="2">
        <v>2</v>
      </c>
      <c r="BR532" s="2">
        <v>0</v>
      </c>
      <c r="BS532" s="2">
        <v>1</v>
      </c>
      <c r="BT532" s="2">
        <v>1</v>
      </c>
      <c r="BU532" s="2">
        <v>1</v>
      </c>
      <c r="BV532" s="2">
        <v>1</v>
      </c>
      <c r="BW532" s="2">
        <v>1</v>
      </c>
      <c r="BX532" s="2">
        <v>1</v>
      </c>
      <c r="BY532" s="2" t="s">
        <v>6</v>
      </c>
      <c r="BZ532" s="2">
        <v>128</v>
      </c>
      <c r="CA532" s="2">
        <v>83</v>
      </c>
      <c r="CB532" s="2"/>
      <c r="CC532" s="2"/>
      <c r="CD532" s="2"/>
      <c r="CE532" s="2"/>
      <c r="CF532" s="2">
        <v>0</v>
      </c>
      <c r="CG532" s="2">
        <v>0</v>
      </c>
      <c r="CH532" s="2"/>
      <c r="CI532" s="2"/>
      <c r="CJ532" s="2"/>
      <c r="CK532" s="2"/>
      <c r="CL532" s="2"/>
      <c r="CM532" s="2">
        <v>0</v>
      </c>
      <c r="CN532" s="2" t="s">
        <v>6</v>
      </c>
      <c r="CO532" s="2">
        <v>0</v>
      </c>
      <c r="CP532" s="2">
        <f t="shared" si="630"/>
        <v>90.64</v>
      </c>
      <c r="CQ532" s="2">
        <f t="shared" si="631"/>
        <v>10.38</v>
      </c>
      <c r="CR532" s="2">
        <f t="shared" si="632"/>
        <v>0</v>
      </c>
      <c r="CS532" s="2">
        <f t="shared" si="633"/>
        <v>0</v>
      </c>
      <c r="CT532" s="2">
        <f t="shared" si="634"/>
        <v>0</v>
      </c>
      <c r="CU532" s="2">
        <f t="shared" si="635"/>
        <v>0</v>
      </c>
      <c r="CV532" s="2">
        <f t="shared" si="636"/>
        <v>0</v>
      </c>
      <c r="CW532" s="2">
        <f t="shared" si="637"/>
        <v>0</v>
      </c>
      <c r="CX532" s="2">
        <f t="shared" si="638"/>
        <v>0</v>
      </c>
      <c r="CY532" s="2">
        <f t="shared" si="639"/>
        <v>0</v>
      </c>
      <c r="CZ532" s="2">
        <f t="shared" si="640"/>
        <v>0</v>
      </c>
      <c r="DA532" s="2"/>
      <c r="DB532" s="2"/>
      <c r="DC532" s="2" t="s">
        <v>6</v>
      </c>
      <c r="DD532" s="2" t="s">
        <v>6</v>
      </c>
      <c r="DE532" s="2" t="s">
        <v>6</v>
      </c>
      <c r="DF532" s="2" t="s">
        <v>6</v>
      </c>
      <c r="DG532" s="2" t="s">
        <v>6</v>
      </c>
      <c r="DH532" s="2" t="s">
        <v>6</v>
      </c>
      <c r="DI532" s="2" t="s">
        <v>6</v>
      </c>
      <c r="DJ532" s="2" t="s">
        <v>6</v>
      </c>
      <c r="DK532" s="2" t="s">
        <v>6</v>
      </c>
      <c r="DL532" s="2" t="s">
        <v>6</v>
      </c>
      <c r="DM532" s="2" t="s">
        <v>6</v>
      </c>
      <c r="DN532" s="2">
        <v>0</v>
      </c>
      <c r="DO532" s="2">
        <v>0</v>
      </c>
      <c r="DP532" s="2">
        <v>1</v>
      </c>
      <c r="DQ532" s="2">
        <v>1</v>
      </c>
      <c r="DR532" s="2"/>
      <c r="DS532" s="2"/>
      <c r="DT532" s="2"/>
      <c r="DU532" s="2">
        <v>1003</v>
      </c>
      <c r="DV532" s="2" t="s">
        <v>143</v>
      </c>
      <c r="DW532" s="2" t="s">
        <v>143</v>
      </c>
      <c r="DX532" s="2">
        <v>1</v>
      </c>
      <c r="DY532" s="2"/>
      <c r="DZ532" s="2"/>
      <c r="EA532" s="2"/>
      <c r="EB532" s="2"/>
      <c r="EC532" s="2"/>
      <c r="ED532" s="2"/>
      <c r="EE532" s="2">
        <v>16510514</v>
      </c>
      <c r="EF532" s="2">
        <v>2</v>
      </c>
      <c r="EG532" s="2" t="s">
        <v>20</v>
      </c>
      <c r="EH532" s="2">
        <v>0</v>
      </c>
      <c r="EI532" s="2" t="s">
        <v>6</v>
      </c>
      <c r="EJ532" s="2">
        <v>1</v>
      </c>
      <c r="EK532" s="2">
        <v>16001</v>
      </c>
      <c r="EL532" s="2" t="s">
        <v>647</v>
      </c>
      <c r="EM532" s="2" t="s">
        <v>648</v>
      </c>
      <c r="EN532" s="2"/>
      <c r="EO532" s="2" t="s">
        <v>6</v>
      </c>
      <c r="EP532" s="2"/>
      <c r="EQ532" s="2">
        <v>0</v>
      </c>
      <c r="ER532" s="2">
        <v>10.38</v>
      </c>
      <c r="ES532" s="2">
        <v>10.38</v>
      </c>
      <c r="ET532" s="2">
        <v>0</v>
      </c>
      <c r="EU532" s="2">
        <v>0</v>
      </c>
      <c r="EV532" s="2">
        <v>0</v>
      </c>
      <c r="EW532" s="2">
        <v>0</v>
      </c>
      <c r="EX532" s="2">
        <v>0</v>
      </c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>
        <v>0</v>
      </c>
      <c r="FR532" s="2">
        <f t="shared" si="641"/>
        <v>0</v>
      </c>
      <c r="FS532" s="2">
        <v>0</v>
      </c>
      <c r="FT532" s="2" t="s">
        <v>23</v>
      </c>
      <c r="FU532" s="2" t="s">
        <v>24</v>
      </c>
      <c r="FV532" s="2"/>
      <c r="FW532" s="2"/>
      <c r="FX532" s="2">
        <v>115.2</v>
      </c>
      <c r="FY532" s="2">
        <v>70.55</v>
      </c>
      <c r="FZ532" s="2"/>
      <c r="GA532" s="2" t="s">
        <v>6</v>
      </c>
      <c r="GB532" s="2"/>
      <c r="GC532" s="2"/>
      <c r="GD532" s="2">
        <v>0</v>
      </c>
      <c r="GE532" s="2"/>
      <c r="GF532" s="2">
        <v>555726028</v>
      </c>
      <c r="GG532" s="2">
        <v>2</v>
      </c>
      <c r="GH532" s="2">
        <v>1</v>
      </c>
      <c r="GI532" s="2">
        <v>-2</v>
      </c>
      <c r="GJ532" s="2">
        <v>0</v>
      </c>
      <c r="GK532" s="2">
        <f>ROUND(R532*(R12)/100,2)</f>
        <v>0</v>
      </c>
      <c r="GL532" s="2">
        <f t="shared" si="642"/>
        <v>0</v>
      </c>
      <c r="GM532" s="2">
        <f t="shared" si="643"/>
        <v>90.64</v>
      </c>
      <c r="GN532" s="2">
        <f t="shared" si="644"/>
        <v>90.64</v>
      </c>
      <c r="GO532" s="2">
        <f t="shared" si="645"/>
        <v>0</v>
      </c>
      <c r="GP532" s="2">
        <f t="shared" si="646"/>
        <v>0</v>
      </c>
      <c r="GQ532" s="2"/>
      <c r="GR532" s="2">
        <v>0</v>
      </c>
      <c r="GS532" s="2">
        <v>3</v>
      </c>
      <c r="GT532" s="2">
        <v>0</v>
      </c>
      <c r="GU532" s="2" t="s">
        <v>6</v>
      </c>
      <c r="GV532" s="2">
        <f t="shared" si="647"/>
        <v>0</v>
      </c>
      <c r="GW532" s="2">
        <v>1</v>
      </c>
      <c r="GX532" s="2">
        <f t="shared" si="648"/>
        <v>0</v>
      </c>
      <c r="GY532" s="2"/>
      <c r="GZ532" s="2"/>
      <c r="HA532" s="2">
        <v>0</v>
      </c>
      <c r="HB532" s="2">
        <v>0</v>
      </c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>
        <v>0</v>
      </c>
      <c r="IL532" s="2"/>
      <c r="IM532" s="2"/>
      <c r="IN532" s="2"/>
      <c r="IO532" s="2"/>
      <c r="IP532" s="2"/>
      <c r="IQ532" s="2"/>
      <c r="IR532" s="2"/>
      <c r="IS532" s="2"/>
      <c r="IT532" s="2"/>
      <c r="IU532" s="2"/>
    </row>
    <row r="533" spans="1:255" x14ac:dyDescent="0.2">
      <c r="A533">
        <v>18</v>
      </c>
      <c r="B533">
        <v>1</v>
      </c>
      <c r="C533">
        <v>1178</v>
      </c>
      <c r="E533" t="s">
        <v>792</v>
      </c>
      <c r="F533" t="s">
        <v>793</v>
      </c>
      <c r="G533" t="s">
        <v>794</v>
      </c>
      <c r="H533" t="s">
        <v>143</v>
      </c>
      <c r="I533">
        <f>I529*J533</f>
        <v>8.7324999999999999</v>
      </c>
      <c r="J533">
        <v>99.800000000000011</v>
      </c>
      <c r="O533">
        <f t="shared" si="613"/>
        <v>646.29</v>
      </c>
      <c r="P533">
        <f t="shared" si="614"/>
        <v>646.29</v>
      </c>
      <c r="Q533">
        <f t="shared" si="615"/>
        <v>0</v>
      </c>
      <c r="R533">
        <f t="shared" si="616"/>
        <v>0</v>
      </c>
      <c r="S533">
        <f t="shared" si="617"/>
        <v>0</v>
      </c>
      <c r="T533">
        <f t="shared" si="618"/>
        <v>0</v>
      </c>
      <c r="U533">
        <f t="shared" si="619"/>
        <v>0</v>
      </c>
      <c r="V533">
        <f t="shared" si="620"/>
        <v>0</v>
      </c>
      <c r="W533">
        <f t="shared" si="621"/>
        <v>0</v>
      </c>
      <c r="X533">
        <f t="shared" si="622"/>
        <v>0</v>
      </c>
      <c r="Y533">
        <f t="shared" si="623"/>
        <v>0</v>
      </c>
      <c r="AA533">
        <v>16688586</v>
      </c>
      <c r="AB533">
        <f t="shared" si="624"/>
        <v>10.38</v>
      </c>
      <c r="AC533">
        <f t="shared" si="625"/>
        <v>10.38</v>
      </c>
      <c r="AD533">
        <f t="shared" si="649"/>
        <v>0</v>
      </c>
      <c r="AE533">
        <f t="shared" si="650"/>
        <v>0</v>
      </c>
      <c r="AF533">
        <f t="shared" si="650"/>
        <v>0</v>
      </c>
      <c r="AG533">
        <f t="shared" si="627"/>
        <v>0</v>
      </c>
      <c r="AH533">
        <f t="shared" si="651"/>
        <v>0</v>
      </c>
      <c r="AI533">
        <f t="shared" si="651"/>
        <v>0</v>
      </c>
      <c r="AJ533">
        <f t="shared" si="629"/>
        <v>0</v>
      </c>
      <c r="AK533">
        <v>10.38</v>
      </c>
      <c r="AL533">
        <v>10.38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115</v>
      </c>
      <c r="AU533">
        <v>71</v>
      </c>
      <c r="AV533">
        <v>1</v>
      </c>
      <c r="AW533">
        <v>1</v>
      </c>
      <c r="AZ533">
        <v>7.13</v>
      </c>
      <c r="BA533">
        <v>1</v>
      </c>
      <c r="BB533">
        <v>1</v>
      </c>
      <c r="BC533">
        <v>7.13</v>
      </c>
      <c r="BD533" t="s">
        <v>6</v>
      </c>
      <c r="BE533" t="s">
        <v>6</v>
      </c>
      <c r="BF533" t="s">
        <v>6</v>
      </c>
      <c r="BG533" t="s">
        <v>6</v>
      </c>
      <c r="BH533">
        <v>3</v>
      </c>
      <c r="BI533">
        <v>1</v>
      </c>
      <c r="BJ533" t="s">
        <v>795</v>
      </c>
      <c r="BM533">
        <v>16001</v>
      </c>
      <c r="BN533">
        <v>0</v>
      </c>
      <c r="BO533" t="s">
        <v>6</v>
      </c>
      <c r="BP533">
        <v>0</v>
      </c>
      <c r="BQ533">
        <v>2</v>
      </c>
      <c r="BR533">
        <v>0</v>
      </c>
      <c r="BS533">
        <v>1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6</v>
      </c>
      <c r="BZ533">
        <v>128</v>
      </c>
      <c r="CA533">
        <v>83</v>
      </c>
      <c r="CF533">
        <v>0</v>
      </c>
      <c r="CG533">
        <v>0</v>
      </c>
      <c r="CM533">
        <v>0</v>
      </c>
      <c r="CN533" t="s">
        <v>6</v>
      </c>
      <c r="CO533">
        <v>0</v>
      </c>
      <c r="CP533">
        <f t="shared" si="630"/>
        <v>646.29</v>
      </c>
      <c r="CQ533">
        <f t="shared" si="631"/>
        <v>74.009399999999999</v>
      </c>
      <c r="CR533">
        <f t="shared" si="632"/>
        <v>0</v>
      </c>
      <c r="CS533">
        <f t="shared" si="633"/>
        <v>0</v>
      </c>
      <c r="CT533">
        <f t="shared" si="634"/>
        <v>0</v>
      </c>
      <c r="CU533">
        <f t="shared" si="635"/>
        <v>0</v>
      </c>
      <c r="CV533">
        <f t="shared" si="636"/>
        <v>0</v>
      </c>
      <c r="CW533">
        <f t="shared" si="637"/>
        <v>0</v>
      </c>
      <c r="CX533">
        <f t="shared" si="638"/>
        <v>0</v>
      </c>
      <c r="CY533">
        <f t="shared" si="639"/>
        <v>0</v>
      </c>
      <c r="CZ533">
        <f t="shared" si="640"/>
        <v>0</v>
      </c>
      <c r="DC533" t="s">
        <v>6</v>
      </c>
      <c r="DD533" t="s">
        <v>6</v>
      </c>
      <c r="DE533" t="s">
        <v>6</v>
      </c>
      <c r="DF533" t="s">
        <v>6</v>
      </c>
      <c r="DG533" t="s">
        <v>6</v>
      </c>
      <c r="DH533" t="s">
        <v>6</v>
      </c>
      <c r="DI533" t="s">
        <v>6</v>
      </c>
      <c r="DJ533" t="s">
        <v>6</v>
      </c>
      <c r="DK533" t="s">
        <v>6</v>
      </c>
      <c r="DL533" t="s">
        <v>6</v>
      </c>
      <c r="DM533" t="s">
        <v>6</v>
      </c>
      <c r="DN533">
        <v>0</v>
      </c>
      <c r="DO533">
        <v>0</v>
      </c>
      <c r="DP533">
        <v>1</v>
      </c>
      <c r="DQ533">
        <v>1</v>
      </c>
      <c r="DU533">
        <v>1003</v>
      </c>
      <c r="DV533" t="s">
        <v>143</v>
      </c>
      <c r="DW533" t="s">
        <v>143</v>
      </c>
      <c r="DX533">
        <v>1</v>
      </c>
      <c r="EE533">
        <v>16510514</v>
      </c>
      <c r="EF533">
        <v>2</v>
      </c>
      <c r="EG533" t="s">
        <v>20</v>
      </c>
      <c r="EH533">
        <v>0</v>
      </c>
      <c r="EI533" t="s">
        <v>6</v>
      </c>
      <c r="EJ533">
        <v>1</v>
      </c>
      <c r="EK533">
        <v>16001</v>
      </c>
      <c r="EL533" t="s">
        <v>647</v>
      </c>
      <c r="EM533" t="s">
        <v>648</v>
      </c>
      <c r="EO533" t="s">
        <v>6</v>
      </c>
      <c r="EQ533">
        <v>0</v>
      </c>
      <c r="ER533">
        <v>10.38</v>
      </c>
      <c r="ES533">
        <v>10.38</v>
      </c>
      <c r="ET533">
        <v>0</v>
      </c>
      <c r="EU533">
        <v>0</v>
      </c>
      <c r="EV533">
        <v>0</v>
      </c>
      <c r="EW533">
        <v>0</v>
      </c>
      <c r="EX533">
        <v>0</v>
      </c>
      <c r="FQ533">
        <v>0</v>
      </c>
      <c r="FR533">
        <f t="shared" si="641"/>
        <v>0</v>
      </c>
      <c r="FS533">
        <v>0</v>
      </c>
      <c r="FT533" t="s">
        <v>23</v>
      </c>
      <c r="FU533" t="s">
        <v>24</v>
      </c>
      <c r="FX533">
        <v>115.2</v>
      </c>
      <c r="FY533">
        <v>70.55</v>
      </c>
      <c r="GA533" t="s">
        <v>6</v>
      </c>
      <c r="GD533">
        <v>0</v>
      </c>
      <c r="GF533">
        <v>555726028</v>
      </c>
      <c r="GG533">
        <v>1</v>
      </c>
      <c r="GH533">
        <v>1</v>
      </c>
      <c r="GI533">
        <v>4</v>
      </c>
      <c r="GJ533">
        <v>0</v>
      </c>
      <c r="GK533">
        <f>ROUND(R533*(S12)/100,2)</f>
        <v>0</v>
      </c>
      <c r="GL533">
        <f t="shared" si="642"/>
        <v>0</v>
      </c>
      <c r="GM533">
        <f t="shared" si="643"/>
        <v>646.29</v>
      </c>
      <c r="GN533">
        <f t="shared" si="644"/>
        <v>646.29</v>
      </c>
      <c r="GO533">
        <f t="shared" si="645"/>
        <v>0</v>
      </c>
      <c r="GP533">
        <f t="shared" si="646"/>
        <v>0</v>
      </c>
      <c r="GR533">
        <v>0</v>
      </c>
      <c r="GS533">
        <v>3</v>
      </c>
      <c r="GT533">
        <v>0</v>
      </c>
      <c r="GU533" t="s">
        <v>6</v>
      </c>
      <c r="GV533">
        <f t="shared" si="647"/>
        <v>0</v>
      </c>
      <c r="GW533">
        <v>1</v>
      </c>
      <c r="GX533">
        <f t="shared" si="648"/>
        <v>0</v>
      </c>
      <c r="HA533">
        <v>0</v>
      </c>
      <c r="HB533">
        <v>0</v>
      </c>
      <c r="IK533">
        <v>0</v>
      </c>
    </row>
    <row r="534" spans="1:255" x14ac:dyDescent="0.2">
      <c r="A534" s="2">
        <v>18</v>
      </c>
      <c r="B534" s="2">
        <v>1</v>
      </c>
      <c r="C534" s="2">
        <v>1165</v>
      </c>
      <c r="D534" s="2"/>
      <c r="E534" s="2" t="s">
        <v>796</v>
      </c>
      <c r="F534" s="2" t="s">
        <v>797</v>
      </c>
      <c r="G534" s="2" t="s">
        <v>798</v>
      </c>
      <c r="H534" s="2" t="s">
        <v>86</v>
      </c>
      <c r="I534" s="2">
        <f>I528*J534</f>
        <v>2.1610000000000002E-3</v>
      </c>
      <c r="J534" s="2">
        <v>2.4697142857142862E-2</v>
      </c>
      <c r="K534" s="2"/>
      <c r="L534" s="2"/>
      <c r="M534" s="2"/>
      <c r="N534" s="2"/>
      <c r="O534" s="2">
        <f t="shared" si="613"/>
        <v>57.76</v>
      </c>
      <c r="P534" s="2">
        <f t="shared" si="614"/>
        <v>57.76</v>
      </c>
      <c r="Q534" s="2">
        <f t="shared" si="615"/>
        <v>0</v>
      </c>
      <c r="R534" s="2">
        <f t="shared" si="616"/>
        <v>0</v>
      </c>
      <c r="S534" s="2">
        <f t="shared" si="617"/>
        <v>0</v>
      </c>
      <c r="T534" s="2">
        <f t="shared" si="618"/>
        <v>0</v>
      </c>
      <c r="U534" s="2">
        <f t="shared" si="619"/>
        <v>0</v>
      </c>
      <c r="V534" s="2">
        <f t="shared" si="620"/>
        <v>0</v>
      </c>
      <c r="W534" s="2">
        <f t="shared" si="621"/>
        <v>0</v>
      </c>
      <c r="X534" s="2">
        <f t="shared" si="622"/>
        <v>0</v>
      </c>
      <c r="Y534" s="2">
        <f t="shared" si="623"/>
        <v>0</v>
      </c>
      <c r="Z534" s="2"/>
      <c r="AA534" s="2">
        <v>16688585</v>
      </c>
      <c r="AB534" s="2">
        <f t="shared" si="624"/>
        <v>26729.37</v>
      </c>
      <c r="AC534" s="2">
        <f t="shared" si="625"/>
        <v>26729.37</v>
      </c>
      <c r="AD534" s="2">
        <f t="shared" si="649"/>
        <v>0</v>
      </c>
      <c r="AE534" s="2">
        <f t="shared" si="650"/>
        <v>0</v>
      </c>
      <c r="AF534" s="2">
        <f t="shared" si="650"/>
        <v>0</v>
      </c>
      <c r="AG534" s="2">
        <f t="shared" si="627"/>
        <v>0</v>
      </c>
      <c r="AH534" s="2">
        <f t="shared" si="651"/>
        <v>0</v>
      </c>
      <c r="AI534" s="2">
        <f t="shared" si="651"/>
        <v>0</v>
      </c>
      <c r="AJ534" s="2">
        <f t="shared" si="629"/>
        <v>0</v>
      </c>
      <c r="AK534" s="2">
        <v>26729.37</v>
      </c>
      <c r="AL534" s="2">
        <v>26729.37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115</v>
      </c>
      <c r="AU534" s="2">
        <v>71</v>
      </c>
      <c r="AV534" s="2">
        <v>1</v>
      </c>
      <c r="AW534" s="2">
        <v>1</v>
      </c>
      <c r="AX534" s="2"/>
      <c r="AY534" s="2"/>
      <c r="AZ534" s="2">
        <v>1</v>
      </c>
      <c r="BA534" s="2">
        <v>1</v>
      </c>
      <c r="BB534" s="2">
        <v>1</v>
      </c>
      <c r="BC534" s="2">
        <v>1</v>
      </c>
      <c r="BD534" s="2" t="s">
        <v>6</v>
      </c>
      <c r="BE534" s="2" t="s">
        <v>6</v>
      </c>
      <c r="BF534" s="2" t="s">
        <v>6</v>
      </c>
      <c r="BG534" s="2" t="s">
        <v>6</v>
      </c>
      <c r="BH534" s="2">
        <v>3</v>
      </c>
      <c r="BI534" s="2">
        <v>1</v>
      </c>
      <c r="BJ534" s="2" t="s">
        <v>799</v>
      </c>
      <c r="BK534" s="2"/>
      <c r="BL534" s="2"/>
      <c r="BM534" s="2">
        <v>16001</v>
      </c>
      <c r="BN534" s="2">
        <v>0</v>
      </c>
      <c r="BO534" s="2" t="s">
        <v>6</v>
      </c>
      <c r="BP534" s="2">
        <v>0</v>
      </c>
      <c r="BQ534" s="2">
        <v>2</v>
      </c>
      <c r="BR534" s="2">
        <v>0</v>
      </c>
      <c r="BS534" s="2">
        <v>1</v>
      </c>
      <c r="BT534" s="2">
        <v>1</v>
      </c>
      <c r="BU534" s="2">
        <v>1</v>
      </c>
      <c r="BV534" s="2">
        <v>1</v>
      </c>
      <c r="BW534" s="2">
        <v>1</v>
      </c>
      <c r="BX534" s="2">
        <v>1</v>
      </c>
      <c r="BY534" s="2" t="s">
        <v>6</v>
      </c>
      <c r="BZ534" s="2">
        <v>128</v>
      </c>
      <c r="CA534" s="2">
        <v>83</v>
      </c>
      <c r="CB534" s="2"/>
      <c r="CC534" s="2"/>
      <c r="CD534" s="2"/>
      <c r="CE534" s="2"/>
      <c r="CF534" s="2">
        <v>0</v>
      </c>
      <c r="CG534" s="2">
        <v>0</v>
      </c>
      <c r="CH534" s="2"/>
      <c r="CI534" s="2"/>
      <c r="CJ534" s="2"/>
      <c r="CK534" s="2"/>
      <c r="CL534" s="2"/>
      <c r="CM534" s="2">
        <v>0</v>
      </c>
      <c r="CN534" s="2" t="s">
        <v>6</v>
      </c>
      <c r="CO534" s="2">
        <v>0</v>
      </c>
      <c r="CP534" s="2">
        <f t="shared" si="630"/>
        <v>57.76</v>
      </c>
      <c r="CQ534" s="2">
        <f t="shared" si="631"/>
        <v>26729.37</v>
      </c>
      <c r="CR534" s="2">
        <f t="shared" si="632"/>
        <v>0</v>
      </c>
      <c r="CS534" s="2">
        <f t="shared" si="633"/>
        <v>0</v>
      </c>
      <c r="CT534" s="2">
        <f t="shared" si="634"/>
        <v>0</v>
      </c>
      <c r="CU534" s="2">
        <f t="shared" si="635"/>
        <v>0</v>
      </c>
      <c r="CV534" s="2">
        <f t="shared" si="636"/>
        <v>0</v>
      </c>
      <c r="CW534" s="2">
        <f t="shared" si="637"/>
        <v>0</v>
      </c>
      <c r="CX534" s="2">
        <f t="shared" si="638"/>
        <v>0</v>
      </c>
      <c r="CY534" s="2">
        <f t="shared" si="639"/>
        <v>0</v>
      </c>
      <c r="CZ534" s="2">
        <f t="shared" si="640"/>
        <v>0</v>
      </c>
      <c r="DA534" s="2"/>
      <c r="DB534" s="2"/>
      <c r="DC534" s="2" t="s">
        <v>6</v>
      </c>
      <c r="DD534" s="2" t="s">
        <v>6</v>
      </c>
      <c r="DE534" s="2" t="s">
        <v>6</v>
      </c>
      <c r="DF534" s="2" t="s">
        <v>6</v>
      </c>
      <c r="DG534" s="2" t="s">
        <v>6</v>
      </c>
      <c r="DH534" s="2" t="s">
        <v>6</v>
      </c>
      <c r="DI534" s="2" t="s">
        <v>6</v>
      </c>
      <c r="DJ534" s="2" t="s">
        <v>6</v>
      </c>
      <c r="DK534" s="2" t="s">
        <v>6</v>
      </c>
      <c r="DL534" s="2" t="s">
        <v>6</v>
      </c>
      <c r="DM534" s="2" t="s">
        <v>6</v>
      </c>
      <c r="DN534" s="2">
        <v>0</v>
      </c>
      <c r="DO534" s="2">
        <v>0</v>
      </c>
      <c r="DP534" s="2">
        <v>1</v>
      </c>
      <c r="DQ534" s="2">
        <v>1</v>
      </c>
      <c r="DR534" s="2"/>
      <c r="DS534" s="2"/>
      <c r="DT534" s="2"/>
      <c r="DU534" s="2">
        <v>1009</v>
      </c>
      <c r="DV534" s="2" t="s">
        <v>86</v>
      </c>
      <c r="DW534" s="2" t="s">
        <v>86</v>
      </c>
      <c r="DX534" s="2">
        <v>1000</v>
      </c>
      <c r="DY534" s="2"/>
      <c r="DZ534" s="2"/>
      <c r="EA534" s="2"/>
      <c r="EB534" s="2"/>
      <c r="EC534" s="2"/>
      <c r="ED534" s="2"/>
      <c r="EE534" s="2">
        <v>16510514</v>
      </c>
      <c r="EF534" s="2">
        <v>2</v>
      </c>
      <c r="EG534" s="2" t="s">
        <v>20</v>
      </c>
      <c r="EH534" s="2">
        <v>0</v>
      </c>
      <c r="EI534" s="2" t="s">
        <v>6</v>
      </c>
      <c r="EJ534" s="2">
        <v>1</v>
      </c>
      <c r="EK534" s="2">
        <v>16001</v>
      </c>
      <c r="EL534" s="2" t="s">
        <v>647</v>
      </c>
      <c r="EM534" s="2" t="s">
        <v>648</v>
      </c>
      <c r="EN534" s="2"/>
      <c r="EO534" s="2" t="s">
        <v>6</v>
      </c>
      <c r="EP534" s="2"/>
      <c r="EQ534" s="2">
        <v>0</v>
      </c>
      <c r="ER534" s="2">
        <v>26729.37</v>
      </c>
      <c r="ES534" s="2">
        <v>26729.37</v>
      </c>
      <c r="ET534" s="2">
        <v>0</v>
      </c>
      <c r="EU534" s="2">
        <v>0</v>
      </c>
      <c r="EV534" s="2">
        <v>0</v>
      </c>
      <c r="EW534" s="2">
        <v>0</v>
      </c>
      <c r="EX534" s="2">
        <v>0</v>
      </c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>
        <v>0</v>
      </c>
      <c r="FR534" s="2">
        <f t="shared" si="641"/>
        <v>0</v>
      </c>
      <c r="FS534" s="2">
        <v>0</v>
      </c>
      <c r="FT534" s="2" t="s">
        <v>23</v>
      </c>
      <c r="FU534" s="2" t="s">
        <v>24</v>
      </c>
      <c r="FV534" s="2"/>
      <c r="FW534" s="2"/>
      <c r="FX534" s="2">
        <v>115.2</v>
      </c>
      <c r="FY534" s="2">
        <v>70.55</v>
      </c>
      <c r="FZ534" s="2"/>
      <c r="GA534" s="2" t="s">
        <v>6</v>
      </c>
      <c r="GB534" s="2"/>
      <c r="GC534" s="2"/>
      <c r="GD534" s="2">
        <v>0</v>
      </c>
      <c r="GE534" s="2"/>
      <c r="GF534" s="2">
        <v>-1558467010</v>
      </c>
      <c r="GG534" s="2">
        <v>2</v>
      </c>
      <c r="GH534" s="2">
        <v>1</v>
      </c>
      <c r="GI534" s="2">
        <v>-2</v>
      </c>
      <c r="GJ534" s="2">
        <v>0</v>
      </c>
      <c r="GK534" s="2">
        <f>ROUND(R534*(R12)/100,2)</f>
        <v>0</v>
      </c>
      <c r="GL534" s="2">
        <f t="shared" si="642"/>
        <v>0</v>
      </c>
      <c r="GM534" s="2">
        <f t="shared" si="643"/>
        <v>57.76</v>
      </c>
      <c r="GN534" s="2">
        <f t="shared" si="644"/>
        <v>57.76</v>
      </c>
      <c r="GO534" s="2">
        <f t="shared" si="645"/>
        <v>0</v>
      </c>
      <c r="GP534" s="2">
        <f t="shared" si="646"/>
        <v>0</v>
      </c>
      <c r="GQ534" s="2"/>
      <c r="GR534" s="2">
        <v>0</v>
      </c>
      <c r="GS534" s="2">
        <v>3</v>
      </c>
      <c r="GT534" s="2">
        <v>0</v>
      </c>
      <c r="GU534" s="2" t="s">
        <v>6</v>
      </c>
      <c r="GV534" s="2">
        <f t="shared" si="647"/>
        <v>0</v>
      </c>
      <c r="GW534" s="2">
        <v>1</v>
      </c>
      <c r="GX534" s="2">
        <f t="shared" si="648"/>
        <v>0</v>
      </c>
      <c r="GY534" s="2"/>
      <c r="GZ534" s="2"/>
      <c r="HA534" s="2">
        <v>0</v>
      </c>
      <c r="HB534" s="2">
        <v>0</v>
      </c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>
        <v>0</v>
      </c>
      <c r="IL534" s="2"/>
      <c r="IM534" s="2"/>
      <c r="IN534" s="2"/>
      <c r="IO534" s="2"/>
      <c r="IP534" s="2"/>
      <c r="IQ534" s="2"/>
      <c r="IR534" s="2"/>
      <c r="IS534" s="2"/>
      <c r="IT534" s="2"/>
      <c r="IU534" s="2"/>
    </row>
    <row r="535" spans="1:255" x14ac:dyDescent="0.2">
      <c r="A535">
        <v>18</v>
      </c>
      <c r="B535">
        <v>1</v>
      </c>
      <c r="C535">
        <v>1177</v>
      </c>
      <c r="E535" t="s">
        <v>796</v>
      </c>
      <c r="F535" t="s">
        <v>797</v>
      </c>
      <c r="G535" t="s">
        <v>798</v>
      </c>
      <c r="H535" t="s">
        <v>86</v>
      </c>
      <c r="I535">
        <f>I529*J535</f>
        <v>2.1610000000000002E-3</v>
      </c>
      <c r="J535">
        <v>2.4697142857142862E-2</v>
      </c>
      <c r="O535">
        <f t="shared" si="613"/>
        <v>411.84</v>
      </c>
      <c r="P535">
        <f t="shared" si="614"/>
        <v>411.84</v>
      </c>
      <c r="Q535">
        <f t="shared" si="615"/>
        <v>0</v>
      </c>
      <c r="R535">
        <f t="shared" si="616"/>
        <v>0</v>
      </c>
      <c r="S535">
        <f t="shared" si="617"/>
        <v>0</v>
      </c>
      <c r="T535">
        <f t="shared" si="618"/>
        <v>0</v>
      </c>
      <c r="U535">
        <f t="shared" si="619"/>
        <v>0</v>
      </c>
      <c r="V535">
        <f t="shared" si="620"/>
        <v>0</v>
      </c>
      <c r="W535">
        <f t="shared" si="621"/>
        <v>0</v>
      </c>
      <c r="X535">
        <f t="shared" si="622"/>
        <v>0</v>
      </c>
      <c r="Y535">
        <f t="shared" si="623"/>
        <v>0</v>
      </c>
      <c r="AA535">
        <v>16688586</v>
      </c>
      <c r="AB535">
        <f t="shared" si="624"/>
        <v>26729.37</v>
      </c>
      <c r="AC535">
        <f t="shared" si="625"/>
        <v>26729.37</v>
      </c>
      <c r="AD535">
        <f t="shared" si="649"/>
        <v>0</v>
      </c>
      <c r="AE535">
        <f t="shared" si="650"/>
        <v>0</v>
      </c>
      <c r="AF535">
        <f t="shared" si="650"/>
        <v>0</v>
      </c>
      <c r="AG535">
        <f t="shared" si="627"/>
        <v>0</v>
      </c>
      <c r="AH535">
        <f t="shared" si="651"/>
        <v>0</v>
      </c>
      <c r="AI535">
        <f t="shared" si="651"/>
        <v>0</v>
      </c>
      <c r="AJ535">
        <f t="shared" si="629"/>
        <v>0</v>
      </c>
      <c r="AK535">
        <v>26729.37</v>
      </c>
      <c r="AL535">
        <v>26729.37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115</v>
      </c>
      <c r="AU535">
        <v>71</v>
      </c>
      <c r="AV535">
        <v>1</v>
      </c>
      <c r="AW535">
        <v>1</v>
      </c>
      <c r="AZ535">
        <v>7.13</v>
      </c>
      <c r="BA535">
        <v>1</v>
      </c>
      <c r="BB535">
        <v>1</v>
      </c>
      <c r="BC535">
        <v>7.13</v>
      </c>
      <c r="BD535" t="s">
        <v>6</v>
      </c>
      <c r="BE535" t="s">
        <v>6</v>
      </c>
      <c r="BF535" t="s">
        <v>6</v>
      </c>
      <c r="BG535" t="s">
        <v>6</v>
      </c>
      <c r="BH535">
        <v>3</v>
      </c>
      <c r="BI535">
        <v>1</v>
      </c>
      <c r="BJ535" t="s">
        <v>799</v>
      </c>
      <c r="BM535">
        <v>16001</v>
      </c>
      <c r="BN535">
        <v>0</v>
      </c>
      <c r="BO535" t="s">
        <v>6</v>
      </c>
      <c r="BP535">
        <v>0</v>
      </c>
      <c r="BQ535">
        <v>2</v>
      </c>
      <c r="BR535">
        <v>0</v>
      </c>
      <c r="BS535">
        <v>1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6</v>
      </c>
      <c r="BZ535">
        <v>128</v>
      </c>
      <c r="CA535">
        <v>83</v>
      </c>
      <c r="CF535">
        <v>0</v>
      </c>
      <c r="CG535">
        <v>0</v>
      </c>
      <c r="CM535">
        <v>0</v>
      </c>
      <c r="CN535" t="s">
        <v>6</v>
      </c>
      <c r="CO535">
        <v>0</v>
      </c>
      <c r="CP535">
        <f t="shared" si="630"/>
        <v>411.84</v>
      </c>
      <c r="CQ535">
        <f t="shared" si="631"/>
        <v>190580.4081</v>
      </c>
      <c r="CR535">
        <f t="shared" si="632"/>
        <v>0</v>
      </c>
      <c r="CS535">
        <f t="shared" si="633"/>
        <v>0</v>
      </c>
      <c r="CT535">
        <f t="shared" si="634"/>
        <v>0</v>
      </c>
      <c r="CU535">
        <f t="shared" si="635"/>
        <v>0</v>
      </c>
      <c r="CV535">
        <f t="shared" si="636"/>
        <v>0</v>
      </c>
      <c r="CW535">
        <f t="shared" si="637"/>
        <v>0</v>
      </c>
      <c r="CX535">
        <f t="shared" si="638"/>
        <v>0</v>
      </c>
      <c r="CY535">
        <f t="shared" si="639"/>
        <v>0</v>
      </c>
      <c r="CZ535">
        <f t="shared" si="640"/>
        <v>0</v>
      </c>
      <c r="DC535" t="s">
        <v>6</v>
      </c>
      <c r="DD535" t="s">
        <v>6</v>
      </c>
      <c r="DE535" t="s">
        <v>6</v>
      </c>
      <c r="DF535" t="s">
        <v>6</v>
      </c>
      <c r="DG535" t="s">
        <v>6</v>
      </c>
      <c r="DH535" t="s">
        <v>6</v>
      </c>
      <c r="DI535" t="s">
        <v>6</v>
      </c>
      <c r="DJ535" t="s">
        <v>6</v>
      </c>
      <c r="DK535" t="s">
        <v>6</v>
      </c>
      <c r="DL535" t="s">
        <v>6</v>
      </c>
      <c r="DM535" t="s">
        <v>6</v>
      </c>
      <c r="DN535">
        <v>0</v>
      </c>
      <c r="DO535">
        <v>0</v>
      </c>
      <c r="DP535">
        <v>1</v>
      </c>
      <c r="DQ535">
        <v>1</v>
      </c>
      <c r="DU535">
        <v>1009</v>
      </c>
      <c r="DV535" t="s">
        <v>86</v>
      </c>
      <c r="DW535" t="s">
        <v>86</v>
      </c>
      <c r="DX535">
        <v>1000</v>
      </c>
      <c r="EE535">
        <v>16510514</v>
      </c>
      <c r="EF535">
        <v>2</v>
      </c>
      <c r="EG535" t="s">
        <v>20</v>
      </c>
      <c r="EH535">
        <v>0</v>
      </c>
      <c r="EI535" t="s">
        <v>6</v>
      </c>
      <c r="EJ535">
        <v>1</v>
      </c>
      <c r="EK535">
        <v>16001</v>
      </c>
      <c r="EL535" t="s">
        <v>647</v>
      </c>
      <c r="EM535" t="s">
        <v>648</v>
      </c>
      <c r="EO535" t="s">
        <v>6</v>
      </c>
      <c r="EQ535">
        <v>0</v>
      </c>
      <c r="ER535">
        <v>26729.37</v>
      </c>
      <c r="ES535">
        <v>26729.37</v>
      </c>
      <c r="ET535">
        <v>0</v>
      </c>
      <c r="EU535">
        <v>0</v>
      </c>
      <c r="EV535">
        <v>0</v>
      </c>
      <c r="EW535">
        <v>0</v>
      </c>
      <c r="EX535">
        <v>0</v>
      </c>
      <c r="FQ535">
        <v>0</v>
      </c>
      <c r="FR535">
        <f t="shared" si="641"/>
        <v>0</v>
      </c>
      <c r="FS535">
        <v>0</v>
      </c>
      <c r="FT535" t="s">
        <v>23</v>
      </c>
      <c r="FU535" t="s">
        <v>24</v>
      </c>
      <c r="FX535">
        <v>115.2</v>
      </c>
      <c r="FY535">
        <v>70.55</v>
      </c>
      <c r="GA535" t="s">
        <v>6</v>
      </c>
      <c r="GD535">
        <v>0</v>
      </c>
      <c r="GF535">
        <v>-1558467010</v>
      </c>
      <c r="GG535">
        <v>1</v>
      </c>
      <c r="GH535">
        <v>1</v>
      </c>
      <c r="GI535">
        <v>4</v>
      </c>
      <c r="GJ535">
        <v>0</v>
      </c>
      <c r="GK535">
        <f>ROUND(R535*(S12)/100,2)</f>
        <v>0</v>
      </c>
      <c r="GL535">
        <f t="shared" si="642"/>
        <v>0</v>
      </c>
      <c r="GM535">
        <f t="shared" si="643"/>
        <v>411.84</v>
      </c>
      <c r="GN535">
        <f t="shared" si="644"/>
        <v>411.84</v>
      </c>
      <c r="GO535">
        <f t="shared" si="645"/>
        <v>0</v>
      </c>
      <c r="GP535">
        <f t="shared" si="646"/>
        <v>0</v>
      </c>
      <c r="GR535">
        <v>0</v>
      </c>
      <c r="GS535">
        <v>3</v>
      </c>
      <c r="GT535">
        <v>0</v>
      </c>
      <c r="GU535" t="s">
        <v>6</v>
      </c>
      <c r="GV535">
        <f t="shared" si="647"/>
        <v>0</v>
      </c>
      <c r="GW535">
        <v>1</v>
      </c>
      <c r="GX535">
        <f t="shared" si="648"/>
        <v>0</v>
      </c>
      <c r="HA535">
        <v>0</v>
      </c>
      <c r="HB535">
        <v>0</v>
      </c>
      <c r="IK535">
        <v>0</v>
      </c>
    </row>
    <row r="536" spans="1:255" x14ac:dyDescent="0.2">
      <c r="A536" s="2">
        <v>18</v>
      </c>
      <c r="B536" s="2">
        <v>1</v>
      </c>
      <c r="C536" s="2">
        <v>1168</v>
      </c>
      <c r="D536" s="2"/>
      <c r="E536" s="2" t="s">
        <v>800</v>
      </c>
      <c r="F536" s="2" t="s">
        <v>801</v>
      </c>
      <c r="G536" s="2" t="s">
        <v>802</v>
      </c>
      <c r="H536" s="2" t="s">
        <v>268</v>
      </c>
      <c r="I536" s="2">
        <f>I528*J536</f>
        <v>7</v>
      </c>
      <c r="J536" s="2">
        <v>80</v>
      </c>
      <c r="K536" s="2"/>
      <c r="L536" s="2"/>
      <c r="M536" s="2"/>
      <c r="N536" s="2"/>
      <c r="O536" s="2">
        <f t="shared" si="613"/>
        <v>47.46</v>
      </c>
      <c r="P536" s="2">
        <f t="shared" si="614"/>
        <v>47.46</v>
      </c>
      <c r="Q536" s="2">
        <f t="shared" si="615"/>
        <v>0</v>
      </c>
      <c r="R536" s="2">
        <f t="shared" si="616"/>
        <v>0</v>
      </c>
      <c r="S536" s="2">
        <f t="shared" si="617"/>
        <v>0</v>
      </c>
      <c r="T536" s="2">
        <f t="shared" si="618"/>
        <v>0</v>
      </c>
      <c r="U536" s="2">
        <f t="shared" si="619"/>
        <v>0</v>
      </c>
      <c r="V536" s="2">
        <f t="shared" si="620"/>
        <v>0</v>
      </c>
      <c r="W536" s="2">
        <f t="shared" si="621"/>
        <v>0</v>
      </c>
      <c r="X536" s="2">
        <f t="shared" si="622"/>
        <v>0</v>
      </c>
      <c r="Y536" s="2">
        <f t="shared" si="623"/>
        <v>0</v>
      </c>
      <c r="Z536" s="2"/>
      <c r="AA536" s="2">
        <v>16688585</v>
      </c>
      <c r="AB536" s="2">
        <f t="shared" si="624"/>
        <v>6.78</v>
      </c>
      <c r="AC536" s="2">
        <f t="shared" si="625"/>
        <v>6.78</v>
      </c>
      <c r="AD536" s="2">
        <f t="shared" si="649"/>
        <v>0</v>
      </c>
      <c r="AE536" s="2">
        <f t="shared" si="650"/>
        <v>0</v>
      </c>
      <c r="AF536" s="2">
        <f t="shared" si="650"/>
        <v>0</v>
      </c>
      <c r="AG536" s="2">
        <f t="shared" si="627"/>
        <v>0</v>
      </c>
      <c r="AH536" s="2">
        <f t="shared" si="651"/>
        <v>0</v>
      </c>
      <c r="AI536" s="2">
        <f t="shared" si="651"/>
        <v>0</v>
      </c>
      <c r="AJ536" s="2">
        <f t="shared" si="629"/>
        <v>0</v>
      </c>
      <c r="AK536" s="2">
        <v>6.78</v>
      </c>
      <c r="AL536" s="2">
        <v>6.78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  <c r="AS536" s="2">
        <v>0</v>
      </c>
      <c r="AT536" s="2">
        <v>115</v>
      </c>
      <c r="AU536" s="2">
        <v>71</v>
      </c>
      <c r="AV536" s="2">
        <v>1</v>
      </c>
      <c r="AW536" s="2">
        <v>1</v>
      </c>
      <c r="AX536" s="2"/>
      <c r="AY536" s="2"/>
      <c r="AZ536" s="2">
        <v>1</v>
      </c>
      <c r="BA536" s="2">
        <v>1</v>
      </c>
      <c r="BB536" s="2">
        <v>1</v>
      </c>
      <c r="BC536" s="2">
        <v>1</v>
      </c>
      <c r="BD536" s="2" t="s">
        <v>6</v>
      </c>
      <c r="BE536" s="2" t="s">
        <v>6</v>
      </c>
      <c r="BF536" s="2" t="s">
        <v>6</v>
      </c>
      <c r="BG536" s="2" t="s">
        <v>6</v>
      </c>
      <c r="BH536" s="2">
        <v>3</v>
      </c>
      <c r="BI536" s="2">
        <v>1</v>
      </c>
      <c r="BJ536" s="2" t="s">
        <v>803</v>
      </c>
      <c r="BK536" s="2"/>
      <c r="BL536" s="2"/>
      <c r="BM536" s="2">
        <v>16001</v>
      </c>
      <c r="BN536" s="2">
        <v>0</v>
      </c>
      <c r="BO536" s="2" t="s">
        <v>6</v>
      </c>
      <c r="BP536" s="2">
        <v>0</v>
      </c>
      <c r="BQ536" s="2">
        <v>2</v>
      </c>
      <c r="BR536" s="2">
        <v>0</v>
      </c>
      <c r="BS536" s="2">
        <v>1</v>
      </c>
      <c r="BT536" s="2">
        <v>1</v>
      </c>
      <c r="BU536" s="2">
        <v>1</v>
      </c>
      <c r="BV536" s="2">
        <v>1</v>
      </c>
      <c r="BW536" s="2">
        <v>1</v>
      </c>
      <c r="BX536" s="2">
        <v>1</v>
      </c>
      <c r="BY536" s="2" t="s">
        <v>6</v>
      </c>
      <c r="BZ536" s="2">
        <v>128</v>
      </c>
      <c r="CA536" s="2">
        <v>83</v>
      </c>
      <c r="CB536" s="2"/>
      <c r="CC536" s="2"/>
      <c r="CD536" s="2"/>
      <c r="CE536" s="2"/>
      <c r="CF536" s="2">
        <v>0</v>
      </c>
      <c r="CG536" s="2">
        <v>0</v>
      </c>
      <c r="CH536" s="2"/>
      <c r="CI536" s="2"/>
      <c r="CJ536" s="2"/>
      <c r="CK536" s="2"/>
      <c r="CL536" s="2"/>
      <c r="CM536" s="2">
        <v>0</v>
      </c>
      <c r="CN536" s="2" t="s">
        <v>6</v>
      </c>
      <c r="CO536" s="2">
        <v>0</v>
      </c>
      <c r="CP536" s="2">
        <f t="shared" si="630"/>
        <v>47.46</v>
      </c>
      <c r="CQ536" s="2">
        <f t="shared" si="631"/>
        <v>6.78</v>
      </c>
      <c r="CR536" s="2">
        <f t="shared" si="632"/>
        <v>0</v>
      </c>
      <c r="CS536" s="2">
        <f t="shared" si="633"/>
        <v>0</v>
      </c>
      <c r="CT536" s="2">
        <f t="shared" si="634"/>
        <v>0</v>
      </c>
      <c r="CU536" s="2">
        <f t="shared" si="635"/>
        <v>0</v>
      </c>
      <c r="CV536" s="2">
        <f t="shared" si="636"/>
        <v>0</v>
      </c>
      <c r="CW536" s="2">
        <f t="shared" si="637"/>
        <v>0</v>
      </c>
      <c r="CX536" s="2">
        <f t="shared" si="638"/>
        <v>0</v>
      </c>
      <c r="CY536" s="2">
        <f t="shared" si="639"/>
        <v>0</v>
      </c>
      <c r="CZ536" s="2">
        <f t="shared" si="640"/>
        <v>0</v>
      </c>
      <c r="DA536" s="2"/>
      <c r="DB536" s="2"/>
      <c r="DC536" s="2" t="s">
        <v>6</v>
      </c>
      <c r="DD536" s="2" t="s">
        <v>6</v>
      </c>
      <c r="DE536" s="2" t="s">
        <v>6</v>
      </c>
      <c r="DF536" s="2" t="s">
        <v>6</v>
      </c>
      <c r="DG536" s="2" t="s">
        <v>6</v>
      </c>
      <c r="DH536" s="2" t="s">
        <v>6</v>
      </c>
      <c r="DI536" s="2" t="s">
        <v>6</v>
      </c>
      <c r="DJ536" s="2" t="s">
        <v>6</v>
      </c>
      <c r="DK536" s="2" t="s">
        <v>6</v>
      </c>
      <c r="DL536" s="2" t="s">
        <v>6</v>
      </c>
      <c r="DM536" s="2" t="s">
        <v>6</v>
      </c>
      <c r="DN536" s="2">
        <v>0</v>
      </c>
      <c r="DO536" s="2">
        <v>0</v>
      </c>
      <c r="DP536" s="2">
        <v>1</v>
      </c>
      <c r="DQ536" s="2">
        <v>1</v>
      </c>
      <c r="DR536" s="2"/>
      <c r="DS536" s="2"/>
      <c r="DT536" s="2"/>
      <c r="DU536" s="2">
        <v>1010</v>
      </c>
      <c r="DV536" s="2" t="s">
        <v>268</v>
      </c>
      <c r="DW536" s="2" t="s">
        <v>268</v>
      </c>
      <c r="DX536" s="2">
        <v>1</v>
      </c>
      <c r="DY536" s="2"/>
      <c r="DZ536" s="2"/>
      <c r="EA536" s="2"/>
      <c r="EB536" s="2"/>
      <c r="EC536" s="2"/>
      <c r="ED536" s="2"/>
      <c r="EE536" s="2">
        <v>16510514</v>
      </c>
      <c r="EF536" s="2">
        <v>2</v>
      </c>
      <c r="EG536" s="2" t="s">
        <v>20</v>
      </c>
      <c r="EH536" s="2">
        <v>0</v>
      </c>
      <c r="EI536" s="2" t="s">
        <v>6</v>
      </c>
      <c r="EJ536" s="2">
        <v>1</v>
      </c>
      <c r="EK536" s="2">
        <v>16001</v>
      </c>
      <c r="EL536" s="2" t="s">
        <v>647</v>
      </c>
      <c r="EM536" s="2" t="s">
        <v>648</v>
      </c>
      <c r="EN536" s="2"/>
      <c r="EO536" s="2" t="s">
        <v>6</v>
      </c>
      <c r="EP536" s="2"/>
      <c r="EQ536" s="2">
        <v>0</v>
      </c>
      <c r="ER536" s="2">
        <v>6.78</v>
      </c>
      <c r="ES536" s="2">
        <v>6.78</v>
      </c>
      <c r="ET536" s="2">
        <v>0</v>
      </c>
      <c r="EU536" s="2">
        <v>0</v>
      </c>
      <c r="EV536" s="2">
        <v>0</v>
      </c>
      <c r="EW536" s="2">
        <v>0</v>
      </c>
      <c r="EX536" s="2">
        <v>0</v>
      </c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>
        <v>0</v>
      </c>
      <c r="FR536" s="2">
        <f t="shared" si="641"/>
        <v>0</v>
      </c>
      <c r="FS536" s="2">
        <v>0</v>
      </c>
      <c r="FT536" s="2" t="s">
        <v>23</v>
      </c>
      <c r="FU536" s="2" t="s">
        <v>24</v>
      </c>
      <c r="FV536" s="2"/>
      <c r="FW536" s="2"/>
      <c r="FX536" s="2">
        <v>115.2</v>
      </c>
      <c r="FY536" s="2">
        <v>70.55</v>
      </c>
      <c r="FZ536" s="2"/>
      <c r="GA536" s="2" t="s">
        <v>6</v>
      </c>
      <c r="GB536" s="2"/>
      <c r="GC536" s="2"/>
      <c r="GD536" s="2">
        <v>0</v>
      </c>
      <c r="GE536" s="2"/>
      <c r="GF536" s="2">
        <v>1336467132</v>
      </c>
      <c r="GG536" s="2">
        <v>2</v>
      </c>
      <c r="GH536" s="2">
        <v>1</v>
      </c>
      <c r="GI536" s="2">
        <v>-2</v>
      </c>
      <c r="GJ536" s="2">
        <v>0</v>
      </c>
      <c r="GK536" s="2">
        <f>ROUND(R536*(R12)/100,2)</f>
        <v>0</v>
      </c>
      <c r="GL536" s="2">
        <f t="shared" si="642"/>
        <v>0</v>
      </c>
      <c r="GM536" s="2">
        <f t="shared" si="643"/>
        <v>47.46</v>
      </c>
      <c r="GN536" s="2">
        <f t="shared" si="644"/>
        <v>47.46</v>
      </c>
      <c r="GO536" s="2">
        <f t="shared" si="645"/>
        <v>0</v>
      </c>
      <c r="GP536" s="2">
        <f t="shared" si="646"/>
        <v>0</v>
      </c>
      <c r="GQ536" s="2"/>
      <c r="GR536" s="2">
        <v>0</v>
      </c>
      <c r="GS536" s="2">
        <v>3</v>
      </c>
      <c r="GT536" s="2">
        <v>0</v>
      </c>
      <c r="GU536" s="2" t="s">
        <v>6</v>
      </c>
      <c r="GV536" s="2">
        <f t="shared" si="647"/>
        <v>0</v>
      </c>
      <c r="GW536" s="2">
        <v>1</v>
      </c>
      <c r="GX536" s="2">
        <f t="shared" si="648"/>
        <v>0</v>
      </c>
      <c r="GY536" s="2"/>
      <c r="GZ536" s="2"/>
      <c r="HA536" s="2">
        <v>0</v>
      </c>
      <c r="HB536" s="2">
        <v>0</v>
      </c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>
        <v>0</v>
      </c>
      <c r="IL536" s="2"/>
      <c r="IM536" s="2"/>
      <c r="IN536" s="2"/>
      <c r="IO536" s="2"/>
      <c r="IP536" s="2"/>
      <c r="IQ536" s="2"/>
      <c r="IR536" s="2"/>
      <c r="IS536" s="2"/>
      <c r="IT536" s="2"/>
      <c r="IU536" s="2"/>
    </row>
    <row r="537" spans="1:255" x14ac:dyDescent="0.2">
      <c r="A537">
        <v>18</v>
      </c>
      <c r="B537">
        <v>1</v>
      </c>
      <c r="C537">
        <v>1180</v>
      </c>
      <c r="E537" t="s">
        <v>800</v>
      </c>
      <c r="F537" t="s">
        <v>801</v>
      </c>
      <c r="G537" t="s">
        <v>802</v>
      </c>
      <c r="H537" t="s">
        <v>268</v>
      </c>
      <c r="I537">
        <f>I529*J537</f>
        <v>7</v>
      </c>
      <c r="J537">
        <v>80</v>
      </c>
      <c r="O537">
        <f t="shared" si="613"/>
        <v>338.39</v>
      </c>
      <c r="P537">
        <f t="shared" si="614"/>
        <v>338.39</v>
      </c>
      <c r="Q537">
        <f t="shared" si="615"/>
        <v>0</v>
      </c>
      <c r="R537">
        <f t="shared" si="616"/>
        <v>0</v>
      </c>
      <c r="S537">
        <f t="shared" si="617"/>
        <v>0</v>
      </c>
      <c r="T537">
        <f t="shared" si="618"/>
        <v>0</v>
      </c>
      <c r="U537">
        <f t="shared" si="619"/>
        <v>0</v>
      </c>
      <c r="V537">
        <f t="shared" si="620"/>
        <v>0</v>
      </c>
      <c r="W537">
        <f t="shared" si="621"/>
        <v>0</v>
      </c>
      <c r="X537">
        <f t="shared" si="622"/>
        <v>0</v>
      </c>
      <c r="Y537">
        <f t="shared" si="623"/>
        <v>0</v>
      </c>
      <c r="AA537">
        <v>16688586</v>
      </c>
      <c r="AB537">
        <f t="shared" si="624"/>
        <v>6.78</v>
      </c>
      <c r="AC537">
        <f t="shared" si="625"/>
        <v>6.78</v>
      </c>
      <c r="AD537">
        <f t="shared" si="649"/>
        <v>0</v>
      </c>
      <c r="AE537">
        <f t="shared" si="650"/>
        <v>0</v>
      </c>
      <c r="AF537">
        <f t="shared" si="650"/>
        <v>0</v>
      </c>
      <c r="AG537">
        <f t="shared" si="627"/>
        <v>0</v>
      </c>
      <c r="AH537">
        <f t="shared" si="651"/>
        <v>0</v>
      </c>
      <c r="AI537">
        <f t="shared" si="651"/>
        <v>0</v>
      </c>
      <c r="AJ537">
        <f t="shared" si="629"/>
        <v>0</v>
      </c>
      <c r="AK537">
        <v>6.78</v>
      </c>
      <c r="AL537">
        <v>6.78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115</v>
      </c>
      <c r="AU537">
        <v>71</v>
      </c>
      <c r="AV537">
        <v>1</v>
      </c>
      <c r="AW537">
        <v>1</v>
      </c>
      <c r="AZ537">
        <v>7.13</v>
      </c>
      <c r="BA537">
        <v>1</v>
      </c>
      <c r="BB537">
        <v>1</v>
      </c>
      <c r="BC537">
        <v>7.13</v>
      </c>
      <c r="BD537" t="s">
        <v>6</v>
      </c>
      <c r="BE537" t="s">
        <v>6</v>
      </c>
      <c r="BF537" t="s">
        <v>6</v>
      </c>
      <c r="BG537" t="s">
        <v>6</v>
      </c>
      <c r="BH537">
        <v>3</v>
      </c>
      <c r="BI537">
        <v>1</v>
      </c>
      <c r="BJ537" t="s">
        <v>803</v>
      </c>
      <c r="BM537">
        <v>16001</v>
      </c>
      <c r="BN537">
        <v>0</v>
      </c>
      <c r="BO537" t="s">
        <v>6</v>
      </c>
      <c r="BP537">
        <v>0</v>
      </c>
      <c r="BQ537">
        <v>2</v>
      </c>
      <c r="BR537">
        <v>0</v>
      </c>
      <c r="BS537">
        <v>1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6</v>
      </c>
      <c r="BZ537">
        <v>128</v>
      </c>
      <c r="CA537">
        <v>83</v>
      </c>
      <c r="CF537">
        <v>0</v>
      </c>
      <c r="CG537">
        <v>0</v>
      </c>
      <c r="CM537">
        <v>0</v>
      </c>
      <c r="CN537" t="s">
        <v>6</v>
      </c>
      <c r="CO537">
        <v>0</v>
      </c>
      <c r="CP537">
        <f t="shared" si="630"/>
        <v>338.39</v>
      </c>
      <c r="CQ537">
        <f t="shared" si="631"/>
        <v>48.3414</v>
      </c>
      <c r="CR537">
        <f t="shared" si="632"/>
        <v>0</v>
      </c>
      <c r="CS537">
        <f t="shared" si="633"/>
        <v>0</v>
      </c>
      <c r="CT537">
        <f t="shared" si="634"/>
        <v>0</v>
      </c>
      <c r="CU537">
        <f t="shared" si="635"/>
        <v>0</v>
      </c>
      <c r="CV537">
        <f t="shared" si="636"/>
        <v>0</v>
      </c>
      <c r="CW537">
        <f t="shared" si="637"/>
        <v>0</v>
      </c>
      <c r="CX537">
        <f t="shared" si="638"/>
        <v>0</v>
      </c>
      <c r="CY537">
        <f t="shared" si="639"/>
        <v>0</v>
      </c>
      <c r="CZ537">
        <f t="shared" si="640"/>
        <v>0</v>
      </c>
      <c r="DC537" t="s">
        <v>6</v>
      </c>
      <c r="DD537" t="s">
        <v>6</v>
      </c>
      <c r="DE537" t="s">
        <v>6</v>
      </c>
      <c r="DF537" t="s">
        <v>6</v>
      </c>
      <c r="DG537" t="s">
        <v>6</v>
      </c>
      <c r="DH537" t="s">
        <v>6</v>
      </c>
      <c r="DI537" t="s">
        <v>6</v>
      </c>
      <c r="DJ537" t="s">
        <v>6</v>
      </c>
      <c r="DK537" t="s">
        <v>6</v>
      </c>
      <c r="DL537" t="s">
        <v>6</v>
      </c>
      <c r="DM537" t="s">
        <v>6</v>
      </c>
      <c r="DN537">
        <v>0</v>
      </c>
      <c r="DO537">
        <v>0</v>
      </c>
      <c r="DP537">
        <v>1</v>
      </c>
      <c r="DQ537">
        <v>1</v>
      </c>
      <c r="DU537">
        <v>1010</v>
      </c>
      <c r="DV537" t="s">
        <v>268</v>
      </c>
      <c r="DW537" t="s">
        <v>268</v>
      </c>
      <c r="DX537">
        <v>1</v>
      </c>
      <c r="EE537">
        <v>16510514</v>
      </c>
      <c r="EF537">
        <v>2</v>
      </c>
      <c r="EG537" t="s">
        <v>20</v>
      </c>
      <c r="EH537">
        <v>0</v>
      </c>
      <c r="EI537" t="s">
        <v>6</v>
      </c>
      <c r="EJ537">
        <v>1</v>
      </c>
      <c r="EK537">
        <v>16001</v>
      </c>
      <c r="EL537" t="s">
        <v>647</v>
      </c>
      <c r="EM537" t="s">
        <v>648</v>
      </c>
      <c r="EO537" t="s">
        <v>6</v>
      </c>
      <c r="EQ537">
        <v>0</v>
      </c>
      <c r="ER537">
        <v>6.78</v>
      </c>
      <c r="ES537">
        <v>6.78</v>
      </c>
      <c r="ET537">
        <v>0</v>
      </c>
      <c r="EU537">
        <v>0</v>
      </c>
      <c r="EV537">
        <v>0</v>
      </c>
      <c r="EW537">
        <v>0</v>
      </c>
      <c r="EX537">
        <v>0</v>
      </c>
      <c r="FQ537">
        <v>0</v>
      </c>
      <c r="FR537">
        <f t="shared" si="641"/>
        <v>0</v>
      </c>
      <c r="FS537">
        <v>0</v>
      </c>
      <c r="FT537" t="s">
        <v>23</v>
      </c>
      <c r="FU537" t="s">
        <v>24</v>
      </c>
      <c r="FX537">
        <v>115.2</v>
      </c>
      <c r="FY537">
        <v>70.55</v>
      </c>
      <c r="GA537" t="s">
        <v>6</v>
      </c>
      <c r="GD537">
        <v>0</v>
      </c>
      <c r="GF537">
        <v>1336467132</v>
      </c>
      <c r="GG537">
        <v>1</v>
      </c>
      <c r="GH537">
        <v>1</v>
      </c>
      <c r="GI537">
        <v>4</v>
      </c>
      <c r="GJ537">
        <v>0</v>
      </c>
      <c r="GK537">
        <f>ROUND(R537*(S12)/100,2)</f>
        <v>0</v>
      </c>
      <c r="GL537">
        <f t="shared" si="642"/>
        <v>0</v>
      </c>
      <c r="GM537">
        <f t="shared" si="643"/>
        <v>338.39</v>
      </c>
      <c r="GN537">
        <f t="shared" si="644"/>
        <v>338.39</v>
      </c>
      <c r="GO537">
        <f t="shared" si="645"/>
        <v>0</v>
      </c>
      <c r="GP537">
        <f t="shared" si="646"/>
        <v>0</v>
      </c>
      <c r="GR537">
        <v>0</v>
      </c>
      <c r="GS537">
        <v>3</v>
      </c>
      <c r="GT537">
        <v>0</v>
      </c>
      <c r="GU537" t="s">
        <v>6</v>
      </c>
      <c r="GV537">
        <f t="shared" si="647"/>
        <v>0</v>
      </c>
      <c r="GW537">
        <v>1</v>
      </c>
      <c r="GX537">
        <f t="shared" si="648"/>
        <v>0</v>
      </c>
      <c r="HA537">
        <v>0</v>
      </c>
      <c r="HB537">
        <v>0</v>
      </c>
      <c r="IK537">
        <v>0</v>
      </c>
    </row>
    <row r="538" spans="1:255" x14ac:dyDescent="0.2">
      <c r="A538" s="2">
        <v>17</v>
      </c>
      <c r="B538" s="2">
        <v>1</v>
      </c>
      <c r="C538" s="2">
        <f>ROW(SmtRes!A1192)</f>
        <v>1192</v>
      </c>
      <c r="D538" s="2">
        <f>ROW(EtalonRes!A1143)</f>
        <v>1143</v>
      </c>
      <c r="E538" s="2" t="s">
        <v>804</v>
      </c>
      <c r="F538" s="2" t="s">
        <v>805</v>
      </c>
      <c r="G538" s="2" t="s">
        <v>806</v>
      </c>
      <c r="H538" s="2" t="s">
        <v>53</v>
      </c>
      <c r="I538" s="2">
        <f>ROUND(4.5/100,9)</f>
        <v>4.4999999999999998E-2</v>
      </c>
      <c r="J538" s="2">
        <v>0</v>
      </c>
      <c r="K538" s="2"/>
      <c r="L538" s="2"/>
      <c r="M538" s="2"/>
      <c r="N538" s="2"/>
      <c r="O538" s="2">
        <f t="shared" si="613"/>
        <v>38.31</v>
      </c>
      <c r="P538" s="2">
        <f t="shared" si="614"/>
        <v>6.34</v>
      </c>
      <c r="Q538" s="2">
        <f t="shared" si="615"/>
        <v>0.35</v>
      </c>
      <c r="R538" s="2">
        <f t="shared" si="616"/>
        <v>0.05</v>
      </c>
      <c r="S538" s="2">
        <f t="shared" si="617"/>
        <v>31.62</v>
      </c>
      <c r="T538" s="2">
        <f t="shared" si="618"/>
        <v>0</v>
      </c>
      <c r="U538" s="2">
        <f t="shared" si="619"/>
        <v>3.1877999999999993</v>
      </c>
      <c r="V538" s="2">
        <f t="shared" si="620"/>
        <v>3.9375E-3</v>
      </c>
      <c r="W538" s="2">
        <f t="shared" si="621"/>
        <v>0</v>
      </c>
      <c r="X538" s="2">
        <f t="shared" si="622"/>
        <v>36.42</v>
      </c>
      <c r="Y538" s="2">
        <f t="shared" si="623"/>
        <v>22.49</v>
      </c>
      <c r="Z538" s="2"/>
      <c r="AA538" s="2">
        <v>16688585</v>
      </c>
      <c r="AB538" s="2">
        <f t="shared" si="624"/>
        <v>851.32550000000003</v>
      </c>
      <c r="AC538" s="2">
        <f t="shared" si="625"/>
        <v>140.91999999999999</v>
      </c>
      <c r="AD538" s="2">
        <f>ROUND(((((ET538*1.25))-((EU538*1.25)))+AE538),6)</f>
        <v>7.6749999999999998</v>
      </c>
      <c r="AE538" s="2">
        <f>ROUND(((EU538*1.25)),6)</f>
        <v>1.1375</v>
      </c>
      <c r="AF538" s="2">
        <f>ROUND(((EV538*1.15)),6)</f>
        <v>702.73050000000001</v>
      </c>
      <c r="AG538" s="2">
        <f t="shared" si="627"/>
        <v>0</v>
      </c>
      <c r="AH538" s="2">
        <f>((EW538*1.15))</f>
        <v>70.839999999999989</v>
      </c>
      <c r="AI538" s="2">
        <f>((EX538*1.25))</f>
        <v>8.7500000000000008E-2</v>
      </c>
      <c r="AJ538" s="2">
        <f t="shared" si="629"/>
        <v>0</v>
      </c>
      <c r="AK538" s="2">
        <v>758.13</v>
      </c>
      <c r="AL538" s="2">
        <v>140.91999999999999</v>
      </c>
      <c r="AM538" s="2">
        <v>6.14</v>
      </c>
      <c r="AN538" s="2">
        <v>0.91</v>
      </c>
      <c r="AO538" s="2">
        <v>611.07000000000005</v>
      </c>
      <c r="AP538" s="2">
        <v>0</v>
      </c>
      <c r="AQ538" s="2">
        <v>61.6</v>
      </c>
      <c r="AR538" s="2">
        <v>7.0000000000000007E-2</v>
      </c>
      <c r="AS538" s="2">
        <v>0</v>
      </c>
      <c r="AT538" s="2">
        <v>115</v>
      </c>
      <c r="AU538" s="2">
        <v>71</v>
      </c>
      <c r="AV538" s="2">
        <v>1</v>
      </c>
      <c r="AW538" s="2">
        <v>1</v>
      </c>
      <c r="AX538" s="2"/>
      <c r="AY538" s="2"/>
      <c r="AZ538" s="2">
        <v>1</v>
      </c>
      <c r="BA538" s="2">
        <v>1</v>
      </c>
      <c r="BB538" s="2">
        <v>1</v>
      </c>
      <c r="BC538" s="2">
        <v>1</v>
      </c>
      <c r="BD538" s="2" t="s">
        <v>6</v>
      </c>
      <c r="BE538" s="2" t="s">
        <v>6</v>
      </c>
      <c r="BF538" s="2" t="s">
        <v>6</v>
      </c>
      <c r="BG538" s="2" t="s">
        <v>6</v>
      </c>
      <c r="BH538" s="2">
        <v>0</v>
      </c>
      <c r="BI538" s="2">
        <v>1</v>
      </c>
      <c r="BJ538" s="2" t="s">
        <v>807</v>
      </c>
      <c r="BK538" s="2"/>
      <c r="BL538" s="2"/>
      <c r="BM538" s="2">
        <v>16001</v>
      </c>
      <c r="BN538" s="2">
        <v>0</v>
      </c>
      <c r="BO538" s="2" t="s">
        <v>6</v>
      </c>
      <c r="BP538" s="2">
        <v>0</v>
      </c>
      <c r="BQ538" s="2">
        <v>2</v>
      </c>
      <c r="BR538" s="2">
        <v>0</v>
      </c>
      <c r="BS538" s="2">
        <v>1</v>
      </c>
      <c r="BT538" s="2">
        <v>1</v>
      </c>
      <c r="BU538" s="2">
        <v>1</v>
      </c>
      <c r="BV538" s="2">
        <v>1</v>
      </c>
      <c r="BW538" s="2">
        <v>1</v>
      </c>
      <c r="BX538" s="2">
        <v>1</v>
      </c>
      <c r="BY538" s="2" t="s">
        <v>6</v>
      </c>
      <c r="BZ538" s="2">
        <v>128</v>
      </c>
      <c r="CA538" s="2">
        <v>83</v>
      </c>
      <c r="CB538" s="2"/>
      <c r="CC538" s="2"/>
      <c r="CD538" s="2"/>
      <c r="CE538" s="2"/>
      <c r="CF538" s="2">
        <v>0</v>
      </c>
      <c r="CG538" s="2">
        <v>0</v>
      </c>
      <c r="CH538" s="2"/>
      <c r="CI538" s="2"/>
      <c r="CJ538" s="2"/>
      <c r="CK538" s="2"/>
      <c r="CL538" s="2"/>
      <c r="CM538" s="2">
        <v>0</v>
      </c>
      <c r="CN538" s="2" t="s">
        <v>1583</v>
      </c>
      <c r="CO538" s="2">
        <v>0</v>
      </c>
      <c r="CP538" s="2">
        <f t="shared" si="630"/>
        <v>38.31</v>
      </c>
      <c r="CQ538" s="2">
        <f t="shared" si="631"/>
        <v>140.91999999999999</v>
      </c>
      <c r="CR538" s="2">
        <f t="shared" si="632"/>
        <v>7.6749999999999998</v>
      </c>
      <c r="CS538" s="2">
        <f t="shared" si="633"/>
        <v>1.1375</v>
      </c>
      <c r="CT538" s="2">
        <f t="shared" si="634"/>
        <v>702.73050000000001</v>
      </c>
      <c r="CU538" s="2">
        <f t="shared" si="635"/>
        <v>0</v>
      </c>
      <c r="CV538" s="2">
        <f t="shared" si="636"/>
        <v>70.839999999999989</v>
      </c>
      <c r="CW538" s="2">
        <f t="shared" si="637"/>
        <v>8.7500000000000008E-2</v>
      </c>
      <c r="CX538" s="2">
        <f t="shared" si="638"/>
        <v>0</v>
      </c>
      <c r="CY538" s="2">
        <f t="shared" si="639"/>
        <v>36.420500000000004</v>
      </c>
      <c r="CZ538" s="2">
        <f t="shared" si="640"/>
        <v>22.485700000000001</v>
      </c>
      <c r="DA538" s="2"/>
      <c r="DB538" s="2"/>
      <c r="DC538" s="2" t="s">
        <v>6</v>
      </c>
      <c r="DD538" s="2" t="s">
        <v>6</v>
      </c>
      <c r="DE538" s="2" t="s">
        <v>96</v>
      </c>
      <c r="DF538" s="2" t="s">
        <v>96</v>
      </c>
      <c r="DG538" s="2" t="s">
        <v>97</v>
      </c>
      <c r="DH538" s="2" t="s">
        <v>6</v>
      </c>
      <c r="DI538" s="2" t="s">
        <v>97</v>
      </c>
      <c r="DJ538" s="2" t="s">
        <v>96</v>
      </c>
      <c r="DK538" s="2" t="s">
        <v>6</v>
      </c>
      <c r="DL538" s="2" t="s">
        <v>6</v>
      </c>
      <c r="DM538" s="2" t="s">
        <v>6</v>
      </c>
      <c r="DN538" s="2">
        <v>0</v>
      </c>
      <c r="DO538" s="2">
        <v>0</v>
      </c>
      <c r="DP538" s="2">
        <v>1</v>
      </c>
      <c r="DQ538" s="2">
        <v>1</v>
      </c>
      <c r="DR538" s="2"/>
      <c r="DS538" s="2"/>
      <c r="DT538" s="2"/>
      <c r="DU538" s="2">
        <v>1003</v>
      </c>
      <c r="DV538" s="2" t="s">
        <v>53</v>
      </c>
      <c r="DW538" s="2" t="s">
        <v>53</v>
      </c>
      <c r="DX538" s="2">
        <v>100</v>
      </c>
      <c r="DY538" s="2"/>
      <c r="DZ538" s="2"/>
      <c r="EA538" s="2"/>
      <c r="EB538" s="2"/>
      <c r="EC538" s="2"/>
      <c r="ED538" s="2"/>
      <c r="EE538" s="2">
        <v>16510514</v>
      </c>
      <c r="EF538" s="2">
        <v>2</v>
      </c>
      <c r="EG538" s="2" t="s">
        <v>20</v>
      </c>
      <c r="EH538" s="2">
        <v>0</v>
      </c>
      <c r="EI538" s="2" t="s">
        <v>6</v>
      </c>
      <c r="EJ538" s="2">
        <v>1</v>
      </c>
      <c r="EK538" s="2">
        <v>16001</v>
      </c>
      <c r="EL538" s="2" t="s">
        <v>647</v>
      </c>
      <c r="EM538" s="2" t="s">
        <v>648</v>
      </c>
      <c r="EN538" s="2"/>
      <c r="EO538" s="2" t="s">
        <v>100</v>
      </c>
      <c r="EP538" s="2"/>
      <c r="EQ538" s="2">
        <v>0</v>
      </c>
      <c r="ER538" s="2">
        <v>758.13</v>
      </c>
      <c r="ES538" s="2">
        <v>140.91999999999999</v>
      </c>
      <c r="ET538" s="2">
        <v>6.14</v>
      </c>
      <c r="EU538" s="2">
        <v>0.91</v>
      </c>
      <c r="EV538" s="2">
        <v>611.07000000000005</v>
      </c>
      <c r="EW538" s="2">
        <v>61.6</v>
      </c>
      <c r="EX538" s="2">
        <v>7.0000000000000007E-2</v>
      </c>
      <c r="EY538" s="2">
        <v>0</v>
      </c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>
        <v>0</v>
      </c>
      <c r="FR538" s="2">
        <f t="shared" si="641"/>
        <v>0</v>
      </c>
      <c r="FS538" s="2">
        <v>0</v>
      </c>
      <c r="FT538" s="2" t="s">
        <v>23</v>
      </c>
      <c r="FU538" s="2" t="s">
        <v>24</v>
      </c>
      <c r="FV538" s="2"/>
      <c r="FW538" s="2"/>
      <c r="FX538" s="2">
        <v>115.2</v>
      </c>
      <c r="FY538" s="2">
        <v>70.55</v>
      </c>
      <c r="FZ538" s="2"/>
      <c r="GA538" s="2" t="s">
        <v>6</v>
      </c>
      <c r="GB538" s="2"/>
      <c r="GC538" s="2"/>
      <c r="GD538" s="2">
        <v>0</v>
      </c>
      <c r="GE538" s="2"/>
      <c r="GF538" s="2">
        <v>1989847972</v>
      </c>
      <c r="GG538" s="2">
        <v>2</v>
      </c>
      <c r="GH538" s="2">
        <v>1</v>
      </c>
      <c r="GI538" s="2">
        <v>-2</v>
      </c>
      <c r="GJ538" s="2">
        <v>0</v>
      </c>
      <c r="GK538" s="2">
        <f>ROUND(R538*(R12)/100,2)</f>
        <v>0</v>
      </c>
      <c r="GL538" s="2">
        <f t="shared" si="642"/>
        <v>0</v>
      </c>
      <c r="GM538" s="2">
        <f t="shared" si="643"/>
        <v>97.22</v>
      </c>
      <c r="GN538" s="2">
        <f t="shared" si="644"/>
        <v>97.22</v>
      </c>
      <c r="GO538" s="2">
        <f t="shared" si="645"/>
        <v>0</v>
      </c>
      <c r="GP538" s="2">
        <f t="shared" si="646"/>
        <v>0</v>
      </c>
      <c r="GQ538" s="2"/>
      <c r="GR538" s="2">
        <v>0</v>
      </c>
      <c r="GS538" s="2">
        <v>3</v>
      </c>
      <c r="GT538" s="2">
        <v>0</v>
      </c>
      <c r="GU538" s="2" t="s">
        <v>6</v>
      </c>
      <c r="GV538" s="2">
        <f t="shared" si="647"/>
        <v>0</v>
      </c>
      <c r="GW538" s="2">
        <v>1</v>
      </c>
      <c r="GX538" s="2">
        <f t="shared" si="648"/>
        <v>0</v>
      </c>
      <c r="GY538" s="2"/>
      <c r="GZ538" s="2"/>
      <c r="HA538" s="2">
        <v>0</v>
      </c>
      <c r="HB538" s="2">
        <v>0</v>
      </c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>
        <v>0</v>
      </c>
      <c r="IL538" s="2"/>
      <c r="IM538" s="2"/>
      <c r="IN538" s="2"/>
      <c r="IO538" s="2"/>
      <c r="IP538" s="2"/>
      <c r="IQ538" s="2"/>
      <c r="IR538" s="2"/>
      <c r="IS538" s="2"/>
      <c r="IT538" s="2"/>
      <c r="IU538" s="2"/>
    </row>
    <row r="539" spans="1:255" x14ac:dyDescent="0.2">
      <c r="A539">
        <v>17</v>
      </c>
      <c r="B539">
        <v>1</v>
      </c>
      <c r="C539">
        <f>ROW(SmtRes!A1204)</f>
        <v>1204</v>
      </c>
      <c r="D539">
        <f>ROW(EtalonRes!A1154)</f>
        <v>1154</v>
      </c>
      <c r="E539" t="s">
        <v>804</v>
      </c>
      <c r="F539" t="s">
        <v>805</v>
      </c>
      <c r="G539" t="s">
        <v>806</v>
      </c>
      <c r="H539" t="s">
        <v>53</v>
      </c>
      <c r="I539">
        <f>ROUND(4.5/100,9)</f>
        <v>4.4999999999999998E-2</v>
      </c>
      <c r="J539">
        <v>0</v>
      </c>
      <c r="O539">
        <f t="shared" si="613"/>
        <v>273.14</v>
      </c>
      <c r="P539">
        <f t="shared" si="614"/>
        <v>45.21</v>
      </c>
      <c r="Q539">
        <f t="shared" si="615"/>
        <v>2.46</v>
      </c>
      <c r="R539">
        <f t="shared" si="616"/>
        <v>0.36</v>
      </c>
      <c r="S539">
        <f t="shared" si="617"/>
        <v>225.47</v>
      </c>
      <c r="T539">
        <f t="shared" si="618"/>
        <v>0</v>
      </c>
      <c r="U539">
        <f t="shared" si="619"/>
        <v>3.1877999999999993</v>
      </c>
      <c r="V539">
        <f t="shared" si="620"/>
        <v>3.9375E-3</v>
      </c>
      <c r="W539">
        <f t="shared" si="621"/>
        <v>0</v>
      </c>
      <c r="X539">
        <f t="shared" si="622"/>
        <v>259.7</v>
      </c>
      <c r="Y539">
        <f t="shared" si="623"/>
        <v>160.34</v>
      </c>
      <c r="AA539">
        <v>16688586</v>
      </c>
      <c r="AB539">
        <f t="shared" si="624"/>
        <v>851.32550000000003</v>
      </c>
      <c r="AC539">
        <f t="shared" si="625"/>
        <v>140.91999999999999</v>
      </c>
      <c r="AD539">
        <f>ROUND(((((ET539*1.25))-((EU539*1.25)))+AE539),6)</f>
        <v>7.6749999999999998</v>
      </c>
      <c r="AE539">
        <f>ROUND(((EU539*1.25)),6)</f>
        <v>1.1375</v>
      </c>
      <c r="AF539">
        <f>ROUND(((EV539*1.15)),6)</f>
        <v>702.73050000000001</v>
      </c>
      <c r="AG539">
        <f t="shared" si="627"/>
        <v>0</v>
      </c>
      <c r="AH539">
        <f>((EW539*1.15))</f>
        <v>70.839999999999989</v>
      </c>
      <c r="AI539">
        <f>((EX539*1.25))</f>
        <v>8.7500000000000008E-2</v>
      </c>
      <c r="AJ539">
        <f t="shared" si="629"/>
        <v>0</v>
      </c>
      <c r="AK539">
        <v>758.13</v>
      </c>
      <c r="AL539">
        <v>140.91999999999999</v>
      </c>
      <c r="AM539">
        <v>6.14</v>
      </c>
      <c r="AN539">
        <v>0.91</v>
      </c>
      <c r="AO539">
        <v>611.07000000000005</v>
      </c>
      <c r="AP539">
        <v>0</v>
      </c>
      <c r="AQ539">
        <v>61.6</v>
      </c>
      <c r="AR539">
        <v>7.0000000000000007E-2</v>
      </c>
      <c r="AS539">
        <v>0</v>
      </c>
      <c r="AT539">
        <v>115</v>
      </c>
      <c r="AU539">
        <v>71</v>
      </c>
      <c r="AV539">
        <v>1</v>
      </c>
      <c r="AW539">
        <v>1</v>
      </c>
      <c r="AZ539">
        <v>7.13</v>
      </c>
      <c r="BA539">
        <v>7.13</v>
      </c>
      <c r="BB539">
        <v>7.13</v>
      </c>
      <c r="BC539">
        <v>7.13</v>
      </c>
      <c r="BD539" t="s">
        <v>6</v>
      </c>
      <c r="BE539" t="s">
        <v>6</v>
      </c>
      <c r="BF539" t="s">
        <v>6</v>
      </c>
      <c r="BG539" t="s">
        <v>6</v>
      </c>
      <c r="BH539">
        <v>0</v>
      </c>
      <c r="BI539">
        <v>1</v>
      </c>
      <c r="BJ539" t="s">
        <v>807</v>
      </c>
      <c r="BM539">
        <v>16001</v>
      </c>
      <c r="BN539">
        <v>0</v>
      </c>
      <c r="BO539" t="s">
        <v>6</v>
      </c>
      <c r="BP539">
        <v>0</v>
      </c>
      <c r="BQ539">
        <v>2</v>
      </c>
      <c r="BR539">
        <v>0</v>
      </c>
      <c r="BS539">
        <v>7.13</v>
      </c>
      <c r="BT539">
        <v>1</v>
      </c>
      <c r="BU539">
        <v>1</v>
      </c>
      <c r="BV539">
        <v>1</v>
      </c>
      <c r="BW539">
        <v>1</v>
      </c>
      <c r="BX539">
        <v>1</v>
      </c>
      <c r="BY539" t="s">
        <v>6</v>
      </c>
      <c r="BZ539">
        <v>128</v>
      </c>
      <c r="CA539">
        <v>83</v>
      </c>
      <c r="CF539">
        <v>0</v>
      </c>
      <c r="CG539">
        <v>0</v>
      </c>
      <c r="CM539">
        <v>0</v>
      </c>
      <c r="CN539" t="s">
        <v>1583</v>
      </c>
      <c r="CO539">
        <v>0</v>
      </c>
      <c r="CP539">
        <f t="shared" si="630"/>
        <v>273.14</v>
      </c>
      <c r="CQ539">
        <f t="shared" si="631"/>
        <v>1004.7595999999999</v>
      </c>
      <c r="CR539">
        <f t="shared" si="632"/>
        <v>54.722749999999998</v>
      </c>
      <c r="CS539">
        <f t="shared" si="633"/>
        <v>8.1103749999999994</v>
      </c>
      <c r="CT539">
        <f t="shared" si="634"/>
        <v>5010.4684649999999</v>
      </c>
      <c r="CU539">
        <f t="shared" si="635"/>
        <v>0</v>
      </c>
      <c r="CV539">
        <f t="shared" si="636"/>
        <v>70.839999999999989</v>
      </c>
      <c r="CW539">
        <f t="shared" si="637"/>
        <v>8.7500000000000008E-2</v>
      </c>
      <c r="CX539">
        <f t="shared" si="638"/>
        <v>0</v>
      </c>
      <c r="CY539">
        <f t="shared" si="639"/>
        <v>259.7045</v>
      </c>
      <c r="CZ539">
        <f t="shared" si="640"/>
        <v>160.33930000000001</v>
      </c>
      <c r="DC539" t="s">
        <v>6</v>
      </c>
      <c r="DD539" t="s">
        <v>6</v>
      </c>
      <c r="DE539" t="s">
        <v>96</v>
      </c>
      <c r="DF539" t="s">
        <v>96</v>
      </c>
      <c r="DG539" t="s">
        <v>97</v>
      </c>
      <c r="DH539" t="s">
        <v>6</v>
      </c>
      <c r="DI539" t="s">
        <v>97</v>
      </c>
      <c r="DJ539" t="s">
        <v>96</v>
      </c>
      <c r="DK539" t="s">
        <v>6</v>
      </c>
      <c r="DL539" t="s">
        <v>6</v>
      </c>
      <c r="DM539" t="s">
        <v>6</v>
      </c>
      <c r="DN539">
        <v>0</v>
      </c>
      <c r="DO539">
        <v>0</v>
      </c>
      <c r="DP539">
        <v>1</v>
      </c>
      <c r="DQ539">
        <v>1</v>
      </c>
      <c r="DU539">
        <v>1003</v>
      </c>
      <c r="DV539" t="s">
        <v>53</v>
      </c>
      <c r="DW539" t="s">
        <v>53</v>
      </c>
      <c r="DX539">
        <v>100</v>
      </c>
      <c r="EE539">
        <v>16510514</v>
      </c>
      <c r="EF539">
        <v>2</v>
      </c>
      <c r="EG539" t="s">
        <v>20</v>
      </c>
      <c r="EH539">
        <v>0</v>
      </c>
      <c r="EI539" t="s">
        <v>6</v>
      </c>
      <c r="EJ539">
        <v>1</v>
      </c>
      <c r="EK539">
        <v>16001</v>
      </c>
      <c r="EL539" t="s">
        <v>647</v>
      </c>
      <c r="EM539" t="s">
        <v>648</v>
      </c>
      <c r="EO539" t="s">
        <v>100</v>
      </c>
      <c r="EQ539">
        <v>0</v>
      </c>
      <c r="ER539">
        <v>758.13</v>
      </c>
      <c r="ES539">
        <v>140.91999999999999</v>
      </c>
      <c r="ET539">
        <v>6.14</v>
      </c>
      <c r="EU539">
        <v>0.91</v>
      </c>
      <c r="EV539">
        <v>611.07000000000005</v>
      </c>
      <c r="EW539">
        <v>61.6</v>
      </c>
      <c r="EX539">
        <v>7.0000000000000007E-2</v>
      </c>
      <c r="EY539">
        <v>0</v>
      </c>
      <c r="FQ539">
        <v>0</v>
      </c>
      <c r="FR539">
        <f t="shared" si="641"/>
        <v>0</v>
      </c>
      <c r="FS539">
        <v>0</v>
      </c>
      <c r="FT539" t="s">
        <v>23</v>
      </c>
      <c r="FU539" t="s">
        <v>24</v>
      </c>
      <c r="FX539">
        <v>115.2</v>
      </c>
      <c r="FY539">
        <v>70.55</v>
      </c>
      <c r="GA539" t="s">
        <v>6</v>
      </c>
      <c r="GD539">
        <v>0</v>
      </c>
      <c r="GF539">
        <v>1989847972</v>
      </c>
      <c r="GG539">
        <v>1</v>
      </c>
      <c r="GH539">
        <v>1</v>
      </c>
      <c r="GI539">
        <v>4</v>
      </c>
      <c r="GJ539">
        <v>0</v>
      </c>
      <c r="GK539">
        <f>ROUND(R539*(S12)/100,2)</f>
        <v>0</v>
      </c>
      <c r="GL539">
        <f t="shared" si="642"/>
        <v>0</v>
      </c>
      <c r="GM539">
        <f t="shared" si="643"/>
        <v>693.18</v>
      </c>
      <c r="GN539">
        <f t="shared" si="644"/>
        <v>693.18</v>
      </c>
      <c r="GO539">
        <f t="shared" si="645"/>
        <v>0</v>
      </c>
      <c r="GP539">
        <f t="shared" si="646"/>
        <v>0</v>
      </c>
      <c r="GR539">
        <v>0</v>
      </c>
      <c r="GS539">
        <v>3</v>
      </c>
      <c r="GT539">
        <v>0</v>
      </c>
      <c r="GU539" t="s">
        <v>6</v>
      </c>
      <c r="GV539">
        <f t="shared" si="647"/>
        <v>0</v>
      </c>
      <c r="GW539">
        <v>1</v>
      </c>
      <c r="GX539">
        <f t="shared" si="648"/>
        <v>0</v>
      </c>
      <c r="HA539">
        <v>0</v>
      </c>
      <c r="HB539">
        <v>0</v>
      </c>
      <c r="IK539">
        <v>0</v>
      </c>
    </row>
    <row r="540" spans="1:255" x14ac:dyDescent="0.2">
      <c r="A540" s="2">
        <v>18</v>
      </c>
      <c r="B540" s="2">
        <v>1</v>
      </c>
      <c r="C540" s="2">
        <v>1191</v>
      </c>
      <c r="D540" s="2"/>
      <c r="E540" s="2" t="s">
        <v>808</v>
      </c>
      <c r="F540" s="2" t="s">
        <v>790</v>
      </c>
      <c r="G540" s="2" t="s">
        <v>809</v>
      </c>
      <c r="H540" s="2" t="s">
        <v>143</v>
      </c>
      <c r="I540" s="2">
        <f>I538*J540</f>
        <v>4.4909999999999997</v>
      </c>
      <c r="J540" s="2">
        <v>99.8</v>
      </c>
      <c r="K540" s="2"/>
      <c r="L540" s="2"/>
      <c r="M540" s="2"/>
      <c r="N540" s="2"/>
      <c r="O540" s="2">
        <f t="shared" si="613"/>
        <v>0</v>
      </c>
      <c r="P540" s="2">
        <f t="shared" si="614"/>
        <v>0</v>
      </c>
      <c r="Q540" s="2">
        <f t="shared" si="615"/>
        <v>0</v>
      </c>
      <c r="R540" s="2">
        <f t="shared" si="616"/>
        <v>0</v>
      </c>
      <c r="S540" s="2">
        <f t="shared" si="617"/>
        <v>0</v>
      </c>
      <c r="T540" s="2">
        <f t="shared" si="618"/>
        <v>0</v>
      </c>
      <c r="U540" s="2">
        <f t="shared" si="619"/>
        <v>0</v>
      </c>
      <c r="V540" s="2">
        <f t="shared" si="620"/>
        <v>0</v>
      </c>
      <c r="W540" s="2">
        <f t="shared" si="621"/>
        <v>0</v>
      </c>
      <c r="X540" s="2">
        <f t="shared" si="622"/>
        <v>0</v>
      </c>
      <c r="Y540" s="2">
        <f t="shared" si="623"/>
        <v>0</v>
      </c>
      <c r="Z540" s="2"/>
      <c r="AA540" s="2">
        <v>16688585</v>
      </c>
      <c r="AB540" s="2">
        <f t="shared" si="624"/>
        <v>0</v>
      </c>
      <c r="AC540" s="2">
        <f t="shared" si="625"/>
        <v>0</v>
      </c>
      <c r="AD540" s="2">
        <f t="shared" ref="AD540:AD547" si="652">ROUND((((ET540)-(EU540))+AE540),6)</f>
        <v>0</v>
      </c>
      <c r="AE540" s="2">
        <f t="shared" ref="AE540:AF547" si="653">ROUND((EU540),6)</f>
        <v>0</v>
      </c>
      <c r="AF540" s="2">
        <f t="shared" si="653"/>
        <v>0</v>
      </c>
      <c r="AG540" s="2">
        <f t="shared" si="627"/>
        <v>0</v>
      </c>
      <c r="AH540" s="2">
        <f t="shared" ref="AH540:AI547" si="654">(EW540)</f>
        <v>0</v>
      </c>
      <c r="AI540" s="2">
        <f t="shared" si="654"/>
        <v>0</v>
      </c>
      <c r="AJ540" s="2">
        <f t="shared" si="629"/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115</v>
      </c>
      <c r="AU540" s="2">
        <v>71</v>
      </c>
      <c r="AV540" s="2">
        <v>1</v>
      </c>
      <c r="AW540" s="2">
        <v>1</v>
      </c>
      <c r="AX540" s="2"/>
      <c r="AY540" s="2"/>
      <c r="AZ540" s="2">
        <v>1</v>
      </c>
      <c r="BA540" s="2">
        <v>1</v>
      </c>
      <c r="BB540" s="2">
        <v>1</v>
      </c>
      <c r="BC540" s="2">
        <v>1</v>
      </c>
      <c r="BD540" s="2" t="s">
        <v>6</v>
      </c>
      <c r="BE540" s="2" t="s">
        <v>6</v>
      </c>
      <c r="BF540" s="2" t="s">
        <v>6</v>
      </c>
      <c r="BG540" s="2" t="s">
        <v>6</v>
      </c>
      <c r="BH540" s="2">
        <v>3</v>
      </c>
      <c r="BI540" s="2">
        <v>1</v>
      </c>
      <c r="BJ540" s="2" t="s">
        <v>6</v>
      </c>
      <c r="BK540" s="2"/>
      <c r="BL540" s="2"/>
      <c r="BM540" s="2">
        <v>16001</v>
      </c>
      <c r="BN540" s="2">
        <v>0</v>
      </c>
      <c r="BO540" s="2" t="s">
        <v>6</v>
      </c>
      <c r="BP540" s="2">
        <v>0</v>
      </c>
      <c r="BQ540" s="2">
        <v>2</v>
      </c>
      <c r="BR540" s="2">
        <v>0</v>
      </c>
      <c r="BS540" s="2">
        <v>1</v>
      </c>
      <c r="BT540" s="2">
        <v>1</v>
      </c>
      <c r="BU540" s="2">
        <v>1</v>
      </c>
      <c r="BV540" s="2">
        <v>1</v>
      </c>
      <c r="BW540" s="2">
        <v>1</v>
      </c>
      <c r="BX540" s="2">
        <v>1</v>
      </c>
      <c r="BY540" s="2" t="s">
        <v>6</v>
      </c>
      <c r="BZ540" s="2">
        <v>128</v>
      </c>
      <c r="CA540" s="2">
        <v>83</v>
      </c>
      <c r="CB540" s="2"/>
      <c r="CC540" s="2"/>
      <c r="CD540" s="2"/>
      <c r="CE540" s="2"/>
      <c r="CF540" s="2">
        <v>0</v>
      </c>
      <c r="CG540" s="2">
        <v>0</v>
      </c>
      <c r="CH540" s="2"/>
      <c r="CI540" s="2"/>
      <c r="CJ540" s="2"/>
      <c r="CK540" s="2"/>
      <c r="CL540" s="2"/>
      <c r="CM540" s="2">
        <v>0</v>
      </c>
      <c r="CN540" s="2" t="s">
        <v>6</v>
      </c>
      <c r="CO540" s="2">
        <v>0</v>
      </c>
      <c r="CP540" s="2">
        <f t="shared" si="630"/>
        <v>0</v>
      </c>
      <c r="CQ540" s="2">
        <f t="shared" si="631"/>
        <v>0</v>
      </c>
      <c r="CR540" s="2">
        <f t="shared" si="632"/>
        <v>0</v>
      </c>
      <c r="CS540" s="2">
        <f t="shared" si="633"/>
        <v>0</v>
      </c>
      <c r="CT540" s="2">
        <f t="shared" si="634"/>
        <v>0</v>
      </c>
      <c r="CU540" s="2">
        <f t="shared" si="635"/>
        <v>0</v>
      </c>
      <c r="CV540" s="2">
        <f t="shared" si="636"/>
        <v>0</v>
      </c>
      <c r="CW540" s="2">
        <f t="shared" si="637"/>
        <v>0</v>
      </c>
      <c r="CX540" s="2">
        <f t="shared" si="638"/>
        <v>0</v>
      </c>
      <c r="CY540" s="2">
        <f t="shared" si="639"/>
        <v>0</v>
      </c>
      <c r="CZ540" s="2">
        <f t="shared" si="640"/>
        <v>0</v>
      </c>
      <c r="DA540" s="2"/>
      <c r="DB540" s="2"/>
      <c r="DC540" s="2" t="s">
        <v>6</v>
      </c>
      <c r="DD540" s="2" t="s">
        <v>6</v>
      </c>
      <c r="DE540" s="2" t="s">
        <v>6</v>
      </c>
      <c r="DF540" s="2" t="s">
        <v>6</v>
      </c>
      <c r="DG540" s="2" t="s">
        <v>6</v>
      </c>
      <c r="DH540" s="2" t="s">
        <v>6</v>
      </c>
      <c r="DI540" s="2" t="s">
        <v>6</v>
      </c>
      <c r="DJ540" s="2" t="s">
        <v>6</v>
      </c>
      <c r="DK540" s="2" t="s">
        <v>6</v>
      </c>
      <c r="DL540" s="2" t="s">
        <v>6</v>
      </c>
      <c r="DM540" s="2" t="s">
        <v>6</v>
      </c>
      <c r="DN540" s="2">
        <v>0</v>
      </c>
      <c r="DO540" s="2">
        <v>0</v>
      </c>
      <c r="DP540" s="2">
        <v>1</v>
      </c>
      <c r="DQ540" s="2">
        <v>1</v>
      </c>
      <c r="DR540" s="2"/>
      <c r="DS540" s="2"/>
      <c r="DT540" s="2"/>
      <c r="DU540" s="2">
        <v>1003</v>
      </c>
      <c r="DV540" s="2" t="s">
        <v>143</v>
      </c>
      <c r="DW540" s="2" t="s">
        <v>143</v>
      </c>
      <c r="DX540" s="2">
        <v>1</v>
      </c>
      <c r="DY540" s="2"/>
      <c r="DZ540" s="2"/>
      <c r="EA540" s="2"/>
      <c r="EB540" s="2"/>
      <c r="EC540" s="2"/>
      <c r="ED540" s="2"/>
      <c r="EE540" s="2">
        <v>16510514</v>
      </c>
      <c r="EF540" s="2">
        <v>2</v>
      </c>
      <c r="EG540" s="2" t="s">
        <v>20</v>
      </c>
      <c r="EH540" s="2">
        <v>0</v>
      </c>
      <c r="EI540" s="2" t="s">
        <v>6</v>
      </c>
      <c r="EJ540" s="2">
        <v>1</v>
      </c>
      <c r="EK540" s="2">
        <v>16001</v>
      </c>
      <c r="EL540" s="2" t="s">
        <v>647</v>
      </c>
      <c r="EM540" s="2" t="s">
        <v>648</v>
      </c>
      <c r="EN540" s="2"/>
      <c r="EO540" s="2" t="s">
        <v>6</v>
      </c>
      <c r="EP540" s="2"/>
      <c r="EQ540" s="2">
        <v>0</v>
      </c>
      <c r="ER540" s="2">
        <v>0</v>
      </c>
      <c r="ES540" s="2">
        <v>0</v>
      </c>
      <c r="ET540" s="2">
        <v>0</v>
      </c>
      <c r="EU540" s="2">
        <v>0</v>
      </c>
      <c r="EV540" s="2">
        <v>0</v>
      </c>
      <c r="EW540" s="2">
        <v>0</v>
      </c>
      <c r="EX540" s="2">
        <v>0</v>
      </c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>
        <v>0</v>
      </c>
      <c r="FR540" s="2">
        <f t="shared" si="641"/>
        <v>0</v>
      </c>
      <c r="FS540" s="2">
        <v>0</v>
      </c>
      <c r="FT540" s="2" t="s">
        <v>23</v>
      </c>
      <c r="FU540" s="2" t="s">
        <v>24</v>
      </c>
      <c r="FV540" s="2"/>
      <c r="FW540" s="2"/>
      <c r="FX540" s="2">
        <v>115.2</v>
      </c>
      <c r="FY540" s="2">
        <v>70.55</v>
      </c>
      <c r="FZ540" s="2"/>
      <c r="GA540" s="2" t="s">
        <v>6</v>
      </c>
      <c r="GB540" s="2"/>
      <c r="GC540" s="2"/>
      <c r="GD540" s="2">
        <v>0</v>
      </c>
      <c r="GE540" s="2"/>
      <c r="GF540" s="2">
        <v>2080577837</v>
      </c>
      <c r="GG540" s="2">
        <v>2</v>
      </c>
      <c r="GH540" s="2">
        <v>1</v>
      </c>
      <c r="GI540" s="2">
        <v>-2</v>
      </c>
      <c r="GJ540" s="2">
        <v>0</v>
      </c>
      <c r="GK540" s="2">
        <f>ROUND(R540*(R12)/100,2)</f>
        <v>0</v>
      </c>
      <c r="GL540" s="2">
        <f t="shared" si="642"/>
        <v>0</v>
      </c>
      <c r="GM540" s="2">
        <f t="shared" si="643"/>
        <v>0</v>
      </c>
      <c r="GN540" s="2">
        <f t="shared" si="644"/>
        <v>0</v>
      </c>
      <c r="GO540" s="2">
        <f t="shared" si="645"/>
        <v>0</v>
      </c>
      <c r="GP540" s="2">
        <f t="shared" si="646"/>
        <v>0</v>
      </c>
      <c r="GQ540" s="2"/>
      <c r="GR540" s="2">
        <v>0</v>
      </c>
      <c r="GS540" s="2">
        <v>3</v>
      </c>
      <c r="GT540" s="2">
        <v>0</v>
      </c>
      <c r="GU540" s="2" t="s">
        <v>6</v>
      </c>
      <c r="GV540" s="2">
        <f t="shared" si="647"/>
        <v>0</v>
      </c>
      <c r="GW540" s="2">
        <v>1</v>
      </c>
      <c r="GX540" s="2">
        <f t="shared" si="648"/>
        <v>0</v>
      </c>
      <c r="GY540" s="2"/>
      <c r="GZ540" s="2"/>
      <c r="HA540" s="2">
        <v>0</v>
      </c>
      <c r="HB540" s="2">
        <v>0</v>
      </c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>
        <v>0</v>
      </c>
      <c r="IL540" s="2"/>
      <c r="IM540" s="2"/>
      <c r="IN540" s="2"/>
      <c r="IO540" s="2"/>
      <c r="IP540" s="2"/>
      <c r="IQ540" s="2"/>
      <c r="IR540" s="2"/>
      <c r="IS540" s="2"/>
      <c r="IT540" s="2"/>
      <c r="IU540" s="2"/>
    </row>
    <row r="541" spans="1:255" x14ac:dyDescent="0.2">
      <c r="A541">
        <v>18</v>
      </c>
      <c r="B541">
        <v>1</v>
      </c>
      <c r="C541">
        <v>1203</v>
      </c>
      <c r="E541" t="s">
        <v>808</v>
      </c>
      <c r="F541" t="s">
        <v>790</v>
      </c>
      <c r="G541" t="s">
        <v>809</v>
      </c>
      <c r="H541" t="s">
        <v>143</v>
      </c>
      <c r="I541">
        <f>I539*J541</f>
        <v>4.4909999999999997</v>
      </c>
      <c r="J541">
        <v>99.8</v>
      </c>
      <c r="O541">
        <f t="shared" si="613"/>
        <v>0</v>
      </c>
      <c r="P541">
        <f t="shared" si="614"/>
        <v>0</v>
      </c>
      <c r="Q541">
        <f t="shared" si="615"/>
        <v>0</v>
      </c>
      <c r="R541">
        <f t="shared" si="616"/>
        <v>0</v>
      </c>
      <c r="S541">
        <f t="shared" si="617"/>
        <v>0</v>
      </c>
      <c r="T541">
        <f t="shared" si="618"/>
        <v>0</v>
      </c>
      <c r="U541">
        <f t="shared" si="619"/>
        <v>0</v>
      </c>
      <c r="V541">
        <f t="shared" si="620"/>
        <v>0</v>
      </c>
      <c r="W541">
        <f t="shared" si="621"/>
        <v>0</v>
      </c>
      <c r="X541">
        <f t="shared" si="622"/>
        <v>0</v>
      </c>
      <c r="Y541">
        <f t="shared" si="623"/>
        <v>0</v>
      </c>
      <c r="AA541">
        <v>16688586</v>
      </c>
      <c r="AB541">
        <f t="shared" si="624"/>
        <v>0</v>
      </c>
      <c r="AC541">
        <f t="shared" si="625"/>
        <v>0</v>
      </c>
      <c r="AD541">
        <f t="shared" si="652"/>
        <v>0</v>
      </c>
      <c r="AE541">
        <f t="shared" si="653"/>
        <v>0</v>
      </c>
      <c r="AF541">
        <f t="shared" si="653"/>
        <v>0</v>
      </c>
      <c r="AG541">
        <f t="shared" si="627"/>
        <v>0</v>
      </c>
      <c r="AH541">
        <f t="shared" si="654"/>
        <v>0</v>
      </c>
      <c r="AI541">
        <f t="shared" si="654"/>
        <v>0</v>
      </c>
      <c r="AJ541">
        <f t="shared" si="629"/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115</v>
      </c>
      <c r="AU541">
        <v>71</v>
      </c>
      <c r="AV541">
        <v>1</v>
      </c>
      <c r="AW541">
        <v>1</v>
      </c>
      <c r="AZ541">
        <v>7.13</v>
      </c>
      <c r="BA541">
        <v>1</v>
      </c>
      <c r="BB541">
        <v>1</v>
      </c>
      <c r="BC541">
        <v>7.13</v>
      </c>
      <c r="BD541" t="s">
        <v>6</v>
      </c>
      <c r="BE541" t="s">
        <v>6</v>
      </c>
      <c r="BF541" t="s">
        <v>6</v>
      </c>
      <c r="BG541" t="s">
        <v>6</v>
      </c>
      <c r="BH541">
        <v>3</v>
      </c>
      <c r="BI541">
        <v>1</v>
      </c>
      <c r="BJ541" t="s">
        <v>6</v>
      </c>
      <c r="BM541">
        <v>16001</v>
      </c>
      <c r="BN541">
        <v>0</v>
      </c>
      <c r="BO541" t="s">
        <v>6</v>
      </c>
      <c r="BP541">
        <v>0</v>
      </c>
      <c r="BQ541">
        <v>2</v>
      </c>
      <c r="BR541">
        <v>0</v>
      </c>
      <c r="BS541">
        <v>1</v>
      </c>
      <c r="BT541">
        <v>1</v>
      </c>
      <c r="BU541">
        <v>1</v>
      </c>
      <c r="BV541">
        <v>1</v>
      </c>
      <c r="BW541">
        <v>1</v>
      </c>
      <c r="BX541">
        <v>1</v>
      </c>
      <c r="BY541" t="s">
        <v>6</v>
      </c>
      <c r="BZ541">
        <v>128</v>
      </c>
      <c r="CA541">
        <v>83</v>
      </c>
      <c r="CF541">
        <v>0</v>
      </c>
      <c r="CG541">
        <v>0</v>
      </c>
      <c r="CM541">
        <v>0</v>
      </c>
      <c r="CN541" t="s">
        <v>6</v>
      </c>
      <c r="CO541">
        <v>0</v>
      </c>
      <c r="CP541">
        <f t="shared" si="630"/>
        <v>0</v>
      </c>
      <c r="CQ541">
        <f t="shared" si="631"/>
        <v>0</v>
      </c>
      <c r="CR541">
        <f t="shared" si="632"/>
        <v>0</v>
      </c>
      <c r="CS541">
        <f t="shared" si="633"/>
        <v>0</v>
      </c>
      <c r="CT541">
        <f t="shared" si="634"/>
        <v>0</v>
      </c>
      <c r="CU541">
        <f t="shared" si="635"/>
        <v>0</v>
      </c>
      <c r="CV541">
        <f t="shared" si="636"/>
        <v>0</v>
      </c>
      <c r="CW541">
        <f t="shared" si="637"/>
        <v>0</v>
      </c>
      <c r="CX541">
        <f t="shared" si="638"/>
        <v>0</v>
      </c>
      <c r="CY541">
        <f t="shared" si="639"/>
        <v>0</v>
      </c>
      <c r="CZ541">
        <f t="shared" si="640"/>
        <v>0</v>
      </c>
      <c r="DC541" t="s">
        <v>6</v>
      </c>
      <c r="DD541" t="s">
        <v>6</v>
      </c>
      <c r="DE541" t="s">
        <v>6</v>
      </c>
      <c r="DF541" t="s">
        <v>6</v>
      </c>
      <c r="DG541" t="s">
        <v>6</v>
      </c>
      <c r="DH541" t="s">
        <v>6</v>
      </c>
      <c r="DI541" t="s">
        <v>6</v>
      </c>
      <c r="DJ541" t="s">
        <v>6</v>
      </c>
      <c r="DK541" t="s">
        <v>6</v>
      </c>
      <c r="DL541" t="s">
        <v>6</v>
      </c>
      <c r="DM541" t="s">
        <v>6</v>
      </c>
      <c r="DN541">
        <v>0</v>
      </c>
      <c r="DO541">
        <v>0</v>
      </c>
      <c r="DP541">
        <v>1</v>
      </c>
      <c r="DQ541">
        <v>1</v>
      </c>
      <c r="DU541">
        <v>1003</v>
      </c>
      <c r="DV541" t="s">
        <v>143</v>
      </c>
      <c r="DW541" t="s">
        <v>143</v>
      </c>
      <c r="DX541">
        <v>1</v>
      </c>
      <c r="EE541">
        <v>16510514</v>
      </c>
      <c r="EF541">
        <v>2</v>
      </c>
      <c r="EG541" t="s">
        <v>20</v>
      </c>
      <c r="EH541">
        <v>0</v>
      </c>
      <c r="EI541" t="s">
        <v>6</v>
      </c>
      <c r="EJ541">
        <v>1</v>
      </c>
      <c r="EK541">
        <v>16001</v>
      </c>
      <c r="EL541" t="s">
        <v>647</v>
      </c>
      <c r="EM541" t="s">
        <v>648</v>
      </c>
      <c r="EO541" t="s">
        <v>6</v>
      </c>
      <c r="EQ541">
        <v>0</v>
      </c>
      <c r="ER541">
        <v>0</v>
      </c>
      <c r="ES541">
        <v>0</v>
      </c>
      <c r="ET541">
        <v>0</v>
      </c>
      <c r="EU541">
        <v>0</v>
      </c>
      <c r="EV541">
        <v>0</v>
      </c>
      <c r="EW541">
        <v>0</v>
      </c>
      <c r="EX541">
        <v>0</v>
      </c>
      <c r="FQ541">
        <v>0</v>
      </c>
      <c r="FR541">
        <f t="shared" si="641"/>
        <v>0</v>
      </c>
      <c r="FS541">
        <v>0</v>
      </c>
      <c r="FT541" t="s">
        <v>23</v>
      </c>
      <c r="FU541" t="s">
        <v>24</v>
      </c>
      <c r="FX541">
        <v>115.2</v>
      </c>
      <c r="FY541">
        <v>70.55</v>
      </c>
      <c r="GA541" t="s">
        <v>6</v>
      </c>
      <c r="GD541">
        <v>0</v>
      </c>
      <c r="GF541">
        <v>2080577837</v>
      </c>
      <c r="GG541">
        <v>1</v>
      </c>
      <c r="GH541">
        <v>1</v>
      </c>
      <c r="GI541">
        <v>4</v>
      </c>
      <c r="GJ541">
        <v>0</v>
      </c>
      <c r="GK541">
        <f>ROUND(R541*(S12)/100,2)</f>
        <v>0</v>
      </c>
      <c r="GL541">
        <f t="shared" si="642"/>
        <v>0</v>
      </c>
      <c r="GM541">
        <f t="shared" si="643"/>
        <v>0</v>
      </c>
      <c r="GN541">
        <f t="shared" si="644"/>
        <v>0</v>
      </c>
      <c r="GO541">
        <f t="shared" si="645"/>
        <v>0</v>
      </c>
      <c r="GP541">
        <f t="shared" si="646"/>
        <v>0</v>
      </c>
      <c r="GR541">
        <v>0</v>
      </c>
      <c r="GS541">
        <v>3</v>
      </c>
      <c r="GT541">
        <v>0</v>
      </c>
      <c r="GU541" t="s">
        <v>6</v>
      </c>
      <c r="GV541">
        <f t="shared" si="647"/>
        <v>0</v>
      </c>
      <c r="GW541">
        <v>1</v>
      </c>
      <c r="GX541">
        <f t="shared" si="648"/>
        <v>0</v>
      </c>
      <c r="HA541">
        <v>0</v>
      </c>
      <c r="HB541">
        <v>0</v>
      </c>
      <c r="IK541">
        <v>0</v>
      </c>
    </row>
    <row r="542" spans="1:255" x14ac:dyDescent="0.2">
      <c r="A542" s="2">
        <v>18</v>
      </c>
      <c r="B542" s="2">
        <v>1</v>
      </c>
      <c r="C542" s="2">
        <v>1190</v>
      </c>
      <c r="D542" s="2"/>
      <c r="E542" s="2" t="s">
        <v>810</v>
      </c>
      <c r="F542" s="2" t="s">
        <v>811</v>
      </c>
      <c r="G542" s="2" t="s">
        <v>812</v>
      </c>
      <c r="H542" s="2" t="s">
        <v>143</v>
      </c>
      <c r="I542" s="2">
        <f>I538*J542</f>
        <v>4.4909999999999997</v>
      </c>
      <c r="J542" s="2">
        <v>99.8</v>
      </c>
      <c r="K542" s="2"/>
      <c r="L542" s="2"/>
      <c r="M542" s="2"/>
      <c r="N542" s="2"/>
      <c r="O542" s="2">
        <f t="shared" si="613"/>
        <v>195.45</v>
      </c>
      <c r="P542" s="2">
        <f t="shared" si="614"/>
        <v>195.45</v>
      </c>
      <c r="Q542" s="2">
        <f t="shared" si="615"/>
        <v>0</v>
      </c>
      <c r="R542" s="2">
        <f t="shared" si="616"/>
        <v>0</v>
      </c>
      <c r="S542" s="2">
        <f t="shared" si="617"/>
        <v>0</v>
      </c>
      <c r="T542" s="2">
        <f t="shared" si="618"/>
        <v>0</v>
      </c>
      <c r="U542" s="2">
        <f t="shared" si="619"/>
        <v>0</v>
      </c>
      <c r="V542" s="2">
        <f t="shared" si="620"/>
        <v>0</v>
      </c>
      <c r="W542" s="2">
        <f t="shared" si="621"/>
        <v>0</v>
      </c>
      <c r="X542" s="2">
        <f t="shared" si="622"/>
        <v>0</v>
      </c>
      <c r="Y542" s="2">
        <f t="shared" si="623"/>
        <v>0</v>
      </c>
      <c r="Z542" s="2"/>
      <c r="AA542" s="2">
        <v>16688585</v>
      </c>
      <c r="AB542" s="2">
        <f t="shared" si="624"/>
        <v>43.52</v>
      </c>
      <c r="AC542" s="2">
        <f t="shared" si="625"/>
        <v>43.52</v>
      </c>
      <c r="AD542" s="2">
        <f t="shared" si="652"/>
        <v>0</v>
      </c>
      <c r="AE542" s="2">
        <f t="shared" si="653"/>
        <v>0</v>
      </c>
      <c r="AF542" s="2">
        <f t="shared" si="653"/>
        <v>0</v>
      </c>
      <c r="AG542" s="2">
        <f t="shared" si="627"/>
        <v>0</v>
      </c>
      <c r="AH542" s="2">
        <f t="shared" si="654"/>
        <v>0</v>
      </c>
      <c r="AI542" s="2">
        <f t="shared" si="654"/>
        <v>0</v>
      </c>
      <c r="AJ542" s="2">
        <f t="shared" si="629"/>
        <v>0</v>
      </c>
      <c r="AK542" s="2">
        <v>43.52</v>
      </c>
      <c r="AL542" s="2">
        <v>43.52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115</v>
      </c>
      <c r="AU542" s="2">
        <v>71</v>
      </c>
      <c r="AV542" s="2">
        <v>1</v>
      </c>
      <c r="AW542" s="2">
        <v>1</v>
      </c>
      <c r="AX542" s="2"/>
      <c r="AY542" s="2"/>
      <c r="AZ542" s="2">
        <v>1</v>
      </c>
      <c r="BA542" s="2">
        <v>1</v>
      </c>
      <c r="BB542" s="2">
        <v>1</v>
      </c>
      <c r="BC542" s="2">
        <v>1</v>
      </c>
      <c r="BD542" s="2" t="s">
        <v>6</v>
      </c>
      <c r="BE542" s="2" t="s">
        <v>6</v>
      </c>
      <c r="BF542" s="2" t="s">
        <v>6</v>
      </c>
      <c r="BG542" s="2" t="s">
        <v>6</v>
      </c>
      <c r="BH542" s="2">
        <v>3</v>
      </c>
      <c r="BI542" s="2">
        <v>1</v>
      </c>
      <c r="BJ542" s="2" t="s">
        <v>813</v>
      </c>
      <c r="BK542" s="2"/>
      <c r="BL542" s="2"/>
      <c r="BM542" s="2">
        <v>16001</v>
      </c>
      <c r="BN542" s="2">
        <v>0</v>
      </c>
      <c r="BO542" s="2" t="s">
        <v>6</v>
      </c>
      <c r="BP542" s="2">
        <v>0</v>
      </c>
      <c r="BQ542" s="2">
        <v>2</v>
      </c>
      <c r="BR542" s="2">
        <v>0</v>
      </c>
      <c r="BS542" s="2">
        <v>1</v>
      </c>
      <c r="BT542" s="2">
        <v>1</v>
      </c>
      <c r="BU542" s="2">
        <v>1</v>
      </c>
      <c r="BV542" s="2">
        <v>1</v>
      </c>
      <c r="BW542" s="2">
        <v>1</v>
      </c>
      <c r="BX542" s="2">
        <v>1</v>
      </c>
      <c r="BY542" s="2" t="s">
        <v>6</v>
      </c>
      <c r="BZ542" s="2">
        <v>128</v>
      </c>
      <c r="CA542" s="2">
        <v>83</v>
      </c>
      <c r="CB542" s="2"/>
      <c r="CC542" s="2"/>
      <c r="CD542" s="2"/>
      <c r="CE542" s="2"/>
      <c r="CF542" s="2">
        <v>0</v>
      </c>
      <c r="CG542" s="2">
        <v>0</v>
      </c>
      <c r="CH542" s="2"/>
      <c r="CI542" s="2"/>
      <c r="CJ542" s="2"/>
      <c r="CK542" s="2"/>
      <c r="CL542" s="2"/>
      <c r="CM542" s="2">
        <v>0</v>
      </c>
      <c r="CN542" s="2" t="s">
        <v>6</v>
      </c>
      <c r="CO542" s="2">
        <v>0</v>
      </c>
      <c r="CP542" s="2">
        <f t="shared" si="630"/>
        <v>195.45</v>
      </c>
      <c r="CQ542" s="2">
        <f t="shared" si="631"/>
        <v>43.52</v>
      </c>
      <c r="CR542" s="2">
        <f t="shared" si="632"/>
        <v>0</v>
      </c>
      <c r="CS542" s="2">
        <f t="shared" si="633"/>
        <v>0</v>
      </c>
      <c r="CT542" s="2">
        <f t="shared" si="634"/>
        <v>0</v>
      </c>
      <c r="CU542" s="2">
        <f t="shared" si="635"/>
        <v>0</v>
      </c>
      <c r="CV542" s="2">
        <f t="shared" si="636"/>
        <v>0</v>
      </c>
      <c r="CW542" s="2">
        <f t="shared" si="637"/>
        <v>0</v>
      </c>
      <c r="CX542" s="2">
        <f t="shared" si="638"/>
        <v>0</v>
      </c>
      <c r="CY542" s="2">
        <f t="shared" si="639"/>
        <v>0</v>
      </c>
      <c r="CZ542" s="2">
        <f t="shared" si="640"/>
        <v>0</v>
      </c>
      <c r="DA542" s="2"/>
      <c r="DB542" s="2"/>
      <c r="DC542" s="2" t="s">
        <v>6</v>
      </c>
      <c r="DD542" s="2" t="s">
        <v>6</v>
      </c>
      <c r="DE542" s="2" t="s">
        <v>6</v>
      </c>
      <c r="DF542" s="2" t="s">
        <v>6</v>
      </c>
      <c r="DG542" s="2" t="s">
        <v>6</v>
      </c>
      <c r="DH542" s="2" t="s">
        <v>6</v>
      </c>
      <c r="DI542" s="2" t="s">
        <v>6</v>
      </c>
      <c r="DJ542" s="2" t="s">
        <v>6</v>
      </c>
      <c r="DK542" s="2" t="s">
        <v>6</v>
      </c>
      <c r="DL542" s="2" t="s">
        <v>6</v>
      </c>
      <c r="DM542" s="2" t="s">
        <v>6</v>
      </c>
      <c r="DN542" s="2">
        <v>0</v>
      </c>
      <c r="DO542" s="2">
        <v>0</v>
      </c>
      <c r="DP542" s="2">
        <v>1</v>
      </c>
      <c r="DQ542" s="2">
        <v>1</v>
      </c>
      <c r="DR542" s="2"/>
      <c r="DS542" s="2"/>
      <c r="DT542" s="2"/>
      <c r="DU542" s="2">
        <v>1003</v>
      </c>
      <c r="DV542" s="2" t="s">
        <v>143</v>
      </c>
      <c r="DW542" s="2" t="s">
        <v>143</v>
      </c>
      <c r="DX542" s="2">
        <v>1</v>
      </c>
      <c r="DY542" s="2"/>
      <c r="DZ542" s="2"/>
      <c r="EA542" s="2"/>
      <c r="EB542" s="2"/>
      <c r="EC542" s="2"/>
      <c r="ED542" s="2"/>
      <c r="EE542" s="2">
        <v>16510514</v>
      </c>
      <c r="EF542" s="2">
        <v>2</v>
      </c>
      <c r="EG542" s="2" t="s">
        <v>20</v>
      </c>
      <c r="EH542" s="2">
        <v>0</v>
      </c>
      <c r="EI542" s="2" t="s">
        <v>6</v>
      </c>
      <c r="EJ542" s="2">
        <v>1</v>
      </c>
      <c r="EK542" s="2">
        <v>16001</v>
      </c>
      <c r="EL542" s="2" t="s">
        <v>647</v>
      </c>
      <c r="EM542" s="2" t="s">
        <v>648</v>
      </c>
      <c r="EN542" s="2"/>
      <c r="EO542" s="2" t="s">
        <v>6</v>
      </c>
      <c r="EP542" s="2"/>
      <c r="EQ542" s="2">
        <v>0</v>
      </c>
      <c r="ER542" s="2">
        <v>43.52</v>
      </c>
      <c r="ES542" s="2">
        <v>43.52</v>
      </c>
      <c r="ET542" s="2">
        <v>0</v>
      </c>
      <c r="EU542" s="2">
        <v>0</v>
      </c>
      <c r="EV542" s="2">
        <v>0</v>
      </c>
      <c r="EW542" s="2">
        <v>0</v>
      </c>
      <c r="EX542" s="2">
        <v>0</v>
      </c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>
        <v>0</v>
      </c>
      <c r="FR542" s="2">
        <f t="shared" si="641"/>
        <v>0</v>
      </c>
      <c r="FS542" s="2">
        <v>0</v>
      </c>
      <c r="FT542" s="2" t="s">
        <v>23</v>
      </c>
      <c r="FU542" s="2" t="s">
        <v>24</v>
      </c>
      <c r="FV542" s="2"/>
      <c r="FW542" s="2"/>
      <c r="FX542" s="2">
        <v>115.2</v>
      </c>
      <c r="FY542" s="2">
        <v>70.55</v>
      </c>
      <c r="FZ542" s="2"/>
      <c r="GA542" s="2" t="s">
        <v>6</v>
      </c>
      <c r="GB542" s="2"/>
      <c r="GC542" s="2"/>
      <c r="GD542" s="2">
        <v>0</v>
      </c>
      <c r="GE542" s="2"/>
      <c r="GF542" s="2">
        <v>1231130266</v>
      </c>
      <c r="GG542" s="2">
        <v>2</v>
      </c>
      <c r="GH542" s="2">
        <v>1</v>
      </c>
      <c r="GI542" s="2">
        <v>-2</v>
      </c>
      <c r="GJ542" s="2">
        <v>0</v>
      </c>
      <c r="GK542" s="2">
        <f>ROUND(R542*(R12)/100,2)</f>
        <v>0</v>
      </c>
      <c r="GL542" s="2">
        <f t="shared" si="642"/>
        <v>0</v>
      </c>
      <c r="GM542" s="2">
        <f t="shared" si="643"/>
        <v>195.45</v>
      </c>
      <c r="GN542" s="2">
        <f t="shared" si="644"/>
        <v>195.45</v>
      </c>
      <c r="GO542" s="2">
        <f t="shared" si="645"/>
        <v>0</v>
      </c>
      <c r="GP542" s="2">
        <f t="shared" si="646"/>
        <v>0</v>
      </c>
      <c r="GQ542" s="2"/>
      <c r="GR542" s="2">
        <v>0</v>
      </c>
      <c r="GS542" s="2">
        <v>3</v>
      </c>
      <c r="GT542" s="2">
        <v>0</v>
      </c>
      <c r="GU542" s="2" t="s">
        <v>6</v>
      </c>
      <c r="GV542" s="2">
        <f t="shared" si="647"/>
        <v>0</v>
      </c>
      <c r="GW542" s="2">
        <v>1</v>
      </c>
      <c r="GX542" s="2">
        <f t="shared" si="648"/>
        <v>0</v>
      </c>
      <c r="GY542" s="2"/>
      <c r="GZ542" s="2"/>
      <c r="HA542" s="2">
        <v>0</v>
      </c>
      <c r="HB542" s="2">
        <v>0</v>
      </c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>
        <v>0</v>
      </c>
      <c r="IL542" s="2"/>
      <c r="IM542" s="2"/>
      <c r="IN542" s="2"/>
      <c r="IO542" s="2"/>
      <c r="IP542" s="2"/>
      <c r="IQ542" s="2"/>
      <c r="IR542" s="2"/>
      <c r="IS542" s="2"/>
      <c r="IT542" s="2"/>
      <c r="IU542" s="2"/>
    </row>
    <row r="543" spans="1:255" x14ac:dyDescent="0.2">
      <c r="A543">
        <v>18</v>
      </c>
      <c r="B543">
        <v>1</v>
      </c>
      <c r="C543">
        <v>1202</v>
      </c>
      <c r="E543" t="s">
        <v>810</v>
      </c>
      <c r="F543" t="s">
        <v>811</v>
      </c>
      <c r="G543" t="s">
        <v>812</v>
      </c>
      <c r="H543" t="s">
        <v>143</v>
      </c>
      <c r="I543">
        <f>I539*J543</f>
        <v>4.4909999999999997</v>
      </c>
      <c r="J543">
        <v>99.8</v>
      </c>
      <c r="O543">
        <f t="shared" si="613"/>
        <v>1393.55</v>
      </c>
      <c r="P543">
        <f t="shared" si="614"/>
        <v>1393.55</v>
      </c>
      <c r="Q543">
        <f t="shared" si="615"/>
        <v>0</v>
      </c>
      <c r="R543">
        <f t="shared" si="616"/>
        <v>0</v>
      </c>
      <c r="S543">
        <f t="shared" si="617"/>
        <v>0</v>
      </c>
      <c r="T543">
        <f t="shared" si="618"/>
        <v>0</v>
      </c>
      <c r="U543">
        <f t="shared" si="619"/>
        <v>0</v>
      </c>
      <c r="V543">
        <f t="shared" si="620"/>
        <v>0</v>
      </c>
      <c r="W543">
        <f t="shared" si="621"/>
        <v>0</v>
      </c>
      <c r="X543">
        <f t="shared" si="622"/>
        <v>0</v>
      </c>
      <c r="Y543">
        <f t="shared" si="623"/>
        <v>0</v>
      </c>
      <c r="AA543">
        <v>16688586</v>
      </c>
      <c r="AB543">
        <f t="shared" si="624"/>
        <v>43.52</v>
      </c>
      <c r="AC543">
        <f t="shared" si="625"/>
        <v>43.52</v>
      </c>
      <c r="AD543">
        <f t="shared" si="652"/>
        <v>0</v>
      </c>
      <c r="AE543">
        <f t="shared" si="653"/>
        <v>0</v>
      </c>
      <c r="AF543">
        <f t="shared" si="653"/>
        <v>0</v>
      </c>
      <c r="AG543">
        <f t="shared" si="627"/>
        <v>0</v>
      </c>
      <c r="AH543">
        <f t="shared" si="654"/>
        <v>0</v>
      </c>
      <c r="AI543">
        <f t="shared" si="654"/>
        <v>0</v>
      </c>
      <c r="AJ543">
        <f t="shared" si="629"/>
        <v>0</v>
      </c>
      <c r="AK543">
        <v>43.52</v>
      </c>
      <c r="AL543">
        <v>43.52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115</v>
      </c>
      <c r="AU543">
        <v>71</v>
      </c>
      <c r="AV543">
        <v>1</v>
      </c>
      <c r="AW543">
        <v>1</v>
      </c>
      <c r="AZ543">
        <v>7.13</v>
      </c>
      <c r="BA543">
        <v>1</v>
      </c>
      <c r="BB543">
        <v>1</v>
      </c>
      <c r="BC543">
        <v>7.13</v>
      </c>
      <c r="BD543" t="s">
        <v>6</v>
      </c>
      <c r="BE543" t="s">
        <v>6</v>
      </c>
      <c r="BF543" t="s">
        <v>6</v>
      </c>
      <c r="BG543" t="s">
        <v>6</v>
      </c>
      <c r="BH543">
        <v>3</v>
      </c>
      <c r="BI543">
        <v>1</v>
      </c>
      <c r="BJ543" t="s">
        <v>813</v>
      </c>
      <c r="BM543">
        <v>16001</v>
      </c>
      <c r="BN543">
        <v>0</v>
      </c>
      <c r="BO543" t="s">
        <v>6</v>
      </c>
      <c r="BP543">
        <v>0</v>
      </c>
      <c r="BQ543">
        <v>2</v>
      </c>
      <c r="BR543">
        <v>0</v>
      </c>
      <c r="BS543">
        <v>1</v>
      </c>
      <c r="BT543">
        <v>1</v>
      </c>
      <c r="BU543">
        <v>1</v>
      </c>
      <c r="BV543">
        <v>1</v>
      </c>
      <c r="BW543">
        <v>1</v>
      </c>
      <c r="BX543">
        <v>1</v>
      </c>
      <c r="BY543" t="s">
        <v>6</v>
      </c>
      <c r="BZ543">
        <v>128</v>
      </c>
      <c r="CA543">
        <v>83</v>
      </c>
      <c r="CF543">
        <v>0</v>
      </c>
      <c r="CG543">
        <v>0</v>
      </c>
      <c r="CM543">
        <v>0</v>
      </c>
      <c r="CN543" t="s">
        <v>6</v>
      </c>
      <c r="CO543">
        <v>0</v>
      </c>
      <c r="CP543">
        <f t="shared" si="630"/>
        <v>1393.55</v>
      </c>
      <c r="CQ543">
        <f t="shared" si="631"/>
        <v>310.29760000000005</v>
      </c>
      <c r="CR543">
        <f t="shared" si="632"/>
        <v>0</v>
      </c>
      <c r="CS543">
        <f t="shared" si="633"/>
        <v>0</v>
      </c>
      <c r="CT543">
        <f t="shared" si="634"/>
        <v>0</v>
      </c>
      <c r="CU543">
        <f t="shared" si="635"/>
        <v>0</v>
      </c>
      <c r="CV543">
        <f t="shared" si="636"/>
        <v>0</v>
      </c>
      <c r="CW543">
        <f t="shared" si="637"/>
        <v>0</v>
      </c>
      <c r="CX543">
        <f t="shared" si="638"/>
        <v>0</v>
      </c>
      <c r="CY543">
        <f t="shared" si="639"/>
        <v>0</v>
      </c>
      <c r="CZ543">
        <f t="shared" si="640"/>
        <v>0</v>
      </c>
      <c r="DC543" t="s">
        <v>6</v>
      </c>
      <c r="DD543" t="s">
        <v>6</v>
      </c>
      <c r="DE543" t="s">
        <v>6</v>
      </c>
      <c r="DF543" t="s">
        <v>6</v>
      </c>
      <c r="DG543" t="s">
        <v>6</v>
      </c>
      <c r="DH543" t="s">
        <v>6</v>
      </c>
      <c r="DI543" t="s">
        <v>6</v>
      </c>
      <c r="DJ543" t="s">
        <v>6</v>
      </c>
      <c r="DK543" t="s">
        <v>6</v>
      </c>
      <c r="DL543" t="s">
        <v>6</v>
      </c>
      <c r="DM543" t="s">
        <v>6</v>
      </c>
      <c r="DN543">
        <v>0</v>
      </c>
      <c r="DO543">
        <v>0</v>
      </c>
      <c r="DP543">
        <v>1</v>
      </c>
      <c r="DQ543">
        <v>1</v>
      </c>
      <c r="DU543">
        <v>1003</v>
      </c>
      <c r="DV543" t="s">
        <v>143</v>
      </c>
      <c r="DW543" t="s">
        <v>143</v>
      </c>
      <c r="DX543">
        <v>1</v>
      </c>
      <c r="EE543">
        <v>16510514</v>
      </c>
      <c r="EF543">
        <v>2</v>
      </c>
      <c r="EG543" t="s">
        <v>20</v>
      </c>
      <c r="EH543">
        <v>0</v>
      </c>
      <c r="EI543" t="s">
        <v>6</v>
      </c>
      <c r="EJ543">
        <v>1</v>
      </c>
      <c r="EK543">
        <v>16001</v>
      </c>
      <c r="EL543" t="s">
        <v>647</v>
      </c>
      <c r="EM543" t="s">
        <v>648</v>
      </c>
      <c r="EO543" t="s">
        <v>6</v>
      </c>
      <c r="EQ543">
        <v>0</v>
      </c>
      <c r="ER543">
        <v>43.52</v>
      </c>
      <c r="ES543">
        <v>43.52</v>
      </c>
      <c r="ET543">
        <v>0</v>
      </c>
      <c r="EU543">
        <v>0</v>
      </c>
      <c r="EV543">
        <v>0</v>
      </c>
      <c r="EW543">
        <v>0</v>
      </c>
      <c r="EX543">
        <v>0</v>
      </c>
      <c r="FQ543">
        <v>0</v>
      </c>
      <c r="FR543">
        <f t="shared" si="641"/>
        <v>0</v>
      </c>
      <c r="FS543">
        <v>0</v>
      </c>
      <c r="FT543" t="s">
        <v>23</v>
      </c>
      <c r="FU543" t="s">
        <v>24</v>
      </c>
      <c r="FX543">
        <v>115.2</v>
      </c>
      <c r="FY543">
        <v>70.55</v>
      </c>
      <c r="GA543" t="s">
        <v>6</v>
      </c>
      <c r="GD543">
        <v>0</v>
      </c>
      <c r="GF543">
        <v>1231130266</v>
      </c>
      <c r="GG543">
        <v>1</v>
      </c>
      <c r="GH543">
        <v>1</v>
      </c>
      <c r="GI543">
        <v>4</v>
      </c>
      <c r="GJ543">
        <v>0</v>
      </c>
      <c r="GK543">
        <f>ROUND(R543*(S12)/100,2)</f>
        <v>0</v>
      </c>
      <c r="GL543">
        <f t="shared" si="642"/>
        <v>0</v>
      </c>
      <c r="GM543">
        <f t="shared" si="643"/>
        <v>1393.55</v>
      </c>
      <c r="GN543">
        <f t="shared" si="644"/>
        <v>1393.55</v>
      </c>
      <c r="GO543">
        <f t="shared" si="645"/>
        <v>0</v>
      </c>
      <c r="GP543">
        <f t="shared" si="646"/>
        <v>0</v>
      </c>
      <c r="GR543">
        <v>0</v>
      </c>
      <c r="GS543">
        <v>3</v>
      </c>
      <c r="GT543">
        <v>0</v>
      </c>
      <c r="GU543" t="s">
        <v>6</v>
      </c>
      <c r="GV543">
        <f t="shared" si="647"/>
        <v>0</v>
      </c>
      <c r="GW543">
        <v>1</v>
      </c>
      <c r="GX543">
        <f t="shared" si="648"/>
        <v>0</v>
      </c>
      <c r="HA543">
        <v>0</v>
      </c>
      <c r="HB543">
        <v>0</v>
      </c>
      <c r="IK543">
        <v>0</v>
      </c>
    </row>
    <row r="544" spans="1:255" x14ac:dyDescent="0.2">
      <c r="A544" s="2">
        <v>18</v>
      </c>
      <c r="B544" s="2">
        <v>1</v>
      </c>
      <c r="C544" s="2">
        <v>1189</v>
      </c>
      <c r="D544" s="2"/>
      <c r="E544" s="2" t="s">
        <v>814</v>
      </c>
      <c r="F544" s="2" t="s">
        <v>815</v>
      </c>
      <c r="G544" s="2" t="s">
        <v>816</v>
      </c>
      <c r="H544" s="2" t="s">
        <v>86</v>
      </c>
      <c r="I544" s="2">
        <f>I538*J544</f>
        <v>1.1410000000000001E-3</v>
      </c>
      <c r="J544" s="2">
        <v>2.5355555555555558E-2</v>
      </c>
      <c r="K544" s="2"/>
      <c r="L544" s="2"/>
      <c r="M544" s="2"/>
      <c r="N544" s="2"/>
      <c r="O544" s="2">
        <f t="shared" si="613"/>
        <v>42.82</v>
      </c>
      <c r="P544" s="2">
        <f t="shared" si="614"/>
        <v>42.82</v>
      </c>
      <c r="Q544" s="2">
        <f t="shared" si="615"/>
        <v>0</v>
      </c>
      <c r="R544" s="2">
        <f t="shared" si="616"/>
        <v>0</v>
      </c>
      <c r="S544" s="2">
        <f t="shared" si="617"/>
        <v>0</v>
      </c>
      <c r="T544" s="2">
        <f t="shared" si="618"/>
        <v>0</v>
      </c>
      <c r="U544" s="2">
        <f t="shared" si="619"/>
        <v>0</v>
      </c>
      <c r="V544" s="2">
        <f t="shared" si="620"/>
        <v>0</v>
      </c>
      <c r="W544" s="2">
        <f t="shared" si="621"/>
        <v>0</v>
      </c>
      <c r="X544" s="2">
        <f t="shared" si="622"/>
        <v>0</v>
      </c>
      <c r="Y544" s="2">
        <f t="shared" si="623"/>
        <v>0</v>
      </c>
      <c r="Z544" s="2"/>
      <c r="AA544" s="2">
        <v>16688585</v>
      </c>
      <c r="AB544" s="2">
        <f t="shared" si="624"/>
        <v>37529.15</v>
      </c>
      <c r="AC544" s="2">
        <f t="shared" si="625"/>
        <v>37529.15</v>
      </c>
      <c r="AD544" s="2">
        <f t="shared" si="652"/>
        <v>0</v>
      </c>
      <c r="AE544" s="2">
        <f t="shared" si="653"/>
        <v>0</v>
      </c>
      <c r="AF544" s="2">
        <f t="shared" si="653"/>
        <v>0</v>
      </c>
      <c r="AG544" s="2">
        <f t="shared" si="627"/>
        <v>0</v>
      </c>
      <c r="AH544" s="2">
        <f t="shared" si="654"/>
        <v>0</v>
      </c>
      <c r="AI544" s="2">
        <f t="shared" si="654"/>
        <v>0</v>
      </c>
      <c r="AJ544" s="2">
        <f t="shared" si="629"/>
        <v>0</v>
      </c>
      <c r="AK544" s="2">
        <v>37529.15</v>
      </c>
      <c r="AL544" s="2">
        <v>37529.15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115</v>
      </c>
      <c r="AU544" s="2">
        <v>71</v>
      </c>
      <c r="AV544" s="2">
        <v>1</v>
      </c>
      <c r="AW544" s="2">
        <v>1</v>
      </c>
      <c r="AX544" s="2"/>
      <c r="AY544" s="2"/>
      <c r="AZ544" s="2">
        <v>1</v>
      </c>
      <c r="BA544" s="2">
        <v>1</v>
      </c>
      <c r="BB544" s="2">
        <v>1</v>
      </c>
      <c r="BC544" s="2">
        <v>1</v>
      </c>
      <c r="BD544" s="2" t="s">
        <v>6</v>
      </c>
      <c r="BE544" s="2" t="s">
        <v>6</v>
      </c>
      <c r="BF544" s="2" t="s">
        <v>6</v>
      </c>
      <c r="BG544" s="2" t="s">
        <v>6</v>
      </c>
      <c r="BH544" s="2">
        <v>3</v>
      </c>
      <c r="BI544" s="2">
        <v>1</v>
      </c>
      <c r="BJ544" s="2" t="s">
        <v>817</v>
      </c>
      <c r="BK544" s="2"/>
      <c r="BL544" s="2"/>
      <c r="BM544" s="2">
        <v>16001</v>
      </c>
      <c r="BN544" s="2">
        <v>0</v>
      </c>
      <c r="BO544" s="2" t="s">
        <v>6</v>
      </c>
      <c r="BP544" s="2">
        <v>0</v>
      </c>
      <c r="BQ544" s="2">
        <v>2</v>
      </c>
      <c r="BR544" s="2">
        <v>0</v>
      </c>
      <c r="BS544" s="2">
        <v>1</v>
      </c>
      <c r="BT544" s="2">
        <v>1</v>
      </c>
      <c r="BU544" s="2">
        <v>1</v>
      </c>
      <c r="BV544" s="2">
        <v>1</v>
      </c>
      <c r="BW544" s="2">
        <v>1</v>
      </c>
      <c r="BX544" s="2">
        <v>1</v>
      </c>
      <c r="BY544" s="2" t="s">
        <v>6</v>
      </c>
      <c r="BZ544" s="2">
        <v>128</v>
      </c>
      <c r="CA544" s="2">
        <v>83</v>
      </c>
      <c r="CB544" s="2"/>
      <c r="CC544" s="2"/>
      <c r="CD544" s="2"/>
      <c r="CE544" s="2"/>
      <c r="CF544" s="2">
        <v>0</v>
      </c>
      <c r="CG544" s="2">
        <v>0</v>
      </c>
      <c r="CH544" s="2"/>
      <c r="CI544" s="2"/>
      <c r="CJ544" s="2"/>
      <c r="CK544" s="2"/>
      <c r="CL544" s="2"/>
      <c r="CM544" s="2">
        <v>0</v>
      </c>
      <c r="CN544" s="2" t="s">
        <v>6</v>
      </c>
      <c r="CO544" s="2">
        <v>0</v>
      </c>
      <c r="CP544" s="2">
        <f t="shared" si="630"/>
        <v>42.82</v>
      </c>
      <c r="CQ544" s="2">
        <f t="shared" si="631"/>
        <v>37529.15</v>
      </c>
      <c r="CR544" s="2">
        <f t="shared" si="632"/>
        <v>0</v>
      </c>
      <c r="CS544" s="2">
        <f t="shared" si="633"/>
        <v>0</v>
      </c>
      <c r="CT544" s="2">
        <f t="shared" si="634"/>
        <v>0</v>
      </c>
      <c r="CU544" s="2">
        <f t="shared" si="635"/>
        <v>0</v>
      </c>
      <c r="CV544" s="2">
        <f t="shared" si="636"/>
        <v>0</v>
      </c>
      <c r="CW544" s="2">
        <f t="shared" si="637"/>
        <v>0</v>
      </c>
      <c r="CX544" s="2">
        <f t="shared" si="638"/>
        <v>0</v>
      </c>
      <c r="CY544" s="2">
        <f t="shared" si="639"/>
        <v>0</v>
      </c>
      <c r="CZ544" s="2">
        <f t="shared" si="640"/>
        <v>0</v>
      </c>
      <c r="DA544" s="2"/>
      <c r="DB544" s="2"/>
      <c r="DC544" s="2" t="s">
        <v>6</v>
      </c>
      <c r="DD544" s="2" t="s">
        <v>6</v>
      </c>
      <c r="DE544" s="2" t="s">
        <v>6</v>
      </c>
      <c r="DF544" s="2" t="s">
        <v>6</v>
      </c>
      <c r="DG544" s="2" t="s">
        <v>6</v>
      </c>
      <c r="DH544" s="2" t="s">
        <v>6</v>
      </c>
      <c r="DI544" s="2" t="s">
        <v>6</v>
      </c>
      <c r="DJ544" s="2" t="s">
        <v>6</v>
      </c>
      <c r="DK544" s="2" t="s">
        <v>6</v>
      </c>
      <c r="DL544" s="2" t="s">
        <v>6</v>
      </c>
      <c r="DM544" s="2" t="s">
        <v>6</v>
      </c>
      <c r="DN544" s="2">
        <v>0</v>
      </c>
      <c r="DO544" s="2">
        <v>0</v>
      </c>
      <c r="DP544" s="2">
        <v>1</v>
      </c>
      <c r="DQ544" s="2">
        <v>1</v>
      </c>
      <c r="DR544" s="2"/>
      <c r="DS544" s="2"/>
      <c r="DT544" s="2"/>
      <c r="DU544" s="2">
        <v>1009</v>
      </c>
      <c r="DV544" s="2" t="s">
        <v>86</v>
      </c>
      <c r="DW544" s="2" t="s">
        <v>86</v>
      </c>
      <c r="DX544" s="2">
        <v>1000</v>
      </c>
      <c r="DY544" s="2"/>
      <c r="DZ544" s="2"/>
      <c r="EA544" s="2"/>
      <c r="EB544" s="2"/>
      <c r="EC544" s="2"/>
      <c r="ED544" s="2"/>
      <c r="EE544" s="2">
        <v>16510514</v>
      </c>
      <c r="EF544" s="2">
        <v>2</v>
      </c>
      <c r="EG544" s="2" t="s">
        <v>20</v>
      </c>
      <c r="EH544" s="2">
        <v>0</v>
      </c>
      <c r="EI544" s="2" t="s">
        <v>6</v>
      </c>
      <c r="EJ544" s="2">
        <v>1</v>
      </c>
      <c r="EK544" s="2">
        <v>16001</v>
      </c>
      <c r="EL544" s="2" t="s">
        <v>647</v>
      </c>
      <c r="EM544" s="2" t="s">
        <v>648</v>
      </c>
      <c r="EN544" s="2"/>
      <c r="EO544" s="2" t="s">
        <v>6</v>
      </c>
      <c r="EP544" s="2"/>
      <c r="EQ544" s="2">
        <v>0</v>
      </c>
      <c r="ER544" s="2">
        <v>37529.15</v>
      </c>
      <c r="ES544" s="2">
        <v>37529.15</v>
      </c>
      <c r="ET544" s="2">
        <v>0</v>
      </c>
      <c r="EU544" s="2">
        <v>0</v>
      </c>
      <c r="EV544" s="2">
        <v>0</v>
      </c>
      <c r="EW544" s="2">
        <v>0</v>
      </c>
      <c r="EX544" s="2">
        <v>0</v>
      </c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>
        <v>0</v>
      </c>
      <c r="FR544" s="2">
        <f t="shared" si="641"/>
        <v>0</v>
      </c>
      <c r="FS544" s="2">
        <v>0</v>
      </c>
      <c r="FT544" s="2" t="s">
        <v>23</v>
      </c>
      <c r="FU544" s="2" t="s">
        <v>24</v>
      </c>
      <c r="FV544" s="2"/>
      <c r="FW544" s="2"/>
      <c r="FX544" s="2">
        <v>115.2</v>
      </c>
      <c r="FY544" s="2">
        <v>70.55</v>
      </c>
      <c r="FZ544" s="2"/>
      <c r="GA544" s="2" t="s">
        <v>6</v>
      </c>
      <c r="GB544" s="2"/>
      <c r="GC544" s="2"/>
      <c r="GD544" s="2">
        <v>0</v>
      </c>
      <c r="GE544" s="2"/>
      <c r="GF544" s="2">
        <v>351021885</v>
      </c>
      <c r="GG544" s="2">
        <v>2</v>
      </c>
      <c r="GH544" s="2">
        <v>1</v>
      </c>
      <c r="GI544" s="2">
        <v>-2</v>
      </c>
      <c r="GJ544" s="2">
        <v>0</v>
      </c>
      <c r="GK544" s="2">
        <f>ROUND(R544*(R12)/100,2)</f>
        <v>0</v>
      </c>
      <c r="GL544" s="2">
        <f t="shared" si="642"/>
        <v>0</v>
      </c>
      <c r="GM544" s="2">
        <f t="shared" si="643"/>
        <v>42.82</v>
      </c>
      <c r="GN544" s="2">
        <f t="shared" si="644"/>
        <v>42.82</v>
      </c>
      <c r="GO544" s="2">
        <f t="shared" si="645"/>
        <v>0</v>
      </c>
      <c r="GP544" s="2">
        <f t="shared" si="646"/>
        <v>0</v>
      </c>
      <c r="GQ544" s="2"/>
      <c r="GR544" s="2">
        <v>0</v>
      </c>
      <c r="GS544" s="2">
        <v>3</v>
      </c>
      <c r="GT544" s="2">
        <v>0</v>
      </c>
      <c r="GU544" s="2" t="s">
        <v>6</v>
      </c>
      <c r="GV544" s="2">
        <f t="shared" si="647"/>
        <v>0</v>
      </c>
      <c r="GW544" s="2">
        <v>1</v>
      </c>
      <c r="GX544" s="2">
        <f t="shared" si="648"/>
        <v>0</v>
      </c>
      <c r="GY544" s="2"/>
      <c r="GZ544" s="2"/>
      <c r="HA544" s="2">
        <v>0</v>
      </c>
      <c r="HB544" s="2">
        <v>0</v>
      </c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>
        <v>0</v>
      </c>
      <c r="IL544" s="2"/>
      <c r="IM544" s="2"/>
      <c r="IN544" s="2"/>
      <c r="IO544" s="2"/>
      <c r="IP544" s="2"/>
      <c r="IQ544" s="2"/>
      <c r="IR544" s="2"/>
      <c r="IS544" s="2"/>
      <c r="IT544" s="2"/>
      <c r="IU544" s="2"/>
    </row>
    <row r="545" spans="1:255" x14ac:dyDescent="0.2">
      <c r="A545">
        <v>18</v>
      </c>
      <c r="B545">
        <v>1</v>
      </c>
      <c r="C545">
        <v>1201</v>
      </c>
      <c r="E545" t="s">
        <v>814</v>
      </c>
      <c r="F545" t="s">
        <v>815</v>
      </c>
      <c r="G545" t="s">
        <v>816</v>
      </c>
      <c r="H545" t="s">
        <v>86</v>
      </c>
      <c r="I545">
        <f>I539*J545</f>
        <v>1.1410000000000001E-3</v>
      </c>
      <c r="J545">
        <v>2.5355555555555558E-2</v>
      </c>
      <c r="O545">
        <f t="shared" si="613"/>
        <v>305.31</v>
      </c>
      <c r="P545">
        <f t="shared" si="614"/>
        <v>305.31</v>
      </c>
      <c r="Q545">
        <f t="shared" si="615"/>
        <v>0</v>
      </c>
      <c r="R545">
        <f t="shared" si="616"/>
        <v>0</v>
      </c>
      <c r="S545">
        <f t="shared" si="617"/>
        <v>0</v>
      </c>
      <c r="T545">
        <f t="shared" si="618"/>
        <v>0</v>
      </c>
      <c r="U545">
        <f t="shared" si="619"/>
        <v>0</v>
      </c>
      <c r="V545">
        <f t="shared" si="620"/>
        <v>0</v>
      </c>
      <c r="W545">
        <f t="shared" si="621"/>
        <v>0</v>
      </c>
      <c r="X545">
        <f t="shared" si="622"/>
        <v>0</v>
      </c>
      <c r="Y545">
        <f t="shared" si="623"/>
        <v>0</v>
      </c>
      <c r="AA545">
        <v>16688586</v>
      </c>
      <c r="AB545">
        <f t="shared" si="624"/>
        <v>37529.15</v>
      </c>
      <c r="AC545">
        <f t="shared" si="625"/>
        <v>37529.15</v>
      </c>
      <c r="AD545">
        <f t="shared" si="652"/>
        <v>0</v>
      </c>
      <c r="AE545">
        <f t="shared" si="653"/>
        <v>0</v>
      </c>
      <c r="AF545">
        <f t="shared" si="653"/>
        <v>0</v>
      </c>
      <c r="AG545">
        <f t="shared" si="627"/>
        <v>0</v>
      </c>
      <c r="AH545">
        <f t="shared" si="654"/>
        <v>0</v>
      </c>
      <c r="AI545">
        <f t="shared" si="654"/>
        <v>0</v>
      </c>
      <c r="AJ545">
        <f t="shared" si="629"/>
        <v>0</v>
      </c>
      <c r="AK545">
        <v>37529.15</v>
      </c>
      <c r="AL545">
        <v>37529.15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115</v>
      </c>
      <c r="AU545">
        <v>71</v>
      </c>
      <c r="AV545">
        <v>1</v>
      </c>
      <c r="AW545">
        <v>1</v>
      </c>
      <c r="AZ545">
        <v>7.13</v>
      </c>
      <c r="BA545">
        <v>1</v>
      </c>
      <c r="BB545">
        <v>1</v>
      </c>
      <c r="BC545">
        <v>7.13</v>
      </c>
      <c r="BD545" t="s">
        <v>6</v>
      </c>
      <c r="BE545" t="s">
        <v>6</v>
      </c>
      <c r="BF545" t="s">
        <v>6</v>
      </c>
      <c r="BG545" t="s">
        <v>6</v>
      </c>
      <c r="BH545">
        <v>3</v>
      </c>
      <c r="BI545">
        <v>1</v>
      </c>
      <c r="BJ545" t="s">
        <v>817</v>
      </c>
      <c r="BM545">
        <v>16001</v>
      </c>
      <c r="BN545">
        <v>0</v>
      </c>
      <c r="BO545" t="s">
        <v>6</v>
      </c>
      <c r="BP545">
        <v>0</v>
      </c>
      <c r="BQ545">
        <v>2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6</v>
      </c>
      <c r="BZ545">
        <v>128</v>
      </c>
      <c r="CA545">
        <v>83</v>
      </c>
      <c r="CF545">
        <v>0</v>
      </c>
      <c r="CG545">
        <v>0</v>
      </c>
      <c r="CM545">
        <v>0</v>
      </c>
      <c r="CN545" t="s">
        <v>6</v>
      </c>
      <c r="CO545">
        <v>0</v>
      </c>
      <c r="CP545">
        <f t="shared" si="630"/>
        <v>305.31</v>
      </c>
      <c r="CQ545">
        <f t="shared" si="631"/>
        <v>267582.8395</v>
      </c>
      <c r="CR545">
        <f t="shared" si="632"/>
        <v>0</v>
      </c>
      <c r="CS545">
        <f t="shared" si="633"/>
        <v>0</v>
      </c>
      <c r="CT545">
        <f t="shared" si="634"/>
        <v>0</v>
      </c>
      <c r="CU545">
        <f t="shared" si="635"/>
        <v>0</v>
      </c>
      <c r="CV545">
        <f t="shared" si="636"/>
        <v>0</v>
      </c>
      <c r="CW545">
        <f t="shared" si="637"/>
        <v>0</v>
      </c>
      <c r="CX545">
        <f t="shared" si="638"/>
        <v>0</v>
      </c>
      <c r="CY545">
        <f t="shared" si="639"/>
        <v>0</v>
      </c>
      <c r="CZ545">
        <f t="shared" si="640"/>
        <v>0</v>
      </c>
      <c r="DC545" t="s">
        <v>6</v>
      </c>
      <c r="DD545" t="s">
        <v>6</v>
      </c>
      <c r="DE545" t="s">
        <v>6</v>
      </c>
      <c r="DF545" t="s">
        <v>6</v>
      </c>
      <c r="DG545" t="s">
        <v>6</v>
      </c>
      <c r="DH545" t="s">
        <v>6</v>
      </c>
      <c r="DI545" t="s">
        <v>6</v>
      </c>
      <c r="DJ545" t="s">
        <v>6</v>
      </c>
      <c r="DK545" t="s">
        <v>6</v>
      </c>
      <c r="DL545" t="s">
        <v>6</v>
      </c>
      <c r="DM545" t="s">
        <v>6</v>
      </c>
      <c r="DN545">
        <v>0</v>
      </c>
      <c r="DO545">
        <v>0</v>
      </c>
      <c r="DP545">
        <v>1</v>
      </c>
      <c r="DQ545">
        <v>1</v>
      </c>
      <c r="DU545">
        <v>1009</v>
      </c>
      <c r="DV545" t="s">
        <v>86</v>
      </c>
      <c r="DW545" t="s">
        <v>86</v>
      </c>
      <c r="DX545">
        <v>1000</v>
      </c>
      <c r="EE545">
        <v>16510514</v>
      </c>
      <c r="EF545">
        <v>2</v>
      </c>
      <c r="EG545" t="s">
        <v>20</v>
      </c>
      <c r="EH545">
        <v>0</v>
      </c>
      <c r="EI545" t="s">
        <v>6</v>
      </c>
      <c r="EJ545">
        <v>1</v>
      </c>
      <c r="EK545">
        <v>16001</v>
      </c>
      <c r="EL545" t="s">
        <v>647</v>
      </c>
      <c r="EM545" t="s">
        <v>648</v>
      </c>
      <c r="EO545" t="s">
        <v>6</v>
      </c>
      <c r="EQ545">
        <v>0</v>
      </c>
      <c r="ER545">
        <v>37529.15</v>
      </c>
      <c r="ES545">
        <v>37529.15</v>
      </c>
      <c r="ET545">
        <v>0</v>
      </c>
      <c r="EU545">
        <v>0</v>
      </c>
      <c r="EV545">
        <v>0</v>
      </c>
      <c r="EW545">
        <v>0</v>
      </c>
      <c r="EX545">
        <v>0</v>
      </c>
      <c r="FQ545">
        <v>0</v>
      </c>
      <c r="FR545">
        <f t="shared" si="641"/>
        <v>0</v>
      </c>
      <c r="FS545">
        <v>0</v>
      </c>
      <c r="FT545" t="s">
        <v>23</v>
      </c>
      <c r="FU545" t="s">
        <v>24</v>
      </c>
      <c r="FX545">
        <v>115.2</v>
      </c>
      <c r="FY545">
        <v>70.55</v>
      </c>
      <c r="GA545" t="s">
        <v>6</v>
      </c>
      <c r="GD545">
        <v>0</v>
      </c>
      <c r="GF545">
        <v>351021885</v>
      </c>
      <c r="GG545">
        <v>1</v>
      </c>
      <c r="GH545">
        <v>1</v>
      </c>
      <c r="GI545">
        <v>4</v>
      </c>
      <c r="GJ545">
        <v>0</v>
      </c>
      <c r="GK545">
        <f>ROUND(R545*(S12)/100,2)</f>
        <v>0</v>
      </c>
      <c r="GL545">
        <f t="shared" si="642"/>
        <v>0</v>
      </c>
      <c r="GM545">
        <f t="shared" si="643"/>
        <v>305.31</v>
      </c>
      <c r="GN545">
        <f t="shared" si="644"/>
        <v>305.31</v>
      </c>
      <c r="GO545">
        <f t="shared" si="645"/>
        <v>0</v>
      </c>
      <c r="GP545">
        <f t="shared" si="646"/>
        <v>0</v>
      </c>
      <c r="GR545">
        <v>0</v>
      </c>
      <c r="GS545">
        <v>3</v>
      </c>
      <c r="GT545">
        <v>0</v>
      </c>
      <c r="GU545" t="s">
        <v>6</v>
      </c>
      <c r="GV545">
        <f t="shared" si="647"/>
        <v>0</v>
      </c>
      <c r="GW545">
        <v>1</v>
      </c>
      <c r="GX545">
        <f t="shared" si="648"/>
        <v>0</v>
      </c>
      <c r="HA545">
        <v>0</v>
      </c>
      <c r="HB545">
        <v>0</v>
      </c>
      <c r="IK545">
        <v>0</v>
      </c>
    </row>
    <row r="546" spans="1:255" x14ac:dyDescent="0.2">
      <c r="A546" s="2">
        <v>18</v>
      </c>
      <c r="B546" s="2">
        <v>1</v>
      </c>
      <c r="C546" s="2">
        <v>1192</v>
      </c>
      <c r="D546" s="2"/>
      <c r="E546" s="2" t="s">
        <v>818</v>
      </c>
      <c r="F546" s="2" t="s">
        <v>819</v>
      </c>
      <c r="G546" s="2" t="s">
        <v>820</v>
      </c>
      <c r="H546" s="2" t="s">
        <v>268</v>
      </c>
      <c r="I546" s="2">
        <f>I538*J546</f>
        <v>3</v>
      </c>
      <c r="J546" s="2">
        <v>66.666666666666671</v>
      </c>
      <c r="K546" s="2"/>
      <c r="L546" s="2"/>
      <c r="M546" s="2"/>
      <c r="N546" s="2"/>
      <c r="O546" s="2">
        <f t="shared" si="613"/>
        <v>45.54</v>
      </c>
      <c r="P546" s="2">
        <f t="shared" si="614"/>
        <v>45.54</v>
      </c>
      <c r="Q546" s="2">
        <f t="shared" si="615"/>
        <v>0</v>
      </c>
      <c r="R546" s="2">
        <f t="shared" si="616"/>
        <v>0</v>
      </c>
      <c r="S546" s="2">
        <f t="shared" si="617"/>
        <v>0</v>
      </c>
      <c r="T546" s="2">
        <f t="shared" si="618"/>
        <v>0</v>
      </c>
      <c r="U546" s="2">
        <f t="shared" si="619"/>
        <v>0</v>
      </c>
      <c r="V546" s="2">
        <f t="shared" si="620"/>
        <v>0</v>
      </c>
      <c r="W546" s="2">
        <f t="shared" si="621"/>
        <v>0</v>
      </c>
      <c r="X546" s="2">
        <f t="shared" si="622"/>
        <v>0</v>
      </c>
      <c r="Y546" s="2">
        <f t="shared" si="623"/>
        <v>0</v>
      </c>
      <c r="Z546" s="2"/>
      <c r="AA546" s="2">
        <v>16688585</v>
      </c>
      <c r="AB546" s="2">
        <f t="shared" si="624"/>
        <v>15.18</v>
      </c>
      <c r="AC546" s="2">
        <f t="shared" si="625"/>
        <v>15.18</v>
      </c>
      <c r="AD546" s="2">
        <f t="shared" si="652"/>
        <v>0</v>
      </c>
      <c r="AE546" s="2">
        <f t="shared" si="653"/>
        <v>0</v>
      </c>
      <c r="AF546" s="2">
        <f t="shared" si="653"/>
        <v>0</v>
      </c>
      <c r="AG546" s="2">
        <f t="shared" si="627"/>
        <v>0</v>
      </c>
      <c r="AH546" s="2">
        <f t="shared" si="654"/>
        <v>0</v>
      </c>
      <c r="AI546" s="2">
        <f t="shared" si="654"/>
        <v>0</v>
      </c>
      <c r="AJ546" s="2">
        <f t="shared" si="629"/>
        <v>0</v>
      </c>
      <c r="AK546" s="2">
        <v>15.18</v>
      </c>
      <c r="AL546" s="2">
        <v>15.18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115</v>
      </c>
      <c r="AU546" s="2">
        <v>71</v>
      </c>
      <c r="AV546" s="2">
        <v>1</v>
      </c>
      <c r="AW546" s="2">
        <v>1</v>
      </c>
      <c r="AX546" s="2"/>
      <c r="AY546" s="2"/>
      <c r="AZ546" s="2">
        <v>1</v>
      </c>
      <c r="BA546" s="2">
        <v>1</v>
      </c>
      <c r="BB546" s="2">
        <v>1</v>
      </c>
      <c r="BC546" s="2">
        <v>1</v>
      </c>
      <c r="BD546" s="2" t="s">
        <v>6</v>
      </c>
      <c r="BE546" s="2" t="s">
        <v>6</v>
      </c>
      <c r="BF546" s="2" t="s">
        <v>6</v>
      </c>
      <c r="BG546" s="2" t="s">
        <v>6</v>
      </c>
      <c r="BH546" s="2">
        <v>3</v>
      </c>
      <c r="BI546" s="2">
        <v>1</v>
      </c>
      <c r="BJ546" s="2" t="s">
        <v>821</v>
      </c>
      <c r="BK546" s="2"/>
      <c r="BL546" s="2"/>
      <c r="BM546" s="2">
        <v>16001</v>
      </c>
      <c r="BN546" s="2">
        <v>0</v>
      </c>
      <c r="BO546" s="2" t="s">
        <v>6</v>
      </c>
      <c r="BP546" s="2">
        <v>0</v>
      </c>
      <c r="BQ546" s="2">
        <v>2</v>
      </c>
      <c r="BR546" s="2">
        <v>0</v>
      </c>
      <c r="BS546" s="2">
        <v>1</v>
      </c>
      <c r="BT546" s="2">
        <v>1</v>
      </c>
      <c r="BU546" s="2">
        <v>1</v>
      </c>
      <c r="BV546" s="2">
        <v>1</v>
      </c>
      <c r="BW546" s="2">
        <v>1</v>
      </c>
      <c r="BX546" s="2">
        <v>1</v>
      </c>
      <c r="BY546" s="2" t="s">
        <v>6</v>
      </c>
      <c r="BZ546" s="2">
        <v>128</v>
      </c>
      <c r="CA546" s="2">
        <v>83</v>
      </c>
      <c r="CB546" s="2"/>
      <c r="CC546" s="2"/>
      <c r="CD546" s="2"/>
      <c r="CE546" s="2"/>
      <c r="CF546" s="2">
        <v>0</v>
      </c>
      <c r="CG546" s="2">
        <v>0</v>
      </c>
      <c r="CH546" s="2"/>
      <c r="CI546" s="2"/>
      <c r="CJ546" s="2"/>
      <c r="CK546" s="2"/>
      <c r="CL546" s="2"/>
      <c r="CM546" s="2">
        <v>0</v>
      </c>
      <c r="CN546" s="2" t="s">
        <v>6</v>
      </c>
      <c r="CO546" s="2">
        <v>0</v>
      </c>
      <c r="CP546" s="2">
        <f t="shared" si="630"/>
        <v>45.54</v>
      </c>
      <c r="CQ546" s="2">
        <f t="shared" si="631"/>
        <v>15.18</v>
      </c>
      <c r="CR546" s="2">
        <f t="shared" si="632"/>
        <v>0</v>
      </c>
      <c r="CS546" s="2">
        <f t="shared" si="633"/>
        <v>0</v>
      </c>
      <c r="CT546" s="2">
        <f t="shared" si="634"/>
        <v>0</v>
      </c>
      <c r="CU546" s="2">
        <f t="shared" si="635"/>
        <v>0</v>
      </c>
      <c r="CV546" s="2">
        <f t="shared" si="636"/>
        <v>0</v>
      </c>
      <c r="CW546" s="2">
        <f t="shared" si="637"/>
        <v>0</v>
      </c>
      <c r="CX546" s="2">
        <f t="shared" si="638"/>
        <v>0</v>
      </c>
      <c r="CY546" s="2">
        <f t="shared" si="639"/>
        <v>0</v>
      </c>
      <c r="CZ546" s="2">
        <f t="shared" si="640"/>
        <v>0</v>
      </c>
      <c r="DA546" s="2"/>
      <c r="DB546" s="2"/>
      <c r="DC546" s="2" t="s">
        <v>6</v>
      </c>
      <c r="DD546" s="2" t="s">
        <v>6</v>
      </c>
      <c r="DE546" s="2" t="s">
        <v>6</v>
      </c>
      <c r="DF546" s="2" t="s">
        <v>6</v>
      </c>
      <c r="DG546" s="2" t="s">
        <v>6</v>
      </c>
      <c r="DH546" s="2" t="s">
        <v>6</v>
      </c>
      <c r="DI546" s="2" t="s">
        <v>6</v>
      </c>
      <c r="DJ546" s="2" t="s">
        <v>6</v>
      </c>
      <c r="DK546" s="2" t="s">
        <v>6</v>
      </c>
      <c r="DL546" s="2" t="s">
        <v>6</v>
      </c>
      <c r="DM546" s="2" t="s">
        <v>6</v>
      </c>
      <c r="DN546" s="2">
        <v>0</v>
      </c>
      <c r="DO546" s="2">
        <v>0</v>
      </c>
      <c r="DP546" s="2">
        <v>1</v>
      </c>
      <c r="DQ546" s="2">
        <v>1</v>
      </c>
      <c r="DR546" s="2"/>
      <c r="DS546" s="2"/>
      <c r="DT546" s="2"/>
      <c r="DU546" s="2">
        <v>1010</v>
      </c>
      <c r="DV546" s="2" t="s">
        <v>268</v>
      </c>
      <c r="DW546" s="2" t="s">
        <v>268</v>
      </c>
      <c r="DX546" s="2">
        <v>1</v>
      </c>
      <c r="DY546" s="2"/>
      <c r="DZ546" s="2"/>
      <c r="EA546" s="2"/>
      <c r="EB546" s="2"/>
      <c r="EC546" s="2"/>
      <c r="ED546" s="2"/>
      <c r="EE546" s="2">
        <v>16510514</v>
      </c>
      <c r="EF546" s="2">
        <v>2</v>
      </c>
      <c r="EG546" s="2" t="s">
        <v>20</v>
      </c>
      <c r="EH546" s="2">
        <v>0</v>
      </c>
      <c r="EI546" s="2" t="s">
        <v>6</v>
      </c>
      <c r="EJ546" s="2">
        <v>1</v>
      </c>
      <c r="EK546" s="2">
        <v>16001</v>
      </c>
      <c r="EL546" s="2" t="s">
        <v>647</v>
      </c>
      <c r="EM546" s="2" t="s">
        <v>648</v>
      </c>
      <c r="EN546" s="2"/>
      <c r="EO546" s="2" t="s">
        <v>6</v>
      </c>
      <c r="EP546" s="2"/>
      <c r="EQ546" s="2">
        <v>0</v>
      </c>
      <c r="ER546" s="2">
        <v>15.18</v>
      </c>
      <c r="ES546" s="2">
        <v>15.18</v>
      </c>
      <c r="ET546" s="2">
        <v>0</v>
      </c>
      <c r="EU546" s="2">
        <v>0</v>
      </c>
      <c r="EV546" s="2">
        <v>0</v>
      </c>
      <c r="EW546" s="2">
        <v>0</v>
      </c>
      <c r="EX546" s="2">
        <v>0</v>
      </c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>
        <v>0</v>
      </c>
      <c r="FR546" s="2">
        <f t="shared" si="641"/>
        <v>0</v>
      </c>
      <c r="FS546" s="2">
        <v>0</v>
      </c>
      <c r="FT546" s="2" t="s">
        <v>23</v>
      </c>
      <c r="FU546" s="2" t="s">
        <v>24</v>
      </c>
      <c r="FV546" s="2"/>
      <c r="FW546" s="2"/>
      <c r="FX546" s="2">
        <v>115.2</v>
      </c>
      <c r="FY546" s="2">
        <v>70.55</v>
      </c>
      <c r="FZ546" s="2"/>
      <c r="GA546" s="2" t="s">
        <v>6</v>
      </c>
      <c r="GB546" s="2"/>
      <c r="GC546" s="2"/>
      <c r="GD546" s="2">
        <v>0</v>
      </c>
      <c r="GE546" s="2"/>
      <c r="GF546" s="2">
        <v>-1311761836</v>
      </c>
      <c r="GG546" s="2">
        <v>2</v>
      </c>
      <c r="GH546" s="2">
        <v>1</v>
      </c>
      <c r="GI546" s="2">
        <v>-2</v>
      </c>
      <c r="GJ546" s="2">
        <v>0</v>
      </c>
      <c r="GK546" s="2">
        <f>ROUND(R546*(R12)/100,2)</f>
        <v>0</v>
      </c>
      <c r="GL546" s="2">
        <f t="shared" si="642"/>
        <v>0</v>
      </c>
      <c r="GM546" s="2">
        <f t="shared" si="643"/>
        <v>45.54</v>
      </c>
      <c r="GN546" s="2">
        <f t="shared" si="644"/>
        <v>45.54</v>
      </c>
      <c r="GO546" s="2">
        <f t="shared" si="645"/>
        <v>0</v>
      </c>
      <c r="GP546" s="2">
        <f t="shared" si="646"/>
        <v>0</v>
      </c>
      <c r="GQ546" s="2"/>
      <c r="GR546" s="2">
        <v>0</v>
      </c>
      <c r="GS546" s="2">
        <v>3</v>
      </c>
      <c r="GT546" s="2">
        <v>0</v>
      </c>
      <c r="GU546" s="2" t="s">
        <v>6</v>
      </c>
      <c r="GV546" s="2">
        <f t="shared" si="647"/>
        <v>0</v>
      </c>
      <c r="GW546" s="2">
        <v>1</v>
      </c>
      <c r="GX546" s="2">
        <f t="shared" si="648"/>
        <v>0</v>
      </c>
      <c r="GY546" s="2"/>
      <c r="GZ546" s="2"/>
      <c r="HA546" s="2">
        <v>0</v>
      </c>
      <c r="HB546" s="2">
        <v>0</v>
      </c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>
        <v>0</v>
      </c>
      <c r="IL546" s="2"/>
      <c r="IM546" s="2"/>
      <c r="IN546" s="2"/>
      <c r="IO546" s="2"/>
      <c r="IP546" s="2"/>
      <c r="IQ546" s="2"/>
      <c r="IR546" s="2"/>
      <c r="IS546" s="2"/>
      <c r="IT546" s="2"/>
      <c r="IU546" s="2"/>
    </row>
    <row r="547" spans="1:255" x14ac:dyDescent="0.2">
      <c r="A547">
        <v>18</v>
      </c>
      <c r="B547">
        <v>1</v>
      </c>
      <c r="C547">
        <v>1204</v>
      </c>
      <c r="E547" t="s">
        <v>818</v>
      </c>
      <c r="F547" t="s">
        <v>819</v>
      </c>
      <c r="G547" t="s">
        <v>820</v>
      </c>
      <c r="H547" t="s">
        <v>268</v>
      </c>
      <c r="I547">
        <f>I539*J547</f>
        <v>3</v>
      </c>
      <c r="J547">
        <v>66.666666666666671</v>
      </c>
      <c r="O547">
        <f t="shared" si="613"/>
        <v>324.7</v>
      </c>
      <c r="P547">
        <f t="shared" si="614"/>
        <v>324.7</v>
      </c>
      <c r="Q547">
        <f t="shared" si="615"/>
        <v>0</v>
      </c>
      <c r="R547">
        <f t="shared" si="616"/>
        <v>0</v>
      </c>
      <c r="S547">
        <f t="shared" si="617"/>
        <v>0</v>
      </c>
      <c r="T547">
        <f t="shared" si="618"/>
        <v>0</v>
      </c>
      <c r="U547">
        <f t="shared" si="619"/>
        <v>0</v>
      </c>
      <c r="V547">
        <f t="shared" si="620"/>
        <v>0</v>
      </c>
      <c r="W547">
        <f t="shared" si="621"/>
        <v>0</v>
      </c>
      <c r="X547">
        <f t="shared" si="622"/>
        <v>0</v>
      </c>
      <c r="Y547">
        <f t="shared" si="623"/>
        <v>0</v>
      </c>
      <c r="AA547">
        <v>16688586</v>
      </c>
      <c r="AB547">
        <f t="shared" si="624"/>
        <v>15.18</v>
      </c>
      <c r="AC547">
        <f t="shared" si="625"/>
        <v>15.18</v>
      </c>
      <c r="AD547">
        <f t="shared" si="652"/>
        <v>0</v>
      </c>
      <c r="AE547">
        <f t="shared" si="653"/>
        <v>0</v>
      </c>
      <c r="AF547">
        <f t="shared" si="653"/>
        <v>0</v>
      </c>
      <c r="AG547">
        <f t="shared" si="627"/>
        <v>0</v>
      </c>
      <c r="AH547">
        <f t="shared" si="654"/>
        <v>0</v>
      </c>
      <c r="AI547">
        <f t="shared" si="654"/>
        <v>0</v>
      </c>
      <c r="AJ547">
        <f t="shared" si="629"/>
        <v>0</v>
      </c>
      <c r="AK547">
        <v>15.18</v>
      </c>
      <c r="AL547">
        <v>15.18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115</v>
      </c>
      <c r="AU547">
        <v>71</v>
      </c>
      <c r="AV547">
        <v>1</v>
      </c>
      <c r="AW547">
        <v>1</v>
      </c>
      <c r="AZ547">
        <v>7.13</v>
      </c>
      <c r="BA547">
        <v>1</v>
      </c>
      <c r="BB547">
        <v>1</v>
      </c>
      <c r="BC547">
        <v>7.13</v>
      </c>
      <c r="BD547" t="s">
        <v>6</v>
      </c>
      <c r="BE547" t="s">
        <v>6</v>
      </c>
      <c r="BF547" t="s">
        <v>6</v>
      </c>
      <c r="BG547" t="s">
        <v>6</v>
      </c>
      <c r="BH547">
        <v>3</v>
      </c>
      <c r="BI547">
        <v>1</v>
      </c>
      <c r="BJ547" t="s">
        <v>821</v>
      </c>
      <c r="BM547">
        <v>16001</v>
      </c>
      <c r="BN547">
        <v>0</v>
      </c>
      <c r="BO547" t="s">
        <v>6</v>
      </c>
      <c r="BP547">
        <v>0</v>
      </c>
      <c r="BQ547">
        <v>2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6</v>
      </c>
      <c r="BZ547">
        <v>128</v>
      </c>
      <c r="CA547">
        <v>83</v>
      </c>
      <c r="CF547">
        <v>0</v>
      </c>
      <c r="CG547">
        <v>0</v>
      </c>
      <c r="CM547">
        <v>0</v>
      </c>
      <c r="CN547" t="s">
        <v>6</v>
      </c>
      <c r="CO547">
        <v>0</v>
      </c>
      <c r="CP547">
        <f t="shared" si="630"/>
        <v>324.7</v>
      </c>
      <c r="CQ547">
        <f t="shared" si="631"/>
        <v>108.2334</v>
      </c>
      <c r="CR547">
        <f t="shared" si="632"/>
        <v>0</v>
      </c>
      <c r="CS547">
        <f t="shared" si="633"/>
        <v>0</v>
      </c>
      <c r="CT547">
        <f t="shared" si="634"/>
        <v>0</v>
      </c>
      <c r="CU547">
        <f t="shared" si="635"/>
        <v>0</v>
      </c>
      <c r="CV547">
        <f t="shared" si="636"/>
        <v>0</v>
      </c>
      <c r="CW547">
        <f t="shared" si="637"/>
        <v>0</v>
      </c>
      <c r="CX547">
        <f t="shared" si="638"/>
        <v>0</v>
      </c>
      <c r="CY547">
        <f t="shared" si="639"/>
        <v>0</v>
      </c>
      <c r="CZ547">
        <f t="shared" si="640"/>
        <v>0</v>
      </c>
      <c r="DC547" t="s">
        <v>6</v>
      </c>
      <c r="DD547" t="s">
        <v>6</v>
      </c>
      <c r="DE547" t="s">
        <v>6</v>
      </c>
      <c r="DF547" t="s">
        <v>6</v>
      </c>
      <c r="DG547" t="s">
        <v>6</v>
      </c>
      <c r="DH547" t="s">
        <v>6</v>
      </c>
      <c r="DI547" t="s">
        <v>6</v>
      </c>
      <c r="DJ547" t="s">
        <v>6</v>
      </c>
      <c r="DK547" t="s">
        <v>6</v>
      </c>
      <c r="DL547" t="s">
        <v>6</v>
      </c>
      <c r="DM547" t="s">
        <v>6</v>
      </c>
      <c r="DN547">
        <v>0</v>
      </c>
      <c r="DO547">
        <v>0</v>
      </c>
      <c r="DP547">
        <v>1</v>
      </c>
      <c r="DQ547">
        <v>1</v>
      </c>
      <c r="DU547">
        <v>1010</v>
      </c>
      <c r="DV547" t="s">
        <v>268</v>
      </c>
      <c r="DW547" t="s">
        <v>268</v>
      </c>
      <c r="DX547">
        <v>1</v>
      </c>
      <c r="EE547">
        <v>16510514</v>
      </c>
      <c r="EF547">
        <v>2</v>
      </c>
      <c r="EG547" t="s">
        <v>20</v>
      </c>
      <c r="EH547">
        <v>0</v>
      </c>
      <c r="EI547" t="s">
        <v>6</v>
      </c>
      <c r="EJ547">
        <v>1</v>
      </c>
      <c r="EK547">
        <v>16001</v>
      </c>
      <c r="EL547" t="s">
        <v>647</v>
      </c>
      <c r="EM547" t="s">
        <v>648</v>
      </c>
      <c r="EO547" t="s">
        <v>6</v>
      </c>
      <c r="EQ547">
        <v>0</v>
      </c>
      <c r="ER547">
        <v>15.18</v>
      </c>
      <c r="ES547">
        <v>15.18</v>
      </c>
      <c r="ET547">
        <v>0</v>
      </c>
      <c r="EU547">
        <v>0</v>
      </c>
      <c r="EV547">
        <v>0</v>
      </c>
      <c r="EW547">
        <v>0</v>
      </c>
      <c r="EX547">
        <v>0</v>
      </c>
      <c r="FQ547">
        <v>0</v>
      </c>
      <c r="FR547">
        <f t="shared" si="641"/>
        <v>0</v>
      </c>
      <c r="FS547">
        <v>0</v>
      </c>
      <c r="FT547" t="s">
        <v>23</v>
      </c>
      <c r="FU547" t="s">
        <v>24</v>
      </c>
      <c r="FX547">
        <v>115.2</v>
      </c>
      <c r="FY547">
        <v>70.55</v>
      </c>
      <c r="GA547" t="s">
        <v>6</v>
      </c>
      <c r="GD547">
        <v>0</v>
      </c>
      <c r="GF547">
        <v>-1311761836</v>
      </c>
      <c r="GG547">
        <v>1</v>
      </c>
      <c r="GH547">
        <v>1</v>
      </c>
      <c r="GI547">
        <v>4</v>
      </c>
      <c r="GJ547">
        <v>0</v>
      </c>
      <c r="GK547">
        <f>ROUND(R547*(S12)/100,2)</f>
        <v>0</v>
      </c>
      <c r="GL547">
        <f t="shared" si="642"/>
        <v>0</v>
      </c>
      <c r="GM547">
        <f t="shared" si="643"/>
        <v>324.7</v>
      </c>
      <c r="GN547">
        <f t="shared" si="644"/>
        <v>324.7</v>
      </c>
      <c r="GO547">
        <f t="shared" si="645"/>
        <v>0</v>
      </c>
      <c r="GP547">
        <f t="shared" si="646"/>
        <v>0</v>
      </c>
      <c r="GR547">
        <v>0</v>
      </c>
      <c r="GS547">
        <v>3</v>
      </c>
      <c r="GT547">
        <v>0</v>
      </c>
      <c r="GU547" t="s">
        <v>6</v>
      </c>
      <c r="GV547">
        <f t="shared" si="647"/>
        <v>0</v>
      </c>
      <c r="GW547">
        <v>1</v>
      </c>
      <c r="GX547">
        <f t="shared" si="648"/>
        <v>0</v>
      </c>
      <c r="HA547">
        <v>0</v>
      </c>
      <c r="HB547">
        <v>0</v>
      </c>
      <c r="IK547">
        <v>0</v>
      </c>
    </row>
    <row r="548" spans="1:255" x14ac:dyDescent="0.2">
      <c r="A548" s="2">
        <v>17</v>
      </c>
      <c r="B548" s="2">
        <v>1</v>
      </c>
      <c r="C548" s="2">
        <f>ROW(SmtRes!A1221)</f>
        <v>1221</v>
      </c>
      <c r="D548" s="2">
        <f>ROW(EtalonRes!A1172)</f>
        <v>1172</v>
      </c>
      <c r="E548" s="2" t="s">
        <v>822</v>
      </c>
      <c r="F548" s="2" t="s">
        <v>823</v>
      </c>
      <c r="G548" s="2" t="s">
        <v>824</v>
      </c>
      <c r="H548" s="2" t="s">
        <v>825</v>
      </c>
      <c r="I548" s="2">
        <f>ROUND(1/10,9)</f>
        <v>0.1</v>
      </c>
      <c r="J548" s="2">
        <v>0</v>
      </c>
      <c r="K548" s="2"/>
      <c r="L548" s="2"/>
      <c r="M548" s="2"/>
      <c r="N548" s="2"/>
      <c r="O548" s="2">
        <f t="shared" si="613"/>
        <v>455.2</v>
      </c>
      <c r="P548" s="2">
        <f t="shared" si="614"/>
        <v>427.64</v>
      </c>
      <c r="Q548" s="2">
        <f t="shared" si="615"/>
        <v>3.3</v>
      </c>
      <c r="R548" s="2">
        <f t="shared" si="616"/>
        <v>0.9</v>
      </c>
      <c r="S548" s="2">
        <f t="shared" si="617"/>
        <v>24.26</v>
      </c>
      <c r="T548" s="2">
        <f t="shared" si="618"/>
        <v>0</v>
      </c>
      <c r="U548" s="2">
        <f t="shared" si="619"/>
        <v>2.5507</v>
      </c>
      <c r="V548" s="2">
        <f t="shared" si="620"/>
        <v>7.1249999999999994E-2</v>
      </c>
      <c r="W548" s="2">
        <f t="shared" si="621"/>
        <v>0</v>
      </c>
      <c r="X548" s="2">
        <f t="shared" si="622"/>
        <v>28.93</v>
      </c>
      <c r="Y548" s="2">
        <f t="shared" si="623"/>
        <v>17.86</v>
      </c>
      <c r="Z548" s="2"/>
      <c r="AA548" s="2">
        <v>16688585</v>
      </c>
      <c r="AB548" s="2">
        <f t="shared" si="624"/>
        <v>4552.0069999999996</v>
      </c>
      <c r="AC548" s="2">
        <f t="shared" si="625"/>
        <v>4276.3999999999996</v>
      </c>
      <c r="AD548" s="2">
        <f>ROUND(((((ET548*1.25))-((EU548*1.25)))+AE548),6)</f>
        <v>33.037500000000001</v>
      </c>
      <c r="AE548" s="2">
        <f>ROUND(((EU548*1.25)),6)</f>
        <v>9.0250000000000004</v>
      </c>
      <c r="AF548" s="2">
        <f>ROUND(((EV548*1.15)),6)</f>
        <v>242.56950000000001</v>
      </c>
      <c r="AG548" s="2">
        <f t="shared" si="627"/>
        <v>0</v>
      </c>
      <c r="AH548" s="2">
        <f>((EW548*1.15))</f>
        <v>25.506999999999998</v>
      </c>
      <c r="AI548" s="2">
        <f>((EX548*1.25))</f>
        <v>0.71249999999999991</v>
      </c>
      <c r="AJ548" s="2">
        <f t="shared" si="629"/>
        <v>0</v>
      </c>
      <c r="AK548" s="2">
        <v>4513.76</v>
      </c>
      <c r="AL548" s="2">
        <v>4276.3999999999996</v>
      </c>
      <c r="AM548" s="2">
        <v>26.43</v>
      </c>
      <c r="AN548" s="2">
        <v>7.22</v>
      </c>
      <c r="AO548" s="2">
        <v>210.93</v>
      </c>
      <c r="AP548" s="2">
        <v>0</v>
      </c>
      <c r="AQ548" s="2">
        <v>22.18</v>
      </c>
      <c r="AR548" s="2">
        <v>0.56999999999999995</v>
      </c>
      <c r="AS548" s="2">
        <v>0</v>
      </c>
      <c r="AT548" s="2">
        <v>115</v>
      </c>
      <c r="AU548" s="2">
        <v>71</v>
      </c>
      <c r="AV548" s="2">
        <v>1</v>
      </c>
      <c r="AW548" s="2">
        <v>1</v>
      </c>
      <c r="AX548" s="2"/>
      <c r="AY548" s="2"/>
      <c r="AZ548" s="2">
        <v>1</v>
      </c>
      <c r="BA548" s="2">
        <v>1</v>
      </c>
      <c r="BB548" s="2">
        <v>1</v>
      </c>
      <c r="BC548" s="2">
        <v>1</v>
      </c>
      <c r="BD548" s="2" t="s">
        <v>6</v>
      </c>
      <c r="BE548" s="2" t="s">
        <v>6</v>
      </c>
      <c r="BF548" s="2" t="s">
        <v>6</v>
      </c>
      <c r="BG548" s="2" t="s">
        <v>6</v>
      </c>
      <c r="BH548" s="2">
        <v>0</v>
      </c>
      <c r="BI548" s="2">
        <v>1</v>
      </c>
      <c r="BJ548" s="2" t="s">
        <v>826</v>
      </c>
      <c r="BK548" s="2"/>
      <c r="BL548" s="2"/>
      <c r="BM548" s="2">
        <v>17001</v>
      </c>
      <c r="BN548" s="2">
        <v>0</v>
      </c>
      <c r="BO548" s="2" t="s">
        <v>6</v>
      </c>
      <c r="BP548" s="2">
        <v>0</v>
      </c>
      <c r="BQ548" s="2">
        <v>2</v>
      </c>
      <c r="BR548" s="2">
        <v>0</v>
      </c>
      <c r="BS548" s="2">
        <v>1</v>
      </c>
      <c r="BT548" s="2">
        <v>1</v>
      </c>
      <c r="BU548" s="2">
        <v>1</v>
      </c>
      <c r="BV548" s="2">
        <v>1</v>
      </c>
      <c r="BW548" s="2">
        <v>1</v>
      </c>
      <c r="BX548" s="2">
        <v>1</v>
      </c>
      <c r="BY548" s="2" t="s">
        <v>6</v>
      </c>
      <c r="BZ548" s="2">
        <v>128</v>
      </c>
      <c r="CA548" s="2">
        <v>83</v>
      </c>
      <c r="CB548" s="2"/>
      <c r="CC548" s="2"/>
      <c r="CD548" s="2"/>
      <c r="CE548" s="2"/>
      <c r="CF548" s="2">
        <v>0</v>
      </c>
      <c r="CG548" s="2">
        <v>0</v>
      </c>
      <c r="CH548" s="2"/>
      <c r="CI548" s="2"/>
      <c r="CJ548" s="2"/>
      <c r="CK548" s="2"/>
      <c r="CL548" s="2"/>
      <c r="CM548" s="2">
        <v>0</v>
      </c>
      <c r="CN548" s="2" t="s">
        <v>1583</v>
      </c>
      <c r="CO548" s="2">
        <v>0</v>
      </c>
      <c r="CP548" s="2">
        <f t="shared" si="630"/>
        <v>455.2</v>
      </c>
      <c r="CQ548" s="2">
        <f t="shared" si="631"/>
        <v>4276.3999999999996</v>
      </c>
      <c r="CR548" s="2">
        <f t="shared" si="632"/>
        <v>33.037500000000001</v>
      </c>
      <c r="CS548" s="2">
        <f t="shared" si="633"/>
        <v>9.0250000000000004</v>
      </c>
      <c r="CT548" s="2">
        <f t="shared" si="634"/>
        <v>242.56950000000001</v>
      </c>
      <c r="CU548" s="2">
        <f t="shared" si="635"/>
        <v>0</v>
      </c>
      <c r="CV548" s="2">
        <f t="shared" si="636"/>
        <v>25.506999999999998</v>
      </c>
      <c r="CW548" s="2">
        <f t="shared" si="637"/>
        <v>0.71249999999999991</v>
      </c>
      <c r="CX548" s="2">
        <f t="shared" si="638"/>
        <v>0</v>
      </c>
      <c r="CY548" s="2">
        <f t="shared" si="639"/>
        <v>28.934000000000001</v>
      </c>
      <c r="CZ548" s="2">
        <f t="shared" si="640"/>
        <v>17.863599999999998</v>
      </c>
      <c r="DA548" s="2"/>
      <c r="DB548" s="2"/>
      <c r="DC548" s="2" t="s">
        <v>6</v>
      </c>
      <c r="DD548" s="2" t="s">
        <v>6</v>
      </c>
      <c r="DE548" s="2" t="s">
        <v>96</v>
      </c>
      <c r="DF548" s="2" t="s">
        <v>96</v>
      </c>
      <c r="DG548" s="2" t="s">
        <v>97</v>
      </c>
      <c r="DH548" s="2" t="s">
        <v>6</v>
      </c>
      <c r="DI548" s="2" t="s">
        <v>97</v>
      </c>
      <c r="DJ548" s="2" t="s">
        <v>96</v>
      </c>
      <c r="DK548" s="2" t="s">
        <v>6</v>
      </c>
      <c r="DL548" s="2" t="s">
        <v>6</v>
      </c>
      <c r="DM548" s="2" t="s">
        <v>6</v>
      </c>
      <c r="DN548" s="2">
        <v>0</v>
      </c>
      <c r="DO548" s="2">
        <v>0</v>
      </c>
      <c r="DP548" s="2">
        <v>1</v>
      </c>
      <c r="DQ548" s="2">
        <v>1</v>
      </c>
      <c r="DR548" s="2"/>
      <c r="DS548" s="2"/>
      <c r="DT548" s="2"/>
      <c r="DU548" s="2">
        <v>1013</v>
      </c>
      <c r="DV548" s="2" t="s">
        <v>825</v>
      </c>
      <c r="DW548" s="2" t="s">
        <v>825</v>
      </c>
      <c r="DX548" s="2">
        <v>1</v>
      </c>
      <c r="DY548" s="2"/>
      <c r="DZ548" s="2"/>
      <c r="EA548" s="2"/>
      <c r="EB548" s="2"/>
      <c r="EC548" s="2"/>
      <c r="ED548" s="2"/>
      <c r="EE548" s="2">
        <v>16510515</v>
      </c>
      <c r="EF548" s="2">
        <v>2</v>
      </c>
      <c r="EG548" s="2" t="s">
        <v>20</v>
      </c>
      <c r="EH548" s="2">
        <v>0</v>
      </c>
      <c r="EI548" s="2" t="s">
        <v>6</v>
      </c>
      <c r="EJ548" s="2">
        <v>1</v>
      </c>
      <c r="EK548" s="2">
        <v>17001</v>
      </c>
      <c r="EL548" s="2" t="s">
        <v>827</v>
      </c>
      <c r="EM548" s="2" t="s">
        <v>828</v>
      </c>
      <c r="EN548" s="2"/>
      <c r="EO548" s="2" t="s">
        <v>100</v>
      </c>
      <c r="EP548" s="2"/>
      <c r="EQ548" s="2">
        <v>0</v>
      </c>
      <c r="ER548" s="2">
        <v>4513.76</v>
      </c>
      <c r="ES548" s="2">
        <v>4276.3999999999996</v>
      </c>
      <c r="ET548" s="2">
        <v>26.43</v>
      </c>
      <c r="EU548" s="2">
        <v>7.22</v>
      </c>
      <c r="EV548" s="2">
        <v>210.93</v>
      </c>
      <c r="EW548" s="2">
        <v>22.18</v>
      </c>
      <c r="EX548" s="2">
        <v>0.56999999999999995</v>
      </c>
      <c r="EY548" s="2">
        <v>0</v>
      </c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>
        <v>0</v>
      </c>
      <c r="FR548" s="2">
        <f t="shared" si="641"/>
        <v>0</v>
      </c>
      <c r="FS548" s="2">
        <v>0</v>
      </c>
      <c r="FT548" s="2" t="s">
        <v>23</v>
      </c>
      <c r="FU548" s="2" t="s">
        <v>24</v>
      </c>
      <c r="FV548" s="2"/>
      <c r="FW548" s="2"/>
      <c r="FX548" s="2">
        <v>115.2</v>
      </c>
      <c r="FY548" s="2">
        <v>70.55</v>
      </c>
      <c r="FZ548" s="2"/>
      <c r="GA548" s="2" t="s">
        <v>6</v>
      </c>
      <c r="GB548" s="2"/>
      <c r="GC548" s="2"/>
      <c r="GD548" s="2">
        <v>0</v>
      </c>
      <c r="GE548" s="2"/>
      <c r="GF548" s="2">
        <v>2007733805</v>
      </c>
      <c r="GG548" s="2">
        <v>2</v>
      </c>
      <c r="GH548" s="2">
        <v>1</v>
      </c>
      <c r="GI548" s="2">
        <v>-2</v>
      </c>
      <c r="GJ548" s="2">
        <v>0</v>
      </c>
      <c r="GK548" s="2">
        <f>ROUND(R548*(R12)/100,2)</f>
        <v>0</v>
      </c>
      <c r="GL548" s="2">
        <f t="shared" si="642"/>
        <v>0</v>
      </c>
      <c r="GM548" s="2">
        <f t="shared" si="643"/>
        <v>501.99</v>
      </c>
      <c r="GN548" s="2">
        <f t="shared" si="644"/>
        <v>501.99</v>
      </c>
      <c r="GO548" s="2">
        <f t="shared" si="645"/>
        <v>0</v>
      </c>
      <c r="GP548" s="2">
        <f t="shared" si="646"/>
        <v>0</v>
      </c>
      <c r="GQ548" s="2"/>
      <c r="GR548" s="2">
        <v>0</v>
      </c>
      <c r="GS548" s="2">
        <v>3</v>
      </c>
      <c r="GT548" s="2">
        <v>0</v>
      </c>
      <c r="GU548" s="2" t="s">
        <v>6</v>
      </c>
      <c r="GV548" s="2">
        <f t="shared" si="647"/>
        <v>0</v>
      </c>
      <c r="GW548" s="2">
        <v>1</v>
      </c>
      <c r="GX548" s="2">
        <f t="shared" si="648"/>
        <v>0</v>
      </c>
      <c r="GY548" s="2"/>
      <c r="GZ548" s="2"/>
      <c r="HA548" s="2">
        <v>0</v>
      </c>
      <c r="HB548" s="2">
        <v>0</v>
      </c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>
        <v>0</v>
      </c>
      <c r="IL548" s="2"/>
      <c r="IM548" s="2"/>
      <c r="IN548" s="2"/>
      <c r="IO548" s="2"/>
      <c r="IP548" s="2"/>
      <c r="IQ548" s="2"/>
      <c r="IR548" s="2"/>
      <c r="IS548" s="2"/>
      <c r="IT548" s="2"/>
      <c r="IU548" s="2"/>
    </row>
    <row r="549" spans="1:255" x14ac:dyDescent="0.2">
      <c r="A549">
        <v>17</v>
      </c>
      <c r="B549">
        <v>1</v>
      </c>
      <c r="C549">
        <f>ROW(SmtRes!A1238)</f>
        <v>1238</v>
      </c>
      <c r="D549">
        <f>ROW(EtalonRes!A1190)</f>
        <v>1190</v>
      </c>
      <c r="E549" t="s">
        <v>822</v>
      </c>
      <c r="F549" t="s">
        <v>823</v>
      </c>
      <c r="G549" t="s">
        <v>824</v>
      </c>
      <c r="H549" t="s">
        <v>825</v>
      </c>
      <c r="I549">
        <f>ROUND(1/10,9)</f>
        <v>0.1</v>
      </c>
      <c r="J549">
        <v>0</v>
      </c>
      <c r="O549">
        <f t="shared" si="613"/>
        <v>3245.58</v>
      </c>
      <c r="P549">
        <f t="shared" si="614"/>
        <v>3049.07</v>
      </c>
      <c r="Q549">
        <f t="shared" si="615"/>
        <v>23.56</v>
      </c>
      <c r="R549">
        <f t="shared" si="616"/>
        <v>6.43</v>
      </c>
      <c r="S549">
        <f t="shared" si="617"/>
        <v>172.95</v>
      </c>
      <c r="T549">
        <f t="shared" si="618"/>
        <v>0</v>
      </c>
      <c r="U549">
        <f t="shared" si="619"/>
        <v>2.5507</v>
      </c>
      <c r="V549">
        <f t="shared" si="620"/>
        <v>7.1249999999999994E-2</v>
      </c>
      <c r="W549">
        <f t="shared" si="621"/>
        <v>0</v>
      </c>
      <c r="X549">
        <f t="shared" si="622"/>
        <v>206.29</v>
      </c>
      <c r="Y549">
        <f t="shared" si="623"/>
        <v>127.36</v>
      </c>
      <c r="AA549">
        <v>16688586</v>
      </c>
      <c r="AB549">
        <f t="shared" si="624"/>
        <v>4552.0069999999996</v>
      </c>
      <c r="AC549">
        <f t="shared" si="625"/>
        <v>4276.3999999999996</v>
      </c>
      <c r="AD549">
        <f>ROUND(((((ET549*1.25))-((EU549*1.25)))+AE549),6)</f>
        <v>33.037500000000001</v>
      </c>
      <c r="AE549">
        <f>ROUND(((EU549*1.25)),6)</f>
        <v>9.0250000000000004</v>
      </c>
      <c r="AF549">
        <f>ROUND(((EV549*1.15)),6)</f>
        <v>242.56950000000001</v>
      </c>
      <c r="AG549">
        <f t="shared" si="627"/>
        <v>0</v>
      </c>
      <c r="AH549">
        <f>((EW549*1.15))</f>
        <v>25.506999999999998</v>
      </c>
      <c r="AI549">
        <f>((EX549*1.25))</f>
        <v>0.71249999999999991</v>
      </c>
      <c r="AJ549">
        <f t="shared" si="629"/>
        <v>0</v>
      </c>
      <c r="AK549">
        <v>4513.76</v>
      </c>
      <c r="AL549">
        <v>4276.3999999999996</v>
      </c>
      <c r="AM549">
        <v>26.43</v>
      </c>
      <c r="AN549">
        <v>7.22</v>
      </c>
      <c r="AO549">
        <v>210.93</v>
      </c>
      <c r="AP549">
        <v>0</v>
      </c>
      <c r="AQ549">
        <v>22.18</v>
      </c>
      <c r="AR549">
        <v>0.56999999999999995</v>
      </c>
      <c r="AS549">
        <v>0</v>
      </c>
      <c r="AT549">
        <v>115</v>
      </c>
      <c r="AU549">
        <v>71</v>
      </c>
      <c r="AV549">
        <v>1</v>
      </c>
      <c r="AW549">
        <v>1</v>
      </c>
      <c r="AZ549">
        <v>7.13</v>
      </c>
      <c r="BA549">
        <v>7.13</v>
      </c>
      <c r="BB549">
        <v>7.13</v>
      </c>
      <c r="BC549">
        <v>7.13</v>
      </c>
      <c r="BD549" t="s">
        <v>6</v>
      </c>
      <c r="BE549" t="s">
        <v>6</v>
      </c>
      <c r="BF549" t="s">
        <v>6</v>
      </c>
      <c r="BG549" t="s">
        <v>6</v>
      </c>
      <c r="BH549">
        <v>0</v>
      </c>
      <c r="BI549">
        <v>1</v>
      </c>
      <c r="BJ549" t="s">
        <v>826</v>
      </c>
      <c r="BM549">
        <v>17001</v>
      </c>
      <c r="BN549">
        <v>0</v>
      </c>
      <c r="BO549" t="s">
        <v>6</v>
      </c>
      <c r="BP549">
        <v>0</v>
      </c>
      <c r="BQ549">
        <v>2</v>
      </c>
      <c r="BR549">
        <v>0</v>
      </c>
      <c r="BS549">
        <v>7.13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6</v>
      </c>
      <c r="BZ549">
        <v>128</v>
      </c>
      <c r="CA549">
        <v>83</v>
      </c>
      <c r="CF549">
        <v>0</v>
      </c>
      <c r="CG549">
        <v>0</v>
      </c>
      <c r="CM549">
        <v>0</v>
      </c>
      <c r="CN549" t="s">
        <v>1583</v>
      </c>
      <c r="CO549">
        <v>0</v>
      </c>
      <c r="CP549">
        <f t="shared" si="630"/>
        <v>3245.58</v>
      </c>
      <c r="CQ549">
        <f t="shared" si="631"/>
        <v>30490.731999999996</v>
      </c>
      <c r="CR549">
        <f t="shared" si="632"/>
        <v>235.55737500000001</v>
      </c>
      <c r="CS549">
        <f t="shared" si="633"/>
        <v>64.348250000000007</v>
      </c>
      <c r="CT549">
        <f t="shared" si="634"/>
        <v>1729.5205350000001</v>
      </c>
      <c r="CU549">
        <f t="shared" si="635"/>
        <v>0</v>
      </c>
      <c r="CV549">
        <f t="shared" si="636"/>
        <v>25.506999999999998</v>
      </c>
      <c r="CW549">
        <f t="shared" si="637"/>
        <v>0.71249999999999991</v>
      </c>
      <c r="CX549">
        <f t="shared" si="638"/>
        <v>0</v>
      </c>
      <c r="CY549">
        <f t="shared" si="639"/>
        <v>206.28700000000001</v>
      </c>
      <c r="CZ549">
        <f t="shared" si="640"/>
        <v>127.35979999999999</v>
      </c>
      <c r="DC549" t="s">
        <v>6</v>
      </c>
      <c r="DD549" t="s">
        <v>6</v>
      </c>
      <c r="DE549" t="s">
        <v>96</v>
      </c>
      <c r="DF549" t="s">
        <v>96</v>
      </c>
      <c r="DG549" t="s">
        <v>97</v>
      </c>
      <c r="DH549" t="s">
        <v>6</v>
      </c>
      <c r="DI549" t="s">
        <v>97</v>
      </c>
      <c r="DJ549" t="s">
        <v>96</v>
      </c>
      <c r="DK549" t="s">
        <v>6</v>
      </c>
      <c r="DL549" t="s">
        <v>6</v>
      </c>
      <c r="DM549" t="s">
        <v>6</v>
      </c>
      <c r="DN549">
        <v>0</v>
      </c>
      <c r="DO549">
        <v>0</v>
      </c>
      <c r="DP549">
        <v>1</v>
      </c>
      <c r="DQ549">
        <v>1</v>
      </c>
      <c r="DU549">
        <v>1013</v>
      </c>
      <c r="DV549" t="s">
        <v>825</v>
      </c>
      <c r="DW549" t="s">
        <v>825</v>
      </c>
      <c r="DX549">
        <v>1</v>
      </c>
      <c r="EE549">
        <v>16510515</v>
      </c>
      <c r="EF549">
        <v>2</v>
      </c>
      <c r="EG549" t="s">
        <v>20</v>
      </c>
      <c r="EH549">
        <v>0</v>
      </c>
      <c r="EI549" t="s">
        <v>6</v>
      </c>
      <c r="EJ549">
        <v>1</v>
      </c>
      <c r="EK549">
        <v>17001</v>
      </c>
      <c r="EL549" t="s">
        <v>827</v>
      </c>
      <c r="EM549" t="s">
        <v>828</v>
      </c>
      <c r="EO549" t="s">
        <v>100</v>
      </c>
      <c r="EQ549">
        <v>0</v>
      </c>
      <c r="ER549">
        <v>4513.76</v>
      </c>
      <c r="ES549">
        <v>4276.3999999999996</v>
      </c>
      <c r="ET549">
        <v>26.43</v>
      </c>
      <c r="EU549">
        <v>7.22</v>
      </c>
      <c r="EV549">
        <v>210.93</v>
      </c>
      <c r="EW549">
        <v>22.18</v>
      </c>
      <c r="EX549">
        <v>0.56999999999999995</v>
      </c>
      <c r="EY549">
        <v>0</v>
      </c>
      <c r="FQ549">
        <v>0</v>
      </c>
      <c r="FR549">
        <f t="shared" si="641"/>
        <v>0</v>
      </c>
      <c r="FS549">
        <v>0</v>
      </c>
      <c r="FT549" t="s">
        <v>23</v>
      </c>
      <c r="FU549" t="s">
        <v>24</v>
      </c>
      <c r="FX549">
        <v>115.2</v>
      </c>
      <c r="FY549">
        <v>70.55</v>
      </c>
      <c r="GA549" t="s">
        <v>6</v>
      </c>
      <c r="GD549">
        <v>0</v>
      </c>
      <c r="GF549">
        <v>2007733805</v>
      </c>
      <c r="GG549">
        <v>1</v>
      </c>
      <c r="GH549">
        <v>1</v>
      </c>
      <c r="GI549">
        <v>4</v>
      </c>
      <c r="GJ549">
        <v>0</v>
      </c>
      <c r="GK549">
        <f>ROUND(R549*(S12)/100,2)</f>
        <v>0</v>
      </c>
      <c r="GL549">
        <f t="shared" si="642"/>
        <v>0</v>
      </c>
      <c r="GM549">
        <f t="shared" si="643"/>
        <v>3579.23</v>
      </c>
      <c r="GN549">
        <f t="shared" si="644"/>
        <v>3579.23</v>
      </c>
      <c r="GO549">
        <f t="shared" si="645"/>
        <v>0</v>
      </c>
      <c r="GP549">
        <f t="shared" si="646"/>
        <v>0</v>
      </c>
      <c r="GR549">
        <v>0</v>
      </c>
      <c r="GS549">
        <v>3</v>
      </c>
      <c r="GT549">
        <v>0</v>
      </c>
      <c r="GU549" t="s">
        <v>6</v>
      </c>
      <c r="GV549">
        <f t="shared" si="647"/>
        <v>0</v>
      </c>
      <c r="GW549">
        <v>1</v>
      </c>
      <c r="GX549">
        <f t="shared" si="648"/>
        <v>0</v>
      </c>
      <c r="HA549">
        <v>0</v>
      </c>
      <c r="HB549">
        <v>0</v>
      </c>
      <c r="IK549">
        <v>0</v>
      </c>
    </row>
    <row r="550" spans="1:255" x14ac:dyDescent="0.2">
      <c r="A550" s="2">
        <v>18</v>
      </c>
      <c r="B550" s="2">
        <v>1</v>
      </c>
      <c r="C550" s="2">
        <v>1220</v>
      </c>
      <c r="D550" s="2"/>
      <c r="E550" s="2" t="s">
        <v>829</v>
      </c>
      <c r="F550" s="2" t="s">
        <v>830</v>
      </c>
      <c r="G550" s="2" t="s">
        <v>831</v>
      </c>
      <c r="H550" s="2" t="s">
        <v>168</v>
      </c>
      <c r="I550" s="2">
        <f>I548*J550</f>
        <v>1</v>
      </c>
      <c r="J550" s="2">
        <v>10</v>
      </c>
      <c r="K550" s="2"/>
      <c r="L550" s="2"/>
      <c r="M550" s="2"/>
      <c r="N550" s="2"/>
      <c r="O550" s="2">
        <f t="shared" si="613"/>
        <v>318</v>
      </c>
      <c r="P550" s="2">
        <f t="shared" si="614"/>
        <v>318</v>
      </c>
      <c r="Q550" s="2">
        <f t="shared" si="615"/>
        <v>0</v>
      </c>
      <c r="R550" s="2">
        <f t="shared" si="616"/>
        <v>0</v>
      </c>
      <c r="S550" s="2">
        <f t="shared" si="617"/>
        <v>0</v>
      </c>
      <c r="T550" s="2">
        <f t="shared" si="618"/>
        <v>0</v>
      </c>
      <c r="U550" s="2">
        <f t="shared" si="619"/>
        <v>0</v>
      </c>
      <c r="V550" s="2">
        <f t="shared" si="620"/>
        <v>0</v>
      </c>
      <c r="W550" s="2">
        <f t="shared" si="621"/>
        <v>0</v>
      </c>
      <c r="X550" s="2">
        <f t="shared" si="622"/>
        <v>0</v>
      </c>
      <c r="Y550" s="2">
        <f t="shared" si="623"/>
        <v>0</v>
      </c>
      <c r="Z550" s="2"/>
      <c r="AA550" s="2">
        <v>16688585</v>
      </c>
      <c r="AB550" s="2">
        <f t="shared" si="624"/>
        <v>318</v>
      </c>
      <c r="AC550" s="2">
        <f t="shared" si="625"/>
        <v>318</v>
      </c>
      <c r="AD550" s="2">
        <f t="shared" ref="AD550:AD557" si="655">ROUND((((ET550)-(EU550))+AE550),6)</f>
        <v>0</v>
      </c>
      <c r="AE550" s="2">
        <f t="shared" ref="AE550:AF557" si="656">ROUND((EU550),6)</f>
        <v>0</v>
      </c>
      <c r="AF550" s="2">
        <f t="shared" si="656"/>
        <v>0</v>
      </c>
      <c r="AG550" s="2">
        <f t="shared" si="627"/>
        <v>0</v>
      </c>
      <c r="AH550" s="2">
        <f t="shared" ref="AH550:AI557" si="657">(EW550)</f>
        <v>0</v>
      </c>
      <c r="AI550" s="2">
        <f t="shared" si="657"/>
        <v>0</v>
      </c>
      <c r="AJ550" s="2">
        <f t="shared" si="629"/>
        <v>0</v>
      </c>
      <c r="AK550" s="2">
        <v>318</v>
      </c>
      <c r="AL550" s="2">
        <v>318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115</v>
      </c>
      <c r="AU550" s="2">
        <v>71</v>
      </c>
      <c r="AV550" s="2">
        <v>1</v>
      </c>
      <c r="AW550" s="2">
        <v>1</v>
      </c>
      <c r="AX550" s="2"/>
      <c r="AY550" s="2"/>
      <c r="AZ550" s="2">
        <v>1</v>
      </c>
      <c r="BA550" s="2">
        <v>1</v>
      </c>
      <c r="BB550" s="2">
        <v>1</v>
      </c>
      <c r="BC550" s="2">
        <v>1</v>
      </c>
      <c r="BD550" s="2" t="s">
        <v>6</v>
      </c>
      <c r="BE550" s="2" t="s">
        <v>6</v>
      </c>
      <c r="BF550" s="2" t="s">
        <v>6</v>
      </c>
      <c r="BG550" s="2" t="s">
        <v>6</v>
      </c>
      <c r="BH550" s="2">
        <v>3</v>
      </c>
      <c r="BI550" s="2">
        <v>1</v>
      </c>
      <c r="BJ550" s="2" t="s">
        <v>832</v>
      </c>
      <c r="BK550" s="2"/>
      <c r="BL550" s="2"/>
      <c r="BM550" s="2">
        <v>17001</v>
      </c>
      <c r="BN550" s="2">
        <v>0</v>
      </c>
      <c r="BO550" s="2" t="s">
        <v>6</v>
      </c>
      <c r="BP550" s="2">
        <v>0</v>
      </c>
      <c r="BQ550" s="2">
        <v>2</v>
      </c>
      <c r="BR550" s="2">
        <v>0</v>
      </c>
      <c r="BS550" s="2">
        <v>1</v>
      </c>
      <c r="BT550" s="2">
        <v>1</v>
      </c>
      <c r="BU550" s="2">
        <v>1</v>
      </c>
      <c r="BV550" s="2">
        <v>1</v>
      </c>
      <c r="BW550" s="2">
        <v>1</v>
      </c>
      <c r="BX550" s="2">
        <v>1</v>
      </c>
      <c r="BY550" s="2" t="s">
        <v>6</v>
      </c>
      <c r="BZ550" s="2">
        <v>128</v>
      </c>
      <c r="CA550" s="2">
        <v>83</v>
      </c>
      <c r="CB550" s="2"/>
      <c r="CC550" s="2"/>
      <c r="CD550" s="2"/>
      <c r="CE550" s="2"/>
      <c r="CF550" s="2">
        <v>0</v>
      </c>
      <c r="CG550" s="2">
        <v>0</v>
      </c>
      <c r="CH550" s="2"/>
      <c r="CI550" s="2"/>
      <c r="CJ550" s="2"/>
      <c r="CK550" s="2"/>
      <c r="CL550" s="2"/>
      <c r="CM550" s="2">
        <v>0</v>
      </c>
      <c r="CN550" s="2" t="s">
        <v>6</v>
      </c>
      <c r="CO550" s="2">
        <v>0</v>
      </c>
      <c r="CP550" s="2">
        <f t="shared" si="630"/>
        <v>318</v>
      </c>
      <c r="CQ550" s="2">
        <f t="shared" si="631"/>
        <v>318</v>
      </c>
      <c r="CR550" s="2">
        <f t="shared" si="632"/>
        <v>0</v>
      </c>
      <c r="CS550" s="2">
        <f t="shared" si="633"/>
        <v>0</v>
      </c>
      <c r="CT550" s="2">
        <f t="shared" si="634"/>
        <v>0</v>
      </c>
      <c r="CU550" s="2">
        <f t="shared" si="635"/>
        <v>0</v>
      </c>
      <c r="CV550" s="2">
        <f t="shared" si="636"/>
        <v>0</v>
      </c>
      <c r="CW550" s="2">
        <f t="shared" si="637"/>
        <v>0</v>
      </c>
      <c r="CX550" s="2">
        <f t="shared" si="638"/>
        <v>0</v>
      </c>
      <c r="CY550" s="2">
        <f t="shared" si="639"/>
        <v>0</v>
      </c>
      <c r="CZ550" s="2">
        <f t="shared" si="640"/>
        <v>0</v>
      </c>
      <c r="DA550" s="2"/>
      <c r="DB550" s="2"/>
      <c r="DC550" s="2" t="s">
        <v>6</v>
      </c>
      <c r="DD550" s="2" t="s">
        <v>6</v>
      </c>
      <c r="DE550" s="2" t="s">
        <v>6</v>
      </c>
      <c r="DF550" s="2" t="s">
        <v>6</v>
      </c>
      <c r="DG550" s="2" t="s">
        <v>6</v>
      </c>
      <c r="DH550" s="2" t="s">
        <v>6</v>
      </c>
      <c r="DI550" s="2" t="s">
        <v>6</v>
      </c>
      <c r="DJ550" s="2" t="s">
        <v>6</v>
      </c>
      <c r="DK550" s="2" t="s">
        <v>6</v>
      </c>
      <c r="DL550" s="2" t="s">
        <v>6</v>
      </c>
      <c r="DM550" s="2" t="s">
        <v>6</v>
      </c>
      <c r="DN550" s="2">
        <v>0</v>
      </c>
      <c r="DO550" s="2">
        <v>0</v>
      </c>
      <c r="DP550" s="2">
        <v>1</v>
      </c>
      <c r="DQ550" s="2">
        <v>1</v>
      </c>
      <c r="DR550" s="2"/>
      <c r="DS550" s="2"/>
      <c r="DT550" s="2"/>
      <c r="DU550" s="2">
        <v>1013</v>
      </c>
      <c r="DV550" s="2" t="s">
        <v>168</v>
      </c>
      <c r="DW550" s="2" t="s">
        <v>168</v>
      </c>
      <c r="DX550" s="2">
        <v>1</v>
      </c>
      <c r="DY550" s="2"/>
      <c r="DZ550" s="2"/>
      <c r="EA550" s="2"/>
      <c r="EB550" s="2"/>
      <c r="EC550" s="2"/>
      <c r="ED550" s="2"/>
      <c r="EE550" s="2">
        <v>16510515</v>
      </c>
      <c r="EF550" s="2">
        <v>2</v>
      </c>
      <c r="EG550" s="2" t="s">
        <v>20</v>
      </c>
      <c r="EH550" s="2">
        <v>0</v>
      </c>
      <c r="EI550" s="2" t="s">
        <v>6</v>
      </c>
      <c r="EJ550" s="2">
        <v>1</v>
      </c>
      <c r="EK550" s="2">
        <v>17001</v>
      </c>
      <c r="EL550" s="2" t="s">
        <v>827</v>
      </c>
      <c r="EM550" s="2" t="s">
        <v>828</v>
      </c>
      <c r="EN550" s="2"/>
      <c r="EO550" s="2" t="s">
        <v>6</v>
      </c>
      <c r="EP550" s="2"/>
      <c r="EQ550" s="2">
        <v>0</v>
      </c>
      <c r="ER550" s="2">
        <v>318</v>
      </c>
      <c r="ES550" s="2">
        <v>318</v>
      </c>
      <c r="ET550" s="2">
        <v>0</v>
      </c>
      <c r="EU550" s="2">
        <v>0</v>
      </c>
      <c r="EV550" s="2">
        <v>0</v>
      </c>
      <c r="EW550" s="2">
        <v>0</v>
      </c>
      <c r="EX550" s="2">
        <v>0</v>
      </c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>
        <v>0</v>
      </c>
      <c r="FR550" s="2">
        <f t="shared" si="641"/>
        <v>0</v>
      </c>
      <c r="FS550" s="2">
        <v>0</v>
      </c>
      <c r="FT550" s="2" t="s">
        <v>23</v>
      </c>
      <c r="FU550" s="2" t="s">
        <v>24</v>
      </c>
      <c r="FV550" s="2"/>
      <c r="FW550" s="2"/>
      <c r="FX550" s="2">
        <v>115.2</v>
      </c>
      <c r="FY550" s="2">
        <v>70.55</v>
      </c>
      <c r="FZ550" s="2"/>
      <c r="GA550" s="2" t="s">
        <v>6</v>
      </c>
      <c r="GB550" s="2"/>
      <c r="GC550" s="2"/>
      <c r="GD550" s="2">
        <v>0</v>
      </c>
      <c r="GE550" s="2"/>
      <c r="GF550" s="2">
        <v>763202269</v>
      </c>
      <c r="GG550" s="2">
        <v>2</v>
      </c>
      <c r="GH550" s="2">
        <v>1</v>
      </c>
      <c r="GI550" s="2">
        <v>-2</v>
      </c>
      <c r="GJ550" s="2">
        <v>0</v>
      </c>
      <c r="GK550" s="2">
        <f>ROUND(R550*(R12)/100,2)</f>
        <v>0</v>
      </c>
      <c r="GL550" s="2">
        <f t="shared" si="642"/>
        <v>0</v>
      </c>
      <c r="GM550" s="2">
        <f t="shared" si="643"/>
        <v>318</v>
      </c>
      <c r="GN550" s="2">
        <f t="shared" si="644"/>
        <v>318</v>
      </c>
      <c r="GO550" s="2">
        <f t="shared" si="645"/>
        <v>0</v>
      </c>
      <c r="GP550" s="2">
        <f t="shared" si="646"/>
        <v>0</v>
      </c>
      <c r="GQ550" s="2"/>
      <c r="GR550" s="2">
        <v>0</v>
      </c>
      <c r="GS550" s="2">
        <v>3</v>
      </c>
      <c r="GT550" s="2">
        <v>0</v>
      </c>
      <c r="GU550" s="2" t="s">
        <v>6</v>
      </c>
      <c r="GV550" s="2">
        <f t="shared" si="647"/>
        <v>0</v>
      </c>
      <c r="GW550" s="2">
        <v>1</v>
      </c>
      <c r="GX550" s="2">
        <f t="shared" si="648"/>
        <v>0</v>
      </c>
      <c r="GY550" s="2"/>
      <c r="GZ550" s="2"/>
      <c r="HA550" s="2">
        <v>0</v>
      </c>
      <c r="HB550" s="2">
        <v>0</v>
      </c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>
        <v>0</v>
      </c>
      <c r="IL550" s="2"/>
      <c r="IM550" s="2"/>
      <c r="IN550" s="2"/>
      <c r="IO550" s="2"/>
      <c r="IP550" s="2"/>
      <c r="IQ550" s="2"/>
      <c r="IR550" s="2"/>
      <c r="IS550" s="2"/>
      <c r="IT550" s="2"/>
      <c r="IU550" s="2"/>
    </row>
    <row r="551" spans="1:255" x14ac:dyDescent="0.2">
      <c r="A551">
        <v>18</v>
      </c>
      <c r="B551">
        <v>1</v>
      </c>
      <c r="C551">
        <v>1237</v>
      </c>
      <c r="E551" t="s">
        <v>829</v>
      </c>
      <c r="F551" t="s">
        <v>830</v>
      </c>
      <c r="G551" t="s">
        <v>831</v>
      </c>
      <c r="H551" t="s">
        <v>168</v>
      </c>
      <c r="I551">
        <f>I549*J551</f>
        <v>1</v>
      </c>
      <c r="J551">
        <v>10</v>
      </c>
      <c r="O551">
        <f t="shared" si="613"/>
        <v>2267.34</v>
      </c>
      <c r="P551">
        <f t="shared" si="614"/>
        <v>2267.34</v>
      </c>
      <c r="Q551">
        <f t="shared" si="615"/>
        <v>0</v>
      </c>
      <c r="R551">
        <f t="shared" si="616"/>
        <v>0</v>
      </c>
      <c r="S551">
        <f t="shared" si="617"/>
        <v>0</v>
      </c>
      <c r="T551">
        <f t="shared" si="618"/>
        <v>0</v>
      </c>
      <c r="U551">
        <f t="shared" si="619"/>
        <v>0</v>
      </c>
      <c r="V551">
        <f t="shared" si="620"/>
        <v>0</v>
      </c>
      <c r="W551">
        <f t="shared" si="621"/>
        <v>0</v>
      </c>
      <c r="X551">
        <f t="shared" si="622"/>
        <v>0</v>
      </c>
      <c r="Y551">
        <f t="shared" si="623"/>
        <v>0</v>
      </c>
      <c r="AA551">
        <v>16688586</v>
      </c>
      <c r="AB551">
        <f t="shared" si="624"/>
        <v>318</v>
      </c>
      <c r="AC551">
        <f t="shared" si="625"/>
        <v>318</v>
      </c>
      <c r="AD551">
        <f t="shared" si="655"/>
        <v>0</v>
      </c>
      <c r="AE551">
        <f t="shared" si="656"/>
        <v>0</v>
      </c>
      <c r="AF551">
        <f t="shared" si="656"/>
        <v>0</v>
      </c>
      <c r="AG551">
        <f t="shared" si="627"/>
        <v>0</v>
      </c>
      <c r="AH551">
        <f t="shared" si="657"/>
        <v>0</v>
      </c>
      <c r="AI551">
        <f t="shared" si="657"/>
        <v>0</v>
      </c>
      <c r="AJ551">
        <f t="shared" si="629"/>
        <v>0</v>
      </c>
      <c r="AK551">
        <v>318</v>
      </c>
      <c r="AL551">
        <v>318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115</v>
      </c>
      <c r="AU551">
        <v>71</v>
      </c>
      <c r="AV551">
        <v>1</v>
      </c>
      <c r="AW551">
        <v>1</v>
      </c>
      <c r="AZ551">
        <v>7.13</v>
      </c>
      <c r="BA551">
        <v>1</v>
      </c>
      <c r="BB551">
        <v>1</v>
      </c>
      <c r="BC551">
        <v>7.13</v>
      </c>
      <c r="BD551" t="s">
        <v>6</v>
      </c>
      <c r="BE551" t="s">
        <v>6</v>
      </c>
      <c r="BF551" t="s">
        <v>6</v>
      </c>
      <c r="BG551" t="s">
        <v>6</v>
      </c>
      <c r="BH551">
        <v>3</v>
      </c>
      <c r="BI551">
        <v>1</v>
      </c>
      <c r="BJ551" t="s">
        <v>832</v>
      </c>
      <c r="BM551">
        <v>17001</v>
      </c>
      <c r="BN551">
        <v>0</v>
      </c>
      <c r="BO551" t="s">
        <v>6</v>
      </c>
      <c r="BP551">
        <v>0</v>
      </c>
      <c r="BQ551">
        <v>2</v>
      </c>
      <c r="BR551">
        <v>0</v>
      </c>
      <c r="BS551">
        <v>1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6</v>
      </c>
      <c r="BZ551">
        <v>128</v>
      </c>
      <c r="CA551">
        <v>83</v>
      </c>
      <c r="CF551">
        <v>0</v>
      </c>
      <c r="CG551">
        <v>0</v>
      </c>
      <c r="CM551">
        <v>0</v>
      </c>
      <c r="CN551" t="s">
        <v>6</v>
      </c>
      <c r="CO551">
        <v>0</v>
      </c>
      <c r="CP551">
        <f t="shared" si="630"/>
        <v>2267.34</v>
      </c>
      <c r="CQ551">
        <f t="shared" si="631"/>
        <v>2267.34</v>
      </c>
      <c r="CR551">
        <f t="shared" si="632"/>
        <v>0</v>
      </c>
      <c r="CS551">
        <f t="shared" si="633"/>
        <v>0</v>
      </c>
      <c r="CT551">
        <f t="shared" si="634"/>
        <v>0</v>
      </c>
      <c r="CU551">
        <f t="shared" si="635"/>
        <v>0</v>
      </c>
      <c r="CV551">
        <f t="shared" si="636"/>
        <v>0</v>
      </c>
      <c r="CW551">
        <f t="shared" si="637"/>
        <v>0</v>
      </c>
      <c r="CX551">
        <f t="shared" si="638"/>
        <v>0</v>
      </c>
      <c r="CY551">
        <f t="shared" si="639"/>
        <v>0</v>
      </c>
      <c r="CZ551">
        <f t="shared" si="640"/>
        <v>0</v>
      </c>
      <c r="DC551" t="s">
        <v>6</v>
      </c>
      <c r="DD551" t="s">
        <v>6</v>
      </c>
      <c r="DE551" t="s">
        <v>6</v>
      </c>
      <c r="DF551" t="s">
        <v>6</v>
      </c>
      <c r="DG551" t="s">
        <v>6</v>
      </c>
      <c r="DH551" t="s">
        <v>6</v>
      </c>
      <c r="DI551" t="s">
        <v>6</v>
      </c>
      <c r="DJ551" t="s">
        <v>6</v>
      </c>
      <c r="DK551" t="s">
        <v>6</v>
      </c>
      <c r="DL551" t="s">
        <v>6</v>
      </c>
      <c r="DM551" t="s">
        <v>6</v>
      </c>
      <c r="DN551">
        <v>0</v>
      </c>
      <c r="DO551">
        <v>0</v>
      </c>
      <c r="DP551">
        <v>1</v>
      </c>
      <c r="DQ551">
        <v>1</v>
      </c>
      <c r="DU551">
        <v>1013</v>
      </c>
      <c r="DV551" t="s">
        <v>168</v>
      </c>
      <c r="DW551" t="s">
        <v>168</v>
      </c>
      <c r="DX551">
        <v>1</v>
      </c>
      <c r="EE551">
        <v>16510515</v>
      </c>
      <c r="EF551">
        <v>2</v>
      </c>
      <c r="EG551" t="s">
        <v>20</v>
      </c>
      <c r="EH551">
        <v>0</v>
      </c>
      <c r="EI551" t="s">
        <v>6</v>
      </c>
      <c r="EJ551">
        <v>1</v>
      </c>
      <c r="EK551">
        <v>17001</v>
      </c>
      <c r="EL551" t="s">
        <v>827</v>
      </c>
      <c r="EM551" t="s">
        <v>828</v>
      </c>
      <c r="EO551" t="s">
        <v>6</v>
      </c>
      <c r="EQ551">
        <v>0</v>
      </c>
      <c r="ER551">
        <v>318</v>
      </c>
      <c r="ES551">
        <v>318</v>
      </c>
      <c r="ET551">
        <v>0</v>
      </c>
      <c r="EU551">
        <v>0</v>
      </c>
      <c r="EV551">
        <v>0</v>
      </c>
      <c r="EW551">
        <v>0</v>
      </c>
      <c r="EX551">
        <v>0</v>
      </c>
      <c r="FQ551">
        <v>0</v>
      </c>
      <c r="FR551">
        <f t="shared" si="641"/>
        <v>0</v>
      </c>
      <c r="FS551">
        <v>0</v>
      </c>
      <c r="FT551" t="s">
        <v>23</v>
      </c>
      <c r="FU551" t="s">
        <v>24</v>
      </c>
      <c r="FX551">
        <v>115.2</v>
      </c>
      <c r="FY551">
        <v>70.55</v>
      </c>
      <c r="GA551" t="s">
        <v>6</v>
      </c>
      <c r="GD551">
        <v>0</v>
      </c>
      <c r="GF551">
        <v>763202269</v>
      </c>
      <c r="GG551">
        <v>1</v>
      </c>
      <c r="GH551">
        <v>1</v>
      </c>
      <c r="GI551">
        <v>4</v>
      </c>
      <c r="GJ551">
        <v>0</v>
      </c>
      <c r="GK551">
        <f>ROUND(R551*(S12)/100,2)</f>
        <v>0</v>
      </c>
      <c r="GL551">
        <f t="shared" si="642"/>
        <v>0</v>
      </c>
      <c r="GM551">
        <f t="shared" si="643"/>
        <v>2267.34</v>
      </c>
      <c r="GN551">
        <f t="shared" si="644"/>
        <v>2267.34</v>
      </c>
      <c r="GO551">
        <f t="shared" si="645"/>
        <v>0</v>
      </c>
      <c r="GP551">
        <f t="shared" si="646"/>
        <v>0</v>
      </c>
      <c r="GR551">
        <v>0</v>
      </c>
      <c r="GS551">
        <v>3</v>
      </c>
      <c r="GT551">
        <v>0</v>
      </c>
      <c r="GU551" t="s">
        <v>6</v>
      </c>
      <c r="GV551">
        <f t="shared" si="647"/>
        <v>0</v>
      </c>
      <c r="GW551">
        <v>1</v>
      </c>
      <c r="GX551">
        <f t="shared" si="648"/>
        <v>0</v>
      </c>
      <c r="HA551">
        <v>0</v>
      </c>
      <c r="HB551">
        <v>0</v>
      </c>
      <c r="IK551">
        <v>0</v>
      </c>
    </row>
    <row r="552" spans="1:255" x14ac:dyDescent="0.2">
      <c r="A552" s="2">
        <v>18</v>
      </c>
      <c r="B552" s="2">
        <v>1</v>
      </c>
      <c r="C552" s="2">
        <v>1211</v>
      </c>
      <c r="D552" s="2"/>
      <c r="E552" s="2" t="s">
        <v>833</v>
      </c>
      <c r="F552" s="2" t="s">
        <v>704</v>
      </c>
      <c r="G552" s="2" t="s">
        <v>705</v>
      </c>
      <c r="H552" s="2" t="s">
        <v>538</v>
      </c>
      <c r="I552" s="2">
        <f>I548*J552</f>
        <v>0.2</v>
      </c>
      <c r="J552" s="2">
        <v>2</v>
      </c>
      <c r="K552" s="2"/>
      <c r="L552" s="2"/>
      <c r="M552" s="2"/>
      <c r="N552" s="2"/>
      <c r="O552" s="2">
        <f t="shared" si="613"/>
        <v>0</v>
      </c>
      <c r="P552" s="2">
        <f t="shared" si="614"/>
        <v>0</v>
      </c>
      <c r="Q552" s="2">
        <f t="shared" si="615"/>
        <v>0</v>
      </c>
      <c r="R552" s="2">
        <f t="shared" si="616"/>
        <v>0</v>
      </c>
      <c r="S552" s="2">
        <f t="shared" si="617"/>
        <v>0</v>
      </c>
      <c r="T552" s="2">
        <f t="shared" si="618"/>
        <v>0</v>
      </c>
      <c r="U552" s="2">
        <f t="shared" si="619"/>
        <v>0</v>
      </c>
      <c r="V552" s="2">
        <f t="shared" si="620"/>
        <v>0</v>
      </c>
      <c r="W552" s="2">
        <f t="shared" si="621"/>
        <v>0</v>
      </c>
      <c r="X552" s="2">
        <f t="shared" si="622"/>
        <v>0</v>
      </c>
      <c r="Y552" s="2">
        <f t="shared" si="623"/>
        <v>0</v>
      </c>
      <c r="Z552" s="2"/>
      <c r="AA552" s="2">
        <v>16688585</v>
      </c>
      <c r="AB552" s="2">
        <f t="shared" si="624"/>
        <v>0</v>
      </c>
      <c r="AC552" s="2">
        <f t="shared" si="625"/>
        <v>0</v>
      </c>
      <c r="AD552" s="2">
        <f t="shared" si="655"/>
        <v>0</v>
      </c>
      <c r="AE552" s="2">
        <f t="shared" si="656"/>
        <v>0</v>
      </c>
      <c r="AF552" s="2">
        <f t="shared" si="656"/>
        <v>0</v>
      </c>
      <c r="AG552" s="2">
        <f t="shared" si="627"/>
        <v>0</v>
      </c>
      <c r="AH552" s="2">
        <f t="shared" si="657"/>
        <v>0</v>
      </c>
      <c r="AI552" s="2">
        <f t="shared" si="657"/>
        <v>0</v>
      </c>
      <c r="AJ552" s="2">
        <f t="shared" si="629"/>
        <v>0</v>
      </c>
      <c r="AK552" s="2">
        <v>0</v>
      </c>
      <c r="AL552" s="2">
        <v>0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115</v>
      </c>
      <c r="AU552" s="2">
        <v>71</v>
      </c>
      <c r="AV552" s="2">
        <v>1</v>
      </c>
      <c r="AW552" s="2">
        <v>1</v>
      </c>
      <c r="AX552" s="2"/>
      <c r="AY552" s="2"/>
      <c r="AZ552" s="2">
        <v>1</v>
      </c>
      <c r="BA552" s="2">
        <v>1</v>
      </c>
      <c r="BB552" s="2">
        <v>1</v>
      </c>
      <c r="BC552" s="2">
        <v>1</v>
      </c>
      <c r="BD552" s="2" t="s">
        <v>6</v>
      </c>
      <c r="BE552" s="2" t="s">
        <v>6</v>
      </c>
      <c r="BF552" s="2" t="s">
        <v>6</v>
      </c>
      <c r="BG552" s="2" t="s">
        <v>6</v>
      </c>
      <c r="BH552" s="2">
        <v>3</v>
      </c>
      <c r="BI552" s="2">
        <v>1</v>
      </c>
      <c r="BJ552" s="2" t="s">
        <v>6</v>
      </c>
      <c r="BK552" s="2"/>
      <c r="BL552" s="2"/>
      <c r="BM552" s="2">
        <v>17001</v>
      </c>
      <c r="BN552" s="2">
        <v>0</v>
      </c>
      <c r="BO552" s="2" t="s">
        <v>6</v>
      </c>
      <c r="BP552" s="2">
        <v>0</v>
      </c>
      <c r="BQ552" s="2">
        <v>2</v>
      </c>
      <c r="BR552" s="2">
        <v>0</v>
      </c>
      <c r="BS552" s="2">
        <v>1</v>
      </c>
      <c r="BT552" s="2">
        <v>1</v>
      </c>
      <c r="BU552" s="2">
        <v>1</v>
      </c>
      <c r="BV552" s="2">
        <v>1</v>
      </c>
      <c r="BW552" s="2">
        <v>1</v>
      </c>
      <c r="BX552" s="2">
        <v>1</v>
      </c>
      <c r="BY552" s="2" t="s">
        <v>6</v>
      </c>
      <c r="BZ552" s="2">
        <v>128</v>
      </c>
      <c r="CA552" s="2">
        <v>83</v>
      </c>
      <c r="CB552" s="2"/>
      <c r="CC552" s="2"/>
      <c r="CD552" s="2"/>
      <c r="CE552" s="2"/>
      <c r="CF552" s="2">
        <v>0</v>
      </c>
      <c r="CG552" s="2">
        <v>0</v>
      </c>
      <c r="CH552" s="2"/>
      <c r="CI552" s="2"/>
      <c r="CJ552" s="2"/>
      <c r="CK552" s="2"/>
      <c r="CL552" s="2"/>
      <c r="CM552" s="2">
        <v>0</v>
      </c>
      <c r="CN552" s="2" t="s">
        <v>6</v>
      </c>
      <c r="CO552" s="2">
        <v>0</v>
      </c>
      <c r="CP552" s="2">
        <f t="shared" si="630"/>
        <v>0</v>
      </c>
      <c r="CQ552" s="2">
        <f t="shared" si="631"/>
        <v>0</v>
      </c>
      <c r="CR552" s="2">
        <f t="shared" si="632"/>
        <v>0</v>
      </c>
      <c r="CS552" s="2">
        <f t="shared" si="633"/>
        <v>0</v>
      </c>
      <c r="CT552" s="2">
        <f t="shared" si="634"/>
        <v>0</v>
      </c>
      <c r="CU552" s="2">
        <f t="shared" si="635"/>
        <v>0</v>
      </c>
      <c r="CV552" s="2">
        <f t="shared" si="636"/>
        <v>0</v>
      </c>
      <c r="CW552" s="2">
        <f t="shared" si="637"/>
        <v>0</v>
      </c>
      <c r="CX552" s="2">
        <f t="shared" si="638"/>
        <v>0</v>
      </c>
      <c r="CY552" s="2">
        <f t="shared" si="639"/>
        <v>0</v>
      </c>
      <c r="CZ552" s="2">
        <f t="shared" si="640"/>
        <v>0</v>
      </c>
      <c r="DA552" s="2"/>
      <c r="DB552" s="2"/>
      <c r="DC552" s="2" t="s">
        <v>6</v>
      </c>
      <c r="DD552" s="2" t="s">
        <v>6</v>
      </c>
      <c r="DE552" s="2" t="s">
        <v>6</v>
      </c>
      <c r="DF552" s="2" t="s">
        <v>6</v>
      </c>
      <c r="DG552" s="2" t="s">
        <v>6</v>
      </c>
      <c r="DH552" s="2" t="s">
        <v>6</v>
      </c>
      <c r="DI552" s="2" t="s">
        <v>6</v>
      </c>
      <c r="DJ552" s="2" t="s">
        <v>6</v>
      </c>
      <c r="DK552" s="2" t="s">
        <v>6</v>
      </c>
      <c r="DL552" s="2" t="s">
        <v>6</v>
      </c>
      <c r="DM552" s="2" t="s">
        <v>6</v>
      </c>
      <c r="DN552" s="2">
        <v>0</v>
      </c>
      <c r="DO552" s="2">
        <v>0</v>
      </c>
      <c r="DP552" s="2">
        <v>1</v>
      </c>
      <c r="DQ552" s="2">
        <v>1</v>
      </c>
      <c r="DR552" s="2"/>
      <c r="DS552" s="2"/>
      <c r="DT552" s="2"/>
      <c r="DU552" s="2">
        <v>1010</v>
      </c>
      <c r="DV552" s="2" t="s">
        <v>538</v>
      </c>
      <c r="DW552" s="2" t="s">
        <v>538</v>
      </c>
      <c r="DX552" s="2">
        <v>10</v>
      </c>
      <c r="DY552" s="2"/>
      <c r="DZ552" s="2"/>
      <c r="EA552" s="2"/>
      <c r="EB552" s="2"/>
      <c r="EC552" s="2"/>
      <c r="ED552" s="2"/>
      <c r="EE552" s="2">
        <v>16510515</v>
      </c>
      <c r="EF552" s="2">
        <v>2</v>
      </c>
      <c r="EG552" s="2" t="s">
        <v>20</v>
      </c>
      <c r="EH552" s="2">
        <v>0</v>
      </c>
      <c r="EI552" s="2" t="s">
        <v>6</v>
      </c>
      <c r="EJ552" s="2">
        <v>1</v>
      </c>
      <c r="EK552" s="2">
        <v>17001</v>
      </c>
      <c r="EL552" s="2" t="s">
        <v>827</v>
      </c>
      <c r="EM552" s="2" t="s">
        <v>828</v>
      </c>
      <c r="EN552" s="2"/>
      <c r="EO552" s="2" t="s">
        <v>6</v>
      </c>
      <c r="EP552" s="2"/>
      <c r="EQ552" s="2">
        <v>0</v>
      </c>
      <c r="ER552" s="2">
        <v>0</v>
      </c>
      <c r="ES552" s="2">
        <v>0</v>
      </c>
      <c r="ET552" s="2">
        <v>0</v>
      </c>
      <c r="EU552" s="2">
        <v>0</v>
      </c>
      <c r="EV552" s="2">
        <v>0</v>
      </c>
      <c r="EW552" s="2">
        <v>0</v>
      </c>
      <c r="EX552" s="2">
        <v>0</v>
      </c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>
        <v>0</v>
      </c>
      <c r="FR552" s="2">
        <f t="shared" si="641"/>
        <v>0</v>
      </c>
      <c r="FS552" s="2">
        <v>0</v>
      </c>
      <c r="FT552" s="2" t="s">
        <v>23</v>
      </c>
      <c r="FU552" s="2" t="s">
        <v>24</v>
      </c>
      <c r="FV552" s="2"/>
      <c r="FW552" s="2"/>
      <c r="FX552" s="2">
        <v>115.2</v>
      </c>
      <c r="FY552" s="2">
        <v>70.55</v>
      </c>
      <c r="FZ552" s="2"/>
      <c r="GA552" s="2" t="s">
        <v>6</v>
      </c>
      <c r="GB552" s="2"/>
      <c r="GC552" s="2"/>
      <c r="GD552" s="2">
        <v>0</v>
      </c>
      <c r="GE552" s="2"/>
      <c r="GF552" s="2">
        <v>488433216</v>
      </c>
      <c r="GG552" s="2">
        <v>2</v>
      </c>
      <c r="GH552" s="2">
        <v>1</v>
      </c>
      <c r="GI552" s="2">
        <v>-2</v>
      </c>
      <c r="GJ552" s="2">
        <v>0</v>
      </c>
      <c r="GK552" s="2">
        <f>ROUND(R552*(R12)/100,2)</f>
        <v>0</v>
      </c>
      <c r="GL552" s="2">
        <f t="shared" si="642"/>
        <v>0</v>
      </c>
      <c r="GM552" s="2">
        <f t="shared" si="643"/>
        <v>0</v>
      </c>
      <c r="GN552" s="2">
        <f t="shared" si="644"/>
        <v>0</v>
      </c>
      <c r="GO552" s="2">
        <f t="shared" si="645"/>
        <v>0</v>
      </c>
      <c r="GP552" s="2">
        <f t="shared" si="646"/>
        <v>0</v>
      </c>
      <c r="GQ552" s="2"/>
      <c r="GR552" s="2">
        <v>0</v>
      </c>
      <c r="GS552" s="2">
        <v>3</v>
      </c>
      <c r="GT552" s="2">
        <v>0</v>
      </c>
      <c r="GU552" s="2" t="s">
        <v>6</v>
      </c>
      <c r="GV552" s="2">
        <f t="shared" si="647"/>
        <v>0</v>
      </c>
      <c r="GW552" s="2">
        <v>1</v>
      </c>
      <c r="GX552" s="2">
        <f t="shared" si="648"/>
        <v>0</v>
      </c>
      <c r="GY552" s="2"/>
      <c r="GZ552" s="2"/>
      <c r="HA552" s="2">
        <v>0</v>
      </c>
      <c r="HB552" s="2">
        <v>0</v>
      </c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>
        <v>0</v>
      </c>
      <c r="IL552" s="2"/>
      <c r="IM552" s="2"/>
      <c r="IN552" s="2"/>
      <c r="IO552" s="2"/>
      <c r="IP552" s="2"/>
      <c r="IQ552" s="2"/>
      <c r="IR552" s="2"/>
      <c r="IS552" s="2"/>
      <c r="IT552" s="2"/>
      <c r="IU552" s="2"/>
    </row>
    <row r="553" spans="1:255" x14ac:dyDescent="0.2">
      <c r="A553">
        <v>18</v>
      </c>
      <c r="B553">
        <v>1</v>
      </c>
      <c r="C553">
        <v>1228</v>
      </c>
      <c r="E553" t="s">
        <v>833</v>
      </c>
      <c r="F553" t="s">
        <v>704</v>
      </c>
      <c r="G553" t="s">
        <v>705</v>
      </c>
      <c r="H553" t="s">
        <v>538</v>
      </c>
      <c r="I553">
        <f>I549*J553</f>
        <v>0.2</v>
      </c>
      <c r="J553">
        <v>2</v>
      </c>
      <c r="O553">
        <f t="shared" si="613"/>
        <v>0</v>
      </c>
      <c r="P553">
        <f t="shared" si="614"/>
        <v>0</v>
      </c>
      <c r="Q553">
        <f t="shared" si="615"/>
        <v>0</v>
      </c>
      <c r="R553">
        <f t="shared" si="616"/>
        <v>0</v>
      </c>
      <c r="S553">
        <f t="shared" si="617"/>
        <v>0</v>
      </c>
      <c r="T553">
        <f t="shared" si="618"/>
        <v>0</v>
      </c>
      <c r="U553">
        <f t="shared" si="619"/>
        <v>0</v>
      </c>
      <c r="V553">
        <f t="shared" si="620"/>
        <v>0</v>
      </c>
      <c r="W553">
        <f t="shared" si="621"/>
        <v>0</v>
      </c>
      <c r="X553">
        <f t="shared" si="622"/>
        <v>0</v>
      </c>
      <c r="Y553">
        <f t="shared" si="623"/>
        <v>0</v>
      </c>
      <c r="AA553">
        <v>16688586</v>
      </c>
      <c r="AB553">
        <f t="shared" si="624"/>
        <v>0</v>
      </c>
      <c r="AC553">
        <f t="shared" si="625"/>
        <v>0</v>
      </c>
      <c r="AD553">
        <f t="shared" si="655"/>
        <v>0</v>
      </c>
      <c r="AE553">
        <f t="shared" si="656"/>
        <v>0</v>
      </c>
      <c r="AF553">
        <f t="shared" si="656"/>
        <v>0</v>
      </c>
      <c r="AG553">
        <f t="shared" si="627"/>
        <v>0</v>
      </c>
      <c r="AH553">
        <f t="shared" si="657"/>
        <v>0</v>
      </c>
      <c r="AI553">
        <f t="shared" si="657"/>
        <v>0</v>
      </c>
      <c r="AJ553">
        <f t="shared" si="629"/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115</v>
      </c>
      <c r="AU553">
        <v>71</v>
      </c>
      <c r="AV553">
        <v>1</v>
      </c>
      <c r="AW553">
        <v>1</v>
      </c>
      <c r="AZ553">
        <v>7.13</v>
      </c>
      <c r="BA553">
        <v>1</v>
      </c>
      <c r="BB553">
        <v>1</v>
      </c>
      <c r="BC553">
        <v>7.13</v>
      </c>
      <c r="BD553" t="s">
        <v>6</v>
      </c>
      <c r="BE553" t="s">
        <v>6</v>
      </c>
      <c r="BF553" t="s">
        <v>6</v>
      </c>
      <c r="BG553" t="s">
        <v>6</v>
      </c>
      <c r="BH553">
        <v>3</v>
      </c>
      <c r="BI553">
        <v>1</v>
      </c>
      <c r="BJ553" t="s">
        <v>6</v>
      </c>
      <c r="BM553">
        <v>17001</v>
      </c>
      <c r="BN553">
        <v>0</v>
      </c>
      <c r="BO553" t="s">
        <v>6</v>
      </c>
      <c r="BP553">
        <v>0</v>
      </c>
      <c r="BQ553">
        <v>2</v>
      </c>
      <c r="BR553">
        <v>0</v>
      </c>
      <c r="BS553">
        <v>1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6</v>
      </c>
      <c r="BZ553">
        <v>128</v>
      </c>
      <c r="CA553">
        <v>83</v>
      </c>
      <c r="CF553">
        <v>0</v>
      </c>
      <c r="CG553">
        <v>0</v>
      </c>
      <c r="CM553">
        <v>0</v>
      </c>
      <c r="CN553" t="s">
        <v>6</v>
      </c>
      <c r="CO553">
        <v>0</v>
      </c>
      <c r="CP553">
        <f t="shared" si="630"/>
        <v>0</v>
      </c>
      <c r="CQ553">
        <f t="shared" si="631"/>
        <v>0</v>
      </c>
      <c r="CR553">
        <f t="shared" si="632"/>
        <v>0</v>
      </c>
      <c r="CS553">
        <f t="shared" si="633"/>
        <v>0</v>
      </c>
      <c r="CT553">
        <f t="shared" si="634"/>
        <v>0</v>
      </c>
      <c r="CU553">
        <f t="shared" si="635"/>
        <v>0</v>
      </c>
      <c r="CV553">
        <f t="shared" si="636"/>
        <v>0</v>
      </c>
      <c r="CW553">
        <f t="shared" si="637"/>
        <v>0</v>
      </c>
      <c r="CX553">
        <f t="shared" si="638"/>
        <v>0</v>
      </c>
      <c r="CY553">
        <f t="shared" si="639"/>
        <v>0</v>
      </c>
      <c r="CZ553">
        <f t="shared" si="640"/>
        <v>0</v>
      </c>
      <c r="DC553" t="s">
        <v>6</v>
      </c>
      <c r="DD553" t="s">
        <v>6</v>
      </c>
      <c r="DE553" t="s">
        <v>6</v>
      </c>
      <c r="DF553" t="s">
        <v>6</v>
      </c>
      <c r="DG553" t="s">
        <v>6</v>
      </c>
      <c r="DH553" t="s">
        <v>6</v>
      </c>
      <c r="DI553" t="s">
        <v>6</v>
      </c>
      <c r="DJ553" t="s">
        <v>6</v>
      </c>
      <c r="DK553" t="s">
        <v>6</v>
      </c>
      <c r="DL553" t="s">
        <v>6</v>
      </c>
      <c r="DM553" t="s">
        <v>6</v>
      </c>
      <c r="DN553">
        <v>0</v>
      </c>
      <c r="DO553">
        <v>0</v>
      </c>
      <c r="DP553">
        <v>1</v>
      </c>
      <c r="DQ553">
        <v>1</v>
      </c>
      <c r="DU553">
        <v>1010</v>
      </c>
      <c r="DV553" t="s">
        <v>538</v>
      </c>
      <c r="DW553" t="s">
        <v>538</v>
      </c>
      <c r="DX553">
        <v>10</v>
      </c>
      <c r="EE553">
        <v>16510515</v>
      </c>
      <c r="EF553">
        <v>2</v>
      </c>
      <c r="EG553" t="s">
        <v>20</v>
      </c>
      <c r="EH553">
        <v>0</v>
      </c>
      <c r="EI553" t="s">
        <v>6</v>
      </c>
      <c r="EJ553">
        <v>1</v>
      </c>
      <c r="EK553">
        <v>17001</v>
      </c>
      <c r="EL553" t="s">
        <v>827</v>
      </c>
      <c r="EM553" t="s">
        <v>828</v>
      </c>
      <c r="EO553" t="s">
        <v>6</v>
      </c>
      <c r="EQ553">
        <v>0</v>
      </c>
      <c r="ER553">
        <v>0</v>
      </c>
      <c r="ES553">
        <v>0</v>
      </c>
      <c r="ET553">
        <v>0</v>
      </c>
      <c r="EU553">
        <v>0</v>
      </c>
      <c r="EV553">
        <v>0</v>
      </c>
      <c r="EW553">
        <v>0</v>
      </c>
      <c r="EX553">
        <v>0</v>
      </c>
      <c r="FQ553">
        <v>0</v>
      </c>
      <c r="FR553">
        <f t="shared" si="641"/>
        <v>0</v>
      </c>
      <c r="FS553">
        <v>0</v>
      </c>
      <c r="FT553" t="s">
        <v>23</v>
      </c>
      <c r="FU553" t="s">
        <v>24</v>
      </c>
      <c r="FX553">
        <v>115.2</v>
      </c>
      <c r="FY553">
        <v>70.55</v>
      </c>
      <c r="GA553" t="s">
        <v>6</v>
      </c>
      <c r="GD553">
        <v>0</v>
      </c>
      <c r="GF553">
        <v>488433216</v>
      </c>
      <c r="GG553">
        <v>1</v>
      </c>
      <c r="GH553">
        <v>1</v>
      </c>
      <c r="GI553">
        <v>4</v>
      </c>
      <c r="GJ553">
        <v>0</v>
      </c>
      <c r="GK553">
        <f>ROUND(R553*(S12)/100,2)</f>
        <v>0</v>
      </c>
      <c r="GL553">
        <f t="shared" si="642"/>
        <v>0</v>
      </c>
      <c r="GM553">
        <f t="shared" si="643"/>
        <v>0</v>
      </c>
      <c r="GN553">
        <f t="shared" si="644"/>
        <v>0</v>
      </c>
      <c r="GO553">
        <f t="shared" si="645"/>
        <v>0</v>
      </c>
      <c r="GP553">
        <f t="shared" si="646"/>
        <v>0</v>
      </c>
      <c r="GR553">
        <v>0</v>
      </c>
      <c r="GS553">
        <v>3</v>
      </c>
      <c r="GT553">
        <v>0</v>
      </c>
      <c r="GU553" t="s">
        <v>6</v>
      </c>
      <c r="GV553">
        <f t="shared" si="647"/>
        <v>0</v>
      </c>
      <c r="GW553">
        <v>1</v>
      </c>
      <c r="GX553">
        <f t="shared" si="648"/>
        <v>0</v>
      </c>
      <c r="HA553">
        <v>0</v>
      </c>
      <c r="HB553">
        <v>0</v>
      </c>
      <c r="IK553">
        <v>0</v>
      </c>
    </row>
    <row r="554" spans="1:255" x14ac:dyDescent="0.2">
      <c r="A554" s="2">
        <v>18</v>
      </c>
      <c r="B554" s="2">
        <v>1</v>
      </c>
      <c r="C554" s="2">
        <v>1212</v>
      </c>
      <c r="D554" s="2"/>
      <c r="E554" s="2" t="s">
        <v>834</v>
      </c>
      <c r="F554" s="2" t="s">
        <v>835</v>
      </c>
      <c r="G554" s="2" t="s">
        <v>836</v>
      </c>
      <c r="H554" s="2" t="s">
        <v>250</v>
      </c>
      <c r="I554" s="2">
        <f>I548*J554</f>
        <v>0.02</v>
      </c>
      <c r="J554" s="2">
        <v>0.19999999999999998</v>
      </c>
      <c r="K554" s="2"/>
      <c r="L554" s="2"/>
      <c r="M554" s="2"/>
      <c r="N554" s="2"/>
      <c r="O554" s="2">
        <f t="shared" si="613"/>
        <v>1.66</v>
      </c>
      <c r="P554" s="2">
        <f t="shared" si="614"/>
        <v>1.66</v>
      </c>
      <c r="Q554" s="2">
        <f t="shared" si="615"/>
        <v>0</v>
      </c>
      <c r="R554" s="2">
        <f t="shared" si="616"/>
        <v>0</v>
      </c>
      <c r="S554" s="2">
        <f t="shared" si="617"/>
        <v>0</v>
      </c>
      <c r="T554" s="2">
        <f t="shared" si="618"/>
        <v>0</v>
      </c>
      <c r="U554" s="2">
        <f t="shared" si="619"/>
        <v>0</v>
      </c>
      <c r="V554" s="2">
        <f t="shared" si="620"/>
        <v>0</v>
      </c>
      <c r="W554" s="2">
        <f t="shared" si="621"/>
        <v>0</v>
      </c>
      <c r="X554" s="2">
        <f t="shared" si="622"/>
        <v>0</v>
      </c>
      <c r="Y554" s="2">
        <f t="shared" si="623"/>
        <v>0</v>
      </c>
      <c r="Z554" s="2"/>
      <c r="AA554" s="2">
        <v>16688585</v>
      </c>
      <c r="AB554" s="2">
        <f t="shared" si="624"/>
        <v>83</v>
      </c>
      <c r="AC554" s="2">
        <f t="shared" si="625"/>
        <v>83</v>
      </c>
      <c r="AD554" s="2">
        <f t="shared" si="655"/>
        <v>0</v>
      </c>
      <c r="AE554" s="2">
        <f t="shared" si="656"/>
        <v>0</v>
      </c>
      <c r="AF554" s="2">
        <f t="shared" si="656"/>
        <v>0</v>
      </c>
      <c r="AG554" s="2">
        <f t="shared" si="627"/>
        <v>0</v>
      </c>
      <c r="AH554" s="2">
        <f t="shared" si="657"/>
        <v>0</v>
      </c>
      <c r="AI554" s="2">
        <f t="shared" si="657"/>
        <v>0</v>
      </c>
      <c r="AJ554" s="2">
        <f t="shared" si="629"/>
        <v>0</v>
      </c>
      <c r="AK554" s="2">
        <v>83</v>
      </c>
      <c r="AL554" s="2">
        <v>83</v>
      </c>
      <c r="AM554" s="2">
        <v>0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  <c r="AS554" s="2">
        <v>0</v>
      </c>
      <c r="AT554" s="2">
        <v>115</v>
      </c>
      <c r="AU554" s="2">
        <v>71</v>
      </c>
      <c r="AV554" s="2">
        <v>1</v>
      </c>
      <c r="AW554" s="2">
        <v>1</v>
      </c>
      <c r="AX554" s="2"/>
      <c r="AY554" s="2"/>
      <c r="AZ554" s="2">
        <v>1</v>
      </c>
      <c r="BA554" s="2">
        <v>1</v>
      </c>
      <c r="BB554" s="2">
        <v>1</v>
      </c>
      <c r="BC554" s="2">
        <v>1</v>
      </c>
      <c r="BD554" s="2" t="s">
        <v>6</v>
      </c>
      <c r="BE554" s="2" t="s">
        <v>6</v>
      </c>
      <c r="BF554" s="2" t="s">
        <v>6</v>
      </c>
      <c r="BG554" s="2" t="s">
        <v>6</v>
      </c>
      <c r="BH554" s="2">
        <v>3</v>
      </c>
      <c r="BI554" s="2">
        <v>1</v>
      </c>
      <c r="BJ554" s="2" t="s">
        <v>837</v>
      </c>
      <c r="BK554" s="2"/>
      <c r="BL554" s="2"/>
      <c r="BM554" s="2">
        <v>17001</v>
      </c>
      <c r="BN554" s="2">
        <v>0</v>
      </c>
      <c r="BO554" s="2" t="s">
        <v>6</v>
      </c>
      <c r="BP554" s="2">
        <v>0</v>
      </c>
      <c r="BQ554" s="2">
        <v>2</v>
      </c>
      <c r="BR554" s="2">
        <v>0</v>
      </c>
      <c r="BS554" s="2">
        <v>1</v>
      </c>
      <c r="BT554" s="2">
        <v>1</v>
      </c>
      <c r="BU554" s="2">
        <v>1</v>
      </c>
      <c r="BV554" s="2">
        <v>1</v>
      </c>
      <c r="BW554" s="2">
        <v>1</v>
      </c>
      <c r="BX554" s="2">
        <v>1</v>
      </c>
      <c r="BY554" s="2" t="s">
        <v>6</v>
      </c>
      <c r="BZ554" s="2">
        <v>128</v>
      </c>
      <c r="CA554" s="2">
        <v>83</v>
      </c>
      <c r="CB554" s="2"/>
      <c r="CC554" s="2"/>
      <c r="CD554" s="2"/>
      <c r="CE554" s="2"/>
      <c r="CF554" s="2">
        <v>0</v>
      </c>
      <c r="CG554" s="2">
        <v>0</v>
      </c>
      <c r="CH554" s="2"/>
      <c r="CI554" s="2"/>
      <c r="CJ554" s="2"/>
      <c r="CK554" s="2"/>
      <c r="CL554" s="2"/>
      <c r="CM554" s="2">
        <v>0</v>
      </c>
      <c r="CN554" s="2" t="s">
        <v>6</v>
      </c>
      <c r="CO554" s="2">
        <v>0</v>
      </c>
      <c r="CP554" s="2">
        <f t="shared" si="630"/>
        <v>1.66</v>
      </c>
      <c r="CQ554" s="2">
        <f t="shared" si="631"/>
        <v>83</v>
      </c>
      <c r="CR554" s="2">
        <f t="shared" si="632"/>
        <v>0</v>
      </c>
      <c r="CS554" s="2">
        <f t="shared" si="633"/>
        <v>0</v>
      </c>
      <c r="CT554" s="2">
        <f t="shared" si="634"/>
        <v>0</v>
      </c>
      <c r="CU554" s="2">
        <f t="shared" si="635"/>
        <v>0</v>
      </c>
      <c r="CV554" s="2">
        <f t="shared" si="636"/>
        <v>0</v>
      </c>
      <c r="CW554" s="2">
        <f t="shared" si="637"/>
        <v>0</v>
      </c>
      <c r="CX554" s="2">
        <f t="shared" si="638"/>
        <v>0</v>
      </c>
      <c r="CY554" s="2">
        <f t="shared" si="639"/>
        <v>0</v>
      </c>
      <c r="CZ554" s="2">
        <f t="shared" si="640"/>
        <v>0</v>
      </c>
      <c r="DA554" s="2"/>
      <c r="DB554" s="2"/>
      <c r="DC554" s="2" t="s">
        <v>6</v>
      </c>
      <c r="DD554" s="2" t="s">
        <v>6</v>
      </c>
      <c r="DE554" s="2" t="s">
        <v>6</v>
      </c>
      <c r="DF554" s="2" t="s">
        <v>6</v>
      </c>
      <c r="DG554" s="2" t="s">
        <v>6</v>
      </c>
      <c r="DH554" s="2" t="s">
        <v>6</v>
      </c>
      <c r="DI554" s="2" t="s">
        <v>6</v>
      </c>
      <c r="DJ554" s="2" t="s">
        <v>6</v>
      </c>
      <c r="DK554" s="2" t="s">
        <v>6</v>
      </c>
      <c r="DL554" s="2" t="s">
        <v>6</v>
      </c>
      <c r="DM554" s="2" t="s">
        <v>6</v>
      </c>
      <c r="DN554" s="2">
        <v>0</v>
      </c>
      <c r="DO554" s="2">
        <v>0</v>
      </c>
      <c r="DP554" s="2">
        <v>1</v>
      </c>
      <c r="DQ554" s="2">
        <v>1</v>
      </c>
      <c r="DR554" s="2"/>
      <c r="DS554" s="2"/>
      <c r="DT554" s="2"/>
      <c r="DU554" s="2">
        <v>1010</v>
      </c>
      <c r="DV554" s="2" t="s">
        <v>250</v>
      </c>
      <c r="DW554" s="2" t="s">
        <v>250</v>
      </c>
      <c r="DX554" s="2">
        <v>100</v>
      </c>
      <c r="DY554" s="2"/>
      <c r="DZ554" s="2"/>
      <c r="EA554" s="2"/>
      <c r="EB554" s="2"/>
      <c r="EC554" s="2"/>
      <c r="ED554" s="2"/>
      <c r="EE554" s="2">
        <v>16510515</v>
      </c>
      <c r="EF554" s="2">
        <v>2</v>
      </c>
      <c r="EG554" s="2" t="s">
        <v>20</v>
      </c>
      <c r="EH554" s="2">
        <v>0</v>
      </c>
      <c r="EI554" s="2" t="s">
        <v>6</v>
      </c>
      <c r="EJ554" s="2">
        <v>1</v>
      </c>
      <c r="EK554" s="2">
        <v>17001</v>
      </c>
      <c r="EL554" s="2" t="s">
        <v>827</v>
      </c>
      <c r="EM554" s="2" t="s">
        <v>828</v>
      </c>
      <c r="EN554" s="2"/>
      <c r="EO554" s="2" t="s">
        <v>6</v>
      </c>
      <c r="EP554" s="2"/>
      <c r="EQ554" s="2">
        <v>0</v>
      </c>
      <c r="ER554" s="2">
        <v>83</v>
      </c>
      <c r="ES554" s="2">
        <v>83</v>
      </c>
      <c r="ET554" s="2">
        <v>0</v>
      </c>
      <c r="EU554" s="2">
        <v>0</v>
      </c>
      <c r="EV554" s="2">
        <v>0</v>
      </c>
      <c r="EW554" s="2">
        <v>0</v>
      </c>
      <c r="EX554" s="2">
        <v>0</v>
      </c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>
        <v>0</v>
      </c>
      <c r="FR554" s="2">
        <f t="shared" si="641"/>
        <v>0</v>
      </c>
      <c r="FS554" s="2">
        <v>0</v>
      </c>
      <c r="FT554" s="2" t="s">
        <v>23</v>
      </c>
      <c r="FU554" s="2" t="s">
        <v>24</v>
      </c>
      <c r="FV554" s="2"/>
      <c r="FW554" s="2"/>
      <c r="FX554" s="2">
        <v>115.2</v>
      </c>
      <c r="FY554" s="2">
        <v>70.55</v>
      </c>
      <c r="FZ554" s="2"/>
      <c r="GA554" s="2" t="s">
        <v>6</v>
      </c>
      <c r="GB554" s="2"/>
      <c r="GC554" s="2"/>
      <c r="GD554" s="2">
        <v>0</v>
      </c>
      <c r="GE554" s="2"/>
      <c r="GF554" s="2">
        <v>-66531260</v>
      </c>
      <c r="GG554" s="2">
        <v>2</v>
      </c>
      <c r="GH554" s="2">
        <v>1</v>
      </c>
      <c r="GI554" s="2">
        <v>-2</v>
      </c>
      <c r="GJ554" s="2">
        <v>0</v>
      </c>
      <c r="GK554" s="2">
        <f>ROUND(R554*(R12)/100,2)</f>
        <v>0</v>
      </c>
      <c r="GL554" s="2">
        <f t="shared" si="642"/>
        <v>0</v>
      </c>
      <c r="GM554" s="2">
        <f t="shared" si="643"/>
        <v>1.66</v>
      </c>
      <c r="GN554" s="2">
        <f t="shared" si="644"/>
        <v>1.66</v>
      </c>
      <c r="GO554" s="2">
        <f t="shared" si="645"/>
        <v>0</v>
      </c>
      <c r="GP554" s="2">
        <f t="shared" si="646"/>
        <v>0</v>
      </c>
      <c r="GQ554" s="2"/>
      <c r="GR554" s="2">
        <v>0</v>
      </c>
      <c r="GS554" s="2">
        <v>3</v>
      </c>
      <c r="GT554" s="2">
        <v>0</v>
      </c>
      <c r="GU554" s="2" t="s">
        <v>6</v>
      </c>
      <c r="GV554" s="2">
        <f t="shared" si="647"/>
        <v>0</v>
      </c>
      <c r="GW554" s="2">
        <v>1</v>
      </c>
      <c r="GX554" s="2">
        <f t="shared" si="648"/>
        <v>0</v>
      </c>
      <c r="GY554" s="2"/>
      <c r="GZ554" s="2"/>
      <c r="HA554" s="2">
        <v>0</v>
      </c>
      <c r="HB554" s="2">
        <v>0</v>
      </c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>
        <v>0</v>
      </c>
      <c r="IL554" s="2"/>
      <c r="IM554" s="2"/>
      <c r="IN554" s="2"/>
      <c r="IO554" s="2"/>
      <c r="IP554" s="2"/>
      <c r="IQ554" s="2"/>
      <c r="IR554" s="2"/>
      <c r="IS554" s="2"/>
      <c r="IT554" s="2"/>
      <c r="IU554" s="2"/>
    </row>
    <row r="555" spans="1:255" x14ac:dyDescent="0.2">
      <c r="A555">
        <v>18</v>
      </c>
      <c r="B555">
        <v>1</v>
      </c>
      <c r="C555">
        <v>1229</v>
      </c>
      <c r="E555" t="s">
        <v>834</v>
      </c>
      <c r="F555" t="s">
        <v>835</v>
      </c>
      <c r="G555" t="s">
        <v>836</v>
      </c>
      <c r="H555" t="s">
        <v>250</v>
      </c>
      <c r="I555">
        <f>I549*J555</f>
        <v>0.02</v>
      </c>
      <c r="J555">
        <v>0.19999999999999998</v>
      </c>
      <c r="O555">
        <f t="shared" si="613"/>
        <v>11.84</v>
      </c>
      <c r="P555">
        <f t="shared" si="614"/>
        <v>11.84</v>
      </c>
      <c r="Q555">
        <f t="shared" si="615"/>
        <v>0</v>
      </c>
      <c r="R555">
        <f t="shared" si="616"/>
        <v>0</v>
      </c>
      <c r="S555">
        <f t="shared" si="617"/>
        <v>0</v>
      </c>
      <c r="T555">
        <f t="shared" si="618"/>
        <v>0</v>
      </c>
      <c r="U555">
        <f t="shared" si="619"/>
        <v>0</v>
      </c>
      <c r="V555">
        <f t="shared" si="620"/>
        <v>0</v>
      </c>
      <c r="W555">
        <f t="shared" si="621"/>
        <v>0</v>
      </c>
      <c r="X555">
        <f t="shared" si="622"/>
        <v>0</v>
      </c>
      <c r="Y555">
        <f t="shared" si="623"/>
        <v>0</v>
      </c>
      <c r="AA555">
        <v>16688586</v>
      </c>
      <c r="AB555">
        <f t="shared" si="624"/>
        <v>83</v>
      </c>
      <c r="AC555">
        <f t="shared" si="625"/>
        <v>83</v>
      </c>
      <c r="AD555">
        <f t="shared" si="655"/>
        <v>0</v>
      </c>
      <c r="AE555">
        <f t="shared" si="656"/>
        <v>0</v>
      </c>
      <c r="AF555">
        <f t="shared" si="656"/>
        <v>0</v>
      </c>
      <c r="AG555">
        <f t="shared" si="627"/>
        <v>0</v>
      </c>
      <c r="AH555">
        <f t="shared" si="657"/>
        <v>0</v>
      </c>
      <c r="AI555">
        <f t="shared" si="657"/>
        <v>0</v>
      </c>
      <c r="AJ555">
        <f t="shared" si="629"/>
        <v>0</v>
      </c>
      <c r="AK555">
        <v>83</v>
      </c>
      <c r="AL555">
        <v>83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115</v>
      </c>
      <c r="AU555">
        <v>71</v>
      </c>
      <c r="AV555">
        <v>1</v>
      </c>
      <c r="AW555">
        <v>1</v>
      </c>
      <c r="AZ555">
        <v>7.13</v>
      </c>
      <c r="BA555">
        <v>1</v>
      </c>
      <c r="BB555">
        <v>1</v>
      </c>
      <c r="BC555">
        <v>7.13</v>
      </c>
      <c r="BD555" t="s">
        <v>6</v>
      </c>
      <c r="BE555" t="s">
        <v>6</v>
      </c>
      <c r="BF555" t="s">
        <v>6</v>
      </c>
      <c r="BG555" t="s">
        <v>6</v>
      </c>
      <c r="BH555">
        <v>3</v>
      </c>
      <c r="BI555">
        <v>1</v>
      </c>
      <c r="BJ555" t="s">
        <v>837</v>
      </c>
      <c r="BM555">
        <v>17001</v>
      </c>
      <c r="BN555">
        <v>0</v>
      </c>
      <c r="BO555" t="s">
        <v>6</v>
      </c>
      <c r="BP555">
        <v>0</v>
      </c>
      <c r="BQ555">
        <v>2</v>
      </c>
      <c r="BR555">
        <v>0</v>
      </c>
      <c r="BS555">
        <v>1</v>
      </c>
      <c r="BT555">
        <v>1</v>
      </c>
      <c r="BU555">
        <v>1</v>
      </c>
      <c r="BV555">
        <v>1</v>
      </c>
      <c r="BW555">
        <v>1</v>
      </c>
      <c r="BX555">
        <v>1</v>
      </c>
      <c r="BY555" t="s">
        <v>6</v>
      </c>
      <c r="BZ555">
        <v>128</v>
      </c>
      <c r="CA555">
        <v>83</v>
      </c>
      <c r="CF555">
        <v>0</v>
      </c>
      <c r="CG555">
        <v>0</v>
      </c>
      <c r="CM555">
        <v>0</v>
      </c>
      <c r="CN555" t="s">
        <v>6</v>
      </c>
      <c r="CO555">
        <v>0</v>
      </c>
      <c r="CP555">
        <f t="shared" si="630"/>
        <v>11.84</v>
      </c>
      <c r="CQ555">
        <f t="shared" si="631"/>
        <v>591.79</v>
      </c>
      <c r="CR555">
        <f t="shared" si="632"/>
        <v>0</v>
      </c>
      <c r="CS555">
        <f t="shared" si="633"/>
        <v>0</v>
      </c>
      <c r="CT555">
        <f t="shared" si="634"/>
        <v>0</v>
      </c>
      <c r="CU555">
        <f t="shared" si="635"/>
        <v>0</v>
      </c>
      <c r="CV555">
        <f t="shared" si="636"/>
        <v>0</v>
      </c>
      <c r="CW555">
        <f t="shared" si="637"/>
        <v>0</v>
      </c>
      <c r="CX555">
        <f t="shared" si="638"/>
        <v>0</v>
      </c>
      <c r="CY555">
        <f t="shared" si="639"/>
        <v>0</v>
      </c>
      <c r="CZ555">
        <f t="shared" si="640"/>
        <v>0</v>
      </c>
      <c r="DC555" t="s">
        <v>6</v>
      </c>
      <c r="DD555" t="s">
        <v>6</v>
      </c>
      <c r="DE555" t="s">
        <v>6</v>
      </c>
      <c r="DF555" t="s">
        <v>6</v>
      </c>
      <c r="DG555" t="s">
        <v>6</v>
      </c>
      <c r="DH555" t="s">
        <v>6</v>
      </c>
      <c r="DI555" t="s">
        <v>6</v>
      </c>
      <c r="DJ555" t="s">
        <v>6</v>
      </c>
      <c r="DK555" t="s">
        <v>6</v>
      </c>
      <c r="DL555" t="s">
        <v>6</v>
      </c>
      <c r="DM555" t="s">
        <v>6</v>
      </c>
      <c r="DN555">
        <v>0</v>
      </c>
      <c r="DO555">
        <v>0</v>
      </c>
      <c r="DP555">
        <v>1</v>
      </c>
      <c r="DQ555">
        <v>1</v>
      </c>
      <c r="DU555">
        <v>1010</v>
      </c>
      <c r="DV555" t="s">
        <v>250</v>
      </c>
      <c r="DW555" t="s">
        <v>250</v>
      </c>
      <c r="DX555">
        <v>100</v>
      </c>
      <c r="EE555">
        <v>16510515</v>
      </c>
      <c r="EF555">
        <v>2</v>
      </c>
      <c r="EG555" t="s">
        <v>20</v>
      </c>
      <c r="EH555">
        <v>0</v>
      </c>
      <c r="EI555" t="s">
        <v>6</v>
      </c>
      <c r="EJ555">
        <v>1</v>
      </c>
      <c r="EK555">
        <v>17001</v>
      </c>
      <c r="EL555" t="s">
        <v>827</v>
      </c>
      <c r="EM555" t="s">
        <v>828</v>
      </c>
      <c r="EO555" t="s">
        <v>6</v>
      </c>
      <c r="EQ555">
        <v>0</v>
      </c>
      <c r="ER555">
        <v>83</v>
      </c>
      <c r="ES555">
        <v>83</v>
      </c>
      <c r="ET555">
        <v>0</v>
      </c>
      <c r="EU555">
        <v>0</v>
      </c>
      <c r="EV555">
        <v>0</v>
      </c>
      <c r="EW555">
        <v>0</v>
      </c>
      <c r="EX555">
        <v>0</v>
      </c>
      <c r="FQ555">
        <v>0</v>
      </c>
      <c r="FR555">
        <f t="shared" si="641"/>
        <v>0</v>
      </c>
      <c r="FS555">
        <v>0</v>
      </c>
      <c r="FT555" t="s">
        <v>23</v>
      </c>
      <c r="FU555" t="s">
        <v>24</v>
      </c>
      <c r="FX555">
        <v>115.2</v>
      </c>
      <c r="FY555">
        <v>70.55</v>
      </c>
      <c r="GA555" t="s">
        <v>6</v>
      </c>
      <c r="GD555">
        <v>0</v>
      </c>
      <c r="GF555">
        <v>-66531260</v>
      </c>
      <c r="GG555">
        <v>1</v>
      </c>
      <c r="GH555">
        <v>1</v>
      </c>
      <c r="GI555">
        <v>4</v>
      </c>
      <c r="GJ555">
        <v>0</v>
      </c>
      <c r="GK555">
        <f>ROUND(R555*(S12)/100,2)</f>
        <v>0</v>
      </c>
      <c r="GL555">
        <f t="shared" si="642"/>
        <v>0</v>
      </c>
      <c r="GM555">
        <f t="shared" si="643"/>
        <v>11.84</v>
      </c>
      <c r="GN555">
        <f t="shared" si="644"/>
        <v>11.84</v>
      </c>
      <c r="GO555">
        <f t="shared" si="645"/>
        <v>0</v>
      </c>
      <c r="GP555">
        <f t="shared" si="646"/>
        <v>0</v>
      </c>
      <c r="GR555">
        <v>0</v>
      </c>
      <c r="GS555">
        <v>3</v>
      </c>
      <c r="GT555">
        <v>0</v>
      </c>
      <c r="GU555" t="s">
        <v>6</v>
      </c>
      <c r="GV555">
        <f t="shared" si="647"/>
        <v>0</v>
      </c>
      <c r="GW555">
        <v>1</v>
      </c>
      <c r="GX555">
        <f t="shared" si="648"/>
        <v>0</v>
      </c>
      <c r="HA555">
        <v>0</v>
      </c>
      <c r="HB555">
        <v>0</v>
      </c>
      <c r="IK555">
        <v>0</v>
      </c>
    </row>
    <row r="556" spans="1:255" x14ac:dyDescent="0.2">
      <c r="A556" s="2">
        <v>18</v>
      </c>
      <c r="B556" s="2">
        <v>1</v>
      </c>
      <c r="C556" s="2">
        <v>1213</v>
      </c>
      <c r="D556" s="2"/>
      <c r="E556" s="2" t="s">
        <v>838</v>
      </c>
      <c r="F556" s="2" t="s">
        <v>839</v>
      </c>
      <c r="G556" s="2" t="s">
        <v>840</v>
      </c>
      <c r="H556" s="2" t="s">
        <v>268</v>
      </c>
      <c r="I556" s="2">
        <f>I548*J556</f>
        <v>1</v>
      </c>
      <c r="J556" s="2">
        <v>10</v>
      </c>
      <c r="K556" s="2"/>
      <c r="L556" s="2"/>
      <c r="M556" s="2"/>
      <c r="N556" s="2"/>
      <c r="O556" s="2">
        <f t="shared" si="613"/>
        <v>10</v>
      </c>
      <c r="P556" s="2">
        <f t="shared" si="614"/>
        <v>10</v>
      </c>
      <c r="Q556" s="2">
        <f t="shared" si="615"/>
        <v>0</v>
      </c>
      <c r="R556" s="2">
        <f t="shared" si="616"/>
        <v>0</v>
      </c>
      <c r="S556" s="2">
        <f t="shared" si="617"/>
        <v>0</v>
      </c>
      <c r="T556" s="2">
        <f t="shared" si="618"/>
        <v>0</v>
      </c>
      <c r="U556" s="2">
        <f t="shared" si="619"/>
        <v>0</v>
      </c>
      <c r="V556" s="2">
        <f t="shared" si="620"/>
        <v>0</v>
      </c>
      <c r="W556" s="2">
        <f t="shared" si="621"/>
        <v>0</v>
      </c>
      <c r="X556" s="2">
        <f t="shared" si="622"/>
        <v>0</v>
      </c>
      <c r="Y556" s="2">
        <f t="shared" si="623"/>
        <v>0</v>
      </c>
      <c r="Z556" s="2"/>
      <c r="AA556" s="2">
        <v>16688585</v>
      </c>
      <c r="AB556" s="2">
        <f t="shared" si="624"/>
        <v>10</v>
      </c>
      <c r="AC556" s="2">
        <f t="shared" si="625"/>
        <v>10</v>
      </c>
      <c r="AD556" s="2">
        <f t="shared" si="655"/>
        <v>0</v>
      </c>
      <c r="AE556" s="2">
        <f t="shared" si="656"/>
        <v>0</v>
      </c>
      <c r="AF556" s="2">
        <f t="shared" si="656"/>
        <v>0</v>
      </c>
      <c r="AG556" s="2">
        <f t="shared" si="627"/>
        <v>0</v>
      </c>
      <c r="AH556" s="2">
        <f t="shared" si="657"/>
        <v>0</v>
      </c>
      <c r="AI556" s="2">
        <f t="shared" si="657"/>
        <v>0</v>
      </c>
      <c r="AJ556" s="2">
        <f t="shared" si="629"/>
        <v>0</v>
      </c>
      <c r="AK556" s="2">
        <v>10</v>
      </c>
      <c r="AL556" s="2">
        <v>10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115</v>
      </c>
      <c r="AU556" s="2">
        <v>71</v>
      </c>
      <c r="AV556" s="2">
        <v>1</v>
      </c>
      <c r="AW556" s="2">
        <v>1</v>
      </c>
      <c r="AX556" s="2"/>
      <c r="AY556" s="2"/>
      <c r="AZ556" s="2">
        <v>1</v>
      </c>
      <c r="BA556" s="2">
        <v>1</v>
      </c>
      <c r="BB556" s="2">
        <v>1</v>
      </c>
      <c r="BC556" s="2">
        <v>1</v>
      </c>
      <c r="BD556" s="2" t="s">
        <v>6</v>
      </c>
      <c r="BE556" s="2" t="s">
        <v>6</v>
      </c>
      <c r="BF556" s="2" t="s">
        <v>6</v>
      </c>
      <c r="BG556" s="2" t="s">
        <v>6</v>
      </c>
      <c r="BH556" s="2">
        <v>3</v>
      </c>
      <c r="BI556" s="2">
        <v>1</v>
      </c>
      <c r="BJ556" s="2" t="s">
        <v>841</v>
      </c>
      <c r="BK556" s="2"/>
      <c r="BL556" s="2"/>
      <c r="BM556" s="2">
        <v>17001</v>
      </c>
      <c r="BN556" s="2">
        <v>0</v>
      </c>
      <c r="BO556" s="2" t="s">
        <v>6</v>
      </c>
      <c r="BP556" s="2">
        <v>0</v>
      </c>
      <c r="BQ556" s="2">
        <v>2</v>
      </c>
      <c r="BR556" s="2">
        <v>0</v>
      </c>
      <c r="BS556" s="2">
        <v>1</v>
      </c>
      <c r="BT556" s="2">
        <v>1</v>
      </c>
      <c r="BU556" s="2">
        <v>1</v>
      </c>
      <c r="BV556" s="2">
        <v>1</v>
      </c>
      <c r="BW556" s="2">
        <v>1</v>
      </c>
      <c r="BX556" s="2">
        <v>1</v>
      </c>
      <c r="BY556" s="2" t="s">
        <v>6</v>
      </c>
      <c r="BZ556" s="2">
        <v>128</v>
      </c>
      <c r="CA556" s="2">
        <v>83</v>
      </c>
      <c r="CB556" s="2"/>
      <c r="CC556" s="2"/>
      <c r="CD556" s="2"/>
      <c r="CE556" s="2"/>
      <c r="CF556" s="2">
        <v>0</v>
      </c>
      <c r="CG556" s="2">
        <v>0</v>
      </c>
      <c r="CH556" s="2"/>
      <c r="CI556" s="2"/>
      <c r="CJ556" s="2"/>
      <c r="CK556" s="2"/>
      <c r="CL556" s="2"/>
      <c r="CM556" s="2">
        <v>0</v>
      </c>
      <c r="CN556" s="2" t="s">
        <v>6</v>
      </c>
      <c r="CO556" s="2">
        <v>0</v>
      </c>
      <c r="CP556" s="2">
        <f t="shared" si="630"/>
        <v>10</v>
      </c>
      <c r="CQ556" s="2">
        <f t="shared" si="631"/>
        <v>10</v>
      </c>
      <c r="CR556" s="2">
        <f t="shared" si="632"/>
        <v>0</v>
      </c>
      <c r="CS556" s="2">
        <f t="shared" si="633"/>
        <v>0</v>
      </c>
      <c r="CT556" s="2">
        <f t="shared" si="634"/>
        <v>0</v>
      </c>
      <c r="CU556" s="2">
        <f t="shared" si="635"/>
        <v>0</v>
      </c>
      <c r="CV556" s="2">
        <f t="shared" si="636"/>
        <v>0</v>
      </c>
      <c r="CW556" s="2">
        <f t="shared" si="637"/>
        <v>0</v>
      </c>
      <c r="CX556" s="2">
        <f t="shared" si="638"/>
        <v>0</v>
      </c>
      <c r="CY556" s="2">
        <f t="shared" si="639"/>
        <v>0</v>
      </c>
      <c r="CZ556" s="2">
        <f t="shared" si="640"/>
        <v>0</v>
      </c>
      <c r="DA556" s="2"/>
      <c r="DB556" s="2"/>
      <c r="DC556" s="2" t="s">
        <v>6</v>
      </c>
      <c r="DD556" s="2" t="s">
        <v>6</v>
      </c>
      <c r="DE556" s="2" t="s">
        <v>6</v>
      </c>
      <c r="DF556" s="2" t="s">
        <v>6</v>
      </c>
      <c r="DG556" s="2" t="s">
        <v>6</v>
      </c>
      <c r="DH556" s="2" t="s">
        <v>6</v>
      </c>
      <c r="DI556" s="2" t="s">
        <v>6</v>
      </c>
      <c r="DJ556" s="2" t="s">
        <v>6</v>
      </c>
      <c r="DK556" s="2" t="s">
        <v>6</v>
      </c>
      <c r="DL556" s="2" t="s">
        <v>6</v>
      </c>
      <c r="DM556" s="2" t="s">
        <v>6</v>
      </c>
      <c r="DN556" s="2">
        <v>0</v>
      </c>
      <c r="DO556" s="2">
        <v>0</v>
      </c>
      <c r="DP556" s="2">
        <v>1</v>
      </c>
      <c r="DQ556" s="2">
        <v>1</v>
      </c>
      <c r="DR556" s="2"/>
      <c r="DS556" s="2"/>
      <c r="DT556" s="2"/>
      <c r="DU556" s="2">
        <v>1010</v>
      </c>
      <c r="DV556" s="2" t="s">
        <v>268</v>
      </c>
      <c r="DW556" s="2" t="s">
        <v>268</v>
      </c>
      <c r="DX556" s="2">
        <v>1</v>
      </c>
      <c r="DY556" s="2"/>
      <c r="DZ556" s="2"/>
      <c r="EA556" s="2"/>
      <c r="EB556" s="2"/>
      <c r="EC556" s="2"/>
      <c r="ED556" s="2"/>
      <c r="EE556" s="2">
        <v>16510515</v>
      </c>
      <c r="EF556" s="2">
        <v>2</v>
      </c>
      <c r="EG556" s="2" t="s">
        <v>20</v>
      </c>
      <c r="EH556" s="2">
        <v>0</v>
      </c>
      <c r="EI556" s="2" t="s">
        <v>6</v>
      </c>
      <c r="EJ556" s="2">
        <v>1</v>
      </c>
      <c r="EK556" s="2">
        <v>17001</v>
      </c>
      <c r="EL556" s="2" t="s">
        <v>827</v>
      </c>
      <c r="EM556" s="2" t="s">
        <v>828</v>
      </c>
      <c r="EN556" s="2"/>
      <c r="EO556" s="2" t="s">
        <v>6</v>
      </c>
      <c r="EP556" s="2"/>
      <c r="EQ556" s="2">
        <v>0</v>
      </c>
      <c r="ER556" s="2">
        <v>10</v>
      </c>
      <c r="ES556" s="2">
        <v>10</v>
      </c>
      <c r="ET556" s="2">
        <v>0</v>
      </c>
      <c r="EU556" s="2">
        <v>0</v>
      </c>
      <c r="EV556" s="2">
        <v>0</v>
      </c>
      <c r="EW556" s="2">
        <v>0</v>
      </c>
      <c r="EX556" s="2">
        <v>0</v>
      </c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>
        <v>0</v>
      </c>
      <c r="FR556" s="2">
        <f t="shared" si="641"/>
        <v>0</v>
      </c>
      <c r="FS556" s="2">
        <v>0</v>
      </c>
      <c r="FT556" s="2" t="s">
        <v>23</v>
      </c>
      <c r="FU556" s="2" t="s">
        <v>24</v>
      </c>
      <c r="FV556" s="2"/>
      <c r="FW556" s="2"/>
      <c r="FX556" s="2">
        <v>115.2</v>
      </c>
      <c r="FY556" s="2">
        <v>70.55</v>
      </c>
      <c r="FZ556" s="2"/>
      <c r="GA556" s="2" t="s">
        <v>6</v>
      </c>
      <c r="GB556" s="2"/>
      <c r="GC556" s="2"/>
      <c r="GD556" s="2">
        <v>0</v>
      </c>
      <c r="GE556" s="2"/>
      <c r="GF556" s="2">
        <v>288337808</v>
      </c>
      <c r="GG556" s="2">
        <v>2</v>
      </c>
      <c r="GH556" s="2">
        <v>1</v>
      </c>
      <c r="GI556" s="2">
        <v>-2</v>
      </c>
      <c r="GJ556" s="2">
        <v>0</v>
      </c>
      <c r="GK556" s="2">
        <f>ROUND(R556*(R12)/100,2)</f>
        <v>0</v>
      </c>
      <c r="GL556" s="2">
        <f t="shared" si="642"/>
        <v>0</v>
      </c>
      <c r="GM556" s="2">
        <f t="shared" si="643"/>
        <v>10</v>
      </c>
      <c r="GN556" s="2">
        <f t="shared" si="644"/>
        <v>10</v>
      </c>
      <c r="GO556" s="2">
        <f t="shared" si="645"/>
        <v>0</v>
      </c>
      <c r="GP556" s="2">
        <f t="shared" si="646"/>
        <v>0</v>
      </c>
      <c r="GQ556" s="2"/>
      <c r="GR556" s="2">
        <v>0</v>
      </c>
      <c r="GS556" s="2">
        <v>3</v>
      </c>
      <c r="GT556" s="2">
        <v>0</v>
      </c>
      <c r="GU556" s="2" t="s">
        <v>6</v>
      </c>
      <c r="GV556" s="2">
        <f t="shared" si="647"/>
        <v>0</v>
      </c>
      <c r="GW556" s="2">
        <v>1</v>
      </c>
      <c r="GX556" s="2">
        <f t="shared" si="648"/>
        <v>0</v>
      </c>
      <c r="GY556" s="2"/>
      <c r="GZ556" s="2"/>
      <c r="HA556" s="2">
        <v>0</v>
      </c>
      <c r="HB556" s="2">
        <v>0</v>
      </c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>
        <v>0</v>
      </c>
      <c r="IL556" s="2"/>
      <c r="IM556" s="2"/>
      <c r="IN556" s="2"/>
      <c r="IO556" s="2"/>
      <c r="IP556" s="2"/>
      <c r="IQ556" s="2"/>
      <c r="IR556" s="2"/>
      <c r="IS556" s="2"/>
      <c r="IT556" s="2"/>
      <c r="IU556" s="2"/>
    </row>
    <row r="557" spans="1:255" x14ac:dyDescent="0.2">
      <c r="A557">
        <v>18</v>
      </c>
      <c r="B557">
        <v>1</v>
      </c>
      <c r="C557">
        <v>1230</v>
      </c>
      <c r="E557" t="s">
        <v>838</v>
      </c>
      <c r="F557" t="s">
        <v>839</v>
      </c>
      <c r="G557" t="s">
        <v>840</v>
      </c>
      <c r="H557" t="s">
        <v>268</v>
      </c>
      <c r="I557">
        <f>I549*J557</f>
        <v>1</v>
      </c>
      <c r="J557">
        <v>10</v>
      </c>
      <c r="O557">
        <f t="shared" si="613"/>
        <v>71.3</v>
      </c>
      <c r="P557">
        <f t="shared" si="614"/>
        <v>71.3</v>
      </c>
      <c r="Q557">
        <f t="shared" si="615"/>
        <v>0</v>
      </c>
      <c r="R557">
        <f t="shared" si="616"/>
        <v>0</v>
      </c>
      <c r="S557">
        <f t="shared" si="617"/>
        <v>0</v>
      </c>
      <c r="T557">
        <f t="shared" si="618"/>
        <v>0</v>
      </c>
      <c r="U557">
        <f t="shared" si="619"/>
        <v>0</v>
      </c>
      <c r="V557">
        <f t="shared" si="620"/>
        <v>0</v>
      </c>
      <c r="W557">
        <f t="shared" si="621"/>
        <v>0</v>
      </c>
      <c r="X557">
        <f t="shared" si="622"/>
        <v>0</v>
      </c>
      <c r="Y557">
        <f t="shared" si="623"/>
        <v>0</v>
      </c>
      <c r="AA557">
        <v>16688586</v>
      </c>
      <c r="AB557">
        <f t="shared" si="624"/>
        <v>10</v>
      </c>
      <c r="AC557">
        <f t="shared" si="625"/>
        <v>10</v>
      </c>
      <c r="AD557">
        <f t="shared" si="655"/>
        <v>0</v>
      </c>
      <c r="AE557">
        <f t="shared" si="656"/>
        <v>0</v>
      </c>
      <c r="AF557">
        <f t="shared" si="656"/>
        <v>0</v>
      </c>
      <c r="AG557">
        <f t="shared" si="627"/>
        <v>0</v>
      </c>
      <c r="AH557">
        <f t="shared" si="657"/>
        <v>0</v>
      </c>
      <c r="AI557">
        <f t="shared" si="657"/>
        <v>0</v>
      </c>
      <c r="AJ557">
        <f t="shared" si="629"/>
        <v>0</v>
      </c>
      <c r="AK557">
        <v>10</v>
      </c>
      <c r="AL557">
        <v>10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115</v>
      </c>
      <c r="AU557">
        <v>71</v>
      </c>
      <c r="AV557">
        <v>1</v>
      </c>
      <c r="AW557">
        <v>1</v>
      </c>
      <c r="AZ557">
        <v>7.13</v>
      </c>
      <c r="BA557">
        <v>1</v>
      </c>
      <c r="BB557">
        <v>1</v>
      </c>
      <c r="BC557">
        <v>7.13</v>
      </c>
      <c r="BD557" t="s">
        <v>6</v>
      </c>
      <c r="BE557" t="s">
        <v>6</v>
      </c>
      <c r="BF557" t="s">
        <v>6</v>
      </c>
      <c r="BG557" t="s">
        <v>6</v>
      </c>
      <c r="BH557">
        <v>3</v>
      </c>
      <c r="BI557">
        <v>1</v>
      </c>
      <c r="BJ557" t="s">
        <v>841</v>
      </c>
      <c r="BM557">
        <v>17001</v>
      </c>
      <c r="BN557">
        <v>0</v>
      </c>
      <c r="BO557" t="s">
        <v>6</v>
      </c>
      <c r="BP557">
        <v>0</v>
      </c>
      <c r="BQ557">
        <v>2</v>
      </c>
      <c r="BR557">
        <v>0</v>
      </c>
      <c r="BS557">
        <v>1</v>
      </c>
      <c r="BT557">
        <v>1</v>
      </c>
      <c r="BU557">
        <v>1</v>
      </c>
      <c r="BV557">
        <v>1</v>
      </c>
      <c r="BW557">
        <v>1</v>
      </c>
      <c r="BX557">
        <v>1</v>
      </c>
      <c r="BY557" t="s">
        <v>6</v>
      </c>
      <c r="BZ557">
        <v>128</v>
      </c>
      <c r="CA557">
        <v>83</v>
      </c>
      <c r="CF557">
        <v>0</v>
      </c>
      <c r="CG557">
        <v>0</v>
      </c>
      <c r="CM557">
        <v>0</v>
      </c>
      <c r="CN557" t="s">
        <v>6</v>
      </c>
      <c r="CO557">
        <v>0</v>
      </c>
      <c r="CP557">
        <f t="shared" si="630"/>
        <v>71.3</v>
      </c>
      <c r="CQ557">
        <f t="shared" si="631"/>
        <v>71.3</v>
      </c>
      <c r="CR557">
        <f t="shared" si="632"/>
        <v>0</v>
      </c>
      <c r="CS557">
        <f t="shared" si="633"/>
        <v>0</v>
      </c>
      <c r="CT557">
        <f t="shared" si="634"/>
        <v>0</v>
      </c>
      <c r="CU557">
        <f t="shared" si="635"/>
        <v>0</v>
      </c>
      <c r="CV557">
        <f t="shared" si="636"/>
        <v>0</v>
      </c>
      <c r="CW557">
        <f t="shared" si="637"/>
        <v>0</v>
      </c>
      <c r="CX557">
        <f t="shared" si="638"/>
        <v>0</v>
      </c>
      <c r="CY557">
        <f t="shared" si="639"/>
        <v>0</v>
      </c>
      <c r="CZ557">
        <f t="shared" si="640"/>
        <v>0</v>
      </c>
      <c r="DC557" t="s">
        <v>6</v>
      </c>
      <c r="DD557" t="s">
        <v>6</v>
      </c>
      <c r="DE557" t="s">
        <v>6</v>
      </c>
      <c r="DF557" t="s">
        <v>6</v>
      </c>
      <c r="DG557" t="s">
        <v>6</v>
      </c>
      <c r="DH557" t="s">
        <v>6</v>
      </c>
      <c r="DI557" t="s">
        <v>6</v>
      </c>
      <c r="DJ557" t="s">
        <v>6</v>
      </c>
      <c r="DK557" t="s">
        <v>6</v>
      </c>
      <c r="DL557" t="s">
        <v>6</v>
      </c>
      <c r="DM557" t="s">
        <v>6</v>
      </c>
      <c r="DN557">
        <v>0</v>
      </c>
      <c r="DO557">
        <v>0</v>
      </c>
      <c r="DP557">
        <v>1</v>
      </c>
      <c r="DQ557">
        <v>1</v>
      </c>
      <c r="DU557">
        <v>1010</v>
      </c>
      <c r="DV557" t="s">
        <v>268</v>
      </c>
      <c r="DW557" t="s">
        <v>268</v>
      </c>
      <c r="DX557">
        <v>1</v>
      </c>
      <c r="EE557">
        <v>16510515</v>
      </c>
      <c r="EF557">
        <v>2</v>
      </c>
      <c r="EG557" t="s">
        <v>20</v>
      </c>
      <c r="EH557">
        <v>0</v>
      </c>
      <c r="EI557" t="s">
        <v>6</v>
      </c>
      <c r="EJ557">
        <v>1</v>
      </c>
      <c r="EK557">
        <v>17001</v>
      </c>
      <c r="EL557" t="s">
        <v>827</v>
      </c>
      <c r="EM557" t="s">
        <v>828</v>
      </c>
      <c r="EO557" t="s">
        <v>6</v>
      </c>
      <c r="EQ557">
        <v>0</v>
      </c>
      <c r="ER557">
        <v>10</v>
      </c>
      <c r="ES557">
        <v>10</v>
      </c>
      <c r="ET557">
        <v>0</v>
      </c>
      <c r="EU557">
        <v>0</v>
      </c>
      <c r="EV557">
        <v>0</v>
      </c>
      <c r="EW557">
        <v>0</v>
      </c>
      <c r="EX557">
        <v>0</v>
      </c>
      <c r="FQ557">
        <v>0</v>
      </c>
      <c r="FR557">
        <f t="shared" si="641"/>
        <v>0</v>
      </c>
      <c r="FS557">
        <v>0</v>
      </c>
      <c r="FT557" t="s">
        <v>23</v>
      </c>
      <c r="FU557" t="s">
        <v>24</v>
      </c>
      <c r="FX557">
        <v>115.2</v>
      </c>
      <c r="FY557">
        <v>70.55</v>
      </c>
      <c r="GA557" t="s">
        <v>6</v>
      </c>
      <c r="GD557">
        <v>0</v>
      </c>
      <c r="GF557">
        <v>288337808</v>
      </c>
      <c r="GG557">
        <v>1</v>
      </c>
      <c r="GH557">
        <v>1</v>
      </c>
      <c r="GI557">
        <v>4</v>
      </c>
      <c r="GJ557">
        <v>0</v>
      </c>
      <c r="GK557">
        <f>ROUND(R557*(S12)/100,2)</f>
        <v>0</v>
      </c>
      <c r="GL557">
        <f t="shared" si="642"/>
        <v>0</v>
      </c>
      <c r="GM557">
        <f t="shared" si="643"/>
        <v>71.3</v>
      </c>
      <c r="GN557">
        <f t="shared" si="644"/>
        <v>71.3</v>
      </c>
      <c r="GO557">
        <f t="shared" si="645"/>
        <v>0</v>
      </c>
      <c r="GP557">
        <f t="shared" si="646"/>
        <v>0</v>
      </c>
      <c r="GR557">
        <v>0</v>
      </c>
      <c r="GS557">
        <v>3</v>
      </c>
      <c r="GT557">
        <v>0</v>
      </c>
      <c r="GU557" t="s">
        <v>6</v>
      </c>
      <c r="GV557">
        <f t="shared" si="647"/>
        <v>0</v>
      </c>
      <c r="GW557">
        <v>1</v>
      </c>
      <c r="GX557">
        <f t="shared" si="648"/>
        <v>0</v>
      </c>
      <c r="HA557">
        <v>0</v>
      </c>
      <c r="HB557">
        <v>0</v>
      </c>
      <c r="IK557">
        <v>0</v>
      </c>
    </row>
    <row r="558" spans="1:255" x14ac:dyDescent="0.2">
      <c r="A558" s="2">
        <v>17</v>
      </c>
      <c r="B558" s="2">
        <v>1</v>
      </c>
      <c r="C558" s="2">
        <f>ROW(SmtRes!A1246)</f>
        <v>1246</v>
      </c>
      <c r="D558" s="2">
        <f>ROW(EtalonRes!A1198)</f>
        <v>1198</v>
      </c>
      <c r="E558" s="2" t="s">
        <v>842</v>
      </c>
      <c r="F558" s="2" t="s">
        <v>843</v>
      </c>
      <c r="G558" s="2" t="s">
        <v>844</v>
      </c>
      <c r="H558" s="2" t="s">
        <v>447</v>
      </c>
      <c r="I558" s="2">
        <v>2</v>
      </c>
      <c r="J558" s="2">
        <v>0</v>
      </c>
      <c r="K558" s="2"/>
      <c r="L558" s="2"/>
      <c r="M558" s="2"/>
      <c r="N558" s="2"/>
      <c r="O558" s="2">
        <f t="shared" si="613"/>
        <v>280.17</v>
      </c>
      <c r="P558" s="2">
        <f t="shared" si="614"/>
        <v>140.19999999999999</v>
      </c>
      <c r="Q558" s="2">
        <f t="shared" si="615"/>
        <v>1.65</v>
      </c>
      <c r="R558" s="2">
        <f t="shared" si="616"/>
        <v>0.3</v>
      </c>
      <c r="S558" s="2">
        <f t="shared" si="617"/>
        <v>138.32</v>
      </c>
      <c r="T558" s="2">
        <f t="shared" si="618"/>
        <v>0</v>
      </c>
      <c r="U558" s="2">
        <f t="shared" si="619"/>
        <v>16.215</v>
      </c>
      <c r="V558" s="2">
        <f t="shared" si="620"/>
        <v>2.5000000000000001E-2</v>
      </c>
      <c r="W558" s="2">
        <f t="shared" si="621"/>
        <v>0</v>
      </c>
      <c r="X558" s="2">
        <f t="shared" si="622"/>
        <v>159.41</v>
      </c>
      <c r="Y558" s="2">
        <f t="shared" si="623"/>
        <v>98.42</v>
      </c>
      <c r="Z558" s="2"/>
      <c r="AA558" s="2">
        <v>16688585</v>
      </c>
      <c r="AB558" s="2">
        <f t="shared" si="624"/>
        <v>140.08600000000001</v>
      </c>
      <c r="AC558" s="2">
        <f t="shared" si="625"/>
        <v>70.099999999999994</v>
      </c>
      <c r="AD558" s="2">
        <f>ROUND(((((ET558*1.25))-((EU558*1.25)))+AE558),6)</f>
        <v>0.82499999999999996</v>
      </c>
      <c r="AE558" s="2">
        <f>ROUND(((EU558*1.25)),6)</f>
        <v>0.15</v>
      </c>
      <c r="AF558" s="2">
        <f>ROUND(((EV558*1.15)),6)</f>
        <v>69.161000000000001</v>
      </c>
      <c r="AG558" s="2">
        <f t="shared" si="627"/>
        <v>0</v>
      </c>
      <c r="AH558" s="2">
        <f>((EW558*1.15))</f>
        <v>8.1074999999999999</v>
      </c>
      <c r="AI558" s="2">
        <f>((EX558*1.25))</f>
        <v>1.2500000000000001E-2</v>
      </c>
      <c r="AJ558" s="2">
        <f t="shared" si="629"/>
        <v>0</v>
      </c>
      <c r="AK558" s="2">
        <v>130.9</v>
      </c>
      <c r="AL558" s="2">
        <v>70.099999999999994</v>
      </c>
      <c r="AM558" s="2">
        <v>0.66</v>
      </c>
      <c r="AN558" s="2">
        <v>0.12</v>
      </c>
      <c r="AO558" s="2">
        <v>60.14</v>
      </c>
      <c r="AP558" s="2">
        <v>0</v>
      </c>
      <c r="AQ558" s="2">
        <v>7.05</v>
      </c>
      <c r="AR558" s="2">
        <v>0.01</v>
      </c>
      <c r="AS558" s="2">
        <v>0</v>
      </c>
      <c r="AT558" s="2">
        <v>115</v>
      </c>
      <c r="AU558" s="2">
        <v>71</v>
      </c>
      <c r="AV558" s="2">
        <v>1</v>
      </c>
      <c r="AW558" s="2">
        <v>1</v>
      </c>
      <c r="AX558" s="2"/>
      <c r="AY558" s="2"/>
      <c r="AZ558" s="2">
        <v>1</v>
      </c>
      <c r="BA558" s="2">
        <v>1</v>
      </c>
      <c r="BB558" s="2">
        <v>1</v>
      </c>
      <c r="BC558" s="2">
        <v>1</v>
      </c>
      <c r="BD558" s="2" t="s">
        <v>6</v>
      </c>
      <c r="BE558" s="2" t="s">
        <v>6</v>
      </c>
      <c r="BF558" s="2" t="s">
        <v>6</v>
      </c>
      <c r="BG558" s="2" t="s">
        <v>6</v>
      </c>
      <c r="BH558" s="2">
        <v>0</v>
      </c>
      <c r="BI558" s="2">
        <v>1</v>
      </c>
      <c r="BJ558" s="2" t="s">
        <v>845</v>
      </c>
      <c r="BK558" s="2"/>
      <c r="BL558" s="2"/>
      <c r="BM558" s="2">
        <v>16001</v>
      </c>
      <c r="BN558" s="2">
        <v>0</v>
      </c>
      <c r="BO558" s="2" t="s">
        <v>6</v>
      </c>
      <c r="BP558" s="2">
        <v>0</v>
      </c>
      <c r="BQ558" s="2">
        <v>2</v>
      </c>
      <c r="BR558" s="2">
        <v>0</v>
      </c>
      <c r="BS558" s="2">
        <v>1</v>
      </c>
      <c r="BT558" s="2">
        <v>1</v>
      </c>
      <c r="BU558" s="2">
        <v>1</v>
      </c>
      <c r="BV558" s="2">
        <v>1</v>
      </c>
      <c r="BW558" s="2">
        <v>1</v>
      </c>
      <c r="BX558" s="2">
        <v>1</v>
      </c>
      <c r="BY558" s="2" t="s">
        <v>6</v>
      </c>
      <c r="BZ558" s="2">
        <v>128</v>
      </c>
      <c r="CA558" s="2">
        <v>83</v>
      </c>
      <c r="CB558" s="2"/>
      <c r="CC558" s="2"/>
      <c r="CD558" s="2"/>
      <c r="CE558" s="2"/>
      <c r="CF558" s="2">
        <v>0</v>
      </c>
      <c r="CG558" s="2">
        <v>0</v>
      </c>
      <c r="CH558" s="2"/>
      <c r="CI558" s="2"/>
      <c r="CJ558" s="2"/>
      <c r="CK558" s="2"/>
      <c r="CL558" s="2"/>
      <c r="CM558" s="2">
        <v>0</v>
      </c>
      <c r="CN558" s="2" t="s">
        <v>1583</v>
      </c>
      <c r="CO558" s="2">
        <v>0</v>
      </c>
      <c r="CP558" s="2">
        <f t="shared" si="630"/>
        <v>280.16999999999996</v>
      </c>
      <c r="CQ558" s="2">
        <f t="shared" si="631"/>
        <v>70.099999999999994</v>
      </c>
      <c r="CR558" s="2">
        <f t="shared" si="632"/>
        <v>0.82499999999999996</v>
      </c>
      <c r="CS558" s="2">
        <f t="shared" si="633"/>
        <v>0.15</v>
      </c>
      <c r="CT558" s="2">
        <f t="shared" si="634"/>
        <v>69.161000000000001</v>
      </c>
      <c r="CU558" s="2">
        <f t="shared" si="635"/>
        <v>0</v>
      </c>
      <c r="CV558" s="2">
        <f t="shared" si="636"/>
        <v>8.1074999999999999</v>
      </c>
      <c r="CW558" s="2">
        <f t="shared" si="637"/>
        <v>1.2500000000000001E-2</v>
      </c>
      <c r="CX558" s="2">
        <f t="shared" si="638"/>
        <v>0</v>
      </c>
      <c r="CY558" s="2">
        <f t="shared" si="639"/>
        <v>159.41300000000001</v>
      </c>
      <c r="CZ558" s="2">
        <f t="shared" si="640"/>
        <v>98.420200000000008</v>
      </c>
      <c r="DA558" s="2"/>
      <c r="DB558" s="2"/>
      <c r="DC558" s="2" t="s">
        <v>6</v>
      </c>
      <c r="DD558" s="2" t="s">
        <v>6</v>
      </c>
      <c r="DE558" s="2" t="s">
        <v>96</v>
      </c>
      <c r="DF558" s="2" t="s">
        <v>96</v>
      </c>
      <c r="DG558" s="2" t="s">
        <v>97</v>
      </c>
      <c r="DH558" s="2" t="s">
        <v>6</v>
      </c>
      <c r="DI558" s="2" t="s">
        <v>97</v>
      </c>
      <c r="DJ558" s="2" t="s">
        <v>96</v>
      </c>
      <c r="DK558" s="2" t="s">
        <v>6</v>
      </c>
      <c r="DL558" s="2" t="s">
        <v>6</v>
      </c>
      <c r="DM558" s="2" t="s">
        <v>6</v>
      </c>
      <c r="DN558" s="2">
        <v>0</v>
      </c>
      <c r="DO558" s="2">
        <v>0</v>
      </c>
      <c r="DP558" s="2">
        <v>1</v>
      </c>
      <c r="DQ558" s="2">
        <v>1</v>
      </c>
      <c r="DR558" s="2"/>
      <c r="DS558" s="2"/>
      <c r="DT558" s="2"/>
      <c r="DU558" s="2">
        <v>1013</v>
      </c>
      <c r="DV558" s="2" t="s">
        <v>447</v>
      </c>
      <c r="DW558" s="2" t="s">
        <v>447</v>
      </c>
      <c r="DX558" s="2">
        <v>1</v>
      </c>
      <c r="DY558" s="2"/>
      <c r="DZ558" s="2"/>
      <c r="EA558" s="2"/>
      <c r="EB558" s="2"/>
      <c r="EC558" s="2"/>
      <c r="ED558" s="2"/>
      <c r="EE558" s="2">
        <v>16510514</v>
      </c>
      <c r="EF558" s="2">
        <v>2</v>
      </c>
      <c r="EG558" s="2" t="s">
        <v>20</v>
      </c>
      <c r="EH558" s="2">
        <v>0</v>
      </c>
      <c r="EI558" s="2" t="s">
        <v>6</v>
      </c>
      <c r="EJ558" s="2">
        <v>1</v>
      </c>
      <c r="EK558" s="2">
        <v>16001</v>
      </c>
      <c r="EL558" s="2" t="s">
        <v>647</v>
      </c>
      <c r="EM558" s="2" t="s">
        <v>648</v>
      </c>
      <c r="EN558" s="2"/>
      <c r="EO558" s="2" t="s">
        <v>100</v>
      </c>
      <c r="EP558" s="2"/>
      <c r="EQ558" s="2">
        <v>0</v>
      </c>
      <c r="ER558" s="2">
        <v>130.9</v>
      </c>
      <c r="ES558" s="2">
        <v>70.099999999999994</v>
      </c>
      <c r="ET558" s="2">
        <v>0.66</v>
      </c>
      <c r="EU558" s="2">
        <v>0.12</v>
      </c>
      <c r="EV558" s="2">
        <v>60.14</v>
      </c>
      <c r="EW558" s="2">
        <v>7.05</v>
      </c>
      <c r="EX558" s="2">
        <v>0.01</v>
      </c>
      <c r="EY558" s="2">
        <v>0</v>
      </c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>
        <v>0</v>
      </c>
      <c r="FR558" s="2">
        <f t="shared" si="641"/>
        <v>0</v>
      </c>
      <c r="FS558" s="2">
        <v>0</v>
      </c>
      <c r="FT558" s="2" t="s">
        <v>23</v>
      </c>
      <c r="FU558" s="2" t="s">
        <v>24</v>
      </c>
      <c r="FV558" s="2"/>
      <c r="FW558" s="2"/>
      <c r="FX558" s="2">
        <v>115.2</v>
      </c>
      <c r="FY558" s="2">
        <v>70.55</v>
      </c>
      <c r="FZ558" s="2"/>
      <c r="GA558" s="2" t="s">
        <v>6</v>
      </c>
      <c r="GB558" s="2"/>
      <c r="GC558" s="2"/>
      <c r="GD558" s="2">
        <v>0</v>
      </c>
      <c r="GE558" s="2"/>
      <c r="GF558" s="2">
        <v>-497237110</v>
      </c>
      <c r="GG558" s="2">
        <v>2</v>
      </c>
      <c r="GH558" s="2">
        <v>1</v>
      </c>
      <c r="GI558" s="2">
        <v>-2</v>
      </c>
      <c r="GJ558" s="2">
        <v>0</v>
      </c>
      <c r="GK558" s="2">
        <f>ROUND(R558*(R12)/100,2)</f>
        <v>0</v>
      </c>
      <c r="GL558" s="2">
        <f t="shared" si="642"/>
        <v>0</v>
      </c>
      <c r="GM558" s="2">
        <f t="shared" si="643"/>
        <v>538</v>
      </c>
      <c r="GN558" s="2">
        <f t="shared" si="644"/>
        <v>538</v>
      </c>
      <c r="GO558" s="2">
        <f t="shared" si="645"/>
        <v>0</v>
      </c>
      <c r="GP558" s="2">
        <f t="shared" si="646"/>
        <v>0</v>
      </c>
      <c r="GQ558" s="2"/>
      <c r="GR558" s="2">
        <v>0</v>
      </c>
      <c r="GS558" s="2">
        <v>3</v>
      </c>
      <c r="GT558" s="2">
        <v>0</v>
      </c>
      <c r="GU558" s="2" t="s">
        <v>6</v>
      </c>
      <c r="GV558" s="2">
        <f t="shared" si="647"/>
        <v>0</v>
      </c>
      <c r="GW558" s="2">
        <v>1</v>
      </c>
      <c r="GX558" s="2">
        <f t="shared" si="648"/>
        <v>0</v>
      </c>
      <c r="GY558" s="2"/>
      <c r="GZ558" s="2"/>
      <c r="HA558" s="2">
        <v>0</v>
      </c>
      <c r="HB558" s="2">
        <v>0</v>
      </c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>
        <v>0</v>
      </c>
      <c r="IL558" s="2"/>
      <c r="IM558" s="2"/>
      <c r="IN558" s="2"/>
      <c r="IO558" s="2"/>
      <c r="IP558" s="2"/>
      <c r="IQ558" s="2"/>
      <c r="IR558" s="2"/>
      <c r="IS558" s="2"/>
      <c r="IT558" s="2"/>
      <c r="IU558" s="2"/>
    </row>
    <row r="559" spans="1:255" x14ac:dyDescent="0.2">
      <c r="A559">
        <v>17</v>
      </c>
      <c r="B559">
        <v>1</v>
      </c>
      <c r="C559">
        <f>ROW(SmtRes!A1254)</f>
        <v>1254</v>
      </c>
      <c r="D559">
        <f>ROW(EtalonRes!A1206)</f>
        <v>1206</v>
      </c>
      <c r="E559" t="s">
        <v>842</v>
      </c>
      <c r="F559" t="s">
        <v>843</v>
      </c>
      <c r="G559" t="s">
        <v>844</v>
      </c>
      <c r="H559" t="s">
        <v>447</v>
      </c>
      <c r="I559">
        <v>2</v>
      </c>
      <c r="J559">
        <v>0</v>
      </c>
      <c r="O559">
        <f t="shared" si="613"/>
        <v>1997.63</v>
      </c>
      <c r="P559">
        <f t="shared" si="614"/>
        <v>999.63</v>
      </c>
      <c r="Q559">
        <f t="shared" si="615"/>
        <v>11.76</v>
      </c>
      <c r="R559">
        <f t="shared" si="616"/>
        <v>2.14</v>
      </c>
      <c r="S559">
        <f t="shared" si="617"/>
        <v>986.24</v>
      </c>
      <c r="T559">
        <f t="shared" si="618"/>
        <v>0</v>
      </c>
      <c r="U559">
        <f t="shared" si="619"/>
        <v>16.215</v>
      </c>
      <c r="V559">
        <f t="shared" si="620"/>
        <v>2.5000000000000001E-2</v>
      </c>
      <c r="W559">
        <f t="shared" si="621"/>
        <v>0</v>
      </c>
      <c r="X559">
        <f t="shared" si="622"/>
        <v>1136.6400000000001</v>
      </c>
      <c r="Y559">
        <f t="shared" si="623"/>
        <v>701.75</v>
      </c>
      <c r="AA559">
        <v>16688586</v>
      </c>
      <c r="AB559">
        <f t="shared" si="624"/>
        <v>140.08600000000001</v>
      </c>
      <c r="AC559">
        <f t="shared" si="625"/>
        <v>70.099999999999994</v>
      </c>
      <c r="AD559">
        <f>ROUND(((((ET559*1.25))-((EU559*1.25)))+AE559),6)</f>
        <v>0.82499999999999996</v>
      </c>
      <c r="AE559">
        <f>ROUND(((EU559*1.25)),6)</f>
        <v>0.15</v>
      </c>
      <c r="AF559">
        <f>ROUND(((EV559*1.15)),6)</f>
        <v>69.161000000000001</v>
      </c>
      <c r="AG559">
        <f t="shared" si="627"/>
        <v>0</v>
      </c>
      <c r="AH559">
        <f>((EW559*1.15))</f>
        <v>8.1074999999999999</v>
      </c>
      <c r="AI559">
        <f>((EX559*1.25))</f>
        <v>1.2500000000000001E-2</v>
      </c>
      <c r="AJ559">
        <f t="shared" si="629"/>
        <v>0</v>
      </c>
      <c r="AK559">
        <v>130.9</v>
      </c>
      <c r="AL559">
        <v>70.099999999999994</v>
      </c>
      <c r="AM559">
        <v>0.66</v>
      </c>
      <c r="AN559">
        <v>0.12</v>
      </c>
      <c r="AO559">
        <v>60.14</v>
      </c>
      <c r="AP559">
        <v>0</v>
      </c>
      <c r="AQ559">
        <v>7.05</v>
      </c>
      <c r="AR559">
        <v>0.01</v>
      </c>
      <c r="AS559">
        <v>0</v>
      </c>
      <c r="AT559">
        <v>115</v>
      </c>
      <c r="AU559">
        <v>71</v>
      </c>
      <c r="AV559">
        <v>1</v>
      </c>
      <c r="AW559">
        <v>1</v>
      </c>
      <c r="AZ559">
        <v>7.13</v>
      </c>
      <c r="BA559">
        <v>7.13</v>
      </c>
      <c r="BB559">
        <v>7.13</v>
      </c>
      <c r="BC559">
        <v>7.13</v>
      </c>
      <c r="BD559" t="s">
        <v>6</v>
      </c>
      <c r="BE559" t="s">
        <v>6</v>
      </c>
      <c r="BF559" t="s">
        <v>6</v>
      </c>
      <c r="BG559" t="s">
        <v>6</v>
      </c>
      <c r="BH559">
        <v>0</v>
      </c>
      <c r="BI559">
        <v>1</v>
      </c>
      <c r="BJ559" t="s">
        <v>845</v>
      </c>
      <c r="BM559">
        <v>16001</v>
      </c>
      <c r="BN559">
        <v>0</v>
      </c>
      <c r="BO559" t="s">
        <v>6</v>
      </c>
      <c r="BP559">
        <v>0</v>
      </c>
      <c r="BQ559">
        <v>2</v>
      </c>
      <c r="BR559">
        <v>0</v>
      </c>
      <c r="BS559">
        <v>7.13</v>
      </c>
      <c r="BT559">
        <v>1</v>
      </c>
      <c r="BU559">
        <v>1</v>
      </c>
      <c r="BV559">
        <v>1</v>
      </c>
      <c r="BW559">
        <v>1</v>
      </c>
      <c r="BX559">
        <v>1</v>
      </c>
      <c r="BY559" t="s">
        <v>6</v>
      </c>
      <c r="BZ559">
        <v>128</v>
      </c>
      <c r="CA559">
        <v>83</v>
      </c>
      <c r="CF559">
        <v>0</v>
      </c>
      <c r="CG559">
        <v>0</v>
      </c>
      <c r="CM559">
        <v>0</v>
      </c>
      <c r="CN559" t="s">
        <v>1583</v>
      </c>
      <c r="CO559">
        <v>0</v>
      </c>
      <c r="CP559">
        <f t="shared" si="630"/>
        <v>1997.63</v>
      </c>
      <c r="CQ559">
        <f t="shared" si="631"/>
        <v>499.81299999999993</v>
      </c>
      <c r="CR559">
        <f t="shared" si="632"/>
        <v>5.88225</v>
      </c>
      <c r="CS559">
        <f t="shared" si="633"/>
        <v>1.0694999999999999</v>
      </c>
      <c r="CT559">
        <f t="shared" si="634"/>
        <v>493.11793</v>
      </c>
      <c r="CU559">
        <f t="shared" si="635"/>
        <v>0</v>
      </c>
      <c r="CV559">
        <f t="shared" si="636"/>
        <v>8.1074999999999999</v>
      </c>
      <c r="CW559">
        <f t="shared" si="637"/>
        <v>1.2500000000000001E-2</v>
      </c>
      <c r="CX559">
        <f t="shared" si="638"/>
        <v>0</v>
      </c>
      <c r="CY559">
        <f t="shared" si="639"/>
        <v>1136.6369999999999</v>
      </c>
      <c r="CZ559">
        <f t="shared" si="640"/>
        <v>701.74979999999994</v>
      </c>
      <c r="DC559" t="s">
        <v>6</v>
      </c>
      <c r="DD559" t="s">
        <v>6</v>
      </c>
      <c r="DE559" t="s">
        <v>96</v>
      </c>
      <c r="DF559" t="s">
        <v>96</v>
      </c>
      <c r="DG559" t="s">
        <v>97</v>
      </c>
      <c r="DH559" t="s">
        <v>6</v>
      </c>
      <c r="DI559" t="s">
        <v>97</v>
      </c>
      <c r="DJ559" t="s">
        <v>96</v>
      </c>
      <c r="DK559" t="s">
        <v>6</v>
      </c>
      <c r="DL559" t="s">
        <v>6</v>
      </c>
      <c r="DM559" t="s">
        <v>6</v>
      </c>
      <c r="DN559">
        <v>0</v>
      </c>
      <c r="DO559">
        <v>0</v>
      </c>
      <c r="DP559">
        <v>1</v>
      </c>
      <c r="DQ559">
        <v>1</v>
      </c>
      <c r="DU559">
        <v>1013</v>
      </c>
      <c r="DV559" t="s">
        <v>447</v>
      </c>
      <c r="DW559" t="s">
        <v>447</v>
      </c>
      <c r="DX559">
        <v>1</v>
      </c>
      <c r="EE559">
        <v>16510514</v>
      </c>
      <c r="EF559">
        <v>2</v>
      </c>
      <c r="EG559" t="s">
        <v>20</v>
      </c>
      <c r="EH559">
        <v>0</v>
      </c>
      <c r="EI559" t="s">
        <v>6</v>
      </c>
      <c r="EJ559">
        <v>1</v>
      </c>
      <c r="EK559">
        <v>16001</v>
      </c>
      <c r="EL559" t="s">
        <v>647</v>
      </c>
      <c r="EM559" t="s">
        <v>648</v>
      </c>
      <c r="EO559" t="s">
        <v>100</v>
      </c>
      <c r="EQ559">
        <v>0</v>
      </c>
      <c r="ER559">
        <v>130.9</v>
      </c>
      <c r="ES559">
        <v>70.099999999999994</v>
      </c>
      <c r="ET559">
        <v>0.66</v>
      </c>
      <c r="EU559">
        <v>0.12</v>
      </c>
      <c r="EV559">
        <v>60.14</v>
      </c>
      <c r="EW559">
        <v>7.05</v>
      </c>
      <c r="EX559">
        <v>0.01</v>
      </c>
      <c r="EY559">
        <v>0</v>
      </c>
      <c r="FQ559">
        <v>0</v>
      </c>
      <c r="FR559">
        <f t="shared" si="641"/>
        <v>0</v>
      </c>
      <c r="FS559">
        <v>0</v>
      </c>
      <c r="FT559" t="s">
        <v>23</v>
      </c>
      <c r="FU559" t="s">
        <v>24</v>
      </c>
      <c r="FX559">
        <v>115.2</v>
      </c>
      <c r="FY559">
        <v>70.55</v>
      </c>
      <c r="GA559" t="s">
        <v>6</v>
      </c>
      <c r="GD559">
        <v>0</v>
      </c>
      <c r="GF559">
        <v>-497237110</v>
      </c>
      <c r="GG559">
        <v>1</v>
      </c>
      <c r="GH559">
        <v>1</v>
      </c>
      <c r="GI559">
        <v>4</v>
      </c>
      <c r="GJ559">
        <v>0</v>
      </c>
      <c r="GK559">
        <f>ROUND(R559*(S12)/100,2)</f>
        <v>0</v>
      </c>
      <c r="GL559">
        <f t="shared" si="642"/>
        <v>0</v>
      </c>
      <c r="GM559">
        <f t="shared" si="643"/>
        <v>3836.02</v>
      </c>
      <c r="GN559">
        <f t="shared" si="644"/>
        <v>3836.02</v>
      </c>
      <c r="GO559">
        <f t="shared" si="645"/>
        <v>0</v>
      </c>
      <c r="GP559">
        <f t="shared" si="646"/>
        <v>0</v>
      </c>
      <c r="GR559">
        <v>0</v>
      </c>
      <c r="GS559">
        <v>3</v>
      </c>
      <c r="GT559">
        <v>0</v>
      </c>
      <c r="GU559" t="s">
        <v>6</v>
      </c>
      <c r="GV559">
        <f t="shared" si="647"/>
        <v>0</v>
      </c>
      <c r="GW559">
        <v>1</v>
      </c>
      <c r="GX559">
        <f t="shared" si="648"/>
        <v>0</v>
      </c>
      <c r="HA559">
        <v>0</v>
      </c>
      <c r="HB559">
        <v>0</v>
      </c>
      <c r="IK559">
        <v>0</v>
      </c>
    </row>
    <row r="560" spans="1:255" x14ac:dyDescent="0.2">
      <c r="A560" s="2">
        <v>17</v>
      </c>
      <c r="B560" s="2">
        <v>1</v>
      </c>
      <c r="C560" s="2">
        <f>ROW(SmtRes!A1262)</f>
        <v>1262</v>
      </c>
      <c r="D560" s="2">
        <f>ROW(EtalonRes!A1214)</f>
        <v>1214</v>
      </c>
      <c r="E560" s="2" t="s">
        <v>846</v>
      </c>
      <c r="F560" s="2" t="s">
        <v>847</v>
      </c>
      <c r="G560" s="2" t="s">
        <v>848</v>
      </c>
      <c r="H560" s="2" t="s">
        <v>447</v>
      </c>
      <c r="I560" s="2">
        <v>2</v>
      </c>
      <c r="J560" s="2">
        <v>0</v>
      </c>
      <c r="K560" s="2"/>
      <c r="L560" s="2"/>
      <c r="M560" s="2"/>
      <c r="N560" s="2"/>
      <c r="O560" s="2">
        <f t="shared" si="613"/>
        <v>448.07</v>
      </c>
      <c r="P560" s="2">
        <f t="shared" si="614"/>
        <v>271.02</v>
      </c>
      <c r="Q560" s="2">
        <f t="shared" si="615"/>
        <v>1.65</v>
      </c>
      <c r="R560" s="2">
        <f t="shared" si="616"/>
        <v>0.3</v>
      </c>
      <c r="S560" s="2">
        <f t="shared" si="617"/>
        <v>175.4</v>
      </c>
      <c r="T560" s="2">
        <f t="shared" si="618"/>
        <v>0</v>
      </c>
      <c r="U560" s="2">
        <f t="shared" si="619"/>
        <v>20.561999999999998</v>
      </c>
      <c r="V560" s="2">
        <f t="shared" si="620"/>
        <v>2.5000000000000001E-2</v>
      </c>
      <c r="W560" s="2">
        <f t="shared" si="621"/>
        <v>0</v>
      </c>
      <c r="X560" s="2">
        <f t="shared" si="622"/>
        <v>202.06</v>
      </c>
      <c r="Y560" s="2">
        <f t="shared" si="623"/>
        <v>124.75</v>
      </c>
      <c r="Z560" s="2"/>
      <c r="AA560" s="2">
        <v>16688585</v>
      </c>
      <c r="AB560" s="2">
        <f t="shared" si="624"/>
        <v>224.03399999999999</v>
      </c>
      <c r="AC560" s="2">
        <f t="shared" si="625"/>
        <v>135.51</v>
      </c>
      <c r="AD560" s="2">
        <f>ROUND(((((ET560*1.25))-((EU560*1.25)))+AE560),6)</f>
        <v>0.82499999999999996</v>
      </c>
      <c r="AE560" s="2">
        <f>ROUND(((EU560*1.25)),6)</f>
        <v>0.15</v>
      </c>
      <c r="AF560" s="2">
        <f>ROUND(((EV560*1.15)),6)</f>
        <v>87.698999999999998</v>
      </c>
      <c r="AG560" s="2">
        <f t="shared" si="627"/>
        <v>0</v>
      </c>
      <c r="AH560" s="2">
        <f>((EW560*1.15))</f>
        <v>10.280999999999999</v>
      </c>
      <c r="AI560" s="2">
        <f>((EX560*1.25))</f>
        <v>1.2500000000000001E-2</v>
      </c>
      <c r="AJ560" s="2">
        <f t="shared" si="629"/>
        <v>0</v>
      </c>
      <c r="AK560" s="2">
        <v>212.43</v>
      </c>
      <c r="AL560" s="2">
        <v>135.51</v>
      </c>
      <c r="AM560" s="2">
        <v>0.66</v>
      </c>
      <c r="AN560" s="2">
        <v>0.12</v>
      </c>
      <c r="AO560" s="2">
        <v>76.260000000000005</v>
      </c>
      <c r="AP560" s="2">
        <v>0</v>
      </c>
      <c r="AQ560" s="2">
        <v>8.94</v>
      </c>
      <c r="AR560" s="2">
        <v>0.01</v>
      </c>
      <c r="AS560" s="2">
        <v>0</v>
      </c>
      <c r="AT560" s="2">
        <v>115</v>
      </c>
      <c r="AU560" s="2">
        <v>71</v>
      </c>
      <c r="AV560" s="2">
        <v>1</v>
      </c>
      <c r="AW560" s="2">
        <v>1</v>
      </c>
      <c r="AX560" s="2"/>
      <c r="AY560" s="2"/>
      <c r="AZ560" s="2">
        <v>1</v>
      </c>
      <c r="BA560" s="2">
        <v>1</v>
      </c>
      <c r="BB560" s="2">
        <v>1</v>
      </c>
      <c r="BC560" s="2">
        <v>1</v>
      </c>
      <c r="BD560" s="2" t="s">
        <v>6</v>
      </c>
      <c r="BE560" s="2" t="s">
        <v>6</v>
      </c>
      <c r="BF560" s="2" t="s">
        <v>6</v>
      </c>
      <c r="BG560" s="2" t="s">
        <v>6</v>
      </c>
      <c r="BH560" s="2">
        <v>0</v>
      </c>
      <c r="BI560" s="2">
        <v>1</v>
      </c>
      <c r="BJ560" s="2" t="s">
        <v>849</v>
      </c>
      <c r="BK560" s="2"/>
      <c r="BL560" s="2"/>
      <c r="BM560" s="2">
        <v>16001</v>
      </c>
      <c r="BN560" s="2">
        <v>0</v>
      </c>
      <c r="BO560" s="2" t="s">
        <v>6</v>
      </c>
      <c r="BP560" s="2">
        <v>0</v>
      </c>
      <c r="BQ560" s="2">
        <v>2</v>
      </c>
      <c r="BR560" s="2">
        <v>0</v>
      </c>
      <c r="BS560" s="2">
        <v>1</v>
      </c>
      <c r="BT560" s="2">
        <v>1</v>
      </c>
      <c r="BU560" s="2">
        <v>1</v>
      </c>
      <c r="BV560" s="2">
        <v>1</v>
      </c>
      <c r="BW560" s="2">
        <v>1</v>
      </c>
      <c r="BX560" s="2">
        <v>1</v>
      </c>
      <c r="BY560" s="2" t="s">
        <v>6</v>
      </c>
      <c r="BZ560" s="2">
        <v>128</v>
      </c>
      <c r="CA560" s="2">
        <v>83</v>
      </c>
      <c r="CB560" s="2"/>
      <c r="CC560" s="2"/>
      <c r="CD560" s="2"/>
      <c r="CE560" s="2"/>
      <c r="CF560" s="2">
        <v>0</v>
      </c>
      <c r="CG560" s="2">
        <v>0</v>
      </c>
      <c r="CH560" s="2"/>
      <c r="CI560" s="2"/>
      <c r="CJ560" s="2"/>
      <c r="CK560" s="2"/>
      <c r="CL560" s="2"/>
      <c r="CM560" s="2">
        <v>0</v>
      </c>
      <c r="CN560" s="2" t="s">
        <v>1583</v>
      </c>
      <c r="CO560" s="2">
        <v>0</v>
      </c>
      <c r="CP560" s="2">
        <f t="shared" si="630"/>
        <v>448.06999999999994</v>
      </c>
      <c r="CQ560" s="2">
        <f t="shared" si="631"/>
        <v>135.51</v>
      </c>
      <c r="CR560" s="2">
        <f t="shared" si="632"/>
        <v>0.82499999999999996</v>
      </c>
      <c r="CS560" s="2">
        <f t="shared" si="633"/>
        <v>0.15</v>
      </c>
      <c r="CT560" s="2">
        <f t="shared" si="634"/>
        <v>87.698999999999998</v>
      </c>
      <c r="CU560" s="2">
        <f t="shared" si="635"/>
        <v>0</v>
      </c>
      <c r="CV560" s="2">
        <f t="shared" si="636"/>
        <v>10.280999999999999</v>
      </c>
      <c r="CW560" s="2">
        <f t="shared" si="637"/>
        <v>1.2500000000000001E-2</v>
      </c>
      <c r="CX560" s="2">
        <f t="shared" si="638"/>
        <v>0</v>
      </c>
      <c r="CY560" s="2">
        <f t="shared" si="639"/>
        <v>202.05500000000004</v>
      </c>
      <c r="CZ560" s="2">
        <f t="shared" si="640"/>
        <v>124.74700000000001</v>
      </c>
      <c r="DA560" s="2"/>
      <c r="DB560" s="2"/>
      <c r="DC560" s="2" t="s">
        <v>6</v>
      </c>
      <c r="DD560" s="2" t="s">
        <v>6</v>
      </c>
      <c r="DE560" s="2" t="s">
        <v>96</v>
      </c>
      <c r="DF560" s="2" t="s">
        <v>96</v>
      </c>
      <c r="DG560" s="2" t="s">
        <v>97</v>
      </c>
      <c r="DH560" s="2" t="s">
        <v>6</v>
      </c>
      <c r="DI560" s="2" t="s">
        <v>97</v>
      </c>
      <c r="DJ560" s="2" t="s">
        <v>96</v>
      </c>
      <c r="DK560" s="2" t="s">
        <v>6</v>
      </c>
      <c r="DL560" s="2" t="s">
        <v>6</v>
      </c>
      <c r="DM560" s="2" t="s">
        <v>6</v>
      </c>
      <c r="DN560" s="2">
        <v>0</v>
      </c>
      <c r="DO560" s="2">
        <v>0</v>
      </c>
      <c r="DP560" s="2">
        <v>1</v>
      </c>
      <c r="DQ560" s="2">
        <v>1</v>
      </c>
      <c r="DR560" s="2"/>
      <c r="DS560" s="2"/>
      <c r="DT560" s="2"/>
      <c r="DU560" s="2">
        <v>1013</v>
      </c>
      <c r="DV560" s="2" t="s">
        <v>447</v>
      </c>
      <c r="DW560" s="2" t="s">
        <v>447</v>
      </c>
      <c r="DX560" s="2">
        <v>1</v>
      </c>
      <c r="DY560" s="2"/>
      <c r="DZ560" s="2"/>
      <c r="EA560" s="2"/>
      <c r="EB560" s="2"/>
      <c r="EC560" s="2"/>
      <c r="ED560" s="2"/>
      <c r="EE560" s="2">
        <v>16510514</v>
      </c>
      <c r="EF560" s="2">
        <v>2</v>
      </c>
      <c r="EG560" s="2" t="s">
        <v>20</v>
      </c>
      <c r="EH560" s="2">
        <v>0</v>
      </c>
      <c r="EI560" s="2" t="s">
        <v>6</v>
      </c>
      <c r="EJ560" s="2">
        <v>1</v>
      </c>
      <c r="EK560" s="2">
        <v>16001</v>
      </c>
      <c r="EL560" s="2" t="s">
        <v>647</v>
      </c>
      <c r="EM560" s="2" t="s">
        <v>648</v>
      </c>
      <c r="EN560" s="2"/>
      <c r="EO560" s="2" t="s">
        <v>100</v>
      </c>
      <c r="EP560" s="2"/>
      <c r="EQ560" s="2">
        <v>0</v>
      </c>
      <c r="ER560" s="2">
        <v>212.43</v>
      </c>
      <c r="ES560" s="2">
        <v>135.51</v>
      </c>
      <c r="ET560" s="2">
        <v>0.66</v>
      </c>
      <c r="EU560" s="2">
        <v>0.12</v>
      </c>
      <c r="EV560" s="2">
        <v>76.260000000000005</v>
      </c>
      <c r="EW560" s="2">
        <v>8.94</v>
      </c>
      <c r="EX560" s="2">
        <v>0.01</v>
      </c>
      <c r="EY560" s="2">
        <v>0</v>
      </c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>
        <v>0</v>
      </c>
      <c r="FR560" s="2">
        <f t="shared" si="641"/>
        <v>0</v>
      </c>
      <c r="FS560" s="2">
        <v>0</v>
      </c>
      <c r="FT560" s="2" t="s">
        <v>23</v>
      </c>
      <c r="FU560" s="2" t="s">
        <v>24</v>
      </c>
      <c r="FV560" s="2"/>
      <c r="FW560" s="2"/>
      <c r="FX560" s="2">
        <v>115.2</v>
      </c>
      <c r="FY560" s="2">
        <v>70.55</v>
      </c>
      <c r="FZ560" s="2"/>
      <c r="GA560" s="2" t="s">
        <v>6</v>
      </c>
      <c r="GB560" s="2"/>
      <c r="GC560" s="2"/>
      <c r="GD560" s="2">
        <v>0</v>
      </c>
      <c r="GE560" s="2"/>
      <c r="GF560" s="2">
        <v>608638375</v>
      </c>
      <c r="GG560" s="2">
        <v>2</v>
      </c>
      <c r="GH560" s="2">
        <v>1</v>
      </c>
      <c r="GI560" s="2">
        <v>-2</v>
      </c>
      <c r="GJ560" s="2">
        <v>0</v>
      </c>
      <c r="GK560" s="2">
        <f>ROUND(R560*(R12)/100,2)</f>
        <v>0</v>
      </c>
      <c r="GL560" s="2">
        <f t="shared" si="642"/>
        <v>0</v>
      </c>
      <c r="GM560" s="2">
        <f t="shared" si="643"/>
        <v>774.88</v>
      </c>
      <c r="GN560" s="2">
        <f t="shared" si="644"/>
        <v>774.88</v>
      </c>
      <c r="GO560" s="2">
        <f t="shared" si="645"/>
        <v>0</v>
      </c>
      <c r="GP560" s="2">
        <f t="shared" si="646"/>
        <v>0</v>
      </c>
      <c r="GQ560" s="2"/>
      <c r="GR560" s="2">
        <v>0</v>
      </c>
      <c r="GS560" s="2">
        <v>3</v>
      </c>
      <c r="GT560" s="2">
        <v>0</v>
      </c>
      <c r="GU560" s="2" t="s">
        <v>6</v>
      </c>
      <c r="GV560" s="2">
        <f t="shared" si="647"/>
        <v>0</v>
      </c>
      <c r="GW560" s="2">
        <v>1</v>
      </c>
      <c r="GX560" s="2">
        <f t="shared" si="648"/>
        <v>0</v>
      </c>
      <c r="GY560" s="2"/>
      <c r="GZ560" s="2"/>
      <c r="HA560" s="2">
        <v>0</v>
      </c>
      <c r="HB560" s="2">
        <v>0</v>
      </c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>
        <v>0</v>
      </c>
      <c r="IL560" s="2"/>
      <c r="IM560" s="2"/>
      <c r="IN560" s="2"/>
      <c r="IO560" s="2"/>
      <c r="IP560" s="2"/>
      <c r="IQ560" s="2"/>
      <c r="IR560" s="2"/>
      <c r="IS560" s="2"/>
      <c r="IT560" s="2"/>
      <c r="IU560" s="2"/>
    </row>
    <row r="561" spans="1:245" x14ac:dyDescent="0.2">
      <c r="A561">
        <v>17</v>
      </c>
      <c r="B561">
        <v>1</v>
      </c>
      <c r="C561">
        <f>ROW(SmtRes!A1270)</f>
        <v>1270</v>
      </c>
      <c r="D561">
        <f>ROW(EtalonRes!A1222)</f>
        <v>1222</v>
      </c>
      <c r="E561" t="s">
        <v>846</v>
      </c>
      <c r="F561" t="s">
        <v>847</v>
      </c>
      <c r="G561" t="s">
        <v>848</v>
      </c>
      <c r="H561" t="s">
        <v>447</v>
      </c>
      <c r="I561">
        <v>2</v>
      </c>
      <c r="J561">
        <v>0</v>
      </c>
      <c r="O561">
        <f t="shared" si="613"/>
        <v>3194.72</v>
      </c>
      <c r="P561">
        <f t="shared" si="614"/>
        <v>1932.37</v>
      </c>
      <c r="Q561">
        <f t="shared" si="615"/>
        <v>11.76</v>
      </c>
      <c r="R561">
        <f t="shared" si="616"/>
        <v>2.14</v>
      </c>
      <c r="S561">
        <f t="shared" si="617"/>
        <v>1250.5899999999999</v>
      </c>
      <c r="T561">
        <f t="shared" si="618"/>
        <v>0</v>
      </c>
      <c r="U561">
        <f t="shared" si="619"/>
        <v>20.561999999999998</v>
      </c>
      <c r="V561">
        <f t="shared" si="620"/>
        <v>2.5000000000000001E-2</v>
      </c>
      <c r="W561">
        <f t="shared" si="621"/>
        <v>0</v>
      </c>
      <c r="X561">
        <f t="shared" si="622"/>
        <v>1440.64</v>
      </c>
      <c r="Y561">
        <f t="shared" si="623"/>
        <v>889.44</v>
      </c>
      <c r="AA561">
        <v>16688586</v>
      </c>
      <c r="AB561">
        <f t="shared" si="624"/>
        <v>224.03399999999999</v>
      </c>
      <c r="AC561">
        <f t="shared" si="625"/>
        <v>135.51</v>
      </c>
      <c r="AD561">
        <f>ROUND(((((ET561*1.25))-((EU561*1.25)))+AE561),6)</f>
        <v>0.82499999999999996</v>
      </c>
      <c r="AE561">
        <f>ROUND(((EU561*1.25)),6)</f>
        <v>0.15</v>
      </c>
      <c r="AF561">
        <f>ROUND(((EV561*1.15)),6)</f>
        <v>87.698999999999998</v>
      </c>
      <c r="AG561">
        <f t="shared" si="627"/>
        <v>0</v>
      </c>
      <c r="AH561">
        <f>((EW561*1.15))</f>
        <v>10.280999999999999</v>
      </c>
      <c r="AI561">
        <f>((EX561*1.25))</f>
        <v>1.2500000000000001E-2</v>
      </c>
      <c r="AJ561">
        <f t="shared" si="629"/>
        <v>0</v>
      </c>
      <c r="AK561">
        <v>212.43</v>
      </c>
      <c r="AL561">
        <v>135.51</v>
      </c>
      <c r="AM561">
        <v>0.66</v>
      </c>
      <c r="AN561">
        <v>0.12</v>
      </c>
      <c r="AO561">
        <v>76.260000000000005</v>
      </c>
      <c r="AP561">
        <v>0</v>
      </c>
      <c r="AQ561">
        <v>8.94</v>
      </c>
      <c r="AR561">
        <v>0.01</v>
      </c>
      <c r="AS561">
        <v>0</v>
      </c>
      <c r="AT561">
        <v>115</v>
      </c>
      <c r="AU561">
        <v>71</v>
      </c>
      <c r="AV561">
        <v>1</v>
      </c>
      <c r="AW561">
        <v>1</v>
      </c>
      <c r="AZ561">
        <v>7.13</v>
      </c>
      <c r="BA561">
        <v>7.13</v>
      </c>
      <c r="BB561">
        <v>7.13</v>
      </c>
      <c r="BC561">
        <v>7.13</v>
      </c>
      <c r="BD561" t="s">
        <v>6</v>
      </c>
      <c r="BE561" t="s">
        <v>6</v>
      </c>
      <c r="BF561" t="s">
        <v>6</v>
      </c>
      <c r="BG561" t="s">
        <v>6</v>
      </c>
      <c r="BH561">
        <v>0</v>
      </c>
      <c r="BI561">
        <v>1</v>
      </c>
      <c r="BJ561" t="s">
        <v>849</v>
      </c>
      <c r="BM561">
        <v>16001</v>
      </c>
      <c r="BN561">
        <v>0</v>
      </c>
      <c r="BO561" t="s">
        <v>6</v>
      </c>
      <c r="BP561">
        <v>0</v>
      </c>
      <c r="BQ561">
        <v>2</v>
      </c>
      <c r="BR561">
        <v>0</v>
      </c>
      <c r="BS561">
        <v>7.13</v>
      </c>
      <c r="BT561">
        <v>1</v>
      </c>
      <c r="BU561">
        <v>1</v>
      </c>
      <c r="BV561">
        <v>1</v>
      </c>
      <c r="BW561">
        <v>1</v>
      </c>
      <c r="BX561">
        <v>1</v>
      </c>
      <c r="BY561" t="s">
        <v>6</v>
      </c>
      <c r="BZ561">
        <v>128</v>
      </c>
      <c r="CA561">
        <v>83</v>
      </c>
      <c r="CF561">
        <v>0</v>
      </c>
      <c r="CG561">
        <v>0</v>
      </c>
      <c r="CM561">
        <v>0</v>
      </c>
      <c r="CN561" t="s">
        <v>1583</v>
      </c>
      <c r="CO561">
        <v>0</v>
      </c>
      <c r="CP561">
        <f t="shared" si="630"/>
        <v>3194.72</v>
      </c>
      <c r="CQ561">
        <f t="shared" si="631"/>
        <v>966.18629999999996</v>
      </c>
      <c r="CR561">
        <f t="shared" si="632"/>
        <v>5.88225</v>
      </c>
      <c r="CS561">
        <f t="shared" si="633"/>
        <v>1.0694999999999999</v>
      </c>
      <c r="CT561">
        <f t="shared" si="634"/>
        <v>625.29386999999997</v>
      </c>
      <c r="CU561">
        <f t="shared" si="635"/>
        <v>0</v>
      </c>
      <c r="CV561">
        <f t="shared" si="636"/>
        <v>10.280999999999999</v>
      </c>
      <c r="CW561">
        <f t="shared" si="637"/>
        <v>1.2500000000000001E-2</v>
      </c>
      <c r="CX561">
        <f t="shared" si="638"/>
        <v>0</v>
      </c>
      <c r="CY561">
        <f t="shared" si="639"/>
        <v>1440.6395000000002</v>
      </c>
      <c r="CZ561">
        <f t="shared" si="640"/>
        <v>889.43830000000003</v>
      </c>
      <c r="DC561" t="s">
        <v>6</v>
      </c>
      <c r="DD561" t="s">
        <v>6</v>
      </c>
      <c r="DE561" t="s">
        <v>96</v>
      </c>
      <c r="DF561" t="s">
        <v>96</v>
      </c>
      <c r="DG561" t="s">
        <v>97</v>
      </c>
      <c r="DH561" t="s">
        <v>6</v>
      </c>
      <c r="DI561" t="s">
        <v>97</v>
      </c>
      <c r="DJ561" t="s">
        <v>96</v>
      </c>
      <c r="DK561" t="s">
        <v>6</v>
      </c>
      <c r="DL561" t="s">
        <v>6</v>
      </c>
      <c r="DM561" t="s">
        <v>6</v>
      </c>
      <c r="DN561">
        <v>0</v>
      </c>
      <c r="DO561">
        <v>0</v>
      </c>
      <c r="DP561">
        <v>1</v>
      </c>
      <c r="DQ561">
        <v>1</v>
      </c>
      <c r="DU561">
        <v>1013</v>
      </c>
      <c r="DV561" t="s">
        <v>447</v>
      </c>
      <c r="DW561" t="s">
        <v>447</v>
      </c>
      <c r="DX561">
        <v>1</v>
      </c>
      <c r="EE561">
        <v>16510514</v>
      </c>
      <c r="EF561">
        <v>2</v>
      </c>
      <c r="EG561" t="s">
        <v>20</v>
      </c>
      <c r="EH561">
        <v>0</v>
      </c>
      <c r="EI561" t="s">
        <v>6</v>
      </c>
      <c r="EJ561">
        <v>1</v>
      </c>
      <c r="EK561">
        <v>16001</v>
      </c>
      <c r="EL561" t="s">
        <v>647</v>
      </c>
      <c r="EM561" t="s">
        <v>648</v>
      </c>
      <c r="EO561" t="s">
        <v>100</v>
      </c>
      <c r="EQ561">
        <v>0</v>
      </c>
      <c r="ER561">
        <v>212.43</v>
      </c>
      <c r="ES561">
        <v>135.51</v>
      </c>
      <c r="ET561">
        <v>0.66</v>
      </c>
      <c r="EU561">
        <v>0.12</v>
      </c>
      <c r="EV561">
        <v>76.260000000000005</v>
      </c>
      <c r="EW561">
        <v>8.94</v>
      </c>
      <c r="EX561">
        <v>0.01</v>
      </c>
      <c r="EY561">
        <v>0</v>
      </c>
      <c r="FQ561">
        <v>0</v>
      </c>
      <c r="FR561">
        <f t="shared" si="641"/>
        <v>0</v>
      </c>
      <c r="FS561">
        <v>0</v>
      </c>
      <c r="FT561" t="s">
        <v>23</v>
      </c>
      <c r="FU561" t="s">
        <v>24</v>
      </c>
      <c r="FX561">
        <v>115.2</v>
      </c>
      <c r="FY561">
        <v>70.55</v>
      </c>
      <c r="GA561" t="s">
        <v>6</v>
      </c>
      <c r="GD561">
        <v>0</v>
      </c>
      <c r="GF561">
        <v>608638375</v>
      </c>
      <c r="GG561">
        <v>1</v>
      </c>
      <c r="GH561">
        <v>1</v>
      </c>
      <c r="GI561">
        <v>4</v>
      </c>
      <c r="GJ561">
        <v>0</v>
      </c>
      <c r="GK561">
        <f>ROUND(R561*(S12)/100,2)</f>
        <v>0</v>
      </c>
      <c r="GL561">
        <f t="shared" si="642"/>
        <v>0</v>
      </c>
      <c r="GM561">
        <f t="shared" si="643"/>
        <v>5524.8</v>
      </c>
      <c r="GN561">
        <f t="shared" si="644"/>
        <v>5524.8</v>
      </c>
      <c r="GO561">
        <f t="shared" si="645"/>
        <v>0</v>
      </c>
      <c r="GP561">
        <f t="shared" si="646"/>
        <v>0</v>
      </c>
      <c r="GR561">
        <v>0</v>
      </c>
      <c r="GS561">
        <v>3</v>
      </c>
      <c r="GT561">
        <v>0</v>
      </c>
      <c r="GU561" t="s">
        <v>6</v>
      </c>
      <c r="GV561">
        <f t="shared" si="647"/>
        <v>0</v>
      </c>
      <c r="GW561">
        <v>1</v>
      </c>
      <c r="GX561">
        <f t="shared" si="648"/>
        <v>0</v>
      </c>
      <c r="HA561">
        <v>0</v>
      </c>
      <c r="HB561">
        <v>0</v>
      </c>
      <c r="IK561">
        <v>0</v>
      </c>
    </row>
    <row r="563" spans="1:245" x14ac:dyDescent="0.2">
      <c r="A563" s="3">
        <v>51</v>
      </c>
      <c r="B563" s="3">
        <f>B520</f>
        <v>1</v>
      </c>
      <c r="C563" s="3">
        <f>A520</f>
        <v>4</v>
      </c>
      <c r="D563" s="3">
        <f>ROW(A520)</f>
        <v>520</v>
      </c>
      <c r="E563" s="3"/>
      <c r="F563" s="3" t="str">
        <f>IF(F520&lt;&gt;"",F520,"")</f>
        <v>Новый раздел</v>
      </c>
      <c r="G563" s="3" t="str">
        <f>IF(G520&lt;&gt;"",G520,"")</f>
        <v>Раздел: Внутренняя система канализации</v>
      </c>
      <c r="H563" s="3">
        <v>0</v>
      </c>
      <c r="I563" s="3"/>
      <c r="J563" s="3"/>
      <c r="K563" s="3"/>
      <c r="L563" s="3"/>
      <c r="M563" s="3"/>
      <c r="N563" s="3"/>
      <c r="O563" s="3">
        <f t="shared" ref="O563:T563" si="658">ROUND(AB563,2)</f>
        <v>2184.62</v>
      </c>
      <c r="P563" s="3">
        <f t="shared" si="658"/>
        <v>1659.37</v>
      </c>
      <c r="Q563" s="3">
        <f t="shared" si="658"/>
        <v>8.1300000000000008</v>
      </c>
      <c r="R563" s="3">
        <f t="shared" si="658"/>
        <v>1.97</v>
      </c>
      <c r="S563" s="3">
        <f t="shared" si="658"/>
        <v>517.12</v>
      </c>
      <c r="T563" s="3">
        <f t="shared" si="658"/>
        <v>0</v>
      </c>
      <c r="U563" s="3">
        <f>AH563</f>
        <v>58.838149999999999</v>
      </c>
      <c r="V563" s="3">
        <f>AI563</f>
        <v>0.15686875</v>
      </c>
      <c r="W563" s="3">
        <f>ROUND(AJ563,2)</f>
        <v>0</v>
      </c>
      <c r="X563" s="3">
        <f>ROUND(AK563,2)</f>
        <v>562.6</v>
      </c>
      <c r="Y563" s="3">
        <f>ROUND(AL563,2)</f>
        <v>350.96</v>
      </c>
      <c r="Z563" s="3"/>
      <c r="AA563" s="3"/>
      <c r="AB563" s="3">
        <f>ROUND(SUMIF(AA524:AA561,"=16688585",O524:O561),2)</f>
        <v>2184.62</v>
      </c>
      <c r="AC563" s="3">
        <f>ROUND(SUMIF(AA524:AA561,"=16688585",P524:P561),2)</f>
        <v>1659.37</v>
      </c>
      <c r="AD563" s="3">
        <f>ROUND(SUMIF(AA524:AA561,"=16688585",Q524:Q561),2)</f>
        <v>8.1300000000000008</v>
      </c>
      <c r="AE563" s="3">
        <f>ROUND(SUMIF(AA524:AA561,"=16688585",R524:R561),2)</f>
        <v>1.97</v>
      </c>
      <c r="AF563" s="3">
        <f>ROUND(SUMIF(AA524:AA561,"=16688585",S524:S561),2)</f>
        <v>517.12</v>
      </c>
      <c r="AG563" s="3">
        <f>ROUND(SUMIF(AA524:AA561,"=16688585",T524:T561),2)</f>
        <v>0</v>
      </c>
      <c r="AH563" s="3">
        <f>SUMIF(AA524:AA561,"=16688585",U524:U561)</f>
        <v>58.838149999999999</v>
      </c>
      <c r="AI563" s="3">
        <f>SUMIF(AA524:AA561,"=16688585",V524:V561)</f>
        <v>0.15686875</v>
      </c>
      <c r="AJ563" s="3">
        <f>ROUND(SUMIF(AA524:AA561,"=16688585",W524:W561),2)</f>
        <v>0</v>
      </c>
      <c r="AK563" s="3">
        <f>ROUND(SUMIF(AA524:AA561,"=16688585",X524:X561),2)</f>
        <v>562.6</v>
      </c>
      <c r="AL563" s="3">
        <f>ROUND(SUMIF(AA524:AA561,"=16688585",Y524:Y561),2)</f>
        <v>350.96</v>
      </c>
      <c r="AM563" s="3"/>
      <c r="AN563" s="3"/>
      <c r="AO563" s="3">
        <f t="shared" ref="AO563:BC563" si="659">ROUND(BX563,2)</f>
        <v>0</v>
      </c>
      <c r="AP563" s="3">
        <f t="shared" si="659"/>
        <v>0</v>
      </c>
      <c r="AQ563" s="3">
        <f t="shared" si="659"/>
        <v>0</v>
      </c>
      <c r="AR563" s="3">
        <f t="shared" si="659"/>
        <v>3098.18</v>
      </c>
      <c r="AS563" s="3">
        <f t="shared" si="659"/>
        <v>3098.18</v>
      </c>
      <c r="AT563" s="3">
        <f t="shared" si="659"/>
        <v>0</v>
      </c>
      <c r="AU563" s="3">
        <f t="shared" si="659"/>
        <v>0</v>
      </c>
      <c r="AV563" s="3">
        <f t="shared" si="659"/>
        <v>1659.37</v>
      </c>
      <c r="AW563" s="3">
        <f t="shared" si="659"/>
        <v>1659.37</v>
      </c>
      <c r="AX563" s="3">
        <f t="shared" si="659"/>
        <v>0</v>
      </c>
      <c r="AY563" s="3">
        <f t="shared" si="659"/>
        <v>1659.37</v>
      </c>
      <c r="AZ563" s="3">
        <f t="shared" si="659"/>
        <v>0</v>
      </c>
      <c r="BA563" s="3">
        <f t="shared" si="659"/>
        <v>0</v>
      </c>
      <c r="BB563" s="3">
        <f t="shared" si="659"/>
        <v>0</v>
      </c>
      <c r="BC563" s="3">
        <f t="shared" si="659"/>
        <v>0</v>
      </c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>
        <f>ROUND(SUMIF(AA524:AA561,"=16688585",FQ524:FQ561),2)</f>
        <v>0</v>
      </c>
      <c r="BY563" s="3">
        <f>ROUND(SUMIF(AA524:AA561,"=16688585",FR524:FR561),2)</f>
        <v>0</v>
      </c>
      <c r="BZ563" s="3">
        <f>ROUND(SUMIF(AA524:AA561,"=16688585",GL524:GL561),2)</f>
        <v>0</v>
      </c>
      <c r="CA563" s="3">
        <f>ROUND(SUMIF(AA524:AA561,"=16688585",GM524:GM561),2)</f>
        <v>3098.18</v>
      </c>
      <c r="CB563" s="3">
        <f>ROUND(SUMIF(AA524:AA561,"=16688585",GN524:GN561),2)</f>
        <v>3098.18</v>
      </c>
      <c r="CC563" s="3">
        <f>ROUND(SUMIF(AA524:AA561,"=16688585",GO524:GO561),2)</f>
        <v>0</v>
      </c>
      <c r="CD563" s="3">
        <f>ROUND(SUMIF(AA524:AA561,"=16688585",GP524:GP561),2)</f>
        <v>0</v>
      </c>
      <c r="CE563" s="3">
        <f>AC563-BX563</f>
        <v>1659.37</v>
      </c>
      <c r="CF563" s="3">
        <f>AC563-BY563</f>
        <v>1659.37</v>
      </c>
      <c r="CG563" s="3">
        <f>BX563-BZ563</f>
        <v>0</v>
      </c>
      <c r="CH563" s="3">
        <f>AC563-BX563-BY563+BZ563</f>
        <v>1659.37</v>
      </c>
      <c r="CI563" s="3">
        <f>BY563-BZ563</f>
        <v>0</v>
      </c>
      <c r="CJ563" s="3">
        <f>ROUND(SUMIF(AA524:AA561,"=16688585",GX524:GX561),2)</f>
        <v>0</v>
      </c>
      <c r="CK563" s="3">
        <f>ROUND(SUMIF(AA524:AA561,"=16688585",GY524:GY561),2)</f>
        <v>0</v>
      </c>
      <c r="CL563" s="3">
        <f>ROUND(SUMIF(AA524:AA561,"=16688585",GZ524:GZ561),2)</f>
        <v>0</v>
      </c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4">
        <f t="shared" ref="DG563:DL563" si="660">ROUND(DT563,2)</f>
        <v>15576.44</v>
      </c>
      <c r="DH563" s="4">
        <f t="shared" si="660"/>
        <v>11831.38</v>
      </c>
      <c r="DI563" s="4">
        <f t="shared" si="660"/>
        <v>57.93</v>
      </c>
      <c r="DJ563" s="4">
        <f t="shared" si="660"/>
        <v>14.12</v>
      </c>
      <c r="DK563" s="4">
        <f t="shared" si="660"/>
        <v>3687.13</v>
      </c>
      <c r="DL563" s="4">
        <f t="shared" si="660"/>
        <v>0</v>
      </c>
      <c r="DM563" s="4">
        <f>DZ563</f>
        <v>58.838149999999999</v>
      </c>
      <c r="DN563" s="4">
        <f>EA563</f>
        <v>0.15686875</v>
      </c>
      <c r="DO563" s="4">
        <f>ROUND(EB563,2)</f>
        <v>0</v>
      </c>
      <c r="DP563" s="4">
        <f>ROUND(EC563,2)</f>
        <v>4011.51</v>
      </c>
      <c r="DQ563" s="4">
        <f>ROUND(ED563,2)</f>
        <v>2502.44</v>
      </c>
      <c r="DR563" s="4"/>
      <c r="DS563" s="4"/>
      <c r="DT563" s="4">
        <f>ROUND(SUMIF(AA524:AA561,"=16688586",O524:O561),2)</f>
        <v>15576.44</v>
      </c>
      <c r="DU563" s="4">
        <f>ROUND(SUMIF(AA524:AA561,"=16688586",P524:P561),2)</f>
        <v>11831.38</v>
      </c>
      <c r="DV563" s="4">
        <f>ROUND(SUMIF(AA524:AA561,"=16688586",Q524:Q561),2)</f>
        <v>57.93</v>
      </c>
      <c r="DW563" s="4">
        <f>ROUND(SUMIF(AA524:AA561,"=16688586",R524:R561),2)</f>
        <v>14.12</v>
      </c>
      <c r="DX563" s="4">
        <f>ROUND(SUMIF(AA524:AA561,"=16688586",S524:S561),2)</f>
        <v>3687.13</v>
      </c>
      <c r="DY563" s="4">
        <f>ROUND(SUMIF(AA524:AA561,"=16688586",T524:T561),2)</f>
        <v>0</v>
      </c>
      <c r="DZ563" s="4">
        <f>SUMIF(AA524:AA561,"=16688586",U524:U561)</f>
        <v>58.838149999999999</v>
      </c>
      <c r="EA563" s="4">
        <f>SUMIF(AA524:AA561,"=16688586",V524:V561)</f>
        <v>0.15686875</v>
      </c>
      <c r="EB563" s="4">
        <f>ROUND(SUMIF(AA524:AA561,"=16688586",W524:W561),2)</f>
        <v>0</v>
      </c>
      <c r="EC563" s="4">
        <f>ROUND(SUMIF(AA524:AA561,"=16688586",X524:X561),2)</f>
        <v>4011.51</v>
      </c>
      <c r="ED563" s="4">
        <f>ROUND(SUMIF(AA524:AA561,"=16688586",Y524:Y561),2)</f>
        <v>2502.44</v>
      </c>
      <c r="EE563" s="4"/>
      <c r="EF563" s="4"/>
      <c r="EG563" s="4">
        <f t="shared" ref="EG563:EU563" si="661">ROUND(FP563,2)</f>
        <v>0</v>
      </c>
      <c r="EH563" s="4">
        <f t="shared" si="661"/>
        <v>0</v>
      </c>
      <c r="EI563" s="4">
        <f t="shared" si="661"/>
        <v>0</v>
      </c>
      <c r="EJ563" s="4">
        <f t="shared" si="661"/>
        <v>22090.39</v>
      </c>
      <c r="EK563" s="4">
        <f t="shared" si="661"/>
        <v>22090.39</v>
      </c>
      <c r="EL563" s="4">
        <f t="shared" si="661"/>
        <v>0</v>
      </c>
      <c r="EM563" s="4">
        <f t="shared" si="661"/>
        <v>0</v>
      </c>
      <c r="EN563" s="4">
        <f t="shared" si="661"/>
        <v>11831.38</v>
      </c>
      <c r="EO563" s="4">
        <f t="shared" si="661"/>
        <v>11831.38</v>
      </c>
      <c r="EP563" s="4">
        <f t="shared" si="661"/>
        <v>0</v>
      </c>
      <c r="EQ563" s="4">
        <f t="shared" si="661"/>
        <v>11831.38</v>
      </c>
      <c r="ER563" s="4">
        <f t="shared" si="661"/>
        <v>0</v>
      </c>
      <c r="ES563" s="4">
        <f t="shared" si="661"/>
        <v>0</v>
      </c>
      <c r="ET563" s="4">
        <f t="shared" si="661"/>
        <v>0</v>
      </c>
      <c r="EU563" s="4">
        <f t="shared" si="661"/>
        <v>0</v>
      </c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>
        <f>ROUND(SUMIF(AA524:AA561,"=16688586",FQ524:FQ561),2)</f>
        <v>0</v>
      </c>
      <c r="FQ563" s="4">
        <f>ROUND(SUMIF(AA524:AA561,"=16688586",FR524:FR561),2)</f>
        <v>0</v>
      </c>
      <c r="FR563" s="4">
        <f>ROUND(SUMIF(AA524:AA561,"=16688586",GL524:GL561),2)</f>
        <v>0</v>
      </c>
      <c r="FS563" s="4">
        <f>ROUND(SUMIF(AA524:AA561,"=16688586",GM524:GM561),2)</f>
        <v>22090.39</v>
      </c>
      <c r="FT563" s="4">
        <f>ROUND(SUMIF(AA524:AA561,"=16688586",GN524:GN561),2)</f>
        <v>22090.39</v>
      </c>
      <c r="FU563" s="4">
        <f>ROUND(SUMIF(AA524:AA561,"=16688586",GO524:GO561),2)</f>
        <v>0</v>
      </c>
      <c r="FV563" s="4">
        <f>ROUND(SUMIF(AA524:AA561,"=16688586",GP524:GP561),2)</f>
        <v>0</v>
      </c>
      <c r="FW563" s="4">
        <f>DU563-FP563</f>
        <v>11831.38</v>
      </c>
      <c r="FX563" s="4">
        <f>DU563-FQ563</f>
        <v>11831.38</v>
      </c>
      <c r="FY563" s="4">
        <f>FP563-FR563</f>
        <v>0</v>
      </c>
      <c r="FZ563" s="4">
        <f>DU563-FP563-FQ563+FR563</f>
        <v>11831.38</v>
      </c>
      <c r="GA563" s="4">
        <f>FQ563-FR563</f>
        <v>0</v>
      </c>
      <c r="GB563" s="4">
        <f>ROUND(SUMIF(AA524:AA561,"=16688586",GX524:GX561),2)</f>
        <v>0</v>
      </c>
      <c r="GC563" s="4">
        <f>ROUND(SUMIF(AA524:AA561,"=16688586",GY524:GY561),2)</f>
        <v>0</v>
      </c>
      <c r="GD563" s="4">
        <f>ROUND(SUMIF(AA524:AA561,"=16688586",GZ524:GZ561),2)</f>
        <v>0</v>
      </c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  <c r="GP563" s="4"/>
      <c r="GQ563" s="4"/>
      <c r="GR563" s="4"/>
      <c r="GS563" s="4"/>
      <c r="GT563" s="4"/>
      <c r="GU563" s="4"/>
      <c r="GV563" s="4"/>
      <c r="GW563" s="4"/>
      <c r="GX563" s="4">
        <v>0</v>
      </c>
    </row>
    <row r="565" spans="1:245" x14ac:dyDescent="0.2">
      <c r="A565" s="5">
        <v>50</v>
      </c>
      <c r="B565" s="5">
        <v>0</v>
      </c>
      <c r="C565" s="5">
        <v>0</v>
      </c>
      <c r="D565" s="5">
        <v>1</v>
      </c>
      <c r="E565" s="5">
        <v>201</v>
      </c>
      <c r="F565" s="5">
        <f>ROUND(Source!O563,O565)</f>
        <v>2184.62</v>
      </c>
      <c r="G565" s="5" t="s">
        <v>369</v>
      </c>
      <c r="H565" s="5" t="s">
        <v>370</v>
      </c>
      <c r="I565" s="5"/>
      <c r="J565" s="5"/>
      <c r="K565" s="5">
        <v>201</v>
      </c>
      <c r="L565" s="5">
        <v>1</v>
      </c>
      <c r="M565" s="5">
        <v>3</v>
      </c>
      <c r="N565" s="5" t="s">
        <v>6</v>
      </c>
      <c r="O565" s="5">
        <v>2</v>
      </c>
      <c r="P565" s="5">
        <f>ROUND(Source!DG563,O565)</f>
        <v>15576.44</v>
      </c>
      <c r="Q565" s="5"/>
      <c r="R565" s="5"/>
      <c r="S565" s="5"/>
      <c r="T565" s="5"/>
      <c r="U565" s="5"/>
      <c r="V565" s="5"/>
      <c r="W565" s="5"/>
    </row>
    <row r="566" spans="1:245" x14ac:dyDescent="0.2">
      <c r="A566" s="5">
        <v>50</v>
      </c>
      <c r="B566" s="5">
        <v>0</v>
      </c>
      <c r="C566" s="5">
        <v>0</v>
      </c>
      <c r="D566" s="5">
        <v>1</v>
      </c>
      <c r="E566" s="5">
        <v>202</v>
      </c>
      <c r="F566" s="5">
        <f>ROUND(Source!P563,O566)</f>
        <v>1659.37</v>
      </c>
      <c r="G566" s="5" t="s">
        <v>371</v>
      </c>
      <c r="H566" s="5" t="s">
        <v>372</v>
      </c>
      <c r="I566" s="5"/>
      <c r="J566" s="5"/>
      <c r="K566" s="5">
        <v>202</v>
      </c>
      <c r="L566" s="5">
        <v>2</v>
      </c>
      <c r="M566" s="5">
        <v>3</v>
      </c>
      <c r="N566" s="5" t="s">
        <v>6</v>
      </c>
      <c r="O566" s="5">
        <v>2</v>
      </c>
      <c r="P566" s="5">
        <f>ROUND(Source!DH563,O566)</f>
        <v>11831.38</v>
      </c>
      <c r="Q566" s="5"/>
      <c r="R566" s="5"/>
      <c r="S566" s="5"/>
      <c r="T566" s="5"/>
      <c r="U566" s="5"/>
      <c r="V566" s="5"/>
      <c r="W566" s="5"/>
    </row>
    <row r="567" spans="1:245" x14ac:dyDescent="0.2">
      <c r="A567" s="5">
        <v>50</v>
      </c>
      <c r="B567" s="5">
        <v>0</v>
      </c>
      <c r="C567" s="5">
        <v>0</v>
      </c>
      <c r="D567" s="5">
        <v>1</v>
      </c>
      <c r="E567" s="5">
        <v>222</v>
      </c>
      <c r="F567" s="5">
        <f>ROUND(Source!AO563,O567)</f>
        <v>0</v>
      </c>
      <c r="G567" s="5" t="s">
        <v>373</v>
      </c>
      <c r="H567" s="5" t="s">
        <v>374</v>
      </c>
      <c r="I567" s="5"/>
      <c r="J567" s="5"/>
      <c r="K567" s="5">
        <v>222</v>
      </c>
      <c r="L567" s="5">
        <v>3</v>
      </c>
      <c r="M567" s="5">
        <v>3</v>
      </c>
      <c r="N567" s="5" t="s">
        <v>6</v>
      </c>
      <c r="O567" s="5">
        <v>2</v>
      </c>
      <c r="P567" s="5">
        <f>ROUND(Source!EG563,O567)</f>
        <v>0</v>
      </c>
      <c r="Q567" s="5"/>
      <c r="R567" s="5"/>
      <c r="S567" s="5"/>
      <c r="T567" s="5"/>
      <c r="U567" s="5"/>
      <c r="V567" s="5"/>
      <c r="W567" s="5"/>
    </row>
    <row r="568" spans="1:245" x14ac:dyDescent="0.2">
      <c r="A568" s="5">
        <v>50</v>
      </c>
      <c r="B568" s="5">
        <v>0</v>
      </c>
      <c r="C568" s="5">
        <v>0</v>
      </c>
      <c r="D568" s="5">
        <v>1</v>
      </c>
      <c r="E568" s="5">
        <v>225</v>
      </c>
      <c r="F568" s="5">
        <f>ROUND(Source!AV563,O568)</f>
        <v>1659.37</v>
      </c>
      <c r="G568" s="5" t="s">
        <v>375</v>
      </c>
      <c r="H568" s="5" t="s">
        <v>376</v>
      </c>
      <c r="I568" s="5"/>
      <c r="J568" s="5"/>
      <c r="K568" s="5">
        <v>225</v>
      </c>
      <c r="L568" s="5">
        <v>4</v>
      </c>
      <c r="M568" s="5">
        <v>3</v>
      </c>
      <c r="N568" s="5" t="s">
        <v>6</v>
      </c>
      <c r="O568" s="5">
        <v>2</v>
      </c>
      <c r="P568" s="5">
        <f>ROUND(Source!EN563,O568)</f>
        <v>11831.38</v>
      </c>
      <c r="Q568" s="5"/>
      <c r="R568" s="5"/>
      <c r="S568" s="5"/>
      <c r="T568" s="5"/>
      <c r="U568" s="5"/>
      <c r="V568" s="5"/>
      <c r="W568" s="5"/>
    </row>
    <row r="569" spans="1:245" x14ac:dyDescent="0.2">
      <c r="A569" s="5">
        <v>50</v>
      </c>
      <c r="B569" s="5">
        <v>0</v>
      </c>
      <c r="C569" s="5">
        <v>0</v>
      </c>
      <c r="D569" s="5">
        <v>1</v>
      </c>
      <c r="E569" s="5">
        <v>226</v>
      </c>
      <c r="F569" s="5">
        <f>ROUND(Source!AW563,O569)</f>
        <v>1659.37</v>
      </c>
      <c r="G569" s="5" t="s">
        <v>377</v>
      </c>
      <c r="H569" s="5" t="s">
        <v>378</v>
      </c>
      <c r="I569" s="5"/>
      <c r="J569" s="5"/>
      <c r="K569" s="5">
        <v>226</v>
      </c>
      <c r="L569" s="5">
        <v>5</v>
      </c>
      <c r="M569" s="5">
        <v>3</v>
      </c>
      <c r="N569" s="5" t="s">
        <v>6</v>
      </c>
      <c r="O569" s="5">
        <v>2</v>
      </c>
      <c r="P569" s="5">
        <f>ROUND(Source!EO563,O569)</f>
        <v>11831.38</v>
      </c>
      <c r="Q569" s="5"/>
      <c r="R569" s="5"/>
      <c r="S569" s="5"/>
      <c r="T569" s="5"/>
      <c r="U569" s="5"/>
      <c r="V569" s="5"/>
      <c r="W569" s="5"/>
    </row>
    <row r="570" spans="1:245" x14ac:dyDescent="0.2">
      <c r="A570" s="5">
        <v>50</v>
      </c>
      <c r="B570" s="5">
        <v>0</v>
      </c>
      <c r="C570" s="5">
        <v>0</v>
      </c>
      <c r="D570" s="5">
        <v>1</v>
      </c>
      <c r="E570" s="5">
        <v>227</v>
      </c>
      <c r="F570" s="5">
        <f>ROUND(Source!AX563,O570)</f>
        <v>0</v>
      </c>
      <c r="G570" s="5" t="s">
        <v>379</v>
      </c>
      <c r="H570" s="5" t="s">
        <v>380</v>
      </c>
      <c r="I570" s="5"/>
      <c r="J570" s="5"/>
      <c r="K570" s="5">
        <v>227</v>
      </c>
      <c r="L570" s="5">
        <v>6</v>
      </c>
      <c r="M570" s="5">
        <v>3</v>
      </c>
      <c r="N570" s="5" t="s">
        <v>6</v>
      </c>
      <c r="O570" s="5">
        <v>2</v>
      </c>
      <c r="P570" s="5">
        <f>ROUND(Source!EP563,O570)</f>
        <v>0</v>
      </c>
      <c r="Q570" s="5"/>
      <c r="R570" s="5"/>
      <c r="S570" s="5"/>
      <c r="T570" s="5"/>
      <c r="U570" s="5"/>
      <c r="V570" s="5"/>
      <c r="W570" s="5"/>
    </row>
    <row r="571" spans="1:245" x14ac:dyDescent="0.2">
      <c r="A571" s="5">
        <v>50</v>
      </c>
      <c r="B571" s="5">
        <v>0</v>
      </c>
      <c r="C571" s="5">
        <v>0</v>
      </c>
      <c r="D571" s="5">
        <v>1</v>
      </c>
      <c r="E571" s="5">
        <v>228</v>
      </c>
      <c r="F571" s="5">
        <f>ROUND(Source!AY563,O571)</f>
        <v>1659.37</v>
      </c>
      <c r="G571" s="5" t="s">
        <v>381</v>
      </c>
      <c r="H571" s="5" t="s">
        <v>382</v>
      </c>
      <c r="I571" s="5"/>
      <c r="J571" s="5"/>
      <c r="K571" s="5">
        <v>228</v>
      </c>
      <c r="L571" s="5">
        <v>7</v>
      </c>
      <c r="M571" s="5">
        <v>3</v>
      </c>
      <c r="N571" s="5" t="s">
        <v>6</v>
      </c>
      <c r="O571" s="5">
        <v>2</v>
      </c>
      <c r="P571" s="5">
        <f>ROUND(Source!EQ563,O571)</f>
        <v>11831.38</v>
      </c>
      <c r="Q571" s="5"/>
      <c r="R571" s="5"/>
      <c r="S571" s="5"/>
      <c r="T571" s="5"/>
      <c r="U571" s="5"/>
      <c r="V571" s="5"/>
      <c r="W571" s="5"/>
    </row>
    <row r="572" spans="1:245" x14ac:dyDescent="0.2">
      <c r="A572" s="5">
        <v>50</v>
      </c>
      <c r="B572" s="5">
        <v>0</v>
      </c>
      <c r="C572" s="5">
        <v>0</v>
      </c>
      <c r="D572" s="5">
        <v>1</v>
      </c>
      <c r="E572" s="5">
        <v>216</v>
      </c>
      <c r="F572" s="5">
        <f>ROUND(Source!AP563,O572)</f>
        <v>0</v>
      </c>
      <c r="G572" s="5" t="s">
        <v>383</v>
      </c>
      <c r="H572" s="5" t="s">
        <v>384</v>
      </c>
      <c r="I572" s="5"/>
      <c r="J572" s="5"/>
      <c r="K572" s="5">
        <v>216</v>
      </c>
      <c r="L572" s="5">
        <v>8</v>
      </c>
      <c r="M572" s="5">
        <v>3</v>
      </c>
      <c r="N572" s="5" t="s">
        <v>6</v>
      </c>
      <c r="O572" s="5">
        <v>2</v>
      </c>
      <c r="P572" s="5">
        <f>ROUND(Source!EH563,O572)</f>
        <v>0</v>
      </c>
      <c r="Q572" s="5"/>
      <c r="R572" s="5"/>
      <c r="S572" s="5"/>
      <c r="T572" s="5"/>
      <c r="U572" s="5"/>
      <c r="V572" s="5"/>
      <c r="W572" s="5"/>
    </row>
    <row r="573" spans="1:245" x14ac:dyDescent="0.2">
      <c r="A573" s="5">
        <v>50</v>
      </c>
      <c r="B573" s="5">
        <v>0</v>
      </c>
      <c r="C573" s="5">
        <v>0</v>
      </c>
      <c r="D573" s="5">
        <v>1</v>
      </c>
      <c r="E573" s="5">
        <v>223</v>
      </c>
      <c r="F573" s="5">
        <f>ROUND(Source!AQ563,O573)</f>
        <v>0</v>
      </c>
      <c r="G573" s="5" t="s">
        <v>385</v>
      </c>
      <c r="H573" s="5" t="s">
        <v>386</v>
      </c>
      <c r="I573" s="5"/>
      <c r="J573" s="5"/>
      <c r="K573" s="5">
        <v>223</v>
      </c>
      <c r="L573" s="5">
        <v>9</v>
      </c>
      <c r="M573" s="5">
        <v>3</v>
      </c>
      <c r="N573" s="5" t="s">
        <v>6</v>
      </c>
      <c r="O573" s="5">
        <v>2</v>
      </c>
      <c r="P573" s="5">
        <f>ROUND(Source!EI563,O573)</f>
        <v>0</v>
      </c>
      <c r="Q573" s="5"/>
      <c r="R573" s="5"/>
      <c r="S573" s="5"/>
      <c r="T573" s="5"/>
      <c r="U573" s="5"/>
      <c r="V573" s="5"/>
      <c r="W573" s="5"/>
    </row>
    <row r="574" spans="1:245" x14ac:dyDescent="0.2">
      <c r="A574" s="5">
        <v>50</v>
      </c>
      <c r="B574" s="5">
        <v>0</v>
      </c>
      <c r="C574" s="5">
        <v>0</v>
      </c>
      <c r="D574" s="5">
        <v>1</v>
      </c>
      <c r="E574" s="5">
        <v>229</v>
      </c>
      <c r="F574" s="5">
        <f>ROUND(Source!AZ563,O574)</f>
        <v>0</v>
      </c>
      <c r="G574" s="5" t="s">
        <v>387</v>
      </c>
      <c r="H574" s="5" t="s">
        <v>388</v>
      </c>
      <c r="I574" s="5"/>
      <c r="J574" s="5"/>
      <c r="K574" s="5">
        <v>229</v>
      </c>
      <c r="L574" s="5">
        <v>10</v>
      </c>
      <c r="M574" s="5">
        <v>3</v>
      </c>
      <c r="N574" s="5" t="s">
        <v>6</v>
      </c>
      <c r="O574" s="5">
        <v>2</v>
      </c>
      <c r="P574" s="5">
        <f>ROUND(Source!ER563,O574)</f>
        <v>0</v>
      </c>
      <c r="Q574" s="5"/>
      <c r="R574" s="5"/>
      <c r="S574" s="5"/>
      <c r="T574" s="5"/>
      <c r="U574" s="5"/>
      <c r="V574" s="5"/>
      <c r="W574" s="5"/>
    </row>
    <row r="575" spans="1:245" x14ac:dyDescent="0.2">
      <c r="A575" s="5">
        <v>50</v>
      </c>
      <c r="B575" s="5">
        <v>0</v>
      </c>
      <c r="C575" s="5">
        <v>0</v>
      </c>
      <c r="D575" s="5">
        <v>1</v>
      </c>
      <c r="E575" s="5">
        <v>203</v>
      </c>
      <c r="F575" s="5">
        <f>ROUND(Source!Q563,O575)</f>
        <v>8.1300000000000008</v>
      </c>
      <c r="G575" s="5" t="s">
        <v>389</v>
      </c>
      <c r="H575" s="5" t="s">
        <v>390</v>
      </c>
      <c r="I575" s="5"/>
      <c r="J575" s="5"/>
      <c r="K575" s="5">
        <v>203</v>
      </c>
      <c r="L575" s="5">
        <v>11</v>
      </c>
      <c r="M575" s="5">
        <v>3</v>
      </c>
      <c r="N575" s="5" t="s">
        <v>6</v>
      </c>
      <c r="O575" s="5">
        <v>2</v>
      </c>
      <c r="P575" s="5">
        <f>ROUND(Source!DI563,O575)</f>
        <v>57.93</v>
      </c>
      <c r="Q575" s="5"/>
      <c r="R575" s="5"/>
      <c r="S575" s="5"/>
      <c r="T575" s="5"/>
      <c r="U575" s="5"/>
      <c r="V575" s="5"/>
      <c r="W575" s="5"/>
    </row>
    <row r="576" spans="1:245" x14ac:dyDescent="0.2">
      <c r="A576" s="5">
        <v>50</v>
      </c>
      <c r="B576" s="5">
        <v>0</v>
      </c>
      <c r="C576" s="5">
        <v>0</v>
      </c>
      <c r="D576" s="5">
        <v>1</v>
      </c>
      <c r="E576" s="5">
        <v>231</v>
      </c>
      <c r="F576" s="5">
        <f>ROUND(Source!BB563,O576)</f>
        <v>0</v>
      </c>
      <c r="G576" s="5" t="s">
        <v>391</v>
      </c>
      <c r="H576" s="5" t="s">
        <v>392</v>
      </c>
      <c r="I576" s="5"/>
      <c r="J576" s="5"/>
      <c r="K576" s="5">
        <v>231</v>
      </c>
      <c r="L576" s="5">
        <v>12</v>
      </c>
      <c r="M576" s="5">
        <v>3</v>
      </c>
      <c r="N576" s="5" t="s">
        <v>6</v>
      </c>
      <c r="O576" s="5">
        <v>2</v>
      </c>
      <c r="P576" s="5">
        <f>ROUND(Source!ET563,O576)</f>
        <v>0</v>
      </c>
      <c r="Q576" s="5"/>
      <c r="R576" s="5"/>
      <c r="S576" s="5"/>
      <c r="T576" s="5"/>
      <c r="U576" s="5"/>
      <c r="V576" s="5"/>
      <c r="W576" s="5"/>
    </row>
    <row r="577" spans="1:88" x14ac:dyDescent="0.2">
      <c r="A577" s="5">
        <v>50</v>
      </c>
      <c r="B577" s="5">
        <v>0</v>
      </c>
      <c r="C577" s="5">
        <v>0</v>
      </c>
      <c r="D577" s="5">
        <v>1</v>
      </c>
      <c r="E577" s="5">
        <v>204</v>
      </c>
      <c r="F577" s="5">
        <f>ROUND(Source!R563,O577)</f>
        <v>1.97</v>
      </c>
      <c r="G577" s="5" t="s">
        <v>393</v>
      </c>
      <c r="H577" s="5" t="s">
        <v>394</v>
      </c>
      <c r="I577" s="5"/>
      <c r="J577" s="5"/>
      <c r="K577" s="5">
        <v>204</v>
      </c>
      <c r="L577" s="5">
        <v>13</v>
      </c>
      <c r="M577" s="5">
        <v>3</v>
      </c>
      <c r="N577" s="5" t="s">
        <v>6</v>
      </c>
      <c r="O577" s="5">
        <v>2</v>
      </c>
      <c r="P577" s="5">
        <f>ROUND(Source!DJ563,O577)</f>
        <v>14.12</v>
      </c>
      <c r="Q577" s="5"/>
      <c r="R577" s="5"/>
      <c r="S577" s="5"/>
      <c r="T577" s="5"/>
      <c r="U577" s="5"/>
      <c r="V577" s="5"/>
      <c r="W577" s="5"/>
    </row>
    <row r="578" spans="1:88" x14ac:dyDescent="0.2">
      <c r="A578" s="5">
        <v>50</v>
      </c>
      <c r="B578" s="5">
        <v>0</v>
      </c>
      <c r="C578" s="5">
        <v>0</v>
      </c>
      <c r="D578" s="5">
        <v>1</v>
      </c>
      <c r="E578" s="5">
        <v>205</v>
      </c>
      <c r="F578" s="5">
        <f>ROUND(Source!S563,O578)</f>
        <v>517.12</v>
      </c>
      <c r="G578" s="5" t="s">
        <v>395</v>
      </c>
      <c r="H578" s="5" t="s">
        <v>396</v>
      </c>
      <c r="I578" s="5"/>
      <c r="J578" s="5"/>
      <c r="K578" s="5">
        <v>205</v>
      </c>
      <c r="L578" s="5">
        <v>14</v>
      </c>
      <c r="M578" s="5">
        <v>3</v>
      </c>
      <c r="N578" s="5" t="s">
        <v>6</v>
      </c>
      <c r="O578" s="5">
        <v>2</v>
      </c>
      <c r="P578" s="5">
        <f>ROUND(Source!DK563,O578)</f>
        <v>3687.13</v>
      </c>
      <c r="Q578" s="5"/>
      <c r="R578" s="5"/>
      <c r="S578" s="5"/>
      <c r="T578" s="5"/>
      <c r="U578" s="5"/>
      <c r="V578" s="5"/>
      <c r="W578" s="5"/>
    </row>
    <row r="579" spans="1:88" x14ac:dyDescent="0.2">
      <c r="A579" s="5">
        <v>50</v>
      </c>
      <c r="B579" s="5">
        <v>0</v>
      </c>
      <c r="C579" s="5">
        <v>0</v>
      </c>
      <c r="D579" s="5">
        <v>1</v>
      </c>
      <c r="E579" s="5">
        <v>232</v>
      </c>
      <c r="F579" s="5">
        <f>ROUND(Source!BC563,O579)</f>
        <v>0</v>
      </c>
      <c r="G579" s="5" t="s">
        <v>397</v>
      </c>
      <c r="H579" s="5" t="s">
        <v>398</v>
      </c>
      <c r="I579" s="5"/>
      <c r="J579" s="5"/>
      <c r="K579" s="5">
        <v>232</v>
      </c>
      <c r="L579" s="5">
        <v>15</v>
      </c>
      <c r="M579" s="5">
        <v>3</v>
      </c>
      <c r="N579" s="5" t="s">
        <v>6</v>
      </c>
      <c r="O579" s="5">
        <v>2</v>
      </c>
      <c r="P579" s="5">
        <f>ROUND(Source!EU563,O579)</f>
        <v>0</v>
      </c>
      <c r="Q579" s="5"/>
      <c r="R579" s="5"/>
      <c r="S579" s="5"/>
      <c r="T579" s="5"/>
      <c r="U579" s="5"/>
      <c r="V579" s="5"/>
      <c r="W579" s="5"/>
    </row>
    <row r="580" spans="1:88" x14ac:dyDescent="0.2">
      <c r="A580" s="5">
        <v>50</v>
      </c>
      <c r="B580" s="5">
        <v>0</v>
      </c>
      <c r="C580" s="5">
        <v>0</v>
      </c>
      <c r="D580" s="5">
        <v>1</v>
      </c>
      <c r="E580" s="5">
        <v>214</v>
      </c>
      <c r="F580" s="5">
        <f>ROUND(Source!AS563,O580)</f>
        <v>3098.18</v>
      </c>
      <c r="G580" s="5" t="s">
        <v>399</v>
      </c>
      <c r="H580" s="5" t="s">
        <v>400</v>
      </c>
      <c r="I580" s="5"/>
      <c r="J580" s="5"/>
      <c r="K580" s="5">
        <v>214</v>
      </c>
      <c r="L580" s="5">
        <v>16</v>
      </c>
      <c r="M580" s="5">
        <v>3</v>
      </c>
      <c r="N580" s="5" t="s">
        <v>6</v>
      </c>
      <c r="O580" s="5">
        <v>2</v>
      </c>
      <c r="P580" s="5">
        <f>ROUND(Source!EK563,O580)</f>
        <v>22090.39</v>
      </c>
      <c r="Q580" s="5"/>
      <c r="R580" s="5"/>
      <c r="S580" s="5"/>
      <c r="T580" s="5"/>
      <c r="U580" s="5"/>
      <c r="V580" s="5"/>
      <c r="W580" s="5"/>
    </row>
    <row r="581" spans="1:88" x14ac:dyDescent="0.2">
      <c r="A581" s="5">
        <v>50</v>
      </c>
      <c r="B581" s="5">
        <v>0</v>
      </c>
      <c r="C581" s="5">
        <v>0</v>
      </c>
      <c r="D581" s="5">
        <v>1</v>
      </c>
      <c r="E581" s="5">
        <v>215</v>
      </c>
      <c r="F581" s="5">
        <f>ROUND(Source!AT563,O581)</f>
        <v>0</v>
      </c>
      <c r="G581" s="5" t="s">
        <v>401</v>
      </c>
      <c r="H581" s="5" t="s">
        <v>402</v>
      </c>
      <c r="I581" s="5"/>
      <c r="J581" s="5"/>
      <c r="K581" s="5">
        <v>215</v>
      </c>
      <c r="L581" s="5">
        <v>17</v>
      </c>
      <c r="M581" s="5">
        <v>3</v>
      </c>
      <c r="N581" s="5" t="s">
        <v>6</v>
      </c>
      <c r="O581" s="5">
        <v>2</v>
      </c>
      <c r="P581" s="5">
        <f>ROUND(Source!EL563,O581)</f>
        <v>0</v>
      </c>
      <c r="Q581" s="5"/>
      <c r="R581" s="5"/>
      <c r="S581" s="5"/>
      <c r="T581" s="5"/>
      <c r="U581" s="5"/>
      <c r="V581" s="5"/>
      <c r="W581" s="5"/>
    </row>
    <row r="582" spans="1:88" x14ac:dyDescent="0.2">
      <c r="A582" s="5">
        <v>50</v>
      </c>
      <c r="B582" s="5">
        <v>0</v>
      </c>
      <c r="C582" s="5">
        <v>0</v>
      </c>
      <c r="D582" s="5">
        <v>1</v>
      </c>
      <c r="E582" s="5">
        <v>217</v>
      </c>
      <c r="F582" s="5">
        <f>ROUND(Source!AU563,O582)</f>
        <v>0</v>
      </c>
      <c r="G582" s="5" t="s">
        <v>403</v>
      </c>
      <c r="H582" s="5" t="s">
        <v>404</v>
      </c>
      <c r="I582" s="5"/>
      <c r="J582" s="5"/>
      <c r="K582" s="5">
        <v>217</v>
      </c>
      <c r="L582" s="5">
        <v>18</v>
      </c>
      <c r="M582" s="5">
        <v>3</v>
      </c>
      <c r="N582" s="5" t="s">
        <v>6</v>
      </c>
      <c r="O582" s="5">
        <v>2</v>
      </c>
      <c r="P582" s="5">
        <f>ROUND(Source!EM563,O582)</f>
        <v>0</v>
      </c>
      <c r="Q582" s="5"/>
      <c r="R582" s="5"/>
      <c r="S582" s="5"/>
      <c r="T582" s="5"/>
      <c r="U582" s="5"/>
      <c r="V582" s="5"/>
      <c r="W582" s="5"/>
    </row>
    <row r="583" spans="1:88" x14ac:dyDescent="0.2">
      <c r="A583" s="5">
        <v>50</v>
      </c>
      <c r="B583" s="5">
        <v>0</v>
      </c>
      <c r="C583" s="5">
        <v>0</v>
      </c>
      <c r="D583" s="5">
        <v>1</v>
      </c>
      <c r="E583" s="5">
        <v>230</v>
      </c>
      <c r="F583" s="5">
        <f>ROUND(Source!BA563,O583)</f>
        <v>0</v>
      </c>
      <c r="G583" s="5" t="s">
        <v>405</v>
      </c>
      <c r="H583" s="5" t="s">
        <v>406</v>
      </c>
      <c r="I583" s="5"/>
      <c r="J583" s="5"/>
      <c r="K583" s="5">
        <v>230</v>
      </c>
      <c r="L583" s="5">
        <v>19</v>
      </c>
      <c r="M583" s="5">
        <v>3</v>
      </c>
      <c r="N583" s="5" t="s">
        <v>6</v>
      </c>
      <c r="O583" s="5">
        <v>2</v>
      </c>
      <c r="P583" s="5">
        <f>ROUND(Source!ES563,O583)</f>
        <v>0</v>
      </c>
      <c r="Q583" s="5"/>
      <c r="R583" s="5"/>
      <c r="S583" s="5"/>
      <c r="T583" s="5"/>
      <c r="U583" s="5"/>
      <c r="V583" s="5"/>
      <c r="W583" s="5"/>
    </row>
    <row r="584" spans="1:88" x14ac:dyDescent="0.2">
      <c r="A584" s="5">
        <v>50</v>
      </c>
      <c r="B584" s="5">
        <v>0</v>
      </c>
      <c r="C584" s="5">
        <v>0</v>
      </c>
      <c r="D584" s="5">
        <v>1</v>
      </c>
      <c r="E584" s="5">
        <v>206</v>
      </c>
      <c r="F584" s="5">
        <f>ROUND(Source!T563,O584)</f>
        <v>0</v>
      </c>
      <c r="G584" s="5" t="s">
        <v>407</v>
      </c>
      <c r="H584" s="5" t="s">
        <v>408</v>
      </c>
      <c r="I584" s="5"/>
      <c r="J584" s="5"/>
      <c r="K584" s="5">
        <v>206</v>
      </c>
      <c r="L584" s="5">
        <v>20</v>
      </c>
      <c r="M584" s="5">
        <v>3</v>
      </c>
      <c r="N584" s="5" t="s">
        <v>6</v>
      </c>
      <c r="O584" s="5">
        <v>2</v>
      </c>
      <c r="P584" s="5">
        <f>ROUND(Source!DL563,O584)</f>
        <v>0</v>
      </c>
      <c r="Q584" s="5"/>
      <c r="R584" s="5"/>
      <c r="S584" s="5"/>
      <c r="T584" s="5"/>
      <c r="U584" s="5"/>
      <c r="V584" s="5"/>
      <c r="W584" s="5"/>
    </row>
    <row r="585" spans="1:88" x14ac:dyDescent="0.2">
      <c r="A585" s="5">
        <v>50</v>
      </c>
      <c r="B585" s="5">
        <v>0</v>
      </c>
      <c r="C585" s="5">
        <v>0</v>
      </c>
      <c r="D585" s="5">
        <v>1</v>
      </c>
      <c r="E585" s="5">
        <v>207</v>
      </c>
      <c r="F585" s="5">
        <f>Source!U563</f>
        <v>58.838149999999999</v>
      </c>
      <c r="G585" s="5" t="s">
        <v>409</v>
      </c>
      <c r="H585" s="5" t="s">
        <v>410</v>
      </c>
      <c r="I585" s="5"/>
      <c r="J585" s="5"/>
      <c r="K585" s="5">
        <v>207</v>
      </c>
      <c r="L585" s="5">
        <v>21</v>
      </c>
      <c r="M585" s="5">
        <v>3</v>
      </c>
      <c r="N585" s="5" t="s">
        <v>6</v>
      </c>
      <c r="O585" s="5">
        <v>-1</v>
      </c>
      <c r="P585" s="5">
        <f>Source!DM563</f>
        <v>58.838149999999999</v>
      </c>
      <c r="Q585" s="5"/>
      <c r="R585" s="5"/>
      <c r="S585" s="5"/>
      <c r="T585" s="5"/>
      <c r="U585" s="5"/>
      <c r="V585" s="5"/>
      <c r="W585" s="5"/>
    </row>
    <row r="586" spans="1:88" x14ac:dyDescent="0.2">
      <c r="A586" s="5">
        <v>50</v>
      </c>
      <c r="B586" s="5">
        <v>0</v>
      </c>
      <c r="C586" s="5">
        <v>0</v>
      </c>
      <c r="D586" s="5">
        <v>1</v>
      </c>
      <c r="E586" s="5">
        <v>208</v>
      </c>
      <c r="F586" s="5">
        <f>Source!V563</f>
        <v>0.15686875</v>
      </c>
      <c r="G586" s="5" t="s">
        <v>411</v>
      </c>
      <c r="H586" s="5" t="s">
        <v>412</v>
      </c>
      <c r="I586" s="5"/>
      <c r="J586" s="5"/>
      <c r="K586" s="5">
        <v>208</v>
      </c>
      <c r="L586" s="5">
        <v>22</v>
      </c>
      <c r="M586" s="5">
        <v>3</v>
      </c>
      <c r="N586" s="5" t="s">
        <v>6</v>
      </c>
      <c r="O586" s="5">
        <v>-1</v>
      </c>
      <c r="P586" s="5">
        <f>Source!DN563</f>
        <v>0.15686875</v>
      </c>
      <c r="Q586" s="5"/>
      <c r="R586" s="5"/>
      <c r="S586" s="5"/>
      <c r="T586" s="5"/>
      <c r="U586" s="5"/>
      <c r="V586" s="5"/>
      <c r="W586" s="5"/>
    </row>
    <row r="587" spans="1:88" x14ac:dyDescent="0.2">
      <c r="A587" s="5">
        <v>50</v>
      </c>
      <c r="B587" s="5">
        <v>0</v>
      </c>
      <c r="C587" s="5">
        <v>0</v>
      </c>
      <c r="D587" s="5">
        <v>1</v>
      </c>
      <c r="E587" s="5">
        <v>209</v>
      </c>
      <c r="F587" s="5">
        <f>ROUND(Source!W563,O587)</f>
        <v>0</v>
      </c>
      <c r="G587" s="5" t="s">
        <v>413</v>
      </c>
      <c r="H587" s="5" t="s">
        <v>414</v>
      </c>
      <c r="I587" s="5"/>
      <c r="J587" s="5"/>
      <c r="K587" s="5">
        <v>209</v>
      </c>
      <c r="L587" s="5">
        <v>23</v>
      </c>
      <c r="M587" s="5">
        <v>3</v>
      </c>
      <c r="N587" s="5" t="s">
        <v>6</v>
      </c>
      <c r="O587" s="5">
        <v>2</v>
      </c>
      <c r="P587" s="5">
        <f>ROUND(Source!DO563,O587)</f>
        <v>0</v>
      </c>
      <c r="Q587" s="5"/>
      <c r="R587" s="5"/>
      <c r="S587" s="5"/>
      <c r="T587" s="5"/>
      <c r="U587" s="5"/>
      <c r="V587" s="5"/>
      <c r="W587" s="5"/>
    </row>
    <row r="588" spans="1:88" x14ac:dyDescent="0.2">
      <c r="A588" s="5">
        <v>50</v>
      </c>
      <c r="B588" s="5">
        <v>0</v>
      </c>
      <c r="C588" s="5">
        <v>0</v>
      </c>
      <c r="D588" s="5">
        <v>1</v>
      </c>
      <c r="E588" s="5">
        <v>210</v>
      </c>
      <c r="F588" s="5">
        <f>ROUND(Source!X563,O588)</f>
        <v>562.6</v>
      </c>
      <c r="G588" s="5" t="s">
        <v>415</v>
      </c>
      <c r="H588" s="5" t="s">
        <v>416</v>
      </c>
      <c r="I588" s="5"/>
      <c r="J588" s="5"/>
      <c r="K588" s="5">
        <v>210</v>
      </c>
      <c r="L588" s="5">
        <v>24</v>
      </c>
      <c r="M588" s="5">
        <v>3</v>
      </c>
      <c r="N588" s="5" t="s">
        <v>6</v>
      </c>
      <c r="O588" s="5">
        <v>2</v>
      </c>
      <c r="P588" s="5">
        <f>ROUND(Source!DP563,O588)</f>
        <v>4011.51</v>
      </c>
      <c r="Q588" s="5"/>
      <c r="R588" s="5"/>
      <c r="S588" s="5"/>
      <c r="T588" s="5"/>
      <c r="U588" s="5"/>
      <c r="V588" s="5"/>
      <c r="W588" s="5"/>
    </row>
    <row r="589" spans="1:88" x14ac:dyDescent="0.2">
      <c r="A589" s="5">
        <v>50</v>
      </c>
      <c r="B589" s="5">
        <v>0</v>
      </c>
      <c r="C589" s="5">
        <v>0</v>
      </c>
      <c r="D589" s="5">
        <v>1</v>
      </c>
      <c r="E589" s="5">
        <v>211</v>
      </c>
      <c r="F589" s="5">
        <f>ROUND(Source!Y563,O589)</f>
        <v>350.96</v>
      </c>
      <c r="G589" s="5" t="s">
        <v>417</v>
      </c>
      <c r="H589" s="5" t="s">
        <v>418</v>
      </c>
      <c r="I589" s="5"/>
      <c r="J589" s="5"/>
      <c r="K589" s="5">
        <v>211</v>
      </c>
      <c r="L589" s="5">
        <v>25</v>
      </c>
      <c r="M589" s="5">
        <v>3</v>
      </c>
      <c r="N589" s="5" t="s">
        <v>6</v>
      </c>
      <c r="O589" s="5">
        <v>2</v>
      </c>
      <c r="P589" s="5">
        <f>ROUND(Source!DQ563,O589)</f>
        <v>2502.44</v>
      </c>
      <c r="Q589" s="5"/>
      <c r="R589" s="5"/>
      <c r="S589" s="5"/>
      <c r="T589" s="5"/>
      <c r="U589" s="5"/>
      <c r="V589" s="5"/>
      <c r="W589" s="5"/>
    </row>
    <row r="590" spans="1:88" x14ac:dyDescent="0.2">
      <c r="A590" s="5">
        <v>50</v>
      </c>
      <c r="B590" s="5">
        <v>0</v>
      </c>
      <c r="C590" s="5">
        <v>0</v>
      </c>
      <c r="D590" s="5">
        <v>1</v>
      </c>
      <c r="E590" s="5">
        <v>224</v>
      </c>
      <c r="F590" s="5">
        <f>ROUND(Source!AR563,O590)</f>
        <v>3098.18</v>
      </c>
      <c r="G590" s="5" t="s">
        <v>419</v>
      </c>
      <c r="H590" s="5" t="s">
        <v>420</v>
      </c>
      <c r="I590" s="5"/>
      <c r="J590" s="5"/>
      <c r="K590" s="5">
        <v>224</v>
      </c>
      <c r="L590" s="5">
        <v>26</v>
      </c>
      <c r="M590" s="5">
        <v>3</v>
      </c>
      <c r="N590" s="5" t="s">
        <v>6</v>
      </c>
      <c r="O590" s="5">
        <v>2</v>
      </c>
      <c r="P590" s="5">
        <f>ROUND(Source!EJ563,O590)</f>
        <v>22090.39</v>
      </c>
      <c r="Q590" s="5"/>
      <c r="R590" s="5"/>
      <c r="S590" s="5"/>
      <c r="T590" s="5"/>
      <c r="U590" s="5"/>
      <c r="V590" s="5"/>
      <c r="W590" s="5"/>
    </row>
    <row r="592" spans="1:88" x14ac:dyDescent="0.2">
      <c r="A592" s="1">
        <v>4</v>
      </c>
      <c r="B592" s="1">
        <v>1</v>
      </c>
      <c r="C592" s="1"/>
      <c r="D592" s="1">
        <f>ROW(A683)</f>
        <v>683</v>
      </c>
      <c r="E592" s="1"/>
      <c r="F592" s="1" t="s">
        <v>13</v>
      </c>
      <c r="G592" s="1" t="s">
        <v>850</v>
      </c>
      <c r="H592" s="1" t="s">
        <v>6</v>
      </c>
      <c r="I592" s="1">
        <v>0</v>
      </c>
      <c r="J592" s="1"/>
      <c r="K592" s="1">
        <v>0</v>
      </c>
      <c r="L592" s="1"/>
      <c r="M592" s="1"/>
      <c r="N592" s="1"/>
      <c r="O592" s="1"/>
      <c r="P592" s="1"/>
      <c r="Q592" s="1"/>
      <c r="R592" s="1"/>
      <c r="S592" s="1"/>
      <c r="T592" s="1"/>
      <c r="U592" s="1" t="s">
        <v>6</v>
      </c>
      <c r="V592" s="1">
        <v>0</v>
      </c>
      <c r="W592" s="1"/>
      <c r="X592" s="1"/>
      <c r="Y592" s="1"/>
      <c r="Z592" s="1"/>
      <c r="AA592" s="1"/>
      <c r="AB592" s="1" t="s">
        <v>6</v>
      </c>
      <c r="AC592" s="1" t="s">
        <v>6</v>
      </c>
      <c r="AD592" s="1" t="s">
        <v>6</v>
      </c>
      <c r="AE592" s="1" t="s">
        <v>6</v>
      </c>
      <c r="AF592" s="1" t="s">
        <v>6</v>
      </c>
      <c r="AG592" s="1" t="s">
        <v>6</v>
      </c>
      <c r="AH592" s="1"/>
      <c r="AI592" s="1"/>
      <c r="AJ592" s="1"/>
      <c r="AK592" s="1"/>
      <c r="AL592" s="1"/>
      <c r="AM592" s="1"/>
      <c r="AN592" s="1"/>
      <c r="AO592" s="1"/>
      <c r="AP592" s="1" t="s">
        <v>6</v>
      </c>
      <c r="AQ592" s="1" t="s">
        <v>6</v>
      </c>
      <c r="AR592" s="1" t="s">
        <v>6</v>
      </c>
      <c r="AS592" s="1"/>
      <c r="AT592" s="1"/>
      <c r="AU592" s="1"/>
      <c r="AV592" s="1"/>
      <c r="AW592" s="1"/>
      <c r="AX592" s="1"/>
      <c r="AY592" s="1"/>
      <c r="AZ592" s="1" t="s">
        <v>6</v>
      </c>
      <c r="BA592" s="1"/>
      <c r="BB592" s="1" t="s">
        <v>6</v>
      </c>
      <c r="BC592" s="1" t="s">
        <v>6</v>
      </c>
      <c r="BD592" s="1" t="s">
        <v>6</v>
      </c>
      <c r="BE592" s="1" t="s">
        <v>6</v>
      </c>
      <c r="BF592" s="1" t="s">
        <v>6</v>
      </c>
      <c r="BG592" s="1" t="s">
        <v>6</v>
      </c>
      <c r="BH592" s="1" t="s">
        <v>6</v>
      </c>
      <c r="BI592" s="1" t="s">
        <v>6</v>
      </c>
      <c r="BJ592" s="1" t="s">
        <v>6</v>
      </c>
      <c r="BK592" s="1" t="s">
        <v>6</v>
      </c>
      <c r="BL592" s="1" t="s">
        <v>6</v>
      </c>
      <c r="BM592" s="1" t="s">
        <v>6</v>
      </c>
      <c r="BN592" s="1" t="s">
        <v>6</v>
      </c>
      <c r="BO592" s="1" t="s">
        <v>6</v>
      </c>
      <c r="BP592" s="1" t="s">
        <v>6</v>
      </c>
      <c r="BQ592" s="1"/>
      <c r="BR592" s="1"/>
      <c r="BS592" s="1"/>
      <c r="BT592" s="1"/>
      <c r="BU592" s="1"/>
      <c r="BV592" s="1"/>
      <c r="BW592" s="1"/>
      <c r="BX592" s="1">
        <v>0</v>
      </c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>
        <v>0</v>
      </c>
    </row>
    <row r="594" spans="1:255" x14ac:dyDescent="0.2">
      <c r="A594" s="3">
        <v>52</v>
      </c>
      <c r="B594" s="3">
        <f t="shared" ref="B594:G594" si="662">B683</f>
        <v>1</v>
      </c>
      <c r="C594" s="3">
        <f t="shared" si="662"/>
        <v>4</v>
      </c>
      <c r="D594" s="3">
        <f t="shared" si="662"/>
        <v>592</v>
      </c>
      <c r="E594" s="3">
        <f t="shared" si="662"/>
        <v>0</v>
      </c>
      <c r="F594" s="3" t="str">
        <f t="shared" si="662"/>
        <v>Новый раздел</v>
      </c>
      <c r="G594" s="3" t="str">
        <f t="shared" si="662"/>
        <v>Раздел: Внутренняя система водоснабжения</v>
      </c>
      <c r="H594" s="3"/>
      <c r="I594" s="3"/>
      <c r="J594" s="3"/>
      <c r="K594" s="3"/>
      <c r="L594" s="3"/>
      <c r="M594" s="3"/>
      <c r="N594" s="3"/>
      <c r="O594" s="3">
        <f t="shared" ref="O594:AT594" si="663">O683</f>
        <v>6555.18</v>
      </c>
      <c r="P594" s="3">
        <f t="shared" si="663"/>
        <v>5309.75</v>
      </c>
      <c r="Q594" s="3">
        <f t="shared" si="663"/>
        <v>372.28</v>
      </c>
      <c r="R594" s="3">
        <f t="shared" si="663"/>
        <v>44.2</v>
      </c>
      <c r="S594" s="3">
        <f t="shared" si="663"/>
        <v>873.15</v>
      </c>
      <c r="T594" s="3">
        <f t="shared" si="663"/>
        <v>0</v>
      </c>
      <c r="U594" s="3">
        <f t="shared" si="663"/>
        <v>92.009905000000018</v>
      </c>
      <c r="V594" s="3">
        <f t="shared" si="663"/>
        <v>3.3147000000000006</v>
      </c>
      <c r="W594" s="3">
        <f t="shared" si="663"/>
        <v>0</v>
      </c>
      <c r="X594" s="3">
        <f t="shared" si="663"/>
        <v>997.27</v>
      </c>
      <c r="Y594" s="3">
        <f t="shared" si="663"/>
        <v>621.79</v>
      </c>
      <c r="Z594" s="3">
        <f t="shared" si="663"/>
        <v>0</v>
      </c>
      <c r="AA594" s="3">
        <f t="shared" si="663"/>
        <v>0</v>
      </c>
      <c r="AB594" s="3">
        <f t="shared" si="663"/>
        <v>6555.18</v>
      </c>
      <c r="AC594" s="3">
        <f t="shared" si="663"/>
        <v>5309.75</v>
      </c>
      <c r="AD594" s="3">
        <f t="shared" si="663"/>
        <v>372.28</v>
      </c>
      <c r="AE594" s="3">
        <f t="shared" si="663"/>
        <v>44.2</v>
      </c>
      <c r="AF594" s="3">
        <f t="shared" si="663"/>
        <v>873.15</v>
      </c>
      <c r="AG594" s="3">
        <f t="shared" si="663"/>
        <v>0</v>
      </c>
      <c r="AH594" s="3">
        <f t="shared" si="663"/>
        <v>92.009905000000018</v>
      </c>
      <c r="AI594" s="3">
        <f t="shared" si="663"/>
        <v>3.3147000000000006</v>
      </c>
      <c r="AJ594" s="3">
        <f t="shared" si="663"/>
        <v>0</v>
      </c>
      <c r="AK594" s="3">
        <f t="shared" si="663"/>
        <v>997.27</v>
      </c>
      <c r="AL594" s="3">
        <f t="shared" si="663"/>
        <v>621.79</v>
      </c>
      <c r="AM594" s="3">
        <f t="shared" si="663"/>
        <v>0</v>
      </c>
      <c r="AN594" s="3">
        <f t="shared" si="663"/>
        <v>0</v>
      </c>
      <c r="AO594" s="3">
        <f t="shared" si="663"/>
        <v>0</v>
      </c>
      <c r="AP594" s="3">
        <f t="shared" si="663"/>
        <v>0</v>
      </c>
      <c r="AQ594" s="3">
        <f t="shared" si="663"/>
        <v>0</v>
      </c>
      <c r="AR594" s="3">
        <f t="shared" si="663"/>
        <v>8174.24</v>
      </c>
      <c r="AS594" s="3">
        <f t="shared" si="663"/>
        <v>8174.24</v>
      </c>
      <c r="AT594" s="3">
        <f t="shared" si="663"/>
        <v>0</v>
      </c>
      <c r="AU594" s="3">
        <f t="shared" ref="AU594:BZ594" si="664">AU683</f>
        <v>0</v>
      </c>
      <c r="AV594" s="3">
        <f t="shared" si="664"/>
        <v>5309.75</v>
      </c>
      <c r="AW594" s="3">
        <f t="shared" si="664"/>
        <v>5309.75</v>
      </c>
      <c r="AX594" s="3">
        <f t="shared" si="664"/>
        <v>0</v>
      </c>
      <c r="AY594" s="3">
        <f t="shared" si="664"/>
        <v>5309.75</v>
      </c>
      <c r="AZ594" s="3">
        <f t="shared" si="664"/>
        <v>0</v>
      </c>
      <c r="BA594" s="3">
        <f t="shared" si="664"/>
        <v>0</v>
      </c>
      <c r="BB594" s="3">
        <f t="shared" si="664"/>
        <v>0</v>
      </c>
      <c r="BC594" s="3">
        <f t="shared" si="664"/>
        <v>0</v>
      </c>
      <c r="BD594" s="3">
        <f t="shared" si="664"/>
        <v>0</v>
      </c>
      <c r="BE594" s="3">
        <f t="shared" si="664"/>
        <v>0</v>
      </c>
      <c r="BF594" s="3">
        <f t="shared" si="664"/>
        <v>0</v>
      </c>
      <c r="BG594" s="3">
        <f t="shared" si="664"/>
        <v>0</v>
      </c>
      <c r="BH594" s="3">
        <f t="shared" si="664"/>
        <v>0</v>
      </c>
      <c r="BI594" s="3">
        <f t="shared" si="664"/>
        <v>0</v>
      </c>
      <c r="BJ594" s="3">
        <f t="shared" si="664"/>
        <v>0</v>
      </c>
      <c r="BK594" s="3">
        <f t="shared" si="664"/>
        <v>0</v>
      </c>
      <c r="BL594" s="3">
        <f t="shared" si="664"/>
        <v>0</v>
      </c>
      <c r="BM594" s="3">
        <f t="shared" si="664"/>
        <v>0</v>
      </c>
      <c r="BN594" s="3">
        <f t="shared" si="664"/>
        <v>0</v>
      </c>
      <c r="BO594" s="3">
        <f t="shared" si="664"/>
        <v>0</v>
      </c>
      <c r="BP594" s="3">
        <f t="shared" si="664"/>
        <v>0</v>
      </c>
      <c r="BQ594" s="3">
        <f t="shared" si="664"/>
        <v>0</v>
      </c>
      <c r="BR594" s="3">
        <f t="shared" si="664"/>
        <v>0</v>
      </c>
      <c r="BS594" s="3">
        <f t="shared" si="664"/>
        <v>0</v>
      </c>
      <c r="BT594" s="3">
        <f t="shared" si="664"/>
        <v>0</v>
      </c>
      <c r="BU594" s="3">
        <f t="shared" si="664"/>
        <v>0</v>
      </c>
      <c r="BV594" s="3">
        <f t="shared" si="664"/>
        <v>0</v>
      </c>
      <c r="BW594" s="3">
        <f t="shared" si="664"/>
        <v>0</v>
      </c>
      <c r="BX594" s="3">
        <f t="shared" si="664"/>
        <v>0</v>
      </c>
      <c r="BY594" s="3">
        <f t="shared" si="664"/>
        <v>0</v>
      </c>
      <c r="BZ594" s="3">
        <f t="shared" si="664"/>
        <v>0</v>
      </c>
      <c r="CA594" s="3">
        <f t="shared" ref="CA594:DF594" si="665">CA683</f>
        <v>8174.24</v>
      </c>
      <c r="CB594" s="3">
        <f t="shared" si="665"/>
        <v>8174.24</v>
      </c>
      <c r="CC594" s="3">
        <f t="shared" si="665"/>
        <v>0</v>
      </c>
      <c r="CD594" s="3">
        <f t="shared" si="665"/>
        <v>0</v>
      </c>
      <c r="CE594" s="3">
        <f t="shared" si="665"/>
        <v>5309.75</v>
      </c>
      <c r="CF594" s="3">
        <f t="shared" si="665"/>
        <v>5309.75</v>
      </c>
      <c r="CG594" s="3">
        <f t="shared" si="665"/>
        <v>0</v>
      </c>
      <c r="CH594" s="3">
        <f t="shared" si="665"/>
        <v>5309.75</v>
      </c>
      <c r="CI594" s="3">
        <f t="shared" si="665"/>
        <v>0</v>
      </c>
      <c r="CJ594" s="3">
        <f t="shared" si="665"/>
        <v>0</v>
      </c>
      <c r="CK594" s="3">
        <f t="shared" si="665"/>
        <v>0</v>
      </c>
      <c r="CL594" s="3">
        <f t="shared" si="665"/>
        <v>0</v>
      </c>
      <c r="CM594" s="3">
        <f t="shared" si="665"/>
        <v>0</v>
      </c>
      <c r="CN594" s="3">
        <f t="shared" si="665"/>
        <v>0</v>
      </c>
      <c r="CO594" s="3">
        <f t="shared" si="665"/>
        <v>0</v>
      </c>
      <c r="CP594" s="3">
        <f t="shared" si="665"/>
        <v>0</v>
      </c>
      <c r="CQ594" s="3">
        <f t="shared" si="665"/>
        <v>0</v>
      </c>
      <c r="CR594" s="3">
        <f t="shared" si="665"/>
        <v>0</v>
      </c>
      <c r="CS594" s="3">
        <f t="shared" si="665"/>
        <v>0</v>
      </c>
      <c r="CT594" s="3">
        <f t="shared" si="665"/>
        <v>0</v>
      </c>
      <c r="CU594" s="3">
        <f t="shared" si="665"/>
        <v>0</v>
      </c>
      <c r="CV594" s="3">
        <f t="shared" si="665"/>
        <v>0</v>
      </c>
      <c r="CW594" s="3">
        <f t="shared" si="665"/>
        <v>0</v>
      </c>
      <c r="CX594" s="3">
        <f t="shared" si="665"/>
        <v>0</v>
      </c>
      <c r="CY594" s="3">
        <f t="shared" si="665"/>
        <v>0</v>
      </c>
      <c r="CZ594" s="3">
        <f t="shared" si="665"/>
        <v>0</v>
      </c>
      <c r="DA594" s="3">
        <f t="shared" si="665"/>
        <v>0</v>
      </c>
      <c r="DB594" s="3">
        <f t="shared" si="665"/>
        <v>0</v>
      </c>
      <c r="DC594" s="3">
        <f t="shared" si="665"/>
        <v>0</v>
      </c>
      <c r="DD594" s="3">
        <f t="shared" si="665"/>
        <v>0</v>
      </c>
      <c r="DE594" s="3">
        <f t="shared" si="665"/>
        <v>0</v>
      </c>
      <c r="DF594" s="3">
        <f t="shared" si="665"/>
        <v>0</v>
      </c>
      <c r="DG594" s="4">
        <f t="shared" ref="DG594:EL594" si="666">DG683</f>
        <v>46738.28</v>
      </c>
      <c r="DH594" s="4">
        <f t="shared" si="666"/>
        <v>37858.480000000003</v>
      </c>
      <c r="DI594" s="4">
        <f t="shared" si="666"/>
        <v>2654.38</v>
      </c>
      <c r="DJ594" s="4">
        <f t="shared" si="666"/>
        <v>315.04000000000002</v>
      </c>
      <c r="DK594" s="4">
        <f t="shared" si="666"/>
        <v>6225.42</v>
      </c>
      <c r="DL594" s="4">
        <f t="shared" si="666"/>
        <v>0</v>
      </c>
      <c r="DM594" s="4">
        <f t="shared" si="666"/>
        <v>92.009905000000018</v>
      </c>
      <c r="DN594" s="4">
        <f t="shared" si="666"/>
        <v>3.3147000000000006</v>
      </c>
      <c r="DO594" s="4">
        <f t="shared" si="666"/>
        <v>0</v>
      </c>
      <c r="DP594" s="4">
        <f t="shared" si="666"/>
        <v>7110.31</v>
      </c>
      <c r="DQ594" s="4">
        <f t="shared" si="666"/>
        <v>4433.13</v>
      </c>
      <c r="DR594" s="4">
        <f t="shared" si="666"/>
        <v>0</v>
      </c>
      <c r="DS594" s="4">
        <f t="shared" si="666"/>
        <v>0</v>
      </c>
      <c r="DT594" s="4">
        <f t="shared" si="666"/>
        <v>46738.28</v>
      </c>
      <c r="DU594" s="4">
        <f t="shared" si="666"/>
        <v>37858.480000000003</v>
      </c>
      <c r="DV594" s="4">
        <f t="shared" si="666"/>
        <v>2654.38</v>
      </c>
      <c r="DW594" s="4">
        <f t="shared" si="666"/>
        <v>315.04000000000002</v>
      </c>
      <c r="DX594" s="4">
        <f t="shared" si="666"/>
        <v>6225.42</v>
      </c>
      <c r="DY594" s="4">
        <f t="shared" si="666"/>
        <v>0</v>
      </c>
      <c r="DZ594" s="4">
        <f t="shared" si="666"/>
        <v>92.009905000000018</v>
      </c>
      <c r="EA594" s="4">
        <f t="shared" si="666"/>
        <v>3.3147000000000006</v>
      </c>
      <c r="EB594" s="4">
        <f t="shared" si="666"/>
        <v>0</v>
      </c>
      <c r="EC594" s="4">
        <f t="shared" si="666"/>
        <v>7110.31</v>
      </c>
      <c r="ED594" s="4">
        <f t="shared" si="666"/>
        <v>4433.13</v>
      </c>
      <c r="EE594" s="4">
        <f t="shared" si="666"/>
        <v>0</v>
      </c>
      <c r="EF594" s="4">
        <f t="shared" si="666"/>
        <v>0</v>
      </c>
      <c r="EG594" s="4">
        <f t="shared" si="666"/>
        <v>0</v>
      </c>
      <c r="EH594" s="4">
        <f t="shared" si="666"/>
        <v>0</v>
      </c>
      <c r="EI594" s="4">
        <f t="shared" si="666"/>
        <v>0</v>
      </c>
      <c r="EJ594" s="4">
        <f t="shared" si="666"/>
        <v>58281.72</v>
      </c>
      <c r="EK594" s="4">
        <f t="shared" si="666"/>
        <v>58281.72</v>
      </c>
      <c r="EL594" s="4">
        <f t="shared" si="666"/>
        <v>0</v>
      </c>
      <c r="EM594" s="4">
        <f t="shared" ref="EM594:FR594" si="667">EM683</f>
        <v>0</v>
      </c>
      <c r="EN594" s="4">
        <f t="shared" si="667"/>
        <v>37858.480000000003</v>
      </c>
      <c r="EO594" s="4">
        <f t="shared" si="667"/>
        <v>37858.480000000003</v>
      </c>
      <c r="EP594" s="4">
        <f t="shared" si="667"/>
        <v>0</v>
      </c>
      <c r="EQ594" s="4">
        <f t="shared" si="667"/>
        <v>37858.480000000003</v>
      </c>
      <c r="ER594" s="4">
        <f t="shared" si="667"/>
        <v>0</v>
      </c>
      <c r="ES594" s="4">
        <f t="shared" si="667"/>
        <v>0</v>
      </c>
      <c r="ET594" s="4">
        <f t="shared" si="667"/>
        <v>0</v>
      </c>
      <c r="EU594" s="4">
        <f t="shared" si="667"/>
        <v>0</v>
      </c>
      <c r="EV594" s="4">
        <f t="shared" si="667"/>
        <v>0</v>
      </c>
      <c r="EW594" s="4">
        <f t="shared" si="667"/>
        <v>0</v>
      </c>
      <c r="EX594" s="4">
        <f t="shared" si="667"/>
        <v>0</v>
      </c>
      <c r="EY594" s="4">
        <f t="shared" si="667"/>
        <v>0</v>
      </c>
      <c r="EZ594" s="4">
        <f t="shared" si="667"/>
        <v>0</v>
      </c>
      <c r="FA594" s="4">
        <f t="shared" si="667"/>
        <v>0</v>
      </c>
      <c r="FB594" s="4">
        <f t="shared" si="667"/>
        <v>0</v>
      </c>
      <c r="FC594" s="4">
        <f t="shared" si="667"/>
        <v>0</v>
      </c>
      <c r="FD594" s="4">
        <f t="shared" si="667"/>
        <v>0</v>
      </c>
      <c r="FE594" s="4">
        <f t="shared" si="667"/>
        <v>0</v>
      </c>
      <c r="FF594" s="4">
        <f t="shared" si="667"/>
        <v>0</v>
      </c>
      <c r="FG594" s="4">
        <f t="shared" si="667"/>
        <v>0</v>
      </c>
      <c r="FH594" s="4">
        <f t="shared" si="667"/>
        <v>0</v>
      </c>
      <c r="FI594" s="4">
        <f t="shared" si="667"/>
        <v>0</v>
      </c>
      <c r="FJ594" s="4">
        <f t="shared" si="667"/>
        <v>0</v>
      </c>
      <c r="FK594" s="4">
        <f t="shared" si="667"/>
        <v>0</v>
      </c>
      <c r="FL594" s="4">
        <f t="shared" si="667"/>
        <v>0</v>
      </c>
      <c r="FM594" s="4">
        <f t="shared" si="667"/>
        <v>0</v>
      </c>
      <c r="FN594" s="4">
        <f t="shared" si="667"/>
        <v>0</v>
      </c>
      <c r="FO594" s="4">
        <f t="shared" si="667"/>
        <v>0</v>
      </c>
      <c r="FP594" s="4">
        <f t="shared" si="667"/>
        <v>0</v>
      </c>
      <c r="FQ594" s="4">
        <f t="shared" si="667"/>
        <v>0</v>
      </c>
      <c r="FR594" s="4">
        <f t="shared" si="667"/>
        <v>0</v>
      </c>
      <c r="FS594" s="4">
        <f t="shared" ref="FS594:GX594" si="668">FS683</f>
        <v>58281.72</v>
      </c>
      <c r="FT594" s="4">
        <f t="shared" si="668"/>
        <v>58281.72</v>
      </c>
      <c r="FU594" s="4">
        <f t="shared" si="668"/>
        <v>0</v>
      </c>
      <c r="FV594" s="4">
        <f t="shared" si="668"/>
        <v>0</v>
      </c>
      <c r="FW594" s="4">
        <f t="shared" si="668"/>
        <v>37858.480000000003</v>
      </c>
      <c r="FX594" s="4">
        <f t="shared" si="668"/>
        <v>37858.480000000003</v>
      </c>
      <c r="FY594" s="4">
        <f t="shared" si="668"/>
        <v>0</v>
      </c>
      <c r="FZ594" s="4">
        <f t="shared" si="668"/>
        <v>37858.480000000003</v>
      </c>
      <c r="GA594" s="4">
        <f t="shared" si="668"/>
        <v>0</v>
      </c>
      <c r="GB594" s="4">
        <f t="shared" si="668"/>
        <v>0</v>
      </c>
      <c r="GC594" s="4">
        <f t="shared" si="668"/>
        <v>0</v>
      </c>
      <c r="GD594" s="4">
        <f t="shared" si="668"/>
        <v>0</v>
      </c>
      <c r="GE594" s="4">
        <f t="shared" si="668"/>
        <v>0</v>
      </c>
      <c r="GF594" s="4">
        <f t="shared" si="668"/>
        <v>0</v>
      </c>
      <c r="GG594" s="4">
        <f t="shared" si="668"/>
        <v>0</v>
      </c>
      <c r="GH594" s="4">
        <f t="shared" si="668"/>
        <v>0</v>
      </c>
      <c r="GI594" s="4">
        <f t="shared" si="668"/>
        <v>0</v>
      </c>
      <c r="GJ594" s="4">
        <f t="shared" si="668"/>
        <v>0</v>
      </c>
      <c r="GK594" s="4">
        <f t="shared" si="668"/>
        <v>0</v>
      </c>
      <c r="GL594" s="4">
        <f t="shared" si="668"/>
        <v>0</v>
      </c>
      <c r="GM594" s="4">
        <f t="shared" si="668"/>
        <v>0</v>
      </c>
      <c r="GN594" s="4">
        <f t="shared" si="668"/>
        <v>0</v>
      </c>
      <c r="GO594" s="4">
        <f t="shared" si="668"/>
        <v>0</v>
      </c>
      <c r="GP594" s="4">
        <f t="shared" si="668"/>
        <v>0</v>
      </c>
      <c r="GQ594" s="4">
        <f t="shared" si="668"/>
        <v>0</v>
      </c>
      <c r="GR594" s="4">
        <f t="shared" si="668"/>
        <v>0</v>
      </c>
      <c r="GS594" s="4">
        <f t="shared" si="668"/>
        <v>0</v>
      </c>
      <c r="GT594" s="4">
        <f t="shared" si="668"/>
        <v>0</v>
      </c>
      <c r="GU594" s="4">
        <f t="shared" si="668"/>
        <v>0</v>
      </c>
      <c r="GV594" s="4">
        <f t="shared" si="668"/>
        <v>0</v>
      </c>
      <c r="GW594" s="4">
        <f t="shared" si="668"/>
        <v>0</v>
      </c>
      <c r="GX594" s="4">
        <f t="shared" si="668"/>
        <v>0</v>
      </c>
    </row>
    <row r="596" spans="1:255" x14ac:dyDescent="0.2">
      <c r="A596" s="2">
        <v>17</v>
      </c>
      <c r="B596" s="2">
        <v>1</v>
      </c>
      <c r="C596" s="2">
        <f>ROW(SmtRes!A1276)</f>
        <v>1276</v>
      </c>
      <c r="D596" s="2">
        <f>ROW(EtalonRes!A1229)</f>
        <v>1229</v>
      </c>
      <c r="E596" s="2" t="s">
        <v>851</v>
      </c>
      <c r="F596" s="2" t="s">
        <v>627</v>
      </c>
      <c r="G596" s="2" t="s">
        <v>628</v>
      </c>
      <c r="H596" s="2" t="s">
        <v>53</v>
      </c>
      <c r="I596" s="2">
        <f>ROUND(33/100,9)</f>
        <v>0.33</v>
      </c>
      <c r="J596" s="2">
        <v>0</v>
      </c>
      <c r="K596" s="2"/>
      <c r="L596" s="2"/>
      <c r="M596" s="2"/>
      <c r="N596" s="2"/>
      <c r="O596" s="2">
        <f t="shared" ref="O596:O627" si="669">ROUND(CP596,2)</f>
        <v>108.48</v>
      </c>
      <c r="P596" s="2">
        <f t="shared" ref="P596:P627" si="670">ROUND(CQ596*I596,2)</f>
        <v>11.09</v>
      </c>
      <c r="Q596" s="2">
        <f t="shared" ref="Q596:Q627" si="671">ROUND(CR596*I596,2)</f>
        <v>2.34</v>
      </c>
      <c r="R596" s="2">
        <f t="shared" ref="R596:R627" si="672">ROUND(CS596*I596,2)</f>
        <v>0.45</v>
      </c>
      <c r="S596" s="2">
        <f t="shared" ref="S596:S627" si="673">ROUND(CT596*I596,2)</f>
        <v>95.05</v>
      </c>
      <c r="T596" s="2">
        <f t="shared" ref="T596:T627" si="674">ROUND(CU596*I596,2)</f>
        <v>0</v>
      </c>
      <c r="U596" s="2">
        <f t="shared" ref="U596:U627" si="675">CV596*I596</f>
        <v>11.437799999999999</v>
      </c>
      <c r="V596" s="2">
        <f t="shared" ref="V596:V627" si="676">CW596*I596</f>
        <v>3.3000000000000002E-2</v>
      </c>
      <c r="W596" s="2">
        <f t="shared" ref="W596:W627" si="677">ROUND(CX596*I596,2)</f>
        <v>0</v>
      </c>
      <c r="X596" s="2">
        <f t="shared" ref="X596:X627" si="678">ROUND(CY596,2)</f>
        <v>70.67</v>
      </c>
      <c r="Y596" s="2">
        <f t="shared" ref="Y596:Y627" si="679">ROUND(CZ596,2)</f>
        <v>47.75</v>
      </c>
      <c r="Z596" s="2"/>
      <c r="AA596" s="2">
        <v>16688585</v>
      </c>
      <c r="AB596" s="2">
        <f t="shared" ref="AB596:AB627" si="680">ROUND((AC596+AD596+AF596),6)</f>
        <v>328.71</v>
      </c>
      <c r="AC596" s="2">
        <f t="shared" ref="AC596:AC627" si="681">ROUND((ES596),6)</f>
        <v>33.6</v>
      </c>
      <c r="AD596" s="2">
        <f t="shared" ref="AD596:AD609" si="682">ROUND((((ET596)-(EU596))+AE596),6)</f>
        <v>7.09</v>
      </c>
      <c r="AE596" s="2">
        <f t="shared" ref="AE596:AE609" si="683">ROUND((EU596),6)</f>
        <v>1.35</v>
      </c>
      <c r="AF596" s="2">
        <f t="shared" ref="AF596:AF609" si="684">ROUND((EV596),6)</f>
        <v>288.02</v>
      </c>
      <c r="AG596" s="2">
        <f t="shared" ref="AG596:AG627" si="685">ROUND((AP596),6)</f>
        <v>0</v>
      </c>
      <c r="AH596" s="2">
        <f t="shared" ref="AH596:AH609" si="686">(EW596)</f>
        <v>34.659999999999997</v>
      </c>
      <c r="AI596" s="2">
        <f t="shared" ref="AI596:AI609" si="687">(EX596)</f>
        <v>0.1</v>
      </c>
      <c r="AJ596" s="2">
        <f t="shared" ref="AJ596:AJ627" si="688">ROUND((AS596),6)</f>
        <v>0</v>
      </c>
      <c r="AK596" s="2">
        <v>328.71</v>
      </c>
      <c r="AL596" s="2">
        <v>33.6</v>
      </c>
      <c r="AM596" s="2">
        <v>7.09</v>
      </c>
      <c r="AN596" s="2">
        <v>1.35</v>
      </c>
      <c r="AO596" s="2">
        <v>288.02</v>
      </c>
      <c r="AP596" s="2">
        <v>0</v>
      </c>
      <c r="AQ596" s="2">
        <v>34.659999999999997</v>
      </c>
      <c r="AR596" s="2">
        <v>0.1</v>
      </c>
      <c r="AS596" s="2">
        <v>0</v>
      </c>
      <c r="AT596" s="2">
        <v>74</v>
      </c>
      <c r="AU596" s="2">
        <v>50</v>
      </c>
      <c r="AV596" s="2">
        <v>1</v>
      </c>
      <c r="AW596" s="2">
        <v>1</v>
      </c>
      <c r="AX596" s="2"/>
      <c r="AY596" s="2"/>
      <c r="AZ596" s="2">
        <v>1</v>
      </c>
      <c r="BA596" s="2">
        <v>1</v>
      </c>
      <c r="BB596" s="2">
        <v>1</v>
      </c>
      <c r="BC596" s="2">
        <v>1</v>
      </c>
      <c r="BD596" s="2" t="s">
        <v>6</v>
      </c>
      <c r="BE596" s="2" t="s">
        <v>6</v>
      </c>
      <c r="BF596" s="2" t="s">
        <v>6</v>
      </c>
      <c r="BG596" s="2" t="s">
        <v>6</v>
      </c>
      <c r="BH596" s="2">
        <v>0</v>
      </c>
      <c r="BI596" s="2">
        <v>1</v>
      </c>
      <c r="BJ596" s="2" t="s">
        <v>629</v>
      </c>
      <c r="BK596" s="2"/>
      <c r="BL596" s="2"/>
      <c r="BM596" s="2">
        <v>65001</v>
      </c>
      <c r="BN596" s="2">
        <v>0</v>
      </c>
      <c r="BO596" s="2" t="s">
        <v>6</v>
      </c>
      <c r="BP596" s="2">
        <v>0</v>
      </c>
      <c r="BQ596" s="2">
        <v>6</v>
      </c>
      <c r="BR596" s="2">
        <v>0</v>
      </c>
      <c r="BS596" s="2">
        <v>1</v>
      </c>
      <c r="BT596" s="2">
        <v>1</v>
      </c>
      <c r="BU596" s="2">
        <v>1</v>
      </c>
      <c r="BV596" s="2">
        <v>1</v>
      </c>
      <c r="BW596" s="2">
        <v>1</v>
      </c>
      <c r="BX596" s="2">
        <v>1</v>
      </c>
      <c r="BY596" s="2" t="s">
        <v>6</v>
      </c>
      <c r="BZ596" s="2">
        <v>74</v>
      </c>
      <c r="CA596" s="2">
        <v>50</v>
      </c>
      <c r="CB596" s="2"/>
      <c r="CC596" s="2"/>
      <c r="CD596" s="2"/>
      <c r="CE596" s="2"/>
      <c r="CF596" s="2">
        <v>0</v>
      </c>
      <c r="CG596" s="2">
        <v>0</v>
      </c>
      <c r="CH596" s="2"/>
      <c r="CI596" s="2"/>
      <c r="CJ596" s="2"/>
      <c r="CK596" s="2"/>
      <c r="CL596" s="2"/>
      <c r="CM596" s="2">
        <v>0</v>
      </c>
      <c r="CN596" s="2" t="s">
        <v>6</v>
      </c>
      <c r="CO596" s="2">
        <v>0</v>
      </c>
      <c r="CP596" s="2">
        <f t="shared" ref="CP596:CP627" si="689">(P596+Q596+S596)</f>
        <v>108.47999999999999</v>
      </c>
      <c r="CQ596" s="2">
        <f t="shared" ref="CQ596:CQ627" si="690">AC596*BC596</f>
        <v>33.6</v>
      </c>
      <c r="CR596" s="2">
        <f t="shared" ref="CR596:CR627" si="691">AD596*BB596</f>
        <v>7.09</v>
      </c>
      <c r="CS596" s="2">
        <f t="shared" ref="CS596:CS627" si="692">AE596*BS596</f>
        <v>1.35</v>
      </c>
      <c r="CT596" s="2">
        <f t="shared" ref="CT596:CT627" si="693">AF596*BA596</f>
        <v>288.02</v>
      </c>
      <c r="CU596" s="2">
        <f t="shared" ref="CU596:CU627" si="694">AG596</f>
        <v>0</v>
      </c>
      <c r="CV596" s="2">
        <f t="shared" ref="CV596:CV627" si="695">AH596</f>
        <v>34.659999999999997</v>
      </c>
      <c r="CW596" s="2">
        <f t="shared" ref="CW596:CW627" si="696">AI596</f>
        <v>0.1</v>
      </c>
      <c r="CX596" s="2">
        <f t="shared" ref="CX596:CX627" si="697">AJ596</f>
        <v>0</v>
      </c>
      <c r="CY596" s="2">
        <f t="shared" ref="CY596:CY627" si="698">(((S596+R596)*AT596)/100)</f>
        <v>70.67</v>
      </c>
      <c r="CZ596" s="2">
        <f t="shared" ref="CZ596:CZ627" si="699">(((S596+R596)*AU596)/100)</f>
        <v>47.75</v>
      </c>
      <c r="DA596" s="2"/>
      <c r="DB596" s="2"/>
      <c r="DC596" s="2" t="s">
        <v>6</v>
      </c>
      <c r="DD596" s="2" t="s">
        <v>6</v>
      </c>
      <c r="DE596" s="2" t="s">
        <v>6</v>
      </c>
      <c r="DF596" s="2" t="s">
        <v>6</v>
      </c>
      <c r="DG596" s="2" t="s">
        <v>6</v>
      </c>
      <c r="DH596" s="2" t="s">
        <v>6</v>
      </c>
      <c r="DI596" s="2" t="s">
        <v>6</v>
      </c>
      <c r="DJ596" s="2" t="s">
        <v>6</v>
      </c>
      <c r="DK596" s="2" t="s">
        <v>6</v>
      </c>
      <c r="DL596" s="2" t="s">
        <v>6</v>
      </c>
      <c r="DM596" s="2" t="s">
        <v>6</v>
      </c>
      <c r="DN596" s="2">
        <v>0</v>
      </c>
      <c r="DO596" s="2">
        <v>0</v>
      </c>
      <c r="DP596" s="2">
        <v>1</v>
      </c>
      <c r="DQ596" s="2">
        <v>1</v>
      </c>
      <c r="DR596" s="2"/>
      <c r="DS596" s="2"/>
      <c r="DT596" s="2"/>
      <c r="DU596" s="2">
        <v>1003</v>
      </c>
      <c r="DV596" s="2" t="s">
        <v>53</v>
      </c>
      <c r="DW596" s="2" t="s">
        <v>53</v>
      </c>
      <c r="DX596" s="2">
        <v>100</v>
      </c>
      <c r="DY596" s="2"/>
      <c r="DZ596" s="2"/>
      <c r="EA596" s="2"/>
      <c r="EB596" s="2"/>
      <c r="EC596" s="2"/>
      <c r="ED596" s="2"/>
      <c r="EE596" s="2">
        <v>16510574</v>
      </c>
      <c r="EF596" s="2">
        <v>6</v>
      </c>
      <c r="EG596" s="2" t="s">
        <v>39</v>
      </c>
      <c r="EH596" s="2">
        <v>0</v>
      </c>
      <c r="EI596" s="2" t="s">
        <v>6</v>
      </c>
      <c r="EJ596" s="2">
        <v>1</v>
      </c>
      <c r="EK596" s="2">
        <v>65001</v>
      </c>
      <c r="EL596" s="2" t="s">
        <v>630</v>
      </c>
      <c r="EM596" s="2" t="s">
        <v>631</v>
      </c>
      <c r="EN596" s="2"/>
      <c r="EO596" s="2" t="s">
        <v>6</v>
      </c>
      <c r="EP596" s="2"/>
      <c r="EQ596" s="2">
        <v>0</v>
      </c>
      <c r="ER596" s="2">
        <v>328.71</v>
      </c>
      <c r="ES596" s="2">
        <v>33.6</v>
      </c>
      <c r="ET596" s="2">
        <v>7.09</v>
      </c>
      <c r="EU596" s="2">
        <v>1.35</v>
      </c>
      <c r="EV596" s="2">
        <v>288.02</v>
      </c>
      <c r="EW596" s="2">
        <v>34.659999999999997</v>
      </c>
      <c r="EX596" s="2">
        <v>0.1</v>
      </c>
      <c r="EY596" s="2">
        <v>0</v>
      </c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>
        <v>0</v>
      </c>
      <c r="FR596" s="2">
        <f t="shared" ref="FR596:FR627" si="700">ROUND(IF(AND(BH596=3,BI596=3),P596,0),2)</f>
        <v>0</v>
      </c>
      <c r="FS596" s="2">
        <v>0</v>
      </c>
      <c r="FT596" s="2"/>
      <c r="FU596" s="2"/>
      <c r="FV596" s="2"/>
      <c r="FW596" s="2"/>
      <c r="FX596" s="2">
        <v>74</v>
      </c>
      <c r="FY596" s="2">
        <v>50</v>
      </c>
      <c r="FZ596" s="2"/>
      <c r="GA596" s="2" t="s">
        <v>6</v>
      </c>
      <c r="GB596" s="2"/>
      <c r="GC596" s="2"/>
      <c r="GD596" s="2">
        <v>0</v>
      </c>
      <c r="GE596" s="2"/>
      <c r="GF596" s="2">
        <v>-319600296</v>
      </c>
      <c r="GG596" s="2">
        <v>2</v>
      </c>
      <c r="GH596" s="2">
        <v>1</v>
      </c>
      <c r="GI596" s="2">
        <v>-2</v>
      </c>
      <c r="GJ596" s="2">
        <v>0</v>
      </c>
      <c r="GK596" s="2">
        <f>ROUND(R596*(R12)/100,2)</f>
        <v>0</v>
      </c>
      <c r="GL596" s="2">
        <f t="shared" ref="GL596:GL627" si="701">ROUND(IF(AND(BH596=3,BI596=3,FS596&lt;&gt;0),P596,0),2)</f>
        <v>0</v>
      </c>
      <c r="GM596" s="2">
        <f t="shared" ref="GM596:GM627" si="702">ROUND(O596+X596+Y596+GK596,2)+GX596</f>
        <v>226.9</v>
      </c>
      <c r="GN596" s="2">
        <f t="shared" ref="GN596:GN627" si="703">IF(OR(BI596=0,BI596=1),ROUND(O596+X596+Y596+GK596,2),0)</f>
        <v>226.9</v>
      </c>
      <c r="GO596" s="2">
        <f t="shared" ref="GO596:GO627" si="704">IF(BI596=2,ROUND(O596+X596+Y596+GK596,2),0)</f>
        <v>0</v>
      </c>
      <c r="GP596" s="2">
        <f t="shared" ref="GP596:GP627" si="705">IF(BI596=4,ROUND(O596+X596+Y596+GK596,2)+GX596,0)</f>
        <v>0</v>
      </c>
      <c r="GQ596" s="2"/>
      <c r="GR596" s="2">
        <v>0</v>
      </c>
      <c r="GS596" s="2">
        <v>3</v>
      </c>
      <c r="GT596" s="2">
        <v>0</v>
      </c>
      <c r="GU596" s="2" t="s">
        <v>6</v>
      </c>
      <c r="GV596" s="2">
        <f t="shared" ref="GV596:GV627" si="706">ROUND(GT596,6)</f>
        <v>0</v>
      </c>
      <c r="GW596" s="2">
        <v>1</v>
      </c>
      <c r="GX596" s="2">
        <f t="shared" ref="GX596:GX627" si="707">ROUND(GV596*GW596*I596,2)</f>
        <v>0</v>
      </c>
      <c r="GY596" s="2"/>
      <c r="GZ596" s="2"/>
      <c r="HA596" s="2">
        <v>0</v>
      </c>
      <c r="HB596" s="2">
        <v>0</v>
      </c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>
        <v>0</v>
      </c>
      <c r="IL596" s="2"/>
      <c r="IM596" s="2"/>
      <c r="IN596" s="2"/>
      <c r="IO596" s="2"/>
      <c r="IP596" s="2"/>
      <c r="IQ596" s="2"/>
      <c r="IR596" s="2"/>
      <c r="IS596" s="2"/>
      <c r="IT596" s="2"/>
      <c r="IU596" s="2"/>
    </row>
    <row r="597" spans="1:255" x14ac:dyDescent="0.2">
      <c r="A597">
        <v>17</v>
      </c>
      <c r="B597">
        <v>1</v>
      </c>
      <c r="C597">
        <f>ROW(SmtRes!A1282)</f>
        <v>1282</v>
      </c>
      <c r="D597">
        <f>ROW(EtalonRes!A1236)</f>
        <v>1236</v>
      </c>
      <c r="E597" t="s">
        <v>851</v>
      </c>
      <c r="F597" t="s">
        <v>627</v>
      </c>
      <c r="G597" t="s">
        <v>628</v>
      </c>
      <c r="H597" t="s">
        <v>53</v>
      </c>
      <c r="I597">
        <f>ROUND(33/100,9)</f>
        <v>0.33</v>
      </c>
      <c r="J597">
        <v>0</v>
      </c>
      <c r="O597">
        <f t="shared" si="669"/>
        <v>773.42</v>
      </c>
      <c r="P597">
        <f t="shared" si="670"/>
        <v>79.06</v>
      </c>
      <c r="Q597">
        <f t="shared" si="671"/>
        <v>16.68</v>
      </c>
      <c r="R597">
        <f t="shared" si="672"/>
        <v>3.18</v>
      </c>
      <c r="S597">
        <f t="shared" si="673"/>
        <v>677.68</v>
      </c>
      <c r="T597">
        <f t="shared" si="674"/>
        <v>0</v>
      </c>
      <c r="U597">
        <f t="shared" si="675"/>
        <v>11.437799999999999</v>
      </c>
      <c r="V597">
        <f t="shared" si="676"/>
        <v>3.3000000000000002E-2</v>
      </c>
      <c r="W597">
        <f t="shared" si="677"/>
        <v>0</v>
      </c>
      <c r="X597">
        <f t="shared" si="678"/>
        <v>503.84</v>
      </c>
      <c r="Y597">
        <f t="shared" si="679"/>
        <v>340.43</v>
      </c>
      <c r="AA597">
        <v>16688586</v>
      </c>
      <c r="AB597">
        <f t="shared" si="680"/>
        <v>328.71</v>
      </c>
      <c r="AC597">
        <f t="shared" si="681"/>
        <v>33.6</v>
      </c>
      <c r="AD597">
        <f t="shared" si="682"/>
        <v>7.09</v>
      </c>
      <c r="AE597">
        <f t="shared" si="683"/>
        <v>1.35</v>
      </c>
      <c r="AF597">
        <f t="shared" si="684"/>
        <v>288.02</v>
      </c>
      <c r="AG597">
        <f t="shared" si="685"/>
        <v>0</v>
      </c>
      <c r="AH597">
        <f t="shared" si="686"/>
        <v>34.659999999999997</v>
      </c>
      <c r="AI597">
        <f t="shared" si="687"/>
        <v>0.1</v>
      </c>
      <c r="AJ597">
        <f t="shared" si="688"/>
        <v>0</v>
      </c>
      <c r="AK597">
        <v>328.71</v>
      </c>
      <c r="AL597">
        <v>33.6</v>
      </c>
      <c r="AM597">
        <v>7.09</v>
      </c>
      <c r="AN597">
        <v>1.35</v>
      </c>
      <c r="AO597">
        <v>288.02</v>
      </c>
      <c r="AP597">
        <v>0</v>
      </c>
      <c r="AQ597">
        <v>34.659999999999997</v>
      </c>
      <c r="AR597">
        <v>0.1</v>
      </c>
      <c r="AS597">
        <v>0</v>
      </c>
      <c r="AT597">
        <v>74</v>
      </c>
      <c r="AU597">
        <v>50</v>
      </c>
      <c r="AV597">
        <v>1</v>
      </c>
      <c r="AW597">
        <v>1</v>
      </c>
      <c r="AZ597">
        <v>7.13</v>
      </c>
      <c r="BA597">
        <v>7.13</v>
      </c>
      <c r="BB597">
        <v>7.13</v>
      </c>
      <c r="BC597">
        <v>7.13</v>
      </c>
      <c r="BD597" t="s">
        <v>6</v>
      </c>
      <c r="BE597" t="s">
        <v>6</v>
      </c>
      <c r="BF597" t="s">
        <v>6</v>
      </c>
      <c r="BG597" t="s">
        <v>6</v>
      </c>
      <c r="BH597">
        <v>0</v>
      </c>
      <c r="BI597">
        <v>1</v>
      </c>
      <c r="BJ597" t="s">
        <v>629</v>
      </c>
      <c r="BM597">
        <v>65001</v>
      </c>
      <c r="BN597">
        <v>0</v>
      </c>
      <c r="BO597" t="s">
        <v>6</v>
      </c>
      <c r="BP597">
        <v>0</v>
      </c>
      <c r="BQ597">
        <v>6</v>
      </c>
      <c r="BR597">
        <v>0</v>
      </c>
      <c r="BS597">
        <v>7.13</v>
      </c>
      <c r="BT597">
        <v>1</v>
      </c>
      <c r="BU597">
        <v>1</v>
      </c>
      <c r="BV597">
        <v>1</v>
      </c>
      <c r="BW597">
        <v>1</v>
      </c>
      <c r="BX597">
        <v>1</v>
      </c>
      <c r="BY597" t="s">
        <v>6</v>
      </c>
      <c r="BZ597">
        <v>74</v>
      </c>
      <c r="CA597">
        <v>50</v>
      </c>
      <c r="CF597">
        <v>0</v>
      </c>
      <c r="CG597">
        <v>0</v>
      </c>
      <c r="CM597">
        <v>0</v>
      </c>
      <c r="CN597" t="s">
        <v>6</v>
      </c>
      <c r="CO597">
        <v>0</v>
      </c>
      <c r="CP597">
        <f t="shared" si="689"/>
        <v>773.42</v>
      </c>
      <c r="CQ597">
        <f t="shared" si="690"/>
        <v>239.56800000000001</v>
      </c>
      <c r="CR597">
        <f t="shared" si="691"/>
        <v>50.551699999999997</v>
      </c>
      <c r="CS597">
        <f t="shared" si="692"/>
        <v>9.6255000000000006</v>
      </c>
      <c r="CT597">
        <f t="shared" si="693"/>
        <v>2053.5825999999997</v>
      </c>
      <c r="CU597">
        <f t="shared" si="694"/>
        <v>0</v>
      </c>
      <c r="CV597">
        <f t="shared" si="695"/>
        <v>34.659999999999997</v>
      </c>
      <c r="CW597">
        <f t="shared" si="696"/>
        <v>0.1</v>
      </c>
      <c r="CX597">
        <f t="shared" si="697"/>
        <v>0</v>
      </c>
      <c r="CY597">
        <f t="shared" si="698"/>
        <v>503.83639999999991</v>
      </c>
      <c r="CZ597">
        <f t="shared" si="699"/>
        <v>340.42999999999995</v>
      </c>
      <c r="DC597" t="s">
        <v>6</v>
      </c>
      <c r="DD597" t="s">
        <v>6</v>
      </c>
      <c r="DE597" t="s">
        <v>6</v>
      </c>
      <c r="DF597" t="s">
        <v>6</v>
      </c>
      <c r="DG597" t="s">
        <v>6</v>
      </c>
      <c r="DH597" t="s">
        <v>6</v>
      </c>
      <c r="DI597" t="s">
        <v>6</v>
      </c>
      <c r="DJ597" t="s">
        <v>6</v>
      </c>
      <c r="DK597" t="s">
        <v>6</v>
      </c>
      <c r="DL597" t="s">
        <v>6</v>
      </c>
      <c r="DM597" t="s">
        <v>6</v>
      </c>
      <c r="DN597">
        <v>0</v>
      </c>
      <c r="DO597">
        <v>0</v>
      </c>
      <c r="DP597">
        <v>1</v>
      </c>
      <c r="DQ597">
        <v>1</v>
      </c>
      <c r="DU597">
        <v>1003</v>
      </c>
      <c r="DV597" t="s">
        <v>53</v>
      </c>
      <c r="DW597" t="s">
        <v>53</v>
      </c>
      <c r="DX597">
        <v>100</v>
      </c>
      <c r="EE597">
        <v>16510574</v>
      </c>
      <c r="EF597">
        <v>6</v>
      </c>
      <c r="EG597" t="s">
        <v>39</v>
      </c>
      <c r="EH597">
        <v>0</v>
      </c>
      <c r="EI597" t="s">
        <v>6</v>
      </c>
      <c r="EJ597">
        <v>1</v>
      </c>
      <c r="EK597">
        <v>65001</v>
      </c>
      <c r="EL597" t="s">
        <v>630</v>
      </c>
      <c r="EM597" t="s">
        <v>631</v>
      </c>
      <c r="EO597" t="s">
        <v>6</v>
      </c>
      <c r="EQ597">
        <v>0</v>
      </c>
      <c r="ER597">
        <v>328.71</v>
      </c>
      <c r="ES597">
        <v>33.6</v>
      </c>
      <c r="ET597">
        <v>7.09</v>
      </c>
      <c r="EU597">
        <v>1.35</v>
      </c>
      <c r="EV597">
        <v>288.02</v>
      </c>
      <c r="EW597">
        <v>34.659999999999997</v>
      </c>
      <c r="EX597">
        <v>0.1</v>
      </c>
      <c r="EY597">
        <v>0</v>
      </c>
      <c r="FQ597">
        <v>0</v>
      </c>
      <c r="FR597">
        <f t="shared" si="700"/>
        <v>0</v>
      </c>
      <c r="FS597">
        <v>0</v>
      </c>
      <c r="FX597">
        <v>74</v>
      </c>
      <c r="FY597">
        <v>50</v>
      </c>
      <c r="GA597" t="s">
        <v>6</v>
      </c>
      <c r="GD597">
        <v>0</v>
      </c>
      <c r="GF597">
        <v>-319600296</v>
      </c>
      <c r="GG597">
        <v>1</v>
      </c>
      <c r="GH597">
        <v>1</v>
      </c>
      <c r="GI597">
        <v>4</v>
      </c>
      <c r="GJ597">
        <v>0</v>
      </c>
      <c r="GK597">
        <f>ROUND(R597*(S12)/100,2)</f>
        <v>0</v>
      </c>
      <c r="GL597">
        <f t="shared" si="701"/>
        <v>0</v>
      </c>
      <c r="GM597">
        <f t="shared" si="702"/>
        <v>1617.69</v>
      </c>
      <c r="GN597">
        <f t="shared" si="703"/>
        <v>1617.69</v>
      </c>
      <c r="GO597">
        <f t="shared" si="704"/>
        <v>0</v>
      </c>
      <c r="GP597">
        <f t="shared" si="705"/>
        <v>0</v>
      </c>
      <c r="GR597">
        <v>0</v>
      </c>
      <c r="GS597">
        <v>3</v>
      </c>
      <c r="GT597">
        <v>0</v>
      </c>
      <c r="GU597" t="s">
        <v>6</v>
      </c>
      <c r="GV597">
        <f t="shared" si="706"/>
        <v>0</v>
      </c>
      <c r="GW597">
        <v>1</v>
      </c>
      <c r="GX597">
        <f t="shared" si="707"/>
        <v>0</v>
      </c>
      <c r="HA597">
        <v>0</v>
      </c>
      <c r="HB597">
        <v>0</v>
      </c>
      <c r="IK597">
        <v>0</v>
      </c>
    </row>
    <row r="598" spans="1:255" x14ac:dyDescent="0.2">
      <c r="A598" s="2">
        <v>17</v>
      </c>
      <c r="B598" s="2">
        <v>1</v>
      </c>
      <c r="C598" s="2">
        <f>ROW(SmtRes!A1285)</f>
        <v>1285</v>
      </c>
      <c r="D598" s="2">
        <f>ROW(EtalonRes!A1240)</f>
        <v>1240</v>
      </c>
      <c r="E598" s="2" t="s">
        <v>852</v>
      </c>
      <c r="F598" s="2" t="s">
        <v>853</v>
      </c>
      <c r="G598" s="2" t="s">
        <v>854</v>
      </c>
      <c r="H598" s="2" t="s">
        <v>28</v>
      </c>
      <c r="I598" s="2">
        <f>ROUND(2/100,9)</f>
        <v>0.02</v>
      </c>
      <c r="J598" s="2">
        <v>0</v>
      </c>
      <c r="K598" s="2"/>
      <c r="L598" s="2"/>
      <c r="M598" s="2"/>
      <c r="N598" s="2"/>
      <c r="O598" s="2">
        <f t="shared" si="669"/>
        <v>17.989999999999998</v>
      </c>
      <c r="P598" s="2">
        <f t="shared" si="670"/>
        <v>0</v>
      </c>
      <c r="Q598" s="2">
        <f t="shared" si="671"/>
        <v>0.49</v>
      </c>
      <c r="R598" s="2">
        <f t="shared" si="672"/>
        <v>0.21</v>
      </c>
      <c r="S598" s="2">
        <f t="shared" si="673"/>
        <v>17.5</v>
      </c>
      <c r="T598" s="2">
        <f t="shared" si="674"/>
        <v>0</v>
      </c>
      <c r="U598" s="2">
        <f t="shared" si="675"/>
        <v>2.052</v>
      </c>
      <c r="V598" s="2">
        <f t="shared" si="676"/>
        <v>1.5800000000000002E-2</v>
      </c>
      <c r="W598" s="2">
        <f t="shared" si="677"/>
        <v>0</v>
      </c>
      <c r="X598" s="2">
        <f t="shared" si="678"/>
        <v>13.11</v>
      </c>
      <c r="Y598" s="2">
        <f t="shared" si="679"/>
        <v>8.86</v>
      </c>
      <c r="Z598" s="2"/>
      <c r="AA598" s="2">
        <v>16688585</v>
      </c>
      <c r="AB598" s="2">
        <f t="shared" si="680"/>
        <v>899.88</v>
      </c>
      <c r="AC598" s="2">
        <f t="shared" si="681"/>
        <v>0</v>
      </c>
      <c r="AD598" s="2">
        <f t="shared" si="682"/>
        <v>24.7</v>
      </c>
      <c r="AE598" s="2">
        <f t="shared" si="683"/>
        <v>10.67</v>
      </c>
      <c r="AF598" s="2">
        <f t="shared" si="684"/>
        <v>875.18</v>
      </c>
      <c r="AG598" s="2">
        <f t="shared" si="685"/>
        <v>0</v>
      </c>
      <c r="AH598" s="2">
        <f t="shared" si="686"/>
        <v>102.6</v>
      </c>
      <c r="AI598" s="2">
        <f t="shared" si="687"/>
        <v>0.79</v>
      </c>
      <c r="AJ598" s="2">
        <f t="shared" si="688"/>
        <v>0</v>
      </c>
      <c r="AK598" s="2">
        <v>899.88</v>
      </c>
      <c r="AL598" s="2">
        <v>0</v>
      </c>
      <c r="AM598" s="2">
        <v>24.7</v>
      </c>
      <c r="AN598" s="2">
        <v>10.67</v>
      </c>
      <c r="AO598" s="2">
        <v>875.18</v>
      </c>
      <c r="AP598" s="2">
        <v>0</v>
      </c>
      <c r="AQ598" s="2">
        <v>102.6</v>
      </c>
      <c r="AR598" s="2">
        <v>0.79</v>
      </c>
      <c r="AS598" s="2">
        <v>0</v>
      </c>
      <c r="AT598" s="2">
        <v>74</v>
      </c>
      <c r="AU598" s="2">
        <v>50</v>
      </c>
      <c r="AV598" s="2">
        <v>1</v>
      </c>
      <c r="AW598" s="2">
        <v>1</v>
      </c>
      <c r="AX598" s="2"/>
      <c r="AY598" s="2"/>
      <c r="AZ598" s="2">
        <v>1</v>
      </c>
      <c r="BA598" s="2">
        <v>1</v>
      </c>
      <c r="BB598" s="2">
        <v>1</v>
      </c>
      <c r="BC598" s="2">
        <v>1</v>
      </c>
      <c r="BD598" s="2" t="s">
        <v>6</v>
      </c>
      <c r="BE598" s="2" t="s">
        <v>6</v>
      </c>
      <c r="BF598" s="2" t="s">
        <v>6</v>
      </c>
      <c r="BG598" s="2" t="s">
        <v>6</v>
      </c>
      <c r="BH598" s="2">
        <v>0</v>
      </c>
      <c r="BI598" s="2">
        <v>1</v>
      </c>
      <c r="BJ598" s="2" t="s">
        <v>855</v>
      </c>
      <c r="BK598" s="2"/>
      <c r="BL598" s="2"/>
      <c r="BM598" s="2">
        <v>65001</v>
      </c>
      <c r="BN598" s="2">
        <v>0</v>
      </c>
      <c r="BO598" s="2" t="s">
        <v>6</v>
      </c>
      <c r="BP598" s="2">
        <v>0</v>
      </c>
      <c r="BQ598" s="2">
        <v>6</v>
      </c>
      <c r="BR598" s="2">
        <v>0</v>
      </c>
      <c r="BS598" s="2">
        <v>1</v>
      </c>
      <c r="BT598" s="2">
        <v>1</v>
      </c>
      <c r="BU598" s="2">
        <v>1</v>
      </c>
      <c r="BV598" s="2">
        <v>1</v>
      </c>
      <c r="BW598" s="2">
        <v>1</v>
      </c>
      <c r="BX598" s="2">
        <v>1</v>
      </c>
      <c r="BY598" s="2" t="s">
        <v>6</v>
      </c>
      <c r="BZ598" s="2">
        <v>74</v>
      </c>
      <c r="CA598" s="2">
        <v>50</v>
      </c>
      <c r="CB598" s="2"/>
      <c r="CC598" s="2"/>
      <c r="CD598" s="2"/>
      <c r="CE598" s="2"/>
      <c r="CF598" s="2">
        <v>0</v>
      </c>
      <c r="CG598" s="2">
        <v>0</v>
      </c>
      <c r="CH598" s="2"/>
      <c r="CI598" s="2"/>
      <c r="CJ598" s="2"/>
      <c r="CK598" s="2"/>
      <c r="CL598" s="2"/>
      <c r="CM598" s="2">
        <v>0</v>
      </c>
      <c r="CN598" s="2" t="s">
        <v>6</v>
      </c>
      <c r="CO598" s="2">
        <v>0</v>
      </c>
      <c r="CP598" s="2">
        <f t="shared" si="689"/>
        <v>17.989999999999998</v>
      </c>
      <c r="CQ598" s="2">
        <f t="shared" si="690"/>
        <v>0</v>
      </c>
      <c r="CR598" s="2">
        <f t="shared" si="691"/>
        <v>24.7</v>
      </c>
      <c r="CS598" s="2">
        <f t="shared" si="692"/>
        <v>10.67</v>
      </c>
      <c r="CT598" s="2">
        <f t="shared" si="693"/>
        <v>875.18</v>
      </c>
      <c r="CU598" s="2">
        <f t="shared" si="694"/>
        <v>0</v>
      </c>
      <c r="CV598" s="2">
        <f t="shared" si="695"/>
        <v>102.6</v>
      </c>
      <c r="CW598" s="2">
        <f t="shared" si="696"/>
        <v>0.79</v>
      </c>
      <c r="CX598" s="2">
        <f t="shared" si="697"/>
        <v>0</v>
      </c>
      <c r="CY598" s="2">
        <f t="shared" si="698"/>
        <v>13.105399999999999</v>
      </c>
      <c r="CZ598" s="2">
        <f t="shared" si="699"/>
        <v>8.8550000000000004</v>
      </c>
      <c r="DA598" s="2"/>
      <c r="DB598" s="2"/>
      <c r="DC598" s="2" t="s">
        <v>6</v>
      </c>
      <c r="DD598" s="2" t="s">
        <v>6</v>
      </c>
      <c r="DE598" s="2" t="s">
        <v>6</v>
      </c>
      <c r="DF598" s="2" t="s">
        <v>6</v>
      </c>
      <c r="DG598" s="2" t="s">
        <v>6</v>
      </c>
      <c r="DH598" s="2" t="s">
        <v>6</v>
      </c>
      <c r="DI598" s="2" t="s">
        <v>6</v>
      </c>
      <c r="DJ598" s="2" t="s">
        <v>6</v>
      </c>
      <c r="DK598" s="2" t="s">
        <v>6</v>
      </c>
      <c r="DL598" s="2" t="s">
        <v>6</v>
      </c>
      <c r="DM598" s="2" t="s">
        <v>6</v>
      </c>
      <c r="DN598" s="2">
        <v>0</v>
      </c>
      <c r="DO598" s="2">
        <v>0</v>
      </c>
      <c r="DP598" s="2">
        <v>1</v>
      </c>
      <c r="DQ598" s="2">
        <v>1</v>
      </c>
      <c r="DR598" s="2"/>
      <c r="DS598" s="2"/>
      <c r="DT598" s="2"/>
      <c r="DU598" s="2">
        <v>1013</v>
      </c>
      <c r="DV598" s="2" t="s">
        <v>28</v>
      </c>
      <c r="DW598" s="2" t="s">
        <v>28</v>
      </c>
      <c r="DX598" s="2">
        <v>1</v>
      </c>
      <c r="DY598" s="2"/>
      <c r="DZ598" s="2"/>
      <c r="EA598" s="2"/>
      <c r="EB598" s="2"/>
      <c r="EC598" s="2"/>
      <c r="ED598" s="2"/>
      <c r="EE598" s="2">
        <v>16510574</v>
      </c>
      <c r="EF598" s="2">
        <v>6</v>
      </c>
      <c r="EG598" s="2" t="s">
        <v>39</v>
      </c>
      <c r="EH598" s="2">
        <v>0</v>
      </c>
      <c r="EI598" s="2" t="s">
        <v>6</v>
      </c>
      <c r="EJ598" s="2">
        <v>1</v>
      </c>
      <c r="EK598" s="2">
        <v>65001</v>
      </c>
      <c r="EL598" s="2" t="s">
        <v>630</v>
      </c>
      <c r="EM598" s="2" t="s">
        <v>631</v>
      </c>
      <c r="EN598" s="2"/>
      <c r="EO598" s="2" t="s">
        <v>6</v>
      </c>
      <c r="EP598" s="2"/>
      <c r="EQ598" s="2">
        <v>0</v>
      </c>
      <c r="ER598" s="2">
        <v>899.88</v>
      </c>
      <c r="ES598" s="2">
        <v>0</v>
      </c>
      <c r="ET598" s="2">
        <v>24.7</v>
      </c>
      <c r="EU598" s="2">
        <v>10.67</v>
      </c>
      <c r="EV598" s="2">
        <v>875.18</v>
      </c>
      <c r="EW598" s="2">
        <v>102.6</v>
      </c>
      <c r="EX598" s="2">
        <v>0.79</v>
      </c>
      <c r="EY598" s="2">
        <v>0</v>
      </c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>
        <v>0</v>
      </c>
      <c r="FR598" s="2">
        <f t="shared" si="700"/>
        <v>0</v>
      </c>
      <c r="FS598" s="2">
        <v>0</v>
      </c>
      <c r="FT598" s="2"/>
      <c r="FU598" s="2"/>
      <c r="FV598" s="2"/>
      <c r="FW598" s="2"/>
      <c r="FX598" s="2">
        <v>74</v>
      </c>
      <c r="FY598" s="2">
        <v>50</v>
      </c>
      <c r="FZ598" s="2"/>
      <c r="GA598" s="2" t="s">
        <v>6</v>
      </c>
      <c r="GB598" s="2"/>
      <c r="GC598" s="2"/>
      <c r="GD598" s="2">
        <v>0</v>
      </c>
      <c r="GE598" s="2"/>
      <c r="GF598" s="2">
        <v>-2080478363</v>
      </c>
      <c r="GG598" s="2">
        <v>2</v>
      </c>
      <c r="GH598" s="2">
        <v>1</v>
      </c>
      <c r="GI598" s="2">
        <v>-2</v>
      </c>
      <c r="GJ598" s="2">
        <v>0</v>
      </c>
      <c r="GK598" s="2">
        <f>ROUND(R598*(R12)/100,2)</f>
        <v>0</v>
      </c>
      <c r="GL598" s="2">
        <f t="shared" si="701"/>
        <v>0</v>
      </c>
      <c r="GM598" s="2">
        <f t="shared" si="702"/>
        <v>39.96</v>
      </c>
      <c r="GN598" s="2">
        <f t="shared" si="703"/>
        <v>39.96</v>
      </c>
      <c r="GO598" s="2">
        <f t="shared" si="704"/>
        <v>0</v>
      </c>
      <c r="GP598" s="2">
        <f t="shared" si="705"/>
        <v>0</v>
      </c>
      <c r="GQ598" s="2"/>
      <c r="GR598" s="2">
        <v>0</v>
      </c>
      <c r="GS598" s="2">
        <v>3</v>
      </c>
      <c r="GT598" s="2">
        <v>0</v>
      </c>
      <c r="GU598" s="2" t="s">
        <v>6</v>
      </c>
      <c r="GV598" s="2">
        <f t="shared" si="706"/>
        <v>0</v>
      </c>
      <c r="GW598" s="2">
        <v>1</v>
      </c>
      <c r="GX598" s="2">
        <f t="shared" si="707"/>
        <v>0</v>
      </c>
      <c r="GY598" s="2"/>
      <c r="GZ598" s="2"/>
      <c r="HA598" s="2">
        <v>0</v>
      </c>
      <c r="HB598" s="2">
        <v>0</v>
      </c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>
        <v>0</v>
      </c>
      <c r="IL598" s="2"/>
      <c r="IM598" s="2"/>
      <c r="IN598" s="2"/>
      <c r="IO598" s="2"/>
      <c r="IP598" s="2"/>
      <c r="IQ598" s="2"/>
      <c r="IR598" s="2"/>
      <c r="IS598" s="2"/>
      <c r="IT598" s="2"/>
      <c r="IU598" s="2"/>
    </row>
    <row r="599" spans="1:255" x14ac:dyDescent="0.2">
      <c r="A599">
        <v>17</v>
      </c>
      <c r="B599">
        <v>1</v>
      </c>
      <c r="C599">
        <f>ROW(SmtRes!A1288)</f>
        <v>1288</v>
      </c>
      <c r="D599">
        <f>ROW(EtalonRes!A1244)</f>
        <v>1244</v>
      </c>
      <c r="E599" t="s">
        <v>852</v>
      </c>
      <c r="F599" t="s">
        <v>853</v>
      </c>
      <c r="G599" t="s">
        <v>854</v>
      </c>
      <c r="H599" t="s">
        <v>28</v>
      </c>
      <c r="I599">
        <f>ROUND(2/100,9)</f>
        <v>0.02</v>
      </c>
      <c r="J599">
        <v>0</v>
      </c>
      <c r="O599">
        <f t="shared" si="669"/>
        <v>128.32</v>
      </c>
      <c r="P599">
        <f t="shared" si="670"/>
        <v>0</v>
      </c>
      <c r="Q599">
        <f t="shared" si="671"/>
        <v>3.52</v>
      </c>
      <c r="R599">
        <f t="shared" si="672"/>
        <v>1.52</v>
      </c>
      <c r="S599">
        <f t="shared" si="673"/>
        <v>124.8</v>
      </c>
      <c r="T599">
        <f t="shared" si="674"/>
        <v>0</v>
      </c>
      <c r="U599">
        <f t="shared" si="675"/>
        <v>2.052</v>
      </c>
      <c r="V599">
        <f t="shared" si="676"/>
        <v>1.5800000000000002E-2</v>
      </c>
      <c r="W599">
        <f t="shared" si="677"/>
        <v>0</v>
      </c>
      <c r="X599">
        <f t="shared" si="678"/>
        <v>93.48</v>
      </c>
      <c r="Y599">
        <f t="shared" si="679"/>
        <v>63.16</v>
      </c>
      <c r="AA599">
        <v>16688586</v>
      </c>
      <c r="AB599">
        <f t="shared" si="680"/>
        <v>899.88</v>
      </c>
      <c r="AC599">
        <f t="shared" si="681"/>
        <v>0</v>
      </c>
      <c r="AD599">
        <f t="shared" si="682"/>
        <v>24.7</v>
      </c>
      <c r="AE599">
        <f t="shared" si="683"/>
        <v>10.67</v>
      </c>
      <c r="AF599">
        <f t="shared" si="684"/>
        <v>875.18</v>
      </c>
      <c r="AG599">
        <f t="shared" si="685"/>
        <v>0</v>
      </c>
      <c r="AH599">
        <f t="shared" si="686"/>
        <v>102.6</v>
      </c>
      <c r="AI599">
        <f t="shared" si="687"/>
        <v>0.79</v>
      </c>
      <c r="AJ599">
        <f t="shared" si="688"/>
        <v>0</v>
      </c>
      <c r="AK599">
        <v>899.88</v>
      </c>
      <c r="AL599">
        <v>0</v>
      </c>
      <c r="AM599">
        <v>24.7</v>
      </c>
      <c r="AN599">
        <v>10.67</v>
      </c>
      <c r="AO599">
        <v>875.18</v>
      </c>
      <c r="AP599">
        <v>0</v>
      </c>
      <c r="AQ599">
        <v>102.6</v>
      </c>
      <c r="AR599">
        <v>0.79</v>
      </c>
      <c r="AS599">
        <v>0</v>
      </c>
      <c r="AT599">
        <v>74</v>
      </c>
      <c r="AU599">
        <v>50</v>
      </c>
      <c r="AV599">
        <v>1</v>
      </c>
      <c r="AW599">
        <v>1</v>
      </c>
      <c r="AZ599">
        <v>7.13</v>
      </c>
      <c r="BA599">
        <v>7.13</v>
      </c>
      <c r="BB599">
        <v>7.13</v>
      </c>
      <c r="BC599">
        <v>7.13</v>
      </c>
      <c r="BD599" t="s">
        <v>6</v>
      </c>
      <c r="BE599" t="s">
        <v>6</v>
      </c>
      <c r="BF599" t="s">
        <v>6</v>
      </c>
      <c r="BG599" t="s">
        <v>6</v>
      </c>
      <c r="BH599">
        <v>0</v>
      </c>
      <c r="BI599">
        <v>1</v>
      </c>
      <c r="BJ599" t="s">
        <v>855</v>
      </c>
      <c r="BM599">
        <v>65001</v>
      </c>
      <c r="BN599">
        <v>0</v>
      </c>
      <c r="BO599" t="s">
        <v>6</v>
      </c>
      <c r="BP599">
        <v>0</v>
      </c>
      <c r="BQ599">
        <v>6</v>
      </c>
      <c r="BR599">
        <v>0</v>
      </c>
      <c r="BS599">
        <v>7.13</v>
      </c>
      <c r="BT599">
        <v>1</v>
      </c>
      <c r="BU599">
        <v>1</v>
      </c>
      <c r="BV599">
        <v>1</v>
      </c>
      <c r="BW599">
        <v>1</v>
      </c>
      <c r="BX599">
        <v>1</v>
      </c>
      <c r="BY599" t="s">
        <v>6</v>
      </c>
      <c r="BZ599">
        <v>74</v>
      </c>
      <c r="CA599">
        <v>50</v>
      </c>
      <c r="CF599">
        <v>0</v>
      </c>
      <c r="CG599">
        <v>0</v>
      </c>
      <c r="CM599">
        <v>0</v>
      </c>
      <c r="CN599" t="s">
        <v>6</v>
      </c>
      <c r="CO599">
        <v>0</v>
      </c>
      <c r="CP599">
        <f t="shared" si="689"/>
        <v>128.32</v>
      </c>
      <c r="CQ599">
        <f t="shared" si="690"/>
        <v>0</v>
      </c>
      <c r="CR599">
        <f t="shared" si="691"/>
        <v>176.11099999999999</v>
      </c>
      <c r="CS599">
        <f t="shared" si="692"/>
        <v>76.077100000000002</v>
      </c>
      <c r="CT599">
        <f t="shared" si="693"/>
        <v>6240.0333999999993</v>
      </c>
      <c r="CU599">
        <f t="shared" si="694"/>
        <v>0</v>
      </c>
      <c r="CV599">
        <f t="shared" si="695"/>
        <v>102.6</v>
      </c>
      <c r="CW599">
        <f t="shared" si="696"/>
        <v>0.79</v>
      </c>
      <c r="CX599">
        <f t="shared" si="697"/>
        <v>0</v>
      </c>
      <c r="CY599">
        <f t="shared" si="698"/>
        <v>93.476799999999997</v>
      </c>
      <c r="CZ599">
        <f t="shared" si="699"/>
        <v>63.16</v>
      </c>
      <c r="DC599" t="s">
        <v>6</v>
      </c>
      <c r="DD599" t="s">
        <v>6</v>
      </c>
      <c r="DE599" t="s">
        <v>6</v>
      </c>
      <c r="DF599" t="s">
        <v>6</v>
      </c>
      <c r="DG599" t="s">
        <v>6</v>
      </c>
      <c r="DH599" t="s">
        <v>6</v>
      </c>
      <c r="DI599" t="s">
        <v>6</v>
      </c>
      <c r="DJ599" t="s">
        <v>6</v>
      </c>
      <c r="DK599" t="s">
        <v>6</v>
      </c>
      <c r="DL599" t="s">
        <v>6</v>
      </c>
      <c r="DM599" t="s">
        <v>6</v>
      </c>
      <c r="DN599">
        <v>0</v>
      </c>
      <c r="DO599">
        <v>0</v>
      </c>
      <c r="DP599">
        <v>1</v>
      </c>
      <c r="DQ599">
        <v>1</v>
      </c>
      <c r="DU599">
        <v>1013</v>
      </c>
      <c r="DV599" t="s">
        <v>28</v>
      </c>
      <c r="DW599" t="s">
        <v>28</v>
      </c>
      <c r="DX599">
        <v>1</v>
      </c>
      <c r="EE599">
        <v>16510574</v>
      </c>
      <c r="EF599">
        <v>6</v>
      </c>
      <c r="EG599" t="s">
        <v>39</v>
      </c>
      <c r="EH599">
        <v>0</v>
      </c>
      <c r="EI599" t="s">
        <v>6</v>
      </c>
      <c r="EJ599">
        <v>1</v>
      </c>
      <c r="EK599">
        <v>65001</v>
      </c>
      <c r="EL599" t="s">
        <v>630</v>
      </c>
      <c r="EM599" t="s">
        <v>631</v>
      </c>
      <c r="EO599" t="s">
        <v>6</v>
      </c>
      <c r="EQ599">
        <v>0</v>
      </c>
      <c r="ER599">
        <v>899.88</v>
      </c>
      <c r="ES599">
        <v>0</v>
      </c>
      <c r="ET599">
        <v>24.7</v>
      </c>
      <c r="EU599">
        <v>10.67</v>
      </c>
      <c r="EV599">
        <v>875.18</v>
      </c>
      <c r="EW599">
        <v>102.6</v>
      </c>
      <c r="EX599">
        <v>0.79</v>
      </c>
      <c r="EY599">
        <v>0</v>
      </c>
      <c r="FQ599">
        <v>0</v>
      </c>
      <c r="FR599">
        <f t="shared" si="700"/>
        <v>0</v>
      </c>
      <c r="FS599">
        <v>0</v>
      </c>
      <c r="FX599">
        <v>74</v>
      </c>
      <c r="FY599">
        <v>50</v>
      </c>
      <c r="GA599" t="s">
        <v>6</v>
      </c>
      <c r="GD599">
        <v>0</v>
      </c>
      <c r="GF599">
        <v>-2080478363</v>
      </c>
      <c r="GG599">
        <v>1</v>
      </c>
      <c r="GH599">
        <v>1</v>
      </c>
      <c r="GI599">
        <v>4</v>
      </c>
      <c r="GJ599">
        <v>0</v>
      </c>
      <c r="GK599">
        <f>ROUND(R599*(S12)/100,2)</f>
        <v>0</v>
      </c>
      <c r="GL599">
        <f t="shared" si="701"/>
        <v>0</v>
      </c>
      <c r="GM599">
        <f t="shared" si="702"/>
        <v>284.95999999999998</v>
      </c>
      <c r="GN599">
        <f t="shared" si="703"/>
        <v>284.95999999999998</v>
      </c>
      <c r="GO599">
        <f t="shared" si="704"/>
        <v>0</v>
      </c>
      <c r="GP599">
        <f t="shared" si="705"/>
        <v>0</v>
      </c>
      <c r="GR599">
        <v>0</v>
      </c>
      <c r="GS599">
        <v>3</v>
      </c>
      <c r="GT599">
        <v>0</v>
      </c>
      <c r="GU599" t="s">
        <v>6</v>
      </c>
      <c r="GV599">
        <f t="shared" si="706"/>
        <v>0</v>
      </c>
      <c r="GW599">
        <v>1</v>
      </c>
      <c r="GX599">
        <f t="shared" si="707"/>
        <v>0</v>
      </c>
      <c r="HA599">
        <v>0</v>
      </c>
      <c r="HB599">
        <v>0</v>
      </c>
      <c r="IK599">
        <v>0</v>
      </c>
    </row>
    <row r="600" spans="1:255" x14ac:dyDescent="0.2">
      <c r="A600" s="2">
        <v>17</v>
      </c>
      <c r="B600" s="2">
        <v>1</v>
      </c>
      <c r="C600" s="2">
        <f>ROW(SmtRes!A1291)</f>
        <v>1291</v>
      </c>
      <c r="D600" s="2">
        <f>ROW(EtalonRes!A1248)</f>
        <v>1248</v>
      </c>
      <c r="E600" s="2" t="s">
        <v>856</v>
      </c>
      <c r="F600" s="2" t="s">
        <v>857</v>
      </c>
      <c r="G600" s="2" t="s">
        <v>858</v>
      </c>
      <c r="H600" s="2" t="s">
        <v>28</v>
      </c>
      <c r="I600" s="2">
        <f t="shared" ref="I600:I605" si="708">ROUND(1/100,9)</f>
        <v>0.01</v>
      </c>
      <c r="J600" s="2">
        <v>0</v>
      </c>
      <c r="K600" s="2"/>
      <c r="L600" s="2"/>
      <c r="M600" s="2"/>
      <c r="N600" s="2"/>
      <c r="O600" s="2">
        <f t="shared" si="669"/>
        <v>4.46</v>
      </c>
      <c r="P600" s="2">
        <f t="shared" si="670"/>
        <v>0</v>
      </c>
      <c r="Q600" s="2">
        <f t="shared" si="671"/>
        <v>0.08</v>
      </c>
      <c r="R600" s="2">
        <f t="shared" si="672"/>
        <v>0.04</v>
      </c>
      <c r="S600" s="2">
        <f t="shared" si="673"/>
        <v>4.38</v>
      </c>
      <c r="T600" s="2">
        <f t="shared" si="674"/>
        <v>0</v>
      </c>
      <c r="U600" s="2">
        <f t="shared" si="675"/>
        <v>0.51300000000000001</v>
      </c>
      <c r="V600" s="2">
        <f t="shared" si="676"/>
        <v>2.6000000000000003E-3</v>
      </c>
      <c r="W600" s="2">
        <f t="shared" si="677"/>
        <v>0</v>
      </c>
      <c r="X600" s="2">
        <f t="shared" si="678"/>
        <v>3.27</v>
      </c>
      <c r="Y600" s="2">
        <f t="shared" si="679"/>
        <v>2.21</v>
      </c>
      <c r="Z600" s="2"/>
      <c r="AA600" s="2">
        <v>16688585</v>
      </c>
      <c r="AB600" s="2">
        <f t="shared" si="680"/>
        <v>445.72</v>
      </c>
      <c r="AC600" s="2">
        <f t="shared" si="681"/>
        <v>0</v>
      </c>
      <c r="AD600" s="2">
        <f t="shared" si="682"/>
        <v>8.1300000000000008</v>
      </c>
      <c r="AE600" s="2">
        <f t="shared" si="683"/>
        <v>3.51</v>
      </c>
      <c r="AF600" s="2">
        <f t="shared" si="684"/>
        <v>437.59</v>
      </c>
      <c r="AG600" s="2">
        <f t="shared" si="685"/>
        <v>0</v>
      </c>
      <c r="AH600" s="2">
        <f t="shared" si="686"/>
        <v>51.3</v>
      </c>
      <c r="AI600" s="2">
        <f t="shared" si="687"/>
        <v>0.26</v>
      </c>
      <c r="AJ600" s="2">
        <f t="shared" si="688"/>
        <v>0</v>
      </c>
      <c r="AK600" s="2">
        <v>445.72</v>
      </c>
      <c r="AL600" s="2">
        <v>0</v>
      </c>
      <c r="AM600" s="2">
        <v>8.1300000000000008</v>
      </c>
      <c r="AN600" s="2">
        <v>3.51</v>
      </c>
      <c r="AO600" s="2">
        <v>437.59</v>
      </c>
      <c r="AP600" s="2">
        <v>0</v>
      </c>
      <c r="AQ600" s="2">
        <v>51.3</v>
      </c>
      <c r="AR600" s="2">
        <v>0.26</v>
      </c>
      <c r="AS600" s="2">
        <v>0</v>
      </c>
      <c r="AT600" s="2">
        <v>74</v>
      </c>
      <c r="AU600" s="2">
        <v>50</v>
      </c>
      <c r="AV600" s="2">
        <v>1</v>
      </c>
      <c r="AW600" s="2">
        <v>1</v>
      </c>
      <c r="AX600" s="2"/>
      <c r="AY600" s="2"/>
      <c r="AZ600" s="2">
        <v>1</v>
      </c>
      <c r="BA600" s="2">
        <v>1</v>
      </c>
      <c r="BB600" s="2">
        <v>1</v>
      </c>
      <c r="BC600" s="2">
        <v>1</v>
      </c>
      <c r="BD600" s="2" t="s">
        <v>6</v>
      </c>
      <c r="BE600" s="2" t="s">
        <v>6</v>
      </c>
      <c r="BF600" s="2" t="s">
        <v>6</v>
      </c>
      <c r="BG600" s="2" t="s">
        <v>6</v>
      </c>
      <c r="BH600" s="2">
        <v>0</v>
      </c>
      <c r="BI600" s="2">
        <v>1</v>
      </c>
      <c r="BJ600" s="2" t="s">
        <v>859</v>
      </c>
      <c r="BK600" s="2"/>
      <c r="BL600" s="2"/>
      <c r="BM600" s="2">
        <v>65001</v>
      </c>
      <c r="BN600" s="2">
        <v>0</v>
      </c>
      <c r="BO600" s="2" t="s">
        <v>6</v>
      </c>
      <c r="BP600" s="2">
        <v>0</v>
      </c>
      <c r="BQ600" s="2">
        <v>6</v>
      </c>
      <c r="BR600" s="2">
        <v>0</v>
      </c>
      <c r="BS600" s="2">
        <v>1</v>
      </c>
      <c r="BT600" s="2">
        <v>1</v>
      </c>
      <c r="BU600" s="2">
        <v>1</v>
      </c>
      <c r="BV600" s="2">
        <v>1</v>
      </c>
      <c r="BW600" s="2">
        <v>1</v>
      </c>
      <c r="BX600" s="2">
        <v>1</v>
      </c>
      <c r="BY600" s="2" t="s">
        <v>6</v>
      </c>
      <c r="BZ600" s="2">
        <v>74</v>
      </c>
      <c r="CA600" s="2">
        <v>50</v>
      </c>
      <c r="CB600" s="2"/>
      <c r="CC600" s="2"/>
      <c r="CD600" s="2"/>
      <c r="CE600" s="2"/>
      <c r="CF600" s="2">
        <v>0</v>
      </c>
      <c r="CG600" s="2">
        <v>0</v>
      </c>
      <c r="CH600" s="2"/>
      <c r="CI600" s="2"/>
      <c r="CJ600" s="2"/>
      <c r="CK600" s="2"/>
      <c r="CL600" s="2"/>
      <c r="CM600" s="2">
        <v>0</v>
      </c>
      <c r="CN600" s="2" t="s">
        <v>6</v>
      </c>
      <c r="CO600" s="2">
        <v>0</v>
      </c>
      <c r="CP600" s="2">
        <f t="shared" si="689"/>
        <v>4.46</v>
      </c>
      <c r="CQ600" s="2">
        <f t="shared" si="690"/>
        <v>0</v>
      </c>
      <c r="CR600" s="2">
        <f t="shared" si="691"/>
        <v>8.1300000000000008</v>
      </c>
      <c r="CS600" s="2">
        <f t="shared" si="692"/>
        <v>3.51</v>
      </c>
      <c r="CT600" s="2">
        <f t="shared" si="693"/>
        <v>437.59</v>
      </c>
      <c r="CU600" s="2">
        <f t="shared" si="694"/>
        <v>0</v>
      </c>
      <c r="CV600" s="2">
        <f t="shared" si="695"/>
        <v>51.3</v>
      </c>
      <c r="CW600" s="2">
        <f t="shared" si="696"/>
        <v>0.26</v>
      </c>
      <c r="CX600" s="2">
        <f t="shared" si="697"/>
        <v>0</v>
      </c>
      <c r="CY600" s="2">
        <f t="shared" si="698"/>
        <v>3.2707999999999999</v>
      </c>
      <c r="CZ600" s="2">
        <f t="shared" si="699"/>
        <v>2.21</v>
      </c>
      <c r="DA600" s="2"/>
      <c r="DB600" s="2"/>
      <c r="DC600" s="2" t="s">
        <v>6</v>
      </c>
      <c r="DD600" s="2" t="s">
        <v>6</v>
      </c>
      <c r="DE600" s="2" t="s">
        <v>6</v>
      </c>
      <c r="DF600" s="2" t="s">
        <v>6</v>
      </c>
      <c r="DG600" s="2" t="s">
        <v>6</v>
      </c>
      <c r="DH600" s="2" t="s">
        <v>6</v>
      </c>
      <c r="DI600" s="2" t="s">
        <v>6</v>
      </c>
      <c r="DJ600" s="2" t="s">
        <v>6</v>
      </c>
      <c r="DK600" s="2" t="s">
        <v>6</v>
      </c>
      <c r="DL600" s="2" t="s">
        <v>6</v>
      </c>
      <c r="DM600" s="2" t="s">
        <v>6</v>
      </c>
      <c r="DN600" s="2">
        <v>0</v>
      </c>
      <c r="DO600" s="2">
        <v>0</v>
      </c>
      <c r="DP600" s="2">
        <v>1</v>
      </c>
      <c r="DQ600" s="2">
        <v>1</v>
      </c>
      <c r="DR600" s="2"/>
      <c r="DS600" s="2"/>
      <c r="DT600" s="2"/>
      <c r="DU600" s="2">
        <v>1013</v>
      </c>
      <c r="DV600" s="2" t="s">
        <v>28</v>
      </c>
      <c r="DW600" s="2" t="s">
        <v>28</v>
      </c>
      <c r="DX600" s="2">
        <v>1</v>
      </c>
      <c r="DY600" s="2"/>
      <c r="DZ600" s="2"/>
      <c r="EA600" s="2"/>
      <c r="EB600" s="2"/>
      <c r="EC600" s="2"/>
      <c r="ED600" s="2"/>
      <c r="EE600" s="2">
        <v>16510574</v>
      </c>
      <c r="EF600" s="2">
        <v>6</v>
      </c>
      <c r="EG600" s="2" t="s">
        <v>39</v>
      </c>
      <c r="EH600" s="2">
        <v>0</v>
      </c>
      <c r="EI600" s="2" t="s">
        <v>6</v>
      </c>
      <c r="EJ600" s="2">
        <v>1</v>
      </c>
      <c r="EK600" s="2">
        <v>65001</v>
      </c>
      <c r="EL600" s="2" t="s">
        <v>630</v>
      </c>
      <c r="EM600" s="2" t="s">
        <v>631</v>
      </c>
      <c r="EN600" s="2"/>
      <c r="EO600" s="2" t="s">
        <v>6</v>
      </c>
      <c r="EP600" s="2"/>
      <c r="EQ600" s="2">
        <v>0</v>
      </c>
      <c r="ER600" s="2">
        <v>445.72</v>
      </c>
      <c r="ES600" s="2">
        <v>0</v>
      </c>
      <c r="ET600" s="2">
        <v>8.1300000000000008</v>
      </c>
      <c r="EU600" s="2">
        <v>3.51</v>
      </c>
      <c r="EV600" s="2">
        <v>437.59</v>
      </c>
      <c r="EW600" s="2">
        <v>51.3</v>
      </c>
      <c r="EX600" s="2">
        <v>0.26</v>
      </c>
      <c r="EY600" s="2">
        <v>0</v>
      </c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>
        <v>0</v>
      </c>
      <c r="FR600" s="2">
        <f t="shared" si="700"/>
        <v>0</v>
      </c>
      <c r="FS600" s="2">
        <v>0</v>
      </c>
      <c r="FT600" s="2"/>
      <c r="FU600" s="2"/>
      <c r="FV600" s="2"/>
      <c r="FW600" s="2"/>
      <c r="FX600" s="2">
        <v>74</v>
      </c>
      <c r="FY600" s="2">
        <v>50</v>
      </c>
      <c r="FZ600" s="2"/>
      <c r="GA600" s="2" t="s">
        <v>6</v>
      </c>
      <c r="GB600" s="2"/>
      <c r="GC600" s="2"/>
      <c r="GD600" s="2">
        <v>0</v>
      </c>
      <c r="GE600" s="2"/>
      <c r="GF600" s="2">
        <v>-869396583</v>
      </c>
      <c r="GG600" s="2">
        <v>2</v>
      </c>
      <c r="GH600" s="2">
        <v>1</v>
      </c>
      <c r="GI600" s="2">
        <v>-2</v>
      </c>
      <c r="GJ600" s="2">
        <v>0</v>
      </c>
      <c r="GK600" s="2">
        <f>ROUND(R600*(R12)/100,2)</f>
        <v>0</v>
      </c>
      <c r="GL600" s="2">
        <f t="shared" si="701"/>
        <v>0</v>
      </c>
      <c r="GM600" s="2">
        <f t="shared" si="702"/>
        <v>9.94</v>
      </c>
      <c r="GN600" s="2">
        <f t="shared" si="703"/>
        <v>9.94</v>
      </c>
      <c r="GO600" s="2">
        <f t="shared" si="704"/>
        <v>0</v>
      </c>
      <c r="GP600" s="2">
        <f t="shared" si="705"/>
        <v>0</v>
      </c>
      <c r="GQ600" s="2"/>
      <c r="GR600" s="2">
        <v>0</v>
      </c>
      <c r="GS600" s="2">
        <v>3</v>
      </c>
      <c r="GT600" s="2">
        <v>0</v>
      </c>
      <c r="GU600" s="2" t="s">
        <v>6</v>
      </c>
      <c r="GV600" s="2">
        <f t="shared" si="706"/>
        <v>0</v>
      </c>
      <c r="GW600" s="2">
        <v>1</v>
      </c>
      <c r="GX600" s="2">
        <f t="shared" si="707"/>
        <v>0</v>
      </c>
      <c r="GY600" s="2"/>
      <c r="GZ600" s="2"/>
      <c r="HA600" s="2">
        <v>0</v>
      </c>
      <c r="HB600" s="2">
        <v>0</v>
      </c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>
        <v>0</v>
      </c>
      <c r="IL600" s="2"/>
      <c r="IM600" s="2"/>
      <c r="IN600" s="2"/>
      <c r="IO600" s="2"/>
      <c r="IP600" s="2"/>
      <c r="IQ600" s="2"/>
      <c r="IR600" s="2"/>
      <c r="IS600" s="2"/>
      <c r="IT600" s="2"/>
      <c r="IU600" s="2"/>
    </row>
    <row r="601" spans="1:255" x14ac:dyDescent="0.2">
      <c r="A601">
        <v>17</v>
      </c>
      <c r="B601">
        <v>1</v>
      </c>
      <c r="C601">
        <f>ROW(SmtRes!A1294)</f>
        <v>1294</v>
      </c>
      <c r="D601">
        <f>ROW(EtalonRes!A1252)</f>
        <v>1252</v>
      </c>
      <c r="E601" t="s">
        <v>856</v>
      </c>
      <c r="F601" t="s">
        <v>857</v>
      </c>
      <c r="G601" t="s">
        <v>858</v>
      </c>
      <c r="H601" t="s">
        <v>28</v>
      </c>
      <c r="I601">
        <f t="shared" si="708"/>
        <v>0.01</v>
      </c>
      <c r="J601">
        <v>0</v>
      </c>
      <c r="O601">
        <f t="shared" si="669"/>
        <v>31.78</v>
      </c>
      <c r="P601">
        <f t="shared" si="670"/>
        <v>0</v>
      </c>
      <c r="Q601">
        <f t="shared" si="671"/>
        <v>0.57999999999999996</v>
      </c>
      <c r="R601">
        <f t="shared" si="672"/>
        <v>0.25</v>
      </c>
      <c r="S601">
        <f t="shared" si="673"/>
        <v>31.2</v>
      </c>
      <c r="T601">
        <f t="shared" si="674"/>
        <v>0</v>
      </c>
      <c r="U601">
        <f t="shared" si="675"/>
        <v>0.51300000000000001</v>
      </c>
      <c r="V601">
        <f t="shared" si="676"/>
        <v>2.6000000000000003E-3</v>
      </c>
      <c r="W601">
        <f t="shared" si="677"/>
        <v>0</v>
      </c>
      <c r="X601">
        <f t="shared" si="678"/>
        <v>23.27</v>
      </c>
      <c r="Y601">
        <f t="shared" si="679"/>
        <v>15.73</v>
      </c>
      <c r="AA601">
        <v>16688586</v>
      </c>
      <c r="AB601">
        <f t="shared" si="680"/>
        <v>445.72</v>
      </c>
      <c r="AC601">
        <f t="shared" si="681"/>
        <v>0</v>
      </c>
      <c r="AD601">
        <f t="shared" si="682"/>
        <v>8.1300000000000008</v>
      </c>
      <c r="AE601">
        <f t="shared" si="683"/>
        <v>3.51</v>
      </c>
      <c r="AF601">
        <f t="shared" si="684"/>
        <v>437.59</v>
      </c>
      <c r="AG601">
        <f t="shared" si="685"/>
        <v>0</v>
      </c>
      <c r="AH601">
        <f t="shared" si="686"/>
        <v>51.3</v>
      </c>
      <c r="AI601">
        <f t="shared" si="687"/>
        <v>0.26</v>
      </c>
      <c r="AJ601">
        <f t="shared" si="688"/>
        <v>0</v>
      </c>
      <c r="AK601">
        <v>445.72</v>
      </c>
      <c r="AL601">
        <v>0</v>
      </c>
      <c r="AM601">
        <v>8.1300000000000008</v>
      </c>
      <c r="AN601">
        <v>3.51</v>
      </c>
      <c r="AO601">
        <v>437.59</v>
      </c>
      <c r="AP601">
        <v>0</v>
      </c>
      <c r="AQ601">
        <v>51.3</v>
      </c>
      <c r="AR601">
        <v>0.26</v>
      </c>
      <c r="AS601">
        <v>0</v>
      </c>
      <c r="AT601">
        <v>74</v>
      </c>
      <c r="AU601">
        <v>50</v>
      </c>
      <c r="AV601">
        <v>1</v>
      </c>
      <c r="AW601">
        <v>1</v>
      </c>
      <c r="AZ601">
        <v>7.13</v>
      </c>
      <c r="BA601">
        <v>7.13</v>
      </c>
      <c r="BB601">
        <v>7.13</v>
      </c>
      <c r="BC601">
        <v>7.13</v>
      </c>
      <c r="BD601" t="s">
        <v>6</v>
      </c>
      <c r="BE601" t="s">
        <v>6</v>
      </c>
      <c r="BF601" t="s">
        <v>6</v>
      </c>
      <c r="BG601" t="s">
        <v>6</v>
      </c>
      <c r="BH601">
        <v>0</v>
      </c>
      <c r="BI601">
        <v>1</v>
      </c>
      <c r="BJ601" t="s">
        <v>859</v>
      </c>
      <c r="BM601">
        <v>65001</v>
      </c>
      <c r="BN601">
        <v>0</v>
      </c>
      <c r="BO601" t="s">
        <v>6</v>
      </c>
      <c r="BP601">
        <v>0</v>
      </c>
      <c r="BQ601">
        <v>6</v>
      </c>
      <c r="BR601">
        <v>0</v>
      </c>
      <c r="BS601">
        <v>7.13</v>
      </c>
      <c r="BT601">
        <v>1</v>
      </c>
      <c r="BU601">
        <v>1</v>
      </c>
      <c r="BV601">
        <v>1</v>
      </c>
      <c r="BW601">
        <v>1</v>
      </c>
      <c r="BX601">
        <v>1</v>
      </c>
      <c r="BY601" t="s">
        <v>6</v>
      </c>
      <c r="BZ601">
        <v>74</v>
      </c>
      <c r="CA601">
        <v>50</v>
      </c>
      <c r="CF601">
        <v>0</v>
      </c>
      <c r="CG601">
        <v>0</v>
      </c>
      <c r="CM601">
        <v>0</v>
      </c>
      <c r="CN601" t="s">
        <v>6</v>
      </c>
      <c r="CO601">
        <v>0</v>
      </c>
      <c r="CP601">
        <f t="shared" si="689"/>
        <v>31.779999999999998</v>
      </c>
      <c r="CQ601">
        <f t="shared" si="690"/>
        <v>0</v>
      </c>
      <c r="CR601">
        <f t="shared" si="691"/>
        <v>57.966900000000003</v>
      </c>
      <c r="CS601">
        <f t="shared" si="692"/>
        <v>25.026299999999999</v>
      </c>
      <c r="CT601">
        <f t="shared" si="693"/>
        <v>3120.0166999999997</v>
      </c>
      <c r="CU601">
        <f t="shared" si="694"/>
        <v>0</v>
      </c>
      <c r="CV601">
        <f t="shared" si="695"/>
        <v>51.3</v>
      </c>
      <c r="CW601">
        <f t="shared" si="696"/>
        <v>0.26</v>
      </c>
      <c r="CX601">
        <f t="shared" si="697"/>
        <v>0</v>
      </c>
      <c r="CY601">
        <f t="shared" si="698"/>
        <v>23.272999999999996</v>
      </c>
      <c r="CZ601">
        <f t="shared" si="699"/>
        <v>15.725</v>
      </c>
      <c r="DC601" t="s">
        <v>6</v>
      </c>
      <c r="DD601" t="s">
        <v>6</v>
      </c>
      <c r="DE601" t="s">
        <v>6</v>
      </c>
      <c r="DF601" t="s">
        <v>6</v>
      </c>
      <c r="DG601" t="s">
        <v>6</v>
      </c>
      <c r="DH601" t="s">
        <v>6</v>
      </c>
      <c r="DI601" t="s">
        <v>6</v>
      </c>
      <c r="DJ601" t="s">
        <v>6</v>
      </c>
      <c r="DK601" t="s">
        <v>6</v>
      </c>
      <c r="DL601" t="s">
        <v>6</v>
      </c>
      <c r="DM601" t="s">
        <v>6</v>
      </c>
      <c r="DN601">
        <v>0</v>
      </c>
      <c r="DO601">
        <v>0</v>
      </c>
      <c r="DP601">
        <v>1</v>
      </c>
      <c r="DQ601">
        <v>1</v>
      </c>
      <c r="DU601">
        <v>1013</v>
      </c>
      <c r="DV601" t="s">
        <v>28</v>
      </c>
      <c r="DW601" t="s">
        <v>28</v>
      </c>
      <c r="DX601">
        <v>1</v>
      </c>
      <c r="EE601">
        <v>16510574</v>
      </c>
      <c r="EF601">
        <v>6</v>
      </c>
      <c r="EG601" t="s">
        <v>39</v>
      </c>
      <c r="EH601">
        <v>0</v>
      </c>
      <c r="EI601" t="s">
        <v>6</v>
      </c>
      <c r="EJ601">
        <v>1</v>
      </c>
      <c r="EK601">
        <v>65001</v>
      </c>
      <c r="EL601" t="s">
        <v>630</v>
      </c>
      <c r="EM601" t="s">
        <v>631</v>
      </c>
      <c r="EO601" t="s">
        <v>6</v>
      </c>
      <c r="EQ601">
        <v>0</v>
      </c>
      <c r="ER601">
        <v>445.72</v>
      </c>
      <c r="ES601">
        <v>0</v>
      </c>
      <c r="ET601">
        <v>8.1300000000000008</v>
      </c>
      <c r="EU601">
        <v>3.51</v>
      </c>
      <c r="EV601">
        <v>437.59</v>
      </c>
      <c r="EW601">
        <v>51.3</v>
      </c>
      <c r="EX601">
        <v>0.26</v>
      </c>
      <c r="EY601">
        <v>0</v>
      </c>
      <c r="FQ601">
        <v>0</v>
      </c>
      <c r="FR601">
        <f t="shared" si="700"/>
        <v>0</v>
      </c>
      <c r="FS601">
        <v>0</v>
      </c>
      <c r="FX601">
        <v>74</v>
      </c>
      <c r="FY601">
        <v>50</v>
      </c>
      <c r="GA601" t="s">
        <v>6</v>
      </c>
      <c r="GD601">
        <v>0</v>
      </c>
      <c r="GF601">
        <v>-869396583</v>
      </c>
      <c r="GG601">
        <v>1</v>
      </c>
      <c r="GH601">
        <v>1</v>
      </c>
      <c r="GI601">
        <v>4</v>
      </c>
      <c r="GJ601">
        <v>0</v>
      </c>
      <c r="GK601">
        <f>ROUND(R601*(S12)/100,2)</f>
        <v>0</v>
      </c>
      <c r="GL601">
        <f t="shared" si="701"/>
        <v>0</v>
      </c>
      <c r="GM601">
        <f t="shared" si="702"/>
        <v>70.78</v>
      </c>
      <c r="GN601">
        <f t="shared" si="703"/>
        <v>70.78</v>
      </c>
      <c r="GO601">
        <f t="shared" si="704"/>
        <v>0</v>
      </c>
      <c r="GP601">
        <f t="shared" si="705"/>
        <v>0</v>
      </c>
      <c r="GR601">
        <v>0</v>
      </c>
      <c r="GS601">
        <v>3</v>
      </c>
      <c r="GT601">
        <v>0</v>
      </c>
      <c r="GU601" t="s">
        <v>6</v>
      </c>
      <c r="GV601">
        <f t="shared" si="706"/>
        <v>0</v>
      </c>
      <c r="GW601">
        <v>1</v>
      </c>
      <c r="GX601">
        <f t="shared" si="707"/>
        <v>0</v>
      </c>
      <c r="HA601">
        <v>0</v>
      </c>
      <c r="HB601">
        <v>0</v>
      </c>
      <c r="IK601">
        <v>0</v>
      </c>
    </row>
    <row r="602" spans="1:255" x14ac:dyDescent="0.2">
      <c r="A602" s="2">
        <v>17</v>
      </c>
      <c r="B602" s="2">
        <v>1</v>
      </c>
      <c r="C602" s="2">
        <f>ROW(SmtRes!A1297)</f>
        <v>1297</v>
      </c>
      <c r="D602" s="2">
        <f>ROW(EtalonRes!A1256)</f>
        <v>1256</v>
      </c>
      <c r="E602" s="2" t="s">
        <v>860</v>
      </c>
      <c r="F602" s="2" t="s">
        <v>861</v>
      </c>
      <c r="G602" s="2" t="s">
        <v>862</v>
      </c>
      <c r="H602" s="2" t="s">
        <v>28</v>
      </c>
      <c r="I602" s="2">
        <f t="shared" si="708"/>
        <v>0.01</v>
      </c>
      <c r="J602" s="2">
        <v>0</v>
      </c>
      <c r="K602" s="2"/>
      <c r="L602" s="2"/>
      <c r="M602" s="2"/>
      <c r="N602" s="2"/>
      <c r="O602" s="2">
        <f t="shared" si="669"/>
        <v>5.54</v>
      </c>
      <c r="P602" s="2">
        <f t="shared" si="670"/>
        <v>0</v>
      </c>
      <c r="Q602" s="2">
        <f t="shared" si="671"/>
        <v>0.09</v>
      </c>
      <c r="R602" s="2">
        <f t="shared" si="672"/>
        <v>0.04</v>
      </c>
      <c r="S602" s="2">
        <f t="shared" si="673"/>
        <v>5.45</v>
      </c>
      <c r="T602" s="2">
        <f t="shared" si="674"/>
        <v>0</v>
      </c>
      <c r="U602" s="2">
        <f t="shared" si="675"/>
        <v>0.63840000000000008</v>
      </c>
      <c r="V602" s="2">
        <f t="shared" si="676"/>
        <v>2.8999999999999998E-3</v>
      </c>
      <c r="W602" s="2">
        <f t="shared" si="677"/>
        <v>0</v>
      </c>
      <c r="X602" s="2">
        <f t="shared" si="678"/>
        <v>4.0599999999999996</v>
      </c>
      <c r="Y602" s="2">
        <f t="shared" si="679"/>
        <v>2.75</v>
      </c>
      <c r="Z602" s="2"/>
      <c r="AA602" s="2">
        <v>16688585</v>
      </c>
      <c r="AB602" s="2">
        <f t="shared" si="680"/>
        <v>553.63</v>
      </c>
      <c r="AC602" s="2">
        <f t="shared" si="681"/>
        <v>0</v>
      </c>
      <c r="AD602" s="2">
        <f t="shared" si="682"/>
        <v>9.07</v>
      </c>
      <c r="AE602" s="2">
        <f t="shared" si="683"/>
        <v>3.92</v>
      </c>
      <c r="AF602" s="2">
        <f t="shared" si="684"/>
        <v>544.55999999999995</v>
      </c>
      <c r="AG602" s="2">
        <f t="shared" si="685"/>
        <v>0</v>
      </c>
      <c r="AH602" s="2">
        <f t="shared" si="686"/>
        <v>63.84</v>
      </c>
      <c r="AI602" s="2">
        <f t="shared" si="687"/>
        <v>0.28999999999999998</v>
      </c>
      <c r="AJ602" s="2">
        <f t="shared" si="688"/>
        <v>0</v>
      </c>
      <c r="AK602" s="2">
        <v>553.63</v>
      </c>
      <c r="AL602" s="2">
        <v>0</v>
      </c>
      <c r="AM602" s="2">
        <v>9.07</v>
      </c>
      <c r="AN602" s="2">
        <v>3.92</v>
      </c>
      <c r="AO602" s="2">
        <v>544.55999999999995</v>
      </c>
      <c r="AP602" s="2">
        <v>0</v>
      </c>
      <c r="AQ602" s="2">
        <v>63.84</v>
      </c>
      <c r="AR602" s="2">
        <v>0.28999999999999998</v>
      </c>
      <c r="AS602" s="2">
        <v>0</v>
      </c>
      <c r="AT602" s="2">
        <v>74</v>
      </c>
      <c r="AU602" s="2">
        <v>50</v>
      </c>
      <c r="AV602" s="2">
        <v>1</v>
      </c>
      <c r="AW602" s="2">
        <v>1</v>
      </c>
      <c r="AX602" s="2"/>
      <c r="AY602" s="2"/>
      <c r="AZ602" s="2">
        <v>1</v>
      </c>
      <c r="BA602" s="2">
        <v>1</v>
      </c>
      <c r="BB602" s="2">
        <v>1</v>
      </c>
      <c r="BC602" s="2">
        <v>1</v>
      </c>
      <c r="BD602" s="2" t="s">
        <v>6</v>
      </c>
      <c r="BE602" s="2" t="s">
        <v>6</v>
      </c>
      <c r="BF602" s="2" t="s">
        <v>6</v>
      </c>
      <c r="BG602" s="2" t="s">
        <v>6</v>
      </c>
      <c r="BH602" s="2">
        <v>0</v>
      </c>
      <c r="BI602" s="2">
        <v>1</v>
      </c>
      <c r="BJ602" s="2" t="s">
        <v>863</v>
      </c>
      <c r="BK602" s="2"/>
      <c r="BL602" s="2"/>
      <c r="BM602" s="2">
        <v>65001</v>
      </c>
      <c r="BN602" s="2">
        <v>0</v>
      </c>
      <c r="BO602" s="2" t="s">
        <v>6</v>
      </c>
      <c r="BP602" s="2">
        <v>0</v>
      </c>
      <c r="BQ602" s="2">
        <v>6</v>
      </c>
      <c r="BR602" s="2">
        <v>0</v>
      </c>
      <c r="BS602" s="2">
        <v>1</v>
      </c>
      <c r="BT602" s="2">
        <v>1</v>
      </c>
      <c r="BU602" s="2">
        <v>1</v>
      </c>
      <c r="BV602" s="2">
        <v>1</v>
      </c>
      <c r="BW602" s="2">
        <v>1</v>
      </c>
      <c r="BX602" s="2">
        <v>1</v>
      </c>
      <c r="BY602" s="2" t="s">
        <v>6</v>
      </c>
      <c r="BZ602" s="2">
        <v>74</v>
      </c>
      <c r="CA602" s="2">
        <v>50</v>
      </c>
      <c r="CB602" s="2"/>
      <c r="CC602" s="2"/>
      <c r="CD602" s="2"/>
      <c r="CE602" s="2"/>
      <c r="CF602" s="2">
        <v>0</v>
      </c>
      <c r="CG602" s="2">
        <v>0</v>
      </c>
      <c r="CH602" s="2"/>
      <c r="CI602" s="2"/>
      <c r="CJ602" s="2"/>
      <c r="CK602" s="2"/>
      <c r="CL602" s="2"/>
      <c r="CM602" s="2">
        <v>0</v>
      </c>
      <c r="CN602" s="2" t="s">
        <v>6</v>
      </c>
      <c r="CO602" s="2">
        <v>0</v>
      </c>
      <c r="CP602" s="2">
        <f t="shared" si="689"/>
        <v>5.54</v>
      </c>
      <c r="CQ602" s="2">
        <f t="shared" si="690"/>
        <v>0</v>
      </c>
      <c r="CR602" s="2">
        <f t="shared" si="691"/>
        <v>9.07</v>
      </c>
      <c r="CS602" s="2">
        <f t="shared" si="692"/>
        <v>3.92</v>
      </c>
      <c r="CT602" s="2">
        <f t="shared" si="693"/>
        <v>544.55999999999995</v>
      </c>
      <c r="CU602" s="2">
        <f t="shared" si="694"/>
        <v>0</v>
      </c>
      <c r="CV602" s="2">
        <f t="shared" si="695"/>
        <v>63.84</v>
      </c>
      <c r="CW602" s="2">
        <f t="shared" si="696"/>
        <v>0.28999999999999998</v>
      </c>
      <c r="CX602" s="2">
        <f t="shared" si="697"/>
        <v>0</v>
      </c>
      <c r="CY602" s="2">
        <f t="shared" si="698"/>
        <v>4.0625999999999998</v>
      </c>
      <c r="CZ602" s="2">
        <f t="shared" si="699"/>
        <v>2.7450000000000001</v>
      </c>
      <c r="DA602" s="2"/>
      <c r="DB602" s="2"/>
      <c r="DC602" s="2" t="s">
        <v>6</v>
      </c>
      <c r="DD602" s="2" t="s">
        <v>6</v>
      </c>
      <c r="DE602" s="2" t="s">
        <v>6</v>
      </c>
      <c r="DF602" s="2" t="s">
        <v>6</v>
      </c>
      <c r="DG602" s="2" t="s">
        <v>6</v>
      </c>
      <c r="DH602" s="2" t="s">
        <v>6</v>
      </c>
      <c r="DI602" s="2" t="s">
        <v>6</v>
      </c>
      <c r="DJ602" s="2" t="s">
        <v>6</v>
      </c>
      <c r="DK602" s="2" t="s">
        <v>6</v>
      </c>
      <c r="DL602" s="2" t="s">
        <v>6</v>
      </c>
      <c r="DM602" s="2" t="s">
        <v>6</v>
      </c>
      <c r="DN602" s="2">
        <v>0</v>
      </c>
      <c r="DO602" s="2">
        <v>0</v>
      </c>
      <c r="DP602" s="2">
        <v>1</v>
      </c>
      <c r="DQ602" s="2">
        <v>1</v>
      </c>
      <c r="DR602" s="2"/>
      <c r="DS602" s="2"/>
      <c r="DT602" s="2"/>
      <c r="DU602" s="2">
        <v>1013</v>
      </c>
      <c r="DV602" s="2" t="s">
        <v>28</v>
      </c>
      <c r="DW602" s="2" t="s">
        <v>28</v>
      </c>
      <c r="DX602" s="2">
        <v>1</v>
      </c>
      <c r="DY602" s="2"/>
      <c r="DZ602" s="2"/>
      <c r="EA602" s="2"/>
      <c r="EB602" s="2"/>
      <c r="EC602" s="2"/>
      <c r="ED602" s="2"/>
      <c r="EE602" s="2">
        <v>16510574</v>
      </c>
      <c r="EF602" s="2">
        <v>6</v>
      </c>
      <c r="EG602" s="2" t="s">
        <v>39</v>
      </c>
      <c r="EH602" s="2">
        <v>0</v>
      </c>
      <c r="EI602" s="2" t="s">
        <v>6</v>
      </c>
      <c r="EJ602" s="2">
        <v>1</v>
      </c>
      <c r="EK602" s="2">
        <v>65001</v>
      </c>
      <c r="EL602" s="2" t="s">
        <v>630</v>
      </c>
      <c r="EM602" s="2" t="s">
        <v>631</v>
      </c>
      <c r="EN602" s="2"/>
      <c r="EO602" s="2" t="s">
        <v>6</v>
      </c>
      <c r="EP602" s="2"/>
      <c r="EQ602" s="2">
        <v>0</v>
      </c>
      <c r="ER602" s="2">
        <v>553.63</v>
      </c>
      <c r="ES602" s="2">
        <v>0</v>
      </c>
      <c r="ET602" s="2">
        <v>9.07</v>
      </c>
      <c r="EU602" s="2">
        <v>3.92</v>
      </c>
      <c r="EV602" s="2">
        <v>544.55999999999995</v>
      </c>
      <c r="EW602" s="2">
        <v>63.84</v>
      </c>
      <c r="EX602" s="2">
        <v>0.28999999999999998</v>
      </c>
      <c r="EY602" s="2">
        <v>0</v>
      </c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>
        <v>0</v>
      </c>
      <c r="FR602" s="2">
        <f t="shared" si="700"/>
        <v>0</v>
      </c>
      <c r="FS602" s="2">
        <v>0</v>
      </c>
      <c r="FT602" s="2"/>
      <c r="FU602" s="2"/>
      <c r="FV602" s="2"/>
      <c r="FW602" s="2"/>
      <c r="FX602" s="2">
        <v>74</v>
      </c>
      <c r="FY602" s="2">
        <v>50</v>
      </c>
      <c r="FZ602" s="2"/>
      <c r="GA602" s="2" t="s">
        <v>6</v>
      </c>
      <c r="GB602" s="2"/>
      <c r="GC602" s="2"/>
      <c r="GD602" s="2">
        <v>0</v>
      </c>
      <c r="GE602" s="2"/>
      <c r="GF602" s="2">
        <v>-1925511614</v>
      </c>
      <c r="GG602" s="2">
        <v>2</v>
      </c>
      <c r="GH602" s="2">
        <v>1</v>
      </c>
      <c r="GI602" s="2">
        <v>-2</v>
      </c>
      <c r="GJ602" s="2">
        <v>0</v>
      </c>
      <c r="GK602" s="2">
        <f>ROUND(R602*(R12)/100,2)</f>
        <v>0</v>
      </c>
      <c r="GL602" s="2">
        <f t="shared" si="701"/>
        <v>0</v>
      </c>
      <c r="GM602" s="2">
        <f t="shared" si="702"/>
        <v>12.35</v>
      </c>
      <c r="GN602" s="2">
        <f t="shared" si="703"/>
        <v>12.35</v>
      </c>
      <c r="GO602" s="2">
        <f t="shared" si="704"/>
        <v>0</v>
      </c>
      <c r="GP602" s="2">
        <f t="shared" si="705"/>
        <v>0</v>
      </c>
      <c r="GQ602" s="2"/>
      <c r="GR602" s="2">
        <v>0</v>
      </c>
      <c r="GS602" s="2">
        <v>3</v>
      </c>
      <c r="GT602" s="2">
        <v>0</v>
      </c>
      <c r="GU602" s="2" t="s">
        <v>6</v>
      </c>
      <c r="GV602" s="2">
        <f t="shared" si="706"/>
        <v>0</v>
      </c>
      <c r="GW602" s="2">
        <v>1</v>
      </c>
      <c r="GX602" s="2">
        <f t="shared" si="707"/>
        <v>0</v>
      </c>
      <c r="GY602" s="2"/>
      <c r="GZ602" s="2"/>
      <c r="HA602" s="2">
        <v>0</v>
      </c>
      <c r="HB602" s="2">
        <v>0</v>
      </c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>
        <v>0</v>
      </c>
      <c r="IL602" s="2"/>
      <c r="IM602" s="2"/>
      <c r="IN602" s="2"/>
      <c r="IO602" s="2"/>
      <c r="IP602" s="2"/>
      <c r="IQ602" s="2"/>
      <c r="IR602" s="2"/>
      <c r="IS602" s="2"/>
      <c r="IT602" s="2"/>
      <c r="IU602" s="2"/>
    </row>
    <row r="603" spans="1:255" x14ac:dyDescent="0.2">
      <c r="A603">
        <v>17</v>
      </c>
      <c r="B603">
        <v>1</v>
      </c>
      <c r="C603">
        <f>ROW(SmtRes!A1300)</f>
        <v>1300</v>
      </c>
      <c r="D603">
        <f>ROW(EtalonRes!A1260)</f>
        <v>1260</v>
      </c>
      <c r="E603" t="s">
        <v>860</v>
      </c>
      <c r="F603" t="s">
        <v>861</v>
      </c>
      <c r="G603" t="s">
        <v>862</v>
      </c>
      <c r="H603" t="s">
        <v>28</v>
      </c>
      <c r="I603">
        <f t="shared" si="708"/>
        <v>0.01</v>
      </c>
      <c r="J603">
        <v>0</v>
      </c>
      <c r="O603">
        <f t="shared" si="669"/>
        <v>39.479999999999997</v>
      </c>
      <c r="P603">
        <f t="shared" si="670"/>
        <v>0</v>
      </c>
      <c r="Q603">
        <f t="shared" si="671"/>
        <v>0.65</v>
      </c>
      <c r="R603">
        <f t="shared" si="672"/>
        <v>0.28000000000000003</v>
      </c>
      <c r="S603">
        <f t="shared" si="673"/>
        <v>38.83</v>
      </c>
      <c r="T603">
        <f t="shared" si="674"/>
        <v>0</v>
      </c>
      <c r="U603">
        <f t="shared" si="675"/>
        <v>0.63840000000000008</v>
      </c>
      <c r="V603">
        <f t="shared" si="676"/>
        <v>2.8999999999999998E-3</v>
      </c>
      <c r="W603">
        <f t="shared" si="677"/>
        <v>0</v>
      </c>
      <c r="X603">
        <f t="shared" si="678"/>
        <v>28.94</v>
      </c>
      <c r="Y603">
        <f t="shared" si="679"/>
        <v>19.559999999999999</v>
      </c>
      <c r="AA603">
        <v>16688586</v>
      </c>
      <c r="AB603">
        <f t="shared" si="680"/>
        <v>553.63</v>
      </c>
      <c r="AC603">
        <f t="shared" si="681"/>
        <v>0</v>
      </c>
      <c r="AD603">
        <f t="shared" si="682"/>
        <v>9.07</v>
      </c>
      <c r="AE603">
        <f t="shared" si="683"/>
        <v>3.92</v>
      </c>
      <c r="AF603">
        <f t="shared" si="684"/>
        <v>544.55999999999995</v>
      </c>
      <c r="AG603">
        <f t="shared" si="685"/>
        <v>0</v>
      </c>
      <c r="AH603">
        <f t="shared" si="686"/>
        <v>63.84</v>
      </c>
      <c r="AI603">
        <f t="shared" si="687"/>
        <v>0.28999999999999998</v>
      </c>
      <c r="AJ603">
        <f t="shared" si="688"/>
        <v>0</v>
      </c>
      <c r="AK603">
        <v>553.63</v>
      </c>
      <c r="AL603">
        <v>0</v>
      </c>
      <c r="AM603">
        <v>9.07</v>
      </c>
      <c r="AN603">
        <v>3.92</v>
      </c>
      <c r="AO603">
        <v>544.55999999999995</v>
      </c>
      <c r="AP603">
        <v>0</v>
      </c>
      <c r="AQ603">
        <v>63.84</v>
      </c>
      <c r="AR603">
        <v>0.28999999999999998</v>
      </c>
      <c r="AS603">
        <v>0</v>
      </c>
      <c r="AT603">
        <v>74</v>
      </c>
      <c r="AU603">
        <v>50</v>
      </c>
      <c r="AV603">
        <v>1</v>
      </c>
      <c r="AW603">
        <v>1</v>
      </c>
      <c r="AZ603">
        <v>7.13</v>
      </c>
      <c r="BA603">
        <v>7.13</v>
      </c>
      <c r="BB603">
        <v>7.13</v>
      </c>
      <c r="BC603">
        <v>7.13</v>
      </c>
      <c r="BD603" t="s">
        <v>6</v>
      </c>
      <c r="BE603" t="s">
        <v>6</v>
      </c>
      <c r="BF603" t="s">
        <v>6</v>
      </c>
      <c r="BG603" t="s">
        <v>6</v>
      </c>
      <c r="BH603">
        <v>0</v>
      </c>
      <c r="BI603">
        <v>1</v>
      </c>
      <c r="BJ603" t="s">
        <v>863</v>
      </c>
      <c r="BM603">
        <v>65001</v>
      </c>
      <c r="BN603">
        <v>0</v>
      </c>
      <c r="BO603" t="s">
        <v>6</v>
      </c>
      <c r="BP603">
        <v>0</v>
      </c>
      <c r="BQ603">
        <v>6</v>
      </c>
      <c r="BR603">
        <v>0</v>
      </c>
      <c r="BS603">
        <v>7.13</v>
      </c>
      <c r="BT603">
        <v>1</v>
      </c>
      <c r="BU603">
        <v>1</v>
      </c>
      <c r="BV603">
        <v>1</v>
      </c>
      <c r="BW603">
        <v>1</v>
      </c>
      <c r="BX603">
        <v>1</v>
      </c>
      <c r="BY603" t="s">
        <v>6</v>
      </c>
      <c r="BZ603">
        <v>74</v>
      </c>
      <c r="CA603">
        <v>50</v>
      </c>
      <c r="CF603">
        <v>0</v>
      </c>
      <c r="CG603">
        <v>0</v>
      </c>
      <c r="CM603">
        <v>0</v>
      </c>
      <c r="CN603" t="s">
        <v>6</v>
      </c>
      <c r="CO603">
        <v>0</v>
      </c>
      <c r="CP603">
        <f t="shared" si="689"/>
        <v>39.479999999999997</v>
      </c>
      <c r="CQ603">
        <f t="shared" si="690"/>
        <v>0</v>
      </c>
      <c r="CR603">
        <f t="shared" si="691"/>
        <v>64.6691</v>
      </c>
      <c r="CS603">
        <f t="shared" si="692"/>
        <v>27.9496</v>
      </c>
      <c r="CT603">
        <f t="shared" si="693"/>
        <v>3882.7127999999993</v>
      </c>
      <c r="CU603">
        <f t="shared" si="694"/>
        <v>0</v>
      </c>
      <c r="CV603">
        <f t="shared" si="695"/>
        <v>63.84</v>
      </c>
      <c r="CW603">
        <f t="shared" si="696"/>
        <v>0.28999999999999998</v>
      </c>
      <c r="CX603">
        <f t="shared" si="697"/>
        <v>0</v>
      </c>
      <c r="CY603">
        <f t="shared" si="698"/>
        <v>28.941399999999998</v>
      </c>
      <c r="CZ603">
        <f t="shared" si="699"/>
        <v>19.555</v>
      </c>
      <c r="DC603" t="s">
        <v>6</v>
      </c>
      <c r="DD603" t="s">
        <v>6</v>
      </c>
      <c r="DE603" t="s">
        <v>6</v>
      </c>
      <c r="DF603" t="s">
        <v>6</v>
      </c>
      <c r="DG603" t="s">
        <v>6</v>
      </c>
      <c r="DH603" t="s">
        <v>6</v>
      </c>
      <c r="DI603" t="s">
        <v>6</v>
      </c>
      <c r="DJ603" t="s">
        <v>6</v>
      </c>
      <c r="DK603" t="s">
        <v>6</v>
      </c>
      <c r="DL603" t="s">
        <v>6</v>
      </c>
      <c r="DM603" t="s">
        <v>6</v>
      </c>
      <c r="DN603">
        <v>0</v>
      </c>
      <c r="DO603">
        <v>0</v>
      </c>
      <c r="DP603">
        <v>1</v>
      </c>
      <c r="DQ603">
        <v>1</v>
      </c>
      <c r="DU603">
        <v>1013</v>
      </c>
      <c r="DV603" t="s">
        <v>28</v>
      </c>
      <c r="DW603" t="s">
        <v>28</v>
      </c>
      <c r="DX603">
        <v>1</v>
      </c>
      <c r="EE603">
        <v>16510574</v>
      </c>
      <c r="EF603">
        <v>6</v>
      </c>
      <c r="EG603" t="s">
        <v>39</v>
      </c>
      <c r="EH603">
        <v>0</v>
      </c>
      <c r="EI603" t="s">
        <v>6</v>
      </c>
      <c r="EJ603">
        <v>1</v>
      </c>
      <c r="EK603">
        <v>65001</v>
      </c>
      <c r="EL603" t="s">
        <v>630</v>
      </c>
      <c r="EM603" t="s">
        <v>631</v>
      </c>
      <c r="EO603" t="s">
        <v>6</v>
      </c>
      <c r="EQ603">
        <v>0</v>
      </c>
      <c r="ER603">
        <v>553.63</v>
      </c>
      <c r="ES603">
        <v>0</v>
      </c>
      <c r="ET603">
        <v>9.07</v>
      </c>
      <c r="EU603">
        <v>3.92</v>
      </c>
      <c r="EV603">
        <v>544.55999999999995</v>
      </c>
      <c r="EW603">
        <v>63.84</v>
      </c>
      <c r="EX603">
        <v>0.28999999999999998</v>
      </c>
      <c r="EY603">
        <v>0</v>
      </c>
      <c r="FQ603">
        <v>0</v>
      </c>
      <c r="FR603">
        <f t="shared" si="700"/>
        <v>0</v>
      </c>
      <c r="FS603">
        <v>0</v>
      </c>
      <c r="FX603">
        <v>74</v>
      </c>
      <c r="FY603">
        <v>50</v>
      </c>
      <c r="GA603" t="s">
        <v>6</v>
      </c>
      <c r="GD603">
        <v>0</v>
      </c>
      <c r="GF603">
        <v>-1925511614</v>
      </c>
      <c r="GG603">
        <v>1</v>
      </c>
      <c r="GH603">
        <v>1</v>
      </c>
      <c r="GI603">
        <v>4</v>
      </c>
      <c r="GJ603">
        <v>0</v>
      </c>
      <c r="GK603">
        <f>ROUND(R603*(S12)/100,2)</f>
        <v>0</v>
      </c>
      <c r="GL603">
        <f t="shared" si="701"/>
        <v>0</v>
      </c>
      <c r="GM603">
        <f t="shared" si="702"/>
        <v>87.98</v>
      </c>
      <c r="GN603">
        <f t="shared" si="703"/>
        <v>87.98</v>
      </c>
      <c r="GO603">
        <f t="shared" si="704"/>
        <v>0</v>
      </c>
      <c r="GP603">
        <f t="shared" si="705"/>
        <v>0</v>
      </c>
      <c r="GR603">
        <v>0</v>
      </c>
      <c r="GS603">
        <v>3</v>
      </c>
      <c r="GT603">
        <v>0</v>
      </c>
      <c r="GU603" t="s">
        <v>6</v>
      </c>
      <c r="GV603">
        <f t="shared" si="706"/>
        <v>0</v>
      </c>
      <c r="GW603">
        <v>1</v>
      </c>
      <c r="GX603">
        <f t="shared" si="707"/>
        <v>0</v>
      </c>
      <c r="HA603">
        <v>0</v>
      </c>
      <c r="HB603">
        <v>0</v>
      </c>
      <c r="IK603">
        <v>0</v>
      </c>
    </row>
    <row r="604" spans="1:255" x14ac:dyDescent="0.2">
      <c r="A604" s="2">
        <v>17</v>
      </c>
      <c r="B604" s="2">
        <v>1</v>
      </c>
      <c r="C604" s="2">
        <f>ROW(SmtRes!A1303)</f>
        <v>1303</v>
      </c>
      <c r="D604" s="2">
        <f>ROW(EtalonRes!A1264)</f>
        <v>1264</v>
      </c>
      <c r="E604" s="2" t="s">
        <v>864</v>
      </c>
      <c r="F604" s="2" t="s">
        <v>865</v>
      </c>
      <c r="G604" s="2" t="s">
        <v>866</v>
      </c>
      <c r="H604" s="2" t="s">
        <v>28</v>
      </c>
      <c r="I604" s="2">
        <f t="shared" si="708"/>
        <v>0.01</v>
      </c>
      <c r="J604" s="2">
        <v>0</v>
      </c>
      <c r="K604" s="2"/>
      <c r="L604" s="2"/>
      <c r="M604" s="2"/>
      <c r="N604" s="2"/>
      <c r="O604" s="2">
        <f t="shared" si="669"/>
        <v>4.95</v>
      </c>
      <c r="P604" s="2">
        <f t="shared" si="670"/>
        <v>0</v>
      </c>
      <c r="Q604" s="2">
        <f t="shared" si="671"/>
        <v>0.04</v>
      </c>
      <c r="R604" s="2">
        <f t="shared" si="672"/>
        <v>0.02</v>
      </c>
      <c r="S604" s="2">
        <f t="shared" si="673"/>
        <v>4.91</v>
      </c>
      <c r="T604" s="2">
        <f t="shared" si="674"/>
        <v>0</v>
      </c>
      <c r="U604" s="2">
        <f t="shared" si="675"/>
        <v>0.57569999999999999</v>
      </c>
      <c r="V604" s="2">
        <f t="shared" si="676"/>
        <v>1.1999999999999999E-3</v>
      </c>
      <c r="W604" s="2">
        <f t="shared" si="677"/>
        <v>0</v>
      </c>
      <c r="X604" s="2">
        <f t="shared" si="678"/>
        <v>3.65</v>
      </c>
      <c r="Y604" s="2">
        <f t="shared" si="679"/>
        <v>2.4700000000000002</v>
      </c>
      <c r="Z604" s="2"/>
      <c r="AA604" s="2">
        <v>16688585</v>
      </c>
      <c r="AB604" s="2">
        <f t="shared" si="680"/>
        <v>494.82</v>
      </c>
      <c r="AC604" s="2">
        <f t="shared" si="681"/>
        <v>0</v>
      </c>
      <c r="AD604" s="2">
        <f t="shared" si="682"/>
        <v>3.75</v>
      </c>
      <c r="AE604" s="2">
        <f t="shared" si="683"/>
        <v>1.62</v>
      </c>
      <c r="AF604" s="2">
        <f t="shared" si="684"/>
        <v>491.07</v>
      </c>
      <c r="AG604" s="2">
        <f t="shared" si="685"/>
        <v>0</v>
      </c>
      <c r="AH604" s="2">
        <f t="shared" si="686"/>
        <v>57.57</v>
      </c>
      <c r="AI604" s="2">
        <f t="shared" si="687"/>
        <v>0.12</v>
      </c>
      <c r="AJ604" s="2">
        <f t="shared" si="688"/>
        <v>0</v>
      </c>
      <c r="AK604" s="2">
        <v>494.82</v>
      </c>
      <c r="AL604" s="2">
        <v>0</v>
      </c>
      <c r="AM604" s="2">
        <v>3.75</v>
      </c>
      <c r="AN604" s="2">
        <v>1.62</v>
      </c>
      <c r="AO604" s="2">
        <v>491.07</v>
      </c>
      <c r="AP604" s="2">
        <v>0</v>
      </c>
      <c r="AQ604" s="2">
        <v>57.57</v>
      </c>
      <c r="AR604" s="2">
        <v>0.12</v>
      </c>
      <c r="AS604" s="2">
        <v>0</v>
      </c>
      <c r="AT604" s="2">
        <v>74</v>
      </c>
      <c r="AU604" s="2">
        <v>50</v>
      </c>
      <c r="AV604" s="2">
        <v>1</v>
      </c>
      <c r="AW604" s="2">
        <v>1</v>
      </c>
      <c r="AX604" s="2"/>
      <c r="AY604" s="2"/>
      <c r="AZ604" s="2">
        <v>1</v>
      </c>
      <c r="BA604" s="2">
        <v>1</v>
      </c>
      <c r="BB604" s="2">
        <v>1</v>
      </c>
      <c r="BC604" s="2">
        <v>1</v>
      </c>
      <c r="BD604" s="2" t="s">
        <v>6</v>
      </c>
      <c r="BE604" s="2" t="s">
        <v>6</v>
      </c>
      <c r="BF604" s="2" t="s">
        <v>6</v>
      </c>
      <c r="BG604" s="2" t="s">
        <v>6</v>
      </c>
      <c r="BH604" s="2">
        <v>0</v>
      </c>
      <c r="BI604" s="2">
        <v>1</v>
      </c>
      <c r="BJ604" s="2" t="s">
        <v>867</v>
      </c>
      <c r="BK604" s="2"/>
      <c r="BL604" s="2"/>
      <c r="BM604" s="2">
        <v>65001</v>
      </c>
      <c r="BN604" s="2">
        <v>0</v>
      </c>
      <c r="BO604" s="2" t="s">
        <v>6</v>
      </c>
      <c r="BP604" s="2">
        <v>0</v>
      </c>
      <c r="BQ604" s="2">
        <v>6</v>
      </c>
      <c r="BR604" s="2">
        <v>0</v>
      </c>
      <c r="BS604" s="2">
        <v>1</v>
      </c>
      <c r="BT604" s="2">
        <v>1</v>
      </c>
      <c r="BU604" s="2">
        <v>1</v>
      </c>
      <c r="BV604" s="2">
        <v>1</v>
      </c>
      <c r="BW604" s="2">
        <v>1</v>
      </c>
      <c r="BX604" s="2">
        <v>1</v>
      </c>
      <c r="BY604" s="2" t="s">
        <v>6</v>
      </c>
      <c r="BZ604" s="2">
        <v>74</v>
      </c>
      <c r="CA604" s="2">
        <v>50</v>
      </c>
      <c r="CB604" s="2"/>
      <c r="CC604" s="2"/>
      <c r="CD604" s="2"/>
      <c r="CE604" s="2"/>
      <c r="CF604" s="2">
        <v>0</v>
      </c>
      <c r="CG604" s="2">
        <v>0</v>
      </c>
      <c r="CH604" s="2"/>
      <c r="CI604" s="2"/>
      <c r="CJ604" s="2"/>
      <c r="CK604" s="2"/>
      <c r="CL604" s="2"/>
      <c r="CM604" s="2">
        <v>0</v>
      </c>
      <c r="CN604" s="2" t="s">
        <v>6</v>
      </c>
      <c r="CO604" s="2">
        <v>0</v>
      </c>
      <c r="CP604" s="2">
        <f t="shared" si="689"/>
        <v>4.95</v>
      </c>
      <c r="CQ604" s="2">
        <f t="shared" si="690"/>
        <v>0</v>
      </c>
      <c r="CR604" s="2">
        <f t="shared" si="691"/>
        <v>3.75</v>
      </c>
      <c r="CS604" s="2">
        <f t="shared" si="692"/>
        <v>1.62</v>
      </c>
      <c r="CT604" s="2">
        <f t="shared" si="693"/>
        <v>491.07</v>
      </c>
      <c r="CU604" s="2">
        <f t="shared" si="694"/>
        <v>0</v>
      </c>
      <c r="CV604" s="2">
        <f t="shared" si="695"/>
        <v>57.57</v>
      </c>
      <c r="CW604" s="2">
        <f t="shared" si="696"/>
        <v>0.12</v>
      </c>
      <c r="CX604" s="2">
        <f t="shared" si="697"/>
        <v>0</v>
      </c>
      <c r="CY604" s="2">
        <f t="shared" si="698"/>
        <v>3.6482000000000001</v>
      </c>
      <c r="CZ604" s="2">
        <f t="shared" si="699"/>
        <v>2.4649999999999999</v>
      </c>
      <c r="DA604" s="2"/>
      <c r="DB604" s="2"/>
      <c r="DC604" s="2" t="s">
        <v>6</v>
      </c>
      <c r="DD604" s="2" t="s">
        <v>6</v>
      </c>
      <c r="DE604" s="2" t="s">
        <v>6</v>
      </c>
      <c r="DF604" s="2" t="s">
        <v>6</v>
      </c>
      <c r="DG604" s="2" t="s">
        <v>6</v>
      </c>
      <c r="DH604" s="2" t="s">
        <v>6</v>
      </c>
      <c r="DI604" s="2" t="s">
        <v>6</v>
      </c>
      <c r="DJ604" s="2" t="s">
        <v>6</v>
      </c>
      <c r="DK604" s="2" t="s">
        <v>6</v>
      </c>
      <c r="DL604" s="2" t="s">
        <v>6</v>
      </c>
      <c r="DM604" s="2" t="s">
        <v>6</v>
      </c>
      <c r="DN604" s="2">
        <v>0</v>
      </c>
      <c r="DO604" s="2">
        <v>0</v>
      </c>
      <c r="DP604" s="2">
        <v>1</v>
      </c>
      <c r="DQ604" s="2">
        <v>1</v>
      </c>
      <c r="DR604" s="2"/>
      <c r="DS604" s="2"/>
      <c r="DT604" s="2"/>
      <c r="DU604" s="2">
        <v>1013</v>
      </c>
      <c r="DV604" s="2" t="s">
        <v>28</v>
      </c>
      <c r="DW604" s="2" t="s">
        <v>28</v>
      </c>
      <c r="DX604" s="2">
        <v>1</v>
      </c>
      <c r="DY604" s="2"/>
      <c r="DZ604" s="2"/>
      <c r="EA604" s="2"/>
      <c r="EB604" s="2"/>
      <c r="EC604" s="2"/>
      <c r="ED604" s="2"/>
      <c r="EE604" s="2">
        <v>16510574</v>
      </c>
      <c r="EF604" s="2">
        <v>6</v>
      </c>
      <c r="EG604" s="2" t="s">
        <v>39</v>
      </c>
      <c r="EH604" s="2">
        <v>0</v>
      </c>
      <c r="EI604" s="2" t="s">
        <v>6</v>
      </c>
      <c r="EJ604" s="2">
        <v>1</v>
      </c>
      <c r="EK604" s="2">
        <v>65001</v>
      </c>
      <c r="EL604" s="2" t="s">
        <v>630</v>
      </c>
      <c r="EM604" s="2" t="s">
        <v>631</v>
      </c>
      <c r="EN604" s="2"/>
      <c r="EO604" s="2" t="s">
        <v>6</v>
      </c>
      <c r="EP604" s="2"/>
      <c r="EQ604" s="2">
        <v>0</v>
      </c>
      <c r="ER604" s="2">
        <v>494.82</v>
      </c>
      <c r="ES604" s="2">
        <v>0</v>
      </c>
      <c r="ET604" s="2">
        <v>3.75</v>
      </c>
      <c r="EU604" s="2">
        <v>1.62</v>
      </c>
      <c r="EV604" s="2">
        <v>491.07</v>
      </c>
      <c r="EW604" s="2">
        <v>57.57</v>
      </c>
      <c r="EX604" s="2">
        <v>0.12</v>
      </c>
      <c r="EY604" s="2">
        <v>0</v>
      </c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>
        <v>0</v>
      </c>
      <c r="FR604" s="2">
        <f t="shared" si="700"/>
        <v>0</v>
      </c>
      <c r="FS604" s="2">
        <v>0</v>
      </c>
      <c r="FT604" s="2"/>
      <c r="FU604" s="2"/>
      <c r="FV604" s="2"/>
      <c r="FW604" s="2"/>
      <c r="FX604" s="2">
        <v>74</v>
      </c>
      <c r="FY604" s="2">
        <v>50</v>
      </c>
      <c r="FZ604" s="2"/>
      <c r="GA604" s="2" t="s">
        <v>6</v>
      </c>
      <c r="GB604" s="2"/>
      <c r="GC604" s="2"/>
      <c r="GD604" s="2">
        <v>0</v>
      </c>
      <c r="GE604" s="2"/>
      <c r="GF604" s="2">
        <v>-1614536747</v>
      </c>
      <c r="GG604" s="2">
        <v>2</v>
      </c>
      <c r="GH604" s="2">
        <v>1</v>
      </c>
      <c r="GI604" s="2">
        <v>-2</v>
      </c>
      <c r="GJ604" s="2">
        <v>0</v>
      </c>
      <c r="GK604" s="2">
        <f>ROUND(R604*(R12)/100,2)</f>
        <v>0</v>
      </c>
      <c r="GL604" s="2">
        <f t="shared" si="701"/>
        <v>0</v>
      </c>
      <c r="GM604" s="2">
        <f t="shared" si="702"/>
        <v>11.07</v>
      </c>
      <c r="GN604" s="2">
        <f t="shared" si="703"/>
        <v>11.07</v>
      </c>
      <c r="GO604" s="2">
        <f t="shared" si="704"/>
        <v>0</v>
      </c>
      <c r="GP604" s="2">
        <f t="shared" si="705"/>
        <v>0</v>
      </c>
      <c r="GQ604" s="2"/>
      <c r="GR604" s="2">
        <v>0</v>
      </c>
      <c r="GS604" s="2">
        <v>3</v>
      </c>
      <c r="GT604" s="2">
        <v>0</v>
      </c>
      <c r="GU604" s="2" t="s">
        <v>6</v>
      </c>
      <c r="GV604" s="2">
        <f t="shared" si="706"/>
        <v>0</v>
      </c>
      <c r="GW604" s="2">
        <v>1</v>
      </c>
      <c r="GX604" s="2">
        <f t="shared" si="707"/>
        <v>0</v>
      </c>
      <c r="GY604" s="2"/>
      <c r="GZ604" s="2"/>
      <c r="HA604" s="2">
        <v>0</v>
      </c>
      <c r="HB604" s="2">
        <v>0</v>
      </c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>
        <v>0</v>
      </c>
      <c r="IL604" s="2"/>
      <c r="IM604" s="2"/>
      <c r="IN604" s="2"/>
      <c r="IO604" s="2"/>
      <c r="IP604" s="2"/>
      <c r="IQ604" s="2"/>
      <c r="IR604" s="2"/>
      <c r="IS604" s="2"/>
      <c r="IT604" s="2"/>
      <c r="IU604" s="2"/>
    </row>
    <row r="605" spans="1:255" x14ac:dyDescent="0.2">
      <c r="A605">
        <v>17</v>
      </c>
      <c r="B605">
        <v>1</v>
      </c>
      <c r="C605">
        <f>ROW(SmtRes!A1306)</f>
        <v>1306</v>
      </c>
      <c r="D605">
        <f>ROW(EtalonRes!A1268)</f>
        <v>1268</v>
      </c>
      <c r="E605" t="s">
        <v>864</v>
      </c>
      <c r="F605" t="s">
        <v>865</v>
      </c>
      <c r="G605" t="s">
        <v>866</v>
      </c>
      <c r="H605" t="s">
        <v>28</v>
      </c>
      <c r="I605">
        <f t="shared" si="708"/>
        <v>0.01</v>
      </c>
      <c r="J605">
        <v>0</v>
      </c>
      <c r="O605">
        <f t="shared" si="669"/>
        <v>35.28</v>
      </c>
      <c r="P605">
        <f t="shared" si="670"/>
        <v>0</v>
      </c>
      <c r="Q605">
        <f t="shared" si="671"/>
        <v>0.27</v>
      </c>
      <c r="R605">
        <f t="shared" si="672"/>
        <v>0.12</v>
      </c>
      <c r="S605">
        <f t="shared" si="673"/>
        <v>35.01</v>
      </c>
      <c r="T605">
        <f t="shared" si="674"/>
        <v>0</v>
      </c>
      <c r="U605">
        <f t="shared" si="675"/>
        <v>0.57569999999999999</v>
      </c>
      <c r="V605">
        <f t="shared" si="676"/>
        <v>1.1999999999999999E-3</v>
      </c>
      <c r="W605">
        <f t="shared" si="677"/>
        <v>0</v>
      </c>
      <c r="X605">
        <f t="shared" si="678"/>
        <v>26</v>
      </c>
      <c r="Y605">
        <f t="shared" si="679"/>
        <v>17.57</v>
      </c>
      <c r="AA605">
        <v>16688586</v>
      </c>
      <c r="AB605">
        <f t="shared" si="680"/>
        <v>494.82</v>
      </c>
      <c r="AC605">
        <f t="shared" si="681"/>
        <v>0</v>
      </c>
      <c r="AD605">
        <f t="shared" si="682"/>
        <v>3.75</v>
      </c>
      <c r="AE605">
        <f t="shared" si="683"/>
        <v>1.62</v>
      </c>
      <c r="AF605">
        <f t="shared" si="684"/>
        <v>491.07</v>
      </c>
      <c r="AG605">
        <f t="shared" si="685"/>
        <v>0</v>
      </c>
      <c r="AH605">
        <f t="shared" si="686"/>
        <v>57.57</v>
      </c>
      <c r="AI605">
        <f t="shared" si="687"/>
        <v>0.12</v>
      </c>
      <c r="AJ605">
        <f t="shared" si="688"/>
        <v>0</v>
      </c>
      <c r="AK605">
        <v>494.82</v>
      </c>
      <c r="AL605">
        <v>0</v>
      </c>
      <c r="AM605">
        <v>3.75</v>
      </c>
      <c r="AN605">
        <v>1.62</v>
      </c>
      <c r="AO605">
        <v>491.07</v>
      </c>
      <c r="AP605">
        <v>0</v>
      </c>
      <c r="AQ605">
        <v>57.57</v>
      </c>
      <c r="AR605">
        <v>0.12</v>
      </c>
      <c r="AS605">
        <v>0</v>
      </c>
      <c r="AT605">
        <v>74</v>
      </c>
      <c r="AU605">
        <v>50</v>
      </c>
      <c r="AV605">
        <v>1</v>
      </c>
      <c r="AW605">
        <v>1</v>
      </c>
      <c r="AZ605">
        <v>7.13</v>
      </c>
      <c r="BA605">
        <v>7.13</v>
      </c>
      <c r="BB605">
        <v>7.13</v>
      </c>
      <c r="BC605">
        <v>7.13</v>
      </c>
      <c r="BD605" t="s">
        <v>6</v>
      </c>
      <c r="BE605" t="s">
        <v>6</v>
      </c>
      <c r="BF605" t="s">
        <v>6</v>
      </c>
      <c r="BG605" t="s">
        <v>6</v>
      </c>
      <c r="BH605">
        <v>0</v>
      </c>
      <c r="BI605">
        <v>1</v>
      </c>
      <c r="BJ605" t="s">
        <v>867</v>
      </c>
      <c r="BM605">
        <v>65001</v>
      </c>
      <c r="BN605">
        <v>0</v>
      </c>
      <c r="BO605" t="s">
        <v>6</v>
      </c>
      <c r="BP605">
        <v>0</v>
      </c>
      <c r="BQ605">
        <v>6</v>
      </c>
      <c r="BR605">
        <v>0</v>
      </c>
      <c r="BS605">
        <v>7.13</v>
      </c>
      <c r="BT605">
        <v>1</v>
      </c>
      <c r="BU605">
        <v>1</v>
      </c>
      <c r="BV605">
        <v>1</v>
      </c>
      <c r="BW605">
        <v>1</v>
      </c>
      <c r="BX605">
        <v>1</v>
      </c>
      <c r="BY605" t="s">
        <v>6</v>
      </c>
      <c r="BZ605">
        <v>74</v>
      </c>
      <c r="CA605">
        <v>50</v>
      </c>
      <c r="CF605">
        <v>0</v>
      </c>
      <c r="CG605">
        <v>0</v>
      </c>
      <c r="CM605">
        <v>0</v>
      </c>
      <c r="CN605" t="s">
        <v>6</v>
      </c>
      <c r="CO605">
        <v>0</v>
      </c>
      <c r="CP605">
        <f t="shared" si="689"/>
        <v>35.28</v>
      </c>
      <c r="CQ605">
        <f t="shared" si="690"/>
        <v>0</v>
      </c>
      <c r="CR605">
        <f t="shared" si="691"/>
        <v>26.737500000000001</v>
      </c>
      <c r="CS605">
        <f t="shared" si="692"/>
        <v>11.550600000000001</v>
      </c>
      <c r="CT605">
        <f t="shared" si="693"/>
        <v>3501.3290999999999</v>
      </c>
      <c r="CU605">
        <f t="shared" si="694"/>
        <v>0</v>
      </c>
      <c r="CV605">
        <f t="shared" si="695"/>
        <v>57.57</v>
      </c>
      <c r="CW605">
        <f t="shared" si="696"/>
        <v>0.12</v>
      </c>
      <c r="CX605">
        <f t="shared" si="697"/>
        <v>0</v>
      </c>
      <c r="CY605">
        <f t="shared" si="698"/>
        <v>25.996199999999998</v>
      </c>
      <c r="CZ605">
        <f t="shared" si="699"/>
        <v>17.564999999999998</v>
      </c>
      <c r="DC605" t="s">
        <v>6</v>
      </c>
      <c r="DD605" t="s">
        <v>6</v>
      </c>
      <c r="DE605" t="s">
        <v>6</v>
      </c>
      <c r="DF605" t="s">
        <v>6</v>
      </c>
      <c r="DG605" t="s">
        <v>6</v>
      </c>
      <c r="DH605" t="s">
        <v>6</v>
      </c>
      <c r="DI605" t="s">
        <v>6</v>
      </c>
      <c r="DJ605" t="s">
        <v>6</v>
      </c>
      <c r="DK605" t="s">
        <v>6</v>
      </c>
      <c r="DL605" t="s">
        <v>6</v>
      </c>
      <c r="DM605" t="s">
        <v>6</v>
      </c>
      <c r="DN605">
        <v>0</v>
      </c>
      <c r="DO605">
        <v>0</v>
      </c>
      <c r="DP605">
        <v>1</v>
      </c>
      <c r="DQ605">
        <v>1</v>
      </c>
      <c r="DU605">
        <v>1013</v>
      </c>
      <c r="DV605" t="s">
        <v>28</v>
      </c>
      <c r="DW605" t="s">
        <v>28</v>
      </c>
      <c r="DX605">
        <v>1</v>
      </c>
      <c r="EE605">
        <v>16510574</v>
      </c>
      <c r="EF605">
        <v>6</v>
      </c>
      <c r="EG605" t="s">
        <v>39</v>
      </c>
      <c r="EH605">
        <v>0</v>
      </c>
      <c r="EI605" t="s">
        <v>6</v>
      </c>
      <c r="EJ605">
        <v>1</v>
      </c>
      <c r="EK605">
        <v>65001</v>
      </c>
      <c r="EL605" t="s">
        <v>630</v>
      </c>
      <c r="EM605" t="s">
        <v>631</v>
      </c>
      <c r="EO605" t="s">
        <v>6</v>
      </c>
      <c r="EQ605">
        <v>0</v>
      </c>
      <c r="ER605">
        <v>494.82</v>
      </c>
      <c r="ES605">
        <v>0</v>
      </c>
      <c r="ET605">
        <v>3.75</v>
      </c>
      <c r="EU605">
        <v>1.62</v>
      </c>
      <c r="EV605">
        <v>491.07</v>
      </c>
      <c r="EW605">
        <v>57.57</v>
      </c>
      <c r="EX605">
        <v>0.12</v>
      </c>
      <c r="EY605">
        <v>0</v>
      </c>
      <c r="FQ605">
        <v>0</v>
      </c>
      <c r="FR605">
        <f t="shared" si="700"/>
        <v>0</v>
      </c>
      <c r="FS605">
        <v>0</v>
      </c>
      <c r="FX605">
        <v>74</v>
      </c>
      <c r="FY605">
        <v>50</v>
      </c>
      <c r="GA605" t="s">
        <v>6</v>
      </c>
      <c r="GD605">
        <v>0</v>
      </c>
      <c r="GF605">
        <v>-1614536747</v>
      </c>
      <c r="GG605">
        <v>1</v>
      </c>
      <c r="GH605">
        <v>1</v>
      </c>
      <c r="GI605">
        <v>4</v>
      </c>
      <c r="GJ605">
        <v>0</v>
      </c>
      <c r="GK605">
        <f>ROUND(R605*(S12)/100,2)</f>
        <v>0</v>
      </c>
      <c r="GL605">
        <f t="shared" si="701"/>
        <v>0</v>
      </c>
      <c r="GM605">
        <f t="shared" si="702"/>
        <v>78.849999999999994</v>
      </c>
      <c r="GN605">
        <f t="shared" si="703"/>
        <v>78.849999999999994</v>
      </c>
      <c r="GO605">
        <f t="shared" si="704"/>
        <v>0</v>
      </c>
      <c r="GP605">
        <f t="shared" si="705"/>
        <v>0</v>
      </c>
      <c r="GR605">
        <v>0</v>
      </c>
      <c r="GS605">
        <v>3</v>
      </c>
      <c r="GT605">
        <v>0</v>
      </c>
      <c r="GU605" t="s">
        <v>6</v>
      </c>
      <c r="GV605">
        <f t="shared" si="706"/>
        <v>0</v>
      </c>
      <c r="GW605">
        <v>1</v>
      </c>
      <c r="GX605">
        <f t="shared" si="707"/>
        <v>0</v>
      </c>
      <c r="HA605">
        <v>0</v>
      </c>
      <c r="HB605">
        <v>0</v>
      </c>
      <c r="IK605">
        <v>0</v>
      </c>
    </row>
    <row r="606" spans="1:255" x14ac:dyDescent="0.2">
      <c r="A606" s="2">
        <v>17</v>
      </c>
      <c r="B606" s="2">
        <v>1</v>
      </c>
      <c r="C606" s="2">
        <f>ROW(SmtRes!A1309)</f>
        <v>1309</v>
      </c>
      <c r="D606" s="2">
        <f>ROW(EtalonRes!A1272)</f>
        <v>1272</v>
      </c>
      <c r="E606" s="2" t="s">
        <v>868</v>
      </c>
      <c r="F606" s="2" t="s">
        <v>869</v>
      </c>
      <c r="G606" s="2" t="s">
        <v>870</v>
      </c>
      <c r="H606" s="2" t="s">
        <v>28</v>
      </c>
      <c r="I606" s="2">
        <f>ROUND(3/100,9)</f>
        <v>0.03</v>
      </c>
      <c r="J606" s="2">
        <v>0</v>
      </c>
      <c r="K606" s="2"/>
      <c r="L606" s="2"/>
      <c r="M606" s="2"/>
      <c r="N606" s="2"/>
      <c r="O606" s="2">
        <f t="shared" si="669"/>
        <v>9.4600000000000009</v>
      </c>
      <c r="P606" s="2">
        <f t="shared" si="670"/>
        <v>0</v>
      </c>
      <c r="Q606" s="2">
        <f t="shared" si="671"/>
        <v>7.0000000000000007E-2</v>
      </c>
      <c r="R606" s="2">
        <f t="shared" si="672"/>
        <v>0.03</v>
      </c>
      <c r="S606" s="2">
        <f t="shared" si="673"/>
        <v>9.39</v>
      </c>
      <c r="T606" s="2">
        <f t="shared" si="674"/>
        <v>0</v>
      </c>
      <c r="U606" s="2">
        <f t="shared" si="675"/>
        <v>1.1012999999999999</v>
      </c>
      <c r="V606" s="2">
        <f t="shared" si="676"/>
        <v>2.1000000000000003E-3</v>
      </c>
      <c r="W606" s="2">
        <f t="shared" si="677"/>
        <v>0</v>
      </c>
      <c r="X606" s="2">
        <f t="shared" si="678"/>
        <v>6.97</v>
      </c>
      <c r="Y606" s="2">
        <f t="shared" si="679"/>
        <v>4.71</v>
      </c>
      <c r="Z606" s="2"/>
      <c r="AA606" s="2">
        <v>16688585</v>
      </c>
      <c r="AB606" s="2">
        <f t="shared" si="680"/>
        <v>315.33</v>
      </c>
      <c r="AC606" s="2">
        <f t="shared" si="681"/>
        <v>0</v>
      </c>
      <c r="AD606" s="2">
        <f t="shared" si="682"/>
        <v>2.19</v>
      </c>
      <c r="AE606" s="2">
        <f t="shared" si="683"/>
        <v>0.95</v>
      </c>
      <c r="AF606" s="2">
        <f t="shared" si="684"/>
        <v>313.14</v>
      </c>
      <c r="AG606" s="2">
        <f t="shared" si="685"/>
        <v>0</v>
      </c>
      <c r="AH606" s="2">
        <f t="shared" si="686"/>
        <v>36.71</v>
      </c>
      <c r="AI606" s="2">
        <f t="shared" si="687"/>
        <v>7.0000000000000007E-2</v>
      </c>
      <c r="AJ606" s="2">
        <f t="shared" si="688"/>
        <v>0</v>
      </c>
      <c r="AK606" s="2">
        <v>315.33</v>
      </c>
      <c r="AL606" s="2">
        <v>0</v>
      </c>
      <c r="AM606" s="2">
        <v>2.19</v>
      </c>
      <c r="AN606" s="2">
        <v>0.95</v>
      </c>
      <c r="AO606" s="2">
        <v>313.14</v>
      </c>
      <c r="AP606" s="2">
        <v>0</v>
      </c>
      <c r="AQ606" s="2">
        <v>36.71</v>
      </c>
      <c r="AR606" s="2">
        <v>7.0000000000000007E-2</v>
      </c>
      <c r="AS606" s="2">
        <v>0</v>
      </c>
      <c r="AT606" s="2">
        <v>74</v>
      </c>
      <c r="AU606" s="2">
        <v>50</v>
      </c>
      <c r="AV606" s="2">
        <v>1</v>
      </c>
      <c r="AW606" s="2">
        <v>1</v>
      </c>
      <c r="AX606" s="2"/>
      <c r="AY606" s="2"/>
      <c r="AZ606" s="2">
        <v>1</v>
      </c>
      <c r="BA606" s="2">
        <v>1</v>
      </c>
      <c r="BB606" s="2">
        <v>1</v>
      </c>
      <c r="BC606" s="2">
        <v>1</v>
      </c>
      <c r="BD606" s="2" t="s">
        <v>6</v>
      </c>
      <c r="BE606" s="2" t="s">
        <v>6</v>
      </c>
      <c r="BF606" s="2" t="s">
        <v>6</v>
      </c>
      <c r="BG606" s="2" t="s">
        <v>6</v>
      </c>
      <c r="BH606" s="2">
        <v>0</v>
      </c>
      <c r="BI606" s="2">
        <v>1</v>
      </c>
      <c r="BJ606" s="2" t="s">
        <v>871</v>
      </c>
      <c r="BK606" s="2"/>
      <c r="BL606" s="2"/>
      <c r="BM606" s="2">
        <v>65001</v>
      </c>
      <c r="BN606" s="2">
        <v>0</v>
      </c>
      <c r="BO606" s="2" t="s">
        <v>6</v>
      </c>
      <c r="BP606" s="2">
        <v>0</v>
      </c>
      <c r="BQ606" s="2">
        <v>6</v>
      </c>
      <c r="BR606" s="2">
        <v>0</v>
      </c>
      <c r="BS606" s="2">
        <v>1</v>
      </c>
      <c r="BT606" s="2">
        <v>1</v>
      </c>
      <c r="BU606" s="2">
        <v>1</v>
      </c>
      <c r="BV606" s="2">
        <v>1</v>
      </c>
      <c r="BW606" s="2">
        <v>1</v>
      </c>
      <c r="BX606" s="2">
        <v>1</v>
      </c>
      <c r="BY606" s="2" t="s">
        <v>6</v>
      </c>
      <c r="BZ606" s="2">
        <v>74</v>
      </c>
      <c r="CA606" s="2">
        <v>50</v>
      </c>
      <c r="CB606" s="2"/>
      <c r="CC606" s="2"/>
      <c r="CD606" s="2"/>
      <c r="CE606" s="2"/>
      <c r="CF606" s="2">
        <v>0</v>
      </c>
      <c r="CG606" s="2">
        <v>0</v>
      </c>
      <c r="CH606" s="2"/>
      <c r="CI606" s="2"/>
      <c r="CJ606" s="2"/>
      <c r="CK606" s="2"/>
      <c r="CL606" s="2"/>
      <c r="CM606" s="2">
        <v>0</v>
      </c>
      <c r="CN606" s="2" t="s">
        <v>6</v>
      </c>
      <c r="CO606" s="2">
        <v>0</v>
      </c>
      <c r="CP606" s="2">
        <f t="shared" si="689"/>
        <v>9.4600000000000009</v>
      </c>
      <c r="CQ606" s="2">
        <f t="shared" si="690"/>
        <v>0</v>
      </c>
      <c r="CR606" s="2">
        <f t="shared" si="691"/>
        <v>2.19</v>
      </c>
      <c r="CS606" s="2">
        <f t="shared" si="692"/>
        <v>0.95</v>
      </c>
      <c r="CT606" s="2">
        <f t="shared" si="693"/>
        <v>313.14</v>
      </c>
      <c r="CU606" s="2">
        <f t="shared" si="694"/>
        <v>0</v>
      </c>
      <c r="CV606" s="2">
        <f t="shared" si="695"/>
        <v>36.71</v>
      </c>
      <c r="CW606" s="2">
        <f t="shared" si="696"/>
        <v>7.0000000000000007E-2</v>
      </c>
      <c r="CX606" s="2">
        <f t="shared" si="697"/>
        <v>0</v>
      </c>
      <c r="CY606" s="2">
        <f t="shared" si="698"/>
        <v>6.9708000000000006</v>
      </c>
      <c r="CZ606" s="2">
        <f t="shared" si="699"/>
        <v>4.71</v>
      </c>
      <c r="DA606" s="2"/>
      <c r="DB606" s="2"/>
      <c r="DC606" s="2" t="s">
        <v>6</v>
      </c>
      <c r="DD606" s="2" t="s">
        <v>6</v>
      </c>
      <c r="DE606" s="2" t="s">
        <v>6</v>
      </c>
      <c r="DF606" s="2" t="s">
        <v>6</v>
      </c>
      <c r="DG606" s="2" t="s">
        <v>6</v>
      </c>
      <c r="DH606" s="2" t="s">
        <v>6</v>
      </c>
      <c r="DI606" s="2" t="s">
        <v>6</v>
      </c>
      <c r="DJ606" s="2" t="s">
        <v>6</v>
      </c>
      <c r="DK606" s="2" t="s">
        <v>6</v>
      </c>
      <c r="DL606" s="2" t="s">
        <v>6</v>
      </c>
      <c r="DM606" s="2" t="s">
        <v>6</v>
      </c>
      <c r="DN606" s="2">
        <v>0</v>
      </c>
      <c r="DO606" s="2">
        <v>0</v>
      </c>
      <c r="DP606" s="2">
        <v>1</v>
      </c>
      <c r="DQ606" s="2">
        <v>1</v>
      </c>
      <c r="DR606" s="2"/>
      <c r="DS606" s="2"/>
      <c r="DT606" s="2"/>
      <c r="DU606" s="2">
        <v>1013</v>
      </c>
      <c r="DV606" s="2" t="s">
        <v>28</v>
      </c>
      <c r="DW606" s="2" t="s">
        <v>28</v>
      </c>
      <c r="DX606" s="2">
        <v>1</v>
      </c>
      <c r="DY606" s="2"/>
      <c r="DZ606" s="2"/>
      <c r="EA606" s="2"/>
      <c r="EB606" s="2"/>
      <c r="EC606" s="2"/>
      <c r="ED606" s="2"/>
      <c r="EE606" s="2">
        <v>16510574</v>
      </c>
      <c r="EF606" s="2">
        <v>6</v>
      </c>
      <c r="EG606" s="2" t="s">
        <v>39</v>
      </c>
      <c r="EH606" s="2">
        <v>0</v>
      </c>
      <c r="EI606" s="2" t="s">
        <v>6</v>
      </c>
      <c r="EJ606" s="2">
        <v>1</v>
      </c>
      <c r="EK606" s="2">
        <v>65001</v>
      </c>
      <c r="EL606" s="2" t="s">
        <v>630</v>
      </c>
      <c r="EM606" s="2" t="s">
        <v>631</v>
      </c>
      <c r="EN606" s="2"/>
      <c r="EO606" s="2" t="s">
        <v>6</v>
      </c>
      <c r="EP606" s="2"/>
      <c r="EQ606" s="2">
        <v>0</v>
      </c>
      <c r="ER606" s="2">
        <v>315.33</v>
      </c>
      <c r="ES606" s="2">
        <v>0</v>
      </c>
      <c r="ET606" s="2">
        <v>2.19</v>
      </c>
      <c r="EU606" s="2">
        <v>0.95</v>
      </c>
      <c r="EV606" s="2">
        <v>313.14</v>
      </c>
      <c r="EW606" s="2">
        <v>36.71</v>
      </c>
      <c r="EX606" s="2">
        <v>7.0000000000000007E-2</v>
      </c>
      <c r="EY606" s="2">
        <v>0</v>
      </c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>
        <v>0</v>
      </c>
      <c r="FR606" s="2">
        <f t="shared" si="700"/>
        <v>0</v>
      </c>
      <c r="FS606" s="2">
        <v>0</v>
      </c>
      <c r="FT606" s="2"/>
      <c r="FU606" s="2"/>
      <c r="FV606" s="2"/>
      <c r="FW606" s="2"/>
      <c r="FX606" s="2">
        <v>74</v>
      </c>
      <c r="FY606" s="2">
        <v>50</v>
      </c>
      <c r="FZ606" s="2"/>
      <c r="GA606" s="2" t="s">
        <v>6</v>
      </c>
      <c r="GB606" s="2"/>
      <c r="GC606" s="2"/>
      <c r="GD606" s="2">
        <v>0</v>
      </c>
      <c r="GE606" s="2"/>
      <c r="GF606" s="2">
        <v>2129386662</v>
      </c>
      <c r="GG606" s="2">
        <v>2</v>
      </c>
      <c r="GH606" s="2">
        <v>1</v>
      </c>
      <c r="GI606" s="2">
        <v>-2</v>
      </c>
      <c r="GJ606" s="2">
        <v>0</v>
      </c>
      <c r="GK606" s="2">
        <f>ROUND(R606*(R12)/100,2)</f>
        <v>0</v>
      </c>
      <c r="GL606" s="2">
        <f t="shared" si="701"/>
        <v>0</v>
      </c>
      <c r="GM606" s="2">
        <f t="shared" si="702"/>
        <v>21.14</v>
      </c>
      <c r="GN606" s="2">
        <f t="shared" si="703"/>
        <v>21.14</v>
      </c>
      <c r="GO606" s="2">
        <f t="shared" si="704"/>
        <v>0</v>
      </c>
      <c r="GP606" s="2">
        <f t="shared" si="705"/>
        <v>0</v>
      </c>
      <c r="GQ606" s="2"/>
      <c r="GR606" s="2">
        <v>0</v>
      </c>
      <c r="GS606" s="2">
        <v>3</v>
      </c>
      <c r="GT606" s="2">
        <v>0</v>
      </c>
      <c r="GU606" s="2" t="s">
        <v>6</v>
      </c>
      <c r="GV606" s="2">
        <f t="shared" si="706"/>
        <v>0</v>
      </c>
      <c r="GW606" s="2">
        <v>1</v>
      </c>
      <c r="GX606" s="2">
        <f t="shared" si="707"/>
        <v>0</v>
      </c>
      <c r="GY606" s="2"/>
      <c r="GZ606" s="2"/>
      <c r="HA606" s="2">
        <v>0</v>
      </c>
      <c r="HB606" s="2">
        <v>0</v>
      </c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>
        <v>0</v>
      </c>
      <c r="IL606" s="2"/>
      <c r="IM606" s="2"/>
      <c r="IN606" s="2"/>
      <c r="IO606" s="2"/>
      <c r="IP606" s="2"/>
      <c r="IQ606" s="2"/>
      <c r="IR606" s="2"/>
      <c r="IS606" s="2"/>
      <c r="IT606" s="2"/>
      <c r="IU606" s="2"/>
    </row>
    <row r="607" spans="1:255" x14ac:dyDescent="0.2">
      <c r="A607">
        <v>17</v>
      </c>
      <c r="B607">
        <v>1</v>
      </c>
      <c r="C607">
        <f>ROW(SmtRes!A1312)</f>
        <v>1312</v>
      </c>
      <c r="D607">
        <f>ROW(EtalonRes!A1276)</f>
        <v>1276</v>
      </c>
      <c r="E607" t="s">
        <v>868</v>
      </c>
      <c r="F607" t="s">
        <v>869</v>
      </c>
      <c r="G607" t="s">
        <v>870</v>
      </c>
      <c r="H607" t="s">
        <v>28</v>
      </c>
      <c r="I607">
        <f>ROUND(3/100,9)</f>
        <v>0.03</v>
      </c>
      <c r="J607">
        <v>0</v>
      </c>
      <c r="O607">
        <f t="shared" si="669"/>
        <v>67.45</v>
      </c>
      <c r="P607">
        <f t="shared" si="670"/>
        <v>0</v>
      </c>
      <c r="Q607">
        <f t="shared" si="671"/>
        <v>0.47</v>
      </c>
      <c r="R607">
        <f t="shared" si="672"/>
        <v>0.2</v>
      </c>
      <c r="S607">
        <f t="shared" si="673"/>
        <v>66.98</v>
      </c>
      <c r="T607">
        <f t="shared" si="674"/>
        <v>0</v>
      </c>
      <c r="U607">
        <f t="shared" si="675"/>
        <v>1.1012999999999999</v>
      </c>
      <c r="V607">
        <f t="shared" si="676"/>
        <v>2.1000000000000003E-3</v>
      </c>
      <c r="W607">
        <f t="shared" si="677"/>
        <v>0</v>
      </c>
      <c r="X607">
        <f t="shared" si="678"/>
        <v>49.71</v>
      </c>
      <c r="Y607">
        <f t="shared" si="679"/>
        <v>33.590000000000003</v>
      </c>
      <c r="AA607">
        <v>16688586</v>
      </c>
      <c r="AB607">
        <f t="shared" si="680"/>
        <v>315.33</v>
      </c>
      <c r="AC607">
        <f t="shared" si="681"/>
        <v>0</v>
      </c>
      <c r="AD607">
        <f t="shared" si="682"/>
        <v>2.19</v>
      </c>
      <c r="AE607">
        <f t="shared" si="683"/>
        <v>0.95</v>
      </c>
      <c r="AF607">
        <f t="shared" si="684"/>
        <v>313.14</v>
      </c>
      <c r="AG607">
        <f t="shared" si="685"/>
        <v>0</v>
      </c>
      <c r="AH607">
        <f t="shared" si="686"/>
        <v>36.71</v>
      </c>
      <c r="AI607">
        <f t="shared" si="687"/>
        <v>7.0000000000000007E-2</v>
      </c>
      <c r="AJ607">
        <f t="shared" si="688"/>
        <v>0</v>
      </c>
      <c r="AK607">
        <v>315.33</v>
      </c>
      <c r="AL607">
        <v>0</v>
      </c>
      <c r="AM607">
        <v>2.19</v>
      </c>
      <c r="AN607">
        <v>0.95</v>
      </c>
      <c r="AO607">
        <v>313.14</v>
      </c>
      <c r="AP607">
        <v>0</v>
      </c>
      <c r="AQ607">
        <v>36.71</v>
      </c>
      <c r="AR607">
        <v>7.0000000000000007E-2</v>
      </c>
      <c r="AS607">
        <v>0</v>
      </c>
      <c r="AT607">
        <v>74</v>
      </c>
      <c r="AU607">
        <v>50</v>
      </c>
      <c r="AV607">
        <v>1</v>
      </c>
      <c r="AW607">
        <v>1</v>
      </c>
      <c r="AZ607">
        <v>7.13</v>
      </c>
      <c r="BA607">
        <v>7.13</v>
      </c>
      <c r="BB607">
        <v>7.13</v>
      </c>
      <c r="BC607">
        <v>7.13</v>
      </c>
      <c r="BD607" t="s">
        <v>6</v>
      </c>
      <c r="BE607" t="s">
        <v>6</v>
      </c>
      <c r="BF607" t="s">
        <v>6</v>
      </c>
      <c r="BG607" t="s">
        <v>6</v>
      </c>
      <c r="BH607">
        <v>0</v>
      </c>
      <c r="BI607">
        <v>1</v>
      </c>
      <c r="BJ607" t="s">
        <v>871</v>
      </c>
      <c r="BM607">
        <v>65001</v>
      </c>
      <c r="BN607">
        <v>0</v>
      </c>
      <c r="BO607" t="s">
        <v>6</v>
      </c>
      <c r="BP607">
        <v>0</v>
      </c>
      <c r="BQ607">
        <v>6</v>
      </c>
      <c r="BR607">
        <v>0</v>
      </c>
      <c r="BS607">
        <v>7.13</v>
      </c>
      <c r="BT607">
        <v>1</v>
      </c>
      <c r="BU607">
        <v>1</v>
      </c>
      <c r="BV607">
        <v>1</v>
      </c>
      <c r="BW607">
        <v>1</v>
      </c>
      <c r="BX607">
        <v>1</v>
      </c>
      <c r="BY607" t="s">
        <v>6</v>
      </c>
      <c r="BZ607">
        <v>74</v>
      </c>
      <c r="CA607">
        <v>50</v>
      </c>
      <c r="CF607">
        <v>0</v>
      </c>
      <c r="CG607">
        <v>0</v>
      </c>
      <c r="CM607">
        <v>0</v>
      </c>
      <c r="CN607" t="s">
        <v>6</v>
      </c>
      <c r="CO607">
        <v>0</v>
      </c>
      <c r="CP607">
        <f t="shared" si="689"/>
        <v>67.45</v>
      </c>
      <c r="CQ607">
        <f t="shared" si="690"/>
        <v>0</v>
      </c>
      <c r="CR607">
        <f t="shared" si="691"/>
        <v>15.614699999999999</v>
      </c>
      <c r="CS607">
        <f t="shared" si="692"/>
        <v>6.7734999999999994</v>
      </c>
      <c r="CT607">
        <f t="shared" si="693"/>
        <v>2232.6882000000001</v>
      </c>
      <c r="CU607">
        <f t="shared" si="694"/>
        <v>0</v>
      </c>
      <c r="CV607">
        <f t="shared" si="695"/>
        <v>36.71</v>
      </c>
      <c r="CW607">
        <f t="shared" si="696"/>
        <v>7.0000000000000007E-2</v>
      </c>
      <c r="CX607">
        <f t="shared" si="697"/>
        <v>0</v>
      </c>
      <c r="CY607">
        <f t="shared" si="698"/>
        <v>49.713200000000008</v>
      </c>
      <c r="CZ607">
        <f t="shared" si="699"/>
        <v>33.590000000000003</v>
      </c>
      <c r="DC607" t="s">
        <v>6</v>
      </c>
      <c r="DD607" t="s">
        <v>6</v>
      </c>
      <c r="DE607" t="s">
        <v>6</v>
      </c>
      <c r="DF607" t="s">
        <v>6</v>
      </c>
      <c r="DG607" t="s">
        <v>6</v>
      </c>
      <c r="DH607" t="s">
        <v>6</v>
      </c>
      <c r="DI607" t="s">
        <v>6</v>
      </c>
      <c r="DJ607" t="s">
        <v>6</v>
      </c>
      <c r="DK607" t="s">
        <v>6</v>
      </c>
      <c r="DL607" t="s">
        <v>6</v>
      </c>
      <c r="DM607" t="s">
        <v>6</v>
      </c>
      <c r="DN607">
        <v>0</v>
      </c>
      <c r="DO607">
        <v>0</v>
      </c>
      <c r="DP607">
        <v>1</v>
      </c>
      <c r="DQ607">
        <v>1</v>
      </c>
      <c r="DU607">
        <v>1013</v>
      </c>
      <c r="DV607" t="s">
        <v>28</v>
      </c>
      <c r="DW607" t="s">
        <v>28</v>
      </c>
      <c r="DX607">
        <v>1</v>
      </c>
      <c r="EE607">
        <v>16510574</v>
      </c>
      <c r="EF607">
        <v>6</v>
      </c>
      <c r="EG607" t="s">
        <v>39</v>
      </c>
      <c r="EH607">
        <v>0</v>
      </c>
      <c r="EI607" t="s">
        <v>6</v>
      </c>
      <c r="EJ607">
        <v>1</v>
      </c>
      <c r="EK607">
        <v>65001</v>
      </c>
      <c r="EL607" t="s">
        <v>630</v>
      </c>
      <c r="EM607" t="s">
        <v>631</v>
      </c>
      <c r="EO607" t="s">
        <v>6</v>
      </c>
      <c r="EQ607">
        <v>0</v>
      </c>
      <c r="ER607">
        <v>315.33</v>
      </c>
      <c r="ES607">
        <v>0</v>
      </c>
      <c r="ET607">
        <v>2.19</v>
      </c>
      <c r="EU607">
        <v>0.95</v>
      </c>
      <c r="EV607">
        <v>313.14</v>
      </c>
      <c r="EW607">
        <v>36.71</v>
      </c>
      <c r="EX607">
        <v>7.0000000000000007E-2</v>
      </c>
      <c r="EY607">
        <v>0</v>
      </c>
      <c r="FQ607">
        <v>0</v>
      </c>
      <c r="FR607">
        <f t="shared" si="700"/>
        <v>0</v>
      </c>
      <c r="FS607">
        <v>0</v>
      </c>
      <c r="FX607">
        <v>74</v>
      </c>
      <c r="FY607">
        <v>50</v>
      </c>
      <c r="GA607" t="s">
        <v>6</v>
      </c>
      <c r="GD607">
        <v>0</v>
      </c>
      <c r="GF607">
        <v>2129386662</v>
      </c>
      <c r="GG607">
        <v>1</v>
      </c>
      <c r="GH607">
        <v>1</v>
      </c>
      <c r="GI607">
        <v>4</v>
      </c>
      <c r="GJ607">
        <v>0</v>
      </c>
      <c r="GK607">
        <f>ROUND(R607*(S12)/100,2)</f>
        <v>0</v>
      </c>
      <c r="GL607">
        <f t="shared" si="701"/>
        <v>0</v>
      </c>
      <c r="GM607">
        <f t="shared" si="702"/>
        <v>150.75</v>
      </c>
      <c r="GN607">
        <f t="shared" si="703"/>
        <v>150.75</v>
      </c>
      <c r="GO607">
        <f t="shared" si="704"/>
        <v>0</v>
      </c>
      <c r="GP607">
        <f t="shared" si="705"/>
        <v>0</v>
      </c>
      <c r="GR607">
        <v>0</v>
      </c>
      <c r="GS607">
        <v>3</v>
      </c>
      <c r="GT607">
        <v>0</v>
      </c>
      <c r="GU607" t="s">
        <v>6</v>
      </c>
      <c r="GV607">
        <f t="shared" si="706"/>
        <v>0</v>
      </c>
      <c r="GW607">
        <v>1</v>
      </c>
      <c r="GX607">
        <f t="shared" si="707"/>
        <v>0</v>
      </c>
      <c r="HA607">
        <v>0</v>
      </c>
      <c r="HB607">
        <v>0</v>
      </c>
      <c r="IK607">
        <v>0</v>
      </c>
    </row>
    <row r="608" spans="1:255" x14ac:dyDescent="0.2">
      <c r="A608" s="2">
        <v>17</v>
      </c>
      <c r="B608" s="2">
        <v>1</v>
      </c>
      <c r="C608" s="2">
        <f>ROW(SmtRes!A1315)</f>
        <v>1315</v>
      </c>
      <c r="D608" s="2">
        <f>ROW(EtalonRes!A1280)</f>
        <v>1280</v>
      </c>
      <c r="E608" s="2" t="s">
        <v>872</v>
      </c>
      <c r="F608" s="2" t="s">
        <v>873</v>
      </c>
      <c r="G608" s="2" t="s">
        <v>874</v>
      </c>
      <c r="H608" s="2" t="s">
        <v>28</v>
      </c>
      <c r="I608" s="2">
        <f>ROUND(1/100,9)</f>
        <v>0.01</v>
      </c>
      <c r="J608" s="2">
        <v>0</v>
      </c>
      <c r="K608" s="2"/>
      <c r="L608" s="2"/>
      <c r="M608" s="2"/>
      <c r="N608" s="2"/>
      <c r="O608" s="2">
        <f t="shared" si="669"/>
        <v>3.26</v>
      </c>
      <c r="P608" s="2">
        <f t="shared" si="670"/>
        <v>0</v>
      </c>
      <c r="Q608" s="2">
        <f t="shared" si="671"/>
        <v>0.08</v>
      </c>
      <c r="R608" s="2">
        <f t="shared" si="672"/>
        <v>0.04</v>
      </c>
      <c r="S608" s="2">
        <f t="shared" si="673"/>
        <v>3.18</v>
      </c>
      <c r="T608" s="2">
        <f t="shared" si="674"/>
        <v>0</v>
      </c>
      <c r="U608" s="2">
        <f t="shared" si="675"/>
        <v>0.37280000000000002</v>
      </c>
      <c r="V608" s="2">
        <f t="shared" si="676"/>
        <v>2.6000000000000003E-3</v>
      </c>
      <c r="W608" s="2">
        <f t="shared" si="677"/>
        <v>0</v>
      </c>
      <c r="X608" s="2">
        <f t="shared" si="678"/>
        <v>2.38</v>
      </c>
      <c r="Y608" s="2">
        <f t="shared" si="679"/>
        <v>1.61</v>
      </c>
      <c r="Z608" s="2"/>
      <c r="AA608" s="2">
        <v>16688585</v>
      </c>
      <c r="AB608" s="2">
        <f t="shared" si="680"/>
        <v>326.13</v>
      </c>
      <c r="AC608" s="2">
        <f t="shared" si="681"/>
        <v>0</v>
      </c>
      <c r="AD608" s="2">
        <f t="shared" si="682"/>
        <v>8.1300000000000008</v>
      </c>
      <c r="AE608" s="2">
        <f t="shared" si="683"/>
        <v>3.51</v>
      </c>
      <c r="AF608" s="2">
        <f t="shared" si="684"/>
        <v>318</v>
      </c>
      <c r="AG608" s="2">
        <f t="shared" si="685"/>
        <v>0</v>
      </c>
      <c r="AH608" s="2">
        <f t="shared" si="686"/>
        <v>37.28</v>
      </c>
      <c r="AI608" s="2">
        <f t="shared" si="687"/>
        <v>0.26</v>
      </c>
      <c r="AJ608" s="2">
        <f t="shared" si="688"/>
        <v>0</v>
      </c>
      <c r="AK608" s="2">
        <v>326.13</v>
      </c>
      <c r="AL608" s="2">
        <v>0</v>
      </c>
      <c r="AM608" s="2">
        <v>8.1300000000000008</v>
      </c>
      <c r="AN608" s="2">
        <v>3.51</v>
      </c>
      <c r="AO608" s="2">
        <v>318</v>
      </c>
      <c r="AP608" s="2">
        <v>0</v>
      </c>
      <c r="AQ608" s="2">
        <v>37.28</v>
      </c>
      <c r="AR608" s="2">
        <v>0.26</v>
      </c>
      <c r="AS608" s="2">
        <v>0</v>
      </c>
      <c r="AT608" s="2">
        <v>74</v>
      </c>
      <c r="AU608" s="2">
        <v>50</v>
      </c>
      <c r="AV608" s="2">
        <v>1</v>
      </c>
      <c r="AW608" s="2">
        <v>1</v>
      </c>
      <c r="AX608" s="2"/>
      <c r="AY608" s="2"/>
      <c r="AZ608" s="2">
        <v>1</v>
      </c>
      <c r="BA608" s="2">
        <v>1</v>
      </c>
      <c r="BB608" s="2">
        <v>1</v>
      </c>
      <c r="BC608" s="2">
        <v>1</v>
      </c>
      <c r="BD608" s="2" t="s">
        <v>6</v>
      </c>
      <c r="BE608" s="2" t="s">
        <v>6</v>
      </c>
      <c r="BF608" s="2" t="s">
        <v>6</v>
      </c>
      <c r="BG608" s="2" t="s">
        <v>6</v>
      </c>
      <c r="BH608" s="2">
        <v>0</v>
      </c>
      <c r="BI608" s="2">
        <v>1</v>
      </c>
      <c r="BJ608" s="2" t="s">
        <v>875</v>
      </c>
      <c r="BK608" s="2"/>
      <c r="BL608" s="2"/>
      <c r="BM608" s="2">
        <v>65001</v>
      </c>
      <c r="BN608" s="2">
        <v>0</v>
      </c>
      <c r="BO608" s="2" t="s">
        <v>6</v>
      </c>
      <c r="BP608" s="2">
        <v>0</v>
      </c>
      <c r="BQ608" s="2">
        <v>6</v>
      </c>
      <c r="BR608" s="2">
        <v>0</v>
      </c>
      <c r="BS608" s="2">
        <v>1</v>
      </c>
      <c r="BT608" s="2">
        <v>1</v>
      </c>
      <c r="BU608" s="2">
        <v>1</v>
      </c>
      <c r="BV608" s="2">
        <v>1</v>
      </c>
      <c r="BW608" s="2">
        <v>1</v>
      </c>
      <c r="BX608" s="2">
        <v>1</v>
      </c>
      <c r="BY608" s="2" t="s">
        <v>6</v>
      </c>
      <c r="BZ608" s="2">
        <v>74</v>
      </c>
      <c r="CA608" s="2">
        <v>50</v>
      </c>
      <c r="CB608" s="2"/>
      <c r="CC608" s="2"/>
      <c r="CD608" s="2"/>
      <c r="CE608" s="2"/>
      <c r="CF608" s="2">
        <v>0</v>
      </c>
      <c r="CG608" s="2">
        <v>0</v>
      </c>
      <c r="CH608" s="2"/>
      <c r="CI608" s="2"/>
      <c r="CJ608" s="2"/>
      <c r="CK608" s="2"/>
      <c r="CL608" s="2"/>
      <c r="CM608" s="2">
        <v>0</v>
      </c>
      <c r="CN608" s="2" t="s">
        <v>6</v>
      </c>
      <c r="CO608" s="2">
        <v>0</v>
      </c>
      <c r="CP608" s="2">
        <f t="shared" si="689"/>
        <v>3.2600000000000002</v>
      </c>
      <c r="CQ608" s="2">
        <f t="shared" si="690"/>
        <v>0</v>
      </c>
      <c r="CR608" s="2">
        <f t="shared" si="691"/>
        <v>8.1300000000000008</v>
      </c>
      <c r="CS608" s="2">
        <f t="shared" si="692"/>
        <v>3.51</v>
      </c>
      <c r="CT608" s="2">
        <f t="shared" si="693"/>
        <v>318</v>
      </c>
      <c r="CU608" s="2">
        <f t="shared" si="694"/>
        <v>0</v>
      </c>
      <c r="CV608" s="2">
        <f t="shared" si="695"/>
        <v>37.28</v>
      </c>
      <c r="CW608" s="2">
        <f t="shared" si="696"/>
        <v>0.26</v>
      </c>
      <c r="CX608" s="2">
        <f t="shared" si="697"/>
        <v>0</v>
      </c>
      <c r="CY608" s="2">
        <f t="shared" si="698"/>
        <v>2.3828</v>
      </c>
      <c r="CZ608" s="2">
        <f t="shared" si="699"/>
        <v>1.61</v>
      </c>
      <c r="DA608" s="2"/>
      <c r="DB608" s="2"/>
      <c r="DC608" s="2" t="s">
        <v>6</v>
      </c>
      <c r="DD608" s="2" t="s">
        <v>6</v>
      </c>
      <c r="DE608" s="2" t="s">
        <v>6</v>
      </c>
      <c r="DF608" s="2" t="s">
        <v>6</v>
      </c>
      <c r="DG608" s="2" t="s">
        <v>6</v>
      </c>
      <c r="DH608" s="2" t="s">
        <v>6</v>
      </c>
      <c r="DI608" s="2" t="s">
        <v>6</v>
      </c>
      <c r="DJ608" s="2" t="s">
        <v>6</v>
      </c>
      <c r="DK608" s="2" t="s">
        <v>6</v>
      </c>
      <c r="DL608" s="2" t="s">
        <v>6</v>
      </c>
      <c r="DM608" s="2" t="s">
        <v>6</v>
      </c>
      <c r="DN608" s="2">
        <v>0</v>
      </c>
      <c r="DO608" s="2">
        <v>0</v>
      </c>
      <c r="DP608" s="2">
        <v>1</v>
      </c>
      <c r="DQ608" s="2">
        <v>1</v>
      </c>
      <c r="DR608" s="2"/>
      <c r="DS608" s="2"/>
      <c r="DT608" s="2"/>
      <c r="DU608" s="2">
        <v>1013</v>
      </c>
      <c r="DV608" s="2" t="s">
        <v>28</v>
      </c>
      <c r="DW608" s="2" t="s">
        <v>28</v>
      </c>
      <c r="DX608" s="2">
        <v>1</v>
      </c>
      <c r="DY608" s="2"/>
      <c r="DZ608" s="2"/>
      <c r="EA608" s="2"/>
      <c r="EB608" s="2"/>
      <c r="EC608" s="2"/>
      <c r="ED608" s="2"/>
      <c r="EE608" s="2">
        <v>16510574</v>
      </c>
      <c r="EF608" s="2">
        <v>6</v>
      </c>
      <c r="EG608" s="2" t="s">
        <v>39</v>
      </c>
      <c r="EH608" s="2">
        <v>0</v>
      </c>
      <c r="EI608" s="2" t="s">
        <v>6</v>
      </c>
      <c r="EJ608" s="2">
        <v>1</v>
      </c>
      <c r="EK608" s="2">
        <v>65001</v>
      </c>
      <c r="EL608" s="2" t="s">
        <v>630</v>
      </c>
      <c r="EM608" s="2" t="s">
        <v>631</v>
      </c>
      <c r="EN608" s="2"/>
      <c r="EO608" s="2" t="s">
        <v>6</v>
      </c>
      <c r="EP608" s="2"/>
      <c r="EQ608" s="2">
        <v>0</v>
      </c>
      <c r="ER608" s="2">
        <v>326.13</v>
      </c>
      <c r="ES608" s="2">
        <v>0</v>
      </c>
      <c r="ET608" s="2">
        <v>8.1300000000000008</v>
      </c>
      <c r="EU608" s="2">
        <v>3.51</v>
      </c>
      <c r="EV608" s="2">
        <v>318</v>
      </c>
      <c r="EW608" s="2">
        <v>37.28</v>
      </c>
      <c r="EX608" s="2">
        <v>0.26</v>
      </c>
      <c r="EY608" s="2">
        <v>0</v>
      </c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>
        <v>0</v>
      </c>
      <c r="FR608" s="2">
        <f t="shared" si="700"/>
        <v>0</v>
      </c>
      <c r="FS608" s="2">
        <v>0</v>
      </c>
      <c r="FT608" s="2"/>
      <c r="FU608" s="2"/>
      <c r="FV608" s="2"/>
      <c r="FW608" s="2"/>
      <c r="FX608" s="2">
        <v>74</v>
      </c>
      <c r="FY608" s="2">
        <v>50</v>
      </c>
      <c r="FZ608" s="2"/>
      <c r="GA608" s="2" t="s">
        <v>6</v>
      </c>
      <c r="GB608" s="2"/>
      <c r="GC608" s="2"/>
      <c r="GD608" s="2">
        <v>0</v>
      </c>
      <c r="GE608" s="2"/>
      <c r="GF608" s="2">
        <v>-713653983</v>
      </c>
      <c r="GG608" s="2">
        <v>2</v>
      </c>
      <c r="GH608" s="2">
        <v>1</v>
      </c>
      <c r="GI608" s="2">
        <v>-2</v>
      </c>
      <c r="GJ608" s="2">
        <v>0</v>
      </c>
      <c r="GK608" s="2">
        <f>ROUND(R608*(R12)/100,2)</f>
        <v>0</v>
      </c>
      <c r="GL608" s="2">
        <f t="shared" si="701"/>
        <v>0</v>
      </c>
      <c r="GM608" s="2">
        <f t="shared" si="702"/>
        <v>7.25</v>
      </c>
      <c r="GN608" s="2">
        <f t="shared" si="703"/>
        <v>7.25</v>
      </c>
      <c r="GO608" s="2">
        <f t="shared" si="704"/>
        <v>0</v>
      </c>
      <c r="GP608" s="2">
        <f t="shared" si="705"/>
        <v>0</v>
      </c>
      <c r="GQ608" s="2"/>
      <c r="GR608" s="2">
        <v>0</v>
      </c>
      <c r="GS608" s="2">
        <v>3</v>
      </c>
      <c r="GT608" s="2">
        <v>0</v>
      </c>
      <c r="GU608" s="2" t="s">
        <v>6</v>
      </c>
      <c r="GV608" s="2">
        <f t="shared" si="706"/>
        <v>0</v>
      </c>
      <c r="GW608" s="2">
        <v>1</v>
      </c>
      <c r="GX608" s="2">
        <f t="shared" si="707"/>
        <v>0</v>
      </c>
      <c r="GY608" s="2"/>
      <c r="GZ608" s="2"/>
      <c r="HA608" s="2">
        <v>0</v>
      </c>
      <c r="HB608" s="2">
        <v>0</v>
      </c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>
        <v>0</v>
      </c>
      <c r="IL608" s="2"/>
      <c r="IM608" s="2"/>
      <c r="IN608" s="2"/>
      <c r="IO608" s="2"/>
      <c r="IP608" s="2"/>
      <c r="IQ608" s="2"/>
      <c r="IR608" s="2"/>
      <c r="IS608" s="2"/>
      <c r="IT608" s="2"/>
      <c r="IU608" s="2"/>
    </row>
    <row r="609" spans="1:255" x14ac:dyDescent="0.2">
      <c r="A609">
        <v>17</v>
      </c>
      <c r="B609">
        <v>1</v>
      </c>
      <c r="C609">
        <f>ROW(SmtRes!A1318)</f>
        <v>1318</v>
      </c>
      <c r="D609">
        <f>ROW(EtalonRes!A1284)</f>
        <v>1284</v>
      </c>
      <c r="E609" t="s">
        <v>872</v>
      </c>
      <c r="F609" t="s">
        <v>873</v>
      </c>
      <c r="G609" t="s">
        <v>874</v>
      </c>
      <c r="H609" t="s">
        <v>28</v>
      </c>
      <c r="I609">
        <f>ROUND(1/100,9)</f>
        <v>0.01</v>
      </c>
      <c r="J609">
        <v>0</v>
      </c>
      <c r="O609">
        <f t="shared" si="669"/>
        <v>23.25</v>
      </c>
      <c r="P609">
        <f t="shared" si="670"/>
        <v>0</v>
      </c>
      <c r="Q609">
        <f t="shared" si="671"/>
        <v>0.57999999999999996</v>
      </c>
      <c r="R609">
        <f t="shared" si="672"/>
        <v>0.25</v>
      </c>
      <c r="S609">
        <f t="shared" si="673"/>
        <v>22.67</v>
      </c>
      <c r="T609">
        <f t="shared" si="674"/>
        <v>0</v>
      </c>
      <c r="U609">
        <f t="shared" si="675"/>
        <v>0.37280000000000002</v>
      </c>
      <c r="V609">
        <f t="shared" si="676"/>
        <v>2.6000000000000003E-3</v>
      </c>
      <c r="W609">
        <f t="shared" si="677"/>
        <v>0</v>
      </c>
      <c r="X609">
        <f t="shared" si="678"/>
        <v>16.96</v>
      </c>
      <c r="Y609">
        <f t="shared" si="679"/>
        <v>11.46</v>
      </c>
      <c r="AA609">
        <v>16688586</v>
      </c>
      <c r="AB609">
        <f t="shared" si="680"/>
        <v>326.13</v>
      </c>
      <c r="AC609">
        <f t="shared" si="681"/>
        <v>0</v>
      </c>
      <c r="AD609">
        <f t="shared" si="682"/>
        <v>8.1300000000000008</v>
      </c>
      <c r="AE609">
        <f t="shared" si="683"/>
        <v>3.51</v>
      </c>
      <c r="AF609">
        <f t="shared" si="684"/>
        <v>318</v>
      </c>
      <c r="AG609">
        <f t="shared" si="685"/>
        <v>0</v>
      </c>
      <c r="AH609">
        <f t="shared" si="686"/>
        <v>37.28</v>
      </c>
      <c r="AI609">
        <f t="shared" si="687"/>
        <v>0.26</v>
      </c>
      <c r="AJ609">
        <f t="shared" si="688"/>
        <v>0</v>
      </c>
      <c r="AK609">
        <v>326.13</v>
      </c>
      <c r="AL609">
        <v>0</v>
      </c>
      <c r="AM609">
        <v>8.1300000000000008</v>
      </c>
      <c r="AN609">
        <v>3.51</v>
      </c>
      <c r="AO609">
        <v>318</v>
      </c>
      <c r="AP609">
        <v>0</v>
      </c>
      <c r="AQ609">
        <v>37.28</v>
      </c>
      <c r="AR609">
        <v>0.26</v>
      </c>
      <c r="AS609">
        <v>0</v>
      </c>
      <c r="AT609">
        <v>74</v>
      </c>
      <c r="AU609">
        <v>50</v>
      </c>
      <c r="AV609">
        <v>1</v>
      </c>
      <c r="AW609">
        <v>1</v>
      </c>
      <c r="AZ609">
        <v>7.13</v>
      </c>
      <c r="BA609">
        <v>7.13</v>
      </c>
      <c r="BB609">
        <v>7.13</v>
      </c>
      <c r="BC609">
        <v>7.13</v>
      </c>
      <c r="BD609" t="s">
        <v>6</v>
      </c>
      <c r="BE609" t="s">
        <v>6</v>
      </c>
      <c r="BF609" t="s">
        <v>6</v>
      </c>
      <c r="BG609" t="s">
        <v>6</v>
      </c>
      <c r="BH609">
        <v>0</v>
      </c>
      <c r="BI609">
        <v>1</v>
      </c>
      <c r="BJ609" t="s">
        <v>875</v>
      </c>
      <c r="BM609">
        <v>65001</v>
      </c>
      <c r="BN609">
        <v>0</v>
      </c>
      <c r="BO609" t="s">
        <v>6</v>
      </c>
      <c r="BP609">
        <v>0</v>
      </c>
      <c r="BQ609">
        <v>6</v>
      </c>
      <c r="BR609">
        <v>0</v>
      </c>
      <c r="BS609">
        <v>7.13</v>
      </c>
      <c r="BT609">
        <v>1</v>
      </c>
      <c r="BU609">
        <v>1</v>
      </c>
      <c r="BV609">
        <v>1</v>
      </c>
      <c r="BW609">
        <v>1</v>
      </c>
      <c r="BX609">
        <v>1</v>
      </c>
      <c r="BY609" t="s">
        <v>6</v>
      </c>
      <c r="BZ609">
        <v>74</v>
      </c>
      <c r="CA609">
        <v>50</v>
      </c>
      <c r="CF609">
        <v>0</v>
      </c>
      <c r="CG609">
        <v>0</v>
      </c>
      <c r="CM609">
        <v>0</v>
      </c>
      <c r="CN609" t="s">
        <v>6</v>
      </c>
      <c r="CO609">
        <v>0</v>
      </c>
      <c r="CP609">
        <f t="shared" si="689"/>
        <v>23.25</v>
      </c>
      <c r="CQ609">
        <f t="shared" si="690"/>
        <v>0</v>
      </c>
      <c r="CR609">
        <f t="shared" si="691"/>
        <v>57.966900000000003</v>
      </c>
      <c r="CS609">
        <f t="shared" si="692"/>
        <v>25.026299999999999</v>
      </c>
      <c r="CT609">
        <f t="shared" si="693"/>
        <v>2267.34</v>
      </c>
      <c r="CU609">
        <f t="shared" si="694"/>
        <v>0</v>
      </c>
      <c r="CV609">
        <f t="shared" si="695"/>
        <v>37.28</v>
      </c>
      <c r="CW609">
        <f t="shared" si="696"/>
        <v>0.26</v>
      </c>
      <c r="CX609">
        <f t="shared" si="697"/>
        <v>0</v>
      </c>
      <c r="CY609">
        <f t="shared" si="698"/>
        <v>16.960800000000003</v>
      </c>
      <c r="CZ609">
        <f t="shared" si="699"/>
        <v>11.46</v>
      </c>
      <c r="DC609" t="s">
        <v>6</v>
      </c>
      <c r="DD609" t="s">
        <v>6</v>
      </c>
      <c r="DE609" t="s">
        <v>6</v>
      </c>
      <c r="DF609" t="s">
        <v>6</v>
      </c>
      <c r="DG609" t="s">
        <v>6</v>
      </c>
      <c r="DH609" t="s">
        <v>6</v>
      </c>
      <c r="DI609" t="s">
        <v>6</v>
      </c>
      <c r="DJ609" t="s">
        <v>6</v>
      </c>
      <c r="DK609" t="s">
        <v>6</v>
      </c>
      <c r="DL609" t="s">
        <v>6</v>
      </c>
      <c r="DM609" t="s">
        <v>6</v>
      </c>
      <c r="DN609">
        <v>0</v>
      </c>
      <c r="DO609">
        <v>0</v>
      </c>
      <c r="DP609">
        <v>1</v>
      </c>
      <c r="DQ609">
        <v>1</v>
      </c>
      <c r="DU609">
        <v>1013</v>
      </c>
      <c r="DV609" t="s">
        <v>28</v>
      </c>
      <c r="DW609" t="s">
        <v>28</v>
      </c>
      <c r="DX609">
        <v>1</v>
      </c>
      <c r="EE609">
        <v>16510574</v>
      </c>
      <c r="EF609">
        <v>6</v>
      </c>
      <c r="EG609" t="s">
        <v>39</v>
      </c>
      <c r="EH609">
        <v>0</v>
      </c>
      <c r="EI609" t="s">
        <v>6</v>
      </c>
      <c r="EJ609">
        <v>1</v>
      </c>
      <c r="EK609">
        <v>65001</v>
      </c>
      <c r="EL609" t="s">
        <v>630</v>
      </c>
      <c r="EM609" t="s">
        <v>631</v>
      </c>
      <c r="EO609" t="s">
        <v>6</v>
      </c>
      <c r="EQ609">
        <v>0</v>
      </c>
      <c r="ER609">
        <v>326.13</v>
      </c>
      <c r="ES609">
        <v>0</v>
      </c>
      <c r="ET609">
        <v>8.1300000000000008</v>
      </c>
      <c r="EU609">
        <v>3.51</v>
      </c>
      <c r="EV609">
        <v>318</v>
      </c>
      <c r="EW609">
        <v>37.28</v>
      </c>
      <c r="EX609">
        <v>0.26</v>
      </c>
      <c r="EY609">
        <v>0</v>
      </c>
      <c r="FQ609">
        <v>0</v>
      </c>
      <c r="FR609">
        <f t="shared" si="700"/>
        <v>0</v>
      </c>
      <c r="FS609">
        <v>0</v>
      </c>
      <c r="FX609">
        <v>74</v>
      </c>
      <c r="FY609">
        <v>50</v>
      </c>
      <c r="GA609" t="s">
        <v>6</v>
      </c>
      <c r="GD609">
        <v>0</v>
      </c>
      <c r="GF609">
        <v>-713653983</v>
      </c>
      <c r="GG609">
        <v>1</v>
      </c>
      <c r="GH609">
        <v>1</v>
      </c>
      <c r="GI609">
        <v>4</v>
      </c>
      <c r="GJ609">
        <v>0</v>
      </c>
      <c r="GK609">
        <f>ROUND(R609*(S12)/100,2)</f>
        <v>0</v>
      </c>
      <c r="GL609">
        <f t="shared" si="701"/>
        <v>0</v>
      </c>
      <c r="GM609">
        <f t="shared" si="702"/>
        <v>51.67</v>
      </c>
      <c r="GN609">
        <f t="shared" si="703"/>
        <v>51.67</v>
      </c>
      <c r="GO609">
        <f t="shared" si="704"/>
        <v>0</v>
      </c>
      <c r="GP609">
        <f t="shared" si="705"/>
        <v>0</v>
      </c>
      <c r="GR609">
        <v>0</v>
      </c>
      <c r="GS609">
        <v>3</v>
      </c>
      <c r="GT609">
        <v>0</v>
      </c>
      <c r="GU609" t="s">
        <v>6</v>
      </c>
      <c r="GV609">
        <f t="shared" si="706"/>
        <v>0</v>
      </c>
      <c r="GW609">
        <v>1</v>
      </c>
      <c r="GX609">
        <f t="shared" si="707"/>
        <v>0</v>
      </c>
      <c r="HA609">
        <v>0</v>
      </c>
      <c r="HB609">
        <v>0</v>
      </c>
      <c r="IK609">
        <v>0</v>
      </c>
    </row>
    <row r="610" spans="1:255" x14ac:dyDescent="0.2">
      <c r="A610" s="2">
        <v>17</v>
      </c>
      <c r="B610" s="2">
        <v>1</v>
      </c>
      <c r="C610" s="2">
        <f>ROW(SmtRes!A1333)</f>
        <v>1333</v>
      </c>
      <c r="D610" s="2">
        <f>ROW(EtalonRes!A1301)</f>
        <v>1301</v>
      </c>
      <c r="E610" s="2" t="s">
        <v>876</v>
      </c>
      <c r="F610" s="2" t="s">
        <v>877</v>
      </c>
      <c r="G610" s="2" t="s">
        <v>878</v>
      </c>
      <c r="H610" s="2" t="s">
        <v>53</v>
      </c>
      <c r="I610" s="2">
        <f>ROUND(10/100,9)</f>
        <v>0.1</v>
      </c>
      <c r="J610" s="2">
        <v>0</v>
      </c>
      <c r="K610" s="2"/>
      <c r="L610" s="2"/>
      <c r="M610" s="2"/>
      <c r="N610" s="2"/>
      <c r="O610" s="2">
        <f t="shared" si="669"/>
        <v>392.3</v>
      </c>
      <c r="P610" s="2">
        <f t="shared" si="670"/>
        <v>5.59</v>
      </c>
      <c r="Q610" s="2">
        <f t="shared" si="671"/>
        <v>169.68</v>
      </c>
      <c r="R610" s="2">
        <f t="shared" si="672"/>
        <v>22.97</v>
      </c>
      <c r="S610" s="2">
        <f t="shared" si="673"/>
        <v>217.03</v>
      </c>
      <c r="T610" s="2">
        <f t="shared" si="674"/>
        <v>0</v>
      </c>
      <c r="U610" s="2">
        <f t="shared" si="675"/>
        <v>21.877600000000001</v>
      </c>
      <c r="V610" s="2">
        <f t="shared" si="676"/>
        <v>1.7050000000000001</v>
      </c>
      <c r="W610" s="2">
        <f t="shared" si="677"/>
        <v>0</v>
      </c>
      <c r="X610" s="2">
        <f t="shared" si="678"/>
        <v>276</v>
      </c>
      <c r="Y610" s="2">
        <f t="shared" si="679"/>
        <v>170.4</v>
      </c>
      <c r="Z610" s="2"/>
      <c r="AA610" s="2">
        <v>16688585</v>
      </c>
      <c r="AB610" s="2">
        <f t="shared" si="680"/>
        <v>3922.9744999999998</v>
      </c>
      <c r="AC610" s="2">
        <f t="shared" si="681"/>
        <v>55.88</v>
      </c>
      <c r="AD610" s="2">
        <f>ROUND(((((ET610*1.25))-((EU610*1.25)))+AE610),6)</f>
        <v>1696.8375000000001</v>
      </c>
      <c r="AE610" s="2">
        <f>ROUND(((EU610*1.25)),6)</f>
        <v>229.66249999999999</v>
      </c>
      <c r="AF610" s="2">
        <f>ROUND(((EV610*1.15)),6)</f>
        <v>2170.2570000000001</v>
      </c>
      <c r="AG610" s="2">
        <f t="shared" si="685"/>
        <v>0</v>
      </c>
      <c r="AH610" s="2">
        <f>((EW610*1.15))</f>
        <v>218.77599999999998</v>
      </c>
      <c r="AI610" s="2">
        <f>((EX610*1.25))</f>
        <v>17.05</v>
      </c>
      <c r="AJ610" s="2">
        <f t="shared" si="688"/>
        <v>0</v>
      </c>
      <c r="AK610" s="2">
        <v>3300.53</v>
      </c>
      <c r="AL610" s="2">
        <v>55.88</v>
      </c>
      <c r="AM610" s="2">
        <v>1357.47</v>
      </c>
      <c r="AN610" s="2">
        <v>183.73</v>
      </c>
      <c r="AO610" s="2">
        <v>1887.18</v>
      </c>
      <c r="AP610" s="2">
        <v>0</v>
      </c>
      <c r="AQ610" s="2">
        <v>190.24</v>
      </c>
      <c r="AR610" s="2">
        <v>13.64</v>
      </c>
      <c r="AS610" s="2">
        <v>0</v>
      </c>
      <c r="AT610" s="2">
        <v>115</v>
      </c>
      <c r="AU610" s="2">
        <v>71</v>
      </c>
      <c r="AV610" s="2">
        <v>1</v>
      </c>
      <c r="AW610" s="2">
        <v>1</v>
      </c>
      <c r="AX610" s="2"/>
      <c r="AY610" s="2"/>
      <c r="AZ610" s="2">
        <v>1</v>
      </c>
      <c r="BA610" s="2">
        <v>1</v>
      </c>
      <c r="BB610" s="2">
        <v>1</v>
      </c>
      <c r="BC610" s="2">
        <v>1</v>
      </c>
      <c r="BD610" s="2" t="s">
        <v>6</v>
      </c>
      <c r="BE610" s="2" t="s">
        <v>6</v>
      </c>
      <c r="BF610" s="2" t="s">
        <v>6</v>
      </c>
      <c r="BG610" s="2" t="s">
        <v>6</v>
      </c>
      <c r="BH610" s="2">
        <v>0</v>
      </c>
      <c r="BI610" s="2">
        <v>1</v>
      </c>
      <c r="BJ610" s="2" t="s">
        <v>879</v>
      </c>
      <c r="BK610" s="2"/>
      <c r="BL610" s="2"/>
      <c r="BM610" s="2">
        <v>16001</v>
      </c>
      <c r="BN610" s="2">
        <v>0</v>
      </c>
      <c r="BO610" s="2" t="s">
        <v>6</v>
      </c>
      <c r="BP610" s="2">
        <v>0</v>
      </c>
      <c r="BQ610" s="2">
        <v>2</v>
      </c>
      <c r="BR610" s="2">
        <v>0</v>
      </c>
      <c r="BS610" s="2">
        <v>1</v>
      </c>
      <c r="BT610" s="2">
        <v>1</v>
      </c>
      <c r="BU610" s="2">
        <v>1</v>
      </c>
      <c r="BV610" s="2">
        <v>1</v>
      </c>
      <c r="BW610" s="2">
        <v>1</v>
      </c>
      <c r="BX610" s="2">
        <v>1</v>
      </c>
      <c r="BY610" s="2" t="s">
        <v>6</v>
      </c>
      <c r="BZ610" s="2">
        <v>128</v>
      </c>
      <c r="CA610" s="2">
        <v>83</v>
      </c>
      <c r="CB610" s="2"/>
      <c r="CC610" s="2"/>
      <c r="CD610" s="2"/>
      <c r="CE610" s="2"/>
      <c r="CF610" s="2">
        <v>0</v>
      </c>
      <c r="CG610" s="2">
        <v>0</v>
      </c>
      <c r="CH610" s="2"/>
      <c r="CI610" s="2"/>
      <c r="CJ610" s="2"/>
      <c r="CK610" s="2"/>
      <c r="CL610" s="2"/>
      <c r="CM610" s="2">
        <v>0</v>
      </c>
      <c r="CN610" s="2" t="s">
        <v>1583</v>
      </c>
      <c r="CO610" s="2">
        <v>0</v>
      </c>
      <c r="CP610" s="2">
        <f t="shared" si="689"/>
        <v>392.3</v>
      </c>
      <c r="CQ610" s="2">
        <f t="shared" si="690"/>
        <v>55.88</v>
      </c>
      <c r="CR610" s="2">
        <f t="shared" si="691"/>
        <v>1696.8375000000001</v>
      </c>
      <c r="CS610" s="2">
        <f t="shared" si="692"/>
        <v>229.66249999999999</v>
      </c>
      <c r="CT610" s="2">
        <f t="shared" si="693"/>
        <v>2170.2570000000001</v>
      </c>
      <c r="CU610" s="2">
        <f t="shared" si="694"/>
        <v>0</v>
      </c>
      <c r="CV610" s="2">
        <f t="shared" si="695"/>
        <v>218.77599999999998</v>
      </c>
      <c r="CW610" s="2">
        <f t="shared" si="696"/>
        <v>17.05</v>
      </c>
      <c r="CX610" s="2">
        <f t="shared" si="697"/>
        <v>0</v>
      </c>
      <c r="CY610" s="2">
        <f t="shared" si="698"/>
        <v>276</v>
      </c>
      <c r="CZ610" s="2">
        <f t="shared" si="699"/>
        <v>170.4</v>
      </c>
      <c r="DA610" s="2"/>
      <c r="DB610" s="2"/>
      <c r="DC610" s="2" t="s">
        <v>6</v>
      </c>
      <c r="DD610" s="2" t="s">
        <v>6</v>
      </c>
      <c r="DE610" s="2" t="s">
        <v>96</v>
      </c>
      <c r="DF610" s="2" t="s">
        <v>96</v>
      </c>
      <c r="DG610" s="2" t="s">
        <v>97</v>
      </c>
      <c r="DH610" s="2" t="s">
        <v>6</v>
      </c>
      <c r="DI610" s="2" t="s">
        <v>97</v>
      </c>
      <c r="DJ610" s="2" t="s">
        <v>96</v>
      </c>
      <c r="DK610" s="2" t="s">
        <v>6</v>
      </c>
      <c r="DL610" s="2" t="s">
        <v>6</v>
      </c>
      <c r="DM610" s="2" t="s">
        <v>6</v>
      </c>
      <c r="DN610" s="2">
        <v>0</v>
      </c>
      <c r="DO610" s="2">
        <v>0</v>
      </c>
      <c r="DP610" s="2">
        <v>1</v>
      </c>
      <c r="DQ610" s="2">
        <v>1</v>
      </c>
      <c r="DR610" s="2"/>
      <c r="DS610" s="2"/>
      <c r="DT610" s="2"/>
      <c r="DU610" s="2">
        <v>1003</v>
      </c>
      <c r="DV610" s="2" t="s">
        <v>53</v>
      </c>
      <c r="DW610" s="2" t="s">
        <v>53</v>
      </c>
      <c r="DX610" s="2">
        <v>100</v>
      </c>
      <c r="DY610" s="2"/>
      <c r="DZ610" s="2"/>
      <c r="EA610" s="2"/>
      <c r="EB610" s="2"/>
      <c r="EC610" s="2"/>
      <c r="ED610" s="2"/>
      <c r="EE610" s="2">
        <v>16510514</v>
      </c>
      <c r="EF610" s="2">
        <v>2</v>
      </c>
      <c r="EG610" s="2" t="s">
        <v>20</v>
      </c>
      <c r="EH610" s="2">
        <v>0</v>
      </c>
      <c r="EI610" s="2" t="s">
        <v>6</v>
      </c>
      <c r="EJ610" s="2">
        <v>1</v>
      </c>
      <c r="EK610" s="2">
        <v>16001</v>
      </c>
      <c r="EL610" s="2" t="s">
        <v>647</v>
      </c>
      <c r="EM610" s="2" t="s">
        <v>648</v>
      </c>
      <c r="EN610" s="2"/>
      <c r="EO610" s="2" t="s">
        <v>100</v>
      </c>
      <c r="EP610" s="2"/>
      <c r="EQ610" s="2">
        <v>0</v>
      </c>
      <c r="ER610" s="2">
        <v>3300.53</v>
      </c>
      <c r="ES610" s="2">
        <v>55.88</v>
      </c>
      <c r="ET610" s="2">
        <v>1357.47</v>
      </c>
      <c r="EU610" s="2">
        <v>183.73</v>
      </c>
      <c r="EV610" s="2">
        <v>1887.18</v>
      </c>
      <c r="EW610" s="2">
        <v>190.24</v>
      </c>
      <c r="EX610" s="2">
        <v>13.64</v>
      </c>
      <c r="EY610" s="2">
        <v>0</v>
      </c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>
        <v>0</v>
      </c>
      <c r="FR610" s="2">
        <f t="shared" si="700"/>
        <v>0</v>
      </c>
      <c r="FS610" s="2">
        <v>0</v>
      </c>
      <c r="FT610" s="2" t="s">
        <v>23</v>
      </c>
      <c r="FU610" s="2" t="s">
        <v>24</v>
      </c>
      <c r="FV610" s="2"/>
      <c r="FW610" s="2"/>
      <c r="FX610" s="2">
        <v>115.2</v>
      </c>
      <c r="FY610" s="2">
        <v>70.55</v>
      </c>
      <c r="FZ610" s="2"/>
      <c r="GA610" s="2" t="s">
        <v>6</v>
      </c>
      <c r="GB610" s="2"/>
      <c r="GC610" s="2"/>
      <c r="GD610" s="2">
        <v>0</v>
      </c>
      <c r="GE610" s="2"/>
      <c r="GF610" s="2">
        <v>-506903989</v>
      </c>
      <c r="GG610" s="2">
        <v>2</v>
      </c>
      <c r="GH610" s="2">
        <v>1</v>
      </c>
      <c r="GI610" s="2">
        <v>-2</v>
      </c>
      <c r="GJ610" s="2">
        <v>0</v>
      </c>
      <c r="GK610" s="2">
        <f>ROUND(R610*(R12)/100,2)</f>
        <v>0</v>
      </c>
      <c r="GL610" s="2">
        <f t="shared" si="701"/>
        <v>0</v>
      </c>
      <c r="GM610" s="2">
        <f t="shared" si="702"/>
        <v>838.7</v>
      </c>
      <c r="GN610" s="2">
        <f t="shared" si="703"/>
        <v>838.7</v>
      </c>
      <c r="GO610" s="2">
        <f t="shared" si="704"/>
        <v>0</v>
      </c>
      <c r="GP610" s="2">
        <f t="shared" si="705"/>
        <v>0</v>
      </c>
      <c r="GQ610" s="2"/>
      <c r="GR610" s="2">
        <v>0</v>
      </c>
      <c r="GS610" s="2">
        <v>3</v>
      </c>
      <c r="GT610" s="2">
        <v>0</v>
      </c>
      <c r="GU610" s="2" t="s">
        <v>6</v>
      </c>
      <c r="GV610" s="2">
        <f t="shared" si="706"/>
        <v>0</v>
      </c>
      <c r="GW610" s="2">
        <v>1</v>
      </c>
      <c r="GX610" s="2">
        <f t="shared" si="707"/>
        <v>0</v>
      </c>
      <c r="GY610" s="2"/>
      <c r="GZ610" s="2"/>
      <c r="HA610" s="2">
        <v>0</v>
      </c>
      <c r="HB610" s="2">
        <v>0</v>
      </c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>
        <v>0</v>
      </c>
      <c r="IL610" s="2"/>
      <c r="IM610" s="2"/>
      <c r="IN610" s="2"/>
      <c r="IO610" s="2"/>
      <c r="IP610" s="2"/>
      <c r="IQ610" s="2"/>
      <c r="IR610" s="2"/>
      <c r="IS610" s="2"/>
      <c r="IT610" s="2"/>
      <c r="IU610" s="2"/>
    </row>
    <row r="611" spans="1:255" x14ac:dyDescent="0.2">
      <c r="A611">
        <v>17</v>
      </c>
      <c r="B611">
        <v>1</v>
      </c>
      <c r="C611">
        <f>ROW(SmtRes!A1348)</f>
        <v>1348</v>
      </c>
      <c r="D611">
        <f>ROW(EtalonRes!A1318)</f>
        <v>1318</v>
      </c>
      <c r="E611" t="s">
        <v>876</v>
      </c>
      <c r="F611" t="s">
        <v>877</v>
      </c>
      <c r="G611" t="s">
        <v>878</v>
      </c>
      <c r="H611" t="s">
        <v>53</v>
      </c>
      <c r="I611">
        <f>ROUND(10/100,9)</f>
        <v>0.1</v>
      </c>
      <c r="J611">
        <v>0</v>
      </c>
      <c r="O611">
        <f t="shared" si="669"/>
        <v>2797.08</v>
      </c>
      <c r="P611">
        <f t="shared" si="670"/>
        <v>39.840000000000003</v>
      </c>
      <c r="Q611">
        <f t="shared" si="671"/>
        <v>1209.8499999999999</v>
      </c>
      <c r="R611">
        <f t="shared" si="672"/>
        <v>163.75</v>
      </c>
      <c r="S611">
        <f t="shared" si="673"/>
        <v>1547.39</v>
      </c>
      <c r="T611">
        <f t="shared" si="674"/>
        <v>0</v>
      </c>
      <c r="U611">
        <f t="shared" si="675"/>
        <v>21.877600000000001</v>
      </c>
      <c r="V611">
        <f t="shared" si="676"/>
        <v>1.7050000000000001</v>
      </c>
      <c r="W611">
        <f t="shared" si="677"/>
        <v>0</v>
      </c>
      <c r="X611">
        <f t="shared" si="678"/>
        <v>1967.81</v>
      </c>
      <c r="Y611">
        <f t="shared" si="679"/>
        <v>1214.9100000000001</v>
      </c>
      <c r="AA611">
        <v>16688586</v>
      </c>
      <c r="AB611">
        <f t="shared" si="680"/>
        <v>3922.9744999999998</v>
      </c>
      <c r="AC611">
        <f t="shared" si="681"/>
        <v>55.88</v>
      </c>
      <c r="AD611">
        <f>ROUND(((((ET611*1.25))-((EU611*1.25)))+AE611),6)</f>
        <v>1696.8375000000001</v>
      </c>
      <c r="AE611">
        <f>ROUND(((EU611*1.25)),6)</f>
        <v>229.66249999999999</v>
      </c>
      <c r="AF611">
        <f>ROUND(((EV611*1.15)),6)</f>
        <v>2170.2570000000001</v>
      </c>
      <c r="AG611">
        <f t="shared" si="685"/>
        <v>0</v>
      </c>
      <c r="AH611">
        <f>((EW611*1.15))</f>
        <v>218.77599999999998</v>
      </c>
      <c r="AI611">
        <f>((EX611*1.25))</f>
        <v>17.05</v>
      </c>
      <c r="AJ611">
        <f t="shared" si="688"/>
        <v>0</v>
      </c>
      <c r="AK611">
        <v>3300.53</v>
      </c>
      <c r="AL611">
        <v>55.88</v>
      </c>
      <c r="AM611">
        <v>1357.47</v>
      </c>
      <c r="AN611">
        <v>183.73</v>
      </c>
      <c r="AO611">
        <v>1887.18</v>
      </c>
      <c r="AP611">
        <v>0</v>
      </c>
      <c r="AQ611">
        <v>190.24</v>
      </c>
      <c r="AR611">
        <v>13.64</v>
      </c>
      <c r="AS611">
        <v>0</v>
      </c>
      <c r="AT611">
        <v>115</v>
      </c>
      <c r="AU611">
        <v>71</v>
      </c>
      <c r="AV611">
        <v>1</v>
      </c>
      <c r="AW611">
        <v>1</v>
      </c>
      <c r="AZ611">
        <v>7.13</v>
      </c>
      <c r="BA611">
        <v>7.13</v>
      </c>
      <c r="BB611">
        <v>7.13</v>
      </c>
      <c r="BC611">
        <v>7.13</v>
      </c>
      <c r="BD611" t="s">
        <v>6</v>
      </c>
      <c r="BE611" t="s">
        <v>6</v>
      </c>
      <c r="BF611" t="s">
        <v>6</v>
      </c>
      <c r="BG611" t="s">
        <v>6</v>
      </c>
      <c r="BH611">
        <v>0</v>
      </c>
      <c r="BI611">
        <v>1</v>
      </c>
      <c r="BJ611" t="s">
        <v>879</v>
      </c>
      <c r="BM611">
        <v>16001</v>
      </c>
      <c r="BN611">
        <v>0</v>
      </c>
      <c r="BO611" t="s">
        <v>6</v>
      </c>
      <c r="BP611">
        <v>0</v>
      </c>
      <c r="BQ611">
        <v>2</v>
      </c>
      <c r="BR611">
        <v>0</v>
      </c>
      <c r="BS611">
        <v>7.13</v>
      </c>
      <c r="BT611">
        <v>1</v>
      </c>
      <c r="BU611">
        <v>1</v>
      </c>
      <c r="BV611">
        <v>1</v>
      </c>
      <c r="BW611">
        <v>1</v>
      </c>
      <c r="BX611">
        <v>1</v>
      </c>
      <c r="BY611" t="s">
        <v>6</v>
      </c>
      <c r="BZ611">
        <v>128</v>
      </c>
      <c r="CA611">
        <v>83</v>
      </c>
      <c r="CF611">
        <v>0</v>
      </c>
      <c r="CG611">
        <v>0</v>
      </c>
      <c r="CM611">
        <v>0</v>
      </c>
      <c r="CN611" t="s">
        <v>1583</v>
      </c>
      <c r="CO611">
        <v>0</v>
      </c>
      <c r="CP611">
        <f t="shared" si="689"/>
        <v>2797.08</v>
      </c>
      <c r="CQ611">
        <f t="shared" si="690"/>
        <v>398.42439999999999</v>
      </c>
      <c r="CR611">
        <f t="shared" si="691"/>
        <v>12098.451375000001</v>
      </c>
      <c r="CS611">
        <f t="shared" si="692"/>
        <v>1637.4936249999998</v>
      </c>
      <c r="CT611">
        <f t="shared" si="693"/>
        <v>15473.932409999999</v>
      </c>
      <c r="CU611">
        <f t="shared" si="694"/>
        <v>0</v>
      </c>
      <c r="CV611">
        <f t="shared" si="695"/>
        <v>218.77599999999998</v>
      </c>
      <c r="CW611">
        <f t="shared" si="696"/>
        <v>17.05</v>
      </c>
      <c r="CX611">
        <f t="shared" si="697"/>
        <v>0</v>
      </c>
      <c r="CY611">
        <f t="shared" si="698"/>
        <v>1967.8110000000001</v>
      </c>
      <c r="CZ611">
        <f t="shared" si="699"/>
        <v>1214.9094</v>
      </c>
      <c r="DC611" t="s">
        <v>6</v>
      </c>
      <c r="DD611" t="s">
        <v>6</v>
      </c>
      <c r="DE611" t="s">
        <v>96</v>
      </c>
      <c r="DF611" t="s">
        <v>96</v>
      </c>
      <c r="DG611" t="s">
        <v>97</v>
      </c>
      <c r="DH611" t="s">
        <v>6</v>
      </c>
      <c r="DI611" t="s">
        <v>97</v>
      </c>
      <c r="DJ611" t="s">
        <v>96</v>
      </c>
      <c r="DK611" t="s">
        <v>6</v>
      </c>
      <c r="DL611" t="s">
        <v>6</v>
      </c>
      <c r="DM611" t="s">
        <v>6</v>
      </c>
      <c r="DN611">
        <v>0</v>
      </c>
      <c r="DO611">
        <v>0</v>
      </c>
      <c r="DP611">
        <v>1</v>
      </c>
      <c r="DQ611">
        <v>1</v>
      </c>
      <c r="DU611">
        <v>1003</v>
      </c>
      <c r="DV611" t="s">
        <v>53</v>
      </c>
      <c r="DW611" t="s">
        <v>53</v>
      </c>
      <c r="DX611">
        <v>100</v>
      </c>
      <c r="EE611">
        <v>16510514</v>
      </c>
      <c r="EF611">
        <v>2</v>
      </c>
      <c r="EG611" t="s">
        <v>20</v>
      </c>
      <c r="EH611">
        <v>0</v>
      </c>
      <c r="EI611" t="s">
        <v>6</v>
      </c>
      <c r="EJ611">
        <v>1</v>
      </c>
      <c r="EK611">
        <v>16001</v>
      </c>
      <c r="EL611" t="s">
        <v>647</v>
      </c>
      <c r="EM611" t="s">
        <v>648</v>
      </c>
      <c r="EO611" t="s">
        <v>100</v>
      </c>
      <c r="EQ611">
        <v>0</v>
      </c>
      <c r="ER611">
        <v>3300.53</v>
      </c>
      <c r="ES611">
        <v>55.88</v>
      </c>
      <c r="ET611">
        <v>1357.47</v>
      </c>
      <c r="EU611">
        <v>183.73</v>
      </c>
      <c r="EV611">
        <v>1887.18</v>
      </c>
      <c r="EW611">
        <v>190.24</v>
      </c>
      <c r="EX611">
        <v>13.64</v>
      </c>
      <c r="EY611">
        <v>0</v>
      </c>
      <c r="FQ611">
        <v>0</v>
      </c>
      <c r="FR611">
        <f t="shared" si="700"/>
        <v>0</v>
      </c>
      <c r="FS611">
        <v>0</v>
      </c>
      <c r="FT611" t="s">
        <v>23</v>
      </c>
      <c r="FU611" t="s">
        <v>24</v>
      </c>
      <c r="FX611">
        <v>115.2</v>
      </c>
      <c r="FY611">
        <v>70.55</v>
      </c>
      <c r="GA611" t="s">
        <v>6</v>
      </c>
      <c r="GD611">
        <v>0</v>
      </c>
      <c r="GF611">
        <v>-506903989</v>
      </c>
      <c r="GG611">
        <v>1</v>
      </c>
      <c r="GH611">
        <v>1</v>
      </c>
      <c r="GI611">
        <v>4</v>
      </c>
      <c r="GJ611">
        <v>0</v>
      </c>
      <c r="GK611">
        <f>ROUND(R611*(S12)/100,2)</f>
        <v>0</v>
      </c>
      <c r="GL611">
        <f t="shared" si="701"/>
        <v>0</v>
      </c>
      <c r="GM611">
        <f t="shared" si="702"/>
        <v>5979.8</v>
      </c>
      <c r="GN611">
        <f t="shared" si="703"/>
        <v>5979.8</v>
      </c>
      <c r="GO611">
        <f t="shared" si="704"/>
        <v>0</v>
      </c>
      <c r="GP611">
        <f t="shared" si="705"/>
        <v>0</v>
      </c>
      <c r="GR611">
        <v>0</v>
      </c>
      <c r="GS611">
        <v>3</v>
      </c>
      <c r="GT611">
        <v>0</v>
      </c>
      <c r="GU611" t="s">
        <v>6</v>
      </c>
      <c r="GV611">
        <f t="shared" si="706"/>
        <v>0</v>
      </c>
      <c r="GW611">
        <v>1</v>
      </c>
      <c r="GX611">
        <f t="shared" si="707"/>
        <v>0</v>
      </c>
      <c r="HA611">
        <v>0</v>
      </c>
      <c r="HB611">
        <v>0</v>
      </c>
      <c r="IK611">
        <v>0</v>
      </c>
    </row>
    <row r="612" spans="1:255" x14ac:dyDescent="0.2">
      <c r="A612" s="2">
        <v>18</v>
      </c>
      <c r="B612" s="2">
        <v>1</v>
      </c>
      <c r="C612" s="2">
        <v>1331</v>
      </c>
      <c r="D612" s="2"/>
      <c r="E612" s="2" t="s">
        <v>880</v>
      </c>
      <c r="F612" s="2" t="s">
        <v>881</v>
      </c>
      <c r="G612" s="2" t="s">
        <v>882</v>
      </c>
      <c r="H612" s="2" t="s">
        <v>538</v>
      </c>
      <c r="I612" s="2">
        <f>I610*J612</f>
        <v>0.2</v>
      </c>
      <c r="J612" s="2">
        <v>2</v>
      </c>
      <c r="K612" s="2"/>
      <c r="L612" s="2"/>
      <c r="M612" s="2"/>
      <c r="N612" s="2"/>
      <c r="O612" s="2">
        <f t="shared" si="669"/>
        <v>11.5</v>
      </c>
      <c r="P612" s="2">
        <f t="shared" si="670"/>
        <v>11.5</v>
      </c>
      <c r="Q612" s="2">
        <f t="shared" si="671"/>
        <v>0</v>
      </c>
      <c r="R612" s="2">
        <f t="shared" si="672"/>
        <v>0</v>
      </c>
      <c r="S612" s="2">
        <f t="shared" si="673"/>
        <v>0</v>
      </c>
      <c r="T612" s="2">
        <f t="shared" si="674"/>
        <v>0</v>
      </c>
      <c r="U612" s="2">
        <f t="shared" si="675"/>
        <v>0</v>
      </c>
      <c r="V612" s="2">
        <f t="shared" si="676"/>
        <v>0</v>
      </c>
      <c r="W612" s="2">
        <f t="shared" si="677"/>
        <v>0</v>
      </c>
      <c r="X612" s="2">
        <f t="shared" si="678"/>
        <v>0</v>
      </c>
      <c r="Y612" s="2">
        <f t="shared" si="679"/>
        <v>0</v>
      </c>
      <c r="Z612" s="2"/>
      <c r="AA612" s="2">
        <v>16688585</v>
      </c>
      <c r="AB612" s="2">
        <f t="shared" si="680"/>
        <v>57.5</v>
      </c>
      <c r="AC612" s="2">
        <f t="shared" si="681"/>
        <v>57.5</v>
      </c>
      <c r="AD612" s="2">
        <f t="shared" ref="AD612:AD617" si="709">ROUND((((ET612)-(EU612))+AE612),6)</f>
        <v>0</v>
      </c>
      <c r="AE612" s="2">
        <f t="shared" ref="AE612:AF617" si="710">ROUND((EU612),6)</f>
        <v>0</v>
      </c>
      <c r="AF612" s="2">
        <f t="shared" si="710"/>
        <v>0</v>
      </c>
      <c r="AG612" s="2">
        <f t="shared" si="685"/>
        <v>0</v>
      </c>
      <c r="AH612" s="2">
        <f t="shared" ref="AH612:AI617" si="711">(EW612)</f>
        <v>0</v>
      </c>
      <c r="AI612" s="2">
        <f t="shared" si="711"/>
        <v>0</v>
      </c>
      <c r="AJ612" s="2">
        <f t="shared" si="688"/>
        <v>0</v>
      </c>
      <c r="AK612" s="2">
        <v>57.5</v>
      </c>
      <c r="AL612" s="2">
        <v>57.5</v>
      </c>
      <c r="AM612" s="2">
        <v>0</v>
      </c>
      <c r="AN612" s="2">
        <v>0</v>
      </c>
      <c r="AO612" s="2">
        <v>0</v>
      </c>
      <c r="AP612" s="2">
        <v>0</v>
      </c>
      <c r="AQ612" s="2">
        <v>0</v>
      </c>
      <c r="AR612" s="2">
        <v>0</v>
      </c>
      <c r="AS612" s="2">
        <v>0</v>
      </c>
      <c r="AT612" s="2">
        <v>115</v>
      </c>
      <c r="AU612" s="2">
        <v>71</v>
      </c>
      <c r="AV612" s="2">
        <v>1</v>
      </c>
      <c r="AW612" s="2">
        <v>1</v>
      </c>
      <c r="AX612" s="2"/>
      <c r="AY612" s="2"/>
      <c r="AZ612" s="2">
        <v>1</v>
      </c>
      <c r="BA612" s="2">
        <v>1</v>
      </c>
      <c r="BB612" s="2">
        <v>1</v>
      </c>
      <c r="BC612" s="2">
        <v>1</v>
      </c>
      <c r="BD612" s="2" t="s">
        <v>6</v>
      </c>
      <c r="BE612" s="2" t="s">
        <v>6</v>
      </c>
      <c r="BF612" s="2" t="s">
        <v>6</v>
      </c>
      <c r="BG612" s="2" t="s">
        <v>6</v>
      </c>
      <c r="BH612" s="2">
        <v>3</v>
      </c>
      <c r="BI612" s="2">
        <v>1</v>
      </c>
      <c r="BJ612" s="2" t="s">
        <v>883</v>
      </c>
      <c r="BK612" s="2"/>
      <c r="BL612" s="2"/>
      <c r="BM612" s="2">
        <v>16001</v>
      </c>
      <c r="BN612" s="2">
        <v>0</v>
      </c>
      <c r="BO612" s="2" t="s">
        <v>6</v>
      </c>
      <c r="BP612" s="2">
        <v>0</v>
      </c>
      <c r="BQ612" s="2">
        <v>2</v>
      </c>
      <c r="BR612" s="2">
        <v>0</v>
      </c>
      <c r="BS612" s="2">
        <v>1</v>
      </c>
      <c r="BT612" s="2">
        <v>1</v>
      </c>
      <c r="BU612" s="2">
        <v>1</v>
      </c>
      <c r="BV612" s="2">
        <v>1</v>
      </c>
      <c r="BW612" s="2">
        <v>1</v>
      </c>
      <c r="BX612" s="2">
        <v>1</v>
      </c>
      <c r="BY612" s="2" t="s">
        <v>6</v>
      </c>
      <c r="BZ612" s="2">
        <v>128</v>
      </c>
      <c r="CA612" s="2">
        <v>83</v>
      </c>
      <c r="CB612" s="2"/>
      <c r="CC612" s="2"/>
      <c r="CD612" s="2"/>
      <c r="CE612" s="2"/>
      <c r="CF612" s="2">
        <v>0</v>
      </c>
      <c r="CG612" s="2">
        <v>0</v>
      </c>
      <c r="CH612" s="2"/>
      <c r="CI612" s="2"/>
      <c r="CJ612" s="2"/>
      <c r="CK612" s="2"/>
      <c r="CL612" s="2"/>
      <c r="CM612" s="2">
        <v>0</v>
      </c>
      <c r="CN612" s="2" t="s">
        <v>6</v>
      </c>
      <c r="CO612" s="2">
        <v>0</v>
      </c>
      <c r="CP612" s="2">
        <f t="shared" si="689"/>
        <v>11.5</v>
      </c>
      <c r="CQ612" s="2">
        <f t="shared" si="690"/>
        <v>57.5</v>
      </c>
      <c r="CR612" s="2">
        <f t="shared" si="691"/>
        <v>0</v>
      </c>
      <c r="CS612" s="2">
        <f t="shared" si="692"/>
        <v>0</v>
      </c>
      <c r="CT612" s="2">
        <f t="shared" si="693"/>
        <v>0</v>
      </c>
      <c r="CU612" s="2">
        <f t="shared" si="694"/>
        <v>0</v>
      </c>
      <c r="CV612" s="2">
        <f t="shared" si="695"/>
        <v>0</v>
      </c>
      <c r="CW612" s="2">
        <f t="shared" si="696"/>
        <v>0</v>
      </c>
      <c r="CX612" s="2">
        <f t="shared" si="697"/>
        <v>0</v>
      </c>
      <c r="CY612" s="2">
        <f t="shared" si="698"/>
        <v>0</v>
      </c>
      <c r="CZ612" s="2">
        <f t="shared" si="699"/>
        <v>0</v>
      </c>
      <c r="DA612" s="2"/>
      <c r="DB612" s="2"/>
      <c r="DC612" s="2" t="s">
        <v>6</v>
      </c>
      <c r="DD612" s="2" t="s">
        <v>6</v>
      </c>
      <c r="DE612" s="2" t="s">
        <v>6</v>
      </c>
      <c r="DF612" s="2" t="s">
        <v>6</v>
      </c>
      <c r="DG612" s="2" t="s">
        <v>6</v>
      </c>
      <c r="DH612" s="2" t="s">
        <v>6</v>
      </c>
      <c r="DI612" s="2" t="s">
        <v>6</v>
      </c>
      <c r="DJ612" s="2" t="s">
        <v>6</v>
      </c>
      <c r="DK612" s="2" t="s">
        <v>6</v>
      </c>
      <c r="DL612" s="2" t="s">
        <v>6</v>
      </c>
      <c r="DM612" s="2" t="s">
        <v>6</v>
      </c>
      <c r="DN612" s="2">
        <v>0</v>
      </c>
      <c r="DO612" s="2">
        <v>0</v>
      </c>
      <c r="DP612" s="2">
        <v>1</v>
      </c>
      <c r="DQ612" s="2">
        <v>1</v>
      </c>
      <c r="DR612" s="2"/>
      <c r="DS612" s="2"/>
      <c r="DT612" s="2"/>
      <c r="DU612" s="2">
        <v>1010</v>
      </c>
      <c r="DV612" s="2" t="s">
        <v>538</v>
      </c>
      <c r="DW612" s="2" t="s">
        <v>538</v>
      </c>
      <c r="DX612" s="2">
        <v>10</v>
      </c>
      <c r="DY612" s="2"/>
      <c r="DZ612" s="2"/>
      <c r="EA612" s="2"/>
      <c r="EB612" s="2"/>
      <c r="EC612" s="2"/>
      <c r="ED612" s="2"/>
      <c r="EE612" s="2">
        <v>16510514</v>
      </c>
      <c r="EF612" s="2">
        <v>2</v>
      </c>
      <c r="EG612" s="2" t="s">
        <v>20</v>
      </c>
      <c r="EH612" s="2">
        <v>0</v>
      </c>
      <c r="EI612" s="2" t="s">
        <v>6</v>
      </c>
      <c r="EJ612" s="2">
        <v>1</v>
      </c>
      <c r="EK612" s="2">
        <v>16001</v>
      </c>
      <c r="EL612" s="2" t="s">
        <v>647</v>
      </c>
      <c r="EM612" s="2" t="s">
        <v>648</v>
      </c>
      <c r="EN612" s="2"/>
      <c r="EO612" s="2" t="s">
        <v>6</v>
      </c>
      <c r="EP612" s="2"/>
      <c r="EQ612" s="2">
        <v>0</v>
      </c>
      <c r="ER612" s="2">
        <v>57.5</v>
      </c>
      <c r="ES612" s="2">
        <v>57.5</v>
      </c>
      <c r="ET612" s="2">
        <v>0</v>
      </c>
      <c r="EU612" s="2">
        <v>0</v>
      </c>
      <c r="EV612" s="2">
        <v>0</v>
      </c>
      <c r="EW612" s="2">
        <v>0</v>
      </c>
      <c r="EX612" s="2">
        <v>0</v>
      </c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>
        <v>0</v>
      </c>
      <c r="FR612" s="2">
        <f t="shared" si="700"/>
        <v>0</v>
      </c>
      <c r="FS612" s="2">
        <v>0</v>
      </c>
      <c r="FT612" s="2" t="s">
        <v>23</v>
      </c>
      <c r="FU612" s="2" t="s">
        <v>24</v>
      </c>
      <c r="FV612" s="2"/>
      <c r="FW612" s="2"/>
      <c r="FX612" s="2">
        <v>115.2</v>
      </c>
      <c r="FY612" s="2">
        <v>70.55</v>
      </c>
      <c r="FZ612" s="2"/>
      <c r="GA612" s="2" t="s">
        <v>6</v>
      </c>
      <c r="GB612" s="2"/>
      <c r="GC612" s="2"/>
      <c r="GD612" s="2">
        <v>0</v>
      </c>
      <c r="GE612" s="2"/>
      <c r="GF612" s="2">
        <v>-1250603825</v>
      </c>
      <c r="GG612" s="2">
        <v>2</v>
      </c>
      <c r="GH612" s="2">
        <v>1</v>
      </c>
      <c r="GI612" s="2">
        <v>-2</v>
      </c>
      <c r="GJ612" s="2">
        <v>0</v>
      </c>
      <c r="GK612" s="2">
        <f>ROUND(R612*(R12)/100,2)</f>
        <v>0</v>
      </c>
      <c r="GL612" s="2">
        <f t="shared" si="701"/>
        <v>0</v>
      </c>
      <c r="GM612" s="2">
        <f t="shared" si="702"/>
        <v>11.5</v>
      </c>
      <c r="GN612" s="2">
        <f t="shared" si="703"/>
        <v>11.5</v>
      </c>
      <c r="GO612" s="2">
        <f t="shared" si="704"/>
        <v>0</v>
      </c>
      <c r="GP612" s="2">
        <f t="shared" si="705"/>
        <v>0</v>
      </c>
      <c r="GQ612" s="2"/>
      <c r="GR612" s="2">
        <v>0</v>
      </c>
      <c r="GS612" s="2">
        <v>3</v>
      </c>
      <c r="GT612" s="2">
        <v>0</v>
      </c>
      <c r="GU612" s="2" t="s">
        <v>6</v>
      </c>
      <c r="GV612" s="2">
        <f t="shared" si="706"/>
        <v>0</v>
      </c>
      <c r="GW612" s="2">
        <v>1</v>
      </c>
      <c r="GX612" s="2">
        <f t="shared" si="707"/>
        <v>0</v>
      </c>
      <c r="GY612" s="2"/>
      <c r="GZ612" s="2"/>
      <c r="HA612" s="2">
        <v>0</v>
      </c>
      <c r="HB612" s="2">
        <v>0</v>
      </c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>
        <v>0</v>
      </c>
      <c r="IL612" s="2"/>
      <c r="IM612" s="2"/>
      <c r="IN612" s="2"/>
      <c r="IO612" s="2"/>
      <c r="IP612" s="2"/>
      <c r="IQ612" s="2"/>
      <c r="IR612" s="2"/>
      <c r="IS612" s="2"/>
      <c r="IT612" s="2"/>
      <c r="IU612" s="2"/>
    </row>
    <row r="613" spans="1:255" x14ac:dyDescent="0.2">
      <c r="A613">
        <v>18</v>
      </c>
      <c r="B613">
        <v>1</v>
      </c>
      <c r="C613">
        <v>1346</v>
      </c>
      <c r="E613" t="s">
        <v>880</v>
      </c>
      <c r="F613" t="s">
        <v>881</v>
      </c>
      <c r="G613" t="s">
        <v>882</v>
      </c>
      <c r="H613" t="s">
        <v>538</v>
      </c>
      <c r="I613">
        <f>I611*J613</f>
        <v>0.2</v>
      </c>
      <c r="J613">
        <v>2</v>
      </c>
      <c r="O613">
        <f t="shared" si="669"/>
        <v>82</v>
      </c>
      <c r="P613">
        <f t="shared" si="670"/>
        <v>82</v>
      </c>
      <c r="Q613">
        <f t="shared" si="671"/>
        <v>0</v>
      </c>
      <c r="R613">
        <f t="shared" si="672"/>
        <v>0</v>
      </c>
      <c r="S613">
        <f t="shared" si="673"/>
        <v>0</v>
      </c>
      <c r="T613">
        <f t="shared" si="674"/>
        <v>0</v>
      </c>
      <c r="U613">
        <f t="shared" si="675"/>
        <v>0</v>
      </c>
      <c r="V613">
        <f t="shared" si="676"/>
        <v>0</v>
      </c>
      <c r="W613">
        <f t="shared" si="677"/>
        <v>0</v>
      </c>
      <c r="X613">
        <f t="shared" si="678"/>
        <v>0</v>
      </c>
      <c r="Y613">
        <f t="shared" si="679"/>
        <v>0</v>
      </c>
      <c r="AA613">
        <v>16688586</v>
      </c>
      <c r="AB613">
        <f t="shared" si="680"/>
        <v>57.5</v>
      </c>
      <c r="AC613">
        <f t="shared" si="681"/>
        <v>57.5</v>
      </c>
      <c r="AD613">
        <f t="shared" si="709"/>
        <v>0</v>
      </c>
      <c r="AE613">
        <f t="shared" si="710"/>
        <v>0</v>
      </c>
      <c r="AF613">
        <f t="shared" si="710"/>
        <v>0</v>
      </c>
      <c r="AG613">
        <f t="shared" si="685"/>
        <v>0</v>
      </c>
      <c r="AH613">
        <f t="shared" si="711"/>
        <v>0</v>
      </c>
      <c r="AI613">
        <f t="shared" si="711"/>
        <v>0</v>
      </c>
      <c r="AJ613">
        <f t="shared" si="688"/>
        <v>0</v>
      </c>
      <c r="AK613">
        <v>57.5</v>
      </c>
      <c r="AL613">
        <v>57.5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115</v>
      </c>
      <c r="AU613">
        <v>71</v>
      </c>
      <c r="AV613">
        <v>1</v>
      </c>
      <c r="AW613">
        <v>1</v>
      </c>
      <c r="AZ613">
        <v>7.13</v>
      </c>
      <c r="BA613">
        <v>1</v>
      </c>
      <c r="BB613">
        <v>1</v>
      </c>
      <c r="BC613">
        <v>7.13</v>
      </c>
      <c r="BD613" t="s">
        <v>6</v>
      </c>
      <c r="BE613" t="s">
        <v>6</v>
      </c>
      <c r="BF613" t="s">
        <v>6</v>
      </c>
      <c r="BG613" t="s">
        <v>6</v>
      </c>
      <c r="BH613">
        <v>3</v>
      </c>
      <c r="BI613">
        <v>1</v>
      </c>
      <c r="BJ613" t="s">
        <v>883</v>
      </c>
      <c r="BM613">
        <v>16001</v>
      </c>
      <c r="BN613">
        <v>0</v>
      </c>
      <c r="BO613" t="s">
        <v>6</v>
      </c>
      <c r="BP613">
        <v>0</v>
      </c>
      <c r="BQ613">
        <v>2</v>
      </c>
      <c r="BR613">
        <v>0</v>
      </c>
      <c r="BS613">
        <v>1</v>
      </c>
      <c r="BT613">
        <v>1</v>
      </c>
      <c r="BU613">
        <v>1</v>
      </c>
      <c r="BV613">
        <v>1</v>
      </c>
      <c r="BW613">
        <v>1</v>
      </c>
      <c r="BX613">
        <v>1</v>
      </c>
      <c r="BY613" t="s">
        <v>6</v>
      </c>
      <c r="BZ613">
        <v>128</v>
      </c>
      <c r="CA613">
        <v>83</v>
      </c>
      <c r="CF613">
        <v>0</v>
      </c>
      <c r="CG613">
        <v>0</v>
      </c>
      <c r="CM613">
        <v>0</v>
      </c>
      <c r="CN613" t="s">
        <v>6</v>
      </c>
      <c r="CO613">
        <v>0</v>
      </c>
      <c r="CP613">
        <f t="shared" si="689"/>
        <v>82</v>
      </c>
      <c r="CQ613">
        <f t="shared" si="690"/>
        <v>409.97499999999997</v>
      </c>
      <c r="CR613">
        <f t="shared" si="691"/>
        <v>0</v>
      </c>
      <c r="CS613">
        <f t="shared" si="692"/>
        <v>0</v>
      </c>
      <c r="CT613">
        <f t="shared" si="693"/>
        <v>0</v>
      </c>
      <c r="CU613">
        <f t="shared" si="694"/>
        <v>0</v>
      </c>
      <c r="CV613">
        <f t="shared" si="695"/>
        <v>0</v>
      </c>
      <c r="CW613">
        <f t="shared" si="696"/>
        <v>0</v>
      </c>
      <c r="CX613">
        <f t="shared" si="697"/>
        <v>0</v>
      </c>
      <c r="CY613">
        <f t="shared" si="698"/>
        <v>0</v>
      </c>
      <c r="CZ613">
        <f t="shared" si="699"/>
        <v>0</v>
      </c>
      <c r="DC613" t="s">
        <v>6</v>
      </c>
      <c r="DD613" t="s">
        <v>6</v>
      </c>
      <c r="DE613" t="s">
        <v>6</v>
      </c>
      <c r="DF613" t="s">
        <v>6</v>
      </c>
      <c r="DG613" t="s">
        <v>6</v>
      </c>
      <c r="DH613" t="s">
        <v>6</v>
      </c>
      <c r="DI613" t="s">
        <v>6</v>
      </c>
      <c r="DJ613" t="s">
        <v>6</v>
      </c>
      <c r="DK613" t="s">
        <v>6</v>
      </c>
      <c r="DL613" t="s">
        <v>6</v>
      </c>
      <c r="DM613" t="s">
        <v>6</v>
      </c>
      <c r="DN613">
        <v>0</v>
      </c>
      <c r="DO613">
        <v>0</v>
      </c>
      <c r="DP613">
        <v>1</v>
      </c>
      <c r="DQ613">
        <v>1</v>
      </c>
      <c r="DU613">
        <v>1010</v>
      </c>
      <c r="DV613" t="s">
        <v>538</v>
      </c>
      <c r="DW613" t="s">
        <v>538</v>
      </c>
      <c r="DX613">
        <v>10</v>
      </c>
      <c r="EE613">
        <v>16510514</v>
      </c>
      <c r="EF613">
        <v>2</v>
      </c>
      <c r="EG613" t="s">
        <v>20</v>
      </c>
      <c r="EH613">
        <v>0</v>
      </c>
      <c r="EI613" t="s">
        <v>6</v>
      </c>
      <c r="EJ613">
        <v>1</v>
      </c>
      <c r="EK613">
        <v>16001</v>
      </c>
      <c r="EL613" t="s">
        <v>647</v>
      </c>
      <c r="EM613" t="s">
        <v>648</v>
      </c>
      <c r="EO613" t="s">
        <v>6</v>
      </c>
      <c r="EQ613">
        <v>0</v>
      </c>
      <c r="ER613">
        <v>57.5</v>
      </c>
      <c r="ES613">
        <v>57.5</v>
      </c>
      <c r="ET613">
        <v>0</v>
      </c>
      <c r="EU613">
        <v>0</v>
      </c>
      <c r="EV613">
        <v>0</v>
      </c>
      <c r="EW613">
        <v>0</v>
      </c>
      <c r="EX613">
        <v>0</v>
      </c>
      <c r="FQ613">
        <v>0</v>
      </c>
      <c r="FR613">
        <f t="shared" si="700"/>
        <v>0</v>
      </c>
      <c r="FS613">
        <v>0</v>
      </c>
      <c r="FT613" t="s">
        <v>23</v>
      </c>
      <c r="FU613" t="s">
        <v>24</v>
      </c>
      <c r="FX613">
        <v>115.2</v>
      </c>
      <c r="FY613">
        <v>70.55</v>
      </c>
      <c r="GA613" t="s">
        <v>6</v>
      </c>
      <c r="GD613">
        <v>0</v>
      </c>
      <c r="GF613">
        <v>-1250603825</v>
      </c>
      <c r="GG613">
        <v>1</v>
      </c>
      <c r="GH613">
        <v>1</v>
      </c>
      <c r="GI613">
        <v>4</v>
      </c>
      <c r="GJ613">
        <v>0</v>
      </c>
      <c r="GK613">
        <f>ROUND(R613*(S12)/100,2)</f>
        <v>0</v>
      </c>
      <c r="GL613">
        <f t="shared" si="701"/>
        <v>0</v>
      </c>
      <c r="GM613">
        <f t="shared" si="702"/>
        <v>82</v>
      </c>
      <c r="GN613">
        <f t="shared" si="703"/>
        <v>82</v>
      </c>
      <c r="GO613">
        <f t="shared" si="704"/>
        <v>0</v>
      </c>
      <c r="GP613">
        <f t="shared" si="705"/>
        <v>0</v>
      </c>
      <c r="GR613">
        <v>0</v>
      </c>
      <c r="GS613">
        <v>3</v>
      </c>
      <c r="GT613">
        <v>0</v>
      </c>
      <c r="GU613" t="s">
        <v>6</v>
      </c>
      <c r="GV613">
        <f t="shared" si="706"/>
        <v>0</v>
      </c>
      <c r="GW613">
        <v>1</v>
      </c>
      <c r="GX613">
        <f t="shared" si="707"/>
        <v>0</v>
      </c>
      <c r="HA613">
        <v>0</v>
      </c>
      <c r="HB613">
        <v>0</v>
      </c>
      <c r="IK613">
        <v>0</v>
      </c>
    </row>
    <row r="614" spans="1:255" x14ac:dyDescent="0.2">
      <c r="A614" s="2">
        <v>18</v>
      </c>
      <c r="B614" s="2">
        <v>1</v>
      </c>
      <c r="C614" s="2">
        <v>1332</v>
      </c>
      <c r="D614" s="2"/>
      <c r="E614" s="2" t="s">
        <v>884</v>
      </c>
      <c r="F614" s="2" t="s">
        <v>885</v>
      </c>
      <c r="G614" s="2" t="s">
        <v>886</v>
      </c>
      <c r="H614" s="2" t="s">
        <v>143</v>
      </c>
      <c r="I614" s="2">
        <f>I610*J614</f>
        <v>8.99</v>
      </c>
      <c r="J614" s="2">
        <v>89.899999999999991</v>
      </c>
      <c r="K614" s="2"/>
      <c r="L614" s="2"/>
      <c r="M614" s="2"/>
      <c r="N614" s="2"/>
      <c r="O614" s="2">
        <f t="shared" si="669"/>
        <v>88.01</v>
      </c>
      <c r="P614" s="2">
        <f t="shared" si="670"/>
        <v>88.01</v>
      </c>
      <c r="Q614" s="2">
        <f t="shared" si="671"/>
        <v>0</v>
      </c>
      <c r="R614" s="2">
        <f t="shared" si="672"/>
        <v>0</v>
      </c>
      <c r="S614" s="2">
        <f t="shared" si="673"/>
        <v>0</v>
      </c>
      <c r="T614" s="2">
        <f t="shared" si="674"/>
        <v>0</v>
      </c>
      <c r="U614" s="2">
        <f t="shared" si="675"/>
        <v>0</v>
      </c>
      <c r="V614" s="2">
        <f t="shared" si="676"/>
        <v>0</v>
      </c>
      <c r="W614" s="2">
        <f t="shared" si="677"/>
        <v>0</v>
      </c>
      <c r="X614" s="2">
        <f t="shared" si="678"/>
        <v>0</v>
      </c>
      <c r="Y614" s="2">
        <f t="shared" si="679"/>
        <v>0</v>
      </c>
      <c r="Z614" s="2"/>
      <c r="AA614" s="2">
        <v>16688585</v>
      </c>
      <c r="AB614" s="2">
        <f t="shared" si="680"/>
        <v>9.7899999999999991</v>
      </c>
      <c r="AC614" s="2">
        <f t="shared" si="681"/>
        <v>9.7899999999999991</v>
      </c>
      <c r="AD614" s="2">
        <f t="shared" si="709"/>
        <v>0</v>
      </c>
      <c r="AE614" s="2">
        <f t="shared" si="710"/>
        <v>0</v>
      </c>
      <c r="AF614" s="2">
        <f t="shared" si="710"/>
        <v>0</v>
      </c>
      <c r="AG614" s="2">
        <f t="shared" si="685"/>
        <v>0</v>
      </c>
      <c r="AH614" s="2">
        <f t="shared" si="711"/>
        <v>0</v>
      </c>
      <c r="AI614" s="2">
        <f t="shared" si="711"/>
        <v>0</v>
      </c>
      <c r="AJ614" s="2">
        <f t="shared" si="688"/>
        <v>0</v>
      </c>
      <c r="AK614" s="2">
        <v>9.7899999999999991</v>
      </c>
      <c r="AL614" s="2">
        <v>9.7899999999999991</v>
      </c>
      <c r="AM614" s="2">
        <v>0</v>
      </c>
      <c r="AN614" s="2">
        <v>0</v>
      </c>
      <c r="AO614" s="2">
        <v>0</v>
      </c>
      <c r="AP614" s="2">
        <v>0</v>
      </c>
      <c r="AQ614" s="2">
        <v>0</v>
      </c>
      <c r="AR614" s="2">
        <v>0</v>
      </c>
      <c r="AS614" s="2">
        <v>0</v>
      </c>
      <c r="AT614" s="2">
        <v>115</v>
      </c>
      <c r="AU614" s="2">
        <v>71</v>
      </c>
      <c r="AV614" s="2">
        <v>1</v>
      </c>
      <c r="AW614" s="2">
        <v>1</v>
      </c>
      <c r="AX614" s="2"/>
      <c r="AY614" s="2"/>
      <c r="AZ614" s="2">
        <v>1</v>
      </c>
      <c r="BA614" s="2">
        <v>1</v>
      </c>
      <c r="BB614" s="2">
        <v>1</v>
      </c>
      <c r="BC614" s="2">
        <v>1</v>
      </c>
      <c r="BD614" s="2" t="s">
        <v>6</v>
      </c>
      <c r="BE614" s="2" t="s">
        <v>6</v>
      </c>
      <c r="BF614" s="2" t="s">
        <v>6</v>
      </c>
      <c r="BG614" s="2" t="s">
        <v>6</v>
      </c>
      <c r="BH614" s="2">
        <v>3</v>
      </c>
      <c r="BI614" s="2">
        <v>1</v>
      </c>
      <c r="BJ614" s="2" t="s">
        <v>887</v>
      </c>
      <c r="BK614" s="2"/>
      <c r="BL614" s="2"/>
      <c r="BM614" s="2">
        <v>16001</v>
      </c>
      <c r="BN614" s="2">
        <v>0</v>
      </c>
      <c r="BO614" s="2" t="s">
        <v>6</v>
      </c>
      <c r="BP614" s="2">
        <v>0</v>
      </c>
      <c r="BQ614" s="2">
        <v>2</v>
      </c>
      <c r="BR614" s="2">
        <v>0</v>
      </c>
      <c r="BS614" s="2">
        <v>1</v>
      </c>
      <c r="BT614" s="2">
        <v>1</v>
      </c>
      <c r="BU614" s="2">
        <v>1</v>
      </c>
      <c r="BV614" s="2">
        <v>1</v>
      </c>
      <c r="BW614" s="2">
        <v>1</v>
      </c>
      <c r="BX614" s="2">
        <v>1</v>
      </c>
      <c r="BY614" s="2" t="s">
        <v>6</v>
      </c>
      <c r="BZ614" s="2">
        <v>128</v>
      </c>
      <c r="CA614" s="2">
        <v>83</v>
      </c>
      <c r="CB614" s="2"/>
      <c r="CC614" s="2"/>
      <c r="CD614" s="2"/>
      <c r="CE614" s="2"/>
      <c r="CF614" s="2">
        <v>0</v>
      </c>
      <c r="CG614" s="2">
        <v>0</v>
      </c>
      <c r="CH614" s="2"/>
      <c r="CI614" s="2"/>
      <c r="CJ614" s="2"/>
      <c r="CK614" s="2"/>
      <c r="CL614" s="2"/>
      <c r="CM614" s="2">
        <v>0</v>
      </c>
      <c r="CN614" s="2" t="s">
        <v>6</v>
      </c>
      <c r="CO614" s="2">
        <v>0</v>
      </c>
      <c r="CP614" s="2">
        <f t="shared" si="689"/>
        <v>88.01</v>
      </c>
      <c r="CQ614" s="2">
        <f t="shared" si="690"/>
        <v>9.7899999999999991</v>
      </c>
      <c r="CR614" s="2">
        <f t="shared" si="691"/>
        <v>0</v>
      </c>
      <c r="CS614" s="2">
        <f t="shared" si="692"/>
        <v>0</v>
      </c>
      <c r="CT614" s="2">
        <f t="shared" si="693"/>
        <v>0</v>
      </c>
      <c r="CU614" s="2">
        <f t="shared" si="694"/>
        <v>0</v>
      </c>
      <c r="CV614" s="2">
        <f t="shared" si="695"/>
        <v>0</v>
      </c>
      <c r="CW614" s="2">
        <f t="shared" si="696"/>
        <v>0</v>
      </c>
      <c r="CX614" s="2">
        <f t="shared" si="697"/>
        <v>0</v>
      </c>
      <c r="CY614" s="2">
        <f t="shared" si="698"/>
        <v>0</v>
      </c>
      <c r="CZ614" s="2">
        <f t="shared" si="699"/>
        <v>0</v>
      </c>
      <c r="DA614" s="2"/>
      <c r="DB614" s="2"/>
      <c r="DC614" s="2" t="s">
        <v>6</v>
      </c>
      <c r="DD614" s="2" t="s">
        <v>6</v>
      </c>
      <c r="DE614" s="2" t="s">
        <v>6</v>
      </c>
      <c r="DF614" s="2" t="s">
        <v>6</v>
      </c>
      <c r="DG614" s="2" t="s">
        <v>6</v>
      </c>
      <c r="DH614" s="2" t="s">
        <v>6</v>
      </c>
      <c r="DI614" s="2" t="s">
        <v>6</v>
      </c>
      <c r="DJ614" s="2" t="s">
        <v>6</v>
      </c>
      <c r="DK614" s="2" t="s">
        <v>6</v>
      </c>
      <c r="DL614" s="2" t="s">
        <v>6</v>
      </c>
      <c r="DM614" s="2" t="s">
        <v>6</v>
      </c>
      <c r="DN614" s="2">
        <v>0</v>
      </c>
      <c r="DO614" s="2">
        <v>0</v>
      </c>
      <c r="DP614" s="2">
        <v>1</v>
      </c>
      <c r="DQ614" s="2">
        <v>1</v>
      </c>
      <c r="DR614" s="2"/>
      <c r="DS614" s="2"/>
      <c r="DT614" s="2"/>
      <c r="DU614" s="2">
        <v>1003</v>
      </c>
      <c r="DV614" s="2" t="s">
        <v>143</v>
      </c>
      <c r="DW614" s="2" t="s">
        <v>143</v>
      </c>
      <c r="DX614" s="2">
        <v>1</v>
      </c>
      <c r="DY614" s="2"/>
      <c r="DZ614" s="2"/>
      <c r="EA614" s="2"/>
      <c r="EB614" s="2"/>
      <c r="EC614" s="2"/>
      <c r="ED614" s="2"/>
      <c r="EE614" s="2">
        <v>16510514</v>
      </c>
      <c r="EF614" s="2">
        <v>2</v>
      </c>
      <c r="EG614" s="2" t="s">
        <v>20</v>
      </c>
      <c r="EH614" s="2">
        <v>0</v>
      </c>
      <c r="EI614" s="2" t="s">
        <v>6</v>
      </c>
      <c r="EJ614" s="2">
        <v>1</v>
      </c>
      <c r="EK614" s="2">
        <v>16001</v>
      </c>
      <c r="EL614" s="2" t="s">
        <v>647</v>
      </c>
      <c r="EM614" s="2" t="s">
        <v>648</v>
      </c>
      <c r="EN614" s="2"/>
      <c r="EO614" s="2" t="s">
        <v>6</v>
      </c>
      <c r="EP614" s="2"/>
      <c r="EQ614" s="2">
        <v>0</v>
      </c>
      <c r="ER614" s="2">
        <v>9.7899999999999991</v>
      </c>
      <c r="ES614" s="2">
        <v>9.7899999999999991</v>
      </c>
      <c r="ET614" s="2">
        <v>0</v>
      </c>
      <c r="EU614" s="2">
        <v>0</v>
      </c>
      <c r="EV614" s="2">
        <v>0</v>
      </c>
      <c r="EW614" s="2">
        <v>0</v>
      </c>
      <c r="EX614" s="2">
        <v>0</v>
      </c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>
        <v>0</v>
      </c>
      <c r="FR614" s="2">
        <f t="shared" si="700"/>
        <v>0</v>
      </c>
      <c r="FS614" s="2">
        <v>0</v>
      </c>
      <c r="FT614" s="2" t="s">
        <v>23</v>
      </c>
      <c r="FU614" s="2" t="s">
        <v>24</v>
      </c>
      <c r="FV614" s="2"/>
      <c r="FW614" s="2"/>
      <c r="FX614" s="2">
        <v>115.2</v>
      </c>
      <c r="FY614" s="2">
        <v>70.55</v>
      </c>
      <c r="FZ614" s="2"/>
      <c r="GA614" s="2" t="s">
        <v>6</v>
      </c>
      <c r="GB614" s="2"/>
      <c r="GC614" s="2"/>
      <c r="GD614" s="2">
        <v>0</v>
      </c>
      <c r="GE614" s="2"/>
      <c r="GF614" s="2">
        <v>-1238824711</v>
      </c>
      <c r="GG614" s="2">
        <v>2</v>
      </c>
      <c r="GH614" s="2">
        <v>1</v>
      </c>
      <c r="GI614" s="2">
        <v>-2</v>
      </c>
      <c r="GJ614" s="2">
        <v>0</v>
      </c>
      <c r="GK614" s="2">
        <f>ROUND(R614*(R12)/100,2)</f>
        <v>0</v>
      </c>
      <c r="GL614" s="2">
        <f t="shared" si="701"/>
        <v>0</v>
      </c>
      <c r="GM614" s="2">
        <f t="shared" si="702"/>
        <v>88.01</v>
      </c>
      <c r="GN614" s="2">
        <f t="shared" si="703"/>
        <v>88.01</v>
      </c>
      <c r="GO614" s="2">
        <f t="shared" si="704"/>
        <v>0</v>
      </c>
      <c r="GP614" s="2">
        <f t="shared" si="705"/>
        <v>0</v>
      </c>
      <c r="GQ614" s="2"/>
      <c r="GR614" s="2">
        <v>0</v>
      </c>
      <c r="GS614" s="2">
        <v>3</v>
      </c>
      <c r="GT614" s="2">
        <v>0</v>
      </c>
      <c r="GU614" s="2" t="s">
        <v>6</v>
      </c>
      <c r="GV614" s="2">
        <f t="shared" si="706"/>
        <v>0</v>
      </c>
      <c r="GW614" s="2">
        <v>1</v>
      </c>
      <c r="GX614" s="2">
        <f t="shared" si="707"/>
        <v>0</v>
      </c>
      <c r="GY614" s="2"/>
      <c r="GZ614" s="2"/>
      <c r="HA614" s="2">
        <v>0</v>
      </c>
      <c r="HB614" s="2">
        <v>0</v>
      </c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>
        <v>0</v>
      </c>
      <c r="IL614" s="2"/>
      <c r="IM614" s="2"/>
      <c r="IN614" s="2"/>
      <c r="IO614" s="2"/>
      <c r="IP614" s="2"/>
      <c r="IQ614" s="2"/>
      <c r="IR614" s="2"/>
      <c r="IS614" s="2"/>
      <c r="IT614" s="2"/>
      <c r="IU614" s="2"/>
    </row>
    <row r="615" spans="1:255" x14ac:dyDescent="0.2">
      <c r="A615">
        <v>18</v>
      </c>
      <c r="B615">
        <v>1</v>
      </c>
      <c r="C615">
        <v>1347</v>
      </c>
      <c r="E615" t="s">
        <v>884</v>
      </c>
      <c r="F615" t="s">
        <v>885</v>
      </c>
      <c r="G615" t="s">
        <v>886</v>
      </c>
      <c r="H615" t="s">
        <v>143</v>
      </c>
      <c r="I615">
        <f>I611*J615</f>
        <v>8.99</v>
      </c>
      <c r="J615">
        <v>89.899999999999991</v>
      </c>
      <c r="O615">
        <f t="shared" si="669"/>
        <v>627.53</v>
      </c>
      <c r="P615">
        <f t="shared" si="670"/>
        <v>627.53</v>
      </c>
      <c r="Q615">
        <f t="shared" si="671"/>
        <v>0</v>
      </c>
      <c r="R615">
        <f t="shared" si="672"/>
        <v>0</v>
      </c>
      <c r="S615">
        <f t="shared" si="673"/>
        <v>0</v>
      </c>
      <c r="T615">
        <f t="shared" si="674"/>
        <v>0</v>
      </c>
      <c r="U615">
        <f t="shared" si="675"/>
        <v>0</v>
      </c>
      <c r="V615">
        <f t="shared" si="676"/>
        <v>0</v>
      </c>
      <c r="W615">
        <f t="shared" si="677"/>
        <v>0</v>
      </c>
      <c r="X615">
        <f t="shared" si="678"/>
        <v>0</v>
      </c>
      <c r="Y615">
        <f t="shared" si="679"/>
        <v>0</v>
      </c>
      <c r="AA615">
        <v>16688586</v>
      </c>
      <c r="AB615">
        <f t="shared" si="680"/>
        <v>9.7899999999999991</v>
      </c>
      <c r="AC615">
        <f t="shared" si="681"/>
        <v>9.7899999999999991</v>
      </c>
      <c r="AD615">
        <f t="shared" si="709"/>
        <v>0</v>
      </c>
      <c r="AE615">
        <f t="shared" si="710"/>
        <v>0</v>
      </c>
      <c r="AF615">
        <f t="shared" si="710"/>
        <v>0</v>
      </c>
      <c r="AG615">
        <f t="shared" si="685"/>
        <v>0</v>
      </c>
      <c r="AH615">
        <f t="shared" si="711"/>
        <v>0</v>
      </c>
      <c r="AI615">
        <f t="shared" si="711"/>
        <v>0</v>
      </c>
      <c r="AJ615">
        <f t="shared" si="688"/>
        <v>0</v>
      </c>
      <c r="AK615">
        <v>9.7899999999999991</v>
      </c>
      <c r="AL615">
        <v>9.7899999999999991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115</v>
      </c>
      <c r="AU615">
        <v>71</v>
      </c>
      <c r="AV615">
        <v>1</v>
      </c>
      <c r="AW615">
        <v>1</v>
      </c>
      <c r="AZ615">
        <v>7.13</v>
      </c>
      <c r="BA615">
        <v>1</v>
      </c>
      <c r="BB615">
        <v>1</v>
      </c>
      <c r="BC615">
        <v>7.13</v>
      </c>
      <c r="BD615" t="s">
        <v>6</v>
      </c>
      <c r="BE615" t="s">
        <v>6</v>
      </c>
      <c r="BF615" t="s">
        <v>6</v>
      </c>
      <c r="BG615" t="s">
        <v>6</v>
      </c>
      <c r="BH615">
        <v>3</v>
      </c>
      <c r="BI615">
        <v>1</v>
      </c>
      <c r="BJ615" t="s">
        <v>887</v>
      </c>
      <c r="BM615">
        <v>16001</v>
      </c>
      <c r="BN615">
        <v>0</v>
      </c>
      <c r="BO615" t="s">
        <v>6</v>
      </c>
      <c r="BP615">
        <v>0</v>
      </c>
      <c r="BQ615">
        <v>2</v>
      </c>
      <c r="BR615">
        <v>0</v>
      </c>
      <c r="BS615">
        <v>1</v>
      </c>
      <c r="BT615">
        <v>1</v>
      </c>
      <c r="BU615">
        <v>1</v>
      </c>
      <c r="BV615">
        <v>1</v>
      </c>
      <c r="BW615">
        <v>1</v>
      </c>
      <c r="BX615">
        <v>1</v>
      </c>
      <c r="BY615" t="s">
        <v>6</v>
      </c>
      <c r="BZ615">
        <v>128</v>
      </c>
      <c r="CA615">
        <v>83</v>
      </c>
      <c r="CF615">
        <v>0</v>
      </c>
      <c r="CG615">
        <v>0</v>
      </c>
      <c r="CM615">
        <v>0</v>
      </c>
      <c r="CN615" t="s">
        <v>6</v>
      </c>
      <c r="CO615">
        <v>0</v>
      </c>
      <c r="CP615">
        <f t="shared" si="689"/>
        <v>627.53</v>
      </c>
      <c r="CQ615">
        <f t="shared" si="690"/>
        <v>69.802699999999987</v>
      </c>
      <c r="CR615">
        <f t="shared" si="691"/>
        <v>0</v>
      </c>
      <c r="CS615">
        <f t="shared" si="692"/>
        <v>0</v>
      </c>
      <c r="CT615">
        <f t="shared" si="693"/>
        <v>0</v>
      </c>
      <c r="CU615">
        <f t="shared" si="694"/>
        <v>0</v>
      </c>
      <c r="CV615">
        <f t="shared" si="695"/>
        <v>0</v>
      </c>
      <c r="CW615">
        <f t="shared" si="696"/>
        <v>0</v>
      </c>
      <c r="CX615">
        <f t="shared" si="697"/>
        <v>0</v>
      </c>
      <c r="CY615">
        <f t="shared" si="698"/>
        <v>0</v>
      </c>
      <c r="CZ615">
        <f t="shared" si="699"/>
        <v>0</v>
      </c>
      <c r="DC615" t="s">
        <v>6</v>
      </c>
      <c r="DD615" t="s">
        <v>6</v>
      </c>
      <c r="DE615" t="s">
        <v>6</v>
      </c>
      <c r="DF615" t="s">
        <v>6</v>
      </c>
      <c r="DG615" t="s">
        <v>6</v>
      </c>
      <c r="DH615" t="s">
        <v>6</v>
      </c>
      <c r="DI615" t="s">
        <v>6</v>
      </c>
      <c r="DJ615" t="s">
        <v>6</v>
      </c>
      <c r="DK615" t="s">
        <v>6</v>
      </c>
      <c r="DL615" t="s">
        <v>6</v>
      </c>
      <c r="DM615" t="s">
        <v>6</v>
      </c>
      <c r="DN615">
        <v>0</v>
      </c>
      <c r="DO615">
        <v>0</v>
      </c>
      <c r="DP615">
        <v>1</v>
      </c>
      <c r="DQ615">
        <v>1</v>
      </c>
      <c r="DU615">
        <v>1003</v>
      </c>
      <c r="DV615" t="s">
        <v>143</v>
      </c>
      <c r="DW615" t="s">
        <v>143</v>
      </c>
      <c r="DX615">
        <v>1</v>
      </c>
      <c r="EE615">
        <v>16510514</v>
      </c>
      <c r="EF615">
        <v>2</v>
      </c>
      <c r="EG615" t="s">
        <v>20</v>
      </c>
      <c r="EH615">
        <v>0</v>
      </c>
      <c r="EI615" t="s">
        <v>6</v>
      </c>
      <c r="EJ615">
        <v>1</v>
      </c>
      <c r="EK615">
        <v>16001</v>
      </c>
      <c r="EL615" t="s">
        <v>647</v>
      </c>
      <c r="EM615" t="s">
        <v>648</v>
      </c>
      <c r="EO615" t="s">
        <v>6</v>
      </c>
      <c r="EQ615">
        <v>0</v>
      </c>
      <c r="ER615">
        <v>9.7899999999999991</v>
      </c>
      <c r="ES615">
        <v>9.7899999999999991</v>
      </c>
      <c r="ET615">
        <v>0</v>
      </c>
      <c r="EU615">
        <v>0</v>
      </c>
      <c r="EV615">
        <v>0</v>
      </c>
      <c r="EW615">
        <v>0</v>
      </c>
      <c r="EX615">
        <v>0</v>
      </c>
      <c r="FQ615">
        <v>0</v>
      </c>
      <c r="FR615">
        <f t="shared" si="700"/>
        <v>0</v>
      </c>
      <c r="FS615">
        <v>0</v>
      </c>
      <c r="FT615" t="s">
        <v>23</v>
      </c>
      <c r="FU615" t="s">
        <v>24</v>
      </c>
      <c r="FX615">
        <v>115.2</v>
      </c>
      <c r="FY615">
        <v>70.55</v>
      </c>
      <c r="GA615" t="s">
        <v>6</v>
      </c>
      <c r="GD615">
        <v>0</v>
      </c>
      <c r="GF615">
        <v>-1238824711</v>
      </c>
      <c r="GG615">
        <v>1</v>
      </c>
      <c r="GH615">
        <v>1</v>
      </c>
      <c r="GI615">
        <v>4</v>
      </c>
      <c r="GJ615">
        <v>0</v>
      </c>
      <c r="GK615">
        <f>ROUND(R615*(S12)/100,2)</f>
        <v>0</v>
      </c>
      <c r="GL615">
        <f t="shared" si="701"/>
        <v>0</v>
      </c>
      <c r="GM615">
        <f t="shared" si="702"/>
        <v>627.53</v>
      </c>
      <c r="GN615">
        <f t="shared" si="703"/>
        <v>627.53</v>
      </c>
      <c r="GO615">
        <f t="shared" si="704"/>
        <v>0</v>
      </c>
      <c r="GP615">
        <f t="shared" si="705"/>
        <v>0</v>
      </c>
      <c r="GR615">
        <v>0</v>
      </c>
      <c r="GS615">
        <v>3</v>
      </c>
      <c r="GT615">
        <v>0</v>
      </c>
      <c r="GU615" t="s">
        <v>6</v>
      </c>
      <c r="GV615">
        <f t="shared" si="706"/>
        <v>0</v>
      </c>
      <c r="GW615">
        <v>1</v>
      </c>
      <c r="GX615">
        <f t="shared" si="707"/>
        <v>0</v>
      </c>
      <c r="HA615">
        <v>0</v>
      </c>
      <c r="HB615">
        <v>0</v>
      </c>
      <c r="IK615">
        <v>0</v>
      </c>
    </row>
    <row r="616" spans="1:255" x14ac:dyDescent="0.2">
      <c r="A616" s="2">
        <v>18</v>
      </c>
      <c r="B616" s="2">
        <v>1</v>
      </c>
      <c r="C616" s="2">
        <v>1333</v>
      </c>
      <c r="D616" s="2"/>
      <c r="E616" s="2" t="s">
        <v>888</v>
      </c>
      <c r="F616" s="2" t="s">
        <v>889</v>
      </c>
      <c r="G616" s="2" t="s">
        <v>890</v>
      </c>
      <c r="H616" s="2" t="s">
        <v>143</v>
      </c>
      <c r="I616" s="2">
        <f>I610*J616</f>
        <v>8.99</v>
      </c>
      <c r="J616" s="2">
        <v>89.899999999999991</v>
      </c>
      <c r="K616" s="2"/>
      <c r="L616" s="2"/>
      <c r="M616" s="2"/>
      <c r="N616" s="2"/>
      <c r="O616" s="2">
        <f t="shared" si="669"/>
        <v>0</v>
      </c>
      <c r="P616" s="2">
        <f t="shared" si="670"/>
        <v>0</v>
      </c>
      <c r="Q616" s="2">
        <f t="shared" si="671"/>
        <v>0</v>
      </c>
      <c r="R616" s="2">
        <f t="shared" si="672"/>
        <v>0</v>
      </c>
      <c r="S616" s="2">
        <f t="shared" si="673"/>
        <v>0</v>
      </c>
      <c r="T616" s="2">
        <f t="shared" si="674"/>
        <v>0</v>
      </c>
      <c r="U616" s="2">
        <f t="shared" si="675"/>
        <v>0</v>
      </c>
      <c r="V616" s="2">
        <f t="shared" si="676"/>
        <v>0</v>
      </c>
      <c r="W616" s="2">
        <f t="shared" si="677"/>
        <v>0</v>
      </c>
      <c r="X616" s="2">
        <f t="shared" si="678"/>
        <v>0</v>
      </c>
      <c r="Y616" s="2">
        <f t="shared" si="679"/>
        <v>0</v>
      </c>
      <c r="Z616" s="2"/>
      <c r="AA616" s="2">
        <v>16688585</v>
      </c>
      <c r="AB616" s="2">
        <f t="shared" si="680"/>
        <v>0</v>
      </c>
      <c r="AC616" s="2">
        <f t="shared" si="681"/>
        <v>0</v>
      </c>
      <c r="AD616" s="2">
        <f t="shared" si="709"/>
        <v>0</v>
      </c>
      <c r="AE616" s="2">
        <f t="shared" si="710"/>
        <v>0</v>
      </c>
      <c r="AF616" s="2">
        <f t="shared" si="710"/>
        <v>0</v>
      </c>
      <c r="AG616" s="2">
        <f t="shared" si="685"/>
        <v>0</v>
      </c>
      <c r="AH616" s="2">
        <f t="shared" si="711"/>
        <v>0</v>
      </c>
      <c r="AI616" s="2">
        <f t="shared" si="711"/>
        <v>0</v>
      </c>
      <c r="AJ616" s="2">
        <f t="shared" si="688"/>
        <v>0</v>
      </c>
      <c r="AK616" s="2">
        <v>0</v>
      </c>
      <c r="AL616" s="2">
        <v>0</v>
      </c>
      <c r="AM616" s="2">
        <v>0</v>
      </c>
      <c r="AN616" s="2">
        <v>0</v>
      </c>
      <c r="AO616" s="2">
        <v>0</v>
      </c>
      <c r="AP616" s="2">
        <v>0</v>
      </c>
      <c r="AQ616" s="2">
        <v>0</v>
      </c>
      <c r="AR616" s="2">
        <v>0</v>
      </c>
      <c r="AS616" s="2">
        <v>0</v>
      </c>
      <c r="AT616" s="2">
        <v>115</v>
      </c>
      <c r="AU616" s="2">
        <v>71</v>
      </c>
      <c r="AV616" s="2">
        <v>1</v>
      </c>
      <c r="AW616" s="2">
        <v>1</v>
      </c>
      <c r="AX616" s="2"/>
      <c r="AY616" s="2"/>
      <c r="AZ616" s="2">
        <v>1</v>
      </c>
      <c r="BA616" s="2">
        <v>1</v>
      </c>
      <c r="BB616" s="2">
        <v>1</v>
      </c>
      <c r="BC616" s="2">
        <v>1</v>
      </c>
      <c r="BD616" s="2" t="s">
        <v>6</v>
      </c>
      <c r="BE616" s="2" t="s">
        <v>6</v>
      </c>
      <c r="BF616" s="2" t="s">
        <v>6</v>
      </c>
      <c r="BG616" s="2" t="s">
        <v>6</v>
      </c>
      <c r="BH616" s="2">
        <v>3</v>
      </c>
      <c r="BI616" s="2">
        <v>1</v>
      </c>
      <c r="BJ616" s="2" t="s">
        <v>6</v>
      </c>
      <c r="BK616" s="2"/>
      <c r="BL616" s="2"/>
      <c r="BM616" s="2">
        <v>16001</v>
      </c>
      <c r="BN616" s="2">
        <v>0</v>
      </c>
      <c r="BO616" s="2" t="s">
        <v>6</v>
      </c>
      <c r="BP616" s="2">
        <v>0</v>
      </c>
      <c r="BQ616" s="2">
        <v>2</v>
      </c>
      <c r="BR616" s="2">
        <v>0</v>
      </c>
      <c r="BS616" s="2">
        <v>1</v>
      </c>
      <c r="BT616" s="2">
        <v>1</v>
      </c>
      <c r="BU616" s="2">
        <v>1</v>
      </c>
      <c r="BV616" s="2">
        <v>1</v>
      </c>
      <c r="BW616" s="2">
        <v>1</v>
      </c>
      <c r="BX616" s="2">
        <v>1</v>
      </c>
      <c r="BY616" s="2" t="s">
        <v>6</v>
      </c>
      <c r="BZ616" s="2">
        <v>128</v>
      </c>
      <c r="CA616" s="2">
        <v>83</v>
      </c>
      <c r="CB616" s="2"/>
      <c r="CC616" s="2"/>
      <c r="CD616" s="2"/>
      <c r="CE616" s="2"/>
      <c r="CF616" s="2">
        <v>0</v>
      </c>
      <c r="CG616" s="2">
        <v>0</v>
      </c>
      <c r="CH616" s="2"/>
      <c r="CI616" s="2"/>
      <c r="CJ616" s="2"/>
      <c r="CK616" s="2"/>
      <c r="CL616" s="2"/>
      <c r="CM616" s="2">
        <v>0</v>
      </c>
      <c r="CN616" s="2" t="s">
        <v>6</v>
      </c>
      <c r="CO616" s="2">
        <v>0</v>
      </c>
      <c r="CP616" s="2">
        <f t="shared" si="689"/>
        <v>0</v>
      </c>
      <c r="CQ616" s="2">
        <f t="shared" si="690"/>
        <v>0</v>
      </c>
      <c r="CR616" s="2">
        <f t="shared" si="691"/>
        <v>0</v>
      </c>
      <c r="CS616" s="2">
        <f t="shared" si="692"/>
        <v>0</v>
      </c>
      <c r="CT616" s="2">
        <f t="shared" si="693"/>
        <v>0</v>
      </c>
      <c r="CU616" s="2">
        <f t="shared" si="694"/>
        <v>0</v>
      </c>
      <c r="CV616" s="2">
        <f t="shared" si="695"/>
        <v>0</v>
      </c>
      <c r="CW616" s="2">
        <f t="shared" si="696"/>
        <v>0</v>
      </c>
      <c r="CX616" s="2">
        <f t="shared" si="697"/>
        <v>0</v>
      </c>
      <c r="CY616" s="2">
        <f t="shared" si="698"/>
        <v>0</v>
      </c>
      <c r="CZ616" s="2">
        <f t="shared" si="699"/>
        <v>0</v>
      </c>
      <c r="DA616" s="2"/>
      <c r="DB616" s="2"/>
      <c r="DC616" s="2" t="s">
        <v>6</v>
      </c>
      <c r="DD616" s="2" t="s">
        <v>6</v>
      </c>
      <c r="DE616" s="2" t="s">
        <v>6</v>
      </c>
      <c r="DF616" s="2" t="s">
        <v>6</v>
      </c>
      <c r="DG616" s="2" t="s">
        <v>6</v>
      </c>
      <c r="DH616" s="2" t="s">
        <v>6</v>
      </c>
      <c r="DI616" s="2" t="s">
        <v>6</v>
      </c>
      <c r="DJ616" s="2" t="s">
        <v>6</v>
      </c>
      <c r="DK616" s="2" t="s">
        <v>6</v>
      </c>
      <c r="DL616" s="2" t="s">
        <v>6</v>
      </c>
      <c r="DM616" s="2" t="s">
        <v>6</v>
      </c>
      <c r="DN616" s="2">
        <v>0</v>
      </c>
      <c r="DO616" s="2">
        <v>0</v>
      </c>
      <c r="DP616" s="2">
        <v>1</v>
      </c>
      <c r="DQ616" s="2">
        <v>1</v>
      </c>
      <c r="DR616" s="2"/>
      <c r="DS616" s="2"/>
      <c r="DT616" s="2"/>
      <c r="DU616" s="2">
        <v>1003</v>
      </c>
      <c r="DV616" s="2" t="s">
        <v>143</v>
      </c>
      <c r="DW616" s="2" t="s">
        <v>143</v>
      </c>
      <c r="DX616" s="2">
        <v>1</v>
      </c>
      <c r="DY616" s="2"/>
      <c r="DZ616" s="2"/>
      <c r="EA616" s="2"/>
      <c r="EB616" s="2"/>
      <c r="EC616" s="2"/>
      <c r="ED616" s="2"/>
      <c r="EE616" s="2">
        <v>16510514</v>
      </c>
      <c r="EF616" s="2">
        <v>2</v>
      </c>
      <c r="EG616" s="2" t="s">
        <v>20</v>
      </c>
      <c r="EH616" s="2">
        <v>0</v>
      </c>
      <c r="EI616" s="2" t="s">
        <v>6</v>
      </c>
      <c r="EJ616" s="2">
        <v>1</v>
      </c>
      <c r="EK616" s="2">
        <v>16001</v>
      </c>
      <c r="EL616" s="2" t="s">
        <v>647</v>
      </c>
      <c r="EM616" s="2" t="s">
        <v>648</v>
      </c>
      <c r="EN616" s="2"/>
      <c r="EO616" s="2" t="s">
        <v>6</v>
      </c>
      <c r="EP616" s="2"/>
      <c r="EQ616" s="2">
        <v>0</v>
      </c>
      <c r="ER616" s="2">
        <v>0</v>
      </c>
      <c r="ES616" s="2">
        <v>0</v>
      </c>
      <c r="ET616" s="2">
        <v>0</v>
      </c>
      <c r="EU616" s="2">
        <v>0</v>
      </c>
      <c r="EV616" s="2">
        <v>0</v>
      </c>
      <c r="EW616" s="2">
        <v>0</v>
      </c>
      <c r="EX616" s="2">
        <v>0</v>
      </c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>
        <v>0</v>
      </c>
      <c r="FR616" s="2">
        <f t="shared" si="700"/>
        <v>0</v>
      </c>
      <c r="FS616" s="2">
        <v>0</v>
      </c>
      <c r="FT616" s="2" t="s">
        <v>23</v>
      </c>
      <c r="FU616" s="2" t="s">
        <v>24</v>
      </c>
      <c r="FV616" s="2"/>
      <c r="FW616" s="2"/>
      <c r="FX616" s="2">
        <v>115.2</v>
      </c>
      <c r="FY616" s="2">
        <v>70.55</v>
      </c>
      <c r="FZ616" s="2"/>
      <c r="GA616" s="2" t="s">
        <v>6</v>
      </c>
      <c r="GB616" s="2"/>
      <c r="GC616" s="2"/>
      <c r="GD616" s="2">
        <v>0</v>
      </c>
      <c r="GE616" s="2"/>
      <c r="GF616" s="2">
        <v>1990328174</v>
      </c>
      <c r="GG616" s="2">
        <v>2</v>
      </c>
      <c r="GH616" s="2">
        <v>1</v>
      </c>
      <c r="GI616" s="2">
        <v>-2</v>
      </c>
      <c r="GJ616" s="2">
        <v>0</v>
      </c>
      <c r="GK616" s="2">
        <f>ROUND(R616*(R12)/100,2)</f>
        <v>0</v>
      </c>
      <c r="GL616" s="2">
        <f t="shared" si="701"/>
        <v>0</v>
      </c>
      <c r="GM616" s="2">
        <f t="shared" si="702"/>
        <v>0</v>
      </c>
      <c r="GN616" s="2">
        <f t="shared" si="703"/>
        <v>0</v>
      </c>
      <c r="GO616" s="2">
        <f t="shared" si="704"/>
        <v>0</v>
      </c>
      <c r="GP616" s="2">
        <f t="shared" si="705"/>
        <v>0</v>
      </c>
      <c r="GQ616" s="2"/>
      <c r="GR616" s="2">
        <v>0</v>
      </c>
      <c r="GS616" s="2">
        <v>3</v>
      </c>
      <c r="GT616" s="2">
        <v>0</v>
      </c>
      <c r="GU616" s="2" t="s">
        <v>6</v>
      </c>
      <c r="GV616" s="2">
        <f t="shared" si="706"/>
        <v>0</v>
      </c>
      <c r="GW616" s="2">
        <v>1</v>
      </c>
      <c r="GX616" s="2">
        <f t="shared" si="707"/>
        <v>0</v>
      </c>
      <c r="GY616" s="2"/>
      <c r="GZ616" s="2"/>
      <c r="HA616" s="2">
        <v>0</v>
      </c>
      <c r="HB616" s="2">
        <v>0</v>
      </c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>
        <v>0</v>
      </c>
      <c r="IL616" s="2"/>
      <c r="IM616" s="2"/>
      <c r="IN616" s="2"/>
      <c r="IO616" s="2"/>
      <c r="IP616" s="2"/>
      <c r="IQ616" s="2"/>
      <c r="IR616" s="2"/>
      <c r="IS616" s="2"/>
      <c r="IT616" s="2"/>
      <c r="IU616" s="2"/>
    </row>
    <row r="617" spans="1:255" x14ac:dyDescent="0.2">
      <c r="A617">
        <v>18</v>
      </c>
      <c r="B617">
        <v>1</v>
      </c>
      <c r="C617">
        <v>1348</v>
      </c>
      <c r="E617" t="s">
        <v>888</v>
      </c>
      <c r="F617" t="s">
        <v>889</v>
      </c>
      <c r="G617" t="s">
        <v>890</v>
      </c>
      <c r="H617" t="s">
        <v>143</v>
      </c>
      <c r="I617">
        <f>I611*J617</f>
        <v>8.99</v>
      </c>
      <c r="J617">
        <v>89.899999999999991</v>
      </c>
      <c r="O617">
        <f t="shared" si="669"/>
        <v>0</v>
      </c>
      <c r="P617">
        <f t="shared" si="670"/>
        <v>0</v>
      </c>
      <c r="Q617">
        <f t="shared" si="671"/>
        <v>0</v>
      </c>
      <c r="R617">
        <f t="shared" si="672"/>
        <v>0</v>
      </c>
      <c r="S617">
        <f t="shared" si="673"/>
        <v>0</v>
      </c>
      <c r="T617">
        <f t="shared" si="674"/>
        <v>0</v>
      </c>
      <c r="U617">
        <f t="shared" si="675"/>
        <v>0</v>
      </c>
      <c r="V617">
        <f t="shared" si="676"/>
        <v>0</v>
      </c>
      <c r="W617">
        <f t="shared" si="677"/>
        <v>0</v>
      </c>
      <c r="X617">
        <f t="shared" si="678"/>
        <v>0</v>
      </c>
      <c r="Y617">
        <f t="shared" si="679"/>
        <v>0</v>
      </c>
      <c r="AA617">
        <v>16688586</v>
      </c>
      <c r="AB617">
        <f t="shared" si="680"/>
        <v>0</v>
      </c>
      <c r="AC617">
        <f t="shared" si="681"/>
        <v>0</v>
      </c>
      <c r="AD617">
        <f t="shared" si="709"/>
        <v>0</v>
      </c>
      <c r="AE617">
        <f t="shared" si="710"/>
        <v>0</v>
      </c>
      <c r="AF617">
        <f t="shared" si="710"/>
        <v>0</v>
      </c>
      <c r="AG617">
        <f t="shared" si="685"/>
        <v>0</v>
      </c>
      <c r="AH617">
        <f t="shared" si="711"/>
        <v>0</v>
      </c>
      <c r="AI617">
        <f t="shared" si="711"/>
        <v>0</v>
      </c>
      <c r="AJ617">
        <f t="shared" si="688"/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115</v>
      </c>
      <c r="AU617">
        <v>71</v>
      </c>
      <c r="AV617">
        <v>1</v>
      </c>
      <c r="AW617">
        <v>1</v>
      </c>
      <c r="AZ617">
        <v>7.13</v>
      </c>
      <c r="BA617">
        <v>1</v>
      </c>
      <c r="BB617">
        <v>1</v>
      </c>
      <c r="BC617">
        <v>7.13</v>
      </c>
      <c r="BD617" t="s">
        <v>6</v>
      </c>
      <c r="BE617" t="s">
        <v>6</v>
      </c>
      <c r="BF617" t="s">
        <v>6</v>
      </c>
      <c r="BG617" t="s">
        <v>6</v>
      </c>
      <c r="BH617">
        <v>3</v>
      </c>
      <c r="BI617">
        <v>1</v>
      </c>
      <c r="BJ617" t="s">
        <v>6</v>
      </c>
      <c r="BM617">
        <v>16001</v>
      </c>
      <c r="BN617">
        <v>0</v>
      </c>
      <c r="BO617" t="s">
        <v>6</v>
      </c>
      <c r="BP617">
        <v>0</v>
      </c>
      <c r="BQ617">
        <v>2</v>
      </c>
      <c r="BR617">
        <v>0</v>
      </c>
      <c r="BS617">
        <v>1</v>
      </c>
      <c r="BT617">
        <v>1</v>
      </c>
      <c r="BU617">
        <v>1</v>
      </c>
      <c r="BV617">
        <v>1</v>
      </c>
      <c r="BW617">
        <v>1</v>
      </c>
      <c r="BX617">
        <v>1</v>
      </c>
      <c r="BY617" t="s">
        <v>6</v>
      </c>
      <c r="BZ617">
        <v>128</v>
      </c>
      <c r="CA617">
        <v>83</v>
      </c>
      <c r="CF617">
        <v>0</v>
      </c>
      <c r="CG617">
        <v>0</v>
      </c>
      <c r="CM617">
        <v>0</v>
      </c>
      <c r="CN617" t="s">
        <v>6</v>
      </c>
      <c r="CO617">
        <v>0</v>
      </c>
      <c r="CP617">
        <f t="shared" si="689"/>
        <v>0</v>
      </c>
      <c r="CQ617">
        <f t="shared" si="690"/>
        <v>0</v>
      </c>
      <c r="CR617">
        <f t="shared" si="691"/>
        <v>0</v>
      </c>
      <c r="CS617">
        <f t="shared" si="692"/>
        <v>0</v>
      </c>
      <c r="CT617">
        <f t="shared" si="693"/>
        <v>0</v>
      </c>
      <c r="CU617">
        <f t="shared" si="694"/>
        <v>0</v>
      </c>
      <c r="CV617">
        <f t="shared" si="695"/>
        <v>0</v>
      </c>
      <c r="CW617">
        <f t="shared" si="696"/>
        <v>0</v>
      </c>
      <c r="CX617">
        <f t="shared" si="697"/>
        <v>0</v>
      </c>
      <c r="CY617">
        <f t="shared" si="698"/>
        <v>0</v>
      </c>
      <c r="CZ617">
        <f t="shared" si="699"/>
        <v>0</v>
      </c>
      <c r="DC617" t="s">
        <v>6</v>
      </c>
      <c r="DD617" t="s">
        <v>6</v>
      </c>
      <c r="DE617" t="s">
        <v>6</v>
      </c>
      <c r="DF617" t="s">
        <v>6</v>
      </c>
      <c r="DG617" t="s">
        <v>6</v>
      </c>
      <c r="DH617" t="s">
        <v>6</v>
      </c>
      <c r="DI617" t="s">
        <v>6</v>
      </c>
      <c r="DJ617" t="s">
        <v>6</v>
      </c>
      <c r="DK617" t="s">
        <v>6</v>
      </c>
      <c r="DL617" t="s">
        <v>6</v>
      </c>
      <c r="DM617" t="s">
        <v>6</v>
      </c>
      <c r="DN617">
        <v>0</v>
      </c>
      <c r="DO617">
        <v>0</v>
      </c>
      <c r="DP617">
        <v>1</v>
      </c>
      <c r="DQ617">
        <v>1</v>
      </c>
      <c r="DU617">
        <v>1003</v>
      </c>
      <c r="DV617" t="s">
        <v>143</v>
      </c>
      <c r="DW617" t="s">
        <v>143</v>
      </c>
      <c r="DX617">
        <v>1</v>
      </c>
      <c r="EE617">
        <v>16510514</v>
      </c>
      <c r="EF617">
        <v>2</v>
      </c>
      <c r="EG617" t="s">
        <v>20</v>
      </c>
      <c r="EH617">
        <v>0</v>
      </c>
      <c r="EI617" t="s">
        <v>6</v>
      </c>
      <c r="EJ617">
        <v>1</v>
      </c>
      <c r="EK617">
        <v>16001</v>
      </c>
      <c r="EL617" t="s">
        <v>647</v>
      </c>
      <c r="EM617" t="s">
        <v>648</v>
      </c>
      <c r="EO617" t="s">
        <v>6</v>
      </c>
      <c r="EQ617">
        <v>0</v>
      </c>
      <c r="ER617">
        <v>0</v>
      </c>
      <c r="ES617">
        <v>0</v>
      </c>
      <c r="ET617">
        <v>0</v>
      </c>
      <c r="EU617">
        <v>0</v>
      </c>
      <c r="EV617">
        <v>0</v>
      </c>
      <c r="EW617">
        <v>0</v>
      </c>
      <c r="EX617">
        <v>0</v>
      </c>
      <c r="FQ617">
        <v>0</v>
      </c>
      <c r="FR617">
        <f t="shared" si="700"/>
        <v>0</v>
      </c>
      <c r="FS617">
        <v>0</v>
      </c>
      <c r="FT617" t="s">
        <v>23</v>
      </c>
      <c r="FU617" t="s">
        <v>24</v>
      </c>
      <c r="FX617">
        <v>115.2</v>
      </c>
      <c r="FY617">
        <v>70.55</v>
      </c>
      <c r="GA617" t="s">
        <v>6</v>
      </c>
      <c r="GD617">
        <v>0</v>
      </c>
      <c r="GF617">
        <v>1990328174</v>
      </c>
      <c r="GG617">
        <v>1</v>
      </c>
      <c r="GH617">
        <v>1</v>
      </c>
      <c r="GI617">
        <v>4</v>
      </c>
      <c r="GJ617">
        <v>0</v>
      </c>
      <c r="GK617">
        <f>ROUND(R617*(S12)/100,2)</f>
        <v>0</v>
      </c>
      <c r="GL617">
        <f t="shared" si="701"/>
        <v>0</v>
      </c>
      <c r="GM617">
        <f t="shared" si="702"/>
        <v>0</v>
      </c>
      <c r="GN617">
        <f t="shared" si="703"/>
        <v>0</v>
      </c>
      <c r="GO617">
        <f t="shared" si="704"/>
        <v>0</v>
      </c>
      <c r="GP617">
        <f t="shared" si="705"/>
        <v>0</v>
      </c>
      <c r="GR617">
        <v>0</v>
      </c>
      <c r="GS617">
        <v>3</v>
      </c>
      <c r="GT617">
        <v>0</v>
      </c>
      <c r="GU617" t="s">
        <v>6</v>
      </c>
      <c r="GV617">
        <f t="shared" si="706"/>
        <v>0</v>
      </c>
      <c r="GW617">
        <v>1</v>
      </c>
      <c r="GX617">
        <f t="shared" si="707"/>
        <v>0</v>
      </c>
      <c r="HA617">
        <v>0</v>
      </c>
      <c r="HB617">
        <v>0</v>
      </c>
      <c r="IK617">
        <v>0</v>
      </c>
    </row>
    <row r="618" spans="1:255" x14ac:dyDescent="0.2">
      <c r="A618" s="2">
        <v>17</v>
      </c>
      <c r="B618" s="2">
        <v>1</v>
      </c>
      <c r="C618" s="2">
        <f>ROW(SmtRes!A1363)</f>
        <v>1363</v>
      </c>
      <c r="D618" s="2">
        <f>ROW(EtalonRes!A1335)</f>
        <v>1335</v>
      </c>
      <c r="E618" s="2" t="s">
        <v>891</v>
      </c>
      <c r="F618" s="2" t="s">
        <v>892</v>
      </c>
      <c r="G618" s="2" t="s">
        <v>893</v>
      </c>
      <c r="H618" s="2" t="s">
        <v>53</v>
      </c>
      <c r="I618" s="2">
        <f>ROUND(11/100,9)</f>
        <v>0.11</v>
      </c>
      <c r="J618" s="2">
        <v>0</v>
      </c>
      <c r="K618" s="2"/>
      <c r="L618" s="2"/>
      <c r="M618" s="2"/>
      <c r="N618" s="2"/>
      <c r="O618" s="2">
        <f t="shared" si="669"/>
        <v>307.14</v>
      </c>
      <c r="P618" s="2">
        <f t="shared" si="670"/>
        <v>4.55</v>
      </c>
      <c r="Q618" s="2">
        <f t="shared" si="671"/>
        <v>114.81</v>
      </c>
      <c r="R618" s="2">
        <f t="shared" si="672"/>
        <v>15.57</v>
      </c>
      <c r="S618" s="2">
        <f t="shared" si="673"/>
        <v>187.78</v>
      </c>
      <c r="T618" s="2">
        <f t="shared" si="674"/>
        <v>0</v>
      </c>
      <c r="U618" s="2">
        <f t="shared" si="675"/>
        <v>18.929459999999999</v>
      </c>
      <c r="V618" s="2">
        <f t="shared" si="676"/>
        <v>1.1577500000000001</v>
      </c>
      <c r="W618" s="2">
        <f t="shared" si="677"/>
        <v>0</v>
      </c>
      <c r="X618" s="2">
        <f t="shared" si="678"/>
        <v>233.85</v>
      </c>
      <c r="Y618" s="2">
        <f t="shared" si="679"/>
        <v>144.38</v>
      </c>
      <c r="Z618" s="2"/>
      <c r="AA618" s="2">
        <v>16688585</v>
      </c>
      <c r="AB618" s="2">
        <f t="shared" si="680"/>
        <v>2792.1619999999998</v>
      </c>
      <c r="AC618" s="2">
        <f t="shared" si="681"/>
        <v>41.38</v>
      </c>
      <c r="AD618" s="2">
        <f>ROUND(((((ET618*1.25))-((EU618*1.25)))+AE618),6)</f>
        <v>1043.6875</v>
      </c>
      <c r="AE618" s="2">
        <f>ROUND(((EU618*1.25)),6)</f>
        <v>141.57499999999999</v>
      </c>
      <c r="AF618" s="2">
        <f>ROUND(((EV618*1.15)),6)</f>
        <v>1707.0944999999999</v>
      </c>
      <c r="AG618" s="2">
        <f t="shared" si="685"/>
        <v>0</v>
      </c>
      <c r="AH618" s="2">
        <f>((EW618*1.15))</f>
        <v>172.08599999999998</v>
      </c>
      <c r="AI618" s="2">
        <f>((EX618*1.25))</f>
        <v>10.525</v>
      </c>
      <c r="AJ618" s="2">
        <f t="shared" si="688"/>
        <v>0</v>
      </c>
      <c r="AK618" s="2">
        <v>2360.7600000000002</v>
      </c>
      <c r="AL618" s="2">
        <v>41.38</v>
      </c>
      <c r="AM618" s="2">
        <v>834.95</v>
      </c>
      <c r="AN618" s="2">
        <v>113.26</v>
      </c>
      <c r="AO618" s="2">
        <v>1484.43</v>
      </c>
      <c r="AP618" s="2">
        <v>0</v>
      </c>
      <c r="AQ618" s="2">
        <v>149.63999999999999</v>
      </c>
      <c r="AR618" s="2">
        <v>8.42</v>
      </c>
      <c r="AS618" s="2">
        <v>0</v>
      </c>
      <c r="AT618" s="2">
        <v>115</v>
      </c>
      <c r="AU618" s="2">
        <v>71</v>
      </c>
      <c r="AV618" s="2">
        <v>1</v>
      </c>
      <c r="AW618" s="2">
        <v>1</v>
      </c>
      <c r="AX618" s="2"/>
      <c r="AY618" s="2"/>
      <c r="AZ618" s="2">
        <v>1</v>
      </c>
      <c r="BA618" s="2">
        <v>1</v>
      </c>
      <c r="BB618" s="2">
        <v>1</v>
      </c>
      <c r="BC618" s="2">
        <v>1</v>
      </c>
      <c r="BD618" s="2" t="s">
        <v>6</v>
      </c>
      <c r="BE618" s="2" t="s">
        <v>6</v>
      </c>
      <c r="BF618" s="2" t="s">
        <v>6</v>
      </c>
      <c r="BG618" s="2" t="s">
        <v>6</v>
      </c>
      <c r="BH618" s="2">
        <v>0</v>
      </c>
      <c r="BI618" s="2">
        <v>1</v>
      </c>
      <c r="BJ618" s="2" t="s">
        <v>894</v>
      </c>
      <c r="BK618" s="2"/>
      <c r="BL618" s="2"/>
      <c r="BM618" s="2">
        <v>16001</v>
      </c>
      <c r="BN618" s="2">
        <v>0</v>
      </c>
      <c r="BO618" s="2" t="s">
        <v>6</v>
      </c>
      <c r="BP618" s="2">
        <v>0</v>
      </c>
      <c r="BQ618" s="2">
        <v>2</v>
      </c>
      <c r="BR618" s="2">
        <v>0</v>
      </c>
      <c r="BS618" s="2">
        <v>1</v>
      </c>
      <c r="BT618" s="2">
        <v>1</v>
      </c>
      <c r="BU618" s="2">
        <v>1</v>
      </c>
      <c r="BV618" s="2">
        <v>1</v>
      </c>
      <c r="BW618" s="2">
        <v>1</v>
      </c>
      <c r="BX618" s="2">
        <v>1</v>
      </c>
      <c r="BY618" s="2" t="s">
        <v>6</v>
      </c>
      <c r="BZ618" s="2">
        <v>128</v>
      </c>
      <c r="CA618" s="2">
        <v>83</v>
      </c>
      <c r="CB618" s="2"/>
      <c r="CC618" s="2"/>
      <c r="CD618" s="2"/>
      <c r="CE618" s="2"/>
      <c r="CF618" s="2">
        <v>0</v>
      </c>
      <c r="CG618" s="2">
        <v>0</v>
      </c>
      <c r="CH618" s="2"/>
      <c r="CI618" s="2"/>
      <c r="CJ618" s="2"/>
      <c r="CK618" s="2"/>
      <c r="CL618" s="2"/>
      <c r="CM618" s="2">
        <v>0</v>
      </c>
      <c r="CN618" s="2" t="s">
        <v>1583</v>
      </c>
      <c r="CO618" s="2">
        <v>0</v>
      </c>
      <c r="CP618" s="2">
        <f t="shared" si="689"/>
        <v>307.14</v>
      </c>
      <c r="CQ618" s="2">
        <f t="shared" si="690"/>
        <v>41.38</v>
      </c>
      <c r="CR618" s="2">
        <f t="shared" si="691"/>
        <v>1043.6875</v>
      </c>
      <c r="CS618" s="2">
        <f t="shared" si="692"/>
        <v>141.57499999999999</v>
      </c>
      <c r="CT618" s="2">
        <f t="shared" si="693"/>
        <v>1707.0944999999999</v>
      </c>
      <c r="CU618" s="2">
        <f t="shared" si="694"/>
        <v>0</v>
      </c>
      <c r="CV618" s="2">
        <f t="shared" si="695"/>
        <v>172.08599999999998</v>
      </c>
      <c r="CW618" s="2">
        <f t="shared" si="696"/>
        <v>10.525</v>
      </c>
      <c r="CX618" s="2">
        <f t="shared" si="697"/>
        <v>0</v>
      </c>
      <c r="CY618" s="2">
        <f t="shared" si="698"/>
        <v>233.85249999999999</v>
      </c>
      <c r="CZ618" s="2">
        <f t="shared" si="699"/>
        <v>144.3785</v>
      </c>
      <c r="DA618" s="2"/>
      <c r="DB618" s="2"/>
      <c r="DC618" s="2" t="s">
        <v>6</v>
      </c>
      <c r="DD618" s="2" t="s">
        <v>6</v>
      </c>
      <c r="DE618" s="2" t="s">
        <v>96</v>
      </c>
      <c r="DF618" s="2" t="s">
        <v>96</v>
      </c>
      <c r="DG618" s="2" t="s">
        <v>97</v>
      </c>
      <c r="DH618" s="2" t="s">
        <v>6</v>
      </c>
      <c r="DI618" s="2" t="s">
        <v>97</v>
      </c>
      <c r="DJ618" s="2" t="s">
        <v>96</v>
      </c>
      <c r="DK618" s="2" t="s">
        <v>6</v>
      </c>
      <c r="DL618" s="2" t="s">
        <v>6</v>
      </c>
      <c r="DM618" s="2" t="s">
        <v>6</v>
      </c>
      <c r="DN618" s="2">
        <v>0</v>
      </c>
      <c r="DO618" s="2">
        <v>0</v>
      </c>
      <c r="DP618" s="2">
        <v>1</v>
      </c>
      <c r="DQ618" s="2">
        <v>1</v>
      </c>
      <c r="DR618" s="2"/>
      <c r="DS618" s="2"/>
      <c r="DT618" s="2"/>
      <c r="DU618" s="2">
        <v>1003</v>
      </c>
      <c r="DV618" s="2" t="s">
        <v>53</v>
      </c>
      <c r="DW618" s="2" t="s">
        <v>53</v>
      </c>
      <c r="DX618" s="2">
        <v>100</v>
      </c>
      <c r="DY618" s="2"/>
      <c r="DZ618" s="2"/>
      <c r="EA618" s="2"/>
      <c r="EB618" s="2"/>
      <c r="EC618" s="2"/>
      <c r="ED618" s="2"/>
      <c r="EE618" s="2">
        <v>16510514</v>
      </c>
      <c r="EF618" s="2">
        <v>2</v>
      </c>
      <c r="EG618" s="2" t="s">
        <v>20</v>
      </c>
      <c r="EH618" s="2">
        <v>0</v>
      </c>
      <c r="EI618" s="2" t="s">
        <v>6</v>
      </c>
      <c r="EJ618" s="2">
        <v>1</v>
      </c>
      <c r="EK618" s="2">
        <v>16001</v>
      </c>
      <c r="EL618" s="2" t="s">
        <v>647</v>
      </c>
      <c r="EM618" s="2" t="s">
        <v>648</v>
      </c>
      <c r="EN618" s="2"/>
      <c r="EO618" s="2" t="s">
        <v>100</v>
      </c>
      <c r="EP618" s="2"/>
      <c r="EQ618" s="2">
        <v>0</v>
      </c>
      <c r="ER618" s="2">
        <v>2360.7600000000002</v>
      </c>
      <c r="ES618" s="2">
        <v>41.38</v>
      </c>
      <c r="ET618" s="2">
        <v>834.95</v>
      </c>
      <c r="EU618" s="2">
        <v>113.26</v>
      </c>
      <c r="EV618" s="2">
        <v>1484.43</v>
      </c>
      <c r="EW618" s="2">
        <v>149.63999999999999</v>
      </c>
      <c r="EX618" s="2">
        <v>8.42</v>
      </c>
      <c r="EY618" s="2">
        <v>0</v>
      </c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>
        <v>0</v>
      </c>
      <c r="FR618" s="2">
        <f t="shared" si="700"/>
        <v>0</v>
      </c>
      <c r="FS618" s="2">
        <v>0</v>
      </c>
      <c r="FT618" s="2" t="s">
        <v>23</v>
      </c>
      <c r="FU618" s="2" t="s">
        <v>24</v>
      </c>
      <c r="FV618" s="2"/>
      <c r="FW618" s="2"/>
      <c r="FX618" s="2">
        <v>115.2</v>
      </c>
      <c r="FY618" s="2">
        <v>70.55</v>
      </c>
      <c r="FZ618" s="2"/>
      <c r="GA618" s="2" t="s">
        <v>6</v>
      </c>
      <c r="GB618" s="2"/>
      <c r="GC618" s="2"/>
      <c r="GD618" s="2">
        <v>0</v>
      </c>
      <c r="GE618" s="2"/>
      <c r="GF618" s="2">
        <v>-1128460993</v>
      </c>
      <c r="GG618" s="2">
        <v>2</v>
      </c>
      <c r="GH618" s="2">
        <v>1</v>
      </c>
      <c r="GI618" s="2">
        <v>-2</v>
      </c>
      <c r="GJ618" s="2">
        <v>0</v>
      </c>
      <c r="GK618" s="2">
        <f>ROUND(R618*(R12)/100,2)</f>
        <v>0</v>
      </c>
      <c r="GL618" s="2">
        <f t="shared" si="701"/>
        <v>0</v>
      </c>
      <c r="GM618" s="2">
        <f t="shared" si="702"/>
        <v>685.37</v>
      </c>
      <c r="GN618" s="2">
        <f t="shared" si="703"/>
        <v>685.37</v>
      </c>
      <c r="GO618" s="2">
        <f t="shared" si="704"/>
        <v>0</v>
      </c>
      <c r="GP618" s="2">
        <f t="shared" si="705"/>
        <v>0</v>
      </c>
      <c r="GQ618" s="2"/>
      <c r="GR618" s="2">
        <v>0</v>
      </c>
      <c r="GS618" s="2">
        <v>3</v>
      </c>
      <c r="GT618" s="2">
        <v>0</v>
      </c>
      <c r="GU618" s="2" t="s">
        <v>6</v>
      </c>
      <c r="GV618" s="2">
        <f t="shared" si="706"/>
        <v>0</v>
      </c>
      <c r="GW618" s="2">
        <v>1</v>
      </c>
      <c r="GX618" s="2">
        <f t="shared" si="707"/>
        <v>0</v>
      </c>
      <c r="GY618" s="2"/>
      <c r="GZ618" s="2"/>
      <c r="HA618" s="2">
        <v>0</v>
      </c>
      <c r="HB618" s="2">
        <v>0</v>
      </c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>
        <v>0</v>
      </c>
      <c r="IL618" s="2"/>
      <c r="IM618" s="2"/>
      <c r="IN618" s="2"/>
      <c r="IO618" s="2"/>
      <c r="IP618" s="2"/>
      <c r="IQ618" s="2"/>
      <c r="IR618" s="2"/>
      <c r="IS618" s="2"/>
      <c r="IT618" s="2"/>
      <c r="IU618" s="2"/>
    </row>
    <row r="619" spans="1:255" x14ac:dyDescent="0.2">
      <c r="A619">
        <v>17</v>
      </c>
      <c r="B619">
        <v>1</v>
      </c>
      <c r="C619">
        <f>ROW(SmtRes!A1378)</f>
        <v>1378</v>
      </c>
      <c r="D619">
        <f>ROW(EtalonRes!A1352)</f>
        <v>1352</v>
      </c>
      <c r="E619" t="s">
        <v>891</v>
      </c>
      <c r="F619" t="s">
        <v>892</v>
      </c>
      <c r="G619" t="s">
        <v>893</v>
      </c>
      <c r="H619" t="s">
        <v>53</v>
      </c>
      <c r="I619">
        <f>ROUND(11/100,9)</f>
        <v>0.11</v>
      </c>
      <c r="J619">
        <v>0</v>
      </c>
      <c r="O619">
        <f t="shared" si="669"/>
        <v>2189.88</v>
      </c>
      <c r="P619">
        <f t="shared" si="670"/>
        <v>32.450000000000003</v>
      </c>
      <c r="Q619">
        <f t="shared" si="671"/>
        <v>818.56</v>
      </c>
      <c r="R619">
        <f t="shared" si="672"/>
        <v>111.04</v>
      </c>
      <c r="S619">
        <f t="shared" si="673"/>
        <v>1338.87</v>
      </c>
      <c r="T619">
        <f t="shared" si="674"/>
        <v>0</v>
      </c>
      <c r="U619">
        <f t="shared" si="675"/>
        <v>18.929459999999999</v>
      </c>
      <c r="V619">
        <f t="shared" si="676"/>
        <v>1.1577500000000001</v>
      </c>
      <c r="W619">
        <f t="shared" si="677"/>
        <v>0</v>
      </c>
      <c r="X619">
        <f t="shared" si="678"/>
        <v>1667.4</v>
      </c>
      <c r="Y619">
        <f t="shared" si="679"/>
        <v>1029.44</v>
      </c>
      <c r="AA619">
        <v>16688586</v>
      </c>
      <c r="AB619">
        <f t="shared" si="680"/>
        <v>2792.1619999999998</v>
      </c>
      <c r="AC619">
        <f t="shared" si="681"/>
        <v>41.38</v>
      </c>
      <c r="AD619">
        <f>ROUND(((((ET619*1.25))-((EU619*1.25)))+AE619),6)</f>
        <v>1043.6875</v>
      </c>
      <c r="AE619">
        <f>ROUND(((EU619*1.25)),6)</f>
        <v>141.57499999999999</v>
      </c>
      <c r="AF619">
        <f>ROUND(((EV619*1.15)),6)</f>
        <v>1707.0944999999999</v>
      </c>
      <c r="AG619">
        <f t="shared" si="685"/>
        <v>0</v>
      </c>
      <c r="AH619">
        <f>((EW619*1.15))</f>
        <v>172.08599999999998</v>
      </c>
      <c r="AI619">
        <f>((EX619*1.25))</f>
        <v>10.525</v>
      </c>
      <c r="AJ619">
        <f t="shared" si="688"/>
        <v>0</v>
      </c>
      <c r="AK619">
        <v>2360.7600000000002</v>
      </c>
      <c r="AL619">
        <v>41.38</v>
      </c>
      <c r="AM619">
        <v>834.95</v>
      </c>
      <c r="AN619">
        <v>113.26</v>
      </c>
      <c r="AO619">
        <v>1484.43</v>
      </c>
      <c r="AP619">
        <v>0</v>
      </c>
      <c r="AQ619">
        <v>149.63999999999999</v>
      </c>
      <c r="AR619">
        <v>8.42</v>
      </c>
      <c r="AS619">
        <v>0</v>
      </c>
      <c r="AT619">
        <v>115</v>
      </c>
      <c r="AU619">
        <v>71</v>
      </c>
      <c r="AV619">
        <v>1</v>
      </c>
      <c r="AW619">
        <v>1</v>
      </c>
      <c r="AZ619">
        <v>7.13</v>
      </c>
      <c r="BA619">
        <v>7.13</v>
      </c>
      <c r="BB619">
        <v>7.13</v>
      </c>
      <c r="BC619">
        <v>7.13</v>
      </c>
      <c r="BD619" t="s">
        <v>6</v>
      </c>
      <c r="BE619" t="s">
        <v>6</v>
      </c>
      <c r="BF619" t="s">
        <v>6</v>
      </c>
      <c r="BG619" t="s">
        <v>6</v>
      </c>
      <c r="BH619">
        <v>0</v>
      </c>
      <c r="BI619">
        <v>1</v>
      </c>
      <c r="BJ619" t="s">
        <v>894</v>
      </c>
      <c r="BM619">
        <v>16001</v>
      </c>
      <c r="BN619">
        <v>0</v>
      </c>
      <c r="BO619" t="s">
        <v>6</v>
      </c>
      <c r="BP619">
        <v>0</v>
      </c>
      <c r="BQ619">
        <v>2</v>
      </c>
      <c r="BR619">
        <v>0</v>
      </c>
      <c r="BS619">
        <v>7.13</v>
      </c>
      <c r="BT619">
        <v>1</v>
      </c>
      <c r="BU619">
        <v>1</v>
      </c>
      <c r="BV619">
        <v>1</v>
      </c>
      <c r="BW619">
        <v>1</v>
      </c>
      <c r="BX619">
        <v>1</v>
      </c>
      <c r="BY619" t="s">
        <v>6</v>
      </c>
      <c r="BZ619">
        <v>128</v>
      </c>
      <c r="CA619">
        <v>83</v>
      </c>
      <c r="CF619">
        <v>0</v>
      </c>
      <c r="CG619">
        <v>0</v>
      </c>
      <c r="CM619">
        <v>0</v>
      </c>
      <c r="CN619" t="s">
        <v>1583</v>
      </c>
      <c r="CO619">
        <v>0</v>
      </c>
      <c r="CP619">
        <f t="shared" si="689"/>
        <v>2189.88</v>
      </c>
      <c r="CQ619">
        <f t="shared" si="690"/>
        <v>295.0394</v>
      </c>
      <c r="CR619">
        <f t="shared" si="691"/>
        <v>7441.4918749999997</v>
      </c>
      <c r="CS619">
        <f t="shared" si="692"/>
        <v>1009.4297499999999</v>
      </c>
      <c r="CT619">
        <f t="shared" si="693"/>
        <v>12171.583784999999</v>
      </c>
      <c r="CU619">
        <f t="shared" si="694"/>
        <v>0</v>
      </c>
      <c r="CV619">
        <f t="shared" si="695"/>
        <v>172.08599999999998</v>
      </c>
      <c r="CW619">
        <f t="shared" si="696"/>
        <v>10.525</v>
      </c>
      <c r="CX619">
        <f t="shared" si="697"/>
        <v>0</v>
      </c>
      <c r="CY619">
        <f t="shared" si="698"/>
        <v>1667.3964999999998</v>
      </c>
      <c r="CZ619">
        <f t="shared" si="699"/>
        <v>1029.4360999999999</v>
      </c>
      <c r="DC619" t="s">
        <v>6</v>
      </c>
      <c r="DD619" t="s">
        <v>6</v>
      </c>
      <c r="DE619" t="s">
        <v>96</v>
      </c>
      <c r="DF619" t="s">
        <v>96</v>
      </c>
      <c r="DG619" t="s">
        <v>97</v>
      </c>
      <c r="DH619" t="s">
        <v>6</v>
      </c>
      <c r="DI619" t="s">
        <v>97</v>
      </c>
      <c r="DJ619" t="s">
        <v>96</v>
      </c>
      <c r="DK619" t="s">
        <v>6</v>
      </c>
      <c r="DL619" t="s">
        <v>6</v>
      </c>
      <c r="DM619" t="s">
        <v>6</v>
      </c>
      <c r="DN619">
        <v>0</v>
      </c>
      <c r="DO619">
        <v>0</v>
      </c>
      <c r="DP619">
        <v>1</v>
      </c>
      <c r="DQ619">
        <v>1</v>
      </c>
      <c r="DU619">
        <v>1003</v>
      </c>
      <c r="DV619" t="s">
        <v>53</v>
      </c>
      <c r="DW619" t="s">
        <v>53</v>
      </c>
      <c r="DX619">
        <v>100</v>
      </c>
      <c r="EE619">
        <v>16510514</v>
      </c>
      <c r="EF619">
        <v>2</v>
      </c>
      <c r="EG619" t="s">
        <v>20</v>
      </c>
      <c r="EH619">
        <v>0</v>
      </c>
      <c r="EI619" t="s">
        <v>6</v>
      </c>
      <c r="EJ619">
        <v>1</v>
      </c>
      <c r="EK619">
        <v>16001</v>
      </c>
      <c r="EL619" t="s">
        <v>647</v>
      </c>
      <c r="EM619" t="s">
        <v>648</v>
      </c>
      <c r="EO619" t="s">
        <v>100</v>
      </c>
      <c r="EQ619">
        <v>0</v>
      </c>
      <c r="ER619">
        <v>2360.7600000000002</v>
      </c>
      <c r="ES619">
        <v>41.38</v>
      </c>
      <c r="ET619">
        <v>834.95</v>
      </c>
      <c r="EU619">
        <v>113.26</v>
      </c>
      <c r="EV619">
        <v>1484.43</v>
      </c>
      <c r="EW619">
        <v>149.63999999999999</v>
      </c>
      <c r="EX619">
        <v>8.42</v>
      </c>
      <c r="EY619">
        <v>0</v>
      </c>
      <c r="FQ619">
        <v>0</v>
      </c>
      <c r="FR619">
        <f t="shared" si="700"/>
        <v>0</v>
      </c>
      <c r="FS619">
        <v>0</v>
      </c>
      <c r="FT619" t="s">
        <v>23</v>
      </c>
      <c r="FU619" t="s">
        <v>24</v>
      </c>
      <c r="FX619">
        <v>115.2</v>
      </c>
      <c r="FY619">
        <v>70.55</v>
      </c>
      <c r="GA619" t="s">
        <v>6</v>
      </c>
      <c r="GD619">
        <v>0</v>
      </c>
      <c r="GF619">
        <v>-1128460993</v>
      </c>
      <c r="GG619">
        <v>1</v>
      </c>
      <c r="GH619">
        <v>1</v>
      </c>
      <c r="GI619">
        <v>4</v>
      </c>
      <c r="GJ619">
        <v>0</v>
      </c>
      <c r="GK619">
        <f>ROUND(R619*(S12)/100,2)</f>
        <v>0</v>
      </c>
      <c r="GL619">
        <f t="shared" si="701"/>
        <v>0</v>
      </c>
      <c r="GM619">
        <f t="shared" si="702"/>
        <v>4886.72</v>
      </c>
      <c r="GN619">
        <f t="shared" si="703"/>
        <v>4886.72</v>
      </c>
      <c r="GO619">
        <f t="shared" si="704"/>
        <v>0</v>
      </c>
      <c r="GP619">
        <f t="shared" si="705"/>
        <v>0</v>
      </c>
      <c r="GR619">
        <v>0</v>
      </c>
      <c r="GS619">
        <v>3</v>
      </c>
      <c r="GT619">
        <v>0</v>
      </c>
      <c r="GU619" t="s">
        <v>6</v>
      </c>
      <c r="GV619">
        <f t="shared" si="706"/>
        <v>0</v>
      </c>
      <c r="GW619">
        <v>1</v>
      </c>
      <c r="GX619">
        <f t="shared" si="707"/>
        <v>0</v>
      </c>
      <c r="HA619">
        <v>0</v>
      </c>
      <c r="HB619">
        <v>0</v>
      </c>
      <c r="IK619">
        <v>0</v>
      </c>
    </row>
    <row r="620" spans="1:255" x14ac:dyDescent="0.2">
      <c r="A620" s="2">
        <v>18</v>
      </c>
      <c r="B620" s="2">
        <v>1</v>
      </c>
      <c r="C620" s="2">
        <v>1363</v>
      </c>
      <c r="D620" s="2"/>
      <c r="E620" s="2" t="s">
        <v>895</v>
      </c>
      <c r="F620" s="2" t="s">
        <v>889</v>
      </c>
      <c r="G620" s="2" t="s">
        <v>890</v>
      </c>
      <c r="H620" s="2" t="s">
        <v>143</v>
      </c>
      <c r="I620" s="2">
        <f>I618*J620</f>
        <v>10.218999999999999</v>
      </c>
      <c r="J620" s="2">
        <v>92.899999999999991</v>
      </c>
      <c r="K620" s="2"/>
      <c r="L620" s="2"/>
      <c r="M620" s="2"/>
      <c r="N620" s="2"/>
      <c r="O620" s="2">
        <f t="shared" si="669"/>
        <v>0</v>
      </c>
      <c r="P620" s="2">
        <f t="shared" si="670"/>
        <v>0</v>
      </c>
      <c r="Q620" s="2">
        <f t="shared" si="671"/>
        <v>0</v>
      </c>
      <c r="R620" s="2">
        <f t="shared" si="672"/>
        <v>0</v>
      </c>
      <c r="S620" s="2">
        <f t="shared" si="673"/>
        <v>0</v>
      </c>
      <c r="T620" s="2">
        <f t="shared" si="674"/>
        <v>0</v>
      </c>
      <c r="U620" s="2">
        <f t="shared" si="675"/>
        <v>0</v>
      </c>
      <c r="V620" s="2">
        <f t="shared" si="676"/>
        <v>0</v>
      </c>
      <c r="W620" s="2">
        <f t="shared" si="677"/>
        <v>0</v>
      </c>
      <c r="X620" s="2">
        <f t="shared" si="678"/>
        <v>0</v>
      </c>
      <c r="Y620" s="2">
        <f t="shared" si="679"/>
        <v>0</v>
      </c>
      <c r="Z620" s="2"/>
      <c r="AA620" s="2">
        <v>16688585</v>
      </c>
      <c r="AB620" s="2">
        <f t="shared" si="680"/>
        <v>0</v>
      </c>
      <c r="AC620" s="2">
        <f t="shared" si="681"/>
        <v>0</v>
      </c>
      <c r="AD620" s="2">
        <f t="shared" ref="AD620:AD625" si="712">ROUND((((ET620)-(EU620))+AE620),6)</f>
        <v>0</v>
      </c>
      <c r="AE620" s="2">
        <f t="shared" ref="AE620:AF625" si="713">ROUND((EU620),6)</f>
        <v>0</v>
      </c>
      <c r="AF620" s="2">
        <f t="shared" si="713"/>
        <v>0</v>
      </c>
      <c r="AG620" s="2">
        <f t="shared" si="685"/>
        <v>0</v>
      </c>
      <c r="AH620" s="2">
        <f t="shared" ref="AH620:AI625" si="714">(EW620)</f>
        <v>0</v>
      </c>
      <c r="AI620" s="2">
        <f t="shared" si="714"/>
        <v>0</v>
      </c>
      <c r="AJ620" s="2">
        <f t="shared" si="688"/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0</v>
      </c>
      <c r="AQ620" s="2">
        <v>0</v>
      </c>
      <c r="AR620" s="2">
        <v>0</v>
      </c>
      <c r="AS620" s="2">
        <v>0</v>
      </c>
      <c r="AT620" s="2">
        <v>115</v>
      </c>
      <c r="AU620" s="2">
        <v>71</v>
      </c>
      <c r="AV620" s="2">
        <v>1</v>
      </c>
      <c r="AW620" s="2">
        <v>1</v>
      </c>
      <c r="AX620" s="2"/>
      <c r="AY620" s="2"/>
      <c r="AZ620" s="2">
        <v>1</v>
      </c>
      <c r="BA620" s="2">
        <v>1</v>
      </c>
      <c r="BB620" s="2">
        <v>1</v>
      </c>
      <c r="BC620" s="2">
        <v>1</v>
      </c>
      <c r="BD620" s="2" t="s">
        <v>6</v>
      </c>
      <c r="BE620" s="2" t="s">
        <v>6</v>
      </c>
      <c r="BF620" s="2" t="s">
        <v>6</v>
      </c>
      <c r="BG620" s="2" t="s">
        <v>6</v>
      </c>
      <c r="BH620" s="2">
        <v>3</v>
      </c>
      <c r="BI620" s="2">
        <v>1</v>
      </c>
      <c r="BJ620" s="2" t="s">
        <v>6</v>
      </c>
      <c r="BK620" s="2"/>
      <c r="BL620" s="2"/>
      <c r="BM620" s="2">
        <v>16001</v>
      </c>
      <c r="BN620" s="2">
        <v>0</v>
      </c>
      <c r="BO620" s="2" t="s">
        <v>6</v>
      </c>
      <c r="BP620" s="2">
        <v>0</v>
      </c>
      <c r="BQ620" s="2">
        <v>2</v>
      </c>
      <c r="BR620" s="2">
        <v>0</v>
      </c>
      <c r="BS620" s="2">
        <v>1</v>
      </c>
      <c r="BT620" s="2">
        <v>1</v>
      </c>
      <c r="BU620" s="2">
        <v>1</v>
      </c>
      <c r="BV620" s="2">
        <v>1</v>
      </c>
      <c r="BW620" s="2">
        <v>1</v>
      </c>
      <c r="BX620" s="2">
        <v>1</v>
      </c>
      <c r="BY620" s="2" t="s">
        <v>6</v>
      </c>
      <c r="BZ620" s="2">
        <v>128</v>
      </c>
      <c r="CA620" s="2">
        <v>83</v>
      </c>
      <c r="CB620" s="2"/>
      <c r="CC620" s="2"/>
      <c r="CD620" s="2"/>
      <c r="CE620" s="2"/>
      <c r="CF620" s="2">
        <v>0</v>
      </c>
      <c r="CG620" s="2">
        <v>0</v>
      </c>
      <c r="CH620" s="2"/>
      <c r="CI620" s="2"/>
      <c r="CJ620" s="2"/>
      <c r="CK620" s="2"/>
      <c r="CL620" s="2"/>
      <c r="CM620" s="2">
        <v>0</v>
      </c>
      <c r="CN620" s="2" t="s">
        <v>6</v>
      </c>
      <c r="CO620" s="2">
        <v>0</v>
      </c>
      <c r="CP620" s="2">
        <f t="shared" si="689"/>
        <v>0</v>
      </c>
      <c r="CQ620" s="2">
        <f t="shared" si="690"/>
        <v>0</v>
      </c>
      <c r="CR620" s="2">
        <f t="shared" si="691"/>
        <v>0</v>
      </c>
      <c r="CS620" s="2">
        <f t="shared" si="692"/>
        <v>0</v>
      </c>
      <c r="CT620" s="2">
        <f t="shared" si="693"/>
        <v>0</v>
      </c>
      <c r="CU620" s="2">
        <f t="shared" si="694"/>
        <v>0</v>
      </c>
      <c r="CV620" s="2">
        <f t="shared" si="695"/>
        <v>0</v>
      </c>
      <c r="CW620" s="2">
        <f t="shared" si="696"/>
        <v>0</v>
      </c>
      <c r="CX620" s="2">
        <f t="shared" si="697"/>
        <v>0</v>
      </c>
      <c r="CY620" s="2">
        <f t="shared" si="698"/>
        <v>0</v>
      </c>
      <c r="CZ620" s="2">
        <f t="shared" si="699"/>
        <v>0</v>
      </c>
      <c r="DA620" s="2"/>
      <c r="DB620" s="2"/>
      <c r="DC620" s="2" t="s">
        <v>6</v>
      </c>
      <c r="DD620" s="2" t="s">
        <v>6</v>
      </c>
      <c r="DE620" s="2" t="s">
        <v>6</v>
      </c>
      <c r="DF620" s="2" t="s">
        <v>6</v>
      </c>
      <c r="DG620" s="2" t="s">
        <v>6</v>
      </c>
      <c r="DH620" s="2" t="s">
        <v>6</v>
      </c>
      <c r="DI620" s="2" t="s">
        <v>6</v>
      </c>
      <c r="DJ620" s="2" t="s">
        <v>6</v>
      </c>
      <c r="DK620" s="2" t="s">
        <v>6</v>
      </c>
      <c r="DL620" s="2" t="s">
        <v>6</v>
      </c>
      <c r="DM620" s="2" t="s">
        <v>6</v>
      </c>
      <c r="DN620" s="2">
        <v>0</v>
      </c>
      <c r="DO620" s="2">
        <v>0</v>
      </c>
      <c r="DP620" s="2">
        <v>1</v>
      </c>
      <c r="DQ620" s="2">
        <v>1</v>
      </c>
      <c r="DR620" s="2"/>
      <c r="DS620" s="2"/>
      <c r="DT620" s="2"/>
      <c r="DU620" s="2">
        <v>1003</v>
      </c>
      <c r="DV620" s="2" t="s">
        <v>143</v>
      </c>
      <c r="DW620" s="2" t="s">
        <v>143</v>
      </c>
      <c r="DX620" s="2">
        <v>1</v>
      </c>
      <c r="DY620" s="2"/>
      <c r="DZ620" s="2"/>
      <c r="EA620" s="2"/>
      <c r="EB620" s="2"/>
      <c r="EC620" s="2"/>
      <c r="ED620" s="2"/>
      <c r="EE620" s="2">
        <v>16510514</v>
      </c>
      <c r="EF620" s="2">
        <v>2</v>
      </c>
      <c r="EG620" s="2" t="s">
        <v>20</v>
      </c>
      <c r="EH620" s="2">
        <v>0</v>
      </c>
      <c r="EI620" s="2" t="s">
        <v>6</v>
      </c>
      <c r="EJ620" s="2">
        <v>1</v>
      </c>
      <c r="EK620" s="2">
        <v>16001</v>
      </c>
      <c r="EL620" s="2" t="s">
        <v>647</v>
      </c>
      <c r="EM620" s="2" t="s">
        <v>648</v>
      </c>
      <c r="EN620" s="2"/>
      <c r="EO620" s="2" t="s">
        <v>6</v>
      </c>
      <c r="EP620" s="2"/>
      <c r="EQ620" s="2">
        <v>0</v>
      </c>
      <c r="ER620" s="2">
        <v>0</v>
      </c>
      <c r="ES620" s="2">
        <v>0</v>
      </c>
      <c r="ET620" s="2">
        <v>0</v>
      </c>
      <c r="EU620" s="2">
        <v>0</v>
      </c>
      <c r="EV620" s="2">
        <v>0</v>
      </c>
      <c r="EW620" s="2">
        <v>0</v>
      </c>
      <c r="EX620" s="2">
        <v>0</v>
      </c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>
        <v>0</v>
      </c>
      <c r="FR620" s="2">
        <f t="shared" si="700"/>
        <v>0</v>
      </c>
      <c r="FS620" s="2">
        <v>0</v>
      </c>
      <c r="FT620" s="2" t="s">
        <v>23</v>
      </c>
      <c r="FU620" s="2" t="s">
        <v>24</v>
      </c>
      <c r="FV620" s="2"/>
      <c r="FW620" s="2"/>
      <c r="FX620" s="2">
        <v>115.2</v>
      </c>
      <c r="FY620" s="2">
        <v>70.55</v>
      </c>
      <c r="FZ620" s="2"/>
      <c r="GA620" s="2" t="s">
        <v>6</v>
      </c>
      <c r="GB620" s="2"/>
      <c r="GC620" s="2"/>
      <c r="GD620" s="2">
        <v>0</v>
      </c>
      <c r="GE620" s="2"/>
      <c r="GF620" s="2">
        <v>1990328174</v>
      </c>
      <c r="GG620" s="2">
        <v>2</v>
      </c>
      <c r="GH620" s="2">
        <v>1</v>
      </c>
      <c r="GI620" s="2">
        <v>-2</v>
      </c>
      <c r="GJ620" s="2">
        <v>0</v>
      </c>
      <c r="GK620" s="2">
        <f>ROUND(R620*(R12)/100,2)</f>
        <v>0</v>
      </c>
      <c r="GL620" s="2">
        <f t="shared" si="701"/>
        <v>0</v>
      </c>
      <c r="GM620" s="2">
        <f t="shared" si="702"/>
        <v>0</v>
      </c>
      <c r="GN620" s="2">
        <f t="shared" si="703"/>
        <v>0</v>
      </c>
      <c r="GO620" s="2">
        <f t="shared" si="704"/>
        <v>0</v>
      </c>
      <c r="GP620" s="2">
        <f t="shared" si="705"/>
        <v>0</v>
      </c>
      <c r="GQ620" s="2"/>
      <c r="GR620" s="2">
        <v>0</v>
      </c>
      <c r="GS620" s="2">
        <v>3</v>
      </c>
      <c r="GT620" s="2">
        <v>0</v>
      </c>
      <c r="GU620" s="2" t="s">
        <v>6</v>
      </c>
      <c r="GV620" s="2">
        <f t="shared" si="706"/>
        <v>0</v>
      </c>
      <c r="GW620" s="2">
        <v>1</v>
      </c>
      <c r="GX620" s="2">
        <f t="shared" si="707"/>
        <v>0</v>
      </c>
      <c r="GY620" s="2"/>
      <c r="GZ620" s="2"/>
      <c r="HA620" s="2">
        <v>0</v>
      </c>
      <c r="HB620" s="2">
        <v>0</v>
      </c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>
        <v>0</v>
      </c>
      <c r="IL620" s="2"/>
      <c r="IM620" s="2"/>
      <c r="IN620" s="2"/>
      <c r="IO620" s="2"/>
      <c r="IP620" s="2"/>
      <c r="IQ620" s="2"/>
      <c r="IR620" s="2"/>
      <c r="IS620" s="2"/>
      <c r="IT620" s="2"/>
      <c r="IU620" s="2"/>
    </row>
    <row r="621" spans="1:255" x14ac:dyDescent="0.2">
      <c r="A621">
        <v>18</v>
      </c>
      <c r="B621">
        <v>1</v>
      </c>
      <c r="C621">
        <v>1378</v>
      </c>
      <c r="E621" t="s">
        <v>895</v>
      </c>
      <c r="F621" t="s">
        <v>889</v>
      </c>
      <c r="G621" t="s">
        <v>890</v>
      </c>
      <c r="H621" t="s">
        <v>143</v>
      </c>
      <c r="I621">
        <f>I619*J621</f>
        <v>10.218999999999999</v>
      </c>
      <c r="J621">
        <v>92.899999999999991</v>
      </c>
      <c r="O621">
        <f t="shared" si="669"/>
        <v>0</v>
      </c>
      <c r="P621">
        <f t="shared" si="670"/>
        <v>0</v>
      </c>
      <c r="Q621">
        <f t="shared" si="671"/>
        <v>0</v>
      </c>
      <c r="R621">
        <f t="shared" si="672"/>
        <v>0</v>
      </c>
      <c r="S621">
        <f t="shared" si="673"/>
        <v>0</v>
      </c>
      <c r="T621">
        <f t="shared" si="674"/>
        <v>0</v>
      </c>
      <c r="U621">
        <f t="shared" si="675"/>
        <v>0</v>
      </c>
      <c r="V621">
        <f t="shared" si="676"/>
        <v>0</v>
      </c>
      <c r="W621">
        <f t="shared" si="677"/>
        <v>0</v>
      </c>
      <c r="X621">
        <f t="shared" si="678"/>
        <v>0</v>
      </c>
      <c r="Y621">
        <f t="shared" si="679"/>
        <v>0</v>
      </c>
      <c r="AA621">
        <v>16688586</v>
      </c>
      <c r="AB621">
        <f t="shared" si="680"/>
        <v>0</v>
      </c>
      <c r="AC621">
        <f t="shared" si="681"/>
        <v>0</v>
      </c>
      <c r="AD621">
        <f t="shared" si="712"/>
        <v>0</v>
      </c>
      <c r="AE621">
        <f t="shared" si="713"/>
        <v>0</v>
      </c>
      <c r="AF621">
        <f t="shared" si="713"/>
        <v>0</v>
      </c>
      <c r="AG621">
        <f t="shared" si="685"/>
        <v>0</v>
      </c>
      <c r="AH621">
        <f t="shared" si="714"/>
        <v>0</v>
      </c>
      <c r="AI621">
        <f t="shared" si="714"/>
        <v>0</v>
      </c>
      <c r="AJ621">
        <f t="shared" si="688"/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115</v>
      </c>
      <c r="AU621">
        <v>71</v>
      </c>
      <c r="AV621">
        <v>1</v>
      </c>
      <c r="AW621">
        <v>1</v>
      </c>
      <c r="AZ621">
        <v>7.13</v>
      </c>
      <c r="BA621">
        <v>1</v>
      </c>
      <c r="BB621">
        <v>1</v>
      </c>
      <c r="BC621">
        <v>7.13</v>
      </c>
      <c r="BD621" t="s">
        <v>6</v>
      </c>
      <c r="BE621" t="s">
        <v>6</v>
      </c>
      <c r="BF621" t="s">
        <v>6</v>
      </c>
      <c r="BG621" t="s">
        <v>6</v>
      </c>
      <c r="BH621">
        <v>3</v>
      </c>
      <c r="BI621">
        <v>1</v>
      </c>
      <c r="BJ621" t="s">
        <v>6</v>
      </c>
      <c r="BM621">
        <v>16001</v>
      </c>
      <c r="BN621">
        <v>0</v>
      </c>
      <c r="BO621" t="s">
        <v>6</v>
      </c>
      <c r="BP621">
        <v>0</v>
      </c>
      <c r="BQ621">
        <v>2</v>
      </c>
      <c r="BR621">
        <v>0</v>
      </c>
      <c r="BS621">
        <v>1</v>
      </c>
      <c r="BT621">
        <v>1</v>
      </c>
      <c r="BU621">
        <v>1</v>
      </c>
      <c r="BV621">
        <v>1</v>
      </c>
      <c r="BW621">
        <v>1</v>
      </c>
      <c r="BX621">
        <v>1</v>
      </c>
      <c r="BY621" t="s">
        <v>6</v>
      </c>
      <c r="BZ621">
        <v>128</v>
      </c>
      <c r="CA621">
        <v>83</v>
      </c>
      <c r="CF621">
        <v>0</v>
      </c>
      <c r="CG621">
        <v>0</v>
      </c>
      <c r="CM621">
        <v>0</v>
      </c>
      <c r="CN621" t="s">
        <v>6</v>
      </c>
      <c r="CO621">
        <v>0</v>
      </c>
      <c r="CP621">
        <f t="shared" si="689"/>
        <v>0</v>
      </c>
      <c r="CQ621">
        <f t="shared" si="690"/>
        <v>0</v>
      </c>
      <c r="CR621">
        <f t="shared" si="691"/>
        <v>0</v>
      </c>
      <c r="CS621">
        <f t="shared" si="692"/>
        <v>0</v>
      </c>
      <c r="CT621">
        <f t="shared" si="693"/>
        <v>0</v>
      </c>
      <c r="CU621">
        <f t="shared" si="694"/>
        <v>0</v>
      </c>
      <c r="CV621">
        <f t="shared" si="695"/>
        <v>0</v>
      </c>
      <c r="CW621">
        <f t="shared" si="696"/>
        <v>0</v>
      </c>
      <c r="CX621">
        <f t="shared" si="697"/>
        <v>0</v>
      </c>
      <c r="CY621">
        <f t="shared" si="698"/>
        <v>0</v>
      </c>
      <c r="CZ621">
        <f t="shared" si="699"/>
        <v>0</v>
      </c>
      <c r="DC621" t="s">
        <v>6</v>
      </c>
      <c r="DD621" t="s">
        <v>6</v>
      </c>
      <c r="DE621" t="s">
        <v>6</v>
      </c>
      <c r="DF621" t="s">
        <v>6</v>
      </c>
      <c r="DG621" t="s">
        <v>6</v>
      </c>
      <c r="DH621" t="s">
        <v>6</v>
      </c>
      <c r="DI621" t="s">
        <v>6</v>
      </c>
      <c r="DJ621" t="s">
        <v>6</v>
      </c>
      <c r="DK621" t="s">
        <v>6</v>
      </c>
      <c r="DL621" t="s">
        <v>6</v>
      </c>
      <c r="DM621" t="s">
        <v>6</v>
      </c>
      <c r="DN621">
        <v>0</v>
      </c>
      <c r="DO621">
        <v>0</v>
      </c>
      <c r="DP621">
        <v>1</v>
      </c>
      <c r="DQ621">
        <v>1</v>
      </c>
      <c r="DU621">
        <v>1003</v>
      </c>
      <c r="DV621" t="s">
        <v>143</v>
      </c>
      <c r="DW621" t="s">
        <v>143</v>
      </c>
      <c r="DX621">
        <v>1</v>
      </c>
      <c r="EE621">
        <v>16510514</v>
      </c>
      <c r="EF621">
        <v>2</v>
      </c>
      <c r="EG621" t="s">
        <v>20</v>
      </c>
      <c r="EH621">
        <v>0</v>
      </c>
      <c r="EI621" t="s">
        <v>6</v>
      </c>
      <c r="EJ621">
        <v>1</v>
      </c>
      <c r="EK621">
        <v>16001</v>
      </c>
      <c r="EL621" t="s">
        <v>647</v>
      </c>
      <c r="EM621" t="s">
        <v>648</v>
      </c>
      <c r="EO621" t="s">
        <v>6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0</v>
      </c>
      <c r="EW621">
        <v>0</v>
      </c>
      <c r="EX621">
        <v>0</v>
      </c>
      <c r="FQ621">
        <v>0</v>
      </c>
      <c r="FR621">
        <f t="shared" si="700"/>
        <v>0</v>
      </c>
      <c r="FS621">
        <v>0</v>
      </c>
      <c r="FT621" t="s">
        <v>23</v>
      </c>
      <c r="FU621" t="s">
        <v>24</v>
      </c>
      <c r="FX621">
        <v>115.2</v>
      </c>
      <c r="FY621">
        <v>70.55</v>
      </c>
      <c r="GA621" t="s">
        <v>6</v>
      </c>
      <c r="GD621">
        <v>0</v>
      </c>
      <c r="GF621">
        <v>1990328174</v>
      </c>
      <c r="GG621">
        <v>1</v>
      </c>
      <c r="GH621">
        <v>1</v>
      </c>
      <c r="GI621">
        <v>4</v>
      </c>
      <c r="GJ621">
        <v>0</v>
      </c>
      <c r="GK621">
        <f>ROUND(R621*(S12)/100,2)</f>
        <v>0</v>
      </c>
      <c r="GL621">
        <f t="shared" si="701"/>
        <v>0</v>
      </c>
      <c r="GM621">
        <f t="shared" si="702"/>
        <v>0</v>
      </c>
      <c r="GN621">
        <f t="shared" si="703"/>
        <v>0</v>
      </c>
      <c r="GO621">
        <f t="shared" si="704"/>
        <v>0</v>
      </c>
      <c r="GP621">
        <f t="shared" si="705"/>
        <v>0</v>
      </c>
      <c r="GR621">
        <v>0</v>
      </c>
      <c r="GS621">
        <v>3</v>
      </c>
      <c r="GT621">
        <v>0</v>
      </c>
      <c r="GU621" t="s">
        <v>6</v>
      </c>
      <c r="GV621">
        <f t="shared" si="706"/>
        <v>0</v>
      </c>
      <c r="GW621">
        <v>1</v>
      </c>
      <c r="GX621">
        <f t="shared" si="707"/>
        <v>0</v>
      </c>
      <c r="HA621">
        <v>0</v>
      </c>
      <c r="HB621">
        <v>0</v>
      </c>
      <c r="IK621">
        <v>0</v>
      </c>
    </row>
    <row r="622" spans="1:255" x14ac:dyDescent="0.2">
      <c r="A622" s="2">
        <v>18</v>
      </c>
      <c r="B622" s="2">
        <v>1</v>
      </c>
      <c r="C622" s="2">
        <v>1361</v>
      </c>
      <c r="D622" s="2"/>
      <c r="E622" s="2" t="s">
        <v>896</v>
      </c>
      <c r="F622" s="2" t="s">
        <v>897</v>
      </c>
      <c r="G622" s="2" t="s">
        <v>898</v>
      </c>
      <c r="H622" s="2" t="s">
        <v>538</v>
      </c>
      <c r="I622" s="2">
        <f>I618*J622</f>
        <v>0.2</v>
      </c>
      <c r="J622" s="2">
        <v>1.8181818181818183</v>
      </c>
      <c r="K622" s="2"/>
      <c r="L622" s="2"/>
      <c r="M622" s="2"/>
      <c r="N622" s="2"/>
      <c r="O622" s="2">
        <f t="shared" si="669"/>
        <v>11.66</v>
      </c>
      <c r="P622" s="2">
        <f t="shared" si="670"/>
        <v>11.66</v>
      </c>
      <c r="Q622" s="2">
        <f t="shared" si="671"/>
        <v>0</v>
      </c>
      <c r="R622" s="2">
        <f t="shared" si="672"/>
        <v>0</v>
      </c>
      <c r="S622" s="2">
        <f t="shared" si="673"/>
        <v>0</v>
      </c>
      <c r="T622" s="2">
        <f t="shared" si="674"/>
        <v>0</v>
      </c>
      <c r="U622" s="2">
        <f t="shared" si="675"/>
        <v>0</v>
      </c>
      <c r="V622" s="2">
        <f t="shared" si="676"/>
        <v>0</v>
      </c>
      <c r="W622" s="2">
        <f t="shared" si="677"/>
        <v>0</v>
      </c>
      <c r="X622" s="2">
        <f t="shared" si="678"/>
        <v>0</v>
      </c>
      <c r="Y622" s="2">
        <f t="shared" si="679"/>
        <v>0</v>
      </c>
      <c r="Z622" s="2"/>
      <c r="AA622" s="2">
        <v>16688585</v>
      </c>
      <c r="AB622" s="2">
        <f t="shared" si="680"/>
        <v>58.3</v>
      </c>
      <c r="AC622" s="2">
        <f t="shared" si="681"/>
        <v>58.3</v>
      </c>
      <c r="AD622" s="2">
        <f t="shared" si="712"/>
        <v>0</v>
      </c>
      <c r="AE622" s="2">
        <f t="shared" si="713"/>
        <v>0</v>
      </c>
      <c r="AF622" s="2">
        <f t="shared" si="713"/>
        <v>0</v>
      </c>
      <c r="AG622" s="2">
        <f t="shared" si="685"/>
        <v>0</v>
      </c>
      <c r="AH622" s="2">
        <f t="shared" si="714"/>
        <v>0</v>
      </c>
      <c r="AI622" s="2">
        <f t="shared" si="714"/>
        <v>0</v>
      </c>
      <c r="AJ622" s="2">
        <f t="shared" si="688"/>
        <v>0</v>
      </c>
      <c r="AK622" s="2">
        <v>58.3</v>
      </c>
      <c r="AL622" s="2">
        <v>58.3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0</v>
      </c>
      <c r="AS622" s="2">
        <v>0</v>
      </c>
      <c r="AT622" s="2">
        <v>115</v>
      </c>
      <c r="AU622" s="2">
        <v>71</v>
      </c>
      <c r="AV622" s="2">
        <v>1</v>
      </c>
      <c r="AW622" s="2">
        <v>1</v>
      </c>
      <c r="AX622" s="2"/>
      <c r="AY622" s="2"/>
      <c r="AZ622" s="2">
        <v>1</v>
      </c>
      <c r="BA622" s="2">
        <v>1</v>
      </c>
      <c r="BB622" s="2">
        <v>1</v>
      </c>
      <c r="BC622" s="2">
        <v>1</v>
      </c>
      <c r="BD622" s="2" t="s">
        <v>6</v>
      </c>
      <c r="BE622" s="2" t="s">
        <v>6</v>
      </c>
      <c r="BF622" s="2" t="s">
        <v>6</v>
      </c>
      <c r="BG622" s="2" t="s">
        <v>6</v>
      </c>
      <c r="BH622" s="2">
        <v>3</v>
      </c>
      <c r="BI622" s="2">
        <v>1</v>
      </c>
      <c r="BJ622" s="2" t="s">
        <v>899</v>
      </c>
      <c r="BK622" s="2"/>
      <c r="BL622" s="2"/>
      <c r="BM622" s="2">
        <v>16001</v>
      </c>
      <c r="BN622" s="2">
        <v>0</v>
      </c>
      <c r="BO622" s="2" t="s">
        <v>6</v>
      </c>
      <c r="BP622" s="2">
        <v>0</v>
      </c>
      <c r="BQ622" s="2">
        <v>2</v>
      </c>
      <c r="BR622" s="2">
        <v>0</v>
      </c>
      <c r="BS622" s="2">
        <v>1</v>
      </c>
      <c r="BT622" s="2">
        <v>1</v>
      </c>
      <c r="BU622" s="2">
        <v>1</v>
      </c>
      <c r="BV622" s="2">
        <v>1</v>
      </c>
      <c r="BW622" s="2">
        <v>1</v>
      </c>
      <c r="BX622" s="2">
        <v>1</v>
      </c>
      <c r="BY622" s="2" t="s">
        <v>6</v>
      </c>
      <c r="BZ622" s="2">
        <v>128</v>
      </c>
      <c r="CA622" s="2">
        <v>83</v>
      </c>
      <c r="CB622" s="2"/>
      <c r="CC622" s="2"/>
      <c r="CD622" s="2"/>
      <c r="CE622" s="2"/>
      <c r="CF622" s="2">
        <v>0</v>
      </c>
      <c r="CG622" s="2">
        <v>0</v>
      </c>
      <c r="CH622" s="2"/>
      <c r="CI622" s="2"/>
      <c r="CJ622" s="2"/>
      <c r="CK622" s="2"/>
      <c r="CL622" s="2"/>
      <c r="CM622" s="2">
        <v>0</v>
      </c>
      <c r="CN622" s="2" t="s">
        <v>6</v>
      </c>
      <c r="CO622" s="2">
        <v>0</v>
      </c>
      <c r="CP622" s="2">
        <f t="shared" si="689"/>
        <v>11.66</v>
      </c>
      <c r="CQ622" s="2">
        <f t="shared" si="690"/>
        <v>58.3</v>
      </c>
      <c r="CR622" s="2">
        <f t="shared" si="691"/>
        <v>0</v>
      </c>
      <c r="CS622" s="2">
        <f t="shared" si="692"/>
        <v>0</v>
      </c>
      <c r="CT622" s="2">
        <f t="shared" si="693"/>
        <v>0</v>
      </c>
      <c r="CU622" s="2">
        <f t="shared" si="694"/>
        <v>0</v>
      </c>
      <c r="CV622" s="2">
        <f t="shared" si="695"/>
        <v>0</v>
      </c>
      <c r="CW622" s="2">
        <f t="shared" si="696"/>
        <v>0</v>
      </c>
      <c r="CX622" s="2">
        <f t="shared" si="697"/>
        <v>0</v>
      </c>
      <c r="CY622" s="2">
        <f t="shared" si="698"/>
        <v>0</v>
      </c>
      <c r="CZ622" s="2">
        <f t="shared" si="699"/>
        <v>0</v>
      </c>
      <c r="DA622" s="2"/>
      <c r="DB622" s="2"/>
      <c r="DC622" s="2" t="s">
        <v>6</v>
      </c>
      <c r="DD622" s="2" t="s">
        <v>6</v>
      </c>
      <c r="DE622" s="2" t="s">
        <v>6</v>
      </c>
      <c r="DF622" s="2" t="s">
        <v>6</v>
      </c>
      <c r="DG622" s="2" t="s">
        <v>6</v>
      </c>
      <c r="DH622" s="2" t="s">
        <v>6</v>
      </c>
      <c r="DI622" s="2" t="s">
        <v>6</v>
      </c>
      <c r="DJ622" s="2" t="s">
        <v>6</v>
      </c>
      <c r="DK622" s="2" t="s">
        <v>6</v>
      </c>
      <c r="DL622" s="2" t="s">
        <v>6</v>
      </c>
      <c r="DM622" s="2" t="s">
        <v>6</v>
      </c>
      <c r="DN622" s="2">
        <v>0</v>
      </c>
      <c r="DO622" s="2">
        <v>0</v>
      </c>
      <c r="DP622" s="2">
        <v>1</v>
      </c>
      <c r="DQ622" s="2">
        <v>1</v>
      </c>
      <c r="DR622" s="2"/>
      <c r="DS622" s="2"/>
      <c r="DT622" s="2"/>
      <c r="DU622" s="2">
        <v>1010</v>
      </c>
      <c r="DV622" s="2" t="s">
        <v>538</v>
      </c>
      <c r="DW622" s="2" t="s">
        <v>538</v>
      </c>
      <c r="DX622" s="2">
        <v>10</v>
      </c>
      <c r="DY622" s="2"/>
      <c r="DZ622" s="2"/>
      <c r="EA622" s="2"/>
      <c r="EB622" s="2"/>
      <c r="EC622" s="2"/>
      <c r="ED622" s="2"/>
      <c r="EE622" s="2">
        <v>16510514</v>
      </c>
      <c r="EF622" s="2">
        <v>2</v>
      </c>
      <c r="EG622" s="2" t="s">
        <v>20</v>
      </c>
      <c r="EH622" s="2">
        <v>0</v>
      </c>
      <c r="EI622" s="2" t="s">
        <v>6</v>
      </c>
      <c r="EJ622" s="2">
        <v>1</v>
      </c>
      <c r="EK622" s="2">
        <v>16001</v>
      </c>
      <c r="EL622" s="2" t="s">
        <v>647</v>
      </c>
      <c r="EM622" s="2" t="s">
        <v>648</v>
      </c>
      <c r="EN622" s="2"/>
      <c r="EO622" s="2" t="s">
        <v>6</v>
      </c>
      <c r="EP622" s="2"/>
      <c r="EQ622" s="2">
        <v>0</v>
      </c>
      <c r="ER622" s="2">
        <v>58.3</v>
      </c>
      <c r="ES622" s="2">
        <v>58.3</v>
      </c>
      <c r="ET622" s="2">
        <v>0</v>
      </c>
      <c r="EU622" s="2">
        <v>0</v>
      </c>
      <c r="EV622" s="2">
        <v>0</v>
      </c>
      <c r="EW622" s="2">
        <v>0</v>
      </c>
      <c r="EX622" s="2">
        <v>0</v>
      </c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>
        <v>0</v>
      </c>
      <c r="FR622" s="2">
        <f t="shared" si="700"/>
        <v>0</v>
      </c>
      <c r="FS622" s="2">
        <v>0</v>
      </c>
      <c r="FT622" s="2" t="s">
        <v>23</v>
      </c>
      <c r="FU622" s="2" t="s">
        <v>24</v>
      </c>
      <c r="FV622" s="2"/>
      <c r="FW622" s="2"/>
      <c r="FX622" s="2">
        <v>115.2</v>
      </c>
      <c r="FY622" s="2">
        <v>70.55</v>
      </c>
      <c r="FZ622" s="2"/>
      <c r="GA622" s="2" t="s">
        <v>6</v>
      </c>
      <c r="GB622" s="2"/>
      <c r="GC622" s="2"/>
      <c r="GD622" s="2">
        <v>0</v>
      </c>
      <c r="GE622" s="2"/>
      <c r="GF622" s="2">
        <v>-1191253957</v>
      </c>
      <c r="GG622" s="2">
        <v>2</v>
      </c>
      <c r="GH622" s="2">
        <v>1</v>
      </c>
      <c r="GI622" s="2">
        <v>-2</v>
      </c>
      <c r="GJ622" s="2">
        <v>0</v>
      </c>
      <c r="GK622" s="2">
        <f>ROUND(R622*(R12)/100,2)</f>
        <v>0</v>
      </c>
      <c r="GL622" s="2">
        <f t="shared" si="701"/>
        <v>0</v>
      </c>
      <c r="GM622" s="2">
        <f t="shared" si="702"/>
        <v>11.66</v>
      </c>
      <c r="GN622" s="2">
        <f t="shared" si="703"/>
        <v>11.66</v>
      </c>
      <c r="GO622" s="2">
        <f t="shared" si="704"/>
        <v>0</v>
      </c>
      <c r="GP622" s="2">
        <f t="shared" si="705"/>
        <v>0</v>
      </c>
      <c r="GQ622" s="2"/>
      <c r="GR622" s="2">
        <v>0</v>
      </c>
      <c r="GS622" s="2">
        <v>3</v>
      </c>
      <c r="GT622" s="2">
        <v>0</v>
      </c>
      <c r="GU622" s="2" t="s">
        <v>6</v>
      </c>
      <c r="GV622" s="2">
        <f t="shared" si="706"/>
        <v>0</v>
      </c>
      <c r="GW622" s="2">
        <v>1</v>
      </c>
      <c r="GX622" s="2">
        <f t="shared" si="707"/>
        <v>0</v>
      </c>
      <c r="GY622" s="2"/>
      <c r="GZ622" s="2"/>
      <c r="HA622" s="2">
        <v>0</v>
      </c>
      <c r="HB622" s="2">
        <v>0</v>
      </c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>
        <v>0</v>
      </c>
      <c r="IL622" s="2"/>
      <c r="IM622" s="2"/>
      <c r="IN622" s="2"/>
      <c r="IO622" s="2"/>
      <c r="IP622" s="2"/>
      <c r="IQ622" s="2"/>
      <c r="IR622" s="2"/>
      <c r="IS622" s="2"/>
      <c r="IT622" s="2"/>
      <c r="IU622" s="2"/>
    </row>
    <row r="623" spans="1:255" x14ac:dyDescent="0.2">
      <c r="A623">
        <v>18</v>
      </c>
      <c r="B623">
        <v>1</v>
      </c>
      <c r="C623">
        <v>1376</v>
      </c>
      <c r="E623" t="s">
        <v>896</v>
      </c>
      <c r="F623" t="s">
        <v>897</v>
      </c>
      <c r="G623" t="s">
        <v>898</v>
      </c>
      <c r="H623" t="s">
        <v>538</v>
      </c>
      <c r="I623">
        <f>I619*J623</f>
        <v>0.2</v>
      </c>
      <c r="J623">
        <v>1.8181818181818183</v>
      </c>
      <c r="O623">
        <f t="shared" si="669"/>
        <v>83.14</v>
      </c>
      <c r="P623">
        <f t="shared" si="670"/>
        <v>83.14</v>
      </c>
      <c r="Q623">
        <f t="shared" si="671"/>
        <v>0</v>
      </c>
      <c r="R623">
        <f t="shared" si="672"/>
        <v>0</v>
      </c>
      <c r="S623">
        <f t="shared" si="673"/>
        <v>0</v>
      </c>
      <c r="T623">
        <f t="shared" si="674"/>
        <v>0</v>
      </c>
      <c r="U623">
        <f t="shared" si="675"/>
        <v>0</v>
      </c>
      <c r="V623">
        <f t="shared" si="676"/>
        <v>0</v>
      </c>
      <c r="W623">
        <f t="shared" si="677"/>
        <v>0</v>
      </c>
      <c r="X623">
        <f t="shared" si="678"/>
        <v>0</v>
      </c>
      <c r="Y623">
        <f t="shared" si="679"/>
        <v>0</v>
      </c>
      <c r="AA623">
        <v>16688586</v>
      </c>
      <c r="AB623">
        <f t="shared" si="680"/>
        <v>58.3</v>
      </c>
      <c r="AC623">
        <f t="shared" si="681"/>
        <v>58.3</v>
      </c>
      <c r="AD623">
        <f t="shared" si="712"/>
        <v>0</v>
      </c>
      <c r="AE623">
        <f t="shared" si="713"/>
        <v>0</v>
      </c>
      <c r="AF623">
        <f t="shared" si="713"/>
        <v>0</v>
      </c>
      <c r="AG623">
        <f t="shared" si="685"/>
        <v>0</v>
      </c>
      <c r="AH623">
        <f t="shared" si="714"/>
        <v>0</v>
      </c>
      <c r="AI623">
        <f t="shared" si="714"/>
        <v>0</v>
      </c>
      <c r="AJ623">
        <f t="shared" si="688"/>
        <v>0</v>
      </c>
      <c r="AK623">
        <v>58.3</v>
      </c>
      <c r="AL623">
        <v>58.3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115</v>
      </c>
      <c r="AU623">
        <v>71</v>
      </c>
      <c r="AV623">
        <v>1</v>
      </c>
      <c r="AW623">
        <v>1</v>
      </c>
      <c r="AZ623">
        <v>7.13</v>
      </c>
      <c r="BA623">
        <v>1</v>
      </c>
      <c r="BB623">
        <v>1</v>
      </c>
      <c r="BC623">
        <v>7.13</v>
      </c>
      <c r="BD623" t="s">
        <v>6</v>
      </c>
      <c r="BE623" t="s">
        <v>6</v>
      </c>
      <c r="BF623" t="s">
        <v>6</v>
      </c>
      <c r="BG623" t="s">
        <v>6</v>
      </c>
      <c r="BH623">
        <v>3</v>
      </c>
      <c r="BI623">
        <v>1</v>
      </c>
      <c r="BJ623" t="s">
        <v>899</v>
      </c>
      <c r="BM623">
        <v>16001</v>
      </c>
      <c r="BN623">
        <v>0</v>
      </c>
      <c r="BO623" t="s">
        <v>6</v>
      </c>
      <c r="BP623">
        <v>0</v>
      </c>
      <c r="BQ623">
        <v>2</v>
      </c>
      <c r="BR623">
        <v>0</v>
      </c>
      <c r="BS623">
        <v>1</v>
      </c>
      <c r="BT623">
        <v>1</v>
      </c>
      <c r="BU623">
        <v>1</v>
      </c>
      <c r="BV623">
        <v>1</v>
      </c>
      <c r="BW623">
        <v>1</v>
      </c>
      <c r="BX623">
        <v>1</v>
      </c>
      <c r="BY623" t="s">
        <v>6</v>
      </c>
      <c r="BZ623">
        <v>128</v>
      </c>
      <c r="CA623">
        <v>83</v>
      </c>
      <c r="CF623">
        <v>0</v>
      </c>
      <c r="CG623">
        <v>0</v>
      </c>
      <c r="CM623">
        <v>0</v>
      </c>
      <c r="CN623" t="s">
        <v>6</v>
      </c>
      <c r="CO623">
        <v>0</v>
      </c>
      <c r="CP623">
        <f t="shared" si="689"/>
        <v>83.14</v>
      </c>
      <c r="CQ623">
        <f t="shared" si="690"/>
        <v>415.67899999999997</v>
      </c>
      <c r="CR623">
        <f t="shared" si="691"/>
        <v>0</v>
      </c>
      <c r="CS623">
        <f t="shared" si="692"/>
        <v>0</v>
      </c>
      <c r="CT623">
        <f t="shared" si="693"/>
        <v>0</v>
      </c>
      <c r="CU623">
        <f t="shared" si="694"/>
        <v>0</v>
      </c>
      <c r="CV623">
        <f t="shared" si="695"/>
        <v>0</v>
      </c>
      <c r="CW623">
        <f t="shared" si="696"/>
        <v>0</v>
      </c>
      <c r="CX623">
        <f t="shared" si="697"/>
        <v>0</v>
      </c>
      <c r="CY623">
        <f t="shared" si="698"/>
        <v>0</v>
      </c>
      <c r="CZ623">
        <f t="shared" si="699"/>
        <v>0</v>
      </c>
      <c r="DC623" t="s">
        <v>6</v>
      </c>
      <c r="DD623" t="s">
        <v>6</v>
      </c>
      <c r="DE623" t="s">
        <v>6</v>
      </c>
      <c r="DF623" t="s">
        <v>6</v>
      </c>
      <c r="DG623" t="s">
        <v>6</v>
      </c>
      <c r="DH623" t="s">
        <v>6</v>
      </c>
      <c r="DI623" t="s">
        <v>6</v>
      </c>
      <c r="DJ623" t="s">
        <v>6</v>
      </c>
      <c r="DK623" t="s">
        <v>6</v>
      </c>
      <c r="DL623" t="s">
        <v>6</v>
      </c>
      <c r="DM623" t="s">
        <v>6</v>
      </c>
      <c r="DN623">
        <v>0</v>
      </c>
      <c r="DO623">
        <v>0</v>
      </c>
      <c r="DP623">
        <v>1</v>
      </c>
      <c r="DQ623">
        <v>1</v>
      </c>
      <c r="DU623">
        <v>1010</v>
      </c>
      <c r="DV623" t="s">
        <v>538</v>
      </c>
      <c r="DW623" t="s">
        <v>538</v>
      </c>
      <c r="DX623">
        <v>10</v>
      </c>
      <c r="EE623">
        <v>16510514</v>
      </c>
      <c r="EF623">
        <v>2</v>
      </c>
      <c r="EG623" t="s">
        <v>20</v>
      </c>
      <c r="EH623">
        <v>0</v>
      </c>
      <c r="EI623" t="s">
        <v>6</v>
      </c>
      <c r="EJ623">
        <v>1</v>
      </c>
      <c r="EK623">
        <v>16001</v>
      </c>
      <c r="EL623" t="s">
        <v>647</v>
      </c>
      <c r="EM623" t="s">
        <v>648</v>
      </c>
      <c r="EO623" t="s">
        <v>6</v>
      </c>
      <c r="EQ623">
        <v>0</v>
      </c>
      <c r="ER623">
        <v>58.3</v>
      </c>
      <c r="ES623">
        <v>58.3</v>
      </c>
      <c r="ET623">
        <v>0</v>
      </c>
      <c r="EU623">
        <v>0</v>
      </c>
      <c r="EV623">
        <v>0</v>
      </c>
      <c r="EW623">
        <v>0</v>
      </c>
      <c r="EX623">
        <v>0</v>
      </c>
      <c r="FQ623">
        <v>0</v>
      </c>
      <c r="FR623">
        <f t="shared" si="700"/>
        <v>0</v>
      </c>
      <c r="FS623">
        <v>0</v>
      </c>
      <c r="FT623" t="s">
        <v>23</v>
      </c>
      <c r="FU623" t="s">
        <v>24</v>
      </c>
      <c r="FX623">
        <v>115.2</v>
      </c>
      <c r="FY623">
        <v>70.55</v>
      </c>
      <c r="GA623" t="s">
        <v>6</v>
      </c>
      <c r="GD623">
        <v>0</v>
      </c>
      <c r="GF623">
        <v>-1191253957</v>
      </c>
      <c r="GG623">
        <v>1</v>
      </c>
      <c r="GH623">
        <v>1</v>
      </c>
      <c r="GI623">
        <v>4</v>
      </c>
      <c r="GJ623">
        <v>0</v>
      </c>
      <c r="GK623">
        <f>ROUND(R623*(S12)/100,2)</f>
        <v>0</v>
      </c>
      <c r="GL623">
        <f t="shared" si="701"/>
        <v>0</v>
      </c>
      <c r="GM623">
        <f t="shared" si="702"/>
        <v>83.14</v>
      </c>
      <c r="GN623">
        <f t="shared" si="703"/>
        <v>83.14</v>
      </c>
      <c r="GO623">
        <f t="shared" si="704"/>
        <v>0</v>
      </c>
      <c r="GP623">
        <f t="shared" si="705"/>
        <v>0</v>
      </c>
      <c r="GR623">
        <v>0</v>
      </c>
      <c r="GS623">
        <v>3</v>
      </c>
      <c r="GT623">
        <v>0</v>
      </c>
      <c r="GU623" t="s">
        <v>6</v>
      </c>
      <c r="GV623">
        <f t="shared" si="706"/>
        <v>0</v>
      </c>
      <c r="GW623">
        <v>1</v>
      </c>
      <c r="GX623">
        <f t="shared" si="707"/>
        <v>0</v>
      </c>
      <c r="HA623">
        <v>0</v>
      </c>
      <c r="HB623">
        <v>0</v>
      </c>
      <c r="IK623">
        <v>0</v>
      </c>
    </row>
    <row r="624" spans="1:255" x14ac:dyDescent="0.2">
      <c r="A624" s="2">
        <v>18</v>
      </c>
      <c r="B624" s="2">
        <v>1</v>
      </c>
      <c r="C624" s="2">
        <v>1362</v>
      </c>
      <c r="D624" s="2"/>
      <c r="E624" s="2" t="s">
        <v>900</v>
      </c>
      <c r="F624" s="2" t="s">
        <v>901</v>
      </c>
      <c r="G624" s="2" t="s">
        <v>902</v>
      </c>
      <c r="H624" s="2" t="s">
        <v>143</v>
      </c>
      <c r="I624" s="2">
        <f>I618*J624</f>
        <v>10.218999999999999</v>
      </c>
      <c r="J624" s="2">
        <v>92.899999999999991</v>
      </c>
      <c r="K624" s="2"/>
      <c r="L624" s="2"/>
      <c r="M624" s="2"/>
      <c r="N624" s="2"/>
      <c r="O624" s="2">
        <f t="shared" si="669"/>
        <v>142.96</v>
      </c>
      <c r="P624" s="2">
        <f t="shared" si="670"/>
        <v>142.96</v>
      </c>
      <c r="Q624" s="2">
        <f t="shared" si="671"/>
        <v>0</v>
      </c>
      <c r="R624" s="2">
        <f t="shared" si="672"/>
        <v>0</v>
      </c>
      <c r="S624" s="2">
        <f t="shared" si="673"/>
        <v>0</v>
      </c>
      <c r="T624" s="2">
        <f t="shared" si="674"/>
        <v>0</v>
      </c>
      <c r="U624" s="2">
        <f t="shared" si="675"/>
        <v>0</v>
      </c>
      <c r="V624" s="2">
        <f t="shared" si="676"/>
        <v>0</v>
      </c>
      <c r="W624" s="2">
        <f t="shared" si="677"/>
        <v>0</v>
      </c>
      <c r="X624" s="2">
        <f t="shared" si="678"/>
        <v>0</v>
      </c>
      <c r="Y624" s="2">
        <f t="shared" si="679"/>
        <v>0</v>
      </c>
      <c r="Z624" s="2"/>
      <c r="AA624" s="2">
        <v>16688585</v>
      </c>
      <c r="AB624" s="2">
        <f t="shared" si="680"/>
        <v>13.99</v>
      </c>
      <c r="AC624" s="2">
        <f t="shared" si="681"/>
        <v>13.99</v>
      </c>
      <c r="AD624" s="2">
        <f t="shared" si="712"/>
        <v>0</v>
      </c>
      <c r="AE624" s="2">
        <f t="shared" si="713"/>
        <v>0</v>
      </c>
      <c r="AF624" s="2">
        <f t="shared" si="713"/>
        <v>0</v>
      </c>
      <c r="AG624" s="2">
        <f t="shared" si="685"/>
        <v>0</v>
      </c>
      <c r="AH624" s="2">
        <f t="shared" si="714"/>
        <v>0</v>
      </c>
      <c r="AI624" s="2">
        <f t="shared" si="714"/>
        <v>0</v>
      </c>
      <c r="AJ624" s="2">
        <f t="shared" si="688"/>
        <v>0</v>
      </c>
      <c r="AK624" s="2">
        <v>13.99</v>
      </c>
      <c r="AL624" s="2">
        <v>13.99</v>
      </c>
      <c r="AM624" s="2">
        <v>0</v>
      </c>
      <c r="AN624" s="2">
        <v>0</v>
      </c>
      <c r="AO624" s="2">
        <v>0</v>
      </c>
      <c r="AP624" s="2">
        <v>0</v>
      </c>
      <c r="AQ624" s="2">
        <v>0</v>
      </c>
      <c r="AR624" s="2">
        <v>0</v>
      </c>
      <c r="AS624" s="2">
        <v>0</v>
      </c>
      <c r="AT624" s="2">
        <v>115</v>
      </c>
      <c r="AU624" s="2">
        <v>71</v>
      </c>
      <c r="AV624" s="2">
        <v>1</v>
      </c>
      <c r="AW624" s="2">
        <v>1</v>
      </c>
      <c r="AX624" s="2"/>
      <c r="AY624" s="2"/>
      <c r="AZ624" s="2">
        <v>1</v>
      </c>
      <c r="BA624" s="2">
        <v>1</v>
      </c>
      <c r="BB624" s="2">
        <v>1</v>
      </c>
      <c r="BC624" s="2">
        <v>1</v>
      </c>
      <c r="BD624" s="2" t="s">
        <v>6</v>
      </c>
      <c r="BE624" s="2" t="s">
        <v>6</v>
      </c>
      <c r="BF624" s="2" t="s">
        <v>6</v>
      </c>
      <c r="BG624" s="2" t="s">
        <v>6</v>
      </c>
      <c r="BH624" s="2">
        <v>3</v>
      </c>
      <c r="BI624" s="2">
        <v>1</v>
      </c>
      <c r="BJ624" s="2" t="s">
        <v>903</v>
      </c>
      <c r="BK624" s="2"/>
      <c r="BL624" s="2"/>
      <c r="BM624" s="2">
        <v>16001</v>
      </c>
      <c r="BN624" s="2">
        <v>0</v>
      </c>
      <c r="BO624" s="2" t="s">
        <v>6</v>
      </c>
      <c r="BP624" s="2">
        <v>0</v>
      </c>
      <c r="BQ624" s="2">
        <v>2</v>
      </c>
      <c r="BR624" s="2">
        <v>0</v>
      </c>
      <c r="BS624" s="2">
        <v>1</v>
      </c>
      <c r="BT624" s="2">
        <v>1</v>
      </c>
      <c r="BU624" s="2">
        <v>1</v>
      </c>
      <c r="BV624" s="2">
        <v>1</v>
      </c>
      <c r="BW624" s="2">
        <v>1</v>
      </c>
      <c r="BX624" s="2">
        <v>1</v>
      </c>
      <c r="BY624" s="2" t="s">
        <v>6</v>
      </c>
      <c r="BZ624" s="2">
        <v>128</v>
      </c>
      <c r="CA624" s="2">
        <v>83</v>
      </c>
      <c r="CB624" s="2"/>
      <c r="CC624" s="2"/>
      <c r="CD624" s="2"/>
      <c r="CE624" s="2"/>
      <c r="CF624" s="2">
        <v>0</v>
      </c>
      <c r="CG624" s="2">
        <v>0</v>
      </c>
      <c r="CH624" s="2"/>
      <c r="CI624" s="2"/>
      <c r="CJ624" s="2"/>
      <c r="CK624" s="2"/>
      <c r="CL624" s="2"/>
      <c r="CM624" s="2">
        <v>0</v>
      </c>
      <c r="CN624" s="2" t="s">
        <v>6</v>
      </c>
      <c r="CO624" s="2">
        <v>0</v>
      </c>
      <c r="CP624" s="2">
        <f t="shared" si="689"/>
        <v>142.96</v>
      </c>
      <c r="CQ624" s="2">
        <f t="shared" si="690"/>
        <v>13.99</v>
      </c>
      <c r="CR624" s="2">
        <f t="shared" si="691"/>
        <v>0</v>
      </c>
      <c r="CS624" s="2">
        <f t="shared" si="692"/>
        <v>0</v>
      </c>
      <c r="CT624" s="2">
        <f t="shared" si="693"/>
        <v>0</v>
      </c>
      <c r="CU624" s="2">
        <f t="shared" si="694"/>
        <v>0</v>
      </c>
      <c r="CV624" s="2">
        <f t="shared" si="695"/>
        <v>0</v>
      </c>
      <c r="CW624" s="2">
        <f t="shared" si="696"/>
        <v>0</v>
      </c>
      <c r="CX624" s="2">
        <f t="shared" si="697"/>
        <v>0</v>
      </c>
      <c r="CY624" s="2">
        <f t="shared" si="698"/>
        <v>0</v>
      </c>
      <c r="CZ624" s="2">
        <f t="shared" si="699"/>
        <v>0</v>
      </c>
      <c r="DA624" s="2"/>
      <c r="DB624" s="2"/>
      <c r="DC624" s="2" t="s">
        <v>6</v>
      </c>
      <c r="DD624" s="2" t="s">
        <v>6</v>
      </c>
      <c r="DE624" s="2" t="s">
        <v>6</v>
      </c>
      <c r="DF624" s="2" t="s">
        <v>6</v>
      </c>
      <c r="DG624" s="2" t="s">
        <v>6</v>
      </c>
      <c r="DH624" s="2" t="s">
        <v>6</v>
      </c>
      <c r="DI624" s="2" t="s">
        <v>6</v>
      </c>
      <c r="DJ624" s="2" t="s">
        <v>6</v>
      </c>
      <c r="DK624" s="2" t="s">
        <v>6</v>
      </c>
      <c r="DL624" s="2" t="s">
        <v>6</v>
      </c>
      <c r="DM624" s="2" t="s">
        <v>6</v>
      </c>
      <c r="DN624" s="2">
        <v>0</v>
      </c>
      <c r="DO624" s="2">
        <v>0</v>
      </c>
      <c r="DP624" s="2">
        <v>1</v>
      </c>
      <c r="DQ624" s="2">
        <v>1</v>
      </c>
      <c r="DR624" s="2"/>
      <c r="DS624" s="2"/>
      <c r="DT624" s="2"/>
      <c r="DU624" s="2">
        <v>1003</v>
      </c>
      <c r="DV624" s="2" t="s">
        <v>143</v>
      </c>
      <c r="DW624" s="2" t="s">
        <v>143</v>
      </c>
      <c r="DX624" s="2">
        <v>1</v>
      </c>
      <c r="DY624" s="2"/>
      <c r="DZ624" s="2"/>
      <c r="EA624" s="2"/>
      <c r="EB624" s="2"/>
      <c r="EC624" s="2"/>
      <c r="ED624" s="2"/>
      <c r="EE624" s="2">
        <v>16510514</v>
      </c>
      <c r="EF624" s="2">
        <v>2</v>
      </c>
      <c r="EG624" s="2" t="s">
        <v>20</v>
      </c>
      <c r="EH624" s="2">
        <v>0</v>
      </c>
      <c r="EI624" s="2" t="s">
        <v>6</v>
      </c>
      <c r="EJ624" s="2">
        <v>1</v>
      </c>
      <c r="EK624" s="2">
        <v>16001</v>
      </c>
      <c r="EL624" s="2" t="s">
        <v>647</v>
      </c>
      <c r="EM624" s="2" t="s">
        <v>648</v>
      </c>
      <c r="EN624" s="2"/>
      <c r="EO624" s="2" t="s">
        <v>6</v>
      </c>
      <c r="EP624" s="2"/>
      <c r="EQ624" s="2">
        <v>0</v>
      </c>
      <c r="ER624" s="2">
        <v>13.99</v>
      </c>
      <c r="ES624" s="2">
        <v>13.99</v>
      </c>
      <c r="ET624" s="2">
        <v>0</v>
      </c>
      <c r="EU624" s="2">
        <v>0</v>
      </c>
      <c r="EV624" s="2">
        <v>0</v>
      </c>
      <c r="EW624" s="2">
        <v>0</v>
      </c>
      <c r="EX624" s="2">
        <v>0</v>
      </c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>
        <v>0</v>
      </c>
      <c r="FR624" s="2">
        <f t="shared" si="700"/>
        <v>0</v>
      </c>
      <c r="FS624" s="2">
        <v>0</v>
      </c>
      <c r="FT624" s="2" t="s">
        <v>23</v>
      </c>
      <c r="FU624" s="2" t="s">
        <v>24</v>
      </c>
      <c r="FV624" s="2"/>
      <c r="FW624" s="2"/>
      <c r="FX624" s="2">
        <v>115.2</v>
      </c>
      <c r="FY624" s="2">
        <v>70.55</v>
      </c>
      <c r="FZ624" s="2"/>
      <c r="GA624" s="2" t="s">
        <v>6</v>
      </c>
      <c r="GB624" s="2"/>
      <c r="GC624" s="2"/>
      <c r="GD624" s="2">
        <v>0</v>
      </c>
      <c r="GE624" s="2"/>
      <c r="GF624" s="2">
        <v>-687979676</v>
      </c>
      <c r="GG624" s="2">
        <v>2</v>
      </c>
      <c r="GH624" s="2">
        <v>1</v>
      </c>
      <c r="GI624" s="2">
        <v>-2</v>
      </c>
      <c r="GJ624" s="2">
        <v>0</v>
      </c>
      <c r="GK624" s="2">
        <f>ROUND(R624*(R12)/100,2)</f>
        <v>0</v>
      </c>
      <c r="GL624" s="2">
        <f t="shared" si="701"/>
        <v>0</v>
      </c>
      <c r="GM624" s="2">
        <f t="shared" si="702"/>
        <v>142.96</v>
      </c>
      <c r="GN624" s="2">
        <f t="shared" si="703"/>
        <v>142.96</v>
      </c>
      <c r="GO624" s="2">
        <f t="shared" si="704"/>
        <v>0</v>
      </c>
      <c r="GP624" s="2">
        <f t="shared" si="705"/>
        <v>0</v>
      </c>
      <c r="GQ624" s="2"/>
      <c r="GR624" s="2">
        <v>0</v>
      </c>
      <c r="GS624" s="2">
        <v>3</v>
      </c>
      <c r="GT624" s="2">
        <v>0</v>
      </c>
      <c r="GU624" s="2" t="s">
        <v>6</v>
      </c>
      <c r="GV624" s="2">
        <f t="shared" si="706"/>
        <v>0</v>
      </c>
      <c r="GW624" s="2">
        <v>1</v>
      </c>
      <c r="GX624" s="2">
        <f t="shared" si="707"/>
        <v>0</v>
      </c>
      <c r="GY624" s="2"/>
      <c r="GZ624" s="2"/>
      <c r="HA624" s="2">
        <v>0</v>
      </c>
      <c r="HB624" s="2">
        <v>0</v>
      </c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>
        <v>0</v>
      </c>
      <c r="IL624" s="2"/>
      <c r="IM624" s="2"/>
      <c r="IN624" s="2"/>
      <c r="IO624" s="2"/>
      <c r="IP624" s="2"/>
      <c r="IQ624" s="2"/>
      <c r="IR624" s="2"/>
      <c r="IS624" s="2"/>
      <c r="IT624" s="2"/>
      <c r="IU624" s="2"/>
    </row>
    <row r="625" spans="1:255" x14ac:dyDescent="0.2">
      <c r="A625">
        <v>18</v>
      </c>
      <c r="B625">
        <v>1</v>
      </c>
      <c r="C625">
        <v>1377</v>
      </c>
      <c r="E625" t="s">
        <v>900</v>
      </c>
      <c r="F625" t="s">
        <v>901</v>
      </c>
      <c r="G625" t="s">
        <v>902</v>
      </c>
      <c r="H625" t="s">
        <v>143</v>
      </c>
      <c r="I625">
        <f>I619*J625</f>
        <v>10.218999999999999</v>
      </c>
      <c r="J625">
        <v>92.899999999999991</v>
      </c>
      <c r="O625">
        <f t="shared" si="669"/>
        <v>1019.33</v>
      </c>
      <c r="P625">
        <f t="shared" si="670"/>
        <v>1019.33</v>
      </c>
      <c r="Q625">
        <f t="shared" si="671"/>
        <v>0</v>
      </c>
      <c r="R625">
        <f t="shared" si="672"/>
        <v>0</v>
      </c>
      <c r="S625">
        <f t="shared" si="673"/>
        <v>0</v>
      </c>
      <c r="T625">
        <f t="shared" si="674"/>
        <v>0</v>
      </c>
      <c r="U625">
        <f t="shared" si="675"/>
        <v>0</v>
      </c>
      <c r="V625">
        <f t="shared" si="676"/>
        <v>0</v>
      </c>
      <c r="W625">
        <f t="shared" si="677"/>
        <v>0</v>
      </c>
      <c r="X625">
        <f t="shared" si="678"/>
        <v>0</v>
      </c>
      <c r="Y625">
        <f t="shared" si="679"/>
        <v>0</v>
      </c>
      <c r="AA625">
        <v>16688586</v>
      </c>
      <c r="AB625">
        <f t="shared" si="680"/>
        <v>13.99</v>
      </c>
      <c r="AC625">
        <f t="shared" si="681"/>
        <v>13.99</v>
      </c>
      <c r="AD625">
        <f t="shared" si="712"/>
        <v>0</v>
      </c>
      <c r="AE625">
        <f t="shared" si="713"/>
        <v>0</v>
      </c>
      <c r="AF625">
        <f t="shared" si="713"/>
        <v>0</v>
      </c>
      <c r="AG625">
        <f t="shared" si="685"/>
        <v>0</v>
      </c>
      <c r="AH625">
        <f t="shared" si="714"/>
        <v>0</v>
      </c>
      <c r="AI625">
        <f t="shared" si="714"/>
        <v>0</v>
      </c>
      <c r="AJ625">
        <f t="shared" si="688"/>
        <v>0</v>
      </c>
      <c r="AK625">
        <v>13.99</v>
      </c>
      <c r="AL625">
        <v>13.99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115</v>
      </c>
      <c r="AU625">
        <v>71</v>
      </c>
      <c r="AV625">
        <v>1</v>
      </c>
      <c r="AW625">
        <v>1</v>
      </c>
      <c r="AZ625">
        <v>7.13</v>
      </c>
      <c r="BA625">
        <v>1</v>
      </c>
      <c r="BB625">
        <v>1</v>
      </c>
      <c r="BC625">
        <v>7.13</v>
      </c>
      <c r="BD625" t="s">
        <v>6</v>
      </c>
      <c r="BE625" t="s">
        <v>6</v>
      </c>
      <c r="BF625" t="s">
        <v>6</v>
      </c>
      <c r="BG625" t="s">
        <v>6</v>
      </c>
      <c r="BH625">
        <v>3</v>
      </c>
      <c r="BI625">
        <v>1</v>
      </c>
      <c r="BJ625" t="s">
        <v>903</v>
      </c>
      <c r="BM625">
        <v>16001</v>
      </c>
      <c r="BN625">
        <v>0</v>
      </c>
      <c r="BO625" t="s">
        <v>6</v>
      </c>
      <c r="BP625">
        <v>0</v>
      </c>
      <c r="BQ625">
        <v>2</v>
      </c>
      <c r="BR625">
        <v>0</v>
      </c>
      <c r="BS625">
        <v>1</v>
      </c>
      <c r="BT625">
        <v>1</v>
      </c>
      <c r="BU625">
        <v>1</v>
      </c>
      <c r="BV625">
        <v>1</v>
      </c>
      <c r="BW625">
        <v>1</v>
      </c>
      <c r="BX625">
        <v>1</v>
      </c>
      <c r="BY625" t="s">
        <v>6</v>
      </c>
      <c r="BZ625">
        <v>128</v>
      </c>
      <c r="CA625">
        <v>83</v>
      </c>
      <c r="CF625">
        <v>0</v>
      </c>
      <c r="CG625">
        <v>0</v>
      </c>
      <c r="CM625">
        <v>0</v>
      </c>
      <c r="CN625" t="s">
        <v>6</v>
      </c>
      <c r="CO625">
        <v>0</v>
      </c>
      <c r="CP625">
        <f t="shared" si="689"/>
        <v>1019.33</v>
      </c>
      <c r="CQ625">
        <f t="shared" si="690"/>
        <v>99.748699999999999</v>
      </c>
      <c r="CR625">
        <f t="shared" si="691"/>
        <v>0</v>
      </c>
      <c r="CS625">
        <f t="shared" si="692"/>
        <v>0</v>
      </c>
      <c r="CT625">
        <f t="shared" si="693"/>
        <v>0</v>
      </c>
      <c r="CU625">
        <f t="shared" si="694"/>
        <v>0</v>
      </c>
      <c r="CV625">
        <f t="shared" si="695"/>
        <v>0</v>
      </c>
      <c r="CW625">
        <f t="shared" si="696"/>
        <v>0</v>
      </c>
      <c r="CX625">
        <f t="shared" si="697"/>
        <v>0</v>
      </c>
      <c r="CY625">
        <f t="shared" si="698"/>
        <v>0</v>
      </c>
      <c r="CZ625">
        <f t="shared" si="699"/>
        <v>0</v>
      </c>
      <c r="DC625" t="s">
        <v>6</v>
      </c>
      <c r="DD625" t="s">
        <v>6</v>
      </c>
      <c r="DE625" t="s">
        <v>6</v>
      </c>
      <c r="DF625" t="s">
        <v>6</v>
      </c>
      <c r="DG625" t="s">
        <v>6</v>
      </c>
      <c r="DH625" t="s">
        <v>6</v>
      </c>
      <c r="DI625" t="s">
        <v>6</v>
      </c>
      <c r="DJ625" t="s">
        <v>6</v>
      </c>
      <c r="DK625" t="s">
        <v>6</v>
      </c>
      <c r="DL625" t="s">
        <v>6</v>
      </c>
      <c r="DM625" t="s">
        <v>6</v>
      </c>
      <c r="DN625">
        <v>0</v>
      </c>
      <c r="DO625">
        <v>0</v>
      </c>
      <c r="DP625">
        <v>1</v>
      </c>
      <c r="DQ625">
        <v>1</v>
      </c>
      <c r="DU625">
        <v>1003</v>
      </c>
      <c r="DV625" t="s">
        <v>143</v>
      </c>
      <c r="DW625" t="s">
        <v>143</v>
      </c>
      <c r="DX625">
        <v>1</v>
      </c>
      <c r="EE625">
        <v>16510514</v>
      </c>
      <c r="EF625">
        <v>2</v>
      </c>
      <c r="EG625" t="s">
        <v>20</v>
      </c>
      <c r="EH625">
        <v>0</v>
      </c>
      <c r="EI625" t="s">
        <v>6</v>
      </c>
      <c r="EJ625">
        <v>1</v>
      </c>
      <c r="EK625">
        <v>16001</v>
      </c>
      <c r="EL625" t="s">
        <v>647</v>
      </c>
      <c r="EM625" t="s">
        <v>648</v>
      </c>
      <c r="EO625" t="s">
        <v>6</v>
      </c>
      <c r="EQ625">
        <v>0</v>
      </c>
      <c r="ER625">
        <v>13.99</v>
      </c>
      <c r="ES625">
        <v>13.99</v>
      </c>
      <c r="ET625">
        <v>0</v>
      </c>
      <c r="EU625">
        <v>0</v>
      </c>
      <c r="EV625">
        <v>0</v>
      </c>
      <c r="EW625">
        <v>0</v>
      </c>
      <c r="EX625">
        <v>0</v>
      </c>
      <c r="FQ625">
        <v>0</v>
      </c>
      <c r="FR625">
        <f t="shared" si="700"/>
        <v>0</v>
      </c>
      <c r="FS625">
        <v>0</v>
      </c>
      <c r="FT625" t="s">
        <v>23</v>
      </c>
      <c r="FU625" t="s">
        <v>24</v>
      </c>
      <c r="FX625">
        <v>115.2</v>
      </c>
      <c r="FY625">
        <v>70.55</v>
      </c>
      <c r="GA625" t="s">
        <v>6</v>
      </c>
      <c r="GD625">
        <v>0</v>
      </c>
      <c r="GF625">
        <v>-687979676</v>
      </c>
      <c r="GG625">
        <v>1</v>
      </c>
      <c r="GH625">
        <v>1</v>
      </c>
      <c r="GI625">
        <v>4</v>
      </c>
      <c r="GJ625">
        <v>0</v>
      </c>
      <c r="GK625">
        <f>ROUND(R625*(S12)/100,2)</f>
        <v>0</v>
      </c>
      <c r="GL625">
        <f t="shared" si="701"/>
        <v>0</v>
      </c>
      <c r="GM625">
        <f t="shared" si="702"/>
        <v>1019.33</v>
      </c>
      <c r="GN625">
        <f t="shared" si="703"/>
        <v>1019.33</v>
      </c>
      <c r="GO625">
        <f t="shared" si="704"/>
        <v>0</v>
      </c>
      <c r="GP625">
        <f t="shared" si="705"/>
        <v>0</v>
      </c>
      <c r="GR625">
        <v>0</v>
      </c>
      <c r="GS625">
        <v>3</v>
      </c>
      <c r="GT625">
        <v>0</v>
      </c>
      <c r="GU625" t="s">
        <v>6</v>
      </c>
      <c r="GV625">
        <f t="shared" si="706"/>
        <v>0</v>
      </c>
      <c r="GW625">
        <v>1</v>
      </c>
      <c r="GX625">
        <f t="shared" si="707"/>
        <v>0</v>
      </c>
      <c r="HA625">
        <v>0</v>
      </c>
      <c r="HB625">
        <v>0</v>
      </c>
      <c r="IK625">
        <v>0</v>
      </c>
    </row>
    <row r="626" spans="1:255" x14ac:dyDescent="0.2">
      <c r="A626" s="2">
        <v>17</v>
      </c>
      <c r="B626" s="2">
        <v>1</v>
      </c>
      <c r="C626" s="2">
        <f>ROW(SmtRes!A1393)</f>
        <v>1393</v>
      </c>
      <c r="D626" s="2">
        <f>ROW(EtalonRes!A1369)</f>
        <v>1369</v>
      </c>
      <c r="E626" s="2" t="s">
        <v>904</v>
      </c>
      <c r="F626" s="2" t="s">
        <v>905</v>
      </c>
      <c r="G626" s="2" t="s">
        <v>906</v>
      </c>
      <c r="H626" s="2" t="s">
        <v>53</v>
      </c>
      <c r="I626" s="2">
        <f>ROUND(1/100,9)</f>
        <v>0.01</v>
      </c>
      <c r="J626" s="2">
        <v>0</v>
      </c>
      <c r="K626" s="2"/>
      <c r="L626" s="2"/>
      <c r="M626" s="2"/>
      <c r="N626" s="2"/>
      <c r="O626" s="2">
        <f t="shared" si="669"/>
        <v>20.34</v>
      </c>
      <c r="P626" s="2">
        <f t="shared" si="670"/>
        <v>0.37</v>
      </c>
      <c r="Q626" s="2">
        <f t="shared" si="671"/>
        <v>6.08</v>
      </c>
      <c r="R626" s="2">
        <f t="shared" si="672"/>
        <v>0.83</v>
      </c>
      <c r="S626" s="2">
        <f t="shared" si="673"/>
        <v>13.89</v>
      </c>
      <c r="T626" s="2">
        <f t="shared" si="674"/>
        <v>0</v>
      </c>
      <c r="U626" s="2">
        <f t="shared" si="675"/>
        <v>1.4007000000000001</v>
      </c>
      <c r="V626" s="2">
        <f t="shared" si="676"/>
        <v>6.1750000000000006E-2</v>
      </c>
      <c r="W626" s="2">
        <f t="shared" si="677"/>
        <v>0</v>
      </c>
      <c r="X626" s="2">
        <f t="shared" si="678"/>
        <v>16.93</v>
      </c>
      <c r="Y626" s="2">
        <f t="shared" si="679"/>
        <v>10.45</v>
      </c>
      <c r="Z626" s="2"/>
      <c r="AA626" s="2">
        <v>16688585</v>
      </c>
      <c r="AB626" s="2">
        <f t="shared" si="680"/>
        <v>2034.7190000000001</v>
      </c>
      <c r="AC626" s="2">
        <f t="shared" si="681"/>
        <v>36.97</v>
      </c>
      <c r="AD626" s="2">
        <f>ROUND(((((ET626*1.25))-((EU626*1.25)))+AE626),6)</f>
        <v>608.25</v>
      </c>
      <c r="AE626" s="2">
        <f>ROUND(((EU626*1.25)),6)</f>
        <v>82.85</v>
      </c>
      <c r="AF626" s="2">
        <f>ROUND(((EV626*1.15)),6)</f>
        <v>1389.499</v>
      </c>
      <c r="AG626" s="2">
        <f t="shared" si="685"/>
        <v>0</v>
      </c>
      <c r="AH626" s="2">
        <f>((EW626*1.15))</f>
        <v>140.07</v>
      </c>
      <c r="AI626" s="2">
        <f>((EX626*1.25))</f>
        <v>6.1750000000000007</v>
      </c>
      <c r="AJ626" s="2">
        <f t="shared" si="688"/>
        <v>0</v>
      </c>
      <c r="AK626" s="2">
        <v>1731.83</v>
      </c>
      <c r="AL626" s="2">
        <v>36.97</v>
      </c>
      <c r="AM626" s="2">
        <v>486.6</v>
      </c>
      <c r="AN626" s="2">
        <v>66.28</v>
      </c>
      <c r="AO626" s="2">
        <v>1208.26</v>
      </c>
      <c r="AP626" s="2">
        <v>0</v>
      </c>
      <c r="AQ626" s="2">
        <v>121.8</v>
      </c>
      <c r="AR626" s="2">
        <v>4.9400000000000004</v>
      </c>
      <c r="AS626" s="2">
        <v>0</v>
      </c>
      <c r="AT626" s="2">
        <v>115</v>
      </c>
      <c r="AU626" s="2">
        <v>71</v>
      </c>
      <c r="AV626" s="2">
        <v>1</v>
      </c>
      <c r="AW626" s="2">
        <v>1</v>
      </c>
      <c r="AX626" s="2"/>
      <c r="AY626" s="2"/>
      <c r="AZ626" s="2">
        <v>1</v>
      </c>
      <c r="BA626" s="2">
        <v>1</v>
      </c>
      <c r="BB626" s="2">
        <v>1</v>
      </c>
      <c r="BC626" s="2">
        <v>1</v>
      </c>
      <c r="BD626" s="2" t="s">
        <v>6</v>
      </c>
      <c r="BE626" s="2" t="s">
        <v>6</v>
      </c>
      <c r="BF626" s="2" t="s">
        <v>6</v>
      </c>
      <c r="BG626" s="2" t="s">
        <v>6</v>
      </c>
      <c r="BH626" s="2">
        <v>0</v>
      </c>
      <c r="BI626" s="2">
        <v>1</v>
      </c>
      <c r="BJ626" s="2" t="s">
        <v>907</v>
      </c>
      <c r="BK626" s="2"/>
      <c r="BL626" s="2"/>
      <c r="BM626" s="2">
        <v>16001</v>
      </c>
      <c r="BN626" s="2">
        <v>0</v>
      </c>
      <c r="BO626" s="2" t="s">
        <v>6</v>
      </c>
      <c r="BP626" s="2">
        <v>0</v>
      </c>
      <c r="BQ626" s="2">
        <v>2</v>
      </c>
      <c r="BR626" s="2">
        <v>0</v>
      </c>
      <c r="BS626" s="2">
        <v>1</v>
      </c>
      <c r="BT626" s="2">
        <v>1</v>
      </c>
      <c r="BU626" s="2">
        <v>1</v>
      </c>
      <c r="BV626" s="2">
        <v>1</v>
      </c>
      <c r="BW626" s="2">
        <v>1</v>
      </c>
      <c r="BX626" s="2">
        <v>1</v>
      </c>
      <c r="BY626" s="2" t="s">
        <v>6</v>
      </c>
      <c r="BZ626" s="2">
        <v>128</v>
      </c>
      <c r="CA626" s="2">
        <v>83</v>
      </c>
      <c r="CB626" s="2"/>
      <c r="CC626" s="2"/>
      <c r="CD626" s="2"/>
      <c r="CE626" s="2"/>
      <c r="CF626" s="2">
        <v>0</v>
      </c>
      <c r="CG626" s="2">
        <v>0</v>
      </c>
      <c r="CH626" s="2"/>
      <c r="CI626" s="2"/>
      <c r="CJ626" s="2"/>
      <c r="CK626" s="2"/>
      <c r="CL626" s="2"/>
      <c r="CM626" s="2">
        <v>0</v>
      </c>
      <c r="CN626" s="2" t="s">
        <v>1583</v>
      </c>
      <c r="CO626" s="2">
        <v>0</v>
      </c>
      <c r="CP626" s="2">
        <f t="shared" si="689"/>
        <v>20.34</v>
      </c>
      <c r="CQ626" s="2">
        <f t="shared" si="690"/>
        <v>36.97</v>
      </c>
      <c r="CR626" s="2">
        <f t="shared" si="691"/>
        <v>608.25</v>
      </c>
      <c r="CS626" s="2">
        <f t="shared" si="692"/>
        <v>82.85</v>
      </c>
      <c r="CT626" s="2">
        <f t="shared" si="693"/>
        <v>1389.499</v>
      </c>
      <c r="CU626" s="2">
        <f t="shared" si="694"/>
        <v>0</v>
      </c>
      <c r="CV626" s="2">
        <f t="shared" si="695"/>
        <v>140.07</v>
      </c>
      <c r="CW626" s="2">
        <f t="shared" si="696"/>
        <v>6.1750000000000007</v>
      </c>
      <c r="CX626" s="2">
        <f t="shared" si="697"/>
        <v>0</v>
      </c>
      <c r="CY626" s="2">
        <f t="shared" si="698"/>
        <v>16.928000000000001</v>
      </c>
      <c r="CZ626" s="2">
        <f t="shared" si="699"/>
        <v>10.451200000000002</v>
      </c>
      <c r="DA626" s="2"/>
      <c r="DB626" s="2"/>
      <c r="DC626" s="2" t="s">
        <v>6</v>
      </c>
      <c r="DD626" s="2" t="s">
        <v>6</v>
      </c>
      <c r="DE626" s="2" t="s">
        <v>96</v>
      </c>
      <c r="DF626" s="2" t="s">
        <v>96</v>
      </c>
      <c r="DG626" s="2" t="s">
        <v>97</v>
      </c>
      <c r="DH626" s="2" t="s">
        <v>6</v>
      </c>
      <c r="DI626" s="2" t="s">
        <v>97</v>
      </c>
      <c r="DJ626" s="2" t="s">
        <v>96</v>
      </c>
      <c r="DK626" s="2" t="s">
        <v>6</v>
      </c>
      <c r="DL626" s="2" t="s">
        <v>6</v>
      </c>
      <c r="DM626" s="2" t="s">
        <v>6</v>
      </c>
      <c r="DN626" s="2">
        <v>0</v>
      </c>
      <c r="DO626" s="2">
        <v>0</v>
      </c>
      <c r="DP626" s="2">
        <v>1</v>
      </c>
      <c r="DQ626" s="2">
        <v>1</v>
      </c>
      <c r="DR626" s="2"/>
      <c r="DS626" s="2"/>
      <c r="DT626" s="2"/>
      <c r="DU626" s="2">
        <v>1003</v>
      </c>
      <c r="DV626" s="2" t="s">
        <v>53</v>
      </c>
      <c r="DW626" s="2" t="s">
        <v>53</v>
      </c>
      <c r="DX626" s="2">
        <v>100</v>
      </c>
      <c r="DY626" s="2"/>
      <c r="DZ626" s="2"/>
      <c r="EA626" s="2"/>
      <c r="EB626" s="2"/>
      <c r="EC626" s="2"/>
      <c r="ED626" s="2"/>
      <c r="EE626" s="2">
        <v>16510514</v>
      </c>
      <c r="EF626" s="2">
        <v>2</v>
      </c>
      <c r="EG626" s="2" t="s">
        <v>20</v>
      </c>
      <c r="EH626" s="2">
        <v>0</v>
      </c>
      <c r="EI626" s="2" t="s">
        <v>6</v>
      </c>
      <c r="EJ626" s="2">
        <v>1</v>
      </c>
      <c r="EK626" s="2">
        <v>16001</v>
      </c>
      <c r="EL626" s="2" t="s">
        <v>647</v>
      </c>
      <c r="EM626" s="2" t="s">
        <v>648</v>
      </c>
      <c r="EN626" s="2"/>
      <c r="EO626" s="2" t="s">
        <v>100</v>
      </c>
      <c r="EP626" s="2"/>
      <c r="EQ626" s="2">
        <v>0</v>
      </c>
      <c r="ER626" s="2">
        <v>1731.83</v>
      </c>
      <c r="ES626" s="2">
        <v>36.97</v>
      </c>
      <c r="ET626" s="2">
        <v>486.6</v>
      </c>
      <c r="EU626" s="2">
        <v>66.28</v>
      </c>
      <c r="EV626" s="2">
        <v>1208.26</v>
      </c>
      <c r="EW626" s="2">
        <v>121.8</v>
      </c>
      <c r="EX626" s="2">
        <v>4.9400000000000004</v>
      </c>
      <c r="EY626" s="2">
        <v>0</v>
      </c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>
        <v>0</v>
      </c>
      <c r="FR626" s="2">
        <f t="shared" si="700"/>
        <v>0</v>
      </c>
      <c r="FS626" s="2">
        <v>0</v>
      </c>
      <c r="FT626" s="2" t="s">
        <v>23</v>
      </c>
      <c r="FU626" s="2" t="s">
        <v>24</v>
      </c>
      <c r="FV626" s="2"/>
      <c r="FW626" s="2"/>
      <c r="FX626" s="2">
        <v>115.2</v>
      </c>
      <c r="FY626" s="2">
        <v>70.55</v>
      </c>
      <c r="FZ626" s="2"/>
      <c r="GA626" s="2" t="s">
        <v>6</v>
      </c>
      <c r="GB626" s="2"/>
      <c r="GC626" s="2"/>
      <c r="GD626" s="2">
        <v>0</v>
      </c>
      <c r="GE626" s="2"/>
      <c r="GF626" s="2">
        <v>-997302241</v>
      </c>
      <c r="GG626" s="2">
        <v>2</v>
      </c>
      <c r="GH626" s="2">
        <v>1</v>
      </c>
      <c r="GI626" s="2">
        <v>-2</v>
      </c>
      <c r="GJ626" s="2">
        <v>0</v>
      </c>
      <c r="GK626" s="2">
        <f>ROUND(R626*(R12)/100,2)</f>
        <v>0</v>
      </c>
      <c r="GL626" s="2">
        <f t="shared" si="701"/>
        <v>0</v>
      </c>
      <c r="GM626" s="2">
        <f t="shared" si="702"/>
        <v>47.72</v>
      </c>
      <c r="GN626" s="2">
        <f t="shared" si="703"/>
        <v>47.72</v>
      </c>
      <c r="GO626" s="2">
        <f t="shared" si="704"/>
        <v>0</v>
      </c>
      <c r="GP626" s="2">
        <f t="shared" si="705"/>
        <v>0</v>
      </c>
      <c r="GQ626" s="2"/>
      <c r="GR626" s="2">
        <v>0</v>
      </c>
      <c r="GS626" s="2">
        <v>3</v>
      </c>
      <c r="GT626" s="2">
        <v>0</v>
      </c>
      <c r="GU626" s="2" t="s">
        <v>6</v>
      </c>
      <c r="GV626" s="2">
        <f t="shared" si="706"/>
        <v>0</v>
      </c>
      <c r="GW626" s="2">
        <v>1</v>
      </c>
      <c r="GX626" s="2">
        <f t="shared" si="707"/>
        <v>0</v>
      </c>
      <c r="GY626" s="2"/>
      <c r="GZ626" s="2"/>
      <c r="HA626" s="2">
        <v>0</v>
      </c>
      <c r="HB626" s="2">
        <v>0</v>
      </c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>
        <v>0</v>
      </c>
      <c r="IL626" s="2"/>
      <c r="IM626" s="2"/>
      <c r="IN626" s="2"/>
      <c r="IO626" s="2"/>
      <c r="IP626" s="2"/>
      <c r="IQ626" s="2"/>
      <c r="IR626" s="2"/>
      <c r="IS626" s="2"/>
      <c r="IT626" s="2"/>
      <c r="IU626" s="2"/>
    </row>
    <row r="627" spans="1:255" x14ac:dyDescent="0.2">
      <c r="A627">
        <v>17</v>
      </c>
      <c r="B627">
        <v>1</v>
      </c>
      <c r="C627">
        <f>ROW(SmtRes!A1408)</f>
        <v>1408</v>
      </c>
      <c r="D627">
        <f>ROW(EtalonRes!A1386)</f>
        <v>1386</v>
      </c>
      <c r="E627" t="s">
        <v>904</v>
      </c>
      <c r="F627" t="s">
        <v>905</v>
      </c>
      <c r="G627" t="s">
        <v>906</v>
      </c>
      <c r="H627" t="s">
        <v>53</v>
      </c>
      <c r="I627">
        <f>ROUND(1/100,9)</f>
        <v>0.01</v>
      </c>
      <c r="J627">
        <v>0</v>
      </c>
      <c r="O627">
        <f t="shared" si="669"/>
        <v>145.08000000000001</v>
      </c>
      <c r="P627">
        <f t="shared" si="670"/>
        <v>2.64</v>
      </c>
      <c r="Q627">
        <f t="shared" si="671"/>
        <v>43.37</v>
      </c>
      <c r="R627">
        <f t="shared" si="672"/>
        <v>5.91</v>
      </c>
      <c r="S627">
        <f t="shared" si="673"/>
        <v>99.07</v>
      </c>
      <c r="T627">
        <f t="shared" si="674"/>
        <v>0</v>
      </c>
      <c r="U627">
        <f t="shared" si="675"/>
        <v>1.4007000000000001</v>
      </c>
      <c r="V627">
        <f t="shared" si="676"/>
        <v>6.1750000000000006E-2</v>
      </c>
      <c r="W627">
        <f t="shared" si="677"/>
        <v>0</v>
      </c>
      <c r="X627">
        <f t="shared" si="678"/>
        <v>120.73</v>
      </c>
      <c r="Y627">
        <f t="shared" si="679"/>
        <v>74.540000000000006</v>
      </c>
      <c r="AA627">
        <v>16688586</v>
      </c>
      <c r="AB627">
        <f t="shared" si="680"/>
        <v>2034.7190000000001</v>
      </c>
      <c r="AC627">
        <f t="shared" si="681"/>
        <v>36.97</v>
      </c>
      <c r="AD627">
        <f>ROUND(((((ET627*1.25))-((EU627*1.25)))+AE627),6)</f>
        <v>608.25</v>
      </c>
      <c r="AE627">
        <f>ROUND(((EU627*1.25)),6)</f>
        <v>82.85</v>
      </c>
      <c r="AF627">
        <f>ROUND(((EV627*1.15)),6)</f>
        <v>1389.499</v>
      </c>
      <c r="AG627">
        <f t="shared" si="685"/>
        <v>0</v>
      </c>
      <c r="AH627">
        <f>((EW627*1.15))</f>
        <v>140.07</v>
      </c>
      <c r="AI627">
        <f>((EX627*1.25))</f>
        <v>6.1750000000000007</v>
      </c>
      <c r="AJ627">
        <f t="shared" si="688"/>
        <v>0</v>
      </c>
      <c r="AK627">
        <v>1731.83</v>
      </c>
      <c r="AL627">
        <v>36.97</v>
      </c>
      <c r="AM627">
        <v>486.6</v>
      </c>
      <c r="AN627">
        <v>66.28</v>
      </c>
      <c r="AO627">
        <v>1208.26</v>
      </c>
      <c r="AP627">
        <v>0</v>
      </c>
      <c r="AQ627">
        <v>121.8</v>
      </c>
      <c r="AR627">
        <v>4.9400000000000004</v>
      </c>
      <c r="AS627">
        <v>0</v>
      </c>
      <c r="AT627">
        <v>115</v>
      </c>
      <c r="AU627">
        <v>71</v>
      </c>
      <c r="AV627">
        <v>1</v>
      </c>
      <c r="AW627">
        <v>1</v>
      </c>
      <c r="AZ627">
        <v>7.13</v>
      </c>
      <c r="BA627">
        <v>7.13</v>
      </c>
      <c r="BB627">
        <v>7.13</v>
      </c>
      <c r="BC627">
        <v>7.13</v>
      </c>
      <c r="BD627" t="s">
        <v>6</v>
      </c>
      <c r="BE627" t="s">
        <v>6</v>
      </c>
      <c r="BF627" t="s">
        <v>6</v>
      </c>
      <c r="BG627" t="s">
        <v>6</v>
      </c>
      <c r="BH627">
        <v>0</v>
      </c>
      <c r="BI627">
        <v>1</v>
      </c>
      <c r="BJ627" t="s">
        <v>907</v>
      </c>
      <c r="BM627">
        <v>16001</v>
      </c>
      <c r="BN627">
        <v>0</v>
      </c>
      <c r="BO627" t="s">
        <v>6</v>
      </c>
      <c r="BP627">
        <v>0</v>
      </c>
      <c r="BQ627">
        <v>2</v>
      </c>
      <c r="BR627">
        <v>0</v>
      </c>
      <c r="BS627">
        <v>7.13</v>
      </c>
      <c r="BT627">
        <v>1</v>
      </c>
      <c r="BU627">
        <v>1</v>
      </c>
      <c r="BV627">
        <v>1</v>
      </c>
      <c r="BW627">
        <v>1</v>
      </c>
      <c r="BX627">
        <v>1</v>
      </c>
      <c r="BY627" t="s">
        <v>6</v>
      </c>
      <c r="BZ627">
        <v>128</v>
      </c>
      <c r="CA627">
        <v>83</v>
      </c>
      <c r="CF627">
        <v>0</v>
      </c>
      <c r="CG627">
        <v>0</v>
      </c>
      <c r="CM627">
        <v>0</v>
      </c>
      <c r="CN627" t="s">
        <v>1583</v>
      </c>
      <c r="CO627">
        <v>0</v>
      </c>
      <c r="CP627">
        <f t="shared" si="689"/>
        <v>145.07999999999998</v>
      </c>
      <c r="CQ627">
        <f t="shared" si="690"/>
        <v>263.59609999999998</v>
      </c>
      <c r="CR627">
        <f t="shared" si="691"/>
        <v>4336.8225000000002</v>
      </c>
      <c r="CS627">
        <f t="shared" si="692"/>
        <v>590.7204999999999</v>
      </c>
      <c r="CT627">
        <f t="shared" si="693"/>
        <v>9907.1278700000003</v>
      </c>
      <c r="CU627">
        <f t="shared" si="694"/>
        <v>0</v>
      </c>
      <c r="CV627">
        <f t="shared" si="695"/>
        <v>140.07</v>
      </c>
      <c r="CW627">
        <f t="shared" si="696"/>
        <v>6.1750000000000007</v>
      </c>
      <c r="CX627">
        <f t="shared" si="697"/>
        <v>0</v>
      </c>
      <c r="CY627">
        <f t="shared" si="698"/>
        <v>120.72699999999999</v>
      </c>
      <c r="CZ627">
        <f t="shared" si="699"/>
        <v>74.535799999999995</v>
      </c>
      <c r="DC627" t="s">
        <v>6</v>
      </c>
      <c r="DD627" t="s">
        <v>6</v>
      </c>
      <c r="DE627" t="s">
        <v>96</v>
      </c>
      <c r="DF627" t="s">
        <v>96</v>
      </c>
      <c r="DG627" t="s">
        <v>97</v>
      </c>
      <c r="DH627" t="s">
        <v>6</v>
      </c>
      <c r="DI627" t="s">
        <v>97</v>
      </c>
      <c r="DJ627" t="s">
        <v>96</v>
      </c>
      <c r="DK627" t="s">
        <v>6</v>
      </c>
      <c r="DL627" t="s">
        <v>6</v>
      </c>
      <c r="DM627" t="s">
        <v>6</v>
      </c>
      <c r="DN627">
        <v>0</v>
      </c>
      <c r="DO627">
        <v>0</v>
      </c>
      <c r="DP627">
        <v>1</v>
      </c>
      <c r="DQ627">
        <v>1</v>
      </c>
      <c r="DU627">
        <v>1003</v>
      </c>
      <c r="DV627" t="s">
        <v>53</v>
      </c>
      <c r="DW627" t="s">
        <v>53</v>
      </c>
      <c r="DX627">
        <v>100</v>
      </c>
      <c r="EE627">
        <v>16510514</v>
      </c>
      <c r="EF627">
        <v>2</v>
      </c>
      <c r="EG627" t="s">
        <v>20</v>
      </c>
      <c r="EH627">
        <v>0</v>
      </c>
      <c r="EI627" t="s">
        <v>6</v>
      </c>
      <c r="EJ627">
        <v>1</v>
      </c>
      <c r="EK627">
        <v>16001</v>
      </c>
      <c r="EL627" t="s">
        <v>647</v>
      </c>
      <c r="EM627" t="s">
        <v>648</v>
      </c>
      <c r="EO627" t="s">
        <v>100</v>
      </c>
      <c r="EQ627">
        <v>0</v>
      </c>
      <c r="ER627">
        <v>1731.83</v>
      </c>
      <c r="ES627">
        <v>36.97</v>
      </c>
      <c r="ET627">
        <v>486.6</v>
      </c>
      <c r="EU627">
        <v>66.28</v>
      </c>
      <c r="EV627">
        <v>1208.26</v>
      </c>
      <c r="EW627">
        <v>121.8</v>
      </c>
      <c r="EX627">
        <v>4.9400000000000004</v>
      </c>
      <c r="EY627">
        <v>0</v>
      </c>
      <c r="FQ627">
        <v>0</v>
      </c>
      <c r="FR627">
        <f t="shared" si="700"/>
        <v>0</v>
      </c>
      <c r="FS627">
        <v>0</v>
      </c>
      <c r="FT627" t="s">
        <v>23</v>
      </c>
      <c r="FU627" t="s">
        <v>24</v>
      </c>
      <c r="FX627">
        <v>115.2</v>
      </c>
      <c r="FY627">
        <v>70.55</v>
      </c>
      <c r="GA627" t="s">
        <v>6</v>
      </c>
      <c r="GD627">
        <v>0</v>
      </c>
      <c r="GF627">
        <v>-997302241</v>
      </c>
      <c r="GG627">
        <v>1</v>
      </c>
      <c r="GH627">
        <v>1</v>
      </c>
      <c r="GI627">
        <v>4</v>
      </c>
      <c r="GJ627">
        <v>0</v>
      </c>
      <c r="GK627">
        <f>ROUND(R627*(S12)/100,2)</f>
        <v>0</v>
      </c>
      <c r="GL627">
        <f t="shared" si="701"/>
        <v>0</v>
      </c>
      <c r="GM627">
        <f t="shared" si="702"/>
        <v>340.35</v>
      </c>
      <c r="GN627">
        <f t="shared" si="703"/>
        <v>340.35</v>
      </c>
      <c r="GO627">
        <f t="shared" si="704"/>
        <v>0</v>
      </c>
      <c r="GP627">
        <f t="shared" si="705"/>
        <v>0</v>
      </c>
      <c r="GR627">
        <v>0</v>
      </c>
      <c r="GS627">
        <v>3</v>
      </c>
      <c r="GT627">
        <v>0</v>
      </c>
      <c r="GU627" t="s">
        <v>6</v>
      </c>
      <c r="GV627">
        <f t="shared" si="706"/>
        <v>0</v>
      </c>
      <c r="GW627">
        <v>1</v>
      </c>
      <c r="GX627">
        <f t="shared" si="707"/>
        <v>0</v>
      </c>
      <c r="HA627">
        <v>0</v>
      </c>
      <c r="HB627">
        <v>0</v>
      </c>
      <c r="IK627">
        <v>0</v>
      </c>
    </row>
    <row r="628" spans="1:255" x14ac:dyDescent="0.2">
      <c r="A628" s="2">
        <v>18</v>
      </c>
      <c r="B628" s="2">
        <v>1</v>
      </c>
      <c r="C628" s="2">
        <v>1393</v>
      </c>
      <c r="D628" s="2"/>
      <c r="E628" s="2" t="s">
        <v>908</v>
      </c>
      <c r="F628" s="2" t="s">
        <v>889</v>
      </c>
      <c r="G628" s="2" t="s">
        <v>890</v>
      </c>
      <c r="H628" s="2" t="s">
        <v>143</v>
      </c>
      <c r="I628" s="2">
        <f>I626*J628</f>
        <v>0.93799999999999994</v>
      </c>
      <c r="J628" s="2">
        <v>93.8</v>
      </c>
      <c r="K628" s="2"/>
      <c r="L628" s="2"/>
      <c r="M628" s="2"/>
      <c r="N628" s="2"/>
      <c r="O628" s="2">
        <f t="shared" ref="O628:O659" si="715">ROUND(CP628,2)</f>
        <v>0</v>
      </c>
      <c r="P628" s="2">
        <f t="shared" ref="P628:P659" si="716">ROUND(CQ628*I628,2)</f>
        <v>0</v>
      </c>
      <c r="Q628" s="2">
        <f t="shared" ref="Q628:Q659" si="717">ROUND(CR628*I628,2)</f>
        <v>0</v>
      </c>
      <c r="R628" s="2">
        <f t="shared" ref="R628:R659" si="718">ROUND(CS628*I628,2)</f>
        <v>0</v>
      </c>
      <c r="S628" s="2">
        <f t="shared" ref="S628:S659" si="719">ROUND(CT628*I628,2)</f>
        <v>0</v>
      </c>
      <c r="T628" s="2">
        <f t="shared" ref="T628:T659" si="720">ROUND(CU628*I628,2)</f>
        <v>0</v>
      </c>
      <c r="U628" s="2">
        <f t="shared" ref="U628:U659" si="721">CV628*I628</f>
        <v>0</v>
      </c>
      <c r="V628" s="2">
        <f t="shared" ref="V628:V659" si="722">CW628*I628</f>
        <v>0</v>
      </c>
      <c r="W628" s="2">
        <f t="shared" ref="W628:W659" si="723">ROUND(CX628*I628,2)</f>
        <v>0</v>
      </c>
      <c r="X628" s="2">
        <f t="shared" ref="X628:X659" si="724">ROUND(CY628,2)</f>
        <v>0</v>
      </c>
      <c r="Y628" s="2">
        <f t="shared" ref="Y628:Y659" si="725">ROUND(CZ628,2)</f>
        <v>0</v>
      </c>
      <c r="Z628" s="2"/>
      <c r="AA628" s="2">
        <v>16688585</v>
      </c>
      <c r="AB628" s="2">
        <f t="shared" ref="AB628:AB659" si="726">ROUND((AC628+AD628+AF628),6)</f>
        <v>0</v>
      </c>
      <c r="AC628" s="2">
        <f t="shared" ref="AC628:AC659" si="727">ROUND((ES628),6)</f>
        <v>0</v>
      </c>
      <c r="AD628" s="2">
        <f t="shared" ref="AD628:AD633" si="728">ROUND((((ET628)-(EU628))+AE628),6)</f>
        <v>0</v>
      </c>
      <c r="AE628" s="2">
        <f t="shared" ref="AE628:AF633" si="729">ROUND((EU628),6)</f>
        <v>0</v>
      </c>
      <c r="AF628" s="2">
        <f t="shared" si="729"/>
        <v>0</v>
      </c>
      <c r="AG628" s="2">
        <f t="shared" ref="AG628:AG659" si="730">ROUND((AP628),6)</f>
        <v>0</v>
      </c>
      <c r="AH628" s="2">
        <f t="shared" ref="AH628:AI633" si="731">(EW628)</f>
        <v>0</v>
      </c>
      <c r="AI628" s="2">
        <f t="shared" si="731"/>
        <v>0</v>
      </c>
      <c r="AJ628" s="2">
        <f t="shared" ref="AJ628:AJ659" si="732">ROUND((AS628),6)</f>
        <v>0</v>
      </c>
      <c r="AK628" s="2">
        <v>0</v>
      </c>
      <c r="AL628" s="2">
        <v>0</v>
      </c>
      <c r="AM628" s="2">
        <v>0</v>
      </c>
      <c r="AN628" s="2">
        <v>0</v>
      </c>
      <c r="AO628" s="2">
        <v>0</v>
      </c>
      <c r="AP628" s="2">
        <v>0</v>
      </c>
      <c r="AQ628" s="2">
        <v>0</v>
      </c>
      <c r="AR628" s="2">
        <v>0</v>
      </c>
      <c r="AS628" s="2">
        <v>0</v>
      </c>
      <c r="AT628" s="2">
        <v>115</v>
      </c>
      <c r="AU628" s="2">
        <v>71</v>
      </c>
      <c r="AV628" s="2">
        <v>1</v>
      </c>
      <c r="AW628" s="2">
        <v>1</v>
      </c>
      <c r="AX628" s="2"/>
      <c r="AY628" s="2"/>
      <c r="AZ628" s="2">
        <v>1</v>
      </c>
      <c r="BA628" s="2">
        <v>1</v>
      </c>
      <c r="BB628" s="2">
        <v>1</v>
      </c>
      <c r="BC628" s="2">
        <v>1</v>
      </c>
      <c r="BD628" s="2" t="s">
        <v>6</v>
      </c>
      <c r="BE628" s="2" t="s">
        <v>6</v>
      </c>
      <c r="BF628" s="2" t="s">
        <v>6</v>
      </c>
      <c r="BG628" s="2" t="s">
        <v>6</v>
      </c>
      <c r="BH628" s="2">
        <v>3</v>
      </c>
      <c r="BI628" s="2">
        <v>1</v>
      </c>
      <c r="BJ628" s="2" t="s">
        <v>6</v>
      </c>
      <c r="BK628" s="2"/>
      <c r="BL628" s="2"/>
      <c r="BM628" s="2">
        <v>16001</v>
      </c>
      <c r="BN628" s="2">
        <v>0</v>
      </c>
      <c r="BO628" s="2" t="s">
        <v>6</v>
      </c>
      <c r="BP628" s="2">
        <v>0</v>
      </c>
      <c r="BQ628" s="2">
        <v>2</v>
      </c>
      <c r="BR628" s="2">
        <v>0</v>
      </c>
      <c r="BS628" s="2">
        <v>1</v>
      </c>
      <c r="BT628" s="2">
        <v>1</v>
      </c>
      <c r="BU628" s="2">
        <v>1</v>
      </c>
      <c r="BV628" s="2">
        <v>1</v>
      </c>
      <c r="BW628" s="2">
        <v>1</v>
      </c>
      <c r="BX628" s="2">
        <v>1</v>
      </c>
      <c r="BY628" s="2" t="s">
        <v>6</v>
      </c>
      <c r="BZ628" s="2">
        <v>128</v>
      </c>
      <c r="CA628" s="2">
        <v>83</v>
      </c>
      <c r="CB628" s="2"/>
      <c r="CC628" s="2"/>
      <c r="CD628" s="2"/>
      <c r="CE628" s="2"/>
      <c r="CF628" s="2">
        <v>0</v>
      </c>
      <c r="CG628" s="2">
        <v>0</v>
      </c>
      <c r="CH628" s="2"/>
      <c r="CI628" s="2"/>
      <c r="CJ628" s="2"/>
      <c r="CK628" s="2"/>
      <c r="CL628" s="2"/>
      <c r="CM628" s="2">
        <v>0</v>
      </c>
      <c r="CN628" s="2" t="s">
        <v>6</v>
      </c>
      <c r="CO628" s="2">
        <v>0</v>
      </c>
      <c r="CP628" s="2">
        <f t="shared" ref="CP628:CP659" si="733">(P628+Q628+S628)</f>
        <v>0</v>
      </c>
      <c r="CQ628" s="2">
        <f t="shared" ref="CQ628:CQ659" si="734">AC628*BC628</f>
        <v>0</v>
      </c>
      <c r="CR628" s="2">
        <f t="shared" ref="CR628:CR659" si="735">AD628*BB628</f>
        <v>0</v>
      </c>
      <c r="CS628" s="2">
        <f t="shared" ref="CS628:CS659" si="736">AE628*BS628</f>
        <v>0</v>
      </c>
      <c r="CT628" s="2">
        <f t="shared" ref="CT628:CT659" si="737">AF628*BA628</f>
        <v>0</v>
      </c>
      <c r="CU628" s="2">
        <f t="shared" ref="CU628:CU659" si="738">AG628</f>
        <v>0</v>
      </c>
      <c r="CV628" s="2">
        <f t="shared" ref="CV628:CV659" si="739">AH628</f>
        <v>0</v>
      </c>
      <c r="CW628" s="2">
        <f t="shared" ref="CW628:CW659" si="740">AI628</f>
        <v>0</v>
      </c>
      <c r="CX628" s="2">
        <f t="shared" ref="CX628:CX659" si="741">AJ628</f>
        <v>0</v>
      </c>
      <c r="CY628" s="2">
        <f t="shared" ref="CY628:CY659" si="742">(((S628+R628)*AT628)/100)</f>
        <v>0</v>
      </c>
      <c r="CZ628" s="2">
        <f t="shared" ref="CZ628:CZ659" si="743">(((S628+R628)*AU628)/100)</f>
        <v>0</v>
      </c>
      <c r="DA628" s="2"/>
      <c r="DB628" s="2"/>
      <c r="DC628" s="2" t="s">
        <v>6</v>
      </c>
      <c r="DD628" s="2" t="s">
        <v>6</v>
      </c>
      <c r="DE628" s="2" t="s">
        <v>6</v>
      </c>
      <c r="DF628" s="2" t="s">
        <v>6</v>
      </c>
      <c r="DG628" s="2" t="s">
        <v>6</v>
      </c>
      <c r="DH628" s="2" t="s">
        <v>6</v>
      </c>
      <c r="DI628" s="2" t="s">
        <v>6</v>
      </c>
      <c r="DJ628" s="2" t="s">
        <v>6</v>
      </c>
      <c r="DK628" s="2" t="s">
        <v>6</v>
      </c>
      <c r="DL628" s="2" t="s">
        <v>6</v>
      </c>
      <c r="DM628" s="2" t="s">
        <v>6</v>
      </c>
      <c r="DN628" s="2">
        <v>0</v>
      </c>
      <c r="DO628" s="2">
        <v>0</v>
      </c>
      <c r="DP628" s="2">
        <v>1</v>
      </c>
      <c r="DQ628" s="2">
        <v>1</v>
      </c>
      <c r="DR628" s="2"/>
      <c r="DS628" s="2"/>
      <c r="DT628" s="2"/>
      <c r="DU628" s="2">
        <v>1003</v>
      </c>
      <c r="DV628" s="2" t="s">
        <v>143</v>
      </c>
      <c r="DW628" s="2" t="s">
        <v>143</v>
      </c>
      <c r="DX628" s="2">
        <v>1</v>
      </c>
      <c r="DY628" s="2"/>
      <c r="DZ628" s="2"/>
      <c r="EA628" s="2"/>
      <c r="EB628" s="2"/>
      <c r="EC628" s="2"/>
      <c r="ED628" s="2"/>
      <c r="EE628" s="2">
        <v>16510514</v>
      </c>
      <c r="EF628" s="2">
        <v>2</v>
      </c>
      <c r="EG628" s="2" t="s">
        <v>20</v>
      </c>
      <c r="EH628" s="2">
        <v>0</v>
      </c>
      <c r="EI628" s="2" t="s">
        <v>6</v>
      </c>
      <c r="EJ628" s="2">
        <v>1</v>
      </c>
      <c r="EK628" s="2">
        <v>16001</v>
      </c>
      <c r="EL628" s="2" t="s">
        <v>647</v>
      </c>
      <c r="EM628" s="2" t="s">
        <v>648</v>
      </c>
      <c r="EN628" s="2"/>
      <c r="EO628" s="2" t="s">
        <v>6</v>
      </c>
      <c r="EP628" s="2"/>
      <c r="EQ628" s="2">
        <v>0</v>
      </c>
      <c r="ER628" s="2">
        <v>0</v>
      </c>
      <c r="ES628" s="2">
        <v>0</v>
      </c>
      <c r="ET628" s="2">
        <v>0</v>
      </c>
      <c r="EU628" s="2">
        <v>0</v>
      </c>
      <c r="EV628" s="2">
        <v>0</v>
      </c>
      <c r="EW628" s="2">
        <v>0</v>
      </c>
      <c r="EX628" s="2">
        <v>0</v>
      </c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>
        <v>0</v>
      </c>
      <c r="FR628" s="2">
        <f t="shared" ref="FR628:FR659" si="744">ROUND(IF(AND(BH628=3,BI628=3),P628,0),2)</f>
        <v>0</v>
      </c>
      <c r="FS628" s="2">
        <v>0</v>
      </c>
      <c r="FT628" s="2" t="s">
        <v>23</v>
      </c>
      <c r="FU628" s="2" t="s">
        <v>24</v>
      </c>
      <c r="FV628" s="2"/>
      <c r="FW628" s="2"/>
      <c r="FX628" s="2">
        <v>115.2</v>
      </c>
      <c r="FY628" s="2">
        <v>70.55</v>
      </c>
      <c r="FZ628" s="2"/>
      <c r="GA628" s="2" t="s">
        <v>6</v>
      </c>
      <c r="GB628" s="2"/>
      <c r="GC628" s="2"/>
      <c r="GD628" s="2">
        <v>0</v>
      </c>
      <c r="GE628" s="2"/>
      <c r="GF628" s="2">
        <v>1990328174</v>
      </c>
      <c r="GG628" s="2">
        <v>2</v>
      </c>
      <c r="GH628" s="2">
        <v>1</v>
      </c>
      <c r="GI628" s="2">
        <v>-2</v>
      </c>
      <c r="GJ628" s="2">
        <v>0</v>
      </c>
      <c r="GK628" s="2">
        <f>ROUND(R628*(R12)/100,2)</f>
        <v>0</v>
      </c>
      <c r="GL628" s="2">
        <f t="shared" ref="GL628:GL659" si="745">ROUND(IF(AND(BH628=3,BI628=3,FS628&lt;&gt;0),P628,0),2)</f>
        <v>0</v>
      </c>
      <c r="GM628" s="2">
        <f t="shared" ref="GM628:GM659" si="746">ROUND(O628+X628+Y628+GK628,2)+GX628</f>
        <v>0</v>
      </c>
      <c r="GN628" s="2">
        <f t="shared" ref="GN628:GN659" si="747">IF(OR(BI628=0,BI628=1),ROUND(O628+X628+Y628+GK628,2),0)</f>
        <v>0</v>
      </c>
      <c r="GO628" s="2">
        <f t="shared" ref="GO628:GO659" si="748">IF(BI628=2,ROUND(O628+X628+Y628+GK628,2),0)</f>
        <v>0</v>
      </c>
      <c r="GP628" s="2">
        <f t="shared" ref="GP628:GP659" si="749">IF(BI628=4,ROUND(O628+X628+Y628+GK628,2)+GX628,0)</f>
        <v>0</v>
      </c>
      <c r="GQ628" s="2"/>
      <c r="GR628" s="2">
        <v>0</v>
      </c>
      <c r="GS628" s="2">
        <v>3</v>
      </c>
      <c r="GT628" s="2">
        <v>0</v>
      </c>
      <c r="GU628" s="2" t="s">
        <v>6</v>
      </c>
      <c r="GV628" s="2">
        <f t="shared" ref="GV628:GV659" si="750">ROUND(GT628,6)</f>
        <v>0</v>
      </c>
      <c r="GW628" s="2">
        <v>1</v>
      </c>
      <c r="GX628" s="2">
        <f t="shared" ref="GX628:GX659" si="751">ROUND(GV628*GW628*I628,2)</f>
        <v>0</v>
      </c>
      <c r="GY628" s="2"/>
      <c r="GZ628" s="2"/>
      <c r="HA628" s="2">
        <v>0</v>
      </c>
      <c r="HB628" s="2">
        <v>0</v>
      </c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>
        <v>0</v>
      </c>
      <c r="IL628" s="2"/>
      <c r="IM628" s="2"/>
      <c r="IN628" s="2"/>
      <c r="IO628" s="2"/>
      <c r="IP628" s="2"/>
      <c r="IQ628" s="2"/>
      <c r="IR628" s="2"/>
      <c r="IS628" s="2"/>
      <c r="IT628" s="2"/>
      <c r="IU628" s="2"/>
    </row>
    <row r="629" spans="1:255" x14ac:dyDescent="0.2">
      <c r="A629">
        <v>18</v>
      </c>
      <c r="B629">
        <v>1</v>
      </c>
      <c r="C629">
        <v>1408</v>
      </c>
      <c r="E629" t="s">
        <v>908</v>
      </c>
      <c r="F629" t="s">
        <v>889</v>
      </c>
      <c r="G629" t="s">
        <v>890</v>
      </c>
      <c r="H629" t="s">
        <v>143</v>
      </c>
      <c r="I629">
        <f>I627*J629</f>
        <v>0.93799999999999994</v>
      </c>
      <c r="J629">
        <v>93.8</v>
      </c>
      <c r="O629">
        <f t="shared" si="715"/>
        <v>0</v>
      </c>
      <c r="P629">
        <f t="shared" si="716"/>
        <v>0</v>
      </c>
      <c r="Q629">
        <f t="shared" si="717"/>
        <v>0</v>
      </c>
      <c r="R629">
        <f t="shared" si="718"/>
        <v>0</v>
      </c>
      <c r="S629">
        <f t="shared" si="719"/>
        <v>0</v>
      </c>
      <c r="T629">
        <f t="shared" si="720"/>
        <v>0</v>
      </c>
      <c r="U629">
        <f t="shared" si="721"/>
        <v>0</v>
      </c>
      <c r="V629">
        <f t="shared" si="722"/>
        <v>0</v>
      </c>
      <c r="W629">
        <f t="shared" si="723"/>
        <v>0</v>
      </c>
      <c r="X629">
        <f t="shared" si="724"/>
        <v>0</v>
      </c>
      <c r="Y629">
        <f t="shared" si="725"/>
        <v>0</v>
      </c>
      <c r="AA629">
        <v>16688586</v>
      </c>
      <c r="AB629">
        <f t="shared" si="726"/>
        <v>0</v>
      </c>
      <c r="AC629">
        <f t="shared" si="727"/>
        <v>0</v>
      </c>
      <c r="AD629">
        <f t="shared" si="728"/>
        <v>0</v>
      </c>
      <c r="AE629">
        <f t="shared" si="729"/>
        <v>0</v>
      </c>
      <c r="AF629">
        <f t="shared" si="729"/>
        <v>0</v>
      </c>
      <c r="AG629">
        <f t="shared" si="730"/>
        <v>0</v>
      </c>
      <c r="AH629">
        <f t="shared" si="731"/>
        <v>0</v>
      </c>
      <c r="AI629">
        <f t="shared" si="731"/>
        <v>0</v>
      </c>
      <c r="AJ629">
        <f t="shared" si="732"/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115</v>
      </c>
      <c r="AU629">
        <v>71</v>
      </c>
      <c r="AV629">
        <v>1</v>
      </c>
      <c r="AW629">
        <v>1</v>
      </c>
      <c r="AZ629">
        <v>7.13</v>
      </c>
      <c r="BA629">
        <v>1</v>
      </c>
      <c r="BB629">
        <v>1</v>
      </c>
      <c r="BC629">
        <v>7.13</v>
      </c>
      <c r="BD629" t="s">
        <v>6</v>
      </c>
      <c r="BE629" t="s">
        <v>6</v>
      </c>
      <c r="BF629" t="s">
        <v>6</v>
      </c>
      <c r="BG629" t="s">
        <v>6</v>
      </c>
      <c r="BH629">
        <v>3</v>
      </c>
      <c r="BI629">
        <v>1</v>
      </c>
      <c r="BJ629" t="s">
        <v>6</v>
      </c>
      <c r="BM629">
        <v>16001</v>
      </c>
      <c r="BN629">
        <v>0</v>
      </c>
      <c r="BO629" t="s">
        <v>6</v>
      </c>
      <c r="BP629">
        <v>0</v>
      </c>
      <c r="BQ629">
        <v>2</v>
      </c>
      <c r="BR629">
        <v>0</v>
      </c>
      <c r="BS629">
        <v>1</v>
      </c>
      <c r="BT629">
        <v>1</v>
      </c>
      <c r="BU629">
        <v>1</v>
      </c>
      <c r="BV629">
        <v>1</v>
      </c>
      <c r="BW629">
        <v>1</v>
      </c>
      <c r="BX629">
        <v>1</v>
      </c>
      <c r="BY629" t="s">
        <v>6</v>
      </c>
      <c r="BZ629">
        <v>128</v>
      </c>
      <c r="CA629">
        <v>83</v>
      </c>
      <c r="CF629">
        <v>0</v>
      </c>
      <c r="CG629">
        <v>0</v>
      </c>
      <c r="CM629">
        <v>0</v>
      </c>
      <c r="CN629" t="s">
        <v>6</v>
      </c>
      <c r="CO629">
        <v>0</v>
      </c>
      <c r="CP629">
        <f t="shared" si="733"/>
        <v>0</v>
      </c>
      <c r="CQ629">
        <f t="shared" si="734"/>
        <v>0</v>
      </c>
      <c r="CR629">
        <f t="shared" si="735"/>
        <v>0</v>
      </c>
      <c r="CS629">
        <f t="shared" si="736"/>
        <v>0</v>
      </c>
      <c r="CT629">
        <f t="shared" si="737"/>
        <v>0</v>
      </c>
      <c r="CU629">
        <f t="shared" si="738"/>
        <v>0</v>
      </c>
      <c r="CV629">
        <f t="shared" si="739"/>
        <v>0</v>
      </c>
      <c r="CW629">
        <f t="shared" si="740"/>
        <v>0</v>
      </c>
      <c r="CX629">
        <f t="shared" si="741"/>
        <v>0</v>
      </c>
      <c r="CY629">
        <f t="shared" si="742"/>
        <v>0</v>
      </c>
      <c r="CZ629">
        <f t="shared" si="743"/>
        <v>0</v>
      </c>
      <c r="DC629" t="s">
        <v>6</v>
      </c>
      <c r="DD629" t="s">
        <v>6</v>
      </c>
      <c r="DE629" t="s">
        <v>6</v>
      </c>
      <c r="DF629" t="s">
        <v>6</v>
      </c>
      <c r="DG629" t="s">
        <v>6</v>
      </c>
      <c r="DH629" t="s">
        <v>6</v>
      </c>
      <c r="DI629" t="s">
        <v>6</v>
      </c>
      <c r="DJ629" t="s">
        <v>6</v>
      </c>
      <c r="DK629" t="s">
        <v>6</v>
      </c>
      <c r="DL629" t="s">
        <v>6</v>
      </c>
      <c r="DM629" t="s">
        <v>6</v>
      </c>
      <c r="DN629">
        <v>0</v>
      </c>
      <c r="DO629">
        <v>0</v>
      </c>
      <c r="DP629">
        <v>1</v>
      </c>
      <c r="DQ629">
        <v>1</v>
      </c>
      <c r="DU629">
        <v>1003</v>
      </c>
      <c r="DV629" t="s">
        <v>143</v>
      </c>
      <c r="DW629" t="s">
        <v>143</v>
      </c>
      <c r="DX629">
        <v>1</v>
      </c>
      <c r="EE629">
        <v>16510514</v>
      </c>
      <c r="EF629">
        <v>2</v>
      </c>
      <c r="EG629" t="s">
        <v>20</v>
      </c>
      <c r="EH629">
        <v>0</v>
      </c>
      <c r="EI629" t="s">
        <v>6</v>
      </c>
      <c r="EJ629">
        <v>1</v>
      </c>
      <c r="EK629">
        <v>16001</v>
      </c>
      <c r="EL629" t="s">
        <v>647</v>
      </c>
      <c r="EM629" t="s">
        <v>648</v>
      </c>
      <c r="EO629" t="s">
        <v>6</v>
      </c>
      <c r="EQ629">
        <v>0</v>
      </c>
      <c r="ER629">
        <v>0</v>
      </c>
      <c r="ES629">
        <v>0</v>
      </c>
      <c r="ET629">
        <v>0</v>
      </c>
      <c r="EU629">
        <v>0</v>
      </c>
      <c r="EV629">
        <v>0</v>
      </c>
      <c r="EW629">
        <v>0</v>
      </c>
      <c r="EX629">
        <v>0</v>
      </c>
      <c r="FQ629">
        <v>0</v>
      </c>
      <c r="FR629">
        <f t="shared" si="744"/>
        <v>0</v>
      </c>
      <c r="FS629">
        <v>0</v>
      </c>
      <c r="FT629" t="s">
        <v>23</v>
      </c>
      <c r="FU629" t="s">
        <v>24</v>
      </c>
      <c r="FX629">
        <v>115.2</v>
      </c>
      <c r="FY629">
        <v>70.55</v>
      </c>
      <c r="GA629" t="s">
        <v>6</v>
      </c>
      <c r="GD629">
        <v>0</v>
      </c>
      <c r="GF629">
        <v>1990328174</v>
      </c>
      <c r="GG629">
        <v>1</v>
      </c>
      <c r="GH629">
        <v>1</v>
      </c>
      <c r="GI629">
        <v>4</v>
      </c>
      <c r="GJ629">
        <v>0</v>
      </c>
      <c r="GK629">
        <f>ROUND(R629*(S12)/100,2)</f>
        <v>0</v>
      </c>
      <c r="GL629">
        <f t="shared" si="745"/>
        <v>0</v>
      </c>
      <c r="GM629">
        <f t="shared" si="746"/>
        <v>0</v>
      </c>
      <c r="GN629">
        <f t="shared" si="747"/>
        <v>0</v>
      </c>
      <c r="GO629">
        <f t="shared" si="748"/>
        <v>0</v>
      </c>
      <c r="GP629">
        <f t="shared" si="749"/>
        <v>0</v>
      </c>
      <c r="GR629">
        <v>0</v>
      </c>
      <c r="GS629">
        <v>3</v>
      </c>
      <c r="GT629">
        <v>0</v>
      </c>
      <c r="GU629" t="s">
        <v>6</v>
      </c>
      <c r="GV629">
        <f t="shared" si="750"/>
        <v>0</v>
      </c>
      <c r="GW629">
        <v>1</v>
      </c>
      <c r="GX629">
        <f t="shared" si="751"/>
        <v>0</v>
      </c>
      <c r="HA629">
        <v>0</v>
      </c>
      <c r="HB629">
        <v>0</v>
      </c>
      <c r="IK629">
        <v>0</v>
      </c>
    </row>
    <row r="630" spans="1:255" x14ac:dyDescent="0.2">
      <c r="A630" s="2">
        <v>18</v>
      </c>
      <c r="B630" s="2">
        <v>1</v>
      </c>
      <c r="C630" s="2">
        <v>1391</v>
      </c>
      <c r="D630" s="2"/>
      <c r="E630" s="2" t="s">
        <v>909</v>
      </c>
      <c r="F630" s="2" t="s">
        <v>910</v>
      </c>
      <c r="G630" s="2" t="s">
        <v>911</v>
      </c>
      <c r="H630" s="2" t="s">
        <v>538</v>
      </c>
      <c r="I630" s="2">
        <f>I626*J630</f>
        <v>0.2</v>
      </c>
      <c r="J630" s="2">
        <v>20</v>
      </c>
      <c r="K630" s="2"/>
      <c r="L630" s="2"/>
      <c r="M630" s="2"/>
      <c r="N630" s="2"/>
      <c r="O630" s="2">
        <f t="shared" si="715"/>
        <v>11.84</v>
      </c>
      <c r="P630" s="2">
        <f t="shared" si="716"/>
        <v>11.84</v>
      </c>
      <c r="Q630" s="2">
        <f t="shared" si="717"/>
        <v>0</v>
      </c>
      <c r="R630" s="2">
        <f t="shared" si="718"/>
        <v>0</v>
      </c>
      <c r="S630" s="2">
        <f t="shared" si="719"/>
        <v>0</v>
      </c>
      <c r="T630" s="2">
        <f t="shared" si="720"/>
        <v>0</v>
      </c>
      <c r="U630" s="2">
        <f t="shared" si="721"/>
        <v>0</v>
      </c>
      <c r="V630" s="2">
        <f t="shared" si="722"/>
        <v>0</v>
      </c>
      <c r="W630" s="2">
        <f t="shared" si="723"/>
        <v>0</v>
      </c>
      <c r="X630" s="2">
        <f t="shared" si="724"/>
        <v>0</v>
      </c>
      <c r="Y630" s="2">
        <f t="shared" si="725"/>
        <v>0</v>
      </c>
      <c r="Z630" s="2"/>
      <c r="AA630" s="2">
        <v>16688585</v>
      </c>
      <c r="AB630" s="2">
        <f t="shared" si="726"/>
        <v>59.2</v>
      </c>
      <c r="AC630" s="2">
        <f t="shared" si="727"/>
        <v>59.2</v>
      </c>
      <c r="AD630" s="2">
        <f t="shared" si="728"/>
        <v>0</v>
      </c>
      <c r="AE630" s="2">
        <f t="shared" si="729"/>
        <v>0</v>
      </c>
      <c r="AF630" s="2">
        <f t="shared" si="729"/>
        <v>0</v>
      </c>
      <c r="AG630" s="2">
        <f t="shared" si="730"/>
        <v>0</v>
      </c>
      <c r="AH630" s="2">
        <f t="shared" si="731"/>
        <v>0</v>
      </c>
      <c r="AI630" s="2">
        <f t="shared" si="731"/>
        <v>0</v>
      </c>
      <c r="AJ630" s="2">
        <f t="shared" si="732"/>
        <v>0</v>
      </c>
      <c r="AK630" s="2">
        <v>59.2</v>
      </c>
      <c r="AL630" s="2">
        <v>59.2</v>
      </c>
      <c r="AM630" s="2">
        <v>0</v>
      </c>
      <c r="AN630" s="2">
        <v>0</v>
      </c>
      <c r="AO630" s="2">
        <v>0</v>
      </c>
      <c r="AP630" s="2">
        <v>0</v>
      </c>
      <c r="AQ630" s="2">
        <v>0</v>
      </c>
      <c r="AR630" s="2">
        <v>0</v>
      </c>
      <c r="AS630" s="2">
        <v>0</v>
      </c>
      <c r="AT630" s="2">
        <v>115</v>
      </c>
      <c r="AU630" s="2">
        <v>71</v>
      </c>
      <c r="AV630" s="2">
        <v>1</v>
      </c>
      <c r="AW630" s="2">
        <v>1</v>
      </c>
      <c r="AX630" s="2"/>
      <c r="AY630" s="2"/>
      <c r="AZ630" s="2">
        <v>1</v>
      </c>
      <c r="BA630" s="2">
        <v>1</v>
      </c>
      <c r="BB630" s="2">
        <v>1</v>
      </c>
      <c r="BC630" s="2">
        <v>1</v>
      </c>
      <c r="BD630" s="2" t="s">
        <v>6</v>
      </c>
      <c r="BE630" s="2" t="s">
        <v>6</v>
      </c>
      <c r="BF630" s="2" t="s">
        <v>6</v>
      </c>
      <c r="BG630" s="2" t="s">
        <v>6</v>
      </c>
      <c r="BH630" s="2">
        <v>3</v>
      </c>
      <c r="BI630" s="2">
        <v>1</v>
      </c>
      <c r="BJ630" s="2" t="s">
        <v>912</v>
      </c>
      <c r="BK630" s="2"/>
      <c r="BL630" s="2"/>
      <c r="BM630" s="2">
        <v>16001</v>
      </c>
      <c r="BN630" s="2">
        <v>0</v>
      </c>
      <c r="BO630" s="2" t="s">
        <v>6</v>
      </c>
      <c r="BP630" s="2">
        <v>0</v>
      </c>
      <c r="BQ630" s="2">
        <v>2</v>
      </c>
      <c r="BR630" s="2">
        <v>0</v>
      </c>
      <c r="BS630" s="2">
        <v>1</v>
      </c>
      <c r="BT630" s="2">
        <v>1</v>
      </c>
      <c r="BU630" s="2">
        <v>1</v>
      </c>
      <c r="BV630" s="2">
        <v>1</v>
      </c>
      <c r="BW630" s="2">
        <v>1</v>
      </c>
      <c r="BX630" s="2">
        <v>1</v>
      </c>
      <c r="BY630" s="2" t="s">
        <v>6</v>
      </c>
      <c r="BZ630" s="2">
        <v>128</v>
      </c>
      <c r="CA630" s="2">
        <v>83</v>
      </c>
      <c r="CB630" s="2"/>
      <c r="CC630" s="2"/>
      <c r="CD630" s="2"/>
      <c r="CE630" s="2"/>
      <c r="CF630" s="2">
        <v>0</v>
      </c>
      <c r="CG630" s="2">
        <v>0</v>
      </c>
      <c r="CH630" s="2"/>
      <c r="CI630" s="2"/>
      <c r="CJ630" s="2"/>
      <c r="CK630" s="2"/>
      <c r="CL630" s="2"/>
      <c r="CM630" s="2">
        <v>0</v>
      </c>
      <c r="CN630" s="2" t="s">
        <v>6</v>
      </c>
      <c r="CO630" s="2">
        <v>0</v>
      </c>
      <c r="CP630" s="2">
        <f t="shared" si="733"/>
        <v>11.84</v>
      </c>
      <c r="CQ630" s="2">
        <f t="shared" si="734"/>
        <v>59.2</v>
      </c>
      <c r="CR630" s="2">
        <f t="shared" si="735"/>
        <v>0</v>
      </c>
      <c r="CS630" s="2">
        <f t="shared" si="736"/>
        <v>0</v>
      </c>
      <c r="CT630" s="2">
        <f t="shared" si="737"/>
        <v>0</v>
      </c>
      <c r="CU630" s="2">
        <f t="shared" si="738"/>
        <v>0</v>
      </c>
      <c r="CV630" s="2">
        <f t="shared" si="739"/>
        <v>0</v>
      </c>
      <c r="CW630" s="2">
        <f t="shared" si="740"/>
        <v>0</v>
      </c>
      <c r="CX630" s="2">
        <f t="shared" si="741"/>
        <v>0</v>
      </c>
      <c r="CY630" s="2">
        <f t="shared" si="742"/>
        <v>0</v>
      </c>
      <c r="CZ630" s="2">
        <f t="shared" si="743"/>
        <v>0</v>
      </c>
      <c r="DA630" s="2"/>
      <c r="DB630" s="2"/>
      <c r="DC630" s="2" t="s">
        <v>6</v>
      </c>
      <c r="DD630" s="2" t="s">
        <v>6</v>
      </c>
      <c r="DE630" s="2" t="s">
        <v>6</v>
      </c>
      <c r="DF630" s="2" t="s">
        <v>6</v>
      </c>
      <c r="DG630" s="2" t="s">
        <v>6</v>
      </c>
      <c r="DH630" s="2" t="s">
        <v>6</v>
      </c>
      <c r="DI630" s="2" t="s">
        <v>6</v>
      </c>
      <c r="DJ630" s="2" t="s">
        <v>6</v>
      </c>
      <c r="DK630" s="2" t="s">
        <v>6</v>
      </c>
      <c r="DL630" s="2" t="s">
        <v>6</v>
      </c>
      <c r="DM630" s="2" t="s">
        <v>6</v>
      </c>
      <c r="DN630" s="2">
        <v>0</v>
      </c>
      <c r="DO630" s="2">
        <v>0</v>
      </c>
      <c r="DP630" s="2">
        <v>1</v>
      </c>
      <c r="DQ630" s="2">
        <v>1</v>
      </c>
      <c r="DR630" s="2"/>
      <c r="DS630" s="2"/>
      <c r="DT630" s="2"/>
      <c r="DU630" s="2">
        <v>1010</v>
      </c>
      <c r="DV630" s="2" t="s">
        <v>538</v>
      </c>
      <c r="DW630" s="2" t="s">
        <v>538</v>
      </c>
      <c r="DX630" s="2">
        <v>10</v>
      </c>
      <c r="DY630" s="2"/>
      <c r="DZ630" s="2"/>
      <c r="EA630" s="2"/>
      <c r="EB630" s="2"/>
      <c r="EC630" s="2"/>
      <c r="ED630" s="2"/>
      <c r="EE630" s="2">
        <v>16510514</v>
      </c>
      <c r="EF630" s="2">
        <v>2</v>
      </c>
      <c r="EG630" s="2" t="s">
        <v>20</v>
      </c>
      <c r="EH630" s="2">
        <v>0</v>
      </c>
      <c r="EI630" s="2" t="s">
        <v>6</v>
      </c>
      <c r="EJ630" s="2">
        <v>1</v>
      </c>
      <c r="EK630" s="2">
        <v>16001</v>
      </c>
      <c r="EL630" s="2" t="s">
        <v>647</v>
      </c>
      <c r="EM630" s="2" t="s">
        <v>648</v>
      </c>
      <c r="EN630" s="2"/>
      <c r="EO630" s="2" t="s">
        <v>6</v>
      </c>
      <c r="EP630" s="2"/>
      <c r="EQ630" s="2">
        <v>0</v>
      </c>
      <c r="ER630" s="2">
        <v>59.2</v>
      </c>
      <c r="ES630" s="2">
        <v>59.2</v>
      </c>
      <c r="ET630" s="2">
        <v>0</v>
      </c>
      <c r="EU630" s="2">
        <v>0</v>
      </c>
      <c r="EV630" s="2">
        <v>0</v>
      </c>
      <c r="EW630" s="2">
        <v>0</v>
      </c>
      <c r="EX630" s="2">
        <v>0</v>
      </c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>
        <v>0</v>
      </c>
      <c r="FR630" s="2">
        <f t="shared" si="744"/>
        <v>0</v>
      </c>
      <c r="FS630" s="2">
        <v>0</v>
      </c>
      <c r="FT630" s="2" t="s">
        <v>23</v>
      </c>
      <c r="FU630" s="2" t="s">
        <v>24</v>
      </c>
      <c r="FV630" s="2"/>
      <c r="FW630" s="2"/>
      <c r="FX630" s="2">
        <v>115.2</v>
      </c>
      <c r="FY630" s="2">
        <v>70.55</v>
      </c>
      <c r="FZ630" s="2"/>
      <c r="GA630" s="2" t="s">
        <v>6</v>
      </c>
      <c r="GB630" s="2"/>
      <c r="GC630" s="2"/>
      <c r="GD630" s="2">
        <v>0</v>
      </c>
      <c r="GE630" s="2"/>
      <c r="GF630" s="2">
        <v>98785814</v>
      </c>
      <c r="GG630" s="2">
        <v>2</v>
      </c>
      <c r="GH630" s="2">
        <v>1</v>
      </c>
      <c r="GI630" s="2">
        <v>-2</v>
      </c>
      <c r="GJ630" s="2">
        <v>0</v>
      </c>
      <c r="GK630" s="2">
        <f>ROUND(R630*(R12)/100,2)</f>
        <v>0</v>
      </c>
      <c r="GL630" s="2">
        <f t="shared" si="745"/>
        <v>0</v>
      </c>
      <c r="GM630" s="2">
        <f t="shared" si="746"/>
        <v>11.84</v>
      </c>
      <c r="GN630" s="2">
        <f t="shared" si="747"/>
        <v>11.84</v>
      </c>
      <c r="GO630" s="2">
        <f t="shared" si="748"/>
        <v>0</v>
      </c>
      <c r="GP630" s="2">
        <f t="shared" si="749"/>
        <v>0</v>
      </c>
      <c r="GQ630" s="2"/>
      <c r="GR630" s="2">
        <v>0</v>
      </c>
      <c r="GS630" s="2">
        <v>3</v>
      </c>
      <c r="GT630" s="2">
        <v>0</v>
      </c>
      <c r="GU630" s="2" t="s">
        <v>6</v>
      </c>
      <c r="GV630" s="2">
        <f t="shared" si="750"/>
        <v>0</v>
      </c>
      <c r="GW630" s="2">
        <v>1</v>
      </c>
      <c r="GX630" s="2">
        <f t="shared" si="751"/>
        <v>0</v>
      </c>
      <c r="GY630" s="2"/>
      <c r="GZ630" s="2"/>
      <c r="HA630" s="2">
        <v>0</v>
      </c>
      <c r="HB630" s="2">
        <v>0</v>
      </c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>
        <v>0</v>
      </c>
      <c r="IL630" s="2"/>
      <c r="IM630" s="2"/>
      <c r="IN630" s="2"/>
      <c r="IO630" s="2"/>
      <c r="IP630" s="2"/>
      <c r="IQ630" s="2"/>
      <c r="IR630" s="2"/>
      <c r="IS630" s="2"/>
      <c r="IT630" s="2"/>
      <c r="IU630" s="2"/>
    </row>
    <row r="631" spans="1:255" x14ac:dyDescent="0.2">
      <c r="A631">
        <v>18</v>
      </c>
      <c r="B631">
        <v>1</v>
      </c>
      <c r="C631">
        <v>1406</v>
      </c>
      <c r="E631" t="s">
        <v>909</v>
      </c>
      <c r="F631" t="s">
        <v>910</v>
      </c>
      <c r="G631" t="s">
        <v>911</v>
      </c>
      <c r="H631" t="s">
        <v>538</v>
      </c>
      <c r="I631">
        <f>I627*J631</f>
        <v>0.2</v>
      </c>
      <c r="J631">
        <v>20</v>
      </c>
      <c r="O631">
        <f t="shared" si="715"/>
        <v>84.42</v>
      </c>
      <c r="P631">
        <f t="shared" si="716"/>
        <v>84.42</v>
      </c>
      <c r="Q631">
        <f t="shared" si="717"/>
        <v>0</v>
      </c>
      <c r="R631">
        <f t="shared" si="718"/>
        <v>0</v>
      </c>
      <c r="S631">
        <f t="shared" si="719"/>
        <v>0</v>
      </c>
      <c r="T631">
        <f t="shared" si="720"/>
        <v>0</v>
      </c>
      <c r="U631">
        <f t="shared" si="721"/>
        <v>0</v>
      </c>
      <c r="V631">
        <f t="shared" si="722"/>
        <v>0</v>
      </c>
      <c r="W631">
        <f t="shared" si="723"/>
        <v>0</v>
      </c>
      <c r="X631">
        <f t="shared" si="724"/>
        <v>0</v>
      </c>
      <c r="Y631">
        <f t="shared" si="725"/>
        <v>0</v>
      </c>
      <c r="AA631">
        <v>16688586</v>
      </c>
      <c r="AB631">
        <f t="shared" si="726"/>
        <v>59.2</v>
      </c>
      <c r="AC631">
        <f t="shared" si="727"/>
        <v>59.2</v>
      </c>
      <c r="AD631">
        <f t="shared" si="728"/>
        <v>0</v>
      </c>
      <c r="AE631">
        <f t="shared" si="729"/>
        <v>0</v>
      </c>
      <c r="AF631">
        <f t="shared" si="729"/>
        <v>0</v>
      </c>
      <c r="AG631">
        <f t="shared" si="730"/>
        <v>0</v>
      </c>
      <c r="AH631">
        <f t="shared" si="731"/>
        <v>0</v>
      </c>
      <c r="AI631">
        <f t="shared" si="731"/>
        <v>0</v>
      </c>
      <c r="AJ631">
        <f t="shared" si="732"/>
        <v>0</v>
      </c>
      <c r="AK631">
        <v>59.2</v>
      </c>
      <c r="AL631">
        <v>59.2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115</v>
      </c>
      <c r="AU631">
        <v>71</v>
      </c>
      <c r="AV631">
        <v>1</v>
      </c>
      <c r="AW631">
        <v>1</v>
      </c>
      <c r="AZ631">
        <v>7.13</v>
      </c>
      <c r="BA631">
        <v>1</v>
      </c>
      <c r="BB631">
        <v>1</v>
      </c>
      <c r="BC631">
        <v>7.13</v>
      </c>
      <c r="BD631" t="s">
        <v>6</v>
      </c>
      <c r="BE631" t="s">
        <v>6</v>
      </c>
      <c r="BF631" t="s">
        <v>6</v>
      </c>
      <c r="BG631" t="s">
        <v>6</v>
      </c>
      <c r="BH631">
        <v>3</v>
      </c>
      <c r="BI631">
        <v>1</v>
      </c>
      <c r="BJ631" t="s">
        <v>912</v>
      </c>
      <c r="BM631">
        <v>16001</v>
      </c>
      <c r="BN631">
        <v>0</v>
      </c>
      <c r="BO631" t="s">
        <v>6</v>
      </c>
      <c r="BP631">
        <v>0</v>
      </c>
      <c r="BQ631">
        <v>2</v>
      </c>
      <c r="BR631">
        <v>0</v>
      </c>
      <c r="BS631">
        <v>1</v>
      </c>
      <c r="BT631">
        <v>1</v>
      </c>
      <c r="BU631">
        <v>1</v>
      </c>
      <c r="BV631">
        <v>1</v>
      </c>
      <c r="BW631">
        <v>1</v>
      </c>
      <c r="BX631">
        <v>1</v>
      </c>
      <c r="BY631" t="s">
        <v>6</v>
      </c>
      <c r="BZ631">
        <v>128</v>
      </c>
      <c r="CA631">
        <v>83</v>
      </c>
      <c r="CF631">
        <v>0</v>
      </c>
      <c r="CG631">
        <v>0</v>
      </c>
      <c r="CM631">
        <v>0</v>
      </c>
      <c r="CN631" t="s">
        <v>6</v>
      </c>
      <c r="CO631">
        <v>0</v>
      </c>
      <c r="CP631">
        <f t="shared" si="733"/>
        <v>84.42</v>
      </c>
      <c r="CQ631">
        <f t="shared" si="734"/>
        <v>422.096</v>
      </c>
      <c r="CR631">
        <f t="shared" si="735"/>
        <v>0</v>
      </c>
      <c r="CS631">
        <f t="shared" si="736"/>
        <v>0</v>
      </c>
      <c r="CT631">
        <f t="shared" si="737"/>
        <v>0</v>
      </c>
      <c r="CU631">
        <f t="shared" si="738"/>
        <v>0</v>
      </c>
      <c r="CV631">
        <f t="shared" si="739"/>
        <v>0</v>
      </c>
      <c r="CW631">
        <f t="shared" si="740"/>
        <v>0</v>
      </c>
      <c r="CX631">
        <f t="shared" si="741"/>
        <v>0</v>
      </c>
      <c r="CY631">
        <f t="shared" si="742"/>
        <v>0</v>
      </c>
      <c r="CZ631">
        <f t="shared" si="743"/>
        <v>0</v>
      </c>
      <c r="DC631" t="s">
        <v>6</v>
      </c>
      <c r="DD631" t="s">
        <v>6</v>
      </c>
      <c r="DE631" t="s">
        <v>6</v>
      </c>
      <c r="DF631" t="s">
        <v>6</v>
      </c>
      <c r="DG631" t="s">
        <v>6</v>
      </c>
      <c r="DH631" t="s">
        <v>6</v>
      </c>
      <c r="DI631" t="s">
        <v>6</v>
      </c>
      <c r="DJ631" t="s">
        <v>6</v>
      </c>
      <c r="DK631" t="s">
        <v>6</v>
      </c>
      <c r="DL631" t="s">
        <v>6</v>
      </c>
      <c r="DM631" t="s">
        <v>6</v>
      </c>
      <c r="DN631">
        <v>0</v>
      </c>
      <c r="DO631">
        <v>0</v>
      </c>
      <c r="DP631">
        <v>1</v>
      </c>
      <c r="DQ631">
        <v>1</v>
      </c>
      <c r="DU631">
        <v>1010</v>
      </c>
      <c r="DV631" t="s">
        <v>538</v>
      </c>
      <c r="DW631" t="s">
        <v>538</v>
      </c>
      <c r="DX631">
        <v>10</v>
      </c>
      <c r="EE631">
        <v>16510514</v>
      </c>
      <c r="EF631">
        <v>2</v>
      </c>
      <c r="EG631" t="s">
        <v>20</v>
      </c>
      <c r="EH631">
        <v>0</v>
      </c>
      <c r="EI631" t="s">
        <v>6</v>
      </c>
      <c r="EJ631">
        <v>1</v>
      </c>
      <c r="EK631">
        <v>16001</v>
      </c>
      <c r="EL631" t="s">
        <v>647</v>
      </c>
      <c r="EM631" t="s">
        <v>648</v>
      </c>
      <c r="EO631" t="s">
        <v>6</v>
      </c>
      <c r="EQ631">
        <v>0</v>
      </c>
      <c r="ER631">
        <v>59.2</v>
      </c>
      <c r="ES631">
        <v>59.2</v>
      </c>
      <c r="ET631">
        <v>0</v>
      </c>
      <c r="EU631">
        <v>0</v>
      </c>
      <c r="EV631">
        <v>0</v>
      </c>
      <c r="EW631">
        <v>0</v>
      </c>
      <c r="EX631">
        <v>0</v>
      </c>
      <c r="FQ631">
        <v>0</v>
      </c>
      <c r="FR631">
        <f t="shared" si="744"/>
        <v>0</v>
      </c>
      <c r="FS631">
        <v>0</v>
      </c>
      <c r="FT631" t="s">
        <v>23</v>
      </c>
      <c r="FU631" t="s">
        <v>24</v>
      </c>
      <c r="FX631">
        <v>115.2</v>
      </c>
      <c r="FY631">
        <v>70.55</v>
      </c>
      <c r="GA631" t="s">
        <v>6</v>
      </c>
      <c r="GD631">
        <v>0</v>
      </c>
      <c r="GF631">
        <v>98785814</v>
      </c>
      <c r="GG631">
        <v>1</v>
      </c>
      <c r="GH631">
        <v>1</v>
      </c>
      <c r="GI631">
        <v>4</v>
      </c>
      <c r="GJ631">
        <v>0</v>
      </c>
      <c r="GK631">
        <f>ROUND(R631*(S12)/100,2)</f>
        <v>0</v>
      </c>
      <c r="GL631">
        <f t="shared" si="745"/>
        <v>0</v>
      </c>
      <c r="GM631">
        <f t="shared" si="746"/>
        <v>84.42</v>
      </c>
      <c r="GN631">
        <f t="shared" si="747"/>
        <v>84.42</v>
      </c>
      <c r="GO631">
        <f t="shared" si="748"/>
        <v>0</v>
      </c>
      <c r="GP631">
        <f t="shared" si="749"/>
        <v>0</v>
      </c>
      <c r="GR631">
        <v>0</v>
      </c>
      <c r="GS631">
        <v>3</v>
      </c>
      <c r="GT631">
        <v>0</v>
      </c>
      <c r="GU631" t="s">
        <v>6</v>
      </c>
      <c r="GV631">
        <f t="shared" si="750"/>
        <v>0</v>
      </c>
      <c r="GW631">
        <v>1</v>
      </c>
      <c r="GX631">
        <f t="shared" si="751"/>
        <v>0</v>
      </c>
      <c r="HA631">
        <v>0</v>
      </c>
      <c r="HB631">
        <v>0</v>
      </c>
      <c r="IK631">
        <v>0</v>
      </c>
    </row>
    <row r="632" spans="1:255" x14ac:dyDescent="0.2">
      <c r="A632" s="2">
        <v>18</v>
      </c>
      <c r="B632" s="2">
        <v>1</v>
      </c>
      <c r="C632" s="2">
        <v>1392</v>
      </c>
      <c r="D632" s="2"/>
      <c r="E632" s="2" t="s">
        <v>913</v>
      </c>
      <c r="F632" s="2" t="s">
        <v>914</v>
      </c>
      <c r="G632" s="2" t="s">
        <v>915</v>
      </c>
      <c r="H632" s="2" t="s">
        <v>143</v>
      </c>
      <c r="I632" s="2">
        <f>I626*J632</f>
        <v>0.93799999999999994</v>
      </c>
      <c r="J632" s="2">
        <v>93.8</v>
      </c>
      <c r="K632" s="2"/>
      <c r="L632" s="2"/>
      <c r="M632" s="2"/>
      <c r="N632" s="2"/>
      <c r="O632" s="2">
        <f t="shared" si="715"/>
        <v>20.99</v>
      </c>
      <c r="P632" s="2">
        <f t="shared" si="716"/>
        <v>20.99</v>
      </c>
      <c r="Q632" s="2">
        <f t="shared" si="717"/>
        <v>0</v>
      </c>
      <c r="R632" s="2">
        <f t="shared" si="718"/>
        <v>0</v>
      </c>
      <c r="S632" s="2">
        <f t="shared" si="719"/>
        <v>0</v>
      </c>
      <c r="T632" s="2">
        <f t="shared" si="720"/>
        <v>0</v>
      </c>
      <c r="U632" s="2">
        <f t="shared" si="721"/>
        <v>0</v>
      </c>
      <c r="V632" s="2">
        <f t="shared" si="722"/>
        <v>0</v>
      </c>
      <c r="W632" s="2">
        <f t="shared" si="723"/>
        <v>0</v>
      </c>
      <c r="X632" s="2">
        <f t="shared" si="724"/>
        <v>0</v>
      </c>
      <c r="Y632" s="2">
        <f t="shared" si="725"/>
        <v>0</v>
      </c>
      <c r="Z632" s="2"/>
      <c r="AA632" s="2">
        <v>16688585</v>
      </c>
      <c r="AB632" s="2">
        <f t="shared" si="726"/>
        <v>22.38</v>
      </c>
      <c r="AC632" s="2">
        <f t="shared" si="727"/>
        <v>22.38</v>
      </c>
      <c r="AD632" s="2">
        <f t="shared" si="728"/>
        <v>0</v>
      </c>
      <c r="AE632" s="2">
        <f t="shared" si="729"/>
        <v>0</v>
      </c>
      <c r="AF632" s="2">
        <f t="shared" si="729"/>
        <v>0</v>
      </c>
      <c r="AG632" s="2">
        <f t="shared" si="730"/>
        <v>0</v>
      </c>
      <c r="AH632" s="2">
        <f t="shared" si="731"/>
        <v>0</v>
      </c>
      <c r="AI632" s="2">
        <f t="shared" si="731"/>
        <v>0</v>
      </c>
      <c r="AJ632" s="2">
        <f t="shared" si="732"/>
        <v>0</v>
      </c>
      <c r="AK632" s="2">
        <v>22.38</v>
      </c>
      <c r="AL632" s="2">
        <v>22.38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115</v>
      </c>
      <c r="AU632" s="2">
        <v>71</v>
      </c>
      <c r="AV632" s="2">
        <v>1</v>
      </c>
      <c r="AW632" s="2">
        <v>1</v>
      </c>
      <c r="AX632" s="2"/>
      <c r="AY632" s="2"/>
      <c r="AZ632" s="2">
        <v>1</v>
      </c>
      <c r="BA632" s="2">
        <v>1</v>
      </c>
      <c r="BB632" s="2">
        <v>1</v>
      </c>
      <c r="BC632" s="2">
        <v>1</v>
      </c>
      <c r="BD632" s="2" t="s">
        <v>6</v>
      </c>
      <c r="BE632" s="2" t="s">
        <v>6</v>
      </c>
      <c r="BF632" s="2" t="s">
        <v>6</v>
      </c>
      <c r="BG632" s="2" t="s">
        <v>6</v>
      </c>
      <c r="BH632" s="2">
        <v>3</v>
      </c>
      <c r="BI632" s="2">
        <v>1</v>
      </c>
      <c r="BJ632" s="2" t="s">
        <v>916</v>
      </c>
      <c r="BK632" s="2"/>
      <c r="BL632" s="2"/>
      <c r="BM632" s="2">
        <v>16001</v>
      </c>
      <c r="BN632" s="2">
        <v>0</v>
      </c>
      <c r="BO632" s="2" t="s">
        <v>6</v>
      </c>
      <c r="BP632" s="2">
        <v>0</v>
      </c>
      <c r="BQ632" s="2">
        <v>2</v>
      </c>
      <c r="BR632" s="2">
        <v>0</v>
      </c>
      <c r="BS632" s="2">
        <v>1</v>
      </c>
      <c r="BT632" s="2">
        <v>1</v>
      </c>
      <c r="BU632" s="2">
        <v>1</v>
      </c>
      <c r="BV632" s="2">
        <v>1</v>
      </c>
      <c r="BW632" s="2">
        <v>1</v>
      </c>
      <c r="BX632" s="2">
        <v>1</v>
      </c>
      <c r="BY632" s="2" t="s">
        <v>6</v>
      </c>
      <c r="BZ632" s="2">
        <v>128</v>
      </c>
      <c r="CA632" s="2">
        <v>83</v>
      </c>
      <c r="CB632" s="2"/>
      <c r="CC632" s="2"/>
      <c r="CD632" s="2"/>
      <c r="CE632" s="2"/>
      <c r="CF632" s="2">
        <v>0</v>
      </c>
      <c r="CG632" s="2">
        <v>0</v>
      </c>
      <c r="CH632" s="2"/>
      <c r="CI632" s="2"/>
      <c r="CJ632" s="2"/>
      <c r="CK632" s="2"/>
      <c r="CL632" s="2"/>
      <c r="CM632" s="2">
        <v>0</v>
      </c>
      <c r="CN632" s="2" t="s">
        <v>6</v>
      </c>
      <c r="CO632" s="2">
        <v>0</v>
      </c>
      <c r="CP632" s="2">
        <f t="shared" si="733"/>
        <v>20.99</v>
      </c>
      <c r="CQ632" s="2">
        <f t="shared" si="734"/>
        <v>22.38</v>
      </c>
      <c r="CR632" s="2">
        <f t="shared" si="735"/>
        <v>0</v>
      </c>
      <c r="CS632" s="2">
        <f t="shared" si="736"/>
        <v>0</v>
      </c>
      <c r="CT632" s="2">
        <f t="shared" si="737"/>
        <v>0</v>
      </c>
      <c r="CU632" s="2">
        <f t="shared" si="738"/>
        <v>0</v>
      </c>
      <c r="CV632" s="2">
        <f t="shared" si="739"/>
        <v>0</v>
      </c>
      <c r="CW632" s="2">
        <f t="shared" si="740"/>
        <v>0</v>
      </c>
      <c r="CX632" s="2">
        <f t="shared" si="741"/>
        <v>0</v>
      </c>
      <c r="CY632" s="2">
        <f t="shared" si="742"/>
        <v>0</v>
      </c>
      <c r="CZ632" s="2">
        <f t="shared" si="743"/>
        <v>0</v>
      </c>
      <c r="DA632" s="2"/>
      <c r="DB632" s="2"/>
      <c r="DC632" s="2" t="s">
        <v>6</v>
      </c>
      <c r="DD632" s="2" t="s">
        <v>6</v>
      </c>
      <c r="DE632" s="2" t="s">
        <v>6</v>
      </c>
      <c r="DF632" s="2" t="s">
        <v>6</v>
      </c>
      <c r="DG632" s="2" t="s">
        <v>6</v>
      </c>
      <c r="DH632" s="2" t="s">
        <v>6</v>
      </c>
      <c r="DI632" s="2" t="s">
        <v>6</v>
      </c>
      <c r="DJ632" s="2" t="s">
        <v>6</v>
      </c>
      <c r="DK632" s="2" t="s">
        <v>6</v>
      </c>
      <c r="DL632" s="2" t="s">
        <v>6</v>
      </c>
      <c r="DM632" s="2" t="s">
        <v>6</v>
      </c>
      <c r="DN632" s="2">
        <v>0</v>
      </c>
      <c r="DO632" s="2">
        <v>0</v>
      </c>
      <c r="DP632" s="2">
        <v>1</v>
      </c>
      <c r="DQ632" s="2">
        <v>1</v>
      </c>
      <c r="DR632" s="2"/>
      <c r="DS632" s="2"/>
      <c r="DT632" s="2"/>
      <c r="DU632" s="2">
        <v>1003</v>
      </c>
      <c r="DV632" s="2" t="s">
        <v>143</v>
      </c>
      <c r="DW632" s="2" t="s">
        <v>143</v>
      </c>
      <c r="DX632" s="2">
        <v>1</v>
      </c>
      <c r="DY632" s="2"/>
      <c r="DZ632" s="2"/>
      <c r="EA632" s="2"/>
      <c r="EB632" s="2"/>
      <c r="EC632" s="2"/>
      <c r="ED632" s="2"/>
      <c r="EE632" s="2">
        <v>16510514</v>
      </c>
      <c r="EF632" s="2">
        <v>2</v>
      </c>
      <c r="EG632" s="2" t="s">
        <v>20</v>
      </c>
      <c r="EH632" s="2">
        <v>0</v>
      </c>
      <c r="EI632" s="2" t="s">
        <v>6</v>
      </c>
      <c r="EJ632" s="2">
        <v>1</v>
      </c>
      <c r="EK632" s="2">
        <v>16001</v>
      </c>
      <c r="EL632" s="2" t="s">
        <v>647</v>
      </c>
      <c r="EM632" s="2" t="s">
        <v>648</v>
      </c>
      <c r="EN632" s="2"/>
      <c r="EO632" s="2" t="s">
        <v>6</v>
      </c>
      <c r="EP632" s="2"/>
      <c r="EQ632" s="2">
        <v>0</v>
      </c>
      <c r="ER632" s="2">
        <v>22.38</v>
      </c>
      <c r="ES632" s="2">
        <v>22.38</v>
      </c>
      <c r="ET632" s="2">
        <v>0</v>
      </c>
      <c r="EU632" s="2">
        <v>0</v>
      </c>
      <c r="EV632" s="2">
        <v>0</v>
      </c>
      <c r="EW632" s="2">
        <v>0</v>
      </c>
      <c r="EX632" s="2">
        <v>0</v>
      </c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>
        <v>0</v>
      </c>
      <c r="FR632" s="2">
        <f t="shared" si="744"/>
        <v>0</v>
      </c>
      <c r="FS632" s="2">
        <v>0</v>
      </c>
      <c r="FT632" s="2" t="s">
        <v>23</v>
      </c>
      <c r="FU632" s="2" t="s">
        <v>24</v>
      </c>
      <c r="FV632" s="2"/>
      <c r="FW632" s="2"/>
      <c r="FX632" s="2">
        <v>115.2</v>
      </c>
      <c r="FY632" s="2">
        <v>70.55</v>
      </c>
      <c r="FZ632" s="2"/>
      <c r="GA632" s="2" t="s">
        <v>6</v>
      </c>
      <c r="GB632" s="2"/>
      <c r="GC632" s="2"/>
      <c r="GD632" s="2">
        <v>0</v>
      </c>
      <c r="GE632" s="2"/>
      <c r="GF632" s="2">
        <v>-1541844808</v>
      </c>
      <c r="GG632" s="2">
        <v>2</v>
      </c>
      <c r="GH632" s="2">
        <v>1</v>
      </c>
      <c r="GI632" s="2">
        <v>-2</v>
      </c>
      <c r="GJ632" s="2">
        <v>0</v>
      </c>
      <c r="GK632" s="2">
        <f>ROUND(R632*(R12)/100,2)</f>
        <v>0</v>
      </c>
      <c r="GL632" s="2">
        <f t="shared" si="745"/>
        <v>0</v>
      </c>
      <c r="GM632" s="2">
        <f t="shared" si="746"/>
        <v>20.99</v>
      </c>
      <c r="GN632" s="2">
        <f t="shared" si="747"/>
        <v>20.99</v>
      </c>
      <c r="GO632" s="2">
        <f t="shared" si="748"/>
        <v>0</v>
      </c>
      <c r="GP632" s="2">
        <f t="shared" si="749"/>
        <v>0</v>
      </c>
      <c r="GQ632" s="2"/>
      <c r="GR632" s="2">
        <v>0</v>
      </c>
      <c r="GS632" s="2">
        <v>3</v>
      </c>
      <c r="GT632" s="2">
        <v>0</v>
      </c>
      <c r="GU632" s="2" t="s">
        <v>6</v>
      </c>
      <c r="GV632" s="2">
        <f t="shared" si="750"/>
        <v>0</v>
      </c>
      <c r="GW632" s="2">
        <v>1</v>
      </c>
      <c r="GX632" s="2">
        <f t="shared" si="751"/>
        <v>0</v>
      </c>
      <c r="GY632" s="2"/>
      <c r="GZ632" s="2"/>
      <c r="HA632" s="2">
        <v>0</v>
      </c>
      <c r="HB632" s="2">
        <v>0</v>
      </c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>
        <v>0</v>
      </c>
      <c r="IL632" s="2"/>
      <c r="IM632" s="2"/>
      <c r="IN632" s="2"/>
      <c r="IO632" s="2"/>
      <c r="IP632" s="2"/>
      <c r="IQ632" s="2"/>
      <c r="IR632" s="2"/>
      <c r="IS632" s="2"/>
      <c r="IT632" s="2"/>
      <c r="IU632" s="2"/>
    </row>
    <row r="633" spans="1:255" x14ac:dyDescent="0.2">
      <c r="A633">
        <v>18</v>
      </c>
      <c r="B633">
        <v>1</v>
      </c>
      <c r="C633">
        <v>1407</v>
      </c>
      <c r="E633" t="s">
        <v>913</v>
      </c>
      <c r="F633" t="s">
        <v>914</v>
      </c>
      <c r="G633" t="s">
        <v>915</v>
      </c>
      <c r="H633" t="s">
        <v>143</v>
      </c>
      <c r="I633">
        <f>I627*J633</f>
        <v>0.93799999999999994</v>
      </c>
      <c r="J633">
        <v>93.8</v>
      </c>
      <c r="O633">
        <f t="shared" si="715"/>
        <v>149.68</v>
      </c>
      <c r="P633">
        <f t="shared" si="716"/>
        <v>149.68</v>
      </c>
      <c r="Q633">
        <f t="shared" si="717"/>
        <v>0</v>
      </c>
      <c r="R633">
        <f t="shared" si="718"/>
        <v>0</v>
      </c>
      <c r="S633">
        <f t="shared" si="719"/>
        <v>0</v>
      </c>
      <c r="T633">
        <f t="shared" si="720"/>
        <v>0</v>
      </c>
      <c r="U633">
        <f t="shared" si="721"/>
        <v>0</v>
      </c>
      <c r="V633">
        <f t="shared" si="722"/>
        <v>0</v>
      </c>
      <c r="W633">
        <f t="shared" si="723"/>
        <v>0</v>
      </c>
      <c r="X633">
        <f t="shared" si="724"/>
        <v>0</v>
      </c>
      <c r="Y633">
        <f t="shared" si="725"/>
        <v>0</v>
      </c>
      <c r="AA633">
        <v>16688586</v>
      </c>
      <c r="AB633">
        <f t="shared" si="726"/>
        <v>22.38</v>
      </c>
      <c r="AC633">
        <f t="shared" si="727"/>
        <v>22.38</v>
      </c>
      <c r="AD633">
        <f t="shared" si="728"/>
        <v>0</v>
      </c>
      <c r="AE633">
        <f t="shared" si="729"/>
        <v>0</v>
      </c>
      <c r="AF633">
        <f t="shared" si="729"/>
        <v>0</v>
      </c>
      <c r="AG633">
        <f t="shared" si="730"/>
        <v>0</v>
      </c>
      <c r="AH633">
        <f t="shared" si="731"/>
        <v>0</v>
      </c>
      <c r="AI633">
        <f t="shared" si="731"/>
        <v>0</v>
      </c>
      <c r="AJ633">
        <f t="shared" si="732"/>
        <v>0</v>
      </c>
      <c r="AK633">
        <v>22.38</v>
      </c>
      <c r="AL633">
        <v>22.38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115</v>
      </c>
      <c r="AU633">
        <v>71</v>
      </c>
      <c r="AV633">
        <v>1</v>
      </c>
      <c r="AW633">
        <v>1</v>
      </c>
      <c r="AZ633">
        <v>7.13</v>
      </c>
      <c r="BA633">
        <v>1</v>
      </c>
      <c r="BB633">
        <v>1</v>
      </c>
      <c r="BC633">
        <v>7.13</v>
      </c>
      <c r="BD633" t="s">
        <v>6</v>
      </c>
      <c r="BE633" t="s">
        <v>6</v>
      </c>
      <c r="BF633" t="s">
        <v>6</v>
      </c>
      <c r="BG633" t="s">
        <v>6</v>
      </c>
      <c r="BH633">
        <v>3</v>
      </c>
      <c r="BI633">
        <v>1</v>
      </c>
      <c r="BJ633" t="s">
        <v>916</v>
      </c>
      <c r="BM633">
        <v>16001</v>
      </c>
      <c r="BN633">
        <v>0</v>
      </c>
      <c r="BO633" t="s">
        <v>6</v>
      </c>
      <c r="BP633">
        <v>0</v>
      </c>
      <c r="BQ633">
        <v>2</v>
      </c>
      <c r="BR633">
        <v>0</v>
      </c>
      <c r="BS633">
        <v>1</v>
      </c>
      <c r="BT633">
        <v>1</v>
      </c>
      <c r="BU633">
        <v>1</v>
      </c>
      <c r="BV633">
        <v>1</v>
      </c>
      <c r="BW633">
        <v>1</v>
      </c>
      <c r="BX633">
        <v>1</v>
      </c>
      <c r="BY633" t="s">
        <v>6</v>
      </c>
      <c r="BZ633">
        <v>128</v>
      </c>
      <c r="CA633">
        <v>83</v>
      </c>
      <c r="CF633">
        <v>0</v>
      </c>
      <c r="CG633">
        <v>0</v>
      </c>
      <c r="CM633">
        <v>0</v>
      </c>
      <c r="CN633" t="s">
        <v>6</v>
      </c>
      <c r="CO633">
        <v>0</v>
      </c>
      <c r="CP633">
        <f t="shared" si="733"/>
        <v>149.68</v>
      </c>
      <c r="CQ633">
        <f t="shared" si="734"/>
        <v>159.5694</v>
      </c>
      <c r="CR633">
        <f t="shared" si="735"/>
        <v>0</v>
      </c>
      <c r="CS633">
        <f t="shared" si="736"/>
        <v>0</v>
      </c>
      <c r="CT633">
        <f t="shared" si="737"/>
        <v>0</v>
      </c>
      <c r="CU633">
        <f t="shared" si="738"/>
        <v>0</v>
      </c>
      <c r="CV633">
        <f t="shared" si="739"/>
        <v>0</v>
      </c>
      <c r="CW633">
        <f t="shared" si="740"/>
        <v>0</v>
      </c>
      <c r="CX633">
        <f t="shared" si="741"/>
        <v>0</v>
      </c>
      <c r="CY633">
        <f t="shared" si="742"/>
        <v>0</v>
      </c>
      <c r="CZ633">
        <f t="shared" si="743"/>
        <v>0</v>
      </c>
      <c r="DC633" t="s">
        <v>6</v>
      </c>
      <c r="DD633" t="s">
        <v>6</v>
      </c>
      <c r="DE633" t="s">
        <v>6</v>
      </c>
      <c r="DF633" t="s">
        <v>6</v>
      </c>
      <c r="DG633" t="s">
        <v>6</v>
      </c>
      <c r="DH633" t="s">
        <v>6</v>
      </c>
      <c r="DI633" t="s">
        <v>6</v>
      </c>
      <c r="DJ633" t="s">
        <v>6</v>
      </c>
      <c r="DK633" t="s">
        <v>6</v>
      </c>
      <c r="DL633" t="s">
        <v>6</v>
      </c>
      <c r="DM633" t="s">
        <v>6</v>
      </c>
      <c r="DN633">
        <v>0</v>
      </c>
      <c r="DO633">
        <v>0</v>
      </c>
      <c r="DP633">
        <v>1</v>
      </c>
      <c r="DQ633">
        <v>1</v>
      </c>
      <c r="DU633">
        <v>1003</v>
      </c>
      <c r="DV633" t="s">
        <v>143</v>
      </c>
      <c r="DW633" t="s">
        <v>143</v>
      </c>
      <c r="DX633">
        <v>1</v>
      </c>
      <c r="EE633">
        <v>16510514</v>
      </c>
      <c r="EF633">
        <v>2</v>
      </c>
      <c r="EG633" t="s">
        <v>20</v>
      </c>
      <c r="EH633">
        <v>0</v>
      </c>
      <c r="EI633" t="s">
        <v>6</v>
      </c>
      <c r="EJ633">
        <v>1</v>
      </c>
      <c r="EK633">
        <v>16001</v>
      </c>
      <c r="EL633" t="s">
        <v>647</v>
      </c>
      <c r="EM633" t="s">
        <v>648</v>
      </c>
      <c r="EO633" t="s">
        <v>6</v>
      </c>
      <c r="EQ633">
        <v>0</v>
      </c>
      <c r="ER633">
        <v>22.38</v>
      </c>
      <c r="ES633">
        <v>22.38</v>
      </c>
      <c r="ET633">
        <v>0</v>
      </c>
      <c r="EU633">
        <v>0</v>
      </c>
      <c r="EV633">
        <v>0</v>
      </c>
      <c r="EW633">
        <v>0</v>
      </c>
      <c r="EX633">
        <v>0</v>
      </c>
      <c r="FQ633">
        <v>0</v>
      </c>
      <c r="FR633">
        <f t="shared" si="744"/>
        <v>0</v>
      </c>
      <c r="FS633">
        <v>0</v>
      </c>
      <c r="FT633" t="s">
        <v>23</v>
      </c>
      <c r="FU633" t="s">
        <v>24</v>
      </c>
      <c r="FX633">
        <v>115.2</v>
      </c>
      <c r="FY633">
        <v>70.55</v>
      </c>
      <c r="GA633" t="s">
        <v>6</v>
      </c>
      <c r="GD633">
        <v>0</v>
      </c>
      <c r="GF633">
        <v>-1541844808</v>
      </c>
      <c r="GG633">
        <v>1</v>
      </c>
      <c r="GH633">
        <v>1</v>
      </c>
      <c r="GI633">
        <v>4</v>
      </c>
      <c r="GJ633">
        <v>0</v>
      </c>
      <c r="GK633">
        <f>ROUND(R633*(S12)/100,2)</f>
        <v>0</v>
      </c>
      <c r="GL633">
        <f t="shared" si="745"/>
        <v>0</v>
      </c>
      <c r="GM633">
        <f t="shared" si="746"/>
        <v>149.68</v>
      </c>
      <c r="GN633">
        <f t="shared" si="747"/>
        <v>149.68</v>
      </c>
      <c r="GO633">
        <f t="shared" si="748"/>
        <v>0</v>
      </c>
      <c r="GP633">
        <f t="shared" si="749"/>
        <v>0</v>
      </c>
      <c r="GR633">
        <v>0</v>
      </c>
      <c r="GS633">
        <v>3</v>
      </c>
      <c r="GT633">
        <v>0</v>
      </c>
      <c r="GU633" t="s">
        <v>6</v>
      </c>
      <c r="GV633">
        <f t="shared" si="750"/>
        <v>0</v>
      </c>
      <c r="GW633">
        <v>1</v>
      </c>
      <c r="GX633">
        <f t="shared" si="751"/>
        <v>0</v>
      </c>
      <c r="HA633">
        <v>0</v>
      </c>
      <c r="HB633">
        <v>0</v>
      </c>
      <c r="IK633">
        <v>0</v>
      </c>
    </row>
    <row r="634" spans="1:255" x14ac:dyDescent="0.2">
      <c r="A634" s="2">
        <v>17</v>
      </c>
      <c r="B634" s="2">
        <v>1</v>
      </c>
      <c r="C634" s="2">
        <f>ROW(SmtRes!A1417)</f>
        <v>1417</v>
      </c>
      <c r="D634" s="2">
        <f>ROW(EtalonRes!A1395)</f>
        <v>1395</v>
      </c>
      <c r="E634" s="2" t="s">
        <v>917</v>
      </c>
      <c r="F634" s="2" t="s">
        <v>711</v>
      </c>
      <c r="G634" s="2" t="s">
        <v>712</v>
      </c>
      <c r="H634" s="2" t="s">
        <v>447</v>
      </c>
      <c r="I634" s="2">
        <v>10</v>
      </c>
      <c r="J634" s="2">
        <v>0</v>
      </c>
      <c r="K634" s="2"/>
      <c r="L634" s="2"/>
      <c r="M634" s="2"/>
      <c r="N634" s="2"/>
      <c r="O634" s="2">
        <f t="shared" si="715"/>
        <v>449.15</v>
      </c>
      <c r="P634" s="2">
        <f t="shared" si="716"/>
        <v>252.1</v>
      </c>
      <c r="Q634" s="2">
        <f t="shared" si="717"/>
        <v>43.75</v>
      </c>
      <c r="R634" s="2">
        <f t="shared" si="718"/>
        <v>1.5</v>
      </c>
      <c r="S634" s="2">
        <f t="shared" si="719"/>
        <v>153.30000000000001</v>
      </c>
      <c r="T634" s="2">
        <f t="shared" si="720"/>
        <v>0</v>
      </c>
      <c r="U634" s="2">
        <f t="shared" si="721"/>
        <v>16.904999999999998</v>
      </c>
      <c r="V634" s="2">
        <f t="shared" si="722"/>
        <v>0.125</v>
      </c>
      <c r="W634" s="2">
        <f t="shared" si="723"/>
        <v>0</v>
      </c>
      <c r="X634" s="2">
        <f t="shared" si="724"/>
        <v>178.02</v>
      </c>
      <c r="Y634" s="2">
        <f t="shared" si="725"/>
        <v>109.91</v>
      </c>
      <c r="Z634" s="2"/>
      <c r="AA634" s="2">
        <v>16688585</v>
      </c>
      <c r="AB634" s="2">
        <f t="shared" si="726"/>
        <v>44.914499999999997</v>
      </c>
      <c r="AC634" s="2">
        <f t="shared" si="727"/>
        <v>25.21</v>
      </c>
      <c r="AD634" s="2">
        <f>ROUND(((((ET634*1.25))-((EU634*1.25)))+AE634),6)</f>
        <v>4.375</v>
      </c>
      <c r="AE634" s="2">
        <f>ROUND(((EU634*1.25)),6)</f>
        <v>0.15</v>
      </c>
      <c r="AF634" s="2">
        <f>ROUND(((EV634*1.15)),6)</f>
        <v>15.329499999999999</v>
      </c>
      <c r="AG634" s="2">
        <f t="shared" si="730"/>
        <v>0</v>
      </c>
      <c r="AH634" s="2">
        <f>((EW634*1.15))</f>
        <v>1.6904999999999999</v>
      </c>
      <c r="AI634" s="2">
        <f>((EX634*1.25))</f>
        <v>1.2500000000000001E-2</v>
      </c>
      <c r="AJ634" s="2">
        <f t="shared" si="732"/>
        <v>0</v>
      </c>
      <c r="AK634" s="2">
        <v>42.04</v>
      </c>
      <c r="AL634" s="2">
        <v>25.21</v>
      </c>
      <c r="AM634" s="2">
        <v>3.5</v>
      </c>
      <c r="AN634" s="2">
        <v>0.12</v>
      </c>
      <c r="AO634" s="2">
        <v>13.33</v>
      </c>
      <c r="AP634" s="2">
        <v>0</v>
      </c>
      <c r="AQ634" s="2">
        <v>1.47</v>
      </c>
      <c r="AR634" s="2">
        <v>0.01</v>
      </c>
      <c r="AS634" s="2">
        <v>0</v>
      </c>
      <c r="AT634" s="2">
        <v>115</v>
      </c>
      <c r="AU634" s="2">
        <v>71</v>
      </c>
      <c r="AV634" s="2">
        <v>1</v>
      </c>
      <c r="AW634" s="2">
        <v>1</v>
      </c>
      <c r="AX634" s="2"/>
      <c r="AY634" s="2"/>
      <c r="AZ634" s="2">
        <v>1</v>
      </c>
      <c r="BA634" s="2">
        <v>1</v>
      </c>
      <c r="BB634" s="2">
        <v>1</v>
      </c>
      <c r="BC634" s="2">
        <v>1</v>
      </c>
      <c r="BD634" s="2" t="s">
        <v>6</v>
      </c>
      <c r="BE634" s="2" t="s">
        <v>6</v>
      </c>
      <c r="BF634" s="2" t="s">
        <v>6</v>
      </c>
      <c r="BG634" s="2" t="s">
        <v>6</v>
      </c>
      <c r="BH634" s="2">
        <v>0</v>
      </c>
      <c r="BI634" s="2">
        <v>1</v>
      </c>
      <c r="BJ634" s="2" t="s">
        <v>713</v>
      </c>
      <c r="BK634" s="2"/>
      <c r="BL634" s="2"/>
      <c r="BM634" s="2">
        <v>16001</v>
      </c>
      <c r="BN634" s="2">
        <v>0</v>
      </c>
      <c r="BO634" s="2" t="s">
        <v>6</v>
      </c>
      <c r="BP634" s="2">
        <v>0</v>
      </c>
      <c r="BQ634" s="2">
        <v>2</v>
      </c>
      <c r="BR634" s="2">
        <v>0</v>
      </c>
      <c r="BS634" s="2">
        <v>1</v>
      </c>
      <c r="BT634" s="2">
        <v>1</v>
      </c>
      <c r="BU634" s="2">
        <v>1</v>
      </c>
      <c r="BV634" s="2">
        <v>1</v>
      </c>
      <c r="BW634" s="2">
        <v>1</v>
      </c>
      <c r="BX634" s="2">
        <v>1</v>
      </c>
      <c r="BY634" s="2" t="s">
        <v>6</v>
      </c>
      <c r="BZ634" s="2">
        <v>128</v>
      </c>
      <c r="CA634" s="2">
        <v>83</v>
      </c>
      <c r="CB634" s="2"/>
      <c r="CC634" s="2"/>
      <c r="CD634" s="2"/>
      <c r="CE634" s="2"/>
      <c r="CF634" s="2">
        <v>0</v>
      </c>
      <c r="CG634" s="2">
        <v>0</v>
      </c>
      <c r="CH634" s="2"/>
      <c r="CI634" s="2"/>
      <c r="CJ634" s="2"/>
      <c r="CK634" s="2"/>
      <c r="CL634" s="2"/>
      <c r="CM634" s="2">
        <v>0</v>
      </c>
      <c r="CN634" s="2" t="s">
        <v>1583</v>
      </c>
      <c r="CO634" s="2">
        <v>0</v>
      </c>
      <c r="CP634" s="2">
        <f t="shared" si="733"/>
        <v>449.15000000000003</v>
      </c>
      <c r="CQ634" s="2">
        <f t="shared" si="734"/>
        <v>25.21</v>
      </c>
      <c r="CR634" s="2">
        <f t="shared" si="735"/>
        <v>4.375</v>
      </c>
      <c r="CS634" s="2">
        <f t="shared" si="736"/>
        <v>0.15</v>
      </c>
      <c r="CT634" s="2">
        <f t="shared" si="737"/>
        <v>15.329499999999999</v>
      </c>
      <c r="CU634" s="2">
        <f t="shared" si="738"/>
        <v>0</v>
      </c>
      <c r="CV634" s="2">
        <f t="shared" si="739"/>
        <v>1.6904999999999999</v>
      </c>
      <c r="CW634" s="2">
        <f t="shared" si="740"/>
        <v>1.2500000000000001E-2</v>
      </c>
      <c r="CX634" s="2">
        <f t="shared" si="741"/>
        <v>0</v>
      </c>
      <c r="CY634" s="2">
        <f t="shared" si="742"/>
        <v>178.02</v>
      </c>
      <c r="CZ634" s="2">
        <f t="shared" si="743"/>
        <v>109.90800000000002</v>
      </c>
      <c r="DA634" s="2"/>
      <c r="DB634" s="2"/>
      <c r="DC634" s="2" t="s">
        <v>6</v>
      </c>
      <c r="DD634" s="2" t="s">
        <v>6</v>
      </c>
      <c r="DE634" s="2" t="s">
        <v>96</v>
      </c>
      <c r="DF634" s="2" t="s">
        <v>96</v>
      </c>
      <c r="DG634" s="2" t="s">
        <v>97</v>
      </c>
      <c r="DH634" s="2" t="s">
        <v>6</v>
      </c>
      <c r="DI634" s="2" t="s">
        <v>97</v>
      </c>
      <c r="DJ634" s="2" t="s">
        <v>96</v>
      </c>
      <c r="DK634" s="2" t="s">
        <v>6</v>
      </c>
      <c r="DL634" s="2" t="s">
        <v>6</v>
      </c>
      <c r="DM634" s="2" t="s">
        <v>6</v>
      </c>
      <c r="DN634" s="2">
        <v>0</v>
      </c>
      <c r="DO634" s="2">
        <v>0</v>
      </c>
      <c r="DP634" s="2">
        <v>1</v>
      </c>
      <c r="DQ634" s="2">
        <v>1</v>
      </c>
      <c r="DR634" s="2"/>
      <c r="DS634" s="2"/>
      <c r="DT634" s="2"/>
      <c r="DU634" s="2">
        <v>1013</v>
      </c>
      <c r="DV634" s="2" t="s">
        <v>447</v>
      </c>
      <c r="DW634" s="2" t="s">
        <v>447</v>
      </c>
      <c r="DX634" s="2">
        <v>1</v>
      </c>
      <c r="DY634" s="2"/>
      <c r="DZ634" s="2"/>
      <c r="EA634" s="2"/>
      <c r="EB634" s="2"/>
      <c r="EC634" s="2"/>
      <c r="ED634" s="2"/>
      <c r="EE634" s="2">
        <v>16510514</v>
      </c>
      <c r="EF634" s="2">
        <v>2</v>
      </c>
      <c r="EG634" s="2" t="s">
        <v>20</v>
      </c>
      <c r="EH634" s="2">
        <v>0</v>
      </c>
      <c r="EI634" s="2" t="s">
        <v>6</v>
      </c>
      <c r="EJ634" s="2">
        <v>1</v>
      </c>
      <c r="EK634" s="2">
        <v>16001</v>
      </c>
      <c r="EL634" s="2" t="s">
        <v>647</v>
      </c>
      <c r="EM634" s="2" t="s">
        <v>648</v>
      </c>
      <c r="EN634" s="2"/>
      <c r="EO634" s="2" t="s">
        <v>100</v>
      </c>
      <c r="EP634" s="2"/>
      <c r="EQ634" s="2">
        <v>0</v>
      </c>
      <c r="ER634" s="2">
        <v>42.04</v>
      </c>
      <c r="ES634" s="2">
        <v>25.21</v>
      </c>
      <c r="ET634" s="2">
        <v>3.5</v>
      </c>
      <c r="EU634" s="2">
        <v>0.12</v>
      </c>
      <c r="EV634" s="2">
        <v>13.33</v>
      </c>
      <c r="EW634" s="2">
        <v>1.47</v>
      </c>
      <c r="EX634" s="2">
        <v>0.01</v>
      </c>
      <c r="EY634" s="2">
        <v>0</v>
      </c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>
        <v>0</v>
      </c>
      <c r="FR634" s="2">
        <f t="shared" si="744"/>
        <v>0</v>
      </c>
      <c r="FS634" s="2">
        <v>0</v>
      </c>
      <c r="FT634" s="2" t="s">
        <v>23</v>
      </c>
      <c r="FU634" s="2" t="s">
        <v>24</v>
      </c>
      <c r="FV634" s="2"/>
      <c r="FW634" s="2"/>
      <c r="FX634" s="2">
        <v>115.2</v>
      </c>
      <c r="FY634" s="2">
        <v>70.55</v>
      </c>
      <c r="FZ634" s="2"/>
      <c r="GA634" s="2" t="s">
        <v>6</v>
      </c>
      <c r="GB634" s="2"/>
      <c r="GC634" s="2"/>
      <c r="GD634" s="2">
        <v>0</v>
      </c>
      <c r="GE634" s="2"/>
      <c r="GF634" s="2">
        <v>1420229388</v>
      </c>
      <c r="GG634" s="2">
        <v>2</v>
      </c>
      <c r="GH634" s="2">
        <v>1</v>
      </c>
      <c r="GI634" s="2">
        <v>-2</v>
      </c>
      <c r="GJ634" s="2">
        <v>0</v>
      </c>
      <c r="GK634" s="2">
        <f>ROUND(R634*(R12)/100,2)</f>
        <v>0</v>
      </c>
      <c r="GL634" s="2">
        <f t="shared" si="745"/>
        <v>0</v>
      </c>
      <c r="GM634" s="2">
        <f t="shared" si="746"/>
        <v>737.08</v>
      </c>
      <c r="GN634" s="2">
        <f t="shared" si="747"/>
        <v>737.08</v>
      </c>
      <c r="GO634" s="2">
        <f t="shared" si="748"/>
        <v>0</v>
      </c>
      <c r="GP634" s="2">
        <f t="shared" si="749"/>
        <v>0</v>
      </c>
      <c r="GQ634" s="2"/>
      <c r="GR634" s="2">
        <v>0</v>
      </c>
      <c r="GS634" s="2">
        <v>3</v>
      </c>
      <c r="GT634" s="2">
        <v>0</v>
      </c>
      <c r="GU634" s="2" t="s">
        <v>6</v>
      </c>
      <c r="GV634" s="2">
        <f t="shared" si="750"/>
        <v>0</v>
      </c>
      <c r="GW634" s="2">
        <v>1</v>
      </c>
      <c r="GX634" s="2">
        <f t="shared" si="751"/>
        <v>0</v>
      </c>
      <c r="GY634" s="2"/>
      <c r="GZ634" s="2"/>
      <c r="HA634" s="2">
        <v>0</v>
      </c>
      <c r="HB634" s="2">
        <v>0</v>
      </c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>
        <v>0</v>
      </c>
      <c r="IL634" s="2"/>
      <c r="IM634" s="2"/>
      <c r="IN634" s="2"/>
      <c r="IO634" s="2"/>
      <c r="IP634" s="2"/>
      <c r="IQ634" s="2"/>
      <c r="IR634" s="2"/>
      <c r="IS634" s="2"/>
      <c r="IT634" s="2"/>
      <c r="IU634" s="2"/>
    </row>
    <row r="635" spans="1:255" x14ac:dyDescent="0.2">
      <c r="A635">
        <v>17</v>
      </c>
      <c r="B635">
        <v>1</v>
      </c>
      <c r="C635">
        <f>ROW(SmtRes!A1426)</f>
        <v>1426</v>
      </c>
      <c r="D635">
        <f>ROW(EtalonRes!A1404)</f>
        <v>1404</v>
      </c>
      <c r="E635" t="s">
        <v>917</v>
      </c>
      <c r="F635" t="s">
        <v>711</v>
      </c>
      <c r="G635" t="s">
        <v>712</v>
      </c>
      <c r="H635" t="s">
        <v>447</v>
      </c>
      <c r="I635">
        <v>10</v>
      </c>
      <c r="J635">
        <v>0</v>
      </c>
      <c r="O635">
        <f t="shared" si="715"/>
        <v>3202.4</v>
      </c>
      <c r="P635">
        <f t="shared" si="716"/>
        <v>1797.47</v>
      </c>
      <c r="Q635">
        <f t="shared" si="717"/>
        <v>311.94</v>
      </c>
      <c r="R635">
        <f t="shared" si="718"/>
        <v>10.7</v>
      </c>
      <c r="S635">
        <f t="shared" si="719"/>
        <v>1092.99</v>
      </c>
      <c r="T635">
        <f t="shared" si="720"/>
        <v>0</v>
      </c>
      <c r="U635">
        <f t="shared" si="721"/>
        <v>16.904999999999998</v>
      </c>
      <c r="V635">
        <f t="shared" si="722"/>
        <v>0.125</v>
      </c>
      <c r="W635">
        <f t="shared" si="723"/>
        <v>0</v>
      </c>
      <c r="X635">
        <f t="shared" si="724"/>
        <v>1269.24</v>
      </c>
      <c r="Y635">
        <f t="shared" si="725"/>
        <v>783.62</v>
      </c>
      <c r="AA635">
        <v>16688586</v>
      </c>
      <c r="AB635">
        <f t="shared" si="726"/>
        <v>44.914499999999997</v>
      </c>
      <c r="AC635">
        <f t="shared" si="727"/>
        <v>25.21</v>
      </c>
      <c r="AD635">
        <f>ROUND(((((ET635*1.25))-((EU635*1.25)))+AE635),6)</f>
        <v>4.375</v>
      </c>
      <c r="AE635">
        <f>ROUND(((EU635*1.25)),6)</f>
        <v>0.15</v>
      </c>
      <c r="AF635">
        <f>ROUND(((EV635*1.15)),6)</f>
        <v>15.329499999999999</v>
      </c>
      <c r="AG635">
        <f t="shared" si="730"/>
        <v>0</v>
      </c>
      <c r="AH635">
        <f>((EW635*1.15))</f>
        <v>1.6904999999999999</v>
      </c>
      <c r="AI635">
        <f>((EX635*1.25))</f>
        <v>1.2500000000000001E-2</v>
      </c>
      <c r="AJ635">
        <f t="shared" si="732"/>
        <v>0</v>
      </c>
      <c r="AK635">
        <v>42.04</v>
      </c>
      <c r="AL635">
        <v>25.21</v>
      </c>
      <c r="AM635">
        <v>3.5</v>
      </c>
      <c r="AN635">
        <v>0.12</v>
      </c>
      <c r="AO635">
        <v>13.33</v>
      </c>
      <c r="AP635">
        <v>0</v>
      </c>
      <c r="AQ635">
        <v>1.47</v>
      </c>
      <c r="AR635">
        <v>0.01</v>
      </c>
      <c r="AS635">
        <v>0</v>
      </c>
      <c r="AT635">
        <v>115</v>
      </c>
      <c r="AU635">
        <v>71</v>
      </c>
      <c r="AV635">
        <v>1</v>
      </c>
      <c r="AW635">
        <v>1</v>
      </c>
      <c r="AZ635">
        <v>7.13</v>
      </c>
      <c r="BA635">
        <v>7.13</v>
      </c>
      <c r="BB635">
        <v>7.13</v>
      </c>
      <c r="BC635">
        <v>7.13</v>
      </c>
      <c r="BD635" t="s">
        <v>6</v>
      </c>
      <c r="BE635" t="s">
        <v>6</v>
      </c>
      <c r="BF635" t="s">
        <v>6</v>
      </c>
      <c r="BG635" t="s">
        <v>6</v>
      </c>
      <c r="BH635">
        <v>0</v>
      </c>
      <c r="BI635">
        <v>1</v>
      </c>
      <c r="BJ635" t="s">
        <v>713</v>
      </c>
      <c r="BM635">
        <v>16001</v>
      </c>
      <c r="BN635">
        <v>0</v>
      </c>
      <c r="BO635" t="s">
        <v>6</v>
      </c>
      <c r="BP635">
        <v>0</v>
      </c>
      <c r="BQ635">
        <v>2</v>
      </c>
      <c r="BR635">
        <v>0</v>
      </c>
      <c r="BS635">
        <v>7.13</v>
      </c>
      <c r="BT635">
        <v>1</v>
      </c>
      <c r="BU635">
        <v>1</v>
      </c>
      <c r="BV635">
        <v>1</v>
      </c>
      <c r="BW635">
        <v>1</v>
      </c>
      <c r="BX635">
        <v>1</v>
      </c>
      <c r="BY635" t="s">
        <v>6</v>
      </c>
      <c r="BZ635">
        <v>128</v>
      </c>
      <c r="CA635">
        <v>83</v>
      </c>
      <c r="CF635">
        <v>0</v>
      </c>
      <c r="CG635">
        <v>0</v>
      </c>
      <c r="CM635">
        <v>0</v>
      </c>
      <c r="CN635" t="s">
        <v>1583</v>
      </c>
      <c r="CO635">
        <v>0</v>
      </c>
      <c r="CP635">
        <f t="shared" si="733"/>
        <v>3202.3999999999996</v>
      </c>
      <c r="CQ635">
        <f t="shared" si="734"/>
        <v>179.7473</v>
      </c>
      <c r="CR635">
        <f t="shared" si="735"/>
        <v>31.193749999999998</v>
      </c>
      <c r="CS635">
        <f t="shared" si="736"/>
        <v>1.0694999999999999</v>
      </c>
      <c r="CT635">
        <f t="shared" si="737"/>
        <v>109.299335</v>
      </c>
      <c r="CU635">
        <f t="shared" si="738"/>
        <v>0</v>
      </c>
      <c r="CV635">
        <f t="shared" si="739"/>
        <v>1.6904999999999999</v>
      </c>
      <c r="CW635">
        <f t="shared" si="740"/>
        <v>1.2500000000000001E-2</v>
      </c>
      <c r="CX635">
        <f t="shared" si="741"/>
        <v>0</v>
      </c>
      <c r="CY635">
        <f t="shared" si="742"/>
        <v>1269.2435</v>
      </c>
      <c r="CZ635">
        <f t="shared" si="743"/>
        <v>783.61990000000003</v>
      </c>
      <c r="DC635" t="s">
        <v>6</v>
      </c>
      <c r="DD635" t="s">
        <v>6</v>
      </c>
      <c r="DE635" t="s">
        <v>96</v>
      </c>
      <c r="DF635" t="s">
        <v>96</v>
      </c>
      <c r="DG635" t="s">
        <v>97</v>
      </c>
      <c r="DH635" t="s">
        <v>6</v>
      </c>
      <c r="DI635" t="s">
        <v>97</v>
      </c>
      <c r="DJ635" t="s">
        <v>96</v>
      </c>
      <c r="DK635" t="s">
        <v>6</v>
      </c>
      <c r="DL635" t="s">
        <v>6</v>
      </c>
      <c r="DM635" t="s">
        <v>6</v>
      </c>
      <c r="DN635">
        <v>0</v>
      </c>
      <c r="DO635">
        <v>0</v>
      </c>
      <c r="DP635">
        <v>1</v>
      </c>
      <c r="DQ635">
        <v>1</v>
      </c>
      <c r="DU635">
        <v>1013</v>
      </c>
      <c r="DV635" t="s">
        <v>447</v>
      </c>
      <c r="DW635" t="s">
        <v>447</v>
      </c>
      <c r="DX635">
        <v>1</v>
      </c>
      <c r="EE635">
        <v>16510514</v>
      </c>
      <c r="EF635">
        <v>2</v>
      </c>
      <c r="EG635" t="s">
        <v>20</v>
      </c>
      <c r="EH635">
        <v>0</v>
      </c>
      <c r="EI635" t="s">
        <v>6</v>
      </c>
      <c r="EJ635">
        <v>1</v>
      </c>
      <c r="EK635">
        <v>16001</v>
      </c>
      <c r="EL635" t="s">
        <v>647</v>
      </c>
      <c r="EM635" t="s">
        <v>648</v>
      </c>
      <c r="EO635" t="s">
        <v>100</v>
      </c>
      <c r="EQ635">
        <v>0</v>
      </c>
      <c r="ER635">
        <v>42.04</v>
      </c>
      <c r="ES635">
        <v>25.21</v>
      </c>
      <c r="ET635">
        <v>3.5</v>
      </c>
      <c r="EU635">
        <v>0.12</v>
      </c>
      <c r="EV635">
        <v>13.33</v>
      </c>
      <c r="EW635">
        <v>1.47</v>
      </c>
      <c r="EX635">
        <v>0.01</v>
      </c>
      <c r="EY635">
        <v>0</v>
      </c>
      <c r="FQ635">
        <v>0</v>
      </c>
      <c r="FR635">
        <f t="shared" si="744"/>
        <v>0</v>
      </c>
      <c r="FS635">
        <v>0</v>
      </c>
      <c r="FT635" t="s">
        <v>23</v>
      </c>
      <c r="FU635" t="s">
        <v>24</v>
      </c>
      <c r="FX635">
        <v>115.2</v>
      </c>
      <c r="FY635">
        <v>70.55</v>
      </c>
      <c r="GA635" t="s">
        <v>6</v>
      </c>
      <c r="GD635">
        <v>0</v>
      </c>
      <c r="GF635">
        <v>1420229388</v>
      </c>
      <c r="GG635">
        <v>1</v>
      </c>
      <c r="GH635">
        <v>1</v>
      </c>
      <c r="GI635">
        <v>4</v>
      </c>
      <c r="GJ635">
        <v>0</v>
      </c>
      <c r="GK635">
        <f>ROUND(R635*(S12)/100,2)</f>
        <v>0</v>
      </c>
      <c r="GL635">
        <f t="shared" si="745"/>
        <v>0</v>
      </c>
      <c r="GM635">
        <f t="shared" si="746"/>
        <v>5255.26</v>
      </c>
      <c r="GN635">
        <f t="shared" si="747"/>
        <v>5255.26</v>
      </c>
      <c r="GO635">
        <f t="shared" si="748"/>
        <v>0</v>
      </c>
      <c r="GP635">
        <f t="shared" si="749"/>
        <v>0</v>
      </c>
      <c r="GR635">
        <v>0</v>
      </c>
      <c r="GS635">
        <v>3</v>
      </c>
      <c r="GT635">
        <v>0</v>
      </c>
      <c r="GU635" t="s">
        <v>6</v>
      </c>
      <c r="GV635">
        <f t="shared" si="750"/>
        <v>0</v>
      </c>
      <c r="GW635">
        <v>1</v>
      </c>
      <c r="GX635">
        <f t="shared" si="751"/>
        <v>0</v>
      </c>
      <c r="HA635">
        <v>0</v>
      </c>
      <c r="HB635">
        <v>0</v>
      </c>
      <c r="IK635">
        <v>0</v>
      </c>
    </row>
    <row r="636" spans="1:255" x14ac:dyDescent="0.2">
      <c r="A636" s="2">
        <v>18</v>
      </c>
      <c r="B636" s="2">
        <v>1</v>
      </c>
      <c r="C636" s="2">
        <v>1416</v>
      </c>
      <c r="D636" s="2"/>
      <c r="E636" s="2" t="s">
        <v>918</v>
      </c>
      <c r="F636" s="2" t="s">
        <v>919</v>
      </c>
      <c r="G636" s="2" t="s">
        <v>920</v>
      </c>
      <c r="H636" s="2" t="s">
        <v>268</v>
      </c>
      <c r="I636" s="2">
        <f>I634*J636</f>
        <v>8</v>
      </c>
      <c r="J636" s="2">
        <v>0.8</v>
      </c>
      <c r="K636" s="2"/>
      <c r="L636" s="2"/>
      <c r="M636" s="2"/>
      <c r="N636" s="2"/>
      <c r="O636" s="2">
        <f t="shared" si="715"/>
        <v>257.76</v>
      </c>
      <c r="P636" s="2">
        <f t="shared" si="716"/>
        <v>257.76</v>
      </c>
      <c r="Q636" s="2">
        <f t="shared" si="717"/>
        <v>0</v>
      </c>
      <c r="R636" s="2">
        <f t="shared" si="718"/>
        <v>0</v>
      </c>
      <c r="S636" s="2">
        <f t="shared" si="719"/>
        <v>0</v>
      </c>
      <c r="T636" s="2">
        <f t="shared" si="720"/>
        <v>0</v>
      </c>
      <c r="U636" s="2">
        <f t="shared" si="721"/>
        <v>0</v>
      </c>
      <c r="V636" s="2">
        <f t="shared" si="722"/>
        <v>0</v>
      </c>
      <c r="W636" s="2">
        <f t="shared" si="723"/>
        <v>0</v>
      </c>
      <c r="X636" s="2">
        <f t="shared" si="724"/>
        <v>0</v>
      </c>
      <c r="Y636" s="2">
        <f t="shared" si="725"/>
        <v>0</v>
      </c>
      <c r="Z636" s="2"/>
      <c r="AA636" s="2">
        <v>16688585</v>
      </c>
      <c r="AB636" s="2">
        <f t="shared" si="726"/>
        <v>32.22</v>
      </c>
      <c r="AC636" s="2">
        <f t="shared" si="727"/>
        <v>32.22</v>
      </c>
      <c r="AD636" s="2">
        <f>ROUND((((ET636)-(EU636))+AE636),6)</f>
        <v>0</v>
      </c>
      <c r="AE636" s="2">
        <f t="shared" ref="AE636:AF639" si="752">ROUND((EU636),6)</f>
        <v>0</v>
      </c>
      <c r="AF636" s="2">
        <f t="shared" si="752"/>
        <v>0</v>
      </c>
      <c r="AG636" s="2">
        <f t="shared" si="730"/>
        <v>0</v>
      </c>
      <c r="AH636" s="2">
        <f t="shared" ref="AH636:AI639" si="753">(EW636)</f>
        <v>0</v>
      </c>
      <c r="AI636" s="2">
        <f t="shared" si="753"/>
        <v>0</v>
      </c>
      <c r="AJ636" s="2">
        <f t="shared" si="732"/>
        <v>0</v>
      </c>
      <c r="AK636" s="2">
        <v>32.22</v>
      </c>
      <c r="AL636" s="2">
        <v>32.22</v>
      </c>
      <c r="AM636" s="2">
        <v>0</v>
      </c>
      <c r="AN636" s="2">
        <v>0</v>
      </c>
      <c r="AO636" s="2">
        <v>0</v>
      </c>
      <c r="AP636" s="2">
        <v>0</v>
      </c>
      <c r="AQ636" s="2">
        <v>0</v>
      </c>
      <c r="AR636" s="2">
        <v>0</v>
      </c>
      <c r="AS636" s="2">
        <v>0</v>
      </c>
      <c r="AT636" s="2">
        <v>115</v>
      </c>
      <c r="AU636" s="2">
        <v>71</v>
      </c>
      <c r="AV636" s="2">
        <v>1</v>
      </c>
      <c r="AW636" s="2">
        <v>1</v>
      </c>
      <c r="AX636" s="2"/>
      <c r="AY636" s="2"/>
      <c r="AZ636" s="2">
        <v>1</v>
      </c>
      <c r="BA636" s="2">
        <v>1</v>
      </c>
      <c r="BB636" s="2">
        <v>1</v>
      </c>
      <c r="BC636" s="2">
        <v>1</v>
      </c>
      <c r="BD636" s="2" t="s">
        <v>6</v>
      </c>
      <c r="BE636" s="2" t="s">
        <v>6</v>
      </c>
      <c r="BF636" s="2" t="s">
        <v>6</v>
      </c>
      <c r="BG636" s="2" t="s">
        <v>6</v>
      </c>
      <c r="BH636" s="2">
        <v>3</v>
      </c>
      <c r="BI636" s="2">
        <v>1</v>
      </c>
      <c r="BJ636" s="2" t="s">
        <v>921</v>
      </c>
      <c r="BK636" s="2"/>
      <c r="BL636" s="2"/>
      <c r="BM636" s="2">
        <v>16001</v>
      </c>
      <c r="BN636" s="2">
        <v>0</v>
      </c>
      <c r="BO636" s="2" t="s">
        <v>6</v>
      </c>
      <c r="BP636" s="2">
        <v>0</v>
      </c>
      <c r="BQ636" s="2">
        <v>2</v>
      </c>
      <c r="BR636" s="2">
        <v>0</v>
      </c>
      <c r="BS636" s="2">
        <v>1</v>
      </c>
      <c r="BT636" s="2">
        <v>1</v>
      </c>
      <c r="BU636" s="2">
        <v>1</v>
      </c>
      <c r="BV636" s="2">
        <v>1</v>
      </c>
      <c r="BW636" s="2">
        <v>1</v>
      </c>
      <c r="BX636" s="2">
        <v>1</v>
      </c>
      <c r="BY636" s="2" t="s">
        <v>6</v>
      </c>
      <c r="BZ636" s="2">
        <v>128</v>
      </c>
      <c r="CA636" s="2">
        <v>83</v>
      </c>
      <c r="CB636" s="2"/>
      <c r="CC636" s="2"/>
      <c r="CD636" s="2"/>
      <c r="CE636" s="2"/>
      <c r="CF636" s="2">
        <v>0</v>
      </c>
      <c r="CG636" s="2">
        <v>0</v>
      </c>
      <c r="CH636" s="2"/>
      <c r="CI636" s="2"/>
      <c r="CJ636" s="2"/>
      <c r="CK636" s="2"/>
      <c r="CL636" s="2"/>
      <c r="CM636" s="2">
        <v>0</v>
      </c>
      <c r="CN636" s="2" t="s">
        <v>6</v>
      </c>
      <c r="CO636" s="2">
        <v>0</v>
      </c>
      <c r="CP636" s="2">
        <f t="shared" si="733"/>
        <v>257.76</v>
      </c>
      <c r="CQ636" s="2">
        <f t="shared" si="734"/>
        <v>32.22</v>
      </c>
      <c r="CR636" s="2">
        <f t="shared" si="735"/>
        <v>0</v>
      </c>
      <c r="CS636" s="2">
        <f t="shared" si="736"/>
        <v>0</v>
      </c>
      <c r="CT636" s="2">
        <f t="shared" si="737"/>
        <v>0</v>
      </c>
      <c r="CU636" s="2">
        <f t="shared" si="738"/>
        <v>0</v>
      </c>
      <c r="CV636" s="2">
        <f t="shared" si="739"/>
        <v>0</v>
      </c>
      <c r="CW636" s="2">
        <f t="shared" si="740"/>
        <v>0</v>
      </c>
      <c r="CX636" s="2">
        <f t="shared" si="741"/>
        <v>0</v>
      </c>
      <c r="CY636" s="2">
        <f t="shared" si="742"/>
        <v>0</v>
      </c>
      <c r="CZ636" s="2">
        <f t="shared" si="743"/>
        <v>0</v>
      </c>
      <c r="DA636" s="2"/>
      <c r="DB636" s="2"/>
      <c r="DC636" s="2" t="s">
        <v>6</v>
      </c>
      <c r="DD636" s="2" t="s">
        <v>6</v>
      </c>
      <c r="DE636" s="2" t="s">
        <v>6</v>
      </c>
      <c r="DF636" s="2" t="s">
        <v>6</v>
      </c>
      <c r="DG636" s="2" t="s">
        <v>6</v>
      </c>
      <c r="DH636" s="2" t="s">
        <v>6</v>
      </c>
      <c r="DI636" s="2" t="s">
        <v>6</v>
      </c>
      <c r="DJ636" s="2" t="s">
        <v>6</v>
      </c>
      <c r="DK636" s="2" t="s">
        <v>6</v>
      </c>
      <c r="DL636" s="2" t="s">
        <v>6</v>
      </c>
      <c r="DM636" s="2" t="s">
        <v>6</v>
      </c>
      <c r="DN636" s="2">
        <v>0</v>
      </c>
      <c r="DO636" s="2">
        <v>0</v>
      </c>
      <c r="DP636" s="2">
        <v>1</v>
      </c>
      <c r="DQ636" s="2">
        <v>1</v>
      </c>
      <c r="DR636" s="2"/>
      <c r="DS636" s="2"/>
      <c r="DT636" s="2"/>
      <c r="DU636" s="2">
        <v>1010</v>
      </c>
      <c r="DV636" s="2" t="s">
        <v>268</v>
      </c>
      <c r="DW636" s="2" t="s">
        <v>268</v>
      </c>
      <c r="DX636" s="2">
        <v>1</v>
      </c>
      <c r="DY636" s="2"/>
      <c r="DZ636" s="2"/>
      <c r="EA636" s="2"/>
      <c r="EB636" s="2"/>
      <c r="EC636" s="2"/>
      <c r="ED636" s="2"/>
      <c r="EE636" s="2">
        <v>16510514</v>
      </c>
      <c r="EF636" s="2">
        <v>2</v>
      </c>
      <c r="EG636" s="2" t="s">
        <v>20</v>
      </c>
      <c r="EH636" s="2">
        <v>0</v>
      </c>
      <c r="EI636" s="2" t="s">
        <v>6</v>
      </c>
      <c r="EJ636" s="2">
        <v>1</v>
      </c>
      <c r="EK636" s="2">
        <v>16001</v>
      </c>
      <c r="EL636" s="2" t="s">
        <v>647</v>
      </c>
      <c r="EM636" s="2" t="s">
        <v>648</v>
      </c>
      <c r="EN636" s="2"/>
      <c r="EO636" s="2" t="s">
        <v>6</v>
      </c>
      <c r="EP636" s="2"/>
      <c r="EQ636" s="2">
        <v>0</v>
      </c>
      <c r="ER636" s="2">
        <v>32.22</v>
      </c>
      <c r="ES636" s="2">
        <v>32.22</v>
      </c>
      <c r="ET636" s="2">
        <v>0</v>
      </c>
      <c r="EU636" s="2">
        <v>0</v>
      </c>
      <c r="EV636" s="2">
        <v>0</v>
      </c>
      <c r="EW636" s="2">
        <v>0</v>
      </c>
      <c r="EX636" s="2">
        <v>0</v>
      </c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>
        <v>0</v>
      </c>
      <c r="FR636" s="2">
        <f t="shared" si="744"/>
        <v>0</v>
      </c>
      <c r="FS636" s="2">
        <v>0</v>
      </c>
      <c r="FT636" s="2" t="s">
        <v>23</v>
      </c>
      <c r="FU636" s="2" t="s">
        <v>24</v>
      </c>
      <c r="FV636" s="2"/>
      <c r="FW636" s="2"/>
      <c r="FX636" s="2">
        <v>115.2</v>
      </c>
      <c r="FY636" s="2">
        <v>70.55</v>
      </c>
      <c r="FZ636" s="2"/>
      <c r="GA636" s="2" t="s">
        <v>6</v>
      </c>
      <c r="GB636" s="2"/>
      <c r="GC636" s="2"/>
      <c r="GD636" s="2">
        <v>0</v>
      </c>
      <c r="GE636" s="2"/>
      <c r="GF636" s="2">
        <v>-1574082824</v>
      </c>
      <c r="GG636" s="2">
        <v>2</v>
      </c>
      <c r="GH636" s="2">
        <v>1</v>
      </c>
      <c r="GI636" s="2">
        <v>-2</v>
      </c>
      <c r="GJ636" s="2">
        <v>0</v>
      </c>
      <c r="GK636" s="2">
        <f>ROUND(R636*(R12)/100,2)</f>
        <v>0</v>
      </c>
      <c r="GL636" s="2">
        <f t="shared" si="745"/>
        <v>0</v>
      </c>
      <c r="GM636" s="2">
        <f t="shared" si="746"/>
        <v>257.76</v>
      </c>
      <c r="GN636" s="2">
        <f t="shared" si="747"/>
        <v>257.76</v>
      </c>
      <c r="GO636" s="2">
        <f t="shared" si="748"/>
        <v>0</v>
      </c>
      <c r="GP636" s="2">
        <f t="shared" si="749"/>
        <v>0</v>
      </c>
      <c r="GQ636" s="2"/>
      <c r="GR636" s="2">
        <v>0</v>
      </c>
      <c r="GS636" s="2">
        <v>3</v>
      </c>
      <c r="GT636" s="2">
        <v>0</v>
      </c>
      <c r="GU636" s="2" t="s">
        <v>6</v>
      </c>
      <c r="GV636" s="2">
        <f t="shared" si="750"/>
        <v>0</v>
      </c>
      <c r="GW636" s="2">
        <v>1</v>
      </c>
      <c r="GX636" s="2">
        <f t="shared" si="751"/>
        <v>0</v>
      </c>
      <c r="GY636" s="2"/>
      <c r="GZ636" s="2"/>
      <c r="HA636" s="2">
        <v>0</v>
      </c>
      <c r="HB636" s="2">
        <v>0</v>
      </c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>
        <v>0</v>
      </c>
      <c r="IL636" s="2"/>
      <c r="IM636" s="2"/>
      <c r="IN636" s="2"/>
      <c r="IO636" s="2"/>
      <c r="IP636" s="2"/>
      <c r="IQ636" s="2"/>
      <c r="IR636" s="2"/>
      <c r="IS636" s="2"/>
      <c r="IT636" s="2"/>
      <c r="IU636" s="2"/>
    </row>
    <row r="637" spans="1:255" x14ac:dyDescent="0.2">
      <c r="A637">
        <v>18</v>
      </c>
      <c r="B637">
        <v>1</v>
      </c>
      <c r="C637">
        <v>1425</v>
      </c>
      <c r="E637" t="s">
        <v>918</v>
      </c>
      <c r="F637" t="s">
        <v>919</v>
      </c>
      <c r="G637" t="s">
        <v>920</v>
      </c>
      <c r="H637" t="s">
        <v>268</v>
      </c>
      <c r="I637">
        <f>I635*J637</f>
        <v>8</v>
      </c>
      <c r="J637">
        <v>0.8</v>
      </c>
      <c r="O637">
        <f t="shared" si="715"/>
        <v>1837.83</v>
      </c>
      <c r="P637">
        <f t="shared" si="716"/>
        <v>1837.83</v>
      </c>
      <c r="Q637">
        <f t="shared" si="717"/>
        <v>0</v>
      </c>
      <c r="R637">
        <f t="shared" si="718"/>
        <v>0</v>
      </c>
      <c r="S637">
        <f t="shared" si="719"/>
        <v>0</v>
      </c>
      <c r="T637">
        <f t="shared" si="720"/>
        <v>0</v>
      </c>
      <c r="U637">
        <f t="shared" si="721"/>
        <v>0</v>
      </c>
      <c r="V637">
        <f t="shared" si="722"/>
        <v>0</v>
      </c>
      <c r="W637">
        <f t="shared" si="723"/>
        <v>0</v>
      </c>
      <c r="X637">
        <f t="shared" si="724"/>
        <v>0</v>
      </c>
      <c r="Y637">
        <f t="shared" si="725"/>
        <v>0</v>
      </c>
      <c r="AA637">
        <v>16688586</v>
      </c>
      <c r="AB637">
        <f t="shared" si="726"/>
        <v>32.22</v>
      </c>
      <c r="AC637">
        <f t="shared" si="727"/>
        <v>32.22</v>
      </c>
      <c r="AD637">
        <f>ROUND((((ET637)-(EU637))+AE637),6)</f>
        <v>0</v>
      </c>
      <c r="AE637">
        <f t="shared" si="752"/>
        <v>0</v>
      </c>
      <c r="AF637">
        <f t="shared" si="752"/>
        <v>0</v>
      </c>
      <c r="AG637">
        <f t="shared" si="730"/>
        <v>0</v>
      </c>
      <c r="AH637">
        <f t="shared" si="753"/>
        <v>0</v>
      </c>
      <c r="AI637">
        <f t="shared" si="753"/>
        <v>0</v>
      </c>
      <c r="AJ637">
        <f t="shared" si="732"/>
        <v>0</v>
      </c>
      <c r="AK637">
        <v>32.22</v>
      </c>
      <c r="AL637">
        <v>32.22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115</v>
      </c>
      <c r="AU637">
        <v>71</v>
      </c>
      <c r="AV637">
        <v>1</v>
      </c>
      <c r="AW637">
        <v>1</v>
      </c>
      <c r="AZ637">
        <v>7.13</v>
      </c>
      <c r="BA637">
        <v>1</v>
      </c>
      <c r="BB637">
        <v>1</v>
      </c>
      <c r="BC637">
        <v>7.13</v>
      </c>
      <c r="BD637" t="s">
        <v>6</v>
      </c>
      <c r="BE637" t="s">
        <v>6</v>
      </c>
      <c r="BF637" t="s">
        <v>6</v>
      </c>
      <c r="BG637" t="s">
        <v>6</v>
      </c>
      <c r="BH637">
        <v>3</v>
      </c>
      <c r="BI637">
        <v>1</v>
      </c>
      <c r="BJ637" t="s">
        <v>921</v>
      </c>
      <c r="BM637">
        <v>16001</v>
      </c>
      <c r="BN637">
        <v>0</v>
      </c>
      <c r="BO637" t="s">
        <v>6</v>
      </c>
      <c r="BP637">
        <v>0</v>
      </c>
      <c r="BQ637">
        <v>2</v>
      </c>
      <c r="BR637">
        <v>0</v>
      </c>
      <c r="BS637">
        <v>1</v>
      </c>
      <c r="BT637">
        <v>1</v>
      </c>
      <c r="BU637">
        <v>1</v>
      </c>
      <c r="BV637">
        <v>1</v>
      </c>
      <c r="BW637">
        <v>1</v>
      </c>
      <c r="BX637">
        <v>1</v>
      </c>
      <c r="BY637" t="s">
        <v>6</v>
      </c>
      <c r="BZ637">
        <v>128</v>
      </c>
      <c r="CA637">
        <v>83</v>
      </c>
      <c r="CF637">
        <v>0</v>
      </c>
      <c r="CG637">
        <v>0</v>
      </c>
      <c r="CM637">
        <v>0</v>
      </c>
      <c r="CN637" t="s">
        <v>6</v>
      </c>
      <c r="CO637">
        <v>0</v>
      </c>
      <c r="CP637">
        <f t="shared" si="733"/>
        <v>1837.83</v>
      </c>
      <c r="CQ637">
        <f t="shared" si="734"/>
        <v>229.7286</v>
      </c>
      <c r="CR637">
        <f t="shared" si="735"/>
        <v>0</v>
      </c>
      <c r="CS637">
        <f t="shared" si="736"/>
        <v>0</v>
      </c>
      <c r="CT637">
        <f t="shared" si="737"/>
        <v>0</v>
      </c>
      <c r="CU637">
        <f t="shared" si="738"/>
        <v>0</v>
      </c>
      <c r="CV637">
        <f t="shared" si="739"/>
        <v>0</v>
      </c>
      <c r="CW637">
        <f t="shared" si="740"/>
        <v>0</v>
      </c>
      <c r="CX637">
        <f t="shared" si="741"/>
        <v>0</v>
      </c>
      <c r="CY637">
        <f t="shared" si="742"/>
        <v>0</v>
      </c>
      <c r="CZ637">
        <f t="shared" si="743"/>
        <v>0</v>
      </c>
      <c r="DC637" t="s">
        <v>6</v>
      </c>
      <c r="DD637" t="s">
        <v>6</v>
      </c>
      <c r="DE637" t="s">
        <v>6</v>
      </c>
      <c r="DF637" t="s">
        <v>6</v>
      </c>
      <c r="DG637" t="s">
        <v>6</v>
      </c>
      <c r="DH637" t="s">
        <v>6</v>
      </c>
      <c r="DI637" t="s">
        <v>6</v>
      </c>
      <c r="DJ637" t="s">
        <v>6</v>
      </c>
      <c r="DK637" t="s">
        <v>6</v>
      </c>
      <c r="DL637" t="s">
        <v>6</v>
      </c>
      <c r="DM637" t="s">
        <v>6</v>
      </c>
      <c r="DN637">
        <v>0</v>
      </c>
      <c r="DO637">
        <v>0</v>
      </c>
      <c r="DP637">
        <v>1</v>
      </c>
      <c r="DQ637">
        <v>1</v>
      </c>
      <c r="DU637">
        <v>1010</v>
      </c>
      <c r="DV637" t="s">
        <v>268</v>
      </c>
      <c r="DW637" t="s">
        <v>268</v>
      </c>
      <c r="DX637">
        <v>1</v>
      </c>
      <c r="EE637">
        <v>16510514</v>
      </c>
      <c r="EF637">
        <v>2</v>
      </c>
      <c r="EG637" t="s">
        <v>20</v>
      </c>
      <c r="EH637">
        <v>0</v>
      </c>
      <c r="EI637" t="s">
        <v>6</v>
      </c>
      <c r="EJ637">
        <v>1</v>
      </c>
      <c r="EK637">
        <v>16001</v>
      </c>
      <c r="EL637" t="s">
        <v>647</v>
      </c>
      <c r="EM637" t="s">
        <v>648</v>
      </c>
      <c r="EO637" t="s">
        <v>6</v>
      </c>
      <c r="EQ637">
        <v>0</v>
      </c>
      <c r="ER637">
        <v>32.22</v>
      </c>
      <c r="ES637">
        <v>32.22</v>
      </c>
      <c r="ET637">
        <v>0</v>
      </c>
      <c r="EU637">
        <v>0</v>
      </c>
      <c r="EV637">
        <v>0</v>
      </c>
      <c r="EW637">
        <v>0</v>
      </c>
      <c r="EX637">
        <v>0</v>
      </c>
      <c r="FQ637">
        <v>0</v>
      </c>
      <c r="FR637">
        <f t="shared" si="744"/>
        <v>0</v>
      </c>
      <c r="FS637">
        <v>0</v>
      </c>
      <c r="FT637" t="s">
        <v>23</v>
      </c>
      <c r="FU637" t="s">
        <v>24</v>
      </c>
      <c r="FX637">
        <v>115.2</v>
      </c>
      <c r="FY637">
        <v>70.55</v>
      </c>
      <c r="GA637" t="s">
        <v>6</v>
      </c>
      <c r="GD637">
        <v>0</v>
      </c>
      <c r="GF637">
        <v>-1574082824</v>
      </c>
      <c r="GG637">
        <v>1</v>
      </c>
      <c r="GH637">
        <v>1</v>
      </c>
      <c r="GI637">
        <v>4</v>
      </c>
      <c r="GJ637">
        <v>0</v>
      </c>
      <c r="GK637">
        <f>ROUND(R637*(S12)/100,2)</f>
        <v>0</v>
      </c>
      <c r="GL637">
        <f t="shared" si="745"/>
        <v>0</v>
      </c>
      <c r="GM637">
        <f t="shared" si="746"/>
        <v>1837.83</v>
      </c>
      <c r="GN637">
        <f t="shared" si="747"/>
        <v>1837.83</v>
      </c>
      <c r="GO637">
        <f t="shared" si="748"/>
        <v>0</v>
      </c>
      <c r="GP637">
        <f t="shared" si="749"/>
        <v>0</v>
      </c>
      <c r="GR637">
        <v>0</v>
      </c>
      <c r="GS637">
        <v>3</v>
      </c>
      <c r="GT637">
        <v>0</v>
      </c>
      <c r="GU637" t="s">
        <v>6</v>
      </c>
      <c r="GV637">
        <f t="shared" si="750"/>
        <v>0</v>
      </c>
      <c r="GW637">
        <v>1</v>
      </c>
      <c r="GX637">
        <f t="shared" si="751"/>
        <v>0</v>
      </c>
      <c r="HA637">
        <v>0</v>
      </c>
      <c r="HB637">
        <v>0</v>
      </c>
      <c r="IK637">
        <v>0</v>
      </c>
    </row>
    <row r="638" spans="1:255" x14ac:dyDescent="0.2">
      <c r="A638" s="2">
        <v>18</v>
      </c>
      <c r="B638" s="2">
        <v>1</v>
      </c>
      <c r="C638" s="2">
        <v>1417</v>
      </c>
      <c r="D638" s="2"/>
      <c r="E638" s="2" t="s">
        <v>922</v>
      </c>
      <c r="F638" s="2" t="s">
        <v>923</v>
      </c>
      <c r="G638" s="2" t="s">
        <v>924</v>
      </c>
      <c r="H638" s="2" t="s">
        <v>268</v>
      </c>
      <c r="I638" s="2">
        <f>I634*J638</f>
        <v>2</v>
      </c>
      <c r="J638" s="2">
        <v>0.2</v>
      </c>
      <c r="K638" s="2"/>
      <c r="L638" s="2"/>
      <c r="M638" s="2"/>
      <c r="N638" s="2"/>
      <c r="O638" s="2">
        <f t="shared" si="715"/>
        <v>203.36</v>
      </c>
      <c r="P638" s="2">
        <f t="shared" si="716"/>
        <v>203.36</v>
      </c>
      <c r="Q638" s="2">
        <f t="shared" si="717"/>
        <v>0</v>
      </c>
      <c r="R638" s="2">
        <f t="shared" si="718"/>
        <v>0</v>
      </c>
      <c r="S638" s="2">
        <f t="shared" si="719"/>
        <v>0</v>
      </c>
      <c r="T638" s="2">
        <f t="shared" si="720"/>
        <v>0</v>
      </c>
      <c r="U638" s="2">
        <f t="shared" si="721"/>
        <v>0</v>
      </c>
      <c r="V638" s="2">
        <f t="shared" si="722"/>
        <v>0</v>
      </c>
      <c r="W638" s="2">
        <f t="shared" si="723"/>
        <v>0</v>
      </c>
      <c r="X638" s="2">
        <f t="shared" si="724"/>
        <v>0</v>
      </c>
      <c r="Y638" s="2">
        <f t="shared" si="725"/>
        <v>0</v>
      </c>
      <c r="Z638" s="2"/>
      <c r="AA638" s="2">
        <v>16688585</v>
      </c>
      <c r="AB638" s="2">
        <f t="shared" si="726"/>
        <v>101.68</v>
      </c>
      <c r="AC638" s="2">
        <f t="shared" si="727"/>
        <v>101.68</v>
      </c>
      <c r="AD638" s="2">
        <f>ROUND((((ET638)-(EU638))+AE638),6)</f>
        <v>0</v>
      </c>
      <c r="AE638" s="2">
        <f t="shared" si="752"/>
        <v>0</v>
      </c>
      <c r="AF638" s="2">
        <f t="shared" si="752"/>
        <v>0</v>
      </c>
      <c r="AG638" s="2">
        <f t="shared" si="730"/>
        <v>0</v>
      </c>
      <c r="AH638" s="2">
        <f t="shared" si="753"/>
        <v>0</v>
      </c>
      <c r="AI638" s="2">
        <f t="shared" si="753"/>
        <v>0</v>
      </c>
      <c r="AJ638" s="2">
        <f t="shared" si="732"/>
        <v>0</v>
      </c>
      <c r="AK638" s="2">
        <v>101.68</v>
      </c>
      <c r="AL638" s="2">
        <v>101.68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  <c r="AS638" s="2">
        <v>0</v>
      </c>
      <c r="AT638" s="2">
        <v>115</v>
      </c>
      <c r="AU638" s="2">
        <v>71</v>
      </c>
      <c r="AV638" s="2">
        <v>1</v>
      </c>
      <c r="AW638" s="2">
        <v>1</v>
      </c>
      <c r="AX638" s="2"/>
      <c r="AY638" s="2"/>
      <c r="AZ638" s="2">
        <v>1</v>
      </c>
      <c r="BA638" s="2">
        <v>1</v>
      </c>
      <c r="BB638" s="2">
        <v>1</v>
      </c>
      <c r="BC638" s="2">
        <v>1</v>
      </c>
      <c r="BD638" s="2" t="s">
        <v>6</v>
      </c>
      <c r="BE638" s="2" t="s">
        <v>6</v>
      </c>
      <c r="BF638" s="2" t="s">
        <v>6</v>
      </c>
      <c r="BG638" s="2" t="s">
        <v>6</v>
      </c>
      <c r="BH638" s="2">
        <v>3</v>
      </c>
      <c r="BI638" s="2">
        <v>1</v>
      </c>
      <c r="BJ638" s="2" t="s">
        <v>925</v>
      </c>
      <c r="BK638" s="2"/>
      <c r="BL638" s="2"/>
      <c r="BM638" s="2">
        <v>16001</v>
      </c>
      <c r="BN638" s="2">
        <v>0</v>
      </c>
      <c r="BO638" s="2" t="s">
        <v>6</v>
      </c>
      <c r="BP638" s="2">
        <v>0</v>
      </c>
      <c r="BQ638" s="2">
        <v>2</v>
      </c>
      <c r="BR638" s="2">
        <v>0</v>
      </c>
      <c r="BS638" s="2">
        <v>1</v>
      </c>
      <c r="BT638" s="2">
        <v>1</v>
      </c>
      <c r="BU638" s="2">
        <v>1</v>
      </c>
      <c r="BV638" s="2">
        <v>1</v>
      </c>
      <c r="BW638" s="2">
        <v>1</v>
      </c>
      <c r="BX638" s="2">
        <v>1</v>
      </c>
      <c r="BY638" s="2" t="s">
        <v>6</v>
      </c>
      <c r="BZ638" s="2">
        <v>128</v>
      </c>
      <c r="CA638" s="2">
        <v>83</v>
      </c>
      <c r="CB638" s="2"/>
      <c r="CC638" s="2"/>
      <c r="CD638" s="2"/>
      <c r="CE638" s="2"/>
      <c r="CF638" s="2">
        <v>0</v>
      </c>
      <c r="CG638" s="2">
        <v>0</v>
      </c>
      <c r="CH638" s="2"/>
      <c r="CI638" s="2"/>
      <c r="CJ638" s="2"/>
      <c r="CK638" s="2"/>
      <c r="CL638" s="2"/>
      <c r="CM638" s="2">
        <v>0</v>
      </c>
      <c r="CN638" s="2" t="s">
        <v>6</v>
      </c>
      <c r="CO638" s="2">
        <v>0</v>
      </c>
      <c r="CP638" s="2">
        <f t="shared" si="733"/>
        <v>203.36</v>
      </c>
      <c r="CQ638" s="2">
        <f t="shared" si="734"/>
        <v>101.68</v>
      </c>
      <c r="CR638" s="2">
        <f t="shared" si="735"/>
        <v>0</v>
      </c>
      <c r="CS638" s="2">
        <f t="shared" si="736"/>
        <v>0</v>
      </c>
      <c r="CT638" s="2">
        <f t="shared" si="737"/>
        <v>0</v>
      </c>
      <c r="CU638" s="2">
        <f t="shared" si="738"/>
        <v>0</v>
      </c>
      <c r="CV638" s="2">
        <f t="shared" si="739"/>
        <v>0</v>
      </c>
      <c r="CW638" s="2">
        <f t="shared" si="740"/>
        <v>0</v>
      </c>
      <c r="CX638" s="2">
        <f t="shared" si="741"/>
        <v>0</v>
      </c>
      <c r="CY638" s="2">
        <f t="shared" si="742"/>
        <v>0</v>
      </c>
      <c r="CZ638" s="2">
        <f t="shared" si="743"/>
        <v>0</v>
      </c>
      <c r="DA638" s="2"/>
      <c r="DB638" s="2"/>
      <c r="DC638" s="2" t="s">
        <v>6</v>
      </c>
      <c r="DD638" s="2" t="s">
        <v>6</v>
      </c>
      <c r="DE638" s="2" t="s">
        <v>6</v>
      </c>
      <c r="DF638" s="2" t="s">
        <v>6</v>
      </c>
      <c r="DG638" s="2" t="s">
        <v>6</v>
      </c>
      <c r="DH638" s="2" t="s">
        <v>6</v>
      </c>
      <c r="DI638" s="2" t="s">
        <v>6</v>
      </c>
      <c r="DJ638" s="2" t="s">
        <v>6</v>
      </c>
      <c r="DK638" s="2" t="s">
        <v>6</v>
      </c>
      <c r="DL638" s="2" t="s">
        <v>6</v>
      </c>
      <c r="DM638" s="2" t="s">
        <v>6</v>
      </c>
      <c r="DN638" s="2">
        <v>0</v>
      </c>
      <c r="DO638" s="2">
        <v>0</v>
      </c>
      <c r="DP638" s="2">
        <v>1</v>
      </c>
      <c r="DQ638" s="2">
        <v>1</v>
      </c>
      <c r="DR638" s="2"/>
      <c r="DS638" s="2"/>
      <c r="DT638" s="2"/>
      <c r="DU638" s="2">
        <v>1010</v>
      </c>
      <c r="DV638" s="2" t="s">
        <v>268</v>
      </c>
      <c r="DW638" s="2" t="s">
        <v>268</v>
      </c>
      <c r="DX638" s="2">
        <v>1</v>
      </c>
      <c r="DY638" s="2"/>
      <c r="DZ638" s="2"/>
      <c r="EA638" s="2"/>
      <c r="EB638" s="2"/>
      <c r="EC638" s="2"/>
      <c r="ED638" s="2"/>
      <c r="EE638" s="2">
        <v>16510514</v>
      </c>
      <c r="EF638" s="2">
        <v>2</v>
      </c>
      <c r="EG638" s="2" t="s">
        <v>20</v>
      </c>
      <c r="EH638" s="2">
        <v>0</v>
      </c>
      <c r="EI638" s="2" t="s">
        <v>6</v>
      </c>
      <c r="EJ638" s="2">
        <v>1</v>
      </c>
      <c r="EK638" s="2">
        <v>16001</v>
      </c>
      <c r="EL638" s="2" t="s">
        <v>647</v>
      </c>
      <c r="EM638" s="2" t="s">
        <v>648</v>
      </c>
      <c r="EN638" s="2"/>
      <c r="EO638" s="2" t="s">
        <v>6</v>
      </c>
      <c r="EP638" s="2"/>
      <c r="EQ638" s="2">
        <v>0</v>
      </c>
      <c r="ER638" s="2">
        <v>101.68</v>
      </c>
      <c r="ES638" s="2">
        <v>101.68</v>
      </c>
      <c r="ET638" s="2">
        <v>0</v>
      </c>
      <c r="EU638" s="2">
        <v>0</v>
      </c>
      <c r="EV638" s="2">
        <v>0</v>
      </c>
      <c r="EW638" s="2">
        <v>0</v>
      </c>
      <c r="EX638" s="2">
        <v>0</v>
      </c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>
        <v>0</v>
      </c>
      <c r="FR638" s="2">
        <f t="shared" si="744"/>
        <v>0</v>
      </c>
      <c r="FS638" s="2">
        <v>0</v>
      </c>
      <c r="FT638" s="2" t="s">
        <v>23</v>
      </c>
      <c r="FU638" s="2" t="s">
        <v>24</v>
      </c>
      <c r="FV638" s="2"/>
      <c r="FW638" s="2"/>
      <c r="FX638" s="2">
        <v>115.2</v>
      </c>
      <c r="FY638" s="2">
        <v>70.55</v>
      </c>
      <c r="FZ638" s="2"/>
      <c r="GA638" s="2" t="s">
        <v>6</v>
      </c>
      <c r="GB638" s="2"/>
      <c r="GC638" s="2"/>
      <c r="GD638" s="2">
        <v>0</v>
      </c>
      <c r="GE638" s="2"/>
      <c r="GF638" s="2">
        <v>-1306881833</v>
      </c>
      <c r="GG638" s="2">
        <v>2</v>
      </c>
      <c r="GH638" s="2">
        <v>1</v>
      </c>
      <c r="GI638" s="2">
        <v>-2</v>
      </c>
      <c r="GJ638" s="2">
        <v>0</v>
      </c>
      <c r="GK638" s="2">
        <f>ROUND(R638*(R12)/100,2)</f>
        <v>0</v>
      </c>
      <c r="GL638" s="2">
        <f t="shared" si="745"/>
        <v>0</v>
      </c>
      <c r="GM638" s="2">
        <f t="shared" si="746"/>
        <v>203.36</v>
      </c>
      <c r="GN638" s="2">
        <f t="shared" si="747"/>
        <v>203.36</v>
      </c>
      <c r="GO638" s="2">
        <f t="shared" si="748"/>
        <v>0</v>
      </c>
      <c r="GP638" s="2">
        <f t="shared" si="749"/>
        <v>0</v>
      </c>
      <c r="GQ638" s="2"/>
      <c r="GR638" s="2">
        <v>0</v>
      </c>
      <c r="GS638" s="2">
        <v>3</v>
      </c>
      <c r="GT638" s="2">
        <v>0</v>
      </c>
      <c r="GU638" s="2" t="s">
        <v>6</v>
      </c>
      <c r="GV638" s="2">
        <f t="shared" si="750"/>
        <v>0</v>
      </c>
      <c r="GW638" s="2">
        <v>1</v>
      </c>
      <c r="GX638" s="2">
        <f t="shared" si="751"/>
        <v>0</v>
      </c>
      <c r="GY638" s="2"/>
      <c r="GZ638" s="2"/>
      <c r="HA638" s="2">
        <v>0</v>
      </c>
      <c r="HB638" s="2">
        <v>0</v>
      </c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>
        <v>0</v>
      </c>
      <c r="IL638" s="2"/>
      <c r="IM638" s="2"/>
      <c r="IN638" s="2"/>
      <c r="IO638" s="2"/>
      <c r="IP638" s="2"/>
      <c r="IQ638" s="2"/>
      <c r="IR638" s="2"/>
      <c r="IS638" s="2"/>
      <c r="IT638" s="2"/>
      <c r="IU638" s="2"/>
    </row>
    <row r="639" spans="1:255" x14ac:dyDescent="0.2">
      <c r="A639">
        <v>18</v>
      </c>
      <c r="B639">
        <v>1</v>
      </c>
      <c r="C639">
        <v>1426</v>
      </c>
      <c r="E639" t="s">
        <v>922</v>
      </c>
      <c r="F639" t="s">
        <v>923</v>
      </c>
      <c r="G639" t="s">
        <v>924</v>
      </c>
      <c r="H639" t="s">
        <v>268</v>
      </c>
      <c r="I639">
        <f>I635*J639</f>
        <v>2</v>
      </c>
      <c r="J639">
        <v>0.2</v>
      </c>
      <c r="O639">
        <f t="shared" si="715"/>
        <v>1449.96</v>
      </c>
      <c r="P639">
        <f t="shared" si="716"/>
        <v>1449.96</v>
      </c>
      <c r="Q639">
        <f t="shared" si="717"/>
        <v>0</v>
      </c>
      <c r="R639">
        <f t="shared" si="718"/>
        <v>0</v>
      </c>
      <c r="S639">
        <f t="shared" si="719"/>
        <v>0</v>
      </c>
      <c r="T639">
        <f t="shared" si="720"/>
        <v>0</v>
      </c>
      <c r="U639">
        <f t="shared" si="721"/>
        <v>0</v>
      </c>
      <c r="V639">
        <f t="shared" si="722"/>
        <v>0</v>
      </c>
      <c r="W639">
        <f t="shared" si="723"/>
        <v>0</v>
      </c>
      <c r="X639">
        <f t="shared" si="724"/>
        <v>0</v>
      </c>
      <c r="Y639">
        <f t="shared" si="725"/>
        <v>0</v>
      </c>
      <c r="AA639">
        <v>16688586</v>
      </c>
      <c r="AB639">
        <f t="shared" si="726"/>
        <v>101.68</v>
      </c>
      <c r="AC639">
        <f t="shared" si="727"/>
        <v>101.68</v>
      </c>
      <c r="AD639">
        <f>ROUND((((ET639)-(EU639))+AE639),6)</f>
        <v>0</v>
      </c>
      <c r="AE639">
        <f t="shared" si="752"/>
        <v>0</v>
      </c>
      <c r="AF639">
        <f t="shared" si="752"/>
        <v>0</v>
      </c>
      <c r="AG639">
        <f t="shared" si="730"/>
        <v>0</v>
      </c>
      <c r="AH639">
        <f t="shared" si="753"/>
        <v>0</v>
      </c>
      <c r="AI639">
        <f t="shared" si="753"/>
        <v>0</v>
      </c>
      <c r="AJ639">
        <f t="shared" si="732"/>
        <v>0</v>
      </c>
      <c r="AK639">
        <v>101.68</v>
      </c>
      <c r="AL639">
        <v>101.68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115</v>
      </c>
      <c r="AU639">
        <v>71</v>
      </c>
      <c r="AV639">
        <v>1</v>
      </c>
      <c r="AW639">
        <v>1</v>
      </c>
      <c r="AZ639">
        <v>7.13</v>
      </c>
      <c r="BA639">
        <v>1</v>
      </c>
      <c r="BB639">
        <v>1</v>
      </c>
      <c r="BC639">
        <v>7.13</v>
      </c>
      <c r="BD639" t="s">
        <v>6</v>
      </c>
      <c r="BE639" t="s">
        <v>6</v>
      </c>
      <c r="BF639" t="s">
        <v>6</v>
      </c>
      <c r="BG639" t="s">
        <v>6</v>
      </c>
      <c r="BH639">
        <v>3</v>
      </c>
      <c r="BI639">
        <v>1</v>
      </c>
      <c r="BJ639" t="s">
        <v>925</v>
      </c>
      <c r="BM639">
        <v>16001</v>
      </c>
      <c r="BN639">
        <v>0</v>
      </c>
      <c r="BO639" t="s">
        <v>6</v>
      </c>
      <c r="BP639">
        <v>0</v>
      </c>
      <c r="BQ639">
        <v>2</v>
      </c>
      <c r="BR639">
        <v>0</v>
      </c>
      <c r="BS639">
        <v>1</v>
      </c>
      <c r="BT639">
        <v>1</v>
      </c>
      <c r="BU639">
        <v>1</v>
      </c>
      <c r="BV639">
        <v>1</v>
      </c>
      <c r="BW639">
        <v>1</v>
      </c>
      <c r="BX639">
        <v>1</v>
      </c>
      <c r="BY639" t="s">
        <v>6</v>
      </c>
      <c r="BZ639">
        <v>128</v>
      </c>
      <c r="CA639">
        <v>83</v>
      </c>
      <c r="CF639">
        <v>0</v>
      </c>
      <c r="CG639">
        <v>0</v>
      </c>
      <c r="CM639">
        <v>0</v>
      </c>
      <c r="CN639" t="s">
        <v>6</v>
      </c>
      <c r="CO639">
        <v>0</v>
      </c>
      <c r="CP639">
        <f t="shared" si="733"/>
        <v>1449.96</v>
      </c>
      <c r="CQ639">
        <f t="shared" si="734"/>
        <v>724.97840000000008</v>
      </c>
      <c r="CR639">
        <f t="shared" si="735"/>
        <v>0</v>
      </c>
      <c r="CS639">
        <f t="shared" si="736"/>
        <v>0</v>
      </c>
      <c r="CT639">
        <f t="shared" si="737"/>
        <v>0</v>
      </c>
      <c r="CU639">
        <f t="shared" si="738"/>
        <v>0</v>
      </c>
      <c r="CV639">
        <f t="shared" si="739"/>
        <v>0</v>
      </c>
      <c r="CW639">
        <f t="shared" si="740"/>
        <v>0</v>
      </c>
      <c r="CX639">
        <f t="shared" si="741"/>
        <v>0</v>
      </c>
      <c r="CY639">
        <f t="shared" si="742"/>
        <v>0</v>
      </c>
      <c r="CZ639">
        <f t="shared" si="743"/>
        <v>0</v>
      </c>
      <c r="DC639" t="s">
        <v>6</v>
      </c>
      <c r="DD639" t="s">
        <v>6</v>
      </c>
      <c r="DE639" t="s">
        <v>6</v>
      </c>
      <c r="DF639" t="s">
        <v>6</v>
      </c>
      <c r="DG639" t="s">
        <v>6</v>
      </c>
      <c r="DH639" t="s">
        <v>6</v>
      </c>
      <c r="DI639" t="s">
        <v>6</v>
      </c>
      <c r="DJ639" t="s">
        <v>6</v>
      </c>
      <c r="DK639" t="s">
        <v>6</v>
      </c>
      <c r="DL639" t="s">
        <v>6</v>
      </c>
      <c r="DM639" t="s">
        <v>6</v>
      </c>
      <c r="DN639">
        <v>0</v>
      </c>
      <c r="DO639">
        <v>0</v>
      </c>
      <c r="DP639">
        <v>1</v>
      </c>
      <c r="DQ639">
        <v>1</v>
      </c>
      <c r="DU639">
        <v>1010</v>
      </c>
      <c r="DV639" t="s">
        <v>268</v>
      </c>
      <c r="DW639" t="s">
        <v>268</v>
      </c>
      <c r="DX639">
        <v>1</v>
      </c>
      <c r="EE639">
        <v>16510514</v>
      </c>
      <c r="EF639">
        <v>2</v>
      </c>
      <c r="EG639" t="s">
        <v>20</v>
      </c>
      <c r="EH639">
        <v>0</v>
      </c>
      <c r="EI639" t="s">
        <v>6</v>
      </c>
      <c r="EJ639">
        <v>1</v>
      </c>
      <c r="EK639">
        <v>16001</v>
      </c>
      <c r="EL639" t="s">
        <v>647</v>
      </c>
      <c r="EM639" t="s">
        <v>648</v>
      </c>
      <c r="EO639" t="s">
        <v>6</v>
      </c>
      <c r="EQ639">
        <v>0</v>
      </c>
      <c r="ER639">
        <v>101.68</v>
      </c>
      <c r="ES639">
        <v>101.68</v>
      </c>
      <c r="ET639">
        <v>0</v>
      </c>
      <c r="EU639">
        <v>0</v>
      </c>
      <c r="EV639">
        <v>0</v>
      </c>
      <c r="EW639">
        <v>0</v>
      </c>
      <c r="EX639">
        <v>0</v>
      </c>
      <c r="FQ639">
        <v>0</v>
      </c>
      <c r="FR639">
        <f t="shared" si="744"/>
        <v>0</v>
      </c>
      <c r="FS639">
        <v>0</v>
      </c>
      <c r="FT639" t="s">
        <v>23</v>
      </c>
      <c r="FU639" t="s">
        <v>24</v>
      </c>
      <c r="FX639">
        <v>115.2</v>
      </c>
      <c r="FY639">
        <v>70.55</v>
      </c>
      <c r="GA639" t="s">
        <v>6</v>
      </c>
      <c r="GD639">
        <v>0</v>
      </c>
      <c r="GF639">
        <v>-1306881833</v>
      </c>
      <c r="GG639">
        <v>1</v>
      </c>
      <c r="GH639">
        <v>1</v>
      </c>
      <c r="GI639">
        <v>4</v>
      </c>
      <c r="GJ639">
        <v>0</v>
      </c>
      <c r="GK639">
        <f>ROUND(R639*(S12)/100,2)</f>
        <v>0</v>
      </c>
      <c r="GL639">
        <f t="shared" si="745"/>
        <v>0</v>
      </c>
      <c r="GM639">
        <f t="shared" si="746"/>
        <v>1449.96</v>
      </c>
      <c r="GN639">
        <f t="shared" si="747"/>
        <v>1449.96</v>
      </c>
      <c r="GO639">
        <f t="shared" si="748"/>
        <v>0</v>
      </c>
      <c r="GP639">
        <f t="shared" si="749"/>
        <v>0</v>
      </c>
      <c r="GR639">
        <v>0</v>
      </c>
      <c r="GS639">
        <v>3</v>
      </c>
      <c r="GT639">
        <v>0</v>
      </c>
      <c r="GU639" t="s">
        <v>6</v>
      </c>
      <c r="GV639">
        <f t="shared" si="750"/>
        <v>0</v>
      </c>
      <c r="GW639">
        <v>1</v>
      </c>
      <c r="GX639">
        <f t="shared" si="751"/>
        <v>0</v>
      </c>
      <c r="HA639">
        <v>0</v>
      </c>
      <c r="HB639">
        <v>0</v>
      </c>
      <c r="IK639">
        <v>0</v>
      </c>
    </row>
    <row r="640" spans="1:255" x14ac:dyDescent="0.2">
      <c r="A640" s="2">
        <v>17</v>
      </c>
      <c r="B640" s="2">
        <v>1</v>
      </c>
      <c r="C640" s="2">
        <f>ROW(SmtRes!A1438)</f>
        <v>1438</v>
      </c>
      <c r="D640" s="2">
        <f>ROW(EtalonRes!A1416)</f>
        <v>1416</v>
      </c>
      <c r="E640" s="2" t="s">
        <v>926</v>
      </c>
      <c r="F640" s="2" t="s">
        <v>927</v>
      </c>
      <c r="G640" s="2" t="s">
        <v>928</v>
      </c>
      <c r="H640" s="2" t="s">
        <v>825</v>
      </c>
      <c r="I640" s="2">
        <f>ROUND(1/10,9)</f>
        <v>0.1</v>
      </c>
      <c r="J640" s="2">
        <v>0</v>
      </c>
      <c r="K640" s="2"/>
      <c r="L640" s="2"/>
      <c r="M640" s="2"/>
      <c r="N640" s="2"/>
      <c r="O640" s="2">
        <f t="shared" si="715"/>
        <v>26.23</v>
      </c>
      <c r="P640" s="2">
        <f t="shared" si="716"/>
        <v>8.19</v>
      </c>
      <c r="Q640" s="2">
        <f t="shared" si="717"/>
        <v>5.99</v>
      </c>
      <c r="R640" s="2">
        <f t="shared" si="718"/>
        <v>1.29</v>
      </c>
      <c r="S640" s="2">
        <f t="shared" si="719"/>
        <v>12.05</v>
      </c>
      <c r="T640" s="2">
        <f t="shared" si="720"/>
        <v>0</v>
      </c>
      <c r="U640" s="2">
        <f t="shared" si="721"/>
        <v>1.2523500000000001</v>
      </c>
      <c r="V640" s="2">
        <f t="shared" si="722"/>
        <v>0.10625000000000001</v>
      </c>
      <c r="W640" s="2">
        <f t="shared" si="723"/>
        <v>0</v>
      </c>
      <c r="X640" s="2">
        <f t="shared" si="724"/>
        <v>15.34</v>
      </c>
      <c r="Y640" s="2">
        <f t="shared" si="725"/>
        <v>9.4700000000000006</v>
      </c>
      <c r="Z640" s="2"/>
      <c r="AA640" s="2">
        <v>16688585</v>
      </c>
      <c r="AB640" s="2">
        <f t="shared" si="726"/>
        <v>262.30650000000003</v>
      </c>
      <c r="AC640" s="2">
        <f t="shared" si="727"/>
        <v>81.92</v>
      </c>
      <c r="AD640" s="2">
        <f>ROUND(((((ET640*1.25))-((EU640*1.25)))+AE640),6)</f>
        <v>59.912500000000001</v>
      </c>
      <c r="AE640" s="2">
        <f>ROUND(((EU640*1.25)),6)</f>
        <v>12.875</v>
      </c>
      <c r="AF640" s="2">
        <f>ROUND(((EV640*1.15)),6)</f>
        <v>120.474</v>
      </c>
      <c r="AG640" s="2">
        <f t="shared" si="730"/>
        <v>0</v>
      </c>
      <c r="AH640" s="2">
        <f>((EW640*1.15))</f>
        <v>12.5235</v>
      </c>
      <c r="AI640" s="2">
        <f>((EX640*1.25))</f>
        <v>1.0625</v>
      </c>
      <c r="AJ640" s="2">
        <f t="shared" si="732"/>
        <v>0</v>
      </c>
      <c r="AK640" s="2">
        <v>234.61</v>
      </c>
      <c r="AL640" s="2">
        <v>81.92</v>
      </c>
      <c r="AM640" s="2">
        <v>47.93</v>
      </c>
      <c r="AN640" s="2">
        <v>10.3</v>
      </c>
      <c r="AO640" s="2">
        <v>104.76</v>
      </c>
      <c r="AP640" s="2">
        <v>0</v>
      </c>
      <c r="AQ640" s="2">
        <v>10.89</v>
      </c>
      <c r="AR640" s="2">
        <v>0.85</v>
      </c>
      <c r="AS640" s="2">
        <v>0</v>
      </c>
      <c r="AT640" s="2">
        <v>115</v>
      </c>
      <c r="AU640" s="2">
        <v>71</v>
      </c>
      <c r="AV640" s="2">
        <v>1</v>
      </c>
      <c r="AW640" s="2">
        <v>1</v>
      </c>
      <c r="AX640" s="2"/>
      <c r="AY640" s="2"/>
      <c r="AZ640" s="2">
        <v>1</v>
      </c>
      <c r="BA640" s="2">
        <v>1</v>
      </c>
      <c r="BB640" s="2">
        <v>1</v>
      </c>
      <c r="BC640" s="2">
        <v>1</v>
      </c>
      <c r="BD640" s="2" t="s">
        <v>6</v>
      </c>
      <c r="BE640" s="2" t="s">
        <v>6</v>
      </c>
      <c r="BF640" s="2" t="s">
        <v>6</v>
      </c>
      <c r="BG640" s="2" t="s">
        <v>6</v>
      </c>
      <c r="BH640" s="2">
        <v>0</v>
      </c>
      <c r="BI640" s="2">
        <v>1</v>
      </c>
      <c r="BJ640" s="2" t="s">
        <v>929</v>
      </c>
      <c r="BK640" s="2"/>
      <c r="BL640" s="2"/>
      <c r="BM640" s="2">
        <v>17001</v>
      </c>
      <c r="BN640" s="2">
        <v>0</v>
      </c>
      <c r="BO640" s="2" t="s">
        <v>6</v>
      </c>
      <c r="BP640" s="2">
        <v>0</v>
      </c>
      <c r="BQ640" s="2">
        <v>2</v>
      </c>
      <c r="BR640" s="2">
        <v>0</v>
      </c>
      <c r="BS640" s="2">
        <v>1</v>
      </c>
      <c r="BT640" s="2">
        <v>1</v>
      </c>
      <c r="BU640" s="2">
        <v>1</v>
      </c>
      <c r="BV640" s="2">
        <v>1</v>
      </c>
      <c r="BW640" s="2">
        <v>1</v>
      </c>
      <c r="BX640" s="2">
        <v>1</v>
      </c>
      <c r="BY640" s="2" t="s">
        <v>6</v>
      </c>
      <c r="BZ640" s="2">
        <v>128</v>
      </c>
      <c r="CA640" s="2">
        <v>83</v>
      </c>
      <c r="CB640" s="2"/>
      <c r="CC640" s="2"/>
      <c r="CD640" s="2"/>
      <c r="CE640" s="2"/>
      <c r="CF640" s="2">
        <v>0</v>
      </c>
      <c r="CG640" s="2">
        <v>0</v>
      </c>
      <c r="CH640" s="2"/>
      <c r="CI640" s="2"/>
      <c r="CJ640" s="2"/>
      <c r="CK640" s="2"/>
      <c r="CL640" s="2"/>
      <c r="CM640" s="2">
        <v>0</v>
      </c>
      <c r="CN640" s="2" t="s">
        <v>1583</v>
      </c>
      <c r="CO640" s="2">
        <v>0</v>
      </c>
      <c r="CP640" s="2">
        <f t="shared" si="733"/>
        <v>26.23</v>
      </c>
      <c r="CQ640" s="2">
        <f t="shared" si="734"/>
        <v>81.92</v>
      </c>
      <c r="CR640" s="2">
        <f t="shared" si="735"/>
        <v>59.912500000000001</v>
      </c>
      <c r="CS640" s="2">
        <f t="shared" si="736"/>
        <v>12.875</v>
      </c>
      <c r="CT640" s="2">
        <f t="shared" si="737"/>
        <v>120.474</v>
      </c>
      <c r="CU640" s="2">
        <f t="shared" si="738"/>
        <v>0</v>
      </c>
      <c r="CV640" s="2">
        <f t="shared" si="739"/>
        <v>12.5235</v>
      </c>
      <c r="CW640" s="2">
        <f t="shared" si="740"/>
        <v>1.0625</v>
      </c>
      <c r="CX640" s="2">
        <f t="shared" si="741"/>
        <v>0</v>
      </c>
      <c r="CY640" s="2">
        <f t="shared" si="742"/>
        <v>15.340999999999999</v>
      </c>
      <c r="CZ640" s="2">
        <f t="shared" si="743"/>
        <v>9.4713999999999992</v>
      </c>
      <c r="DA640" s="2"/>
      <c r="DB640" s="2"/>
      <c r="DC640" s="2" t="s">
        <v>6</v>
      </c>
      <c r="DD640" s="2" t="s">
        <v>6</v>
      </c>
      <c r="DE640" s="2" t="s">
        <v>96</v>
      </c>
      <c r="DF640" s="2" t="s">
        <v>96</v>
      </c>
      <c r="DG640" s="2" t="s">
        <v>97</v>
      </c>
      <c r="DH640" s="2" t="s">
        <v>6</v>
      </c>
      <c r="DI640" s="2" t="s">
        <v>97</v>
      </c>
      <c r="DJ640" s="2" t="s">
        <v>96</v>
      </c>
      <c r="DK640" s="2" t="s">
        <v>6</v>
      </c>
      <c r="DL640" s="2" t="s">
        <v>6</v>
      </c>
      <c r="DM640" s="2" t="s">
        <v>6</v>
      </c>
      <c r="DN640" s="2">
        <v>0</v>
      </c>
      <c r="DO640" s="2">
        <v>0</v>
      </c>
      <c r="DP640" s="2">
        <v>1</v>
      </c>
      <c r="DQ640" s="2">
        <v>1</v>
      </c>
      <c r="DR640" s="2"/>
      <c r="DS640" s="2"/>
      <c r="DT640" s="2"/>
      <c r="DU640" s="2">
        <v>1013</v>
      </c>
      <c r="DV640" s="2" t="s">
        <v>825</v>
      </c>
      <c r="DW640" s="2" t="s">
        <v>825</v>
      </c>
      <c r="DX640" s="2">
        <v>1</v>
      </c>
      <c r="DY640" s="2"/>
      <c r="DZ640" s="2"/>
      <c r="EA640" s="2"/>
      <c r="EB640" s="2"/>
      <c r="EC640" s="2"/>
      <c r="ED640" s="2"/>
      <c r="EE640" s="2">
        <v>16510515</v>
      </c>
      <c r="EF640" s="2">
        <v>2</v>
      </c>
      <c r="EG640" s="2" t="s">
        <v>20</v>
      </c>
      <c r="EH640" s="2">
        <v>0</v>
      </c>
      <c r="EI640" s="2" t="s">
        <v>6</v>
      </c>
      <c r="EJ640" s="2">
        <v>1</v>
      </c>
      <c r="EK640" s="2">
        <v>17001</v>
      </c>
      <c r="EL640" s="2" t="s">
        <v>827</v>
      </c>
      <c r="EM640" s="2" t="s">
        <v>828</v>
      </c>
      <c r="EN640" s="2"/>
      <c r="EO640" s="2" t="s">
        <v>100</v>
      </c>
      <c r="EP640" s="2"/>
      <c r="EQ640" s="2">
        <v>0</v>
      </c>
      <c r="ER640" s="2">
        <v>234.61</v>
      </c>
      <c r="ES640" s="2">
        <v>81.92</v>
      </c>
      <c r="ET640" s="2">
        <v>47.93</v>
      </c>
      <c r="EU640" s="2">
        <v>10.3</v>
      </c>
      <c r="EV640" s="2">
        <v>104.76</v>
      </c>
      <c r="EW640" s="2">
        <v>10.89</v>
      </c>
      <c r="EX640" s="2">
        <v>0.85</v>
      </c>
      <c r="EY640" s="2">
        <v>0</v>
      </c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>
        <v>0</v>
      </c>
      <c r="FR640" s="2">
        <f t="shared" si="744"/>
        <v>0</v>
      </c>
      <c r="FS640" s="2">
        <v>0</v>
      </c>
      <c r="FT640" s="2" t="s">
        <v>23</v>
      </c>
      <c r="FU640" s="2" t="s">
        <v>24</v>
      </c>
      <c r="FV640" s="2"/>
      <c r="FW640" s="2"/>
      <c r="FX640" s="2">
        <v>115.2</v>
      </c>
      <c r="FY640" s="2">
        <v>70.55</v>
      </c>
      <c r="FZ640" s="2"/>
      <c r="GA640" s="2" t="s">
        <v>6</v>
      </c>
      <c r="GB640" s="2"/>
      <c r="GC640" s="2"/>
      <c r="GD640" s="2">
        <v>0</v>
      </c>
      <c r="GE640" s="2"/>
      <c r="GF640" s="2">
        <v>1945972135</v>
      </c>
      <c r="GG640" s="2">
        <v>2</v>
      </c>
      <c r="GH640" s="2">
        <v>1</v>
      </c>
      <c r="GI640" s="2">
        <v>-2</v>
      </c>
      <c r="GJ640" s="2">
        <v>0</v>
      </c>
      <c r="GK640" s="2">
        <f>ROUND(R640*(R12)/100,2)</f>
        <v>0</v>
      </c>
      <c r="GL640" s="2">
        <f t="shared" si="745"/>
        <v>0</v>
      </c>
      <c r="GM640" s="2">
        <f t="shared" si="746"/>
        <v>51.04</v>
      </c>
      <c r="GN640" s="2">
        <f t="shared" si="747"/>
        <v>51.04</v>
      </c>
      <c r="GO640" s="2">
        <f t="shared" si="748"/>
        <v>0</v>
      </c>
      <c r="GP640" s="2">
        <f t="shared" si="749"/>
        <v>0</v>
      </c>
      <c r="GQ640" s="2"/>
      <c r="GR640" s="2">
        <v>0</v>
      </c>
      <c r="GS640" s="2">
        <v>3</v>
      </c>
      <c r="GT640" s="2">
        <v>0</v>
      </c>
      <c r="GU640" s="2" t="s">
        <v>6</v>
      </c>
      <c r="GV640" s="2">
        <f t="shared" si="750"/>
        <v>0</v>
      </c>
      <c r="GW640" s="2">
        <v>1</v>
      </c>
      <c r="GX640" s="2">
        <f t="shared" si="751"/>
        <v>0</v>
      </c>
      <c r="GY640" s="2"/>
      <c r="GZ640" s="2"/>
      <c r="HA640" s="2">
        <v>0</v>
      </c>
      <c r="HB640" s="2">
        <v>0</v>
      </c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>
        <v>0</v>
      </c>
      <c r="IL640" s="2"/>
      <c r="IM640" s="2"/>
      <c r="IN640" s="2"/>
      <c r="IO640" s="2"/>
      <c r="IP640" s="2"/>
      <c r="IQ640" s="2"/>
      <c r="IR640" s="2"/>
      <c r="IS640" s="2"/>
      <c r="IT640" s="2"/>
      <c r="IU640" s="2"/>
    </row>
    <row r="641" spans="1:255" x14ac:dyDescent="0.2">
      <c r="A641">
        <v>17</v>
      </c>
      <c r="B641">
        <v>1</v>
      </c>
      <c r="C641">
        <f>ROW(SmtRes!A1450)</f>
        <v>1450</v>
      </c>
      <c r="D641">
        <f>ROW(EtalonRes!A1428)</f>
        <v>1428</v>
      </c>
      <c r="E641" t="s">
        <v>926</v>
      </c>
      <c r="F641" t="s">
        <v>927</v>
      </c>
      <c r="G641" t="s">
        <v>928</v>
      </c>
      <c r="H641" t="s">
        <v>825</v>
      </c>
      <c r="I641">
        <f>ROUND(1/10,9)</f>
        <v>0.1</v>
      </c>
      <c r="J641">
        <v>0</v>
      </c>
      <c r="O641">
        <f t="shared" si="715"/>
        <v>187.03</v>
      </c>
      <c r="P641">
        <f t="shared" si="716"/>
        <v>58.41</v>
      </c>
      <c r="Q641">
        <f t="shared" si="717"/>
        <v>42.72</v>
      </c>
      <c r="R641">
        <f t="shared" si="718"/>
        <v>9.18</v>
      </c>
      <c r="S641">
        <f t="shared" si="719"/>
        <v>85.9</v>
      </c>
      <c r="T641">
        <f t="shared" si="720"/>
        <v>0</v>
      </c>
      <c r="U641">
        <f t="shared" si="721"/>
        <v>1.2523500000000001</v>
      </c>
      <c r="V641">
        <f t="shared" si="722"/>
        <v>0.10625000000000001</v>
      </c>
      <c r="W641">
        <f t="shared" si="723"/>
        <v>0</v>
      </c>
      <c r="X641">
        <f t="shared" si="724"/>
        <v>109.34</v>
      </c>
      <c r="Y641">
        <f t="shared" si="725"/>
        <v>67.510000000000005</v>
      </c>
      <c r="AA641">
        <v>16688586</v>
      </c>
      <c r="AB641">
        <f t="shared" si="726"/>
        <v>262.30650000000003</v>
      </c>
      <c r="AC641">
        <f t="shared" si="727"/>
        <v>81.92</v>
      </c>
      <c r="AD641">
        <f>ROUND(((((ET641*1.25))-((EU641*1.25)))+AE641),6)</f>
        <v>59.912500000000001</v>
      </c>
      <c r="AE641">
        <f>ROUND(((EU641*1.25)),6)</f>
        <v>12.875</v>
      </c>
      <c r="AF641">
        <f>ROUND(((EV641*1.15)),6)</f>
        <v>120.474</v>
      </c>
      <c r="AG641">
        <f t="shared" si="730"/>
        <v>0</v>
      </c>
      <c r="AH641">
        <f>((EW641*1.15))</f>
        <v>12.5235</v>
      </c>
      <c r="AI641">
        <f>((EX641*1.25))</f>
        <v>1.0625</v>
      </c>
      <c r="AJ641">
        <f t="shared" si="732"/>
        <v>0</v>
      </c>
      <c r="AK641">
        <v>234.61</v>
      </c>
      <c r="AL641">
        <v>81.92</v>
      </c>
      <c r="AM641">
        <v>47.93</v>
      </c>
      <c r="AN641">
        <v>10.3</v>
      </c>
      <c r="AO641">
        <v>104.76</v>
      </c>
      <c r="AP641">
        <v>0</v>
      </c>
      <c r="AQ641">
        <v>10.89</v>
      </c>
      <c r="AR641">
        <v>0.85</v>
      </c>
      <c r="AS641">
        <v>0</v>
      </c>
      <c r="AT641">
        <v>115</v>
      </c>
      <c r="AU641">
        <v>71</v>
      </c>
      <c r="AV641">
        <v>1</v>
      </c>
      <c r="AW641">
        <v>1</v>
      </c>
      <c r="AZ641">
        <v>7.13</v>
      </c>
      <c r="BA641">
        <v>7.13</v>
      </c>
      <c r="BB641">
        <v>7.13</v>
      </c>
      <c r="BC641">
        <v>7.13</v>
      </c>
      <c r="BD641" t="s">
        <v>6</v>
      </c>
      <c r="BE641" t="s">
        <v>6</v>
      </c>
      <c r="BF641" t="s">
        <v>6</v>
      </c>
      <c r="BG641" t="s">
        <v>6</v>
      </c>
      <c r="BH641">
        <v>0</v>
      </c>
      <c r="BI641">
        <v>1</v>
      </c>
      <c r="BJ641" t="s">
        <v>929</v>
      </c>
      <c r="BM641">
        <v>17001</v>
      </c>
      <c r="BN641">
        <v>0</v>
      </c>
      <c r="BO641" t="s">
        <v>6</v>
      </c>
      <c r="BP641">
        <v>0</v>
      </c>
      <c r="BQ641">
        <v>2</v>
      </c>
      <c r="BR641">
        <v>0</v>
      </c>
      <c r="BS641">
        <v>7.13</v>
      </c>
      <c r="BT641">
        <v>1</v>
      </c>
      <c r="BU641">
        <v>1</v>
      </c>
      <c r="BV641">
        <v>1</v>
      </c>
      <c r="BW641">
        <v>1</v>
      </c>
      <c r="BX641">
        <v>1</v>
      </c>
      <c r="BY641" t="s">
        <v>6</v>
      </c>
      <c r="BZ641">
        <v>128</v>
      </c>
      <c r="CA641">
        <v>83</v>
      </c>
      <c r="CF641">
        <v>0</v>
      </c>
      <c r="CG641">
        <v>0</v>
      </c>
      <c r="CM641">
        <v>0</v>
      </c>
      <c r="CN641" t="s">
        <v>1583</v>
      </c>
      <c r="CO641">
        <v>0</v>
      </c>
      <c r="CP641">
        <f t="shared" si="733"/>
        <v>187.03</v>
      </c>
      <c r="CQ641">
        <f t="shared" si="734"/>
        <v>584.08960000000002</v>
      </c>
      <c r="CR641">
        <f t="shared" si="735"/>
        <v>427.17612500000001</v>
      </c>
      <c r="CS641">
        <f t="shared" si="736"/>
        <v>91.798749999999998</v>
      </c>
      <c r="CT641">
        <f t="shared" si="737"/>
        <v>858.97962000000007</v>
      </c>
      <c r="CU641">
        <f t="shared" si="738"/>
        <v>0</v>
      </c>
      <c r="CV641">
        <f t="shared" si="739"/>
        <v>12.5235</v>
      </c>
      <c r="CW641">
        <f t="shared" si="740"/>
        <v>1.0625</v>
      </c>
      <c r="CX641">
        <f t="shared" si="741"/>
        <v>0</v>
      </c>
      <c r="CY641">
        <f t="shared" si="742"/>
        <v>109.34200000000001</v>
      </c>
      <c r="CZ641">
        <f t="shared" si="743"/>
        <v>67.506800000000013</v>
      </c>
      <c r="DC641" t="s">
        <v>6</v>
      </c>
      <c r="DD641" t="s">
        <v>6</v>
      </c>
      <c r="DE641" t="s">
        <v>96</v>
      </c>
      <c r="DF641" t="s">
        <v>96</v>
      </c>
      <c r="DG641" t="s">
        <v>97</v>
      </c>
      <c r="DH641" t="s">
        <v>6</v>
      </c>
      <c r="DI641" t="s">
        <v>97</v>
      </c>
      <c r="DJ641" t="s">
        <v>96</v>
      </c>
      <c r="DK641" t="s">
        <v>6</v>
      </c>
      <c r="DL641" t="s">
        <v>6</v>
      </c>
      <c r="DM641" t="s">
        <v>6</v>
      </c>
      <c r="DN641">
        <v>0</v>
      </c>
      <c r="DO641">
        <v>0</v>
      </c>
      <c r="DP641">
        <v>1</v>
      </c>
      <c r="DQ641">
        <v>1</v>
      </c>
      <c r="DU641">
        <v>1013</v>
      </c>
      <c r="DV641" t="s">
        <v>825</v>
      </c>
      <c r="DW641" t="s">
        <v>825</v>
      </c>
      <c r="DX641">
        <v>1</v>
      </c>
      <c r="EE641">
        <v>16510515</v>
      </c>
      <c r="EF641">
        <v>2</v>
      </c>
      <c r="EG641" t="s">
        <v>20</v>
      </c>
      <c r="EH641">
        <v>0</v>
      </c>
      <c r="EI641" t="s">
        <v>6</v>
      </c>
      <c r="EJ641">
        <v>1</v>
      </c>
      <c r="EK641">
        <v>17001</v>
      </c>
      <c r="EL641" t="s">
        <v>827</v>
      </c>
      <c r="EM641" t="s">
        <v>828</v>
      </c>
      <c r="EO641" t="s">
        <v>100</v>
      </c>
      <c r="EQ641">
        <v>0</v>
      </c>
      <c r="ER641">
        <v>234.61</v>
      </c>
      <c r="ES641">
        <v>81.92</v>
      </c>
      <c r="ET641">
        <v>47.93</v>
      </c>
      <c r="EU641">
        <v>10.3</v>
      </c>
      <c r="EV641">
        <v>104.76</v>
      </c>
      <c r="EW641">
        <v>10.89</v>
      </c>
      <c r="EX641">
        <v>0.85</v>
      </c>
      <c r="EY641">
        <v>0</v>
      </c>
      <c r="FQ641">
        <v>0</v>
      </c>
      <c r="FR641">
        <f t="shared" si="744"/>
        <v>0</v>
      </c>
      <c r="FS641">
        <v>0</v>
      </c>
      <c r="FT641" t="s">
        <v>23</v>
      </c>
      <c r="FU641" t="s">
        <v>24</v>
      </c>
      <c r="FX641">
        <v>115.2</v>
      </c>
      <c r="FY641">
        <v>70.55</v>
      </c>
      <c r="GA641" t="s">
        <v>6</v>
      </c>
      <c r="GD641">
        <v>0</v>
      </c>
      <c r="GF641">
        <v>1945972135</v>
      </c>
      <c r="GG641">
        <v>1</v>
      </c>
      <c r="GH641">
        <v>1</v>
      </c>
      <c r="GI641">
        <v>4</v>
      </c>
      <c r="GJ641">
        <v>0</v>
      </c>
      <c r="GK641">
        <f>ROUND(R641*(S12)/100,2)</f>
        <v>0</v>
      </c>
      <c r="GL641">
        <f t="shared" si="745"/>
        <v>0</v>
      </c>
      <c r="GM641">
        <f t="shared" si="746"/>
        <v>363.88</v>
      </c>
      <c r="GN641">
        <f t="shared" si="747"/>
        <v>363.88</v>
      </c>
      <c r="GO641">
        <f t="shared" si="748"/>
        <v>0</v>
      </c>
      <c r="GP641">
        <f t="shared" si="749"/>
        <v>0</v>
      </c>
      <c r="GR641">
        <v>0</v>
      </c>
      <c r="GS641">
        <v>3</v>
      </c>
      <c r="GT641">
        <v>0</v>
      </c>
      <c r="GU641" t="s">
        <v>6</v>
      </c>
      <c r="GV641">
        <f t="shared" si="750"/>
        <v>0</v>
      </c>
      <c r="GW641">
        <v>1</v>
      </c>
      <c r="GX641">
        <f t="shared" si="751"/>
        <v>0</v>
      </c>
      <c r="HA641">
        <v>0</v>
      </c>
      <c r="HB641">
        <v>0</v>
      </c>
      <c r="IK641">
        <v>0</v>
      </c>
    </row>
    <row r="642" spans="1:255" x14ac:dyDescent="0.2">
      <c r="A642" s="2">
        <v>18</v>
      </c>
      <c r="B642" s="2">
        <v>1</v>
      </c>
      <c r="C642" s="2">
        <v>1438</v>
      </c>
      <c r="D642" s="2"/>
      <c r="E642" s="2" t="s">
        <v>930</v>
      </c>
      <c r="F642" s="2" t="s">
        <v>931</v>
      </c>
      <c r="G642" s="2" t="s">
        <v>932</v>
      </c>
      <c r="H642" s="2" t="s">
        <v>168</v>
      </c>
      <c r="I642" s="2">
        <f>I640*J642</f>
        <v>1</v>
      </c>
      <c r="J642" s="2">
        <v>10</v>
      </c>
      <c r="K642" s="2"/>
      <c r="L642" s="2"/>
      <c r="M642" s="2"/>
      <c r="N642" s="2"/>
      <c r="O642" s="2">
        <f t="shared" si="715"/>
        <v>555.37</v>
      </c>
      <c r="P642" s="2">
        <f t="shared" si="716"/>
        <v>555.37</v>
      </c>
      <c r="Q642" s="2">
        <f t="shared" si="717"/>
        <v>0</v>
      </c>
      <c r="R642" s="2">
        <f t="shared" si="718"/>
        <v>0</v>
      </c>
      <c r="S642" s="2">
        <f t="shared" si="719"/>
        <v>0</v>
      </c>
      <c r="T642" s="2">
        <f t="shared" si="720"/>
        <v>0</v>
      </c>
      <c r="U642" s="2">
        <f t="shared" si="721"/>
        <v>0</v>
      </c>
      <c r="V642" s="2">
        <f t="shared" si="722"/>
        <v>0</v>
      </c>
      <c r="W642" s="2">
        <f t="shared" si="723"/>
        <v>0</v>
      </c>
      <c r="X642" s="2">
        <f t="shared" si="724"/>
        <v>0</v>
      </c>
      <c r="Y642" s="2">
        <f t="shared" si="725"/>
        <v>0</v>
      </c>
      <c r="Z642" s="2"/>
      <c r="AA642" s="2">
        <v>16688585</v>
      </c>
      <c r="AB642" s="2">
        <f t="shared" si="726"/>
        <v>555.37</v>
      </c>
      <c r="AC642" s="2">
        <f t="shared" si="727"/>
        <v>555.37</v>
      </c>
      <c r="AD642" s="2">
        <f>ROUND((((ET642)-(EU642))+AE642),6)</f>
        <v>0</v>
      </c>
      <c r="AE642" s="2">
        <f>ROUND((EU642),6)</f>
        <v>0</v>
      </c>
      <c r="AF642" s="2">
        <f>ROUND((EV642),6)</f>
        <v>0</v>
      </c>
      <c r="AG642" s="2">
        <f t="shared" si="730"/>
        <v>0</v>
      </c>
      <c r="AH642" s="2">
        <f>(EW642)</f>
        <v>0</v>
      </c>
      <c r="AI642" s="2">
        <f>(EX642)</f>
        <v>0</v>
      </c>
      <c r="AJ642" s="2">
        <f t="shared" si="732"/>
        <v>0</v>
      </c>
      <c r="AK642" s="2">
        <v>555.37</v>
      </c>
      <c r="AL642" s="2">
        <v>555.37</v>
      </c>
      <c r="AM642" s="2">
        <v>0</v>
      </c>
      <c r="AN642" s="2">
        <v>0</v>
      </c>
      <c r="AO642" s="2">
        <v>0</v>
      </c>
      <c r="AP642" s="2">
        <v>0</v>
      </c>
      <c r="AQ642" s="2">
        <v>0</v>
      </c>
      <c r="AR642" s="2">
        <v>0</v>
      </c>
      <c r="AS642" s="2">
        <v>0</v>
      </c>
      <c r="AT642" s="2">
        <v>115</v>
      </c>
      <c r="AU642" s="2">
        <v>71</v>
      </c>
      <c r="AV642" s="2">
        <v>1</v>
      </c>
      <c r="AW642" s="2">
        <v>1</v>
      </c>
      <c r="AX642" s="2"/>
      <c r="AY642" s="2"/>
      <c r="AZ642" s="2">
        <v>1</v>
      </c>
      <c r="BA642" s="2">
        <v>1</v>
      </c>
      <c r="BB642" s="2">
        <v>1</v>
      </c>
      <c r="BC642" s="2">
        <v>1</v>
      </c>
      <c r="BD642" s="2" t="s">
        <v>6</v>
      </c>
      <c r="BE642" s="2" t="s">
        <v>6</v>
      </c>
      <c r="BF642" s="2" t="s">
        <v>6</v>
      </c>
      <c r="BG642" s="2" t="s">
        <v>6</v>
      </c>
      <c r="BH642" s="2">
        <v>3</v>
      </c>
      <c r="BI642" s="2">
        <v>1</v>
      </c>
      <c r="BJ642" s="2" t="s">
        <v>933</v>
      </c>
      <c r="BK642" s="2"/>
      <c r="BL642" s="2"/>
      <c r="BM642" s="2">
        <v>17001</v>
      </c>
      <c r="BN642" s="2">
        <v>0</v>
      </c>
      <c r="BO642" s="2" t="s">
        <v>6</v>
      </c>
      <c r="BP642" s="2">
        <v>0</v>
      </c>
      <c r="BQ642" s="2">
        <v>2</v>
      </c>
      <c r="BR642" s="2">
        <v>0</v>
      </c>
      <c r="BS642" s="2">
        <v>1</v>
      </c>
      <c r="BT642" s="2">
        <v>1</v>
      </c>
      <c r="BU642" s="2">
        <v>1</v>
      </c>
      <c r="BV642" s="2">
        <v>1</v>
      </c>
      <c r="BW642" s="2">
        <v>1</v>
      </c>
      <c r="BX642" s="2">
        <v>1</v>
      </c>
      <c r="BY642" s="2" t="s">
        <v>6</v>
      </c>
      <c r="BZ642" s="2">
        <v>128</v>
      </c>
      <c r="CA642" s="2">
        <v>83</v>
      </c>
      <c r="CB642" s="2"/>
      <c r="CC642" s="2"/>
      <c r="CD642" s="2"/>
      <c r="CE642" s="2"/>
      <c r="CF642" s="2">
        <v>0</v>
      </c>
      <c r="CG642" s="2">
        <v>0</v>
      </c>
      <c r="CH642" s="2"/>
      <c r="CI642" s="2"/>
      <c r="CJ642" s="2"/>
      <c r="CK642" s="2"/>
      <c r="CL642" s="2"/>
      <c r="CM642" s="2">
        <v>0</v>
      </c>
      <c r="CN642" s="2" t="s">
        <v>6</v>
      </c>
      <c r="CO642" s="2">
        <v>0</v>
      </c>
      <c r="CP642" s="2">
        <f t="shared" si="733"/>
        <v>555.37</v>
      </c>
      <c r="CQ642" s="2">
        <f t="shared" si="734"/>
        <v>555.37</v>
      </c>
      <c r="CR642" s="2">
        <f t="shared" si="735"/>
        <v>0</v>
      </c>
      <c r="CS642" s="2">
        <f t="shared" si="736"/>
        <v>0</v>
      </c>
      <c r="CT642" s="2">
        <f t="shared" si="737"/>
        <v>0</v>
      </c>
      <c r="CU642" s="2">
        <f t="shared" si="738"/>
        <v>0</v>
      </c>
      <c r="CV642" s="2">
        <f t="shared" si="739"/>
        <v>0</v>
      </c>
      <c r="CW642" s="2">
        <f t="shared" si="740"/>
        <v>0</v>
      </c>
      <c r="CX642" s="2">
        <f t="shared" si="741"/>
        <v>0</v>
      </c>
      <c r="CY642" s="2">
        <f t="shared" si="742"/>
        <v>0</v>
      </c>
      <c r="CZ642" s="2">
        <f t="shared" si="743"/>
        <v>0</v>
      </c>
      <c r="DA642" s="2"/>
      <c r="DB642" s="2"/>
      <c r="DC642" s="2" t="s">
        <v>6</v>
      </c>
      <c r="DD642" s="2" t="s">
        <v>6</v>
      </c>
      <c r="DE642" s="2" t="s">
        <v>6</v>
      </c>
      <c r="DF642" s="2" t="s">
        <v>6</v>
      </c>
      <c r="DG642" s="2" t="s">
        <v>6</v>
      </c>
      <c r="DH642" s="2" t="s">
        <v>6</v>
      </c>
      <c r="DI642" s="2" t="s">
        <v>6</v>
      </c>
      <c r="DJ642" s="2" t="s">
        <v>6</v>
      </c>
      <c r="DK642" s="2" t="s">
        <v>6</v>
      </c>
      <c r="DL642" s="2" t="s">
        <v>6</v>
      </c>
      <c r="DM642" s="2" t="s">
        <v>6</v>
      </c>
      <c r="DN642" s="2">
        <v>0</v>
      </c>
      <c r="DO642" s="2">
        <v>0</v>
      </c>
      <c r="DP642" s="2">
        <v>1</v>
      </c>
      <c r="DQ642" s="2">
        <v>1</v>
      </c>
      <c r="DR642" s="2"/>
      <c r="DS642" s="2"/>
      <c r="DT642" s="2"/>
      <c r="DU642" s="2">
        <v>1013</v>
      </c>
      <c r="DV642" s="2" t="s">
        <v>168</v>
      </c>
      <c r="DW642" s="2" t="s">
        <v>168</v>
      </c>
      <c r="DX642" s="2">
        <v>1</v>
      </c>
      <c r="DY642" s="2"/>
      <c r="DZ642" s="2"/>
      <c r="EA642" s="2"/>
      <c r="EB642" s="2"/>
      <c r="EC642" s="2"/>
      <c r="ED642" s="2"/>
      <c r="EE642" s="2">
        <v>16510515</v>
      </c>
      <c r="EF642" s="2">
        <v>2</v>
      </c>
      <c r="EG642" s="2" t="s">
        <v>20</v>
      </c>
      <c r="EH642" s="2">
        <v>0</v>
      </c>
      <c r="EI642" s="2" t="s">
        <v>6</v>
      </c>
      <c r="EJ642" s="2">
        <v>1</v>
      </c>
      <c r="EK642" s="2">
        <v>17001</v>
      </c>
      <c r="EL642" s="2" t="s">
        <v>827</v>
      </c>
      <c r="EM642" s="2" t="s">
        <v>828</v>
      </c>
      <c r="EN642" s="2"/>
      <c r="EO642" s="2" t="s">
        <v>6</v>
      </c>
      <c r="EP642" s="2"/>
      <c r="EQ642" s="2">
        <v>0</v>
      </c>
      <c r="ER642" s="2">
        <v>555.37</v>
      </c>
      <c r="ES642" s="2">
        <v>555.37</v>
      </c>
      <c r="ET642" s="2">
        <v>0</v>
      </c>
      <c r="EU642" s="2">
        <v>0</v>
      </c>
      <c r="EV642" s="2">
        <v>0</v>
      </c>
      <c r="EW642" s="2">
        <v>0</v>
      </c>
      <c r="EX642" s="2">
        <v>0</v>
      </c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>
        <v>0</v>
      </c>
      <c r="FR642" s="2">
        <f t="shared" si="744"/>
        <v>0</v>
      </c>
      <c r="FS642" s="2">
        <v>0</v>
      </c>
      <c r="FT642" s="2" t="s">
        <v>23</v>
      </c>
      <c r="FU642" s="2" t="s">
        <v>24</v>
      </c>
      <c r="FV642" s="2"/>
      <c r="FW642" s="2"/>
      <c r="FX642" s="2">
        <v>115.2</v>
      </c>
      <c r="FY642" s="2">
        <v>70.55</v>
      </c>
      <c r="FZ642" s="2"/>
      <c r="GA642" s="2" t="s">
        <v>6</v>
      </c>
      <c r="GB642" s="2"/>
      <c r="GC642" s="2"/>
      <c r="GD642" s="2">
        <v>0</v>
      </c>
      <c r="GE642" s="2"/>
      <c r="GF642" s="2">
        <v>-1353567960</v>
      </c>
      <c r="GG642" s="2">
        <v>2</v>
      </c>
      <c r="GH642" s="2">
        <v>1</v>
      </c>
      <c r="GI642" s="2">
        <v>-2</v>
      </c>
      <c r="GJ642" s="2">
        <v>0</v>
      </c>
      <c r="GK642" s="2">
        <f>ROUND(R642*(R12)/100,2)</f>
        <v>0</v>
      </c>
      <c r="GL642" s="2">
        <f t="shared" si="745"/>
        <v>0</v>
      </c>
      <c r="GM642" s="2">
        <f t="shared" si="746"/>
        <v>555.37</v>
      </c>
      <c r="GN642" s="2">
        <f t="shared" si="747"/>
        <v>555.37</v>
      </c>
      <c r="GO642" s="2">
        <f t="shared" si="748"/>
        <v>0</v>
      </c>
      <c r="GP642" s="2">
        <f t="shared" si="749"/>
        <v>0</v>
      </c>
      <c r="GQ642" s="2"/>
      <c r="GR642" s="2">
        <v>0</v>
      </c>
      <c r="GS642" s="2">
        <v>3</v>
      </c>
      <c r="GT642" s="2">
        <v>0</v>
      </c>
      <c r="GU642" s="2" t="s">
        <v>6</v>
      </c>
      <c r="GV642" s="2">
        <f t="shared" si="750"/>
        <v>0</v>
      </c>
      <c r="GW642" s="2">
        <v>1</v>
      </c>
      <c r="GX642" s="2">
        <f t="shared" si="751"/>
        <v>0</v>
      </c>
      <c r="GY642" s="2"/>
      <c r="GZ642" s="2"/>
      <c r="HA642" s="2">
        <v>0</v>
      </c>
      <c r="HB642" s="2">
        <v>0</v>
      </c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>
        <v>0</v>
      </c>
      <c r="IL642" s="2"/>
      <c r="IM642" s="2"/>
      <c r="IN642" s="2"/>
      <c r="IO642" s="2"/>
      <c r="IP642" s="2"/>
      <c r="IQ642" s="2"/>
      <c r="IR642" s="2"/>
      <c r="IS642" s="2"/>
      <c r="IT642" s="2"/>
      <c r="IU642" s="2"/>
    </row>
    <row r="643" spans="1:255" x14ac:dyDescent="0.2">
      <c r="A643">
        <v>18</v>
      </c>
      <c r="B643">
        <v>1</v>
      </c>
      <c r="C643">
        <v>1450</v>
      </c>
      <c r="E643" t="s">
        <v>930</v>
      </c>
      <c r="F643" t="s">
        <v>931</v>
      </c>
      <c r="G643" t="s">
        <v>932</v>
      </c>
      <c r="H643" t="s">
        <v>168</v>
      </c>
      <c r="I643">
        <f>I641*J643</f>
        <v>1</v>
      </c>
      <c r="J643">
        <v>10</v>
      </c>
      <c r="O643">
        <f t="shared" si="715"/>
        <v>3959.79</v>
      </c>
      <c r="P643">
        <f t="shared" si="716"/>
        <v>3959.79</v>
      </c>
      <c r="Q643">
        <f t="shared" si="717"/>
        <v>0</v>
      </c>
      <c r="R643">
        <f t="shared" si="718"/>
        <v>0</v>
      </c>
      <c r="S643">
        <f t="shared" si="719"/>
        <v>0</v>
      </c>
      <c r="T643">
        <f t="shared" si="720"/>
        <v>0</v>
      </c>
      <c r="U643">
        <f t="shared" si="721"/>
        <v>0</v>
      </c>
      <c r="V643">
        <f t="shared" si="722"/>
        <v>0</v>
      </c>
      <c r="W643">
        <f t="shared" si="723"/>
        <v>0</v>
      </c>
      <c r="X643">
        <f t="shared" si="724"/>
        <v>0</v>
      </c>
      <c r="Y643">
        <f t="shared" si="725"/>
        <v>0</v>
      </c>
      <c r="AA643">
        <v>16688586</v>
      </c>
      <c r="AB643">
        <f t="shared" si="726"/>
        <v>555.37</v>
      </c>
      <c r="AC643">
        <f t="shared" si="727"/>
        <v>555.37</v>
      </c>
      <c r="AD643">
        <f>ROUND((((ET643)-(EU643))+AE643),6)</f>
        <v>0</v>
      </c>
      <c r="AE643">
        <f>ROUND((EU643),6)</f>
        <v>0</v>
      </c>
      <c r="AF643">
        <f>ROUND((EV643),6)</f>
        <v>0</v>
      </c>
      <c r="AG643">
        <f t="shared" si="730"/>
        <v>0</v>
      </c>
      <c r="AH643">
        <f>(EW643)</f>
        <v>0</v>
      </c>
      <c r="AI643">
        <f>(EX643)</f>
        <v>0</v>
      </c>
      <c r="AJ643">
        <f t="shared" si="732"/>
        <v>0</v>
      </c>
      <c r="AK643">
        <v>555.37</v>
      </c>
      <c r="AL643">
        <v>555.37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115</v>
      </c>
      <c r="AU643">
        <v>71</v>
      </c>
      <c r="AV643">
        <v>1</v>
      </c>
      <c r="AW643">
        <v>1</v>
      </c>
      <c r="AZ643">
        <v>7.13</v>
      </c>
      <c r="BA643">
        <v>1</v>
      </c>
      <c r="BB643">
        <v>1</v>
      </c>
      <c r="BC643">
        <v>7.13</v>
      </c>
      <c r="BD643" t="s">
        <v>6</v>
      </c>
      <c r="BE643" t="s">
        <v>6</v>
      </c>
      <c r="BF643" t="s">
        <v>6</v>
      </c>
      <c r="BG643" t="s">
        <v>6</v>
      </c>
      <c r="BH643">
        <v>3</v>
      </c>
      <c r="BI643">
        <v>1</v>
      </c>
      <c r="BJ643" t="s">
        <v>933</v>
      </c>
      <c r="BM643">
        <v>17001</v>
      </c>
      <c r="BN643">
        <v>0</v>
      </c>
      <c r="BO643" t="s">
        <v>6</v>
      </c>
      <c r="BP643">
        <v>0</v>
      </c>
      <c r="BQ643">
        <v>2</v>
      </c>
      <c r="BR643">
        <v>0</v>
      </c>
      <c r="BS643">
        <v>1</v>
      </c>
      <c r="BT643">
        <v>1</v>
      </c>
      <c r="BU643">
        <v>1</v>
      </c>
      <c r="BV643">
        <v>1</v>
      </c>
      <c r="BW643">
        <v>1</v>
      </c>
      <c r="BX643">
        <v>1</v>
      </c>
      <c r="BY643" t="s">
        <v>6</v>
      </c>
      <c r="BZ643">
        <v>128</v>
      </c>
      <c r="CA643">
        <v>83</v>
      </c>
      <c r="CF643">
        <v>0</v>
      </c>
      <c r="CG643">
        <v>0</v>
      </c>
      <c r="CM643">
        <v>0</v>
      </c>
      <c r="CN643" t="s">
        <v>6</v>
      </c>
      <c r="CO643">
        <v>0</v>
      </c>
      <c r="CP643">
        <f t="shared" si="733"/>
        <v>3959.79</v>
      </c>
      <c r="CQ643">
        <f t="shared" si="734"/>
        <v>3959.7880999999998</v>
      </c>
      <c r="CR643">
        <f t="shared" si="735"/>
        <v>0</v>
      </c>
      <c r="CS643">
        <f t="shared" si="736"/>
        <v>0</v>
      </c>
      <c r="CT643">
        <f t="shared" si="737"/>
        <v>0</v>
      </c>
      <c r="CU643">
        <f t="shared" si="738"/>
        <v>0</v>
      </c>
      <c r="CV643">
        <f t="shared" si="739"/>
        <v>0</v>
      </c>
      <c r="CW643">
        <f t="shared" si="740"/>
        <v>0</v>
      </c>
      <c r="CX643">
        <f t="shared" si="741"/>
        <v>0</v>
      </c>
      <c r="CY643">
        <f t="shared" si="742"/>
        <v>0</v>
      </c>
      <c r="CZ643">
        <f t="shared" si="743"/>
        <v>0</v>
      </c>
      <c r="DC643" t="s">
        <v>6</v>
      </c>
      <c r="DD643" t="s">
        <v>6</v>
      </c>
      <c r="DE643" t="s">
        <v>6</v>
      </c>
      <c r="DF643" t="s">
        <v>6</v>
      </c>
      <c r="DG643" t="s">
        <v>6</v>
      </c>
      <c r="DH643" t="s">
        <v>6</v>
      </c>
      <c r="DI643" t="s">
        <v>6</v>
      </c>
      <c r="DJ643" t="s">
        <v>6</v>
      </c>
      <c r="DK643" t="s">
        <v>6</v>
      </c>
      <c r="DL643" t="s">
        <v>6</v>
      </c>
      <c r="DM643" t="s">
        <v>6</v>
      </c>
      <c r="DN643">
        <v>0</v>
      </c>
      <c r="DO643">
        <v>0</v>
      </c>
      <c r="DP643">
        <v>1</v>
      </c>
      <c r="DQ643">
        <v>1</v>
      </c>
      <c r="DU643">
        <v>1013</v>
      </c>
      <c r="DV643" t="s">
        <v>168</v>
      </c>
      <c r="DW643" t="s">
        <v>168</v>
      </c>
      <c r="DX643">
        <v>1</v>
      </c>
      <c r="EE643">
        <v>16510515</v>
      </c>
      <c r="EF643">
        <v>2</v>
      </c>
      <c r="EG643" t="s">
        <v>20</v>
      </c>
      <c r="EH643">
        <v>0</v>
      </c>
      <c r="EI643" t="s">
        <v>6</v>
      </c>
      <c r="EJ643">
        <v>1</v>
      </c>
      <c r="EK643">
        <v>17001</v>
      </c>
      <c r="EL643" t="s">
        <v>827</v>
      </c>
      <c r="EM643" t="s">
        <v>828</v>
      </c>
      <c r="EO643" t="s">
        <v>6</v>
      </c>
      <c r="EQ643">
        <v>0</v>
      </c>
      <c r="ER643">
        <v>555.37</v>
      </c>
      <c r="ES643">
        <v>555.37</v>
      </c>
      <c r="ET643">
        <v>0</v>
      </c>
      <c r="EU643">
        <v>0</v>
      </c>
      <c r="EV643">
        <v>0</v>
      </c>
      <c r="EW643">
        <v>0</v>
      </c>
      <c r="EX643">
        <v>0</v>
      </c>
      <c r="FQ643">
        <v>0</v>
      </c>
      <c r="FR643">
        <f t="shared" si="744"/>
        <v>0</v>
      </c>
      <c r="FS643">
        <v>0</v>
      </c>
      <c r="FT643" t="s">
        <v>23</v>
      </c>
      <c r="FU643" t="s">
        <v>24</v>
      </c>
      <c r="FX643">
        <v>115.2</v>
      </c>
      <c r="FY643">
        <v>70.55</v>
      </c>
      <c r="GA643" t="s">
        <v>6</v>
      </c>
      <c r="GD643">
        <v>0</v>
      </c>
      <c r="GF643">
        <v>-1353567960</v>
      </c>
      <c r="GG643">
        <v>1</v>
      </c>
      <c r="GH643">
        <v>1</v>
      </c>
      <c r="GI643">
        <v>4</v>
      </c>
      <c r="GJ643">
        <v>0</v>
      </c>
      <c r="GK643">
        <f>ROUND(R643*(S12)/100,2)</f>
        <v>0</v>
      </c>
      <c r="GL643">
        <f t="shared" si="745"/>
        <v>0</v>
      </c>
      <c r="GM643">
        <f t="shared" si="746"/>
        <v>3959.79</v>
      </c>
      <c r="GN643">
        <f t="shared" si="747"/>
        <v>3959.79</v>
      </c>
      <c r="GO643">
        <f t="shared" si="748"/>
        <v>0</v>
      </c>
      <c r="GP643">
        <f t="shared" si="749"/>
        <v>0</v>
      </c>
      <c r="GR643">
        <v>0</v>
      </c>
      <c r="GS643">
        <v>3</v>
      </c>
      <c r="GT643">
        <v>0</v>
      </c>
      <c r="GU643" t="s">
        <v>6</v>
      </c>
      <c r="GV643">
        <f t="shared" si="750"/>
        <v>0</v>
      </c>
      <c r="GW643">
        <v>1</v>
      </c>
      <c r="GX643">
        <f t="shared" si="751"/>
        <v>0</v>
      </c>
      <c r="HA643">
        <v>0</v>
      </c>
      <c r="HB643">
        <v>0</v>
      </c>
      <c r="IK643">
        <v>0</v>
      </c>
    </row>
    <row r="644" spans="1:255" x14ac:dyDescent="0.2">
      <c r="A644" s="2">
        <v>17</v>
      </c>
      <c r="B644" s="2">
        <v>1</v>
      </c>
      <c r="C644" s="2">
        <f>ROW(SmtRes!A1463)</f>
        <v>1463</v>
      </c>
      <c r="D644" s="2">
        <f>ROW(EtalonRes!A1441)</f>
        <v>1441</v>
      </c>
      <c r="E644" s="2" t="s">
        <v>934</v>
      </c>
      <c r="F644" s="2" t="s">
        <v>935</v>
      </c>
      <c r="G644" s="2" t="s">
        <v>936</v>
      </c>
      <c r="H644" s="2" t="s">
        <v>825</v>
      </c>
      <c r="I644" s="2">
        <f>ROUND(2/10,9)</f>
        <v>0.2</v>
      </c>
      <c r="J644" s="2">
        <v>0</v>
      </c>
      <c r="K644" s="2"/>
      <c r="L644" s="2"/>
      <c r="M644" s="2"/>
      <c r="N644" s="2"/>
      <c r="O644" s="2">
        <f t="shared" si="715"/>
        <v>33.92</v>
      </c>
      <c r="P644" s="2">
        <f t="shared" si="716"/>
        <v>11.18</v>
      </c>
      <c r="Q644" s="2">
        <f t="shared" si="717"/>
        <v>2.85</v>
      </c>
      <c r="R644" s="2">
        <f t="shared" si="718"/>
        <v>0.64</v>
      </c>
      <c r="S644" s="2">
        <f t="shared" si="719"/>
        <v>19.89</v>
      </c>
      <c r="T644" s="2">
        <f t="shared" si="720"/>
        <v>0</v>
      </c>
      <c r="U644" s="2">
        <f t="shared" si="721"/>
        <v>2.0676999999999999</v>
      </c>
      <c r="V644" s="2">
        <f t="shared" si="722"/>
        <v>5.2500000000000005E-2</v>
      </c>
      <c r="W644" s="2">
        <f t="shared" si="723"/>
        <v>0</v>
      </c>
      <c r="X644" s="2">
        <f t="shared" si="724"/>
        <v>23.61</v>
      </c>
      <c r="Y644" s="2">
        <f t="shared" si="725"/>
        <v>14.58</v>
      </c>
      <c r="Z644" s="2"/>
      <c r="AA644" s="2">
        <v>16688585</v>
      </c>
      <c r="AB644" s="2">
        <f t="shared" si="726"/>
        <v>169.58949999999999</v>
      </c>
      <c r="AC644" s="2">
        <f t="shared" si="727"/>
        <v>55.9</v>
      </c>
      <c r="AD644" s="2">
        <f>ROUND(((((ET644*1.25))-((EU644*1.25)))+AE644),6)</f>
        <v>14.237500000000001</v>
      </c>
      <c r="AE644" s="2">
        <f>ROUND(((EU644*1.25)),6)</f>
        <v>3.2124999999999999</v>
      </c>
      <c r="AF644" s="2">
        <f>ROUND(((EV644*1.15)),6)</f>
        <v>99.451999999999998</v>
      </c>
      <c r="AG644" s="2">
        <f t="shared" si="730"/>
        <v>0</v>
      </c>
      <c r="AH644" s="2">
        <f>((EW644*1.15))</f>
        <v>10.3385</v>
      </c>
      <c r="AI644" s="2">
        <f>((EX644*1.25))</f>
        <v>0.26250000000000001</v>
      </c>
      <c r="AJ644" s="2">
        <f t="shared" si="732"/>
        <v>0</v>
      </c>
      <c r="AK644" s="2">
        <v>153.77000000000001</v>
      </c>
      <c r="AL644" s="2">
        <v>55.9</v>
      </c>
      <c r="AM644" s="2">
        <v>11.39</v>
      </c>
      <c r="AN644" s="2">
        <v>2.57</v>
      </c>
      <c r="AO644" s="2">
        <v>86.48</v>
      </c>
      <c r="AP644" s="2">
        <v>0</v>
      </c>
      <c r="AQ644" s="2">
        <v>8.99</v>
      </c>
      <c r="AR644" s="2">
        <v>0.21</v>
      </c>
      <c r="AS644" s="2">
        <v>0</v>
      </c>
      <c r="AT644" s="2">
        <v>115</v>
      </c>
      <c r="AU644" s="2">
        <v>71</v>
      </c>
      <c r="AV644" s="2">
        <v>1</v>
      </c>
      <c r="AW644" s="2">
        <v>1</v>
      </c>
      <c r="AX644" s="2"/>
      <c r="AY644" s="2"/>
      <c r="AZ644" s="2">
        <v>1</v>
      </c>
      <c r="BA644" s="2">
        <v>1</v>
      </c>
      <c r="BB644" s="2">
        <v>1</v>
      </c>
      <c r="BC644" s="2">
        <v>1</v>
      </c>
      <c r="BD644" s="2" t="s">
        <v>6</v>
      </c>
      <c r="BE644" s="2" t="s">
        <v>6</v>
      </c>
      <c r="BF644" s="2" t="s">
        <v>6</v>
      </c>
      <c r="BG644" s="2" t="s">
        <v>6</v>
      </c>
      <c r="BH644" s="2">
        <v>0</v>
      </c>
      <c r="BI644" s="2">
        <v>1</v>
      </c>
      <c r="BJ644" s="2" t="s">
        <v>937</v>
      </c>
      <c r="BK644" s="2"/>
      <c r="BL644" s="2"/>
      <c r="BM644" s="2">
        <v>17001</v>
      </c>
      <c r="BN644" s="2">
        <v>0</v>
      </c>
      <c r="BO644" s="2" t="s">
        <v>6</v>
      </c>
      <c r="BP644" s="2">
        <v>0</v>
      </c>
      <c r="BQ644" s="2">
        <v>2</v>
      </c>
      <c r="BR644" s="2">
        <v>0</v>
      </c>
      <c r="BS644" s="2">
        <v>1</v>
      </c>
      <c r="BT644" s="2">
        <v>1</v>
      </c>
      <c r="BU644" s="2">
        <v>1</v>
      </c>
      <c r="BV644" s="2">
        <v>1</v>
      </c>
      <c r="BW644" s="2">
        <v>1</v>
      </c>
      <c r="BX644" s="2">
        <v>1</v>
      </c>
      <c r="BY644" s="2" t="s">
        <v>6</v>
      </c>
      <c r="BZ644" s="2">
        <v>128</v>
      </c>
      <c r="CA644" s="2">
        <v>83</v>
      </c>
      <c r="CB644" s="2"/>
      <c r="CC644" s="2"/>
      <c r="CD644" s="2"/>
      <c r="CE644" s="2"/>
      <c r="CF644" s="2">
        <v>0</v>
      </c>
      <c r="CG644" s="2">
        <v>0</v>
      </c>
      <c r="CH644" s="2"/>
      <c r="CI644" s="2"/>
      <c r="CJ644" s="2"/>
      <c r="CK644" s="2"/>
      <c r="CL644" s="2"/>
      <c r="CM644" s="2">
        <v>0</v>
      </c>
      <c r="CN644" s="2" t="s">
        <v>1583</v>
      </c>
      <c r="CO644" s="2">
        <v>0</v>
      </c>
      <c r="CP644" s="2">
        <f t="shared" si="733"/>
        <v>33.92</v>
      </c>
      <c r="CQ644" s="2">
        <f t="shared" si="734"/>
        <v>55.9</v>
      </c>
      <c r="CR644" s="2">
        <f t="shared" si="735"/>
        <v>14.237500000000001</v>
      </c>
      <c r="CS644" s="2">
        <f t="shared" si="736"/>
        <v>3.2124999999999999</v>
      </c>
      <c r="CT644" s="2">
        <f t="shared" si="737"/>
        <v>99.451999999999998</v>
      </c>
      <c r="CU644" s="2">
        <f t="shared" si="738"/>
        <v>0</v>
      </c>
      <c r="CV644" s="2">
        <f t="shared" si="739"/>
        <v>10.3385</v>
      </c>
      <c r="CW644" s="2">
        <f t="shared" si="740"/>
        <v>0.26250000000000001</v>
      </c>
      <c r="CX644" s="2">
        <f t="shared" si="741"/>
        <v>0</v>
      </c>
      <c r="CY644" s="2">
        <f t="shared" si="742"/>
        <v>23.609500000000004</v>
      </c>
      <c r="CZ644" s="2">
        <f t="shared" si="743"/>
        <v>14.576300000000002</v>
      </c>
      <c r="DA644" s="2"/>
      <c r="DB644" s="2"/>
      <c r="DC644" s="2" t="s">
        <v>6</v>
      </c>
      <c r="DD644" s="2" t="s">
        <v>6</v>
      </c>
      <c r="DE644" s="2" t="s">
        <v>96</v>
      </c>
      <c r="DF644" s="2" t="s">
        <v>96</v>
      </c>
      <c r="DG644" s="2" t="s">
        <v>97</v>
      </c>
      <c r="DH644" s="2" t="s">
        <v>6</v>
      </c>
      <c r="DI644" s="2" t="s">
        <v>97</v>
      </c>
      <c r="DJ644" s="2" t="s">
        <v>96</v>
      </c>
      <c r="DK644" s="2" t="s">
        <v>6</v>
      </c>
      <c r="DL644" s="2" t="s">
        <v>6</v>
      </c>
      <c r="DM644" s="2" t="s">
        <v>6</v>
      </c>
      <c r="DN644" s="2">
        <v>0</v>
      </c>
      <c r="DO644" s="2">
        <v>0</v>
      </c>
      <c r="DP644" s="2">
        <v>1</v>
      </c>
      <c r="DQ644" s="2">
        <v>1</v>
      </c>
      <c r="DR644" s="2"/>
      <c r="DS644" s="2"/>
      <c r="DT644" s="2"/>
      <c r="DU644" s="2">
        <v>1013</v>
      </c>
      <c r="DV644" s="2" t="s">
        <v>825</v>
      </c>
      <c r="DW644" s="2" t="s">
        <v>825</v>
      </c>
      <c r="DX644" s="2">
        <v>1</v>
      </c>
      <c r="DY644" s="2"/>
      <c r="DZ644" s="2"/>
      <c r="EA644" s="2"/>
      <c r="EB644" s="2"/>
      <c r="EC644" s="2"/>
      <c r="ED644" s="2"/>
      <c r="EE644" s="2">
        <v>16510515</v>
      </c>
      <c r="EF644" s="2">
        <v>2</v>
      </c>
      <c r="EG644" s="2" t="s">
        <v>20</v>
      </c>
      <c r="EH644" s="2">
        <v>0</v>
      </c>
      <c r="EI644" s="2" t="s">
        <v>6</v>
      </c>
      <c r="EJ644" s="2">
        <v>1</v>
      </c>
      <c r="EK644" s="2">
        <v>17001</v>
      </c>
      <c r="EL644" s="2" t="s">
        <v>827</v>
      </c>
      <c r="EM644" s="2" t="s">
        <v>828</v>
      </c>
      <c r="EN644" s="2"/>
      <c r="EO644" s="2" t="s">
        <v>100</v>
      </c>
      <c r="EP644" s="2"/>
      <c r="EQ644" s="2">
        <v>0</v>
      </c>
      <c r="ER644" s="2">
        <v>153.77000000000001</v>
      </c>
      <c r="ES644" s="2">
        <v>55.9</v>
      </c>
      <c r="ET644" s="2">
        <v>11.39</v>
      </c>
      <c r="EU644" s="2">
        <v>2.57</v>
      </c>
      <c r="EV644" s="2">
        <v>86.48</v>
      </c>
      <c r="EW644" s="2">
        <v>8.99</v>
      </c>
      <c r="EX644" s="2">
        <v>0.21</v>
      </c>
      <c r="EY644" s="2">
        <v>0</v>
      </c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>
        <v>0</v>
      </c>
      <c r="FR644" s="2">
        <f t="shared" si="744"/>
        <v>0</v>
      </c>
      <c r="FS644" s="2">
        <v>0</v>
      </c>
      <c r="FT644" s="2" t="s">
        <v>23</v>
      </c>
      <c r="FU644" s="2" t="s">
        <v>24</v>
      </c>
      <c r="FV644" s="2"/>
      <c r="FW644" s="2"/>
      <c r="FX644" s="2">
        <v>115.2</v>
      </c>
      <c r="FY644" s="2">
        <v>70.55</v>
      </c>
      <c r="FZ644" s="2"/>
      <c r="GA644" s="2" t="s">
        <v>6</v>
      </c>
      <c r="GB644" s="2"/>
      <c r="GC644" s="2"/>
      <c r="GD644" s="2">
        <v>0</v>
      </c>
      <c r="GE644" s="2"/>
      <c r="GF644" s="2">
        <v>-480512061</v>
      </c>
      <c r="GG644" s="2">
        <v>2</v>
      </c>
      <c r="GH644" s="2">
        <v>1</v>
      </c>
      <c r="GI644" s="2">
        <v>-2</v>
      </c>
      <c r="GJ644" s="2">
        <v>0</v>
      </c>
      <c r="GK644" s="2">
        <f>ROUND(R644*(R12)/100,2)</f>
        <v>0</v>
      </c>
      <c r="GL644" s="2">
        <f t="shared" si="745"/>
        <v>0</v>
      </c>
      <c r="GM644" s="2">
        <f t="shared" si="746"/>
        <v>72.11</v>
      </c>
      <c r="GN644" s="2">
        <f t="shared" si="747"/>
        <v>72.11</v>
      </c>
      <c r="GO644" s="2">
        <f t="shared" si="748"/>
        <v>0</v>
      </c>
      <c r="GP644" s="2">
        <f t="shared" si="749"/>
        <v>0</v>
      </c>
      <c r="GQ644" s="2"/>
      <c r="GR644" s="2">
        <v>0</v>
      </c>
      <c r="GS644" s="2">
        <v>3</v>
      </c>
      <c r="GT644" s="2">
        <v>0</v>
      </c>
      <c r="GU644" s="2" t="s">
        <v>6</v>
      </c>
      <c r="GV644" s="2">
        <f t="shared" si="750"/>
        <v>0</v>
      </c>
      <c r="GW644" s="2">
        <v>1</v>
      </c>
      <c r="GX644" s="2">
        <f t="shared" si="751"/>
        <v>0</v>
      </c>
      <c r="GY644" s="2"/>
      <c r="GZ644" s="2"/>
      <c r="HA644" s="2">
        <v>0</v>
      </c>
      <c r="HB644" s="2">
        <v>0</v>
      </c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>
        <v>0</v>
      </c>
      <c r="IL644" s="2"/>
      <c r="IM644" s="2"/>
      <c r="IN644" s="2"/>
      <c r="IO644" s="2"/>
      <c r="IP644" s="2"/>
      <c r="IQ644" s="2"/>
      <c r="IR644" s="2"/>
      <c r="IS644" s="2"/>
      <c r="IT644" s="2"/>
      <c r="IU644" s="2"/>
    </row>
    <row r="645" spans="1:255" x14ac:dyDescent="0.2">
      <c r="A645">
        <v>17</v>
      </c>
      <c r="B645">
        <v>1</v>
      </c>
      <c r="C645">
        <f>ROW(SmtRes!A1476)</f>
        <v>1476</v>
      </c>
      <c r="D645">
        <f>ROW(EtalonRes!A1454)</f>
        <v>1454</v>
      </c>
      <c r="E645" t="s">
        <v>934</v>
      </c>
      <c r="F645" t="s">
        <v>935</v>
      </c>
      <c r="G645" t="s">
        <v>936</v>
      </c>
      <c r="H645" t="s">
        <v>825</v>
      </c>
      <c r="I645">
        <f>ROUND(2/10,9)</f>
        <v>0.2</v>
      </c>
      <c r="J645">
        <v>0</v>
      </c>
      <c r="O645">
        <f t="shared" si="715"/>
        <v>241.83</v>
      </c>
      <c r="P645">
        <f t="shared" si="716"/>
        <v>79.709999999999994</v>
      </c>
      <c r="Q645">
        <f t="shared" si="717"/>
        <v>20.3</v>
      </c>
      <c r="R645">
        <f t="shared" si="718"/>
        <v>4.58</v>
      </c>
      <c r="S645">
        <f t="shared" si="719"/>
        <v>141.82</v>
      </c>
      <c r="T645">
        <f t="shared" si="720"/>
        <v>0</v>
      </c>
      <c r="U645">
        <f t="shared" si="721"/>
        <v>2.0676999999999999</v>
      </c>
      <c r="V645">
        <f t="shared" si="722"/>
        <v>5.2500000000000005E-2</v>
      </c>
      <c r="W645">
        <f t="shared" si="723"/>
        <v>0</v>
      </c>
      <c r="X645">
        <f t="shared" si="724"/>
        <v>168.36</v>
      </c>
      <c r="Y645">
        <f t="shared" si="725"/>
        <v>103.94</v>
      </c>
      <c r="AA645">
        <v>16688586</v>
      </c>
      <c r="AB645">
        <f t="shared" si="726"/>
        <v>169.58949999999999</v>
      </c>
      <c r="AC645">
        <f t="shared" si="727"/>
        <v>55.9</v>
      </c>
      <c r="AD645">
        <f>ROUND(((((ET645*1.25))-((EU645*1.25)))+AE645),6)</f>
        <v>14.237500000000001</v>
      </c>
      <c r="AE645">
        <f>ROUND(((EU645*1.25)),6)</f>
        <v>3.2124999999999999</v>
      </c>
      <c r="AF645">
        <f>ROUND(((EV645*1.15)),6)</f>
        <v>99.451999999999998</v>
      </c>
      <c r="AG645">
        <f t="shared" si="730"/>
        <v>0</v>
      </c>
      <c r="AH645">
        <f>((EW645*1.15))</f>
        <v>10.3385</v>
      </c>
      <c r="AI645">
        <f>((EX645*1.25))</f>
        <v>0.26250000000000001</v>
      </c>
      <c r="AJ645">
        <f t="shared" si="732"/>
        <v>0</v>
      </c>
      <c r="AK645">
        <v>153.77000000000001</v>
      </c>
      <c r="AL645">
        <v>55.9</v>
      </c>
      <c r="AM645">
        <v>11.39</v>
      </c>
      <c r="AN645">
        <v>2.57</v>
      </c>
      <c r="AO645">
        <v>86.48</v>
      </c>
      <c r="AP645">
        <v>0</v>
      </c>
      <c r="AQ645">
        <v>8.99</v>
      </c>
      <c r="AR645">
        <v>0.21</v>
      </c>
      <c r="AS645">
        <v>0</v>
      </c>
      <c r="AT645">
        <v>115</v>
      </c>
      <c r="AU645">
        <v>71</v>
      </c>
      <c r="AV645">
        <v>1</v>
      </c>
      <c r="AW645">
        <v>1</v>
      </c>
      <c r="AZ645">
        <v>7.13</v>
      </c>
      <c r="BA645">
        <v>7.13</v>
      </c>
      <c r="BB645">
        <v>7.13</v>
      </c>
      <c r="BC645">
        <v>7.13</v>
      </c>
      <c r="BD645" t="s">
        <v>6</v>
      </c>
      <c r="BE645" t="s">
        <v>6</v>
      </c>
      <c r="BF645" t="s">
        <v>6</v>
      </c>
      <c r="BG645" t="s">
        <v>6</v>
      </c>
      <c r="BH645">
        <v>0</v>
      </c>
      <c r="BI645">
        <v>1</v>
      </c>
      <c r="BJ645" t="s">
        <v>937</v>
      </c>
      <c r="BM645">
        <v>17001</v>
      </c>
      <c r="BN645">
        <v>0</v>
      </c>
      <c r="BO645" t="s">
        <v>6</v>
      </c>
      <c r="BP645">
        <v>0</v>
      </c>
      <c r="BQ645">
        <v>2</v>
      </c>
      <c r="BR645">
        <v>0</v>
      </c>
      <c r="BS645">
        <v>7.13</v>
      </c>
      <c r="BT645">
        <v>1</v>
      </c>
      <c r="BU645">
        <v>1</v>
      </c>
      <c r="BV645">
        <v>1</v>
      </c>
      <c r="BW645">
        <v>1</v>
      </c>
      <c r="BX645">
        <v>1</v>
      </c>
      <c r="BY645" t="s">
        <v>6</v>
      </c>
      <c r="BZ645">
        <v>128</v>
      </c>
      <c r="CA645">
        <v>83</v>
      </c>
      <c r="CF645">
        <v>0</v>
      </c>
      <c r="CG645">
        <v>0</v>
      </c>
      <c r="CM645">
        <v>0</v>
      </c>
      <c r="CN645" t="s">
        <v>1583</v>
      </c>
      <c r="CO645">
        <v>0</v>
      </c>
      <c r="CP645">
        <f t="shared" si="733"/>
        <v>241.82999999999998</v>
      </c>
      <c r="CQ645">
        <f t="shared" si="734"/>
        <v>398.56700000000001</v>
      </c>
      <c r="CR645">
        <f t="shared" si="735"/>
        <v>101.51337500000001</v>
      </c>
      <c r="CS645">
        <f t="shared" si="736"/>
        <v>22.905124999999998</v>
      </c>
      <c r="CT645">
        <f t="shared" si="737"/>
        <v>709.09276</v>
      </c>
      <c r="CU645">
        <f t="shared" si="738"/>
        <v>0</v>
      </c>
      <c r="CV645">
        <f t="shared" si="739"/>
        <v>10.3385</v>
      </c>
      <c r="CW645">
        <f t="shared" si="740"/>
        <v>0.26250000000000001</v>
      </c>
      <c r="CX645">
        <f t="shared" si="741"/>
        <v>0</v>
      </c>
      <c r="CY645">
        <f t="shared" si="742"/>
        <v>168.36</v>
      </c>
      <c r="CZ645">
        <f t="shared" si="743"/>
        <v>103.944</v>
      </c>
      <c r="DC645" t="s">
        <v>6</v>
      </c>
      <c r="DD645" t="s">
        <v>6</v>
      </c>
      <c r="DE645" t="s">
        <v>96</v>
      </c>
      <c r="DF645" t="s">
        <v>96</v>
      </c>
      <c r="DG645" t="s">
        <v>97</v>
      </c>
      <c r="DH645" t="s">
        <v>6</v>
      </c>
      <c r="DI645" t="s">
        <v>97</v>
      </c>
      <c r="DJ645" t="s">
        <v>96</v>
      </c>
      <c r="DK645" t="s">
        <v>6</v>
      </c>
      <c r="DL645" t="s">
        <v>6</v>
      </c>
      <c r="DM645" t="s">
        <v>6</v>
      </c>
      <c r="DN645">
        <v>0</v>
      </c>
      <c r="DO645">
        <v>0</v>
      </c>
      <c r="DP645">
        <v>1</v>
      </c>
      <c r="DQ645">
        <v>1</v>
      </c>
      <c r="DU645">
        <v>1013</v>
      </c>
      <c r="DV645" t="s">
        <v>825</v>
      </c>
      <c r="DW645" t="s">
        <v>825</v>
      </c>
      <c r="DX645">
        <v>1</v>
      </c>
      <c r="EE645">
        <v>16510515</v>
      </c>
      <c r="EF645">
        <v>2</v>
      </c>
      <c r="EG645" t="s">
        <v>20</v>
      </c>
      <c r="EH645">
        <v>0</v>
      </c>
      <c r="EI645" t="s">
        <v>6</v>
      </c>
      <c r="EJ645">
        <v>1</v>
      </c>
      <c r="EK645">
        <v>17001</v>
      </c>
      <c r="EL645" t="s">
        <v>827</v>
      </c>
      <c r="EM645" t="s">
        <v>828</v>
      </c>
      <c r="EO645" t="s">
        <v>100</v>
      </c>
      <c r="EQ645">
        <v>0</v>
      </c>
      <c r="ER645">
        <v>153.77000000000001</v>
      </c>
      <c r="ES645">
        <v>55.9</v>
      </c>
      <c r="ET645">
        <v>11.39</v>
      </c>
      <c r="EU645">
        <v>2.57</v>
      </c>
      <c r="EV645">
        <v>86.48</v>
      </c>
      <c r="EW645">
        <v>8.99</v>
      </c>
      <c r="EX645">
        <v>0.21</v>
      </c>
      <c r="EY645">
        <v>0</v>
      </c>
      <c r="FQ645">
        <v>0</v>
      </c>
      <c r="FR645">
        <f t="shared" si="744"/>
        <v>0</v>
      </c>
      <c r="FS645">
        <v>0</v>
      </c>
      <c r="FT645" t="s">
        <v>23</v>
      </c>
      <c r="FU645" t="s">
        <v>24</v>
      </c>
      <c r="FX645">
        <v>115.2</v>
      </c>
      <c r="FY645">
        <v>70.55</v>
      </c>
      <c r="GA645" t="s">
        <v>6</v>
      </c>
      <c r="GD645">
        <v>0</v>
      </c>
      <c r="GF645">
        <v>-480512061</v>
      </c>
      <c r="GG645">
        <v>1</v>
      </c>
      <c r="GH645">
        <v>1</v>
      </c>
      <c r="GI645">
        <v>4</v>
      </c>
      <c r="GJ645">
        <v>0</v>
      </c>
      <c r="GK645">
        <f>ROUND(R645*(S12)/100,2)</f>
        <v>0</v>
      </c>
      <c r="GL645">
        <f t="shared" si="745"/>
        <v>0</v>
      </c>
      <c r="GM645">
        <f t="shared" si="746"/>
        <v>514.13</v>
      </c>
      <c r="GN645">
        <f t="shared" si="747"/>
        <v>514.13</v>
      </c>
      <c r="GO645">
        <f t="shared" si="748"/>
        <v>0</v>
      </c>
      <c r="GP645">
        <f t="shared" si="749"/>
        <v>0</v>
      </c>
      <c r="GR645">
        <v>0</v>
      </c>
      <c r="GS645">
        <v>3</v>
      </c>
      <c r="GT645">
        <v>0</v>
      </c>
      <c r="GU645" t="s">
        <v>6</v>
      </c>
      <c r="GV645">
        <f t="shared" si="750"/>
        <v>0</v>
      </c>
      <c r="GW645">
        <v>1</v>
      </c>
      <c r="GX645">
        <f t="shared" si="751"/>
        <v>0</v>
      </c>
      <c r="HA645">
        <v>0</v>
      </c>
      <c r="HB645">
        <v>0</v>
      </c>
      <c r="IK645">
        <v>0</v>
      </c>
    </row>
    <row r="646" spans="1:255" x14ac:dyDescent="0.2">
      <c r="A646" s="2">
        <v>18</v>
      </c>
      <c r="B646" s="2">
        <v>1</v>
      </c>
      <c r="C646" s="2">
        <v>1460</v>
      </c>
      <c r="D646" s="2"/>
      <c r="E646" s="2" t="s">
        <v>938</v>
      </c>
      <c r="F646" s="2" t="s">
        <v>939</v>
      </c>
      <c r="G646" s="2" t="s">
        <v>940</v>
      </c>
      <c r="H646" s="2" t="s">
        <v>268</v>
      </c>
      <c r="I646" s="2">
        <f>I644*J646</f>
        <v>2</v>
      </c>
      <c r="J646" s="2">
        <v>10</v>
      </c>
      <c r="K646" s="2"/>
      <c r="L646" s="2"/>
      <c r="M646" s="2"/>
      <c r="N646" s="2"/>
      <c r="O646" s="2">
        <f t="shared" si="715"/>
        <v>921.34</v>
      </c>
      <c r="P646" s="2">
        <f t="shared" si="716"/>
        <v>921.34</v>
      </c>
      <c r="Q646" s="2">
        <f t="shared" si="717"/>
        <v>0</v>
      </c>
      <c r="R646" s="2">
        <f t="shared" si="718"/>
        <v>0</v>
      </c>
      <c r="S646" s="2">
        <f t="shared" si="719"/>
        <v>0</v>
      </c>
      <c r="T646" s="2">
        <f t="shared" si="720"/>
        <v>0</v>
      </c>
      <c r="U646" s="2">
        <f t="shared" si="721"/>
        <v>0</v>
      </c>
      <c r="V646" s="2">
        <f t="shared" si="722"/>
        <v>0</v>
      </c>
      <c r="W646" s="2">
        <f t="shared" si="723"/>
        <v>0</v>
      </c>
      <c r="X646" s="2">
        <f t="shared" si="724"/>
        <v>0</v>
      </c>
      <c r="Y646" s="2">
        <f t="shared" si="725"/>
        <v>0</v>
      </c>
      <c r="Z646" s="2"/>
      <c r="AA646" s="2">
        <v>16688585</v>
      </c>
      <c r="AB646" s="2">
        <f t="shared" si="726"/>
        <v>460.67</v>
      </c>
      <c r="AC646" s="2">
        <f t="shared" si="727"/>
        <v>460.67</v>
      </c>
      <c r="AD646" s="2">
        <f t="shared" ref="AD646:AD653" si="754">ROUND((((ET646)-(EU646))+AE646),6)</f>
        <v>0</v>
      </c>
      <c r="AE646" s="2">
        <f t="shared" ref="AE646:AF653" si="755">ROUND((EU646),6)</f>
        <v>0</v>
      </c>
      <c r="AF646" s="2">
        <f t="shared" si="755"/>
        <v>0</v>
      </c>
      <c r="AG646" s="2">
        <f t="shared" si="730"/>
        <v>0</v>
      </c>
      <c r="AH646" s="2">
        <f t="shared" ref="AH646:AI653" si="756">(EW646)</f>
        <v>0</v>
      </c>
      <c r="AI646" s="2">
        <f t="shared" si="756"/>
        <v>0</v>
      </c>
      <c r="AJ646" s="2">
        <f t="shared" si="732"/>
        <v>0</v>
      </c>
      <c r="AK646" s="2">
        <v>460.67</v>
      </c>
      <c r="AL646" s="2">
        <v>460.67</v>
      </c>
      <c r="AM646" s="2">
        <v>0</v>
      </c>
      <c r="AN646" s="2">
        <v>0</v>
      </c>
      <c r="AO646" s="2">
        <v>0</v>
      </c>
      <c r="AP646" s="2">
        <v>0</v>
      </c>
      <c r="AQ646" s="2">
        <v>0</v>
      </c>
      <c r="AR646" s="2">
        <v>0</v>
      </c>
      <c r="AS646" s="2">
        <v>0</v>
      </c>
      <c r="AT646" s="2">
        <v>115</v>
      </c>
      <c r="AU646" s="2">
        <v>71</v>
      </c>
      <c r="AV646" s="2">
        <v>1</v>
      </c>
      <c r="AW646" s="2">
        <v>1</v>
      </c>
      <c r="AX646" s="2"/>
      <c r="AY646" s="2"/>
      <c r="AZ646" s="2">
        <v>1</v>
      </c>
      <c r="BA646" s="2">
        <v>1</v>
      </c>
      <c r="BB646" s="2">
        <v>1</v>
      </c>
      <c r="BC646" s="2">
        <v>1</v>
      </c>
      <c r="BD646" s="2" t="s">
        <v>6</v>
      </c>
      <c r="BE646" s="2" t="s">
        <v>6</v>
      </c>
      <c r="BF646" s="2" t="s">
        <v>6</v>
      </c>
      <c r="BG646" s="2" t="s">
        <v>6</v>
      </c>
      <c r="BH646" s="2">
        <v>3</v>
      </c>
      <c r="BI646" s="2">
        <v>1</v>
      </c>
      <c r="BJ646" s="2" t="s">
        <v>941</v>
      </c>
      <c r="BK646" s="2"/>
      <c r="BL646" s="2"/>
      <c r="BM646" s="2">
        <v>17001</v>
      </c>
      <c r="BN646" s="2">
        <v>0</v>
      </c>
      <c r="BO646" s="2" t="s">
        <v>6</v>
      </c>
      <c r="BP646" s="2">
        <v>0</v>
      </c>
      <c r="BQ646" s="2">
        <v>2</v>
      </c>
      <c r="BR646" s="2">
        <v>0</v>
      </c>
      <c r="BS646" s="2">
        <v>1</v>
      </c>
      <c r="BT646" s="2">
        <v>1</v>
      </c>
      <c r="BU646" s="2">
        <v>1</v>
      </c>
      <c r="BV646" s="2">
        <v>1</v>
      </c>
      <c r="BW646" s="2">
        <v>1</v>
      </c>
      <c r="BX646" s="2">
        <v>1</v>
      </c>
      <c r="BY646" s="2" t="s">
        <v>6</v>
      </c>
      <c r="BZ646" s="2">
        <v>128</v>
      </c>
      <c r="CA646" s="2">
        <v>83</v>
      </c>
      <c r="CB646" s="2"/>
      <c r="CC646" s="2"/>
      <c r="CD646" s="2"/>
      <c r="CE646" s="2"/>
      <c r="CF646" s="2">
        <v>0</v>
      </c>
      <c r="CG646" s="2">
        <v>0</v>
      </c>
      <c r="CH646" s="2"/>
      <c r="CI646" s="2"/>
      <c r="CJ646" s="2"/>
      <c r="CK646" s="2"/>
      <c r="CL646" s="2"/>
      <c r="CM646" s="2">
        <v>0</v>
      </c>
      <c r="CN646" s="2" t="s">
        <v>6</v>
      </c>
      <c r="CO646" s="2">
        <v>0</v>
      </c>
      <c r="CP646" s="2">
        <f t="shared" si="733"/>
        <v>921.34</v>
      </c>
      <c r="CQ646" s="2">
        <f t="shared" si="734"/>
        <v>460.67</v>
      </c>
      <c r="CR646" s="2">
        <f t="shared" si="735"/>
        <v>0</v>
      </c>
      <c r="CS646" s="2">
        <f t="shared" si="736"/>
        <v>0</v>
      </c>
      <c r="CT646" s="2">
        <f t="shared" si="737"/>
        <v>0</v>
      </c>
      <c r="CU646" s="2">
        <f t="shared" si="738"/>
        <v>0</v>
      </c>
      <c r="CV646" s="2">
        <f t="shared" si="739"/>
        <v>0</v>
      </c>
      <c r="CW646" s="2">
        <f t="shared" si="740"/>
        <v>0</v>
      </c>
      <c r="CX646" s="2">
        <f t="shared" si="741"/>
        <v>0</v>
      </c>
      <c r="CY646" s="2">
        <f t="shared" si="742"/>
        <v>0</v>
      </c>
      <c r="CZ646" s="2">
        <f t="shared" si="743"/>
        <v>0</v>
      </c>
      <c r="DA646" s="2"/>
      <c r="DB646" s="2"/>
      <c r="DC646" s="2" t="s">
        <v>6</v>
      </c>
      <c r="DD646" s="2" t="s">
        <v>6</v>
      </c>
      <c r="DE646" s="2" t="s">
        <v>6</v>
      </c>
      <c r="DF646" s="2" t="s">
        <v>6</v>
      </c>
      <c r="DG646" s="2" t="s">
        <v>6</v>
      </c>
      <c r="DH646" s="2" t="s">
        <v>6</v>
      </c>
      <c r="DI646" s="2" t="s">
        <v>6</v>
      </c>
      <c r="DJ646" s="2" t="s">
        <v>6</v>
      </c>
      <c r="DK646" s="2" t="s">
        <v>6</v>
      </c>
      <c r="DL646" s="2" t="s">
        <v>6</v>
      </c>
      <c r="DM646" s="2" t="s">
        <v>6</v>
      </c>
      <c r="DN646" s="2">
        <v>0</v>
      </c>
      <c r="DO646" s="2">
        <v>0</v>
      </c>
      <c r="DP646" s="2">
        <v>1</v>
      </c>
      <c r="DQ646" s="2">
        <v>1</v>
      </c>
      <c r="DR646" s="2"/>
      <c r="DS646" s="2"/>
      <c r="DT646" s="2"/>
      <c r="DU646" s="2">
        <v>1010</v>
      </c>
      <c r="DV646" s="2" t="s">
        <v>268</v>
      </c>
      <c r="DW646" s="2" t="s">
        <v>268</v>
      </c>
      <c r="DX646" s="2">
        <v>1</v>
      </c>
      <c r="DY646" s="2"/>
      <c r="DZ646" s="2"/>
      <c r="EA646" s="2"/>
      <c r="EB646" s="2"/>
      <c r="EC646" s="2"/>
      <c r="ED646" s="2"/>
      <c r="EE646" s="2">
        <v>16510515</v>
      </c>
      <c r="EF646" s="2">
        <v>2</v>
      </c>
      <c r="EG646" s="2" t="s">
        <v>20</v>
      </c>
      <c r="EH646" s="2">
        <v>0</v>
      </c>
      <c r="EI646" s="2" t="s">
        <v>6</v>
      </c>
      <c r="EJ646" s="2">
        <v>1</v>
      </c>
      <c r="EK646" s="2">
        <v>17001</v>
      </c>
      <c r="EL646" s="2" t="s">
        <v>827</v>
      </c>
      <c r="EM646" s="2" t="s">
        <v>828</v>
      </c>
      <c r="EN646" s="2"/>
      <c r="EO646" s="2" t="s">
        <v>6</v>
      </c>
      <c r="EP646" s="2"/>
      <c r="EQ646" s="2">
        <v>0</v>
      </c>
      <c r="ER646" s="2">
        <v>460.67</v>
      </c>
      <c r="ES646" s="2">
        <v>460.67</v>
      </c>
      <c r="ET646" s="2">
        <v>0</v>
      </c>
      <c r="EU646" s="2">
        <v>0</v>
      </c>
      <c r="EV646" s="2">
        <v>0</v>
      </c>
      <c r="EW646" s="2">
        <v>0</v>
      </c>
      <c r="EX646" s="2">
        <v>0</v>
      </c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>
        <v>0</v>
      </c>
      <c r="FR646" s="2">
        <f t="shared" si="744"/>
        <v>0</v>
      </c>
      <c r="FS646" s="2">
        <v>0</v>
      </c>
      <c r="FT646" s="2" t="s">
        <v>23</v>
      </c>
      <c r="FU646" s="2" t="s">
        <v>24</v>
      </c>
      <c r="FV646" s="2"/>
      <c r="FW646" s="2"/>
      <c r="FX646" s="2">
        <v>115.2</v>
      </c>
      <c r="FY646" s="2">
        <v>70.55</v>
      </c>
      <c r="FZ646" s="2"/>
      <c r="GA646" s="2" t="s">
        <v>6</v>
      </c>
      <c r="GB646" s="2"/>
      <c r="GC646" s="2"/>
      <c r="GD646" s="2">
        <v>0</v>
      </c>
      <c r="GE646" s="2"/>
      <c r="GF646" s="2">
        <v>-1404561125</v>
      </c>
      <c r="GG646" s="2">
        <v>2</v>
      </c>
      <c r="GH646" s="2">
        <v>1</v>
      </c>
      <c r="GI646" s="2">
        <v>-2</v>
      </c>
      <c r="GJ646" s="2">
        <v>0</v>
      </c>
      <c r="GK646" s="2">
        <f>ROUND(R646*(R12)/100,2)</f>
        <v>0</v>
      </c>
      <c r="GL646" s="2">
        <f t="shared" si="745"/>
        <v>0</v>
      </c>
      <c r="GM646" s="2">
        <f t="shared" si="746"/>
        <v>921.34</v>
      </c>
      <c r="GN646" s="2">
        <f t="shared" si="747"/>
        <v>921.34</v>
      </c>
      <c r="GO646" s="2">
        <f t="shared" si="748"/>
        <v>0</v>
      </c>
      <c r="GP646" s="2">
        <f t="shared" si="749"/>
        <v>0</v>
      </c>
      <c r="GQ646" s="2"/>
      <c r="GR646" s="2">
        <v>0</v>
      </c>
      <c r="GS646" s="2">
        <v>3</v>
      </c>
      <c r="GT646" s="2">
        <v>0</v>
      </c>
      <c r="GU646" s="2" t="s">
        <v>6</v>
      </c>
      <c r="GV646" s="2">
        <f t="shared" si="750"/>
        <v>0</v>
      </c>
      <c r="GW646" s="2">
        <v>1</v>
      </c>
      <c r="GX646" s="2">
        <f t="shared" si="751"/>
        <v>0</v>
      </c>
      <c r="GY646" s="2"/>
      <c r="GZ646" s="2"/>
      <c r="HA646" s="2">
        <v>0</v>
      </c>
      <c r="HB646" s="2">
        <v>0</v>
      </c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>
        <v>0</v>
      </c>
      <c r="IL646" s="2"/>
      <c r="IM646" s="2"/>
      <c r="IN646" s="2"/>
      <c r="IO646" s="2"/>
      <c r="IP646" s="2"/>
      <c r="IQ646" s="2"/>
      <c r="IR646" s="2"/>
      <c r="IS646" s="2"/>
      <c r="IT646" s="2"/>
      <c r="IU646" s="2"/>
    </row>
    <row r="647" spans="1:255" x14ac:dyDescent="0.2">
      <c r="A647">
        <v>18</v>
      </c>
      <c r="B647">
        <v>1</v>
      </c>
      <c r="C647">
        <v>1473</v>
      </c>
      <c r="E647" t="s">
        <v>938</v>
      </c>
      <c r="F647" t="s">
        <v>939</v>
      </c>
      <c r="G647" t="s">
        <v>940</v>
      </c>
      <c r="H647" t="s">
        <v>268</v>
      </c>
      <c r="I647">
        <f>I645*J647</f>
        <v>2</v>
      </c>
      <c r="J647">
        <v>10</v>
      </c>
      <c r="O647">
        <f t="shared" si="715"/>
        <v>6569.15</v>
      </c>
      <c r="P647">
        <f t="shared" si="716"/>
        <v>6569.15</v>
      </c>
      <c r="Q647">
        <f t="shared" si="717"/>
        <v>0</v>
      </c>
      <c r="R647">
        <f t="shared" si="718"/>
        <v>0</v>
      </c>
      <c r="S647">
        <f t="shared" si="719"/>
        <v>0</v>
      </c>
      <c r="T647">
        <f t="shared" si="720"/>
        <v>0</v>
      </c>
      <c r="U647">
        <f t="shared" si="721"/>
        <v>0</v>
      </c>
      <c r="V647">
        <f t="shared" si="722"/>
        <v>0</v>
      </c>
      <c r="W647">
        <f t="shared" si="723"/>
        <v>0</v>
      </c>
      <c r="X647">
        <f t="shared" si="724"/>
        <v>0</v>
      </c>
      <c r="Y647">
        <f t="shared" si="725"/>
        <v>0</v>
      </c>
      <c r="AA647">
        <v>16688586</v>
      </c>
      <c r="AB647">
        <f t="shared" si="726"/>
        <v>460.67</v>
      </c>
      <c r="AC647">
        <f t="shared" si="727"/>
        <v>460.67</v>
      </c>
      <c r="AD647">
        <f t="shared" si="754"/>
        <v>0</v>
      </c>
      <c r="AE647">
        <f t="shared" si="755"/>
        <v>0</v>
      </c>
      <c r="AF647">
        <f t="shared" si="755"/>
        <v>0</v>
      </c>
      <c r="AG647">
        <f t="shared" si="730"/>
        <v>0</v>
      </c>
      <c r="AH647">
        <f t="shared" si="756"/>
        <v>0</v>
      </c>
      <c r="AI647">
        <f t="shared" si="756"/>
        <v>0</v>
      </c>
      <c r="AJ647">
        <f t="shared" si="732"/>
        <v>0</v>
      </c>
      <c r="AK647">
        <v>460.67</v>
      </c>
      <c r="AL647">
        <v>460.67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115</v>
      </c>
      <c r="AU647">
        <v>71</v>
      </c>
      <c r="AV647">
        <v>1</v>
      </c>
      <c r="AW647">
        <v>1</v>
      </c>
      <c r="AZ647">
        <v>7.13</v>
      </c>
      <c r="BA647">
        <v>1</v>
      </c>
      <c r="BB647">
        <v>1</v>
      </c>
      <c r="BC647">
        <v>7.13</v>
      </c>
      <c r="BD647" t="s">
        <v>6</v>
      </c>
      <c r="BE647" t="s">
        <v>6</v>
      </c>
      <c r="BF647" t="s">
        <v>6</v>
      </c>
      <c r="BG647" t="s">
        <v>6</v>
      </c>
      <c r="BH647">
        <v>3</v>
      </c>
      <c r="BI647">
        <v>1</v>
      </c>
      <c r="BJ647" t="s">
        <v>941</v>
      </c>
      <c r="BM647">
        <v>17001</v>
      </c>
      <c r="BN647">
        <v>0</v>
      </c>
      <c r="BO647" t="s">
        <v>6</v>
      </c>
      <c r="BP647">
        <v>0</v>
      </c>
      <c r="BQ647">
        <v>2</v>
      </c>
      <c r="BR647">
        <v>0</v>
      </c>
      <c r="BS647">
        <v>1</v>
      </c>
      <c r="BT647">
        <v>1</v>
      </c>
      <c r="BU647">
        <v>1</v>
      </c>
      <c r="BV647">
        <v>1</v>
      </c>
      <c r="BW647">
        <v>1</v>
      </c>
      <c r="BX647">
        <v>1</v>
      </c>
      <c r="BY647" t="s">
        <v>6</v>
      </c>
      <c r="BZ647">
        <v>128</v>
      </c>
      <c r="CA647">
        <v>83</v>
      </c>
      <c r="CF647">
        <v>0</v>
      </c>
      <c r="CG647">
        <v>0</v>
      </c>
      <c r="CM647">
        <v>0</v>
      </c>
      <c r="CN647" t="s">
        <v>6</v>
      </c>
      <c r="CO647">
        <v>0</v>
      </c>
      <c r="CP647">
        <f t="shared" si="733"/>
        <v>6569.15</v>
      </c>
      <c r="CQ647">
        <f t="shared" si="734"/>
        <v>3284.5771</v>
      </c>
      <c r="CR647">
        <f t="shared" si="735"/>
        <v>0</v>
      </c>
      <c r="CS647">
        <f t="shared" si="736"/>
        <v>0</v>
      </c>
      <c r="CT647">
        <f t="shared" si="737"/>
        <v>0</v>
      </c>
      <c r="CU647">
        <f t="shared" si="738"/>
        <v>0</v>
      </c>
      <c r="CV647">
        <f t="shared" si="739"/>
        <v>0</v>
      </c>
      <c r="CW647">
        <f t="shared" si="740"/>
        <v>0</v>
      </c>
      <c r="CX647">
        <f t="shared" si="741"/>
        <v>0</v>
      </c>
      <c r="CY647">
        <f t="shared" si="742"/>
        <v>0</v>
      </c>
      <c r="CZ647">
        <f t="shared" si="743"/>
        <v>0</v>
      </c>
      <c r="DC647" t="s">
        <v>6</v>
      </c>
      <c r="DD647" t="s">
        <v>6</v>
      </c>
      <c r="DE647" t="s">
        <v>6</v>
      </c>
      <c r="DF647" t="s">
        <v>6</v>
      </c>
      <c r="DG647" t="s">
        <v>6</v>
      </c>
      <c r="DH647" t="s">
        <v>6</v>
      </c>
      <c r="DI647" t="s">
        <v>6</v>
      </c>
      <c r="DJ647" t="s">
        <v>6</v>
      </c>
      <c r="DK647" t="s">
        <v>6</v>
      </c>
      <c r="DL647" t="s">
        <v>6</v>
      </c>
      <c r="DM647" t="s">
        <v>6</v>
      </c>
      <c r="DN647">
        <v>0</v>
      </c>
      <c r="DO647">
        <v>0</v>
      </c>
      <c r="DP647">
        <v>1</v>
      </c>
      <c r="DQ647">
        <v>1</v>
      </c>
      <c r="DU647">
        <v>1010</v>
      </c>
      <c r="DV647" t="s">
        <v>268</v>
      </c>
      <c r="DW647" t="s">
        <v>268</v>
      </c>
      <c r="DX647">
        <v>1</v>
      </c>
      <c r="EE647">
        <v>16510515</v>
      </c>
      <c r="EF647">
        <v>2</v>
      </c>
      <c r="EG647" t="s">
        <v>20</v>
      </c>
      <c r="EH647">
        <v>0</v>
      </c>
      <c r="EI647" t="s">
        <v>6</v>
      </c>
      <c r="EJ647">
        <v>1</v>
      </c>
      <c r="EK647">
        <v>17001</v>
      </c>
      <c r="EL647" t="s">
        <v>827</v>
      </c>
      <c r="EM647" t="s">
        <v>828</v>
      </c>
      <c r="EO647" t="s">
        <v>6</v>
      </c>
      <c r="EQ647">
        <v>0</v>
      </c>
      <c r="ER647">
        <v>460.67</v>
      </c>
      <c r="ES647">
        <v>460.67</v>
      </c>
      <c r="ET647">
        <v>0</v>
      </c>
      <c r="EU647">
        <v>0</v>
      </c>
      <c r="EV647">
        <v>0</v>
      </c>
      <c r="EW647">
        <v>0</v>
      </c>
      <c r="EX647">
        <v>0</v>
      </c>
      <c r="FQ647">
        <v>0</v>
      </c>
      <c r="FR647">
        <f t="shared" si="744"/>
        <v>0</v>
      </c>
      <c r="FS647">
        <v>0</v>
      </c>
      <c r="FT647" t="s">
        <v>23</v>
      </c>
      <c r="FU647" t="s">
        <v>24</v>
      </c>
      <c r="FX647">
        <v>115.2</v>
      </c>
      <c r="FY647">
        <v>70.55</v>
      </c>
      <c r="GA647" t="s">
        <v>6</v>
      </c>
      <c r="GD647">
        <v>0</v>
      </c>
      <c r="GF647">
        <v>-1404561125</v>
      </c>
      <c r="GG647">
        <v>1</v>
      </c>
      <c r="GH647">
        <v>1</v>
      </c>
      <c r="GI647">
        <v>4</v>
      </c>
      <c r="GJ647">
        <v>0</v>
      </c>
      <c r="GK647">
        <f>ROUND(R647*(S12)/100,2)</f>
        <v>0</v>
      </c>
      <c r="GL647">
        <f t="shared" si="745"/>
        <v>0</v>
      </c>
      <c r="GM647">
        <f t="shared" si="746"/>
        <v>6569.15</v>
      </c>
      <c r="GN647">
        <f t="shared" si="747"/>
        <v>6569.15</v>
      </c>
      <c r="GO647">
        <f t="shared" si="748"/>
        <v>0</v>
      </c>
      <c r="GP647">
        <f t="shared" si="749"/>
        <v>0</v>
      </c>
      <c r="GR647">
        <v>0</v>
      </c>
      <c r="GS647">
        <v>3</v>
      </c>
      <c r="GT647">
        <v>0</v>
      </c>
      <c r="GU647" t="s">
        <v>6</v>
      </c>
      <c r="GV647">
        <f t="shared" si="750"/>
        <v>0</v>
      </c>
      <c r="GW647">
        <v>1</v>
      </c>
      <c r="GX647">
        <f t="shared" si="751"/>
        <v>0</v>
      </c>
      <c r="HA647">
        <v>0</v>
      </c>
      <c r="HB647">
        <v>0</v>
      </c>
      <c r="IK647">
        <v>0</v>
      </c>
    </row>
    <row r="648" spans="1:255" x14ac:dyDescent="0.2">
      <c r="A648" s="2">
        <v>18</v>
      </c>
      <c r="B648" s="2">
        <v>1</v>
      </c>
      <c r="C648" s="2">
        <v>1458</v>
      </c>
      <c r="D648" s="2"/>
      <c r="E648" s="2" t="s">
        <v>942</v>
      </c>
      <c r="F648" s="2" t="s">
        <v>835</v>
      </c>
      <c r="G648" s="2" t="s">
        <v>836</v>
      </c>
      <c r="H648" s="2" t="s">
        <v>250</v>
      </c>
      <c r="I648" s="2">
        <f>I644*J648</f>
        <v>0.08</v>
      </c>
      <c r="J648" s="2">
        <v>0.39999999999999997</v>
      </c>
      <c r="K648" s="2"/>
      <c r="L648" s="2"/>
      <c r="M648" s="2"/>
      <c r="N648" s="2"/>
      <c r="O648" s="2">
        <f t="shared" si="715"/>
        <v>6.64</v>
      </c>
      <c r="P648" s="2">
        <f t="shared" si="716"/>
        <v>6.64</v>
      </c>
      <c r="Q648" s="2">
        <f t="shared" si="717"/>
        <v>0</v>
      </c>
      <c r="R648" s="2">
        <f t="shared" si="718"/>
        <v>0</v>
      </c>
      <c r="S648" s="2">
        <f t="shared" si="719"/>
        <v>0</v>
      </c>
      <c r="T648" s="2">
        <f t="shared" si="720"/>
        <v>0</v>
      </c>
      <c r="U648" s="2">
        <f t="shared" si="721"/>
        <v>0</v>
      </c>
      <c r="V648" s="2">
        <f t="shared" si="722"/>
        <v>0</v>
      </c>
      <c r="W648" s="2">
        <f t="shared" si="723"/>
        <v>0</v>
      </c>
      <c r="X648" s="2">
        <f t="shared" si="724"/>
        <v>0</v>
      </c>
      <c r="Y648" s="2">
        <f t="shared" si="725"/>
        <v>0</v>
      </c>
      <c r="Z648" s="2"/>
      <c r="AA648" s="2">
        <v>16688585</v>
      </c>
      <c r="AB648" s="2">
        <f t="shared" si="726"/>
        <v>83</v>
      </c>
      <c r="AC648" s="2">
        <f t="shared" si="727"/>
        <v>83</v>
      </c>
      <c r="AD648" s="2">
        <f t="shared" si="754"/>
        <v>0</v>
      </c>
      <c r="AE648" s="2">
        <f t="shared" si="755"/>
        <v>0</v>
      </c>
      <c r="AF648" s="2">
        <f t="shared" si="755"/>
        <v>0</v>
      </c>
      <c r="AG648" s="2">
        <f t="shared" si="730"/>
        <v>0</v>
      </c>
      <c r="AH648" s="2">
        <f t="shared" si="756"/>
        <v>0</v>
      </c>
      <c r="AI648" s="2">
        <f t="shared" si="756"/>
        <v>0</v>
      </c>
      <c r="AJ648" s="2">
        <f t="shared" si="732"/>
        <v>0</v>
      </c>
      <c r="AK648" s="2">
        <v>83</v>
      </c>
      <c r="AL648" s="2">
        <v>83</v>
      </c>
      <c r="AM648" s="2">
        <v>0</v>
      </c>
      <c r="AN648" s="2">
        <v>0</v>
      </c>
      <c r="AO648" s="2">
        <v>0</v>
      </c>
      <c r="AP648" s="2">
        <v>0</v>
      </c>
      <c r="AQ648" s="2">
        <v>0</v>
      </c>
      <c r="AR648" s="2">
        <v>0</v>
      </c>
      <c r="AS648" s="2">
        <v>0</v>
      </c>
      <c r="AT648" s="2">
        <v>115</v>
      </c>
      <c r="AU648" s="2">
        <v>71</v>
      </c>
      <c r="AV648" s="2">
        <v>1</v>
      </c>
      <c r="AW648" s="2">
        <v>1</v>
      </c>
      <c r="AX648" s="2"/>
      <c r="AY648" s="2"/>
      <c r="AZ648" s="2">
        <v>1</v>
      </c>
      <c r="BA648" s="2">
        <v>1</v>
      </c>
      <c r="BB648" s="2">
        <v>1</v>
      </c>
      <c r="BC648" s="2">
        <v>1</v>
      </c>
      <c r="BD648" s="2" t="s">
        <v>6</v>
      </c>
      <c r="BE648" s="2" t="s">
        <v>6</v>
      </c>
      <c r="BF648" s="2" t="s">
        <v>6</v>
      </c>
      <c r="BG648" s="2" t="s">
        <v>6</v>
      </c>
      <c r="BH648" s="2">
        <v>3</v>
      </c>
      <c r="BI648" s="2">
        <v>1</v>
      </c>
      <c r="BJ648" s="2" t="s">
        <v>837</v>
      </c>
      <c r="BK648" s="2"/>
      <c r="BL648" s="2"/>
      <c r="BM648" s="2">
        <v>17001</v>
      </c>
      <c r="BN648" s="2">
        <v>0</v>
      </c>
      <c r="BO648" s="2" t="s">
        <v>6</v>
      </c>
      <c r="BP648" s="2">
        <v>0</v>
      </c>
      <c r="BQ648" s="2">
        <v>2</v>
      </c>
      <c r="BR648" s="2">
        <v>0</v>
      </c>
      <c r="BS648" s="2">
        <v>1</v>
      </c>
      <c r="BT648" s="2">
        <v>1</v>
      </c>
      <c r="BU648" s="2">
        <v>1</v>
      </c>
      <c r="BV648" s="2">
        <v>1</v>
      </c>
      <c r="BW648" s="2">
        <v>1</v>
      </c>
      <c r="BX648" s="2">
        <v>1</v>
      </c>
      <c r="BY648" s="2" t="s">
        <v>6</v>
      </c>
      <c r="BZ648" s="2">
        <v>128</v>
      </c>
      <c r="CA648" s="2">
        <v>83</v>
      </c>
      <c r="CB648" s="2"/>
      <c r="CC648" s="2"/>
      <c r="CD648" s="2"/>
      <c r="CE648" s="2"/>
      <c r="CF648" s="2">
        <v>0</v>
      </c>
      <c r="CG648" s="2">
        <v>0</v>
      </c>
      <c r="CH648" s="2"/>
      <c r="CI648" s="2"/>
      <c r="CJ648" s="2"/>
      <c r="CK648" s="2"/>
      <c r="CL648" s="2"/>
      <c r="CM648" s="2">
        <v>0</v>
      </c>
      <c r="CN648" s="2" t="s">
        <v>6</v>
      </c>
      <c r="CO648" s="2">
        <v>0</v>
      </c>
      <c r="CP648" s="2">
        <f t="shared" si="733"/>
        <v>6.64</v>
      </c>
      <c r="CQ648" s="2">
        <f t="shared" si="734"/>
        <v>83</v>
      </c>
      <c r="CR648" s="2">
        <f t="shared" si="735"/>
        <v>0</v>
      </c>
      <c r="CS648" s="2">
        <f t="shared" si="736"/>
        <v>0</v>
      </c>
      <c r="CT648" s="2">
        <f t="shared" si="737"/>
        <v>0</v>
      </c>
      <c r="CU648" s="2">
        <f t="shared" si="738"/>
        <v>0</v>
      </c>
      <c r="CV648" s="2">
        <f t="shared" si="739"/>
        <v>0</v>
      </c>
      <c r="CW648" s="2">
        <f t="shared" si="740"/>
        <v>0</v>
      </c>
      <c r="CX648" s="2">
        <f t="shared" si="741"/>
        <v>0</v>
      </c>
      <c r="CY648" s="2">
        <f t="shared" si="742"/>
        <v>0</v>
      </c>
      <c r="CZ648" s="2">
        <f t="shared" si="743"/>
        <v>0</v>
      </c>
      <c r="DA648" s="2"/>
      <c r="DB648" s="2"/>
      <c r="DC648" s="2" t="s">
        <v>6</v>
      </c>
      <c r="DD648" s="2" t="s">
        <v>6</v>
      </c>
      <c r="DE648" s="2" t="s">
        <v>6</v>
      </c>
      <c r="DF648" s="2" t="s">
        <v>6</v>
      </c>
      <c r="DG648" s="2" t="s">
        <v>6</v>
      </c>
      <c r="DH648" s="2" t="s">
        <v>6</v>
      </c>
      <c r="DI648" s="2" t="s">
        <v>6</v>
      </c>
      <c r="DJ648" s="2" t="s">
        <v>6</v>
      </c>
      <c r="DK648" s="2" t="s">
        <v>6</v>
      </c>
      <c r="DL648" s="2" t="s">
        <v>6</v>
      </c>
      <c r="DM648" s="2" t="s">
        <v>6</v>
      </c>
      <c r="DN648" s="2">
        <v>0</v>
      </c>
      <c r="DO648" s="2">
        <v>0</v>
      </c>
      <c r="DP648" s="2">
        <v>1</v>
      </c>
      <c r="DQ648" s="2">
        <v>1</v>
      </c>
      <c r="DR648" s="2"/>
      <c r="DS648" s="2"/>
      <c r="DT648" s="2"/>
      <c r="DU648" s="2">
        <v>1010</v>
      </c>
      <c r="DV648" s="2" t="s">
        <v>250</v>
      </c>
      <c r="DW648" s="2" t="s">
        <v>250</v>
      </c>
      <c r="DX648" s="2">
        <v>100</v>
      </c>
      <c r="DY648" s="2"/>
      <c r="DZ648" s="2"/>
      <c r="EA648" s="2"/>
      <c r="EB648" s="2"/>
      <c r="EC648" s="2"/>
      <c r="ED648" s="2"/>
      <c r="EE648" s="2">
        <v>16510515</v>
      </c>
      <c r="EF648" s="2">
        <v>2</v>
      </c>
      <c r="EG648" s="2" t="s">
        <v>20</v>
      </c>
      <c r="EH648" s="2">
        <v>0</v>
      </c>
      <c r="EI648" s="2" t="s">
        <v>6</v>
      </c>
      <c r="EJ648" s="2">
        <v>1</v>
      </c>
      <c r="EK648" s="2">
        <v>17001</v>
      </c>
      <c r="EL648" s="2" t="s">
        <v>827</v>
      </c>
      <c r="EM648" s="2" t="s">
        <v>828</v>
      </c>
      <c r="EN648" s="2"/>
      <c r="EO648" s="2" t="s">
        <v>6</v>
      </c>
      <c r="EP648" s="2"/>
      <c r="EQ648" s="2">
        <v>0</v>
      </c>
      <c r="ER648" s="2">
        <v>83</v>
      </c>
      <c r="ES648" s="2">
        <v>83</v>
      </c>
      <c r="ET648" s="2">
        <v>0</v>
      </c>
      <c r="EU648" s="2">
        <v>0</v>
      </c>
      <c r="EV648" s="2">
        <v>0</v>
      </c>
      <c r="EW648" s="2">
        <v>0</v>
      </c>
      <c r="EX648" s="2">
        <v>0</v>
      </c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>
        <v>0</v>
      </c>
      <c r="FR648" s="2">
        <f t="shared" si="744"/>
        <v>0</v>
      </c>
      <c r="FS648" s="2">
        <v>0</v>
      </c>
      <c r="FT648" s="2" t="s">
        <v>23</v>
      </c>
      <c r="FU648" s="2" t="s">
        <v>24</v>
      </c>
      <c r="FV648" s="2"/>
      <c r="FW648" s="2"/>
      <c r="FX648" s="2">
        <v>115.2</v>
      </c>
      <c r="FY648" s="2">
        <v>70.55</v>
      </c>
      <c r="FZ648" s="2"/>
      <c r="GA648" s="2" t="s">
        <v>6</v>
      </c>
      <c r="GB648" s="2"/>
      <c r="GC648" s="2"/>
      <c r="GD648" s="2">
        <v>0</v>
      </c>
      <c r="GE648" s="2"/>
      <c r="GF648" s="2">
        <v>-66531260</v>
      </c>
      <c r="GG648" s="2">
        <v>2</v>
      </c>
      <c r="GH648" s="2">
        <v>1</v>
      </c>
      <c r="GI648" s="2">
        <v>-2</v>
      </c>
      <c r="GJ648" s="2">
        <v>0</v>
      </c>
      <c r="GK648" s="2">
        <f>ROUND(R648*(R12)/100,2)</f>
        <v>0</v>
      </c>
      <c r="GL648" s="2">
        <f t="shared" si="745"/>
        <v>0</v>
      </c>
      <c r="GM648" s="2">
        <f t="shared" si="746"/>
        <v>6.64</v>
      </c>
      <c r="GN648" s="2">
        <f t="shared" si="747"/>
        <v>6.64</v>
      </c>
      <c r="GO648" s="2">
        <f t="shared" si="748"/>
        <v>0</v>
      </c>
      <c r="GP648" s="2">
        <f t="shared" si="749"/>
        <v>0</v>
      </c>
      <c r="GQ648" s="2"/>
      <c r="GR648" s="2">
        <v>0</v>
      </c>
      <c r="GS648" s="2">
        <v>3</v>
      </c>
      <c r="GT648" s="2">
        <v>0</v>
      </c>
      <c r="GU648" s="2" t="s">
        <v>6</v>
      </c>
      <c r="GV648" s="2">
        <f t="shared" si="750"/>
        <v>0</v>
      </c>
      <c r="GW648" s="2">
        <v>1</v>
      </c>
      <c r="GX648" s="2">
        <f t="shared" si="751"/>
        <v>0</v>
      </c>
      <c r="GY648" s="2"/>
      <c r="GZ648" s="2"/>
      <c r="HA648" s="2">
        <v>0</v>
      </c>
      <c r="HB648" s="2">
        <v>0</v>
      </c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>
        <v>0</v>
      </c>
      <c r="IL648" s="2"/>
      <c r="IM648" s="2"/>
      <c r="IN648" s="2"/>
      <c r="IO648" s="2"/>
      <c r="IP648" s="2"/>
      <c r="IQ648" s="2"/>
      <c r="IR648" s="2"/>
      <c r="IS648" s="2"/>
      <c r="IT648" s="2"/>
      <c r="IU648" s="2"/>
    </row>
    <row r="649" spans="1:255" x14ac:dyDescent="0.2">
      <c r="A649">
        <v>18</v>
      </c>
      <c r="B649">
        <v>1</v>
      </c>
      <c r="C649">
        <v>1471</v>
      </c>
      <c r="E649" t="s">
        <v>942</v>
      </c>
      <c r="F649" t="s">
        <v>835</v>
      </c>
      <c r="G649" t="s">
        <v>836</v>
      </c>
      <c r="H649" t="s">
        <v>250</v>
      </c>
      <c r="I649">
        <f>I645*J649</f>
        <v>0.08</v>
      </c>
      <c r="J649">
        <v>0.39999999999999997</v>
      </c>
      <c r="O649">
        <f t="shared" si="715"/>
        <v>47.34</v>
      </c>
      <c r="P649">
        <f t="shared" si="716"/>
        <v>47.34</v>
      </c>
      <c r="Q649">
        <f t="shared" si="717"/>
        <v>0</v>
      </c>
      <c r="R649">
        <f t="shared" si="718"/>
        <v>0</v>
      </c>
      <c r="S649">
        <f t="shared" si="719"/>
        <v>0</v>
      </c>
      <c r="T649">
        <f t="shared" si="720"/>
        <v>0</v>
      </c>
      <c r="U649">
        <f t="shared" si="721"/>
        <v>0</v>
      </c>
      <c r="V649">
        <f t="shared" si="722"/>
        <v>0</v>
      </c>
      <c r="W649">
        <f t="shared" si="723"/>
        <v>0</v>
      </c>
      <c r="X649">
        <f t="shared" si="724"/>
        <v>0</v>
      </c>
      <c r="Y649">
        <f t="shared" si="725"/>
        <v>0</v>
      </c>
      <c r="AA649">
        <v>16688586</v>
      </c>
      <c r="AB649">
        <f t="shared" si="726"/>
        <v>83</v>
      </c>
      <c r="AC649">
        <f t="shared" si="727"/>
        <v>83</v>
      </c>
      <c r="AD649">
        <f t="shared" si="754"/>
        <v>0</v>
      </c>
      <c r="AE649">
        <f t="shared" si="755"/>
        <v>0</v>
      </c>
      <c r="AF649">
        <f t="shared" si="755"/>
        <v>0</v>
      </c>
      <c r="AG649">
        <f t="shared" si="730"/>
        <v>0</v>
      </c>
      <c r="AH649">
        <f t="shared" si="756"/>
        <v>0</v>
      </c>
      <c r="AI649">
        <f t="shared" si="756"/>
        <v>0</v>
      </c>
      <c r="AJ649">
        <f t="shared" si="732"/>
        <v>0</v>
      </c>
      <c r="AK649">
        <v>83</v>
      </c>
      <c r="AL649">
        <v>83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115</v>
      </c>
      <c r="AU649">
        <v>71</v>
      </c>
      <c r="AV649">
        <v>1</v>
      </c>
      <c r="AW649">
        <v>1</v>
      </c>
      <c r="AZ649">
        <v>7.13</v>
      </c>
      <c r="BA649">
        <v>1</v>
      </c>
      <c r="BB649">
        <v>1</v>
      </c>
      <c r="BC649">
        <v>7.13</v>
      </c>
      <c r="BD649" t="s">
        <v>6</v>
      </c>
      <c r="BE649" t="s">
        <v>6</v>
      </c>
      <c r="BF649" t="s">
        <v>6</v>
      </c>
      <c r="BG649" t="s">
        <v>6</v>
      </c>
      <c r="BH649">
        <v>3</v>
      </c>
      <c r="BI649">
        <v>1</v>
      </c>
      <c r="BJ649" t="s">
        <v>837</v>
      </c>
      <c r="BM649">
        <v>17001</v>
      </c>
      <c r="BN649">
        <v>0</v>
      </c>
      <c r="BO649" t="s">
        <v>6</v>
      </c>
      <c r="BP649">
        <v>0</v>
      </c>
      <c r="BQ649">
        <v>2</v>
      </c>
      <c r="BR649">
        <v>0</v>
      </c>
      <c r="BS649">
        <v>1</v>
      </c>
      <c r="BT649">
        <v>1</v>
      </c>
      <c r="BU649">
        <v>1</v>
      </c>
      <c r="BV649">
        <v>1</v>
      </c>
      <c r="BW649">
        <v>1</v>
      </c>
      <c r="BX649">
        <v>1</v>
      </c>
      <c r="BY649" t="s">
        <v>6</v>
      </c>
      <c r="BZ649">
        <v>128</v>
      </c>
      <c r="CA649">
        <v>83</v>
      </c>
      <c r="CF649">
        <v>0</v>
      </c>
      <c r="CG649">
        <v>0</v>
      </c>
      <c r="CM649">
        <v>0</v>
      </c>
      <c r="CN649" t="s">
        <v>6</v>
      </c>
      <c r="CO649">
        <v>0</v>
      </c>
      <c r="CP649">
        <f t="shared" si="733"/>
        <v>47.34</v>
      </c>
      <c r="CQ649">
        <f t="shared" si="734"/>
        <v>591.79</v>
      </c>
      <c r="CR649">
        <f t="shared" si="735"/>
        <v>0</v>
      </c>
      <c r="CS649">
        <f t="shared" si="736"/>
        <v>0</v>
      </c>
      <c r="CT649">
        <f t="shared" si="737"/>
        <v>0</v>
      </c>
      <c r="CU649">
        <f t="shared" si="738"/>
        <v>0</v>
      </c>
      <c r="CV649">
        <f t="shared" si="739"/>
        <v>0</v>
      </c>
      <c r="CW649">
        <f t="shared" si="740"/>
        <v>0</v>
      </c>
      <c r="CX649">
        <f t="shared" si="741"/>
        <v>0</v>
      </c>
      <c r="CY649">
        <f t="shared" si="742"/>
        <v>0</v>
      </c>
      <c r="CZ649">
        <f t="shared" si="743"/>
        <v>0</v>
      </c>
      <c r="DC649" t="s">
        <v>6</v>
      </c>
      <c r="DD649" t="s">
        <v>6</v>
      </c>
      <c r="DE649" t="s">
        <v>6</v>
      </c>
      <c r="DF649" t="s">
        <v>6</v>
      </c>
      <c r="DG649" t="s">
        <v>6</v>
      </c>
      <c r="DH649" t="s">
        <v>6</v>
      </c>
      <c r="DI649" t="s">
        <v>6</v>
      </c>
      <c r="DJ649" t="s">
        <v>6</v>
      </c>
      <c r="DK649" t="s">
        <v>6</v>
      </c>
      <c r="DL649" t="s">
        <v>6</v>
      </c>
      <c r="DM649" t="s">
        <v>6</v>
      </c>
      <c r="DN649">
        <v>0</v>
      </c>
      <c r="DO649">
        <v>0</v>
      </c>
      <c r="DP649">
        <v>1</v>
      </c>
      <c r="DQ649">
        <v>1</v>
      </c>
      <c r="DU649">
        <v>1010</v>
      </c>
      <c r="DV649" t="s">
        <v>250</v>
      </c>
      <c r="DW649" t="s">
        <v>250</v>
      </c>
      <c r="DX649">
        <v>100</v>
      </c>
      <c r="EE649">
        <v>16510515</v>
      </c>
      <c r="EF649">
        <v>2</v>
      </c>
      <c r="EG649" t="s">
        <v>20</v>
      </c>
      <c r="EH649">
        <v>0</v>
      </c>
      <c r="EI649" t="s">
        <v>6</v>
      </c>
      <c r="EJ649">
        <v>1</v>
      </c>
      <c r="EK649">
        <v>17001</v>
      </c>
      <c r="EL649" t="s">
        <v>827</v>
      </c>
      <c r="EM649" t="s">
        <v>828</v>
      </c>
      <c r="EO649" t="s">
        <v>6</v>
      </c>
      <c r="EQ649">
        <v>0</v>
      </c>
      <c r="ER649">
        <v>83</v>
      </c>
      <c r="ES649">
        <v>83</v>
      </c>
      <c r="ET649">
        <v>0</v>
      </c>
      <c r="EU649">
        <v>0</v>
      </c>
      <c r="EV649">
        <v>0</v>
      </c>
      <c r="EW649">
        <v>0</v>
      </c>
      <c r="EX649">
        <v>0</v>
      </c>
      <c r="FQ649">
        <v>0</v>
      </c>
      <c r="FR649">
        <f t="shared" si="744"/>
        <v>0</v>
      </c>
      <c r="FS649">
        <v>0</v>
      </c>
      <c r="FT649" t="s">
        <v>23</v>
      </c>
      <c r="FU649" t="s">
        <v>24</v>
      </c>
      <c r="FX649">
        <v>115.2</v>
      </c>
      <c r="FY649">
        <v>70.55</v>
      </c>
      <c r="GA649" t="s">
        <v>6</v>
      </c>
      <c r="GD649">
        <v>0</v>
      </c>
      <c r="GF649">
        <v>-66531260</v>
      </c>
      <c r="GG649">
        <v>1</v>
      </c>
      <c r="GH649">
        <v>1</v>
      </c>
      <c r="GI649">
        <v>4</v>
      </c>
      <c r="GJ649">
        <v>0</v>
      </c>
      <c r="GK649">
        <f>ROUND(R649*(S12)/100,2)</f>
        <v>0</v>
      </c>
      <c r="GL649">
        <f t="shared" si="745"/>
        <v>0</v>
      </c>
      <c r="GM649">
        <f t="shared" si="746"/>
        <v>47.34</v>
      </c>
      <c r="GN649">
        <f t="shared" si="747"/>
        <v>47.34</v>
      </c>
      <c r="GO649">
        <f t="shared" si="748"/>
        <v>0</v>
      </c>
      <c r="GP649">
        <f t="shared" si="749"/>
        <v>0</v>
      </c>
      <c r="GR649">
        <v>0</v>
      </c>
      <c r="GS649">
        <v>3</v>
      </c>
      <c r="GT649">
        <v>0</v>
      </c>
      <c r="GU649" t="s">
        <v>6</v>
      </c>
      <c r="GV649">
        <f t="shared" si="750"/>
        <v>0</v>
      </c>
      <c r="GW649">
        <v>1</v>
      </c>
      <c r="GX649">
        <f t="shared" si="751"/>
        <v>0</v>
      </c>
      <c r="HA649">
        <v>0</v>
      </c>
      <c r="HB649">
        <v>0</v>
      </c>
      <c r="IK649">
        <v>0</v>
      </c>
    </row>
    <row r="650" spans="1:255" x14ac:dyDescent="0.2">
      <c r="A650" s="2">
        <v>18</v>
      </c>
      <c r="B650" s="2">
        <v>1</v>
      </c>
      <c r="C650" s="2">
        <v>1457</v>
      </c>
      <c r="D650" s="2"/>
      <c r="E650" s="2" t="s">
        <v>943</v>
      </c>
      <c r="F650" s="2" t="s">
        <v>704</v>
      </c>
      <c r="G650" s="2" t="s">
        <v>705</v>
      </c>
      <c r="H650" s="2" t="s">
        <v>538</v>
      </c>
      <c r="I650" s="2">
        <f>I644*J650</f>
        <v>0.8</v>
      </c>
      <c r="J650" s="2">
        <v>4</v>
      </c>
      <c r="K650" s="2"/>
      <c r="L650" s="2"/>
      <c r="M650" s="2"/>
      <c r="N650" s="2"/>
      <c r="O650" s="2">
        <f t="shared" si="715"/>
        <v>0</v>
      </c>
      <c r="P650" s="2">
        <f t="shared" si="716"/>
        <v>0</v>
      </c>
      <c r="Q650" s="2">
        <f t="shared" si="717"/>
        <v>0</v>
      </c>
      <c r="R650" s="2">
        <f t="shared" si="718"/>
        <v>0</v>
      </c>
      <c r="S650" s="2">
        <f t="shared" si="719"/>
        <v>0</v>
      </c>
      <c r="T650" s="2">
        <f t="shared" si="720"/>
        <v>0</v>
      </c>
      <c r="U650" s="2">
        <f t="shared" si="721"/>
        <v>0</v>
      </c>
      <c r="V650" s="2">
        <f t="shared" si="722"/>
        <v>0</v>
      </c>
      <c r="W650" s="2">
        <f t="shared" si="723"/>
        <v>0</v>
      </c>
      <c r="X650" s="2">
        <f t="shared" si="724"/>
        <v>0</v>
      </c>
      <c r="Y650" s="2">
        <f t="shared" si="725"/>
        <v>0</v>
      </c>
      <c r="Z650" s="2"/>
      <c r="AA650" s="2">
        <v>16688585</v>
      </c>
      <c r="AB650" s="2">
        <f t="shared" si="726"/>
        <v>0</v>
      </c>
      <c r="AC650" s="2">
        <f t="shared" si="727"/>
        <v>0</v>
      </c>
      <c r="AD650" s="2">
        <f t="shared" si="754"/>
        <v>0</v>
      </c>
      <c r="AE650" s="2">
        <f t="shared" si="755"/>
        <v>0</v>
      </c>
      <c r="AF650" s="2">
        <f t="shared" si="755"/>
        <v>0</v>
      </c>
      <c r="AG650" s="2">
        <f t="shared" si="730"/>
        <v>0</v>
      </c>
      <c r="AH650" s="2">
        <f t="shared" si="756"/>
        <v>0</v>
      </c>
      <c r="AI650" s="2">
        <f t="shared" si="756"/>
        <v>0</v>
      </c>
      <c r="AJ650" s="2">
        <f t="shared" si="732"/>
        <v>0</v>
      </c>
      <c r="AK650" s="2">
        <v>0</v>
      </c>
      <c r="AL650" s="2">
        <v>0</v>
      </c>
      <c r="AM650" s="2">
        <v>0</v>
      </c>
      <c r="AN650" s="2">
        <v>0</v>
      </c>
      <c r="AO650" s="2">
        <v>0</v>
      </c>
      <c r="AP650" s="2">
        <v>0</v>
      </c>
      <c r="AQ650" s="2">
        <v>0</v>
      </c>
      <c r="AR650" s="2">
        <v>0</v>
      </c>
      <c r="AS650" s="2">
        <v>0</v>
      </c>
      <c r="AT650" s="2">
        <v>115</v>
      </c>
      <c r="AU650" s="2">
        <v>71</v>
      </c>
      <c r="AV650" s="2">
        <v>1</v>
      </c>
      <c r="AW650" s="2">
        <v>1</v>
      </c>
      <c r="AX650" s="2"/>
      <c r="AY650" s="2"/>
      <c r="AZ650" s="2">
        <v>1</v>
      </c>
      <c r="BA650" s="2">
        <v>1</v>
      </c>
      <c r="BB650" s="2">
        <v>1</v>
      </c>
      <c r="BC650" s="2">
        <v>1</v>
      </c>
      <c r="BD650" s="2" t="s">
        <v>6</v>
      </c>
      <c r="BE650" s="2" t="s">
        <v>6</v>
      </c>
      <c r="BF650" s="2" t="s">
        <v>6</v>
      </c>
      <c r="BG650" s="2" t="s">
        <v>6</v>
      </c>
      <c r="BH650" s="2">
        <v>3</v>
      </c>
      <c r="BI650" s="2">
        <v>1</v>
      </c>
      <c r="BJ650" s="2" t="s">
        <v>6</v>
      </c>
      <c r="BK650" s="2"/>
      <c r="BL650" s="2"/>
      <c r="BM650" s="2">
        <v>17001</v>
      </c>
      <c r="BN650" s="2">
        <v>0</v>
      </c>
      <c r="BO650" s="2" t="s">
        <v>6</v>
      </c>
      <c r="BP650" s="2">
        <v>0</v>
      </c>
      <c r="BQ650" s="2">
        <v>2</v>
      </c>
      <c r="BR650" s="2">
        <v>0</v>
      </c>
      <c r="BS650" s="2">
        <v>1</v>
      </c>
      <c r="BT650" s="2">
        <v>1</v>
      </c>
      <c r="BU650" s="2">
        <v>1</v>
      </c>
      <c r="BV650" s="2">
        <v>1</v>
      </c>
      <c r="BW650" s="2">
        <v>1</v>
      </c>
      <c r="BX650" s="2">
        <v>1</v>
      </c>
      <c r="BY650" s="2" t="s">
        <v>6</v>
      </c>
      <c r="BZ650" s="2">
        <v>128</v>
      </c>
      <c r="CA650" s="2">
        <v>83</v>
      </c>
      <c r="CB650" s="2"/>
      <c r="CC650" s="2"/>
      <c r="CD650" s="2"/>
      <c r="CE650" s="2"/>
      <c r="CF650" s="2">
        <v>0</v>
      </c>
      <c r="CG650" s="2">
        <v>0</v>
      </c>
      <c r="CH650" s="2"/>
      <c r="CI650" s="2"/>
      <c r="CJ650" s="2"/>
      <c r="CK650" s="2"/>
      <c r="CL650" s="2"/>
      <c r="CM650" s="2">
        <v>0</v>
      </c>
      <c r="CN650" s="2" t="s">
        <v>6</v>
      </c>
      <c r="CO650" s="2">
        <v>0</v>
      </c>
      <c r="CP650" s="2">
        <f t="shared" si="733"/>
        <v>0</v>
      </c>
      <c r="CQ650" s="2">
        <f t="shared" si="734"/>
        <v>0</v>
      </c>
      <c r="CR650" s="2">
        <f t="shared" si="735"/>
        <v>0</v>
      </c>
      <c r="CS650" s="2">
        <f t="shared" si="736"/>
        <v>0</v>
      </c>
      <c r="CT650" s="2">
        <f t="shared" si="737"/>
        <v>0</v>
      </c>
      <c r="CU650" s="2">
        <f t="shared" si="738"/>
        <v>0</v>
      </c>
      <c r="CV650" s="2">
        <f t="shared" si="739"/>
        <v>0</v>
      </c>
      <c r="CW650" s="2">
        <f t="shared" si="740"/>
        <v>0</v>
      </c>
      <c r="CX650" s="2">
        <f t="shared" si="741"/>
        <v>0</v>
      </c>
      <c r="CY650" s="2">
        <f t="shared" si="742"/>
        <v>0</v>
      </c>
      <c r="CZ650" s="2">
        <f t="shared" si="743"/>
        <v>0</v>
      </c>
      <c r="DA650" s="2"/>
      <c r="DB650" s="2"/>
      <c r="DC650" s="2" t="s">
        <v>6</v>
      </c>
      <c r="DD650" s="2" t="s">
        <v>6</v>
      </c>
      <c r="DE650" s="2" t="s">
        <v>6</v>
      </c>
      <c r="DF650" s="2" t="s">
        <v>6</v>
      </c>
      <c r="DG650" s="2" t="s">
        <v>6</v>
      </c>
      <c r="DH650" s="2" t="s">
        <v>6</v>
      </c>
      <c r="DI650" s="2" t="s">
        <v>6</v>
      </c>
      <c r="DJ650" s="2" t="s">
        <v>6</v>
      </c>
      <c r="DK650" s="2" t="s">
        <v>6</v>
      </c>
      <c r="DL650" s="2" t="s">
        <v>6</v>
      </c>
      <c r="DM650" s="2" t="s">
        <v>6</v>
      </c>
      <c r="DN650" s="2">
        <v>0</v>
      </c>
      <c r="DO650" s="2">
        <v>0</v>
      </c>
      <c r="DP650" s="2">
        <v>1</v>
      </c>
      <c r="DQ650" s="2">
        <v>1</v>
      </c>
      <c r="DR650" s="2"/>
      <c r="DS650" s="2"/>
      <c r="DT650" s="2"/>
      <c r="DU650" s="2">
        <v>1010</v>
      </c>
      <c r="DV650" s="2" t="s">
        <v>538</v>
      </c>
      <c r="DW650" s="2" t="s">
        <v>538</v>
      </c>
      <c r="DX650" s="2">
        <v>10</v>
      </c>
      <c r="DY650" s="2"/>
      <c r="DZ650" s="2"/>
      <c r="EA650" s="2"/>
      <c r="EB650" s="2"/>
      <c r="EC650" s="2"/>
      <c r="ED650" s="2"/>
      <c r="EE650" s="2">
        <v>16510515</v>
      </c>
      <c r="EF650" s="2">
        <v>2</v>
      </c>
      <c r="EG650" s="2" t="s">
        <v>20</v>
      </c>
      <c r="EH650" s="2">
        <v>0</v>
      </c>
      <c r="EI650" s="2" t="s">
        <v>6</v>
      </c>
      <c r="EJ650" s="2">
        <v>1</v>
      </c>
      <c r="EK650" s="2">
        <v>17001</v>
      </c>
      <c r="EL650" s="2" t="s">
        <v>827</v>
      </c>
      <c r="EM650" s="2" t="s">
        <v>828</v>
      </c>
      <c r="EN650" s="2"/>
      <c r="EO650" s="2" t="s">
        <v>6</v>
      </c>
      <c r="EP650" s="2"/>
      <c r="EQ650" s="2">
        <v>0</v>
      </c>
      <c r="ER650" s="2">
        <v>0</v>
      </c>
      <c r="ES650" s="2">
        <v>0</v>
      </c>
      <c r="ET650" s="2">
        <v>0</v>
      </c>
      <c r="EU650" s="2">
        <v>0</v>
      </c>
      <c r="EV650" s="2">
        <v>0</v>
      </c>
      <c r="EW650" s="2">
        <v>0</v>
      </c>
      <c r="EX650" s="2">
        <v>0</v>
      </c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>
        <v>0</v>
      </c>
      <c r="FR650" s="2">
        <f t="shared" si="744"/>
        <v>0</v>
      </c>
      <c r="FS650" s="2">
        <v>0</v>
      </c>
      <c r="FT650" s="2" t="s">
        <v>23</v>
      </c>
      <c r="FU650" s="2" t="s">
        <v>24</v>
      </c>
      <c r="FV650" s="2"/>
      <c r="FW650" s="2"/>
      <c r="FX650" s="2">
        <v>115.2</v>
      </c>
      <c r="FY650" s="2">
        <v>70.55</v>
      </c>
      <c r="FZ650" s="2"/>
      <c r="GA650" s="2" t="s">
        <v>6</v>
      </c>
      <c r="GB650" s="2"/>
      <c r="GC650" s="2"/>
      <c r="GD650" s="2">
        <v>0</v>
      </c>
      <c r="GE650" s="2"/>
      <c r="GF650" s="2">
        <v>488433216</v>
      </c>
      <c r="GG650" s="2">
        <v>2</v>
      </c>
      <c r="GH650" s="2">
        <v>1</v>
      </c>
      <c r="GI650" s="2">
        <v>-2</v>
      </c>
      <c r="GJ650" s="2">
        <v>0</v>
      </c>
      <c r="GK650" s="2">
        <f>ROUND(R650*(R12)/100,2)</f>
        <v>0</v>
      </c>
      <c r="GL650" s="2">
        <f t="shared" si="745"/>
        <v>0</v>
      </c>
      <c r="GM650" s="2">
        <f t="shared" si="746"/>
        <v>0</v>
      </c>
      <c r="GN650" s="2">
        <f t="shared" si="747"/>
        <v>0</v>
      </c>
      <c r="GO650" s="2">
        <f t="shared" si="748"/>
        <v>0</v>
      </c>
      <c r="GP650" s="2">
        <f t="shared" si="749"/>
        <v>0</v>
      </c>
      <c r="GQ650" s="2"/>
      <c r="GR650" s="2">
        <v>0</v>
      </c>
      <c r="GS650" s="2">
        <v>3</v>
      </c>
      <c r="GT650" s="2">
        <v>0</v>
      </c>
      <c r="GU650" s="2" t="s">
        <v>6</v>
      </c>
      <c r="GV650" s="2">
        <f t="shared" si="750"/>
        <v>0</v>
      </c>
      <c r="GW650" s="2">
        <v>1</v>
      </c>
      <c r="GX650" s="2">
        <f t="shared" si="751"/>
        <v>0</v>
      </c>
      <c r="GY650" s="2"/>
      <c r="GZ650" s="2"/>
      <c r="HA650" s="2">
        <v>0</v>
      </c>
      <c r="HB650" s="2">
        <v>0</v>
      </c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>
        <v>0</v>
      </c>
      <c r="IL650" s="2"/>
      <c r="IM650" s="2"/>
      <c r="IN650" s="2"/>
      <c r="IO650" s="2"/>
      <c r="IP650" s="2"/>
      <c r="IQ650" s="2"/>
      <c r="IR650" s="2"/>
      <c r="IS650" s="2"/>
      <c r="IT650" s="2"/>
      <c r="IU650" s="2"/>
    </row>
    <row r="651" spans="1:255" x14ac:dyDescent="0.2">
      <c r="A651">
        <v>18</v>
      </c>
      <c r="B651">
        <v>1</v>
      </c>
      <c r="C651">
        <v>1470</v>
      </c>
      <c r="E651" t="s">
        <v>943</v>
      </c>
      <c r="F651" t="s">
        <v>704</v>
      </c>
      <c r="G651" t="s">
        <v>705</v>
      </c>
      <c r="H651" t="s">
        <v>538</v>
      </c>
      <c r="I651">
        <f>I645*J651</f>
        <v>0.8</v>
      </c>
      <c r="J651">
        <v>4</v>
      </c>
      <c r="O651">
        <f t="shared" si="715"/>
        <v>0</v>
      </c>
      <c r="P651">
        <f t="shared" si="716"/>
        <v>0</v>
      </c>
      <c r="Q651">
        <f t="shared" si="717"/>
        <v>0</v>
      </c>
      <c r="R651">
        <f t="shared" si="718"/>
        <v>0</v>
      </c>
      <c r="S651">
        <f t="shared" si="719"/>
        <v>0</v>
      </c>
      <c r="T651">
        <f t="shared" si="720"/>
        <v>0</v>
      </c>
      <c r="U651">
        <f t="shared" si="721"/>
        <v>0</v>
      </c>
      <c r="V651">
        <f t="shared" si="722"/>
        <v>0</v>
      </c>
      <c r="W651">
        <f t="shared" si="723"/>
        <v>0</v>
      </c>
      <c r="X651">
        <f t="shared" si="724"/>
        <v>0</v>
      </c>
      <c r="Y651">
        <f t="shared" si="725"/>
        <v>0</v>
      </c>
      <c r="AA651">
        <v>16688586</v>
      </c>
      <c r="AB651">
        <f t="shared" si="726"/>
        <v>0</v>
      </c>
      <c r="AC651">
        <f t="shared" si="727"/>
        <v>0</v>
      </c>
      <c r="AD651">
        <f t="shared" si="754"/>
        <v>0</v>
      </c>
      <c r="AE651">
        <f t="shared" si="755"/>
        <v>0</v>
      </c>
      <c r="AF651">
        <f t="shared" si="755"/>
        <v>0</v>
      </c>
      <c r="AG651">
        <f t="shared" si="730"/>
        <v>0</v>
      </c>
      <c r="AH651">
        <f t="shared" si="756"/>
        <v>0</v>
      </c>
      <c r="AI651">
        <f t="shared" si="756"/>
        <v>0</v>
      </c>
      <c r="AJ651">
        <f t="shared" si="732"/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115</v>
      </c>
      <c r="AU651">
        <v>71</v>
      </c>
      <c r="AV651">
        <v>1</v>
      </c>
      <c r="AW651">
        <v>1</v>
      </c>
      <c r="AZ651">
        <v>7.13</v>
      </c>
      <c r="BA651">
        <v>1</v>
      </c>
      <c r="BB651">
        <v>1</v>
      </c>
      <c r="BC651">
        <v>7.13</v>
      </c>
      <c r="BD651" t="s">
        <v>6</v>
      </c>
      <c r="BE651" t="s">
        <v>6</v>
      </c>
      <c r="BF651" t="s">
        <v>6</v>
      </c>
      <c r="BG651" t="s">
        <v>6</v>
      </c>
      <c r="BH651">
        <v>3</v>
      </c>
      <c r="BI651">
        <v>1</v>
      </c>
      <c r="BJ651" t="s">
        <v>6</v>
      </c>
      <c r="BM651">
        <v>17001</v>
      </c>
      <c r="BN651">
        <v>0</v>
      </c>
      <c r="BO651" t="s">
        <v>6</v>
      </c>
      <c r="BP651">
        <v>0</v>
      </c>
      <c r="BQ651">
        <v>2</v>
      </c>
      <c r="BR651">
        <v>0</v>
      </c>
      <c r="BS651">
        <v>1</v>
      </c>
      <c r="BT651">
        <v>1</v>
      </c>
      <c r="BU651">
        <v>1</v>
      </c>
      <c r="BV651">
        <v>1</v>
      </c>
      <c r="BW651">
        <v>1</v>
      </c>
      <c r="BX651">
        <v>1</v>
      </c>
      <c r="BY651" t="s">
        <v>6</v>
      </c>
      <c r="BZ651">
        <v>128</v>
      </c>
      <c r="CA651">
        <v>83</v>
      </c>
      <c r="CF651">
        <v>0</v>
      </c>
      <c r="CG651">
        <v>0</v>
      </c>
      <c r="CM651">
        <v>0</v>
      </c>
      <c r="CN651" t="s">
        <v>6</v>
      </c>
      <c r="CO651">
        <v>0</v>
      </c>
      <c r="CP651">
        <f t="shared" si="733"/>
        <v>0</v>
      </c>
      <c r="CQ651">
        <f t="shared" si="734"/>
        <v>0</v>
      </c>
      <c r="CR651">
        <f t="shared" si="735"/>
        <v>0</v>
      </c>
      <c r="CS651">
        <f t="shared" si="736"/>
        <v>0</v>
      </c>
      <c r="CT651">
        <f t="shared" si="737"/>
        <v>0</v>
      </c>
      <c r="CU651">
        <f t="shared" si="738"/>
        <v>0</v>
      </c>
      <c r="CV651">
        <f t="shared" si="739"/>
        <v>0</v>
      </c>
      <c r="CW651">
        <f t="shared" si="740"/>
        <v>0</v>
      </c>
      <c r="CX651">
        <f t="shared" si="741"/>
        <v>0</v>
      </c>
      <c r="CY651">
        <f t="shared" si="742"/>
        <v>0</v>
      </c>
      <c r="CZ651">
        <f t="shared" si="743"/>
        <v>0</v>
      </c>
      <c r="DC651" t="s">
        <v>6</v>
      </c>
      <c r="DD651" t="s">
        <v>6</v>
      </c>
      <c r="DE651" t="s">
        <v>6</v>
      </c>
      <c r="DF651" t="s">
        <v>6</v>
      </c>
      <c r="DG651" t="s">
        <v>6</v>
      </c>
      <c r="DH651" t="s">
        <v>6</v>
      </c>
      <c r="DI651" t="s">
        <v>6</v>
      </c>
      <c r="DJ651" t="s">
        <v>6</v>
      </c>
      <c r="DK651" t="s">
        <v>6</v>
      </c>
      <c r="DL651" t="s">
        <v>6</v>
      </c>
      <c r="DM651" t="s">
        <v>6</v>
      </c>
      <c r="DN651">
        <v>0</v>
      </c>
      <c r="DO651">
        <v>0</v>
      </c>
      <c r="DP651">
        <v>1</v>
      </c>
      <c r="DQ651">
        <v>1</v>
      </c>
      <c r="DU651">
        <v>1010</v>
      </c>
      <c r="DV651" t="s">
        <v>538</v>
      </c>
      <c r="DW651" t="s">
        <v>538</v>
      </c>
      <c r="DX651">
        <v>10</v>
      </c>
      <c r="EE651">
        <v>16510515</v>
      </c>
      <c r="EF651">
        <v>2</v>
      </c>
      <c r="EG651" t="s">
        <v>20</v>
      </c>
      <c r="EH651">
        <v>0</v>
      </c>
      <c r="EI651" t="s">
        <v>6</v>
      </c>
      <c r="EJ651">
        <v>1</v>
      </c>
      <c r="EK651">
        <v>17001</v>
      </c>
      <c r="EL651" t="s">
        <v>827</v>
      </c>
      <c r="EM651" t="s">
        <v>828</v>
      </c>
      <c r="EO651" t="s">
        <v>6</v>
      </c>
      <c r="EQ651">
        <v>0</v>
      </c>
      <c r="ER651">
        <v>0</v>
      </c>
      <c r="ES651">
        <v>0</v>
      </c>
      <c r="ET651">
        <v>0</v>
      </c>
      <c r="EU651">
        <v>0</v>
      </c>
      <c r="EV651">
        <v>0</v>
      </c>
      <c r="EW651">
        <v>0</v>
      </c>
      <c r="EX651">
        <v>0</v>
      </c>
      <c r="FQ651">
        <v>0</v>
      </c>
      <c r="FR651">
        <f t="shared" si="744"/>
        <v>0</v>
      </c>
      <c r="FS651">
        <v>0</v>
      </c>
      <c r="FT651" t="s">
        <v>23</v>
      </c>
      <c r="FU651" t="s">
        <v>24</v>
      </c>
      <c r="FX651">
        <v>115.2</v>
      </c>
      <c r="FY651">
        <v>70.55</v>
      </c>
      <c r="GA651" t="s">
        <v>6</v>
      </c>
      <c r="GD651">
        <v>0</v>
      </c>
      <c r="GF651">
        <v>488433216</v>
      </c>
      <c r="GG651">
        <v>1</v>
      </c>
      <c r="GH651">
        <v>1</v>
      </c>
      <c r="GI651">
        <v>4</v>
      </c>
      <c r="GJ651">
        <v>0</v>
      </c>
      <c r="GK651">
        <f>ROUND(R651*(S12)/100,2)</f>
        <v>0</v>
      </c>
      <c r="GL651">
        <f t="shared" si="745"/>
        <v>0</v>
      </c>
      <c r="GM651">
        <f t="shared" si="746"/>
        <v>0</v>
      </c>
      <c r="GN651">
        <f t="shared" si="747"/>
        <v>0</v>
      </c>
      <c r="GO651">
        <f t="shared" si="748"/>
        <v>0</v>
      </c>
      <c r="GP651">
        <f t="shared" si="749"/>
        <v>0</v>
      </c>
      <c r="GR651">
        <v>0</v>
      </c>
      <c r="GS651">
        <v>3</v>
      </c>
      <c r="GT651">
        <v>0</v>
      </c>
      <c r="GU651" t="s">
        <v>6</v>
      </c>
      <c r="GV651">
        <f t="shared" si="750"/>
        <v>0</v>
      </c>
      <c r="GW651">
        <v>1</v>
      </c>
      <c r="GX651">
        <f t="shared" si="751"/>
        <v>0</v>
      </c>
      <c r="HA651">
        <v>0</v>
      </c>
      <c r="HB651">
        <v>0</v>
      </c>
      <c r="IK651">
        <v>0</v>
      </c>
    </row>
    <row r="652" spans="1:255" x14ac:dyDescent="0.2">
      <c r="A652" s="2">
        <v>18</v>
      </c>
      <c r="B652" s="2">
        <v>1</v>
      </c>
      <c r="C652" s="2">
        <v>1463</v>
      </c>
      <c r="D652" s="2"/>
      <c r="E652" s="2" t="s">
        <v>944</v>
      </c>
      <c r="F652" s="2" t="s">
        <v>945</v>
      </c>
      <c r="G652" s="2" t="s">
        <v>946</v>
      </c>
      <c r="H652" s="2" t="s">
        <v>268</v>
      </c>
      <c r="I652" s="2">
        <f>I644*J652</f>
        <v>2</v>
      </c>
      <c r="J652" s="2">
        <v>10</v>
      </c>
      <c r="K652" s="2"/>
      <c r="L652" s="2"/>
      <c r="M652" s="2"/>
      <c r="N652" s="2"/>
      <c r="O652" s="2">
        <f t="shared" si="715"/>
        <v>1731.2</v>
      </c>
      <c r="P652" s="2">
        <f t="shared" si="716"/>
        <v>1731.2</v>
      </c>
      <c r="Q652" s="2">
        <f t="shared" si="717"/>
        <v>0</v>
      </c>
      <c r="R652" s="2">
        <f t="shared" si="718"/>
        <v>0</v>
      </c>
      <c r="S652" s="2">
        <f t="shared" si="719"/>
        <v>0</v>
      </c>
      <c r="T652" s="2">
        <f t="shared" si="720"/>
        <v>0</v>
      </c>
      <c r="U652" s="2">
        <f t="shared" si="721"/>
        <v>0</v>
      </c>
      <c r="V652" s="2">
        <f t="shared" si="722"/>
        <v>0</v>
      </c>
      <c r="W652" s="2">
        <f t="shared" si="723"/>
        <v>0</v>
      </c>
      <c r="X652" s="2">
        <f t="shared" si="724"/>
        <v>0</v>
      </c>
      <c r="Y652" s="2">
        <f t="shared" si="725"/>
        <v>0</v>
      </c>
      <c r="Z652" s="2"/>
      <c r="AA652" s="2">
        <v>16688585</v>
      </c>
      <c r="AB652" s="2">
        <f t="shared" si="726"/>
        <v>865.6</v>
      </c>
      <c r="AC652" s="2">
        <f t="shared" si="727"/>
        <v>865.6</v>
      </c>
      <c r="AD652" s="2">
        <f t="shared" si="754"/>
        <v>0</v>
      </c>
      <c r="AE652" s="2">
        <f t="shared" si="755"/>
        <v>0</v>
      </c>
      <c r="AF652" s="2">
        <f t="shared" si="755"/>
        <v>0</v>
      </c>
      <c r="AG652" s="2">
        <f t="shared" si="730"/>
        <v>0</v>
      </c>
      <c r="AH652" s="2">
        <f t="shared" si="756"/>
        <v>0</v>
      </c>
      <c r="AI652" s="2">
        <f t="shared" si="756"/>
        <v>0</v>
      </c>
      <c r="AJ652" s="2">
        <f t="shared" si="732"/>
        <v>0</v>
      </c>
      <c r="AK652" s="2">
        <v>865.6</v>
      </c>
      <c r="AL652" s="2">
        <v>865.6</v>
      </c>
      <c r="AM652" s="2">
        <v>0</v>
      </c>
      <c r="AN652" s="2">
        <v>0</v>
      </c>
      <c r="AO652" s="2">
        <v>0</v>
      </c>
      <c r="AP652" s="2">
        <v>0</v>
      </c>
      <c r="AQ652" s="2">
        <v>0</v>
      </c>
      <c r="AR652" s="2">
        <v>0</v>
      </c>
      <c r="AS652" s="2">
        <v>0</v>
      </c>
      <c r="AT652" s="2">
        <v>115</v>
      </c>
      <c r="AU652" s="2">
        <v>71</v>
      </c>
      <c r="AV652" s="2">
        <v>1</v>
      </c>
      <c r="AW652" s="2">
        <v>1</v>
      </c>
      <c r="AX652" s="2"/>
      <c r="AY652" s="2"/>
      <c r="AZ652" s="2">
        <v>1</v>
      </c>
      <c r="BA652" s="2">
        <v>1</v>
      </c>
      <c r="BB652" s="2">
        <v>1</v>
      </c>
      <c r="BC652" s="2">
        <v>1</v>
      </c>
      <c r="BD652" s="2" t="s">
        <v>6</v>
      </c>
      <c r="BE652" s="2" t="s">
        <v>6</v>
      </c>
      <c r="BF652" s="2" t="s">
        <v>6</v>
      </c>
      <c r="BG652" s="2" t="s">
        <v>6</v>
      </c>
      <c r="BH652" s="2">
        <v>3</v>
      </c>
      <c r="BI652" s="2">
        <v>1</v>
      </c>
      <c r="BJ652" s="2" t="s">
        <v>947</v>
      </c>
      <c r="BK652" s="2"/>
      <c r="BL652" s="2"/>
      <c r="BM652" s="2">
        <v>17001</v>
      </c>
      <c r="BN652" s="2">
        <v>0</v>
      </c>
      <c r="BO652" s="2" t="s">
        <v>6</v>
      </c>
      <c r="BP652" s="2">
        <v>0</v>
      </c>
      <c r="BQ652" s="2">
        <v>2</v>
      </c>
      <c r="BR652" s="2">
        <v>0</v>
      </c>
      <c r="BS652" s="2">
        <v>1</v>
      </c>
      <c r="BT652" s="2">
        <v>1</v>
      </c>
      <c r="BU652" s="2">
        <v>1</v>
      </c>
      <c r="BV652" s="2">
        <v>1</v>
      </c>
      <c r="BW652" s="2">
        <v>1</v>
      </c>
      <c r="BX652" s="2">
        <v>1</v>
      </c>
      <c r="BY652" s="2" t="s">
        <v>6</v>
      </c>
      <c r="BZ652" s="2">
        <v>128</v>
      </c>
      <c r="CA652" s="2">
        <v>83</v>
      </c>
      <c r="CB652" s="2"/>
      <c r="CC652" s="2"/>
      <c r="CD652" s="2"/>
      <c r="CE652" s="2"/>
      <c r="CF652" s="2">
        <v>0</v>
      </c>
      <c r="CG652" s="2">
        <v>0</v>
      </c>
      <c r="CH652" s="2"/>
      <c r="CI652" s="2"/>
      <c r="CJ652" s="2"/>
      <c r="CK652" s="2"/>
      <c r="CL652" s="2"/>
      <c r="CM652" s="2">
        <v>0</v>
      </c>
      <c r="CN652" s="2" t="s">
        <v>6</v>
      </c>
      <c r="CO652" s="2">
        <v>0</v>
      </c>
      <c r="CP652" s="2">
        <f t="shared" si="733"/>
        <v>1731.2</v>
      </c>
      <c r="CQ652" s="2">
        <f t="shared" si="734"/>
        <v>865.6</v>
      </c>
      <c r="CR652" s="2">
        <f t="shared" si="735"/>
        <v>0</v>
      </c>
      <c r="CS652" s="2">
        <f t="shared" si="736"/>
        <v>0</v>
      </c>
      <c r="CT652" s="2">
        <f t="shared" si="737"/>
        <v>0</v>
      </c>
      <c r="CU652" s="2">
        <f t="shared" si="738"/>
        <v>0</v>
      </c>
      <c r="CV652" s="2">
        <f t="shared" si="739"/>
        <v>0</v>
      </c>
      <c r="CW652" s="2">
        <f t="shared" si="740"/>
        <v>0</v>
      </c>
      <c r="CX652" s="2">
        <f t="shared" si="741"/>
        <v>0</v>
      </c>
      <c r="CY652" s="2">
        <f t="shared" si="742"/>
        <v>0</v>
      </c>
      <c r="CZ652" s="2">
        <f t="shared" si="743"/>
        <v>0</v>
      </c>
      <c r="DA652" s="2"/>
      <c r="DB652" s="2"/>
      <c r="DC652" s="2" t="s">
        <v>6</v>
      </c>
      <c r="DD652" s="2" t="s">
        <v>6</v>
      </c>
      <c r="DE652" s="2" t="s">
        <v>6</v>
      </c>
      <c r="DF652" s="2" t="s">
        <v>6</v>
      </c>
      <c r="DG652" s="2" t="s">
        <v>6</v>
      </c>
      <c r="DH652" s="2" t="s">
        <v>6</v>
      </c>
      <c r="DI652" s="2" t="s">
        <v>6</v>
      </c>
      <c r="DJ652" s="2" t="s">
        <v>6</v>
      </c>
      <c r="DK652" s="2" t="s">
        <v>6</v>
      </c>
      <c r="DL652" s="2" t="s">
        <v>6</v>
      </c>
      <c r="DM652" s="2" t="s">
        <v>6</v>
      </c>
      <c r="DN652" s="2">
        <v>0</v>
      </c>
      <c r="DO652" s="2">
        <v>0</v>
      </c>
      <c r="DP652" s="2">
        <v>1</v>
      </c>
      <c r="DQ652" s="2">
        <v>1</v>
      </c>
      <c r="DR652" s="2"/>
      <c r="DS652" s="2"/>
      <c r="DT652" s="2"/>
      <c r="DU652" s="2">
        <v>1010</v>
      </c>
      <c r="DV652" s="2" t="s">
        <v>268</v>
      </c>
      <c r="DW652" s="2" t="s">
        <v>268</v>
      </c>
      <c r="DX652" s="2">
        <v>1</v>
      </c>
      <c r="DY652" s="2"/>
      <c r="DZ652" s="2"/>
      <c r="EA652" s="2"/>
      <c r="EB652" s="2"/>
      <c r="EC652" s="2"/>
      <c r="ED652" s="2"/>
      <c r="EE652" s="2">
        <v>16510515</v>
      </c>
      <c r="EF652" s="2">
        <v>2</v>
      </c>
      <c r="EG652" s="2" t="s">
        <v>20</v>
      </c>
      <c r="EH652" s="2">
        <v>0</v>
      </c>
      <c r="EI652" s="2" t="s">
        <v>6</v>
      </c>
      <c r="EJ652" s="2">
        <v>1</v>
      </c>
      <c r="EK652" s="2">
        <v>17001</v>
      </c>
      <c r="EL652" s="2" t="s">
        <v>827</v>
      </c>
      <c r="EM652" s="2" t="s">
        <v>828</v>
      </c>
      <c r="EN652" s="2"/>
      <c r="EO652" s="2" t="s">
        <v>6</v>
      </c>
      <c r="EP652" s="2"/>
      <c r="EQ652" s="2">
        <v>0</v>
      </c>
      <c r="ER652" s="2">
        <v>865.6</v>
      </c>
      <c r="ES652" s="2">
        <v>865.6</v>
      </c>
      <c r="ET652" s="2">
        <v>0</v>
      </c>
      <c r="EU652" s="2">
        <v>0</v>
      </c>
      <c r="EV652" s="2">
        <v>0</v>
      </c>
      <c r="EW652" s="2">
        <v>0</v>
      </c>
      <c r="EX652" s="2">
        <v>0</v>
      </c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>
        <v>0</v>
      </c>
      <c r="FR652" s="2">
        <f t="shared" si="744"/>
        <v>0</v>
      </c>
      <c r="FS652" s="2">
        <v>0</v>
      </c>
      <c r="FT652" s="2" t="s">
        <v>23</v>
      </c>
      <c r="FU652" s="2" t="s">
        <v>24</v>
      </c>
      <c r="FV652" s="2"/>
      <c r="FW652" s="2"/>
      <c r="FX652" s="2">
        <v>115.2</v>
      </c>
      <c r="FY652" s="2">
        <v>70.55</v>
      </c>
      <c r="FZ652" s="2"/>
      <c r="GA652" s="2" t="s">
        <v>6</v>
      </c>
      <c r="GB652" s="2"/>
      <c r="GC652" s="2"/>
      <c r="GD652" s="2">
        <v>0</v>
      </c>
      <c r="GE652" s="2"/>
      <c r="GF652" s="2">
        <v>1701423965</v>
      </c>
      <c r="GG652" s="2">
        <v>2</v>
      </c>
      <c r="GH652" s="2">
        <v>1</v>
      </c>
      <c r="GI652" s="2">
        <v>-2</v>
      </c>
      <c r="GJ652" s="2">
        <v>0</v>
      </c>
      <c r="GK652" s="2">
        <f>ROUND(R652*(R12)/100,2)</f>
        <v>0</v>
      </c>
      <c r="GL652" s="2">
        <f t="shared" si="745"/>
        <v>0</v>
      </c>
      <c r="GM652" s="2">
        <f t="shared" si="746"/>
        <v>1731.2</v>
      </c>
      <c r="GN652" s="2">
        <f t="shared" si="747"/>
        <v>1731.2</v>
      </c>
      <c r="GO652" s="2">
        <f t="shared" si="748"/>
        <v>0</v>
      </c>
      <c r="GP652" s="2">
        <f t="shared" si="749"/>
        <v>0</v>
      </c>
      <c r="GQ652" s="2"/>
      <c r="GR652" s="2">
        <v>0</v>
      </c>
      <c r="GS652" s="2">
        <v>3</v>
      </c>
      <c r="GT652" s="2">
        <v>0</v>
      </c>
      <c r="GU652" s="2" t="s">
        <v>6</v>
      </c>
      <c r="GV652" s="2">
        <f t="shared" si="750"/>
        <v>0</v>
      </c>
      <c r="GW652" s="2">
        <v>1</v>
      </c>
      <c r="GX652" s="2">
        <f t="shared" si="751"/>
        <v>0</v>
      </c>
      <c r="GY652" s="2"/>
      <c r="GZ652" s="2"/>
      <c r="HA652" s="2">
        <v>0</v>
      </c>
      <c r="HB652" s="2">
        <v>0</v>
      </c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>
        <v>0</v>
      </c>
      <c r="IL652" s="2"/>
      <c r="IM652" s="2"/>
      <c r="IN652" s="2"/>
      <c r="IO652" s="2"/>
      <c r="IP652" s="2"/>
      <c r="IQ652" s="2"/>
      <c r="IR652" s="2"/>
      <c r="IS652" s="2"/>
      <c r="IT652" s="2"/>
      <c r="IU652" s="2"/>
    </row>
    <row r="653" spans="1:255" x14ac:dyDescent="0.2">
      <c r="A653">
        <v>18</v>
      </c>
      <c r="B653">
        <v>1</v>
      </c>
      <c r="C653">
        <v>1476</v>
      </c>
      <c r="E653" t="s">
        <v>944</v>
      </c>
      <c r="F653" t="s">
        <v>945</v>
      </c>
      <c r="G653" t="s">
        <v>946</v>
      </c>
      <c r="H653" t="s">
        <v>268</v>
      </c>
      <c r="I653">
        <f>I645*J653</f>
        <v>2</v>
      </c>
      <c r="J653">
        <v>10</v>
      </c>
      <c r="O653">
        <f t="shared" si="715"/>
        <v>12343.46</v>
      </c>
      <c r="P653">
        <f t="shared" si="716"/>
        <v>12343.46</v>
      </c>
      <c r="Q653">
        <f t="shared" si="717"/>
        <v>0</v>
      </c>
      <c r="R653">
        <f t="shared" si="718"/>
        <v>0</v>
      </c>
      <c r="S653">
        <f t="shared" si="719"/>
        <v>0</v>
      </c>
      <c r="T653">
        <f t="shared" si="720"/>
        <v>0</v>
      </c>
      <c r="U653">
        <f t="shared" si="721"/>
        <v>0</v>
      </c>
      <c r="V653">
        <f t="shared" si="722"/>
        <v>0</v>
      </c>
      <c r="W653">
        <f t="shared" si="723"/>
        <v>0</v>
      </c>
      <c r="X653">
        <f t="shared" si="724"/>
        <v>0</v>
      </c>
      <c r="Y653">
        <f t="shared" si="725"/>
        <v>0</v>
      </c>
      <c r="AA653">
        <v>16688586</v>
      </c>
      <c r="AB653">
        <f t="shared" si="726"/>
        <v>865.6</v>
      </c>
      <c r="AC653">
        <f t="shared" si="727"/>
        <v>865.6</v>
      </c>
      <c r="AD653">
        <f t="shared" si="754"/>
        <v>0</v>
      </c>
      <c r="AE653">
        <f t="shared" si="755"/>
        <v>0</v>
      </c>
      <c r="AF653">
        <f t="shared" si="755"/>
        <v>0</v>
      </c>
      <c r="AG653">
        <f t="shared" si="730"/>
        <v>0</v>
      </c>
      <c r="AH653">
        <f t="shared" si="756"/>
        <v>0</v>
      </c>
      <c r="AI653">
        <f t="shared" si="756"/>
        <v>0</v>
      </c>
      <c r="AJ653">
        <f t="shared" si="732"/>
        <v>0</v>
      </c>
      <c r="AK653">
        <v>865.6</v>
      </c>
      <c r="AL653">
        <v>865.6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115</v>
      </c>
      <c r="AU653">
        <v>71</v>
      </c>
      <c r="AV653">
        <v>1</v>
      </c>
      <c r="AW653">
        <v>1</v>
      </c>
      <c r="AZ653">
        <v>7.13</v>
      </c>
      <c r="BA653">
        <v>1</v>
      </c>
      <c r="BB653">
        <v>1</v>
      </c>
      <c r="BC653">
        <v>7.13</v>
      </c>
      <c r="BD653" t="s">
        <v>6</v>
      </c>
      <c r="BE653" t="s">
        <v>6</v>
      </c>
      <c r="BF653" t="s">
        <v>6</v>
      </c>
      <c r="BG653" t="s">
        <v>6</v>
      </c>
      <c r="BH653">
        <v>3</v>
      </c>
      <c r="BI653">
        <v>1</v>
      </c>
      <c r="BJ653" t="s">
        <v>947</v>
      </c>
      <c r="BM653">
        <v>17001</v>
      </c>
      <c r="BN653">
        <v>0</v>
      </c>
      <c r="BO653" t="s">
        <v>6</v>
      </c>
      <c r="BP653">
        <v>0</v>
      </c>
      <c r="BQ653">
        <v>2</v>
      </c>
      <c r="BR653">
        <v>0</v>
      </c>
      <c r="BS653">
        <v>1</v>
      </c>
      <c r="BT653">
        <v>1</v>
      </c>
      <c r="BU653">
        <v>1</v>
      </c>
      <c r="BV653">
        <v>1</v>
      </c>
      <c r="BW653">
        <v>1</v>
      </c>
      <c r="BX653">
        <v>1</v>
      </c>
      <c r="BY653" t="s">
        <v>6</v>
      </c>
      <c r="BZ653">
        <v>128</v>
      </c>
      <c r="CA653">
        <v>83</v>
      </c>
      <c r="CF653">
        <v>0</v>
      </c>
      <c r="CG653">
        <v>0</v>
      </c>
      <c r="CM653">
        <v>0</v>
      </c>
      <c r="CN653" t="s">
        <v>6</v>
      </c>
      <c r="CO653">
        <v>0</v>
      </c>
      <c r="CP653">
        <f t="shared" si="733"/>
        <v>12343.46</v>
      </c>
      <c r="CQ653">
        <f t="shared" si="734"/>
        <v>6171.7280000000001</v>
      </c>
      <c r="CR653">
        <f t="shared" si="735"/>
        <v>0</v>
      </c>
      <c r="CS653">
        <f t="shared" si="736"/>
        <v>0</v>
      </c>
      <c r="CT653">
        <f t="shared" si="737"/>
        <v>0</v>
      </c>
      <c r="CU653">
        <f t="shared" si="738"/>
        <v>0</v>
      </c>
      <c r="CV653">
        <f t="shared" si="739"/>
        <v>0</v>
      </c>
      <c r="CW653">
        <f t="shared" si="740"/>
        <v>0</v>
      </c>
      <c r="CX653">
        <f t="shared" si="741"/>
        <v>0</v>
      </c>
      <c r="CY653">
        <f t="shared" si="742"/>
        <v>0</v>
      </c>
      <c r="CZ653">
        <f t="shared" si="743"/>
        <v>0</v>
      </c>
      <c r="DC653" t="s">
        <v>6</v>
      </c>
      <c r="DD653" t="s">
        <v>6</v>
      </c>
      <c r="DE653" t="s">
        <v>6</v>
      </c>
      <c r="DF653" t="s">
        <v>6</v>
      </c>
      <c r="DG653" t="s">
        <v>6</v>
      </c>
      <c r="DH653" t="s">
        <v>6</v>
      </c>
      <c r="DI653" t="s">
        <v>6</v>
      </c>
      <c r="DJ653" t="s">
        <v>6</v>
      </c>
      <c r="DK653" t="s">
        <v>6</v>
      </c>
      <c r="DL653" t="s">
        <v>6</v>
      </c>
      <c r="DM653" t="s">
        <v>6</v>
      </c>
      <c r="DN653">
        <v>0</v>
      </c>
      <c r="DO653">
        <v>0</v>
      </c>
      <c r="DP653">
        <v>1</v>
      </c>
      <c r="DQ653">
        <v>1</v>
      </c>
      <c r="DU653">
        <v>1010</v>
      </c>
      <c r="DV653" t="s">
        <v>268</v>
      </c>
      <c r="DW653" t="s">
        <v>268</v>
      </c>
      <c r="DX653">
        <v>1</v>
      </c>
      <c r="EE653">
        <v>16510515</v>
      </c>
      <c r="EF653">
        <v>2</v>
      </c>
      <c r="EG653" t="s">
        <v>20</v>
      </c>
      <c r="EH653">
        <v>0</v>
      </c>
      <c r="EI653" t="s">
        <v>6</v>
      </c>
      <c r="EJ653">
        <v>1</v>
      </c>
      <c r="EK653">
        <v>17001</v>
      </c>
      <c r="EL653" t="s">
        <v>827</v>
      </c>
      <c r="EM653" t="s">
        <v>828</v>
      </c>
      <c r="EO653" t="s">
        <v>6</v>
      </c>
      <c r="EQ653">
        <v>0</v>
      </c>
      <c r="ER653">
        <v>865.6</v>
      </c>
      <c r="ES653">
        <v>865.6</v>
      </c>
      <c r="ET653">
        <v>0</v>
      </c>
      <c r="EU653">
        <v>0</v>
      </c>
      <c r="EV653">
        <v>0</v>
      </c>
      <c r="EW653">
        <v>0</v>
      </c>
      <c r="EX653">
        <v>0</v>
      </c>
      <c r="FQ653">
        <v>0</v>
      </c>
      <c r="FR653">
        <f t="shared" si="744"/>
        <v>0</v>
      </c>
      <c r="FS653">
        <v>0</v>
      </c>
      <c r="FT653" t="s">
        <v>23</v>
      </c>
      <c r="FU653" t="s">
        <v>24</v>
      </c>
      <c r="FX653">
        <v>115.2</v>
      </c>
      <c r="FY653">
        <v>70.55</v>
      </c>
      <c r="GA653" t="s">
        <v>6</v>
      </c>
      <c r="GD653">
        <v>0</v>
      </c>
      <c r="GF653">
        <v>1701423965</v>
      </c>
      <c r="GG653">
        <v>1</v>
      </c>
      <c r="GH653">
        <v>1</v>
      </c>
      <c r="GI653">
        <v>4</v>
      </c>
      <c r="GJ653">
        <v>0</v>
      </c>
      <c r="GK653">
        <f>ROUND(R653*(S12)/100,2)</f>
        <v>0</v>
      </c>
      <c r="GL653">
        <f t="shared" si="745"/>
        <v>0</v>
      </c>
      <c r="GM653">
        <f t="shared" si="746"/>
        <v>12343.46</v>
      </c>
      <c r="GN653">
        <f t="shared" si="747"/>
        <v>12343.46</v>
      </c>
      <c r="GO653">
        <f t="shared" si="748"/>
        <v>0</v>
      </c>
      <c r="GP653">
        <f t="shared" si="749"/>
        <v>0</v>
      </c>
      <c r="GR653">
        <v>0</v>
      </c>
      <c r="GS653">
        <v>3</v>
      </c>
      <c r="GT653">
        <v>0</v>
      </c>
      <c r="GU653" t="s">
        <v>6</v>
      </c>
      <c r="GV653">
        <f t="shared" si="750"/>
        <v>0</v>
      </c>
      <c r="GW653">
        <v>1</v>
      </c>
      <c r="GX653">
        <f t="shared" si="751"/>
        <v>0</v>
      </c>
      <c r="HA653">
        <v>0</v>
      </c>
      <c r="HB653">
        <v>0</v>
      </c>
      <c r="IK653">
        <v>0</v>
      </c>
    </row>
    <row r="654" spans="1:255" x14ac:dyDescent="0.2">
      <c r="A654" s="2">
        <v>17</v>
      </c>
      <c r="B654" s="2">
        <v>1</v>
      </c>
      <c r="C654" s="2">
        <f>ROW(SmtRes!A1485)</f>
        <v>1485</v>
      </c>
      <c r="D654" s="2">
        <f>ROW(EtalonRes!A1467)</f>
        <v>1467</v>
      </c>
      <c r="E654" s="2" t="s">
        <v>948</v>
      </c>
      <c r="F654" s="2" t="s">
        <v>949</v>
      </c>
      <c r="G654" s="2" t="s">
        <v>950</v>
      </c>
      <c r="H654" s="2" t="s">
        <v>825</v>
      </c>
      <c r="I654" s="2">
        <f>ROUND(1/10,9)</f>
        <v>0.1</v>
      </c>
      <c r="J654" s="2">
        <v>0</v>
      </c>
      <c r="K654" s="2"/>
      <c r="L654" s="2"/>
      <c r="M654" s="2"/>
      <c r="N654" s="2"/>
      <c r="O654" s="2">
        <f t="shared" si="715"/>
        <v>26.14</v>
      </c>
      <c r="P654" s="2">
        <f t="shared" si="716"/>
        <v>5.32</v>
      </c>
      <c r="Q654" s="2">
        <f t="shared" si="717"/>
        <v>1.66</v>
      </c>
      <c r="R654" s="2">
        <f t="shared" si="718"/>
        <v>0.42</v>
      </c>
      <c r="S654" s="2">
        <f t="shared" si="719"/>
        <v>19.16</v>
      </c>
      <c r="T654" s="2">
        <f t="shared" si="720"/>
        <v>0</v>
      </c>
      <c r="U654" s="2">
        <f t="shared" si="721"/>
        <v>1.9918</v>
      </c>
      <c r="V654" s="2">
        <f t="shared" si="722"/>
        <v>3.3750000000000002E-2</v>
      </c>
      <c r="W654" s="2">
        <f t="shared" si="723"/>
        <v>0</v>
      </c>
      <c r="X654" s="2">
        <f t="shared" si="724"/>
        <v>22.52</v>
      </c>
      <c r="Y654" s="2">
        <f t="shared" si="725"/>
        <v>13.9</v>
      </c>
      <c r="Z654" s="2"/>
      <c r="AA654" s="2">
        <v>16688585</v>
      </c>
      <c r="AB654" s="2">
        <f t="shared" si="726"/>
        <v>261.358</v>
      </c>
      <c r="AC654" s="2">
        <f t="shared" si="727"/>
        <v>53.17</v>
      </c>
      <c r="AD654" s="2">
        <f>ROUND(((((ET654*1.25))-((EU654*1.25)))+AE654),6)</f>
        <v>16.574999999999999</v>
      </c>
      <c r="AE654" s="2">
        <f>ROUND(((EU654*1.25)),6)</f>
        <v>4.2249999999999996</v>
      </c>
      <c r="AF654" s="2">
        <f>ROUND(((EV654*1.15)),6)</f>
        <v>191.613</v>
      </c>
      <c r="AG654" s="2">
        <f t="shared" si="730"/>
        <v>0</v>
      </c>
      <c r="AH654" s="2">
        <f>((EW654*1.15))</f>
        <v>19.917999999999999</v>
      </c>
      <c r="AI654" s="2">
        <f>((EX654*1.25))</f>
        <v>0.33750000000000002</v>
      </c>
      <c r="AJ654" s="2">
        <f t="shared" si="732"/>
        <v>0</v>
      </c>
      <c r="AK654" s="2">
        <v>233.05</v>
      </c>
      <c r="AL654" s="2">
        <v>53.17</v>
      </c>
      <c r="AM654" s="2">
        <v>13.26</v>
      </c>
      <c r="AN654" s="2">
        <v>3.38</v>
      </c>
      <c r="AO654" s="2">
        <v>166.62</v>
      </c>
      <c r="AP654" s="2">
        <v>0</v>
      </c>
      <c r="AQ654" s="2">
        <v>17.32</v>
      </c>
      <c r="AR654" s="2">
        <v>0.27</v>
      </c>
      <c r="AS654" s="2">
        <v>0</v>
      </c>
      <c r="AT654" s="2">
        <v>115</v>
      </c>
      <c r="AU654" s="2">
        <v>71</v>
      </c>
      <c r="AV654" s="2">
        <v>1</v>
      </c>
      <c r="AW654" s="2">
        <v>1</v>
      </c>
      <c r="AX654" s="2"/>
      <c r="AY654" s="2"/>
      <c r="AZ654" s="2">
        <v>1</v>
      </c>
      <c r="BA654" s="2">
        <v>1</v>
      </c>
      <c r="BB654" s="2">
        <v>1</v>
      </c>
      <c r="BC654" s="2">
        <v>1</v>
      </c>
      <c r="BD654" s="2" t="s">
        <v>6</v>
      </c>
      <c r="BE654" s="2" t="s">
        <v>6</v>
      </c>
      <c r="BF654" s="2" t="s">
        <v>6</v>
      </c>
      <c r="BG654" s="2" t="s">
        <v>6</v>
      </c>
      <c r="BH654" s="2">
        <v>0</v>
      </c>
      <c r="BI654" s="2">
        <v>1</v>
      </c>
      <c r="BJ654" s="2" t="s">
        <v>951</v>
      </c>
      <c r="BK654" s="2"/>
      <c r="BL654" s="2"/>
      <c r="BM654" s="2">
        <v>17001</v>
      </c>
      <c r="BN654" s="2">
        <v>0</v>
      </c>
      <c r="BO654" s="2" t="s">
        <v>6</v>
      </c>
      <c r="BP654" s="2">
        <v>0</v>
      </c>
      <c r="BQ654" s="2">
        <v>2</v>
      </c>
      <c r="BR654" s="2">
        <v>0</v>
      </c>
      <c r="BS654" s="2">
        <v>1</v>
      </c>
      <c r="BT654" s="2">
        <v>1</v>
      </c>
      <c r="BU654" s="2">
        <v>1</v>
      </c>
      <c r="BV654" s="2">
        <v>1</v>
      </c>
      <c r="BW654" s="2">
        <v>1</v>
      </c>
      <c r="BX654" s="2">
        <v>1</v>
      </c>
      <c r="BY654" s="2" t="s">
        <v>6</v>
      </c>
      <c r="BZ654" s="2">
        <v>128</v>
      </c>
      <c r="CA654" s="2">
        <v>83</v>
      </c>
      <c r="CB654" s="2"/>
      <c r="CC654" s="2"/>
      <c r="CD654" s="2"/>
      <c r="CE654" s="2"/>
      <c r="CF654" s="2">
        <v>0</v>
      </c>
      <c r="CG654" s="2">
        <v>0</v>
      </c>
      <c r="CH654" s="2"/>
      <c r="CI654" s="2"/>
      <c r="CJ654" s="2"/>
      <c r="CK654" s="2"/>
      <c r="CL654" s="2"/>
      <c r="CM654" s="2">
        <v>0</v>
      </c>
      <c r="CN654" s="2" t="s">
        <v>1583</v>
      </c>
      <c r="CO654" s="2">
        <v>0</v>
      </c>
      <c r="CP654" s="2">
        <f t="shared" si="733"/>
        <v>26.14</v>
      </c>
      <c r="CQ654" s="2">
        <f t="shared" si="734"/>
        <v>53.17</v>
      </c>
      <c r="CR654" s="2">
        <f t="shared" si="735"/>
        <v>16.574999999999999</v>
      </c>
      <c r="CS654" s="2">
        <f t="shared" si="736"/>
        <v>4.2249999999999996</v>
      </c>
      <c r="CT654" s="2">
        <f t="shared" si="737"/>
        <v>191.613</v>
      </c>
      <c r="CU654" s="2">
        <f t="shared" si="738"/>
        <v>0</v>
      </c>
      <c r="CV654" s="2">
        <f t="shared" si="739"/>
        <v>19.917999999999999</v>
      </c>
      <c r="CW654" s="2">
        <f t="shared" si="740"/>
        <v>0.33750000000000002</v>
      </c>
      <c r="CX654" s="2">
        <f t="shared" si="741"/>
        <v>0</v>
      </c>
      <c r="CY654" s="2">
        <f t="shared" si="742"/>
        <v>22.517000000000003</v>
      </c>
      <c r="CZ654" s="2">
        <f t="shared" si="743"/>
        <v>13.901800000000001</v>
      </c>
      <c r="DA654" s="2"/>
      <c r="DB654" s="2"/>
      <c r="DC654" s="2" t="s">
        <v>6</v>
      </c>
      <c r="DD654" s="2" t="s">
        <v>6</v>
      </c>
      <c r="DE654" s="2" t="s">
        <v>96</v>
      </c>
      <c r="DF654" s="2" t="s">
        <v>96</v>
      </c>
      <c r="DG654" s="2" t="s">
        <v>97</v>
      </c>
      <c r="DH654" s="2" t="s">
        <v>6</v>
      </c>
      <c r="DI654" s="2" t="s">
        <v>97</v>
      </c>
      <c r="DJ654" s="2" t="s">
        <v>96</v>
      </c>
      <c r="DK654" s="2" t="s">
        <v>6</v>
      </c>
      <c r="DL654" s="2" t="s">
        <v>6</v>
      </c>
      <c r="DM654" s="2" t="s">
        <v>6</v>
      </c>
      <c r="DN654" s="2">
        <v>0</v>
      </c>
      <c r="DO654" s="2">
        <v>0</v>
      </c>
      <c r="DP654" s="2">
        <v>1</v>
      </c>
      <c r="DQ654" s="2">
        <v>1</v>
      </c>
      <c r="DR654" s="2"/>
      <c r="DS654" s="2"/>
      <c r="DT654" s="2"/>
      <c r="DU654" s="2">
        <v>1013</v>
      </c>
      <c r="DV654" s="2" t="s">
        <v>825</v>
      </c>
      <c r="DW654" s="2" t="s">
        <v>825</v>
      </c>
      <c r="DX654" s="2">
        <v>1</v>
      </c>
      <c r="DY654" s="2"/>
      <c r="DZ654" s="2"/>
      <c r="EA654" s="2"/>
      <c r="EB654" s="2"/>
      <c r="EC654" s="2"/>
      <c r="ED654" s="2"/>
      <c r="EE654" s="2">
        <v>16510515</v>
      </c>
      <c r="EF654" s="2">
        <v>2</v>
      </c>
      <c r="EG654" s="2" t="s">
        <v>20</v>
      </c>
      <c r="EH654" s="2">
        <v>0</v>
      </c>
      <c r="EI654" s="2" t="s">
        <v>6</v>
      </c>
      <c r="EJ654" s="2">
        <v>1</v>
      </c>
      <c r="EK654" s="2">
        <v>17001</v>
      </c>
      <c r="EL654" s="2" t="s">
        <v>827</v>
      </c>
      <c r="EM654" s="2" t="s">
        <v>828</v>
      </c>
      <c r="EN654" s="2"/>
      <c r="EO654" s="2" t="s">
        <v>100</v>
      </c>
      <c r="EP654" s="2"/>
      <c r="EQ654" s="2">
        <v>0</v>
      </c>
      <c r="ER654" s="2">
        <v>233.05</v>
      </c>
      <c r="ES654" s="2">
        <v>53.17</v>
      </c>
      <c r="ET654" s="2">
        <v>13.26</v>
      </c>
      <c r="EU654" s="2">
        <v>3.38</v>
      </c>
      <c r="EV654" s="2">
        <v>166.62</v>
      </c>
      <c r="EW654" s="2">
        <v>17.32</v>
      </c>
      <c r="EX654" s="2">
        <v>0.27</v>
      </c>
      <c r="EY654" s="2">
        <v>0</v>
      </c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>
        <v>0</v>
      </c>
      <c r="FR654" s="2">
        <f t="shared" si="744"/>
        <v>0</v>
      </c>
      <c r="FS654" s="2">
        <v>0</v>
      </c>
      <c r="FT654" s="2" t="s">
        <v>23</v>
      </c>
      <c r="FU654" s="2" t="s">
        <v>24</v>
      </c>
      <c r="FV654" s="2"/>
      <c r="FW654" s="2"/>
      <c r="FX654" s="2">
        <v>115.2</v>
      </c>
      <c r="FY654" s="2">
        <v>70.55</v>
      </c>
      <c r="FZ654" s="2"/>
      <c r="GA654" s="2" t="s">
        <v>6</v>
      </c>
      <c r="GB654" s="2"/>
      <c r="GC654" s="2"/>
      <c r="GD654" s="2">
        <v>0</v>
      </c>
      <c r="GE654" s="2"/>
      <c r="GF654" s="2">
        <v>1799781363</v>
      </c>
      <c r="GG654" s="2">
        <v>2</v>
      </c>
      <c r="GH654" s="2">
        <v>1</v>
      </c>
      <c r="GI654" s="2">
        <v>-2</v>
      </c>
      <c r="GJ654" s="2">
        <v>0</v>
      </c>
      <c r="GK654" s="2">
        <f>ROUND(R654*(R12)/100,2)</f>
        <v>0</v>
      </c>
      <c r="GL654" s="2">
        <f t="shared" si="745"/>
        <v>0</v>
      </c>
      <c r="GM654" s="2">
        <f t="shared" si="746"/>
        <v>62.56</v>
      </c>
      <c r="GN654" s="2">
        <f t="shared" si="747"/>
        <v>62.56</v>
      </c>
      <c r="GO654" s="2">
        <f t="shared" si="748"/>
        <v>0</v>
      </c>
      <c r="GP654" s="2">
        <f t="shared" si="749"/>
        <v>0</v>
      </c>
      <c r="GQ654" s="2"/>
      <c r="GR654" s="2">
        <v>0</v>
      </c>
      <c r="GS654" s="2">
        <v>3</v>
      </c>
      <c r="GT654" s="2">
        <v>0</v>
      </c>
      <c r="GU654" s="2" t="s">
        <v>6</v>
      </c>
      <c r="GV654" s="2">
        <f t="shared" si="750"/>
        <v>0</v>
      </c>
      <c r="GW654" s="2">
        <v>1</v>
      </c>
      <c r="GX654" s="2">
        <f t="shared" si="751"/>
        <v>0</v>
      </c>
      <c r="GY654" s="2"/>
      <c r="GZ654" s="2"/>
      <c r="HA654" s="2">
        <v>0</v>
      </c>
      <c r="HB654" s="2">
        <v>0</v>
      </c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>
        <v>0</v>
      </c>
      <c r="IL654" s="2"/>
      <c r="IM654" s="2"/>
      <c r="IN654" s="2"/>
      <c r="IO654" s="2"/>
      <c r="IP654" s="2"/>
      <c r="IQ654" s="2"/>
      <c r="IR654" s="2"/>
      <c r="IS654" s="2"/>
      <c r="IT654" s="2"/>
      <c r="IU654" s="2"/>
    </row>
    <row r="655" spans="1:255" x14ac:dyDescent="0.2">
      <c r="A655">
        <v>17</v>
      </c>
      <c r="B655">
        <v>1</v>
      </c>
      <c r="C655">
        <f>ROW(SmtRes!A1494)</f>
        <v>1494</v>
      </c>
      <c r="D655">
        <f>ROW(EtalonRes!A1480)</f>
        <v>1480</v>
      </c>
      <c r="E655" t="s">
        <v>948</v>
      </c>
      <c r="F655" t="s">
        <v>949</v>
      </c>
      <c r="G655" t="s">
        <v>950</v>
      </c>
      <c r="H655" t="s">
        <v>825</v>
      </c>
      <c r="I655">
        <f>ROUND(1/10,9)</f>
        <v>0.1</v>
      </c>
      <c r="J655">
        <v>0</v>
      </c>
      <c r="O655">
        <f t="shared" si="715"/>
        <v>186.35</v>
      </c>
      <c r="P655">
        <f t="shared" si="716"/>
        <v>37.909999999999997</v>
      </c>
      <c r="Q655">
        <f t="shared" si="717"/>
        <v>11.82</v>
      </c>
      <c r="R655">
        <f t="shared" si="718"/>
        <v>3.01</v>
      </c>
      <c r="S655">
        <f t="shared" si="719"/>
        <v>136.62</v>
      </c>
      <c r="T655">
        <f t="shared" si="720"/>
        <v>0</v>
      </c>
      <c r="U655">
        <f t="shared" si="721"/>
        <v>1.9918</v>
      </c>
      <c r="V655">
        <f t="shared" si="722"/>
        <v>3.3750000000000002E-2</v>
      </c>
      <c r="W655">
        <f t="shared" si="723"/>
        <v>0</v>
      </c>
      <c r="X655">
        <f t="shared" si="724"/>
        <v>160.57</v>
      </c>
      <c r="Y655">
        <f t="shared" si="725"/>
        <v>99.14</v>
      </c>
      <c r="AA655">
        <v>16688586</v>
      </c>
      <c r="AB655">
        <f t="shared" si="726"/>
        <v>261.358</v>
      </c>
      <c r="AC655">
        <f t="shared" si="727"/>
        <v>53.17</v>
      </c>
      <c r="AD655">
        <f>ROUND(((((ET655*1.25))-((EU655*1.25)))+AE655),6)</f>
        <v>16.574999999999999</v>
      </c>
      <c r="AE655">
        <f>ROUND(((EU655*1.25)),6)</f>
        <v>4.2249999999999996</v>
      </c>
      <c r="AF655">
        <f>ROUND(((EV655*1.15)),6)</f>
        <v>191.613</v>
      </c>
      <c r="AG655">
        <f t="shared" si="730"/>
        <v>0</v>
      </c>
      <c r="AH655">
        <f>((EW655*1.15))</f>
        <v>19.917999999999999</v>
      </c>
      <c r="AI655">
        <f>((EX655*1.25))</f>
        <v>0.33750000000000002</v>
      </c>
      <c r="AJ655">
        <f t="shared" si="732"/>
        <v>0</v>
      </c>
      <c r="AK655">
        <v>233.05</v>
      </c>
      <c r="AL655">
        <v>53.17</v>
      </c>
      <c r="AM655">
        <v>13.26</v>
      </c>
      <c r="AN655">
        <v>3.38</v>
      </c>
      <c r="AO655">
        <v>166.62</v>
      </c>
      <c r="AP655">
        <v>0</v>
      </c>
      <c r="AQ655">
        <v>17.32</v>
      </c>
      <c r="AR655">
        <v>0.27</v>
      </c>
      <c r="AS655">
        <v>0</v>
      </c>
      <c r="AT655">
        <v>115</v>
      </c>
      <c r="AU655">
        <v>71</v>
      </c>
      <c r="AV655">
        <v>1</v>
      </c>
      <c r="AW655">
        <v>1</v>
      </c>
      <c r="AZ655">
        <v>7.13</v>
      </c>
      <c r="BA655">
        <v>7.13</v>
      </c>
      <c r="BB655">
        <v>7.13</v>
      </c>
      <c r="BC655">
        <v>7.13</v>
      </c>
      <c r="BD655" t="s">
        <v>6</v>
      </c>
      <c r="BE655" t="s">
        <v>6</v>
      </c>
      <c r="BF655" t="s">
        <v>6</v>
      </c>
      <c r="BG655" t="s">
        <v>6</v>
      </c>
      <c r="BH655">
        <v>0</v>
      </c>
      <c r="BI655">
        <v>1</v>
      </c>
      <c r="BJ655" t="s">
        <v>951</v>
      </c>
      <c r="BM655">
        <v>17001</v>
      </c>
      <c r="BN655">
        <v>0</v>
      </c>
      <c r="BO655" t="s">
        <v>6</v>
      </c>
      <c r="BP655">
        <v>0</v>
      </c>
      <c r="BQ655">
        <v>2</v>
      </c>
      <c r="BR655">
        <v>0</v>
      </c>
      <c r="BS655">
        <v>7.13</v>
      </c>
      <c r="BT655">
        <v>1</v>
      </c>
      <c r="BU655">
        <v>1</v>
      </c>
      <c r="BV655">
        <v>1</v>
      </c>
      <c r="BW655">
        <v>1</v>
      </c>
      <c r="BX655">
        <v>1</v>
      </c>
      <c r="BY655" t="s">
        <v>6</v>
      </c>
      <c r="BZ655">
        <v>128</v>
      </c>
      <c r="CA655">
        <v>83</v>
      </c>
      <c r="CF655">
        <v>0</v>
      </c>
      <c r="CG655">
        <v>0</v>
      </c>
      <c r="CM655">
        <v>0</v>
      </c>
      <c r="CN655" t="s">
        <v>1583</v>
      </c>
      <c r="CO655">
        <v>0</v>
      </c>
      <c r="CP655">
        <f t="shared" si="733"/>
        <v>186.35</v>
      </c>
      <c r="CQ655">
        <f t="shared" si="734"/>
        <v>379.10210000000001</v>
      </c>
      <c r="CR655">
        <f t="shared" si="735"/>
        <v>118.17975</v>
      </c>
      <c r="CS655">
        <f t="shared" si="736"/>
        <v>30.124249999999996</v>
      </c>
      <c r="CT655">
        <f t="shared" si="737"/>
        <v>1366.2006899999999</v>
      </c>
      <c r="CU655">
        <f t="shared" si="738"/>
        <v>0</v>
      </c>
      <c r="CV655">
        <f t="shared" si="739"/>
        <v>19.917999999999999</v>
      </c>
      <c r="CW655">
        <f t="shared" si="740"/>
        <v>0.33750000000000002</v>
      </c>
      <c r="CX655">
        <f t="shared" si="741"/>
        <v>0</v>
      </c>
      <c r="CY655">
        <f t="shared" si="742"/>
        <v>160.5745</v>
      </c>
      <c r="CZ655">
        <f t="shared" si="743"/>
        <v>99.137299999999996</v>
      </c>
      <c r="DC655" t="s">
        <v>6</v>
      </c>
      <c r="DD655" t="s">
        <v>6</v>
      </c>
      <c r="DE655" t="s">
        <v>96</v>
      </c>
      <c r="DF655" t="s">
        <v>96</v>
      </c>
      <c r="DG655" t="s">
        <v>97</v>
      </c>
      <c r="DH655" t="s">
        <v>6</v>
      </c>
      <c r="DI655" t="s">
        <v>97</v>
      </c>
      <c r="DJ655" t="s">
        <v>96</v>
      </c>
      <c r="DK655" t="s">
        <v>6</v>
      </c>
      <c r="DL655" t="s">
        <v>6</v>
      </c>
      <c r="DM655" t="s">
        <v>6</v>
      </c>
      <c r="DN655">
        <v>0</v>
      </c>
      <c r="DO655">
        <v>0</v>
      </c>
      <c r="DP655">
        <v>1</v>
      </c>
      <c r="DQ655">
        <v>1</v>
      </c>
      <c r="DU655">
        <v>1013</v>
      </c>
      <c r="DV655" t="s">
        <v>825</v>
      </c>
      <c r="DW655" t="s">
        <v>825</v>
      </c>
      <c r="DX655">
        <v>1</v>
      </c>
      <c r="EE655">
        <v>16510515</v>
      </c>
      <c r="EF655">
        <v>2</v>
      </c>
      <c r="EG655" t="s">
        <v>20</v>
      </c>
      <c r="EH655">
        <v>0</v>
      </c>
      <c r="EI655" t="s">
        <v>6</v>
      </c>
      <c r="EJ655">
        <v>1</v>
      </c>
      <c r="EK655">
        <v>17001</v>
      </c>
      <c r="EL655" t="s">
        <v>827</v>
      </c>
      <c r="EM655" t="s">
        <v>828</v>
      </c>
      <c r="EO655" t="s">
        <v>100</v>
      </c>
      <c r="EQ655">
        <v>0</v>
      </c>
      <c r="ER655">
        <v>233.05</v>
      </c>
      <c r="ES655">
        <v>53.17</v>
      </c>
      <c r="ET655">
        <v>13.26</v>
      </c>
      <c r="EU655">
        <v>3.38</v>
      </c>
      <c r="EV655">
        <v>166.62</v>
      </c>
      <c r="EW655">
        <v>17.32</v>
      </c>
      <c r="EX655">
        <v>0.27</v>
      </c>
      <c r="EY655">
        <v>0</v>
      </c>
      <c r="FQ655">
        <v>0</v>
      </c>
      <c r="FR655">
        <f t="shared" si="744"/>
        <v>0</v>
      </c>
      <c r="FS655">
        <v>0</v>
      </c>
      <c r="FT655" t="s">
        <v>23</v>
      </c>
      <c r="FU655" t="s">
        <v>24</v>
      </c>
      <c r="FX655">
        <v>115.2</v>
      </c>
      <c r="FY655">
        <v>70.55</v>
      </c>
      <c r="GA655" t="s">
        <v>6</v>
      </c>
      <c r="GD655">
        <v>0</v>
      </c>
      <c r="GF655">
        <v>1799781363</v>
      </c>
      <c r="GG655">
        <v>1</v>
      </c>
      <c r="GH655">
        <v>1</v>
      </c>
      <c r="GI655">
        <v>4</v>
      </c>
      <c r="GJ655">
        <v>0</v>
      </c>
      <c r="GK655">
        <f>ROUND(R655*(S12)/100,2)</f>
        <v>0</v>
      </c>
      <c r="GL655">
        <f t="shared" si="745"/>
        <v>0</v>
      </c>
      <c r="GM655">
        <f t="shared" si="746"/>
        <v>446.06</v>
      </c>
      <c r="GN655">
        <f t="shared" si="747"/>
        <v>446.06</v>
      </c>
      <c r="GO655">
        <f t="shared" si="748"/>
        <v>0</v>
      </c>
      <c r="GP655">
        <f t="shared" si="749"/>
        <v>0</v>
      </c>
      <c r="GR655">
        <v>0</v>
      </c>
      <c r="GS655">
        <v>3</v>
      </c>
      <c r="GT655">
        <v>0</v>
      </c>
      <c r="GU655" t="s">
        <v>6</v>
      </c>
      <c r="GV655">
        <f t="shared" si="750"/>
        <v>0</v>
      </c>
      <c r="GW655">
        <v>1</v>
      </c>
      <c r="GX655">
        <f t="shared" si="751"/>
        <v>0</v>
      </c>
      <c r="HA655">
        <v>0</v>
      </c>
      <c r="HB655">
        <v>0</v>
      </c>
      <c r="IK655">
        <v>0</v>
      </c>
    </row>
    <row r="656" spans="1:255" x14ac:dyDescent="0.2">
      <c r="A656" s="2">
        <v>18</v>
      </c>
      <c r="B656" s="2">
        <v>1</v>
      </c>
      <c r="C656" s="2">
        <v>1485</v>
      </c>
      <c r="D656" s="2"/>
      <c r="E656" s="2" t="s">
        <v>952</v>
      </c>
      <c r="F656" s="2" t="s">
        <v>953</v>
      </c>
      <c r="G656" s="2" t="s">
        <v>954</v>
      </c>
      <c r="H656" s="2" t="s">
        <v>168</v>
      </c>
      <c r="I656" s="2">
        <f>I654*J656</f>
        <v>1</v>
      </c>
      <c r="J656" s="2">
        <v>10</v>
      </c>
      <c r="K656" s="2"/>
      <c r="L656" s="2"/>
      <c r="M656" s="2"/>
      <c r="N656" s="2"/>
      <c r="O656" s="2">
        <f t="shared" si="715"/>
        <v>280</v>
      </c>
      <c r="P656" s="2">
        <f t="shared" si="716"/>
        <v>280</v>
      </c>
      <c r="Q656" s="2">
        <f t="shared" si="717"/>
        <v>0</v>
      </c>
      <c r="R656" s="2">
        <f t="shared" si="718"/>
        <v>0</v>
      </c>
      <c r="S656" s="2">
        <f t="shared" si="719"/>
        <v>0</v>
      </c>
      <c r="T656" s="2">
        <f t="shared" si="720"/>
        <v>0</v>
      </c>
      <c r="U656" s="2">
        <f t="shared" si="721"/>
        <v>0</v>
      </c>
      <c r="V656" s="2">
        <f t="shared" si="722"/>
        <v>0</v>
      </c>
      <c r="W656" s="2">
        <f t="shared" si="723"/>
        <v>0</v>
      </c>
      <c r="X656" s="2">
        <f t="shared" si="724"/>
        <v>0</v>
      </c>
      <c r="Y656" s="2">
        <f t="shared" si="725"/>
        <v>0</v>
      </c>
      <c r="Z656" s="2"/>
      <c r="AA656" s="2">
        <v>16688585</v>
      </c>
      <c r="AB656" s="2">
        <f t="shared" si="726"/>
        <v>280</v>
      </c>
      <c r="AC656" s="2">
        <f t="shared" si="727"/>
        <v>280</v>
      </c>
      <c r="AD656" s="2">
        <f>ROUND((((ET656)-(EU656))+AE656),6)</f>
        <v>0</v>
      </c>
      <c r="AE656" s="2">
        <f>ROUND((EU656),6)</f>
        <v>0</v>
      </c>
      <c r="AF656" s="2">
        <f>ROUND((EV656),6)</f>
        <v>0</v>
      </c>
      <c r="AG656" s="2">
        <f t="shared" si="730"/>
        <v>0</v>
      </c>
      <c r="AH656" s="2">
        <f>(EW656)</f>
        <v>0</v>
      </c>
      <c r="AI656" s="2">
        <f>(EX656)</f>
        <v>0</v>
      </c>
      <c r="AJ656" s="2">
        <f t="shared" si="732"/>
        <v>0</v>
      </c>
      <c r="AK656" s="2">
        <v>280</v>
      </c>
      <c r="AL656" s="2">
        <v>280</v>
      </c>
      <c r="AM656" s="2">
        <v>0</v>
      </c>
      <c r="AN656" s="2">
        <v>0</v>
      </c>
      <c r="AO656" s="2">
        <v>0</v>
      </c>
      <c r="AP656" s="2">
        <v>0</v>
      </c>
      <c r="AQ656" s="2">
        <v>0</v>
      </c>
      <c r="AR656" s="2">
        <v>0</v>
      </c>
      <c r="AS656" s="2">
        <v>0</v>
      </c>
      <c r="AT656" s="2">
        <v>115</v>
      </c>
      <c r="AU656" s="2">
        <v>71</v>
      </c>
      <c r="AV656" s="2">
        <v>1</v>
      </c>
      <c r="AW656" s="2">
        <v>1</v>
      </c>
      <c r="AX656" s="2"/>
      <c r="AY656" s="2"/>
      <c r="AZ656" s="2">
        <v>1</v>
      </c>
      <c r="BA656" s="2">
        <v>1</v>
      </c>
      <c r="BB656" s="2">
        <v>1</v>
      </c>
      <c r="BC656" s="2">
        <v>1</v>
      </c>
      <c r="BD656" s="2" t="s">
        <v>6</v>
      </c>
      <c r="BE656" s="2" t="s">
        <v>6</v>
      </c>
      <c r="BF656" s="2" t="s">
        <v>6</v>
      </c>
      <c r="BG656" s="2" t="s">
        <v>6</v>
      </c>
      <c r="BH656" s="2">
        <v>3</v>
      </c>
      <c r="BI656" s="2">
        <v>1</v>
      </c>
      <c r="BJ656" s="2" t="s">
        <v>955</v>
      </c>
      <c r="BK656" s="2"/>
      <c r="BL656" s="2"/>
      <c r="BM656" s="2">
        <v>17001</v>
      </c>
      <c r="BN656" s="2">
        <v>0</v>
      </c>
      <c r="BO656" s="2" t="s">
        <v>6</v>
      </c>
      <c r="BP656" s="2">
        <v>0</v>
      </c>
      <c r="BQ656" s="2">
        <v>2</v>
      </c>
      <c r="BR656" s="2">
        <v>0</v>
      </c>
      <c r="BS656" s="2">
        <v>1</v>
      </c>
      <c r="BT656" s="2">
        <v>1</v>
      </c>
      <c r="BU656" s="2">
        <v>1</v>
      </c>
      <c r="BV656" s="2">
        <v>1</v>
      </c>
      <c r="BW656" s="2">
        <v>1</v>
      </c>
      <c r="BX656" s="2">
        <v>1</v>
      </c>
      <c r="BY656" s="2" t="s">
        <v>6</v>
      </c>
      <c r="BZ656" s="2">
        <v>128</v>
      </c>
      <c r="CA656" s="2">
        <v>83</v>
      </c>
      <c r="CB656" s="2"/>
      <c r="CC656" s="2"/>
      <c r="CD656" s="2"/>
      <c r="CE656" s="2"/>
      <c r="CF656" s="2">
        <v>0</v>
      </c>
      <c r="CG656" s="2">
        <v>0</v>
      </c>
      <c r="CH656" s="2"/>
      <c r="CI656" s="2"/>
      <c r="CJ656" s="2"/>
      <c r="CK656" s="2"/>
      <c r="CL656" s="2"/>
      <c r="CM656" s="2">
        <v>0</v>
      </c>
      <c r="CN656" s="2" t="s">
        <v>6</v>
      </c>
      <c r="CO656" s="2">
        <v>0</v>
      </c>
      <c r="CP656" s="2">
        <f t="shared" si="733"/>
        <v>280</v>
      </c>
      <c r="CQ656" s="2">
        <f t="shared" si="734"/>
        <v>280</v>
      </c>
      <c r="CR656" s="2">
        <f t="shared" si="735"/>
        <v>0</v>
      </c>
      <c r="CS656" s="2">
        <f t="shared" si="736"/>
        <v>0</v>
      </c>
      <c r="CT656" s="2">
        <f t="shared" si="737"/>
        <v>0</v>
      </c>
      <c r="CU656" s="2">
        <f t="shared" si="738"/>
        <v>0</v>
      </c>
      <c r="CV656" s="2">
        <f t="shared" si="739"/>
        <v>0</v>
      </c>
      <c r="CW656" s="2">
        <f t="shared" si="740"/>
        <v>0</v>
      </c>
      <c r="CX656" s="2">
        <f t="shared" si="741"/>
        <v>0</v>
      </c>
      <c r="CY656" s="2">
        <f t="shared" si="742"/>
        <v>0</v>
      </c>
      <c r="CZ656" s="2">
        <f t="shared" si="743"/>
        <v>0</v>
      </c>
      <c r="DA656" s="2"/>
      <c r="DB656" s="2"/>
      <c r="DC656" s="2" t="s">
        <v>6</v>
      </c>
      <c r="DD656" s="2" t="s">
        <v>6</v>
      </c>
      <c r="DE656" s="2" t="s">
        <v>6</v>
      </c>
      <c r="DF656" s="2" t="s">
        <v>6</v>
      </c>
      <c r="DG656" s="2" t="s">
        <v>6</v>
      </c>
      <c r="DH656" s="2" t="s">
        <v>6</v>
      </c>
      <c r="DI656" s="2" t="s">
        <v>6</v>
      </c>
      <c r="DJ656" s="2" t="s">
        <v>6</v>
      </c>
      <c r="DK656" s="2" t="s">
        <v>6</v>
      </c>
      <c r="DL656" s="2" t="s">
        <v>6</v>
      </c>
      <c r="DM656" s="2" t="s">
        <v>6</v>
      </c>
      <c r="DN656" s="2">
        <v>0</v>
      </c>
      <c r="DO656" s="2">
        <v>0</v>
      </c>
      <c r="DP656" s="2">
        <v>1</v>
      </c>
      <c r="DQ656" s="2">
        <v>1</v>
      </c>
      <c r="DR656" s="2"/>
      <c r="DS656" s="2"/>
      <c r="DT656" s="2"/>
      <c r="DU656" s="2">
        <v>1013</v>
      </c>
      <c r="DV656" s="2" t="s">
        <v>168</v>
      </c>
      <c r="DW656" s="2" t="s">
        <v>168</v>
      </c>
      <c r="DX656" s="2">
        <v>1</v>
      </c>
      <c r="DY656" s="2"/>
      <c r="DZ656" s="2"/>
      <c r="EA656" s="2"/>
      <c r="EB656" s="2"/>
      <c r="EC656" s="2"/>
      <c r="ED656" s="2"/>
      <c r="EE656" s="2">
        <v>16510515</v>
      </c>
      <c r="EF656" s="2">
        <v>2</v>
      </c>
      <c r="EG656" s="2" t="s">
        <v>20</v>
      </c>
      <c r="EH656" s="2">
        <v>0</v>
      </c>
      <c r="EI656" s="2" t="s">
        <v>6</v>
      </c>
      <c r="EJ656" s="2">
        <v>1</v>
      </c>
      <c r="EK656" s="2">
        <v>17001</v>
      </c>
      <c r="EL656" s="2" t="s">
        <v>827</v>
      </c>
      <c r="EM656" s="2" t="s">
        <v>828</v>
      </c>
      <c r="EN656" s="2"/>
      <c r="EO656" s="2" t="s">
        <v>6</v>
      </c>
      <c r="EP656" s="2"/>
      <c r="EQ656" s="2">
        <v>0</v>
      </c>
      <c r="ER656" s="2">
        <v>280</v>
      </c>
      <c r="ES656" s="2">
        <v>280</v>
      </c>
      <c r="ET656" s="2">
        <v>0</v>
      </c>
      <c r="EU656" s="2">
        <v>0</v>
      </c>
      <c r="EV656" s="2">
        <v>0</v>
      </c>
      <c r="EW656" s="2">
        <v>0</v>
      </c>
      <c r="EX656" s="2">
        <v>0</v>
      </c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>
        <v>0</v>
      </c>
      <c r="FR656" s="2">
        <f t="shared" si="744"/>
        <v>0</v>
      </c>
      <c r="FS656" s="2">
        <v>0</v>
      </c>
      <c r="FT656" s="2" t="s">
        <v>23</v>
      </c>
      <c r="FU656" s="2" t="s">
        <v>24</v>
      </c>
      <c r="FV656" s="2"/>
      <c r="FW656" s="2"/>
      <c r="FX656" s="2">
        <v>115.2</v>
      </c>
      <c r="FY656" s="2">
        <v>70.55</v>
      </c>
      <c r="FZ656" s="2"/>
      <c r="GA656" s="2" t="s">
        <v>6</v>
      </c>
      <c r="GB656" s="2"/>
      <c r="GC656" s="2"/>
      <c r="GD656" s="2">
        <v>0</v>
      </c>
      <c r="GE656" s="2"/>
      <c r="GF656" s="2">
        <v>-1441452339</v>
      </c>
      <c r="GG656" s="2">
        <v>2</v>
      </c>
      <c r="GH656" s="2">
        <v>1</v>
      </c>
      <c r="GI656" s="2">
        <v>-2</v>
      </c>
      <c r="GJ656" s="2">
        <v>0</v>
      </c>
      <c r="GK656" s="2">
        <f>ROUND(R656*(R12)/100,2)</f>
        <v>0</v>
      </c>
      <c r="GL656" s="2">
        <f t="shared" si="745"/>
        <v>0</v>
      </c>
      <c r="GM656" s="2">
        <f t="shared" si="746"/>
        <v>280</v>
      </c>
      <c r="GN656" s="2">
        <f t="shared" si="747"/>
        <v>280</v>
      </c>
      <c r="GO656" s="2">
        <f t="shared" si="748"/>
        <v>0</v>
      </c>
      <c r="GP656" s="2">
        <f t="shared" si="749"/>
        <v>0</v>
      </c>
      <c r="GQ656" s="2"/>
      <c r="GR656" s="2">
        <v>0</v>
      </c>
      <c r="GS656" s="2">
        <v>3</v>
      </c>
      <c r="GT656" s="2">
        <v>0</v>
      </c>
      <c r="GU656" s="2" t="s">
        <v>6</v>
      </c>
      <c r="GV656" s="2">
        <f t="shared" si="750"/>
        <v>0</v>
      </c>
      <c r="GW656" s="2">
        <v>1</v>
      </c>
      <c r="GX656" s="2">
        <f t="shared" si="751"/>
        <v>0</v>
      </c>
      <c r="GY656" s="2"/>
      <c r="GZ656" s="2"/>
      <c r="HA656" s="2">
        <v>0</v>
      </c>
      <c r="HB656" s="2">
        <v>0</v>
      </c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>
        <v>0</v>
      </c>
      <c r="IL656" s="2"/>
      <c r="IM656" s="2"/>
      <c r="IN656" s="2"/>
      <c r="IO656" s="2"/>
      <c r="IP656" s="2"/>
      <c r="IQ656" s="2"/>
      <c r="IR656" s="2"/>
      <c r="IS656" s="2"/>
      <c r="IT656" s="2"/>
      <c r="IU656" s="2"/>
    </row>
    <row r="657" spans="1:255" x14ac:dyDescent="0.2">
      <c r="A657">
        <v>18</v>
      </c>
      <c r="B657">
        <v>1</v>
      </c>
      <c r="C657">
        <v>1494</v>
      </c>
      <c r="E657" t="s">
        <v>952</v>
      </c>
      <c r="F657" t="s">
        <v>953</v>
      </c>
      <c r="G657" t="s">
        <v>954</v>
      </c>
      <c r="H657" t="s">
        <v>168</v>
      </c>
      <c r="I657">
        <f>I655*J657</f>
        <v>1</v>
      </c>
      <c r="J657">
        <v>10</v>
      </c>
      <c r="O657">
        <f t="shared" si="715"/>
        <v>1996.4</v>
      </c>
      <c r="P657">
        <f t="shared" si="716"/>
        <v>1996.4</v>
      </c>
      <c r="Q657">
        <f t="shared" si="717"/>
        <v>0</v>
      </c>
      <c r="R657">
        <f t="shared" si="718"/>
        <v>0</v>
      </c>
      <c r="S657">
        <f t="shared" si="719"/>
        <v>0</v>
      </c>
      <c r="T657">
        <f t="shared" si="720"/>
        <v>0</v>
      </c>
      <c r="U657">
        <f t="shared" si="721"/>
        <v>0</v>
      </c>
      <c r="V657">
        <f t="shared" si="722"/>
        <v>0</v>
      </c>
      <c r="W657">
        <f t="shared" si="723"/>
        <v>0</v>
      </c>
      <c r="X657">
        <f t="shared" si="724"/>
        <v>0</v>
      </c>
      <c r="Y657">
        <f t="shared" si="725"/>
        <v>0</v>
      </c>
      <c r="AA657">
        <v>16688586</v>
      </c>
      <c r="AB657">
        <f t="shared" si="726"/>
        <v>280</v>
      </c>
      <c r="AC657">
        <f t="shared" si="727"/>
        <v>280</v>
      </c>
      <c r="AD657">
        <f>ROUND((((ET657)-(EU657))+AE657),6)</f>
        <v>0</v>
      </c>
      <c r="AE657">
        <f>ROUND((EU657),6)</f>
        <v>0</v>
      </c>
      <c r="AF657">
        <f>ROUND((EV657),6)</f>
        <v>0</v>
      </c>
      <c r="AG657">
        <f t="shared" si="730"/>
        <v>0</v>
      </c>
      <c r="AH657">
        <f>(EW657)</f>
        <v>0</v>
      </c>
      <c r="AI657">
        <f>(EX657)</f>
        <v>0</v>
      </c>
      <c r="AJ657">
        <f t="shared" si="732"/>
        <v>0</v>
      </c>
      <c r="AK657">
        <v>280</v>
      </c>
      <c r="AL657">
        <v>280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115</v>
      </c>
      <c r="AU657">
        <v>71</v>
      </c>
      <c r="AV657">
        <v>1</v>
      </c>
      <c r="AW657">
        <v>1</v>
      </c>
      <c r="AZ657">
        <v>7.13</v>
      </c>
      <c r="BA657">
        <v>1</v>
      </c>
      <c r="BB657">
        <v>1</v>
      </c>
      <c r="BC657">
        <v>7.13</v>
      </c>
      <c r="BD657" t="s">
        <v>6</v>
      </c>
      <c r="BE657" t="s">
        <v>6</v>
      </c>
      <c r="BF657" t="s">
        <v>6</v>
      </c>
      <c r="BG657" t="s">
        <v>6</v>
      </c>
      <c r="BH657">
        <v>3</v>
      </c>
      <c r="BI657">
        <v>1</v>
      </c>
      <c r="BJ657" t="s">
        <v>955</v>
      </c>
      <c r="BM657">
        <v>17001</v>
      </c>
      <c r="BN657">
        <v>0</v>
      </c>
      <c r="BO657" t="s">
        <v>6</v>
      </c>
      <c r="BP657">
        <v>0</v>
      </c>
      <c r="BQ657">
        <v>2</v>
      </c>
      <c r="BR657">
        <v>0</v>
      </c>
      <c r="BS657">
        <v>1</v>
      </c>
      <c r="BT657">
        <v>1</v>
      </c>
      <c r="BU657">
        <v>1</v>
      </c>
      <c r="BV657">
        <v>1</v>
      </c>
      <c r="BW657">
        <v>1</v>
      </c>
      <c r="BX657">
        <v>1</v>
      </c>
      <c r="BY657" t="s">
        <v>6</v>
      </c>
      <c r="BZ657">
        <v>128</v>
      </c>
      <c r="CA657">
        <v>83</v>
      </c>
      <c r="CF657">
        <v>0</v>
      </c>
      <c r="CG657">
        <v>0</v>
      </c>
      <c r="CM657">
        <v>0</v>
      </c>
      <c r="CN657" t="s">
        <v>6</v>
      </c>
      <c r="CO657">
        <v>0</v>
      </c>
      <c r="CP657">
        <f t="shared" si="733"/>
        <v>1996.4</v>
      </c>
      <c r="CQ657">
        <f t="shared" si="734"/>
        <v>1996.3999999999999</v>
      </c>
      <c r="CR657">
        <f t="shared" si="735"/>
        <v>0</v>
      </c>
      <c r="CS657">
        <f t="shared" si="736"/>
        <v>0</v>
      </c>
      <c r="CT657">
        <f t="shared" si="737"/>
        <v>0</v>
      </c>
      <c r="CU657">
        <f t="shared" si="738"/>
        <v>0</v>
      </c>
      <c r="CV657">
        <f t="shared" si="739"/>
        <v>0</v>
      </c>
      <c r="CW657">
        <f t="shared" si="740"/>
        <v>0</v>
      </c>
      <c r="CX657">
        <f t="shared" si="741"/>
        <v>0</v>
      </c>
      <c r="CY657">
        <f t="shared" si="742"/>
        <v>0</v>
      </c>
      <c r="CZ657">
        <f t="shared" si="743"/>
        <v>0</v>
      </c>
      <c r="DC657" t="s">
        <v>6</v>
      </c>
      <c r="DD657" t="s">
        <v>6</v>
      </c>
      <c r="DE657" t="s">
        <v>6</v>
      </c>
      <c r="DF657" t="s">
        <v>6</v>
      </c>
      <c r="DG657" t="s">
        <v>6</v>
      </c>
      <c r="DH657" t="s">
        <v>6</v>
      </c>
      <c r="DI657" t="s">
        <v>6</v>
      </c>
      <c r="DJ657" t="s">
        <v>6</v>
      </c>
      <c r="DK657" t="s">
        <v>6</v>
      </c>
      <c r="DL657" t="s">
        <v>6</v>
      </c>
      <c r="DM657" t="s">
        <v>6</v>
      </c>
      <c r="DN657">
        <v>0</v>
      </c>
      <c r="DO657">
        <v>0</v>
      </c>
      <c r="DP657">
        <v>1</v>
      </c>
      <c r="DQ657">
        <v>1</v>
      </c>
      <c r="DU657">
        <v>1013</v>
      </c>
      <c r="DV657" t="s">
        <v>168</v>
      </c>
      <c r="DW657" t="s">
        <v>168</v>
      </c>
      <c r="DX657">
        <v>1</v>
      </c>
      <c r="EE657">
        <v>16510515</v>
      </c>
      <c r="EF657">
        <v>2</v>
      </c>
      <c r="EG657" t="s">
        <v>20</v>
      </c>
      <c r="EH657">
        <v>0</v>
      </c>
      <c r="EI657" t="s">
        <v>6</v>
      </c>
      <c r="EJ657">
        <v>1</v>
      </c>
      <c r="EK657">
        <v>17001</v>
      </c>
      <c r="EL657" t="s">
        <v>827</v>
      </c>
      <c r="EM657" t="s">
        <v>828</v>
      </c>
      <c r="EO657" t="s">
        <v>6</v>
      </c>
      <c r="EQ657">
        <v>0</v>
      </c>
      <c r="ER657">
        <v>280</v>
      </c>
      <c r="ES657">
        <v>280</v>
      </c>
      <c r="ET657">
        <v>0</v>
      </c>
      <c r="EU657">
        <v>0</v>
      </c>
      <c r="EV657">
        <v>0</v>
      </c>
      <c r="EW657">
        <v>0</v>
      </c>
      <c r="EX657">
        <v>0</v>
      </c>
      <c r="FQ657">
        <v>0</v>
      </c>
      <c r="FR657">
        <f t="shared" si="744"/>
        <v>0</v>
      </c>
      <c r="FS657">
        <v>0</v>
      </c>
      <c r="FT657" t="s">
        <v>23</v>
      </c>
      <c r="FU657" t="s">
        <v>24</v>
      </c>
      <c r="FX657">
        <v>115.2</v>
      </c>
      <c r="FY657">
        <v>70.55</v>
      </c>
      <c r="GA657" t="s">
        <v>6</v>
      </c>
      <c r="GD657">
        <v>0</v>
      </c>
      <c r="GF657">
        <v>-1441452339</v>
      </c>
      <c r="GG657">
        <v>1</v>
      </c>
      <c r="GH657">
        <v>1</v>
      </c>
      <c r="GI657">
        <v>4</v>
      </c>
      <c r="GJ657">
        <v>0</v>
      </c>
      <c r="GK657">
        <f>ROUND(R657*(S12)/100,2)</f>
        <v>0</v>
      </c>
      <c r="GL657">
        <f t="shared" si="745"/>
        <v>0</v>
      </c>
      <c r="GM657">
        <f t="shared" si="746"/>
        <v>1996.4</v>
      </c>
      <c r="GN657">
        <f t="shared" si="747"/>
        <v>1996.4</v>
      </c>
      <c r="GO657">
        <f t="shared" si="748"/>
        <v>0</v>
      </c>
      <c r="GP657">
        <f t="shared" si="749"/>
        <v>0</v>
      </c>
      <c r="GR657">
        <v>0</v>
      </c>
      <c r="GS657">
        <v>3</v>
      </c>
      <c r="GT657">
        <v>0</v>
      </c>
      <c r="GU657" t="s">
        <v>6</v>
      </c>
      <c r="GV657">
        <f t="shared" si="750"/>
        <v>0</v>
      </c>
      <c r="GW657">
        <v>1</v>
      </c>
      <c r="GX657">
        <f t="shared" si="751"/>
        <v>0</v>
      </c>
      <c r="HA657">
        <v>0</v>
      </c>
      <c r="HB657">
        <v>0</v>
      </c>
      <c r="IK657">
        <v>0</v>
      </c>
    </row>
    <row r="658" spans="1:255" x14ac:dyDescent="0.2">
      <c r="A658" s="2">
        <v>17</v>
      </c>
      <c r="B658" s="2">
        <v>1</v>
      </c>
      <c r="C658" s="2">
        <f>ROW(SmtRes!A1502)</f>
        <v>1502</v>
      </c>
      <c r="D658" s="2">
        <f>ROW(EtalonRes!A1487)</f>
        <v>1487</v>
      </c>
      <c r="E658" s="2" t="s">
        <v>956</v>
      </c>
      <c r="F658" s="2" t="s">
        <v>957</v>
      </c>
      <c r="G658" s="2" t="s">
        <v>958</v>
      </c>
      <c r="H658" s="2" t="s">
        <v>959</v>
      </c>
      <c r="I658" s="2">
        <f>ROUND(4/10,9)</f>
        <v>0.4</v>
      </c>
      <c r="J658" s="2">
        <v>0</v>
      </c>
      <c r="K658" s="2"/>
      <c r="L658" s="2"/>
      <c r="M658" s="2"/>
      <c r="N658" s="2"/>
      <c r="O658" s="2">
        <f t="shared" si="715"/>
        <v>35.369999999999997</v>
      </c>
      <c r="P658" s="2">
        <f t="shared" si="716"/>
        <v>4.3899999999999997</v>
      </c>
      <c r="Q658" s="2">
        <f t="shared" si="717"/>
        <v>0</v>
      </c>
      <c r="R658" s="2">
        <f t="shared" si="718"/>
        <v>0</v>
      </c>
      <c r="S658" s="2">
        <f t="shared" si="719"/>
        <v>30.98</v>
      </c>
      <c r="T658" s="2">
        <f t="shared" si="720"/>
        <v>0</v>
      </c>
      <c r="U658" s="2">
        <f t="shared" si="721"/>
        <v>3.2199999999999998</v>
      </c>
      <c r="V658" s="2">
        <f t="shared" si="722"/>
        <v>0</v>
      </c>
      <c r="W658" s="2">
        <f t="shared" si="723"/>
        <v>0</v>
      </c>
      <c r="X658" s="2">
        <f t="shared" si="724"/>
        <v>35.630000000000003</v>
      </c>
      <c r="Y658" s="2">
        <f t="shared" si="725"/>
        <v>22</v>
      </c>
      <c r="Z658" s="2"/>
      <c r="AA658" s="2">
        <v>16688585</v>
      </c>
      <c r="AB658" s="2">
        <f t="shared" si="726"/>
        <v>88.421000000000006</v>
      </c>
      <c r="AC658" s="2">
        <f t="shared" si="727"/>
        <v>10.98</v>
      </c>
      <c r="AD658" s="2">
        <f>ROUND(((((ET658*1.25))-((EU658*1.25)))+AE658),6)</f>
        <v>0</v>
      </c>
      <c r="AE658" s="2">
        <f>ROUND(((EU658*1.25)),6)</f>
        <v>0</v>
      </c>
      <c r="AF658" s="2">
        <f>ROUND(((EV658*1.15)),6)</f>
        <v>77.441000000000003</v>
      </c>
      <c r="AG658" s="2">
        <f t="shared" si="730"/>
        <v>0</v>
      </c>
      <c r="AH658" s="2">
        <f>((EW658*1.15))</f>
        <v>8.0499999999999989</v>
      </c>
      <c r="AI658" s="2">
        <f>((EX658*1.25))</f>
        <v>0</v>
      </c>
      <c r="AJ658" s="2">
        <f t="shared" si="732"/>
        <v>0</v>
      </c>
      <c r="AK658" s="2">
        <v>78.319999999999993</v>
      </c>
      <c r="AL658" s="2">
        <v>10.98</v>
      </c>
      <c r="AM658" s="2">
        <v>0</v>
      </c>
      <c r="AN658" s="2">
        <v>0</v>
      </c>
      <c r="AO658" s="2">
        <v>67.34</v>
      </c>
      <c r="AP658" s="2">
        <v>0</v>
      </c>
      <c r="AQ658" s="2">
        <v>7</v>
      </c>
      <c r="AR658" s="2">
        <v>0</v>
      </c>
      <c r="AS658" s="2">
        <v>0</v>
      </c>
      <c r="AT658" s="2">
        <v>115</v>
      </c>
      <c r="AU658" s="2">
        <v>71</v>
      </c>
      <c r="AV658" s="2">
        <v>1</v>
      </c>
      <c r="AW658" s="2">
        <v>1</v>
      </c>
      <c r="AX658" s="2"/>
      <c r="AY658" s="2"/>
      <c r="AZ658" s="2">
        <v>1</v>
      </c>
      <c r="BA658" s="2">
        <v>1</v>
      </c>
      <c r="BB658" s="2">
        <v>1</v>
      </c>
      <c r="BC658" s="2">
        <v>1</v>
      </c>
      <c r="BD658" s="2" t="s">
        <v>6</v>
      </c>
      <c r="BE658" s="2" t="s">
        <v>6</v>
      </c>
      <c r="BF658" s="2" t="s">
        <v>6</v>
      </c>
      <c r="BG658" s="2" t="s">
        <v>6</v>
      </c>
      <c r="BH658" s="2">
        <v>0</v>
      </c>
      <c r="BI658" s="2">
        <v>1</v>
      </c>
      <c r="BJ658" s="2" t="s">
        <v>960</v>
      </c>
      <c r="BK658" s="2"/>
      <c r="BL658" s="2"/>
      <c r="BM658" s="2">
        <v>17001</v>
      </c>
      <c r="BN658" s="2">
        <v>0</v>
      </c>
      <c r="BO658" s="2" t="s">
        <v>6</v>
      </c>
      <c r="BP658" s="2">
        <v>0</v>
      </c>
      <c r="BQ658" s="2">
        <v>2</v>
      </c>
      <c r="BR658" s="2">
        <v>0</v>
      </c>
      <c r="BS658" s="2">
        <v>1</v>
      </c>
      <c r="BT658" s="2">
        <v>1</v>
      </c>
      <c r="BU658" s="2">
        <v>1</v>
      </c>
      <c r="BV658" s="2">
        <v>1</v>
      </c>
      <c r="BW658" s="2">
        <v>1</v>
      </c>
      <c r="BX658" s="2">
        <v>1</v>
      </c>
      <c r="BY658" s="2" t="s">
        <v>6</v>
      </c>
      <c r="BZ658" s="2">
        <v>128</v>
      </c>
      <c r="CA658" s="2">
        <v>83</v>
      </c>
      <c r="CB658" s="2"/>
      <c r="CC658" s="2"/>
      <c r="CD658" s="2"/>
      <c r="CE658" s="2"/>
      <c r="CF658" s="2">
        <v>0</v>
      </c>
      <c r="CG658" s="2">
        <v>0</v>
      </c>
      <c r="CH658" s="2"/>
      <c r="CI658" s="2"/>
      <c r="CJ658" s="2"/>
      <c r="CK658" s="2"/>
      <c r="CL658" s="2"/>
      <c r="CM658" s="2">
        <v>0</v>
      </c>
      <c r="CN658" s="2" t="s">
        <v>1583</v>
      </c>
      <c r="CO658" s="2">
        <v>0</v>
      </c>
      <c r="CP658" s="2">
        <f t="shared" si="733"/>
        <v>35.369999999999997</v>
      </c>
      <c r="CQ658" s="2">
        <f t="shared" si="734"/>
        <v>10.98</v>
      </c>
      <c r="CR658" s="2">
        <f t="shared" si="735"/>
        <v>0</v>
      </c>
      <c r="CS658" s="2">
        <f t="shared" si="736"/>
        <v>0</v>
      </c>
      <c r="CT658" s="2">
        <f t="shared" si="737"/>
        <v>77.441000000000003</v>
      </c>
      <c r="CU658" s="2">
        <f t="shared" si="738"/>
        <v>0</v>
      </c>
      <c r="CV658" s="2">
        <f t="shared" si="739"/>
        <v>8.0499999999999989</v>
      </c>
      <c r="CW658" s="2">
        <f t="shared" si="740"/>
        <v>0</v>
      </c>
      <c r="CX658" s="2">
        <f t="shared" si="741"/>
        <v>0</v>
      </c>
      <c r="CY658" s="2">
        <f t="shared" si="742"/>
        <v>35.627000000000002</v>
      </c>
      <c r="CZ658" s="2">
        <f t="shared" si="743"/>
        <v>21.995799999999999</v>
      </c>
      <c r="DA658" s="2"/>
      <c r="DB658" s="2"/>
      <c r="DC658" s="2" t="s">
        <v>6</v>
      </c>
      <c r="DD658" s="2" t="s">
        <v>6</v>
      </c>
      <c r="DE658" s="2" t="s">
        <v>96</v>
      </c>
      <c r="DF658" s="2" t="s">
        <v>96</v>
      </c>
      <c r="DG658" s="2" t="s">
        <v>97</v>
      </c>
      <c r="DH658" s="2" t="s">
        <v>6</v>
      </c>
      <c r="DI658" s="2" t="s">
        <v>97</v>
      </c>
      <c r="DJ658" s="2" t="s">
        <v>96</v>
      </c>
      <c r="DK658" s="2" t="s">
        <v>6</v>
      </c>
      <c r="DL658" s="2" t="s">
        <v>6</v>
      </c>
      <c r="DM658" s="2" t="s">
        <v>6</v>
      </c>
      <c r="DN658" s="2">
        <v>0</v>
      </c>
      <c r="DO658" s="2">
        <v>0</v>
      </c>
      <c r="DP658" s="2">
        <v>1</v>
      </c>
      <c r="DQ658" s="2">
        <v>1</v>
      </c>
      <c r="DR658" s="2"/>
      <c r="DS658" s="2"/>
      <c r="DT658" s="2"/>
      <c r="DU658" s="2">
        <v>1013</v>
      </c>
      <c r="DV658" s="2" t="s">
        <v>959</v>
      </c>
      <c r="DW658" s="2" t="s">
        <v>959</v>
      </c>
      <c r="DX658" s="2">
        <v>1</v>
      </c>
      <c r="DY658" s="2"/>
      <c r="DZ658" s="2"/>
      <c r="EA658" s="2"/>
      <c r="EB658" s="2"/>
      <c r="EC658" s="2"/>
      <c r="ED658" s="2"/>
      <c r="EE658" s="2">
        <v>16510515</v>
      </c>
      <c r="EF658" s="2">
        <v>2</v>
      </c>
      <c r="EG658" s="2" t="s">
        <v>20</v>
      </c>
      <c r="EH658" s="2">
        <v>0</v>
      </c>
      <c r="EI658" s="2" t="s">
        <v>6</v>
      </c>
      <c r="EJ658" s="2">
        <v>1</v>
      </c>
      <c r="EK658" s="2">
        <v>17001</v>
      </c>
      <c r="EL658" s="2" t="s">
        <v>827</v>
      </c>
      <c r="EM658" s="2" t="s">
        <v>828</v>
      </c>
      <c r="EN658" s="2"/>
      <c r="EO658" s="2" t="s">
        <v>100</v>
      </c>
      <c r="EP658" s="2"/>
      <c r="EQ658" s="2">
        <v>0</v>
      </c>
      <c r="ER658" s="2">
        <v>78.319999999999993</v>
      </c>
      <c r="ES658" s="2">
        <v>10.98</v>
      </c>
      <c r="ET658" s="2">
        <v>0</v>
      </c>
      <c r="EU658" s="2">
        <v>0</v>
      </c>
      <c r="EV658" s="2">
        <v>67.34</v>
      </c>
      <c r="EW658" s="2">
        <v>7</v>
      </c>
      <c r="EX658" s="2">
        <v>0</v>
      </c>
      <c r="EY658" s="2">
        <v>0</v>
      </c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>
        <v>0</v>
      </c>
      <c r="FR658" s="2">
        <f t="shared" si="744"/>
        <v>0</v>
      </c>
      <c r="FS658" s="2">
        <v>0</v>
      </c>
      <c r="FT658" s="2" t="s">
        <v>23</v>
      </c>
      <c r="FU658" s="2" t="s">
        <v>24</v>
      </c>
      <c r="FV658" s="2"/>
      <c r="FW658" s="2"/>
      <c r="FX658" s="2">
        <v>115.2</v>
      </c>
      <c r="FY658" s="2">
        <v>70.55</v>
      </c>
      <c r="FZ658" s="2"/>
      <c r="GA658" s="2" t="s">
        <v>6</v>
      </c>
      <c r="GB658" s="2"/>
      <c r="GC658" s="2"/>
      <c r="GD658" s="2">
        <v>0</v>
      </c>
      <c r="GE658" s="2"/>
      <c r="GF658" s="2">
        <v>725969486</v>
      </c>
      <c r="GG658" s="2">
        <v>2</v>
      </c>
      <c r="GH658" s="2">
        <v>1</v>
      </c>
      <c r="GI658" s="2">
        <v>-2</v>
      </c>
      <c r="GJ658" s="2">
        <v>0</v>
      </c>
      <c r="GK658" s="2">
        <f>ROUND(R658*(R12)/100,2)</f>
        <v>0</v>
      </c>
      <c r="GL658" s="2">
        <f t="shared" si="745"/>
        <v>0</v>
      </c>
      <c r="GM658" s="2">
        <f t="shared" si="746"/>
        <v>93</v>
      </c>
      <c r="GN658" s="2">
        <f t="shared" si="747"/>
        <v>93</v>
      </c>
      <c r="GO658" s="2">
        <f t="shared" si="748"/>
        <v>0</v>
      </c>
      <c r="GP658" s="2">
        <f t="shared" si="749"/>
        <v>0</v>
      </c>
      <c r="GQ658" s="2"/>
      <c r="GR658" s="2">
        <v>0</v>
      </c>
      <c r="GS658" s="2">
        <v>3</v>
      </c>
      <c r="GT658" s="2">
        <v>0</v>
      </c>
      <c r="GU658" s="2" t="s">
        <v>6</v>
      </c>
      <c r="GV658" s="2">
        <f t="shared" si="750"/>
        <v>0</v>
      </c>
      <c r="GW658" s="2">
        <v>1</v>
      </c>
      <c r="GX658" s="2">
        <f t="shared" si="751"/>
        <v>0</v>
      </c>
      <c r="GY658" s="2"/>
      <c r="GZ658" s="2"/>
      <c r="HA658" s="2">
        <v>0</v>
      </c>
      <c r="HB658" s="2">
        <v>0</v>
      </c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>
        <v>0</v>
      </c>
      <c r="IL658" s="2"/>
      <c r="IM658" s="2"/>
      <c r="IN658" s="2"/>
      <c r="IO658" s="2"/>
      <c r="IP658" s="2"/>
      <c r="IQ658" s="2"/>
      <c r="IR658" s="2"/>
      <c r="IS658" s="2"/>
      <c r="IT658" s="2"/>
      <c r="IU658" s="2"/>
    </row>
    <row r="659" spans="1:255" x14ac:dyDescent="0.2">
      <c r="A659">
        <v>17</v>
      </c>
      <c r="B659">
        <v>1</v>
      </c>
      <c r="C659">
        <f>ROW(SmtRes!A1510)</f>
        <v>1510</v>
      </c>
      <c r="D659">
        <f>ROW(EtalonRes!A1494)</f>
        <v>1494</v>
      </c>
      <c r="E659" t="s">
        <v>956</v>
      </c>
      <c r="F659" t="s">
        <v>957</v>
      </c>
      <c r="G659" t="s">
        <v>958</v>
      </c>
      <c r="H659" t="s">
        <v>959</v>
      </c>
      <c r="I659">
        <f>ROUND(4/10,9)</f>
        <v>0.4</v>
      </c>
      <c r="J659">
        <v>0</v>
      </c>
      <c r="O659">
        <f t="shared" si="715"/>
        <v>252.17</v>
      </c>
      <c r="P659">
        <f t="shared" si="716"/>
        <v>31.31</v>
      </c>
      <c r="Q659">
        <f t="shared" si="717"/>
        <v>0</v>
      </c>
      <c r="R659">
        <f t="shared" si="718"/>
        <v>0</v>
      </c>
      <c r="S659">
        <f t="shared" si="719"/>
        <v>220.86</v>
      </c>
      <c r="T659">
        <f t="shared" si="720"/>
        <v>0</v>
      </c>
      <c r="U659">
        <f t="shared" si="721"/>
        <v>3.2199999999999998</v>
      </c>
      <c r="V659">
        <f t="shared" si="722"/>
        <v>0</v>
      </c>
      <c r="W659">
        <f t="shared" si="723"/>
        <v>0</v>
      </c>
      <c r="X659">
        <f t="shared" si="724"/>
        <v>253.99</v>
      </c>
      <c r="Y659">
        <f t="shared" si="725"/>
        <v>156.81</v>
      </c>
      <c r="AA659">
        <v>16688586</v>
      </c>
      <c r="AB659">
        <f t="shared" si="726"/>
        <v>88.421000000000006</v>
      </c>
      <c r="AC659">
        <f t="shared" si="727"/>
        <v>10.98</v>
      </c>
      <c r="AD659">
        <f>ROUND(((((ET659*1.25))-((EU659*1.25)))+AE659),6)</f>
        <v>0</v>
      </c>
      <c r="AE659">
        <f>ROUND(((EU659*1.25)),6)</f>
        <v>0</v>
      </c>
      <c r="AF659">
        <f>ROUND(((EV659*1.15)),6)</f>
        <v>77.441000000000003</v>
      </c>
      <c r="AG659">
        <f t="shared" si="730"/>
        <v>0</v>
      </c>
      <c r="AH659">
        <f>((EW659*1.15))</f>
        <v>8.0499999999999989</v>
      </c>
      <c r="AI659">
        <f>((EX659*1.25))</f>
        <v>0</v>
      </c>
      <c r="AJ659">
        <f t="shared" si="732"/>
        <v>0</v>
      </c>
      <c r="AK659">
        <v>78.319999999999993</v>
      </c>
      <c r="AL659">
        <v>10.98</v>
      </c>
      <c r="AM659">
        <v>0</v>
      </c>
      <c r="AN659">
        <v>0</v>
      </c>
      <c r="AO659">
        <v>67.34</v>
      </c>
      <c r="AP659">
        <v>0</v>
      </c>
      <c r="AQ659">
        <v>7</v>
      </c>
      <c r="AR659">
        <v>0</v>
      </c>
      <c r="AS659">
        <v>0</v>
      </c>
      <c r="AT659">
        <v>115</v>
      </c>
      <c r="AU659">
        <v>71</v>
      </c>
      <c r="AV659">
        <v>1</v>
      </c>
      <c r="AW659">
        <v>1</v>
      </c>
      <c r="AZ659">
        <v>7.13</v>
      </c>
      <c r="BA659">
        <v>7.13</v>
      </c>
      <c r="BB659">
        <v>7.13</v>
      </c>
      <c r="BC659">
        <v>7.13</v>
      </c>
      <c r="BD659" t="s">
        <v>6</v>
      </c>
      <c r="BE659" t="s">
        <v>6</v>
      </c>
      <c r="BF659" t="s">
        <v>6</v>
      </c>
      <c r="BG659" t="s">
        <v>6</v>
      </c>
      <c r="BH659">
        <v>0</v>
      </c>
      <c r="BI659">
        <v>1</v>
      </c>
      <c r="BJ659" t="s">
        <v>960</v>
      </c>
      <c r="BM659">
        <v>17001</v>
      </c>
      <c r="BN659">
        <v>0</v>
      </c>
      <c r="BO659" t="s">
        <v>6</v>
      </c>
      <c r="BP659">
        <v>0</v>
      </c>
      <c r="BQ659">
        <v>2</v>
      </c>
      <c r="BR659">
        <v>0</v>
      </c>
      <c r="BS659">
        <v>7.13</v>
      </c>
      <c r="BT659">
        <v>1</v>
      </c>
      <c r="BU659">
        <v>1</v>
      </c>
      <c r="BV659">
        <v>1</v>
      </c>
      <c r="BW659">
        <v>1</v>
      </c>
      <c r="BX659">
        <v>1</v>
      </c>
      <c r="BY659" t="s">
        <v>6</v>
      </c>
      <c r="BZ659">
        <v>128</v>
      </c>
      <c r="CA659">
        <v>83</v>
      </c>
      <c r="CF659">
        <v>0</v>
      </c>
      <c r="CG659">
        <v>0</v>
      </c>
      <c r="CM659">
        <v>0</v>
      </c>
      <c r="CN659" t="s">
        <v>1583</v>
      </c>
      <c r="CO659">
        <v>0</v>
      </c>
      <c r="CP659">
        <f t="shared" si="733"/>
        <v>252.17000000000002</v>
      </c>
      <c r="CQ659">
        <f t="shared" si="734"/>
        <v>78.287400000000005</v>
      </c>
      <c r="CR659">
        <f t="shared" si="735"/>
        <v>0</v>
      </c>
      <c r="CS659">
        <f t="shared" si="736"/>
        <v>0</v>
      </c>
      <c r="CT659">
        <f t="shared" si="737"/>
        <v>552.15432999999996</v>
      </c>
      <c r="CU659">
        <f t="shared" si="738"/>
        <v>0</v>
      </c>
      <c r="CV659">
        <f t="shared" si="739"/>
        <v>8.0499999999999989</v>
      </c>
      <c r="CW659">
        <f t="shared" si="740"/>
        <v>0</v>
      </c>
      <c r="CX659">
        <f t="shared" si="741"/>
        <v>0</v>
      </c>
      <c r="CY659">
        <f t="shared" si="742"/>
        <v>253.989</v>
      </c>
      <c r="CZ659">
        <f t="shared" si="743"/>
        <v>156.81060000000002</v>
      </c>
      <c r="DC659" t="s">
        <v>6</v>
      </c>
      <c r="DD659" t="s">
        <v>6</v>
      </c>
      <c r="DE659" t="s">
        <v>96</v>
      </c>
      <c r="DF659" t="s">
        <v>96</v>
      </c>
      <c r="DG659" t="s">
        <v>97</v>
      </c>
      <c r="DH659" t="s">
        <v>6</v>
      </c>
      <c r="DI659" t="s">
        <v>97</v>
      </c>
      <c r="DJ659" t="s">
        <v>96</v>
      </c>
      <c r="DK659" t="s">
        <v>6</v>
      </c>
      <c r="DL659" t="s">
        <v>6</v>
      </c>
      <c r="DM659" t="s">
        <v>6</v>
      </c>
      <c r="DN659">
        <v>0</v>
      </c>
      <c r="DO659">
        <v>0</v>
      </c>
      <c r="DP659">
        <v>1</v>
      </c>
      <c r="DQ659">
        <v>1</v>
      </c>
      <c r="DU659">
        <v>1013</v>
      </c>
      <c r="DV659" t="s">
        <v>959</v>
      </c>
      <c r="DW659" t="s">
        <v>959</v>
      </c>
      <c r="DX659">
        <v>1</v>
      </c>
      <c r="EE659">
        <v>16510515</v>
      </c>
      <c r="EF659">
        <v>2</v>
      </c>
      <c r="EG659" t="s">
        <v>20</v>
      </c>
      <c r="EH659">
        <v>0</v>
      </c>
      <c r="EI659" t="s">
        <v>6</v>
      </c>
      <c r="EJ659">
        <v>1</v>
      </c>
      <c r="EK659">
        <v>17001</v>
      </c>
      <c r="EL659" t="s">
        <v>827</v>
      </c>
      <c r="EM659" t="s">
        <v>828</v>
      </c>
      <c r="EO659" t="s">
        <v>100</v>
      </c>
      <c r="EQ659">
        <v>0</v>
      </c>
      <c r="ER659">
        <v>78.319999999999993</v>
      </c>
      <c r="ES659">
        <v>10.98</v>
      </c>
      <c r="ET659">
        <v>0</v>
      </c>
      <c r="EU659">
        <v>0</v>
      </c>
      <c r="EV659">
        <v>67.34</v>
      </c>
      <c r="EW659">
        <v>7</v>
      </c>
      <c r="EX659">
        <v>0</v>
      </c>
      <c r="EY659">
        <v>0</v>
      </c>
      <c r="FQ659">
        <v>0</v>
      </c>
      <c r="FR659">
        <f t="shared" si="744"/>
        <v>0</v>
      </c>
      <c r="FS659">
        <v>0</v>
      </c>
      <c r="FT659" t="s">
        <v>23</v>
      </c>
      <c r="FU659" t="s">
        <v>24</v>
      </c>
      <c r="FX659">
        <v>115.2</v>
      </c>
      <c r="FY659">
        <v>70.55</v>
      </c>
      <c r="GA659" t="s">
        <v>6</v>
      </c>
      <c r="GD659">
        <v>0</v>
      </c>
      <c r="GF659">
        <v>725969486</v>
      </c>
      <c r="GG659">
        <v>1</v>
      </c>
      <c r="GH659">
        <v>1</v>
      </c>
      <c r="GI659">
        <v>4</v>
      </c>
      <c r="GJ659">
        <v>0</v>
      </c>
      <c r="GK659">
        <f>ROUND(R659*(S12)/100,2)</f>
        <v>0</v>
      </c>
      <c r="GL659">
        <f t="shared" si="745"/>
        <v>0</v>
      </c>
      <c r="GM659">
        <f t="shared" si="746"/>
        <v>662.97</v>
      </c>
      <c r="GN659">
        <f t="shared" si="747"/>
        <v>662.97</v>
      </c>
      <c r="GO659">
        <f t="shared" si="748"/>
        <v>0</v>
      </c>
      <c r="GP659">
        <f t="shared" si="749"/>
        <v>0</v>
      </c>
      <c r="GR659">
        <v>0</v>
      </c>
      <c r="GS659">
        <v>3</v>
      </c>
      <c r="GT659">
        <v>0</v>
      </c>
      <c r="GU659" t="s">
        <v>6</v>
      </c>
      <c r="GV659">
        <f t="shared" si="750"/>
        <v>0</v>
      </c>
      <c r="GW659">
        <v>1</v>
      </c>
      <c r="GX659">
        <f t="shared" si="751"/>
        <v>0</v>
      </c>
      <c r="HA659">
        <v>0</v>
      </c>
      <c r="HB659">
        <v>0</v>
      </c>
      <c r="IK659">
        <v>0</v>
      </c>
    </row>
    <row r="660" spans="1:255" x14ac:dyDescent="0.2">
      <c r="A660" s="2">
        <v>18</v>
      </c>
      <c r="B660" s="2">
        <v>1</v>
      </c>
      <c r="C660" s="2">
        <v>1502</v>
      </c>
      <c r="D660" s="2"/>
      <c r="E660" s="2" t="s">
        <v>961</v>
      </c>
      <c r="F660" s="2" t="s">
        <v>962</v>
      </c>
      <c r="G660" s="2" t="s">
        <v>963</v>
      </c>
      <c r="H660" s="2" t="s">
        <v>538</v>
      </c>
      <c r="I660" s="2">
        <f>I658*J660</f>
        <v>0.4</v>
      </c>
      <c r="J660" s="2">
        <v>1</v>
      </c>
      <c r="K660" s="2"/>
      <c r="L660" s="2"/>
      <c r="M660" s="2"/>
      <c r="N660" s="2"/>
      <c r="O660" s="2">
        <f t="shared" ref="O660:O681" si="757">ROUND(CP660,2)</f>
        <v>81.8</v>
      </c>
      <c r="P660" s="2">
        <f t="shared" ref="P660:P681" si="758">ROUND(CQ660*I660,2)</f>
        <v>81.8</v>
      </c>
      <c r="Q660" s="2">
        <f t="shared" ref="Q660:Q681" si="759">ROUND(CR660*I660,2)</f>
        <v>0</v>
      </c>
      <c r="R660" s="2">
        <f t="shared" ref="R660:R681" si="760">ROUND(CS660*I660,2)</f>
        <v>0</v>
      </c>
      <c r="S660" s="2">
        <f t="shared" ref="S660:S681" si="761">ROUND(CT660*I660,2)</f>
        <v>0</v>
      </c>
      <c r="T660" s="2">
        <f t="shared" ref="T660:T681" si="762">ROUND(CU660*I660,2)</f>
        <v>0</v>
      </c>
      <c r="U660" s="2">
        <f t="shared" ref="U660:U681" si="763">CV660*I660</f>
        <v>0</v>
      </c>
      <c r="V660" s="2">
        <f t="shared" ref="V660:V681" si="764">CW660*I660</f>
        <v>0</v>
      </c>
      <c r="W660" s="2">
        <f t="shared" ref="W660:W681" si="765">ROUND(CX660*I660,2)</f>
        <v>0</v>
      </c>
      <c r="X660" s="2">
        <f t="shared" ref="X660:X681" si="766">ROUND(CY660,2)</f>
        <v>0</v>
      </c>
      <c r="Y660" s="2">
        <f t="shared" ref="Y660:Y681" si="767">ROUND(CZ660,2)</f>
        <v>0</v>
      </c>
      <c r="Z660" s="2"/>
      <c r="AA660" s="2">
        <v>16688585</v>
      </c>
      <c r="AB660" s="2">
        <f t="shared" ref="AB660:AB681" si="768">ROUND((AC660+AD660+AF660),6)</f>
        <v>204.5</v>
      </c>
      <c r="AC660" s="2">
        <f t="shared" ref="AC660:AC681" si="769">ROUND((ES660),6)</f>
        <v>204.5</v>
      </c>
      <c r="AD660" s="2">
        <f t="shared" ref="AD660:AD667" si="770">ROUND((((ET660)-(EU660))+AE660),6)</f>
        <v>0</v>
      </c>
      <c r="AE660" s="2">
        <f t="shared" ref="AE660:AF667" si="771">ROUND((EU660),6)</f>
        <v>0</v>
      </c>
      <c r="AF660" s="2">
        <f t="shared" si="771"/>
        <v>0</v>
      </c>
      <c r="AG660" s="2">
        <f t="shared" ref="AG660:AG681" si="772">ROUND((AP660),6)</f>
        <v>0</v>
      </c>
      <c r="AH660" s="2">
        <f t="shared" ref="AH660:AI667" si="773">(EW660)</f>
        <v>0</v>
      </c>
      <c r="AI660" s="2">
        <f t="shared" si="773"/>
        <v>0</v>
      </c>
      <c r="AJ660" s="2">
        <f t="shared" ref="AJ660:AJ681" si="774">ROUND((AS660),6)</f>
        <v>0</v>
      </c>
      <c r="AK660" s="2">
        <v>204.5</v>
      </c>
      <c r="AL660" s="2">
        <v>204.5</v>
      </c>
      <c r="AM660" s="2">
        <v>0</v>
      </c>
      <c r="AN660" s="2">
        <v>0</v>
      </c>
      <c r="AO660" s="2">
        <v>0</v>
      </c>
      <c r="AP660" s="2">
        <v>0</v>
      </c>
      <c r="AQ660" s="2">
        <v>0</v>
      </c>
      <c r="AR660" s="2">
        <v>0</v>
      </c>
      <c r="AS660" s="2">
        <v>0</v>
      </c>
      <c r="AT660" s="2">
        <v>115</v>
      </c>
      <c r="AU660" s="2">
        <v>71</v>
      </c>
      <c r="AV660" s="2">
        <v>1</v>
      </c>
      <c r="AW660" s="2">
        <v>1</v>
      </c>
      <c r="AX660" s="2"/>
      <c r="AY660" s="2"/>
      <c r="AZ660" s="2">
        <v>1</v>
      </c>
      <c r="BA660" s="2">
        <v>1</v>
      </c>
      <c r="BB660" s="2">
        <v>1</v>
      </c>
      <c r="BC660" s="2">
        <v>1</v>
      </c>
      <c r="BD660" s="2" t="s">
        <v>6</v>
      </c>
      <c r="BE660" s="2" t="s">
        <v>6</v>
      </c>
      <c r="BF660" s="2" t="s">
        <v>6</v>
      </c>
      <c r="BG660" s="2" t="s">
        <v>6</v>
      </c>
      <c r="BH660" s="2">
        <v>3</v>
      </c>
      <c r="BI660" s="2">
        <v>1</v>
      </c>
      <c r="BJ660" s="2" t="s">
        <v>964</v>
      </c>
      <c r="BK660" s="2"/>
      <c r="BL660" s="2"/>
      <c r="BM660" s="2">
        <v>17001</v>
      </c>
      <c r="BN660" s="2">
        <v>0</v>
      </c>
      <c r="BO660" s="2" t="s">
        <v>6</v>
      </c>
      <c r="BP660" s="2">
        <v>0</v>
      </c>
      <c r="BQ660" s="2">
        <v>2</v>
      </c>
      <c r="BR660" s="2">
        <v>0</v>
      </c>
      <c r="BS660" s="2">
        <v>1</v>
      </c>
      <c r="BT660" s="2">
        <v>1</v>
      </c>
      <c r="BU660" s="2">
        <v>1</v>
      </c>
      <c r="BV660" s="2">
        <v>1</v>
      </c>
      <c r="BW660" s="2">
        <v>1</v>
      </c>
      <c r="BX660" s="2">
        <v>1</v>
      </c>
      <c r="BY660" s="2" t="s">
        <v>6</v>
      </c>
      <c r="BZ660" s="2">
        <v>128</v>
      </c>
      <c r="CA660" s="2">
        <v>83</v>
      </c>
      <c r="CB660" s="2"/>
      <c r="CC660" s="2"/>
      <c r="CD660" s="2"/>
      <c r="CE660" s="2"/>
      <c r="CF660" s="2">
        <v>0</v>
      </c>
      <c r="CG660" s="2">
        <v>0</v>
      </c>
      <c r="CH660" s="2"/>
      <c r="CI660" s="2"/>
      <c r="CJ660" s="2"/>
      <c r="CK660" s="2"/>
      <c r="CL660" s="2"/>
      <c r="CM660" s="2">
        <v>0</v>
      </c>
      <c r="CN660" s="2" t="s">
        <v>6</v>
      </c>
      <c r="CO660" s="2">
        <v>0</v>
      </c>
      <c r="CP660" s="2">
        <f t="shared" ref="CP660:CP681" si="775">(P660+Q660+S660)</f>
        <v>81.8</v>
      </c>
      <c r="CQ660" s="2">
        <f t="shared" ref="CQ660:CQ681" si="776">AC660*BC660</f>
        <v>204.5</v>
      </c>
      <c r="CR660" s="2">
        <f t="shared" ref="CR660:CR681" si="777">AD660*BB660</f>
        <v>0</v>
      </c>
      <c r="CS660" s="2">
        <f t="shared" ref="CS660:CS681" si="778">AE660*BS660</f>
        <v>0</v>
      </c>
      <c r="CT660" s="2">
        <f t="shared" ref="CT660:CT681" si="779">AF660*BA660</f>
        <v>0</v>
      </c>
      <c r="CU660" s="2">
        <f t="shared" ref="CU660:CU681" si="780">AG660</f>
        <v>0</v>
      </c>
      <c r="CV660" s="2">
        <f t="shared" ref="CV660:CV681" si="781">AH660</f>
        <v>0</v>
      </c>
      <c r="CW660" s="2">
        <f t="shared" ref="CW660:CW681" si="782">AI660</f>
        <v>0</v>
      </c>
      <c r="CX660" s="2">
        <f t="shared" ref="CX660:CX681" si="783">AJ660</f>
        <v>0</v>
      </c>
      <c r="CY660" s="2">
        <f t="shared" ref="CY660:CY681" si="784">(((S660+R660)*AT660)/100)</f>
        <v>0</v>
      </c>
      <c r="CZ660" s="2">
        <f t="shared" ref="CZ660:CZ681" si="785">(((S660+R660)*AU660)/100)</f>
        <v>0</v>
      </c>
      <c r="DA660" s="2"/>
      <c r="DB660" s="2"/>
      <c r="DC660" s="2" t="s">
        <v>6</v>
      </c>
      <c r="DD660" s="2" t="s">
        <v>6</v>
      </c>
      <c r="DE660" s="2" t="s">
        <v>6</v>
      </c>
      <c r="DF660" s="2" t="s">
        <v>6</v>
      </c>
      <c r="DG660" s="2" t="s">
        <v>6</v>
      </c>
      <c r="DH660" s="2" t="s">
        <v>6</v>
      </c>
      <c r="DI660" s="2" t="s">
        <v>6</v>
      </c>
      <c r="DJ660" s="2" t="s">
        <v>6</v>
      </c>
      <c r="DK660" s="2" t="s">
        <v>6</v>
      </c>
      <c r="DL660" s="2" t="s">
        <v>6</v>
      </c>
      <c r="DM660" s="2" t="s">
        <v>6</v>
      </c>
      <c r="DN660" s="2">
        <v>0</v>
      </c>
      <c r="DO660" s="2">
        <v>0</v>
      </c>
      <c r="DP660" s="2">
        <v>1</v>
      </c>
      <c r="DQ660" s="2">
        <v>1</v>
      </c>
      <c r="DR660" s="2"/>
      <c r="DS660" s="2"/>
      <c r="DT660" s="2"/>
      <c r="DU660" s="2">
        <v>1010</v>
      </c>
      <c r="DV660" s="2" t="s">
        <v>538</v>
      </c>
      <c r="DW660" s="2" t="s">
        <v>538</v>
      </c>
      <c r="DX660" s="2">
        <v>10</v>
      </c>
      <c r="DY660" s="2"/>
      <c r="DZ660" s="2"/>
      <c r="EA660" s="2"/>
      <c r="EB660" s="2"/>
      <c r="EC660" s="2"/>
      <c r="ED660" s="2"/>
      <c r="EE660" s="2">
        <v>16510515</v>
      </c>
      <c r="EF660" s="2">
        <v>2</v>
      </c>
      <c r="EG660" s="2" t="s">
        <v>20</v>
      </c>
      <c r="EH660" s="2">
        <v>0</v>
      </c>
      <c r="EI660" s="2" t="s">
        <v>6</v>
      </c>
      <c r="EJ660" s="2">
        <v>1</v>
      </c>
      <c r="EK660" s="2">
        <v>17001</v>
      </c>
      <c r="EL660" s="2" t="s">
        <v>827</v>
      </c>
      <c r="EM660" s="2" t="s">
        <v>828</v>
      </c>
      <c r="EN660" s="2"/>
      <c r="EO660" s="2" t="s">
        <v>6</v>
      </c>
      <c r="EP660" s="2"/>
      <c r="EQ660" s="2">
        <v>0</v>
      </c>
      <c r="ER660" s="2">
        <v>204.5</v>
      </c>
      <c r="ES660" s="2">
        <v>204.5</v>
      </c>
      <c r="ET660" s="2">
        <v>0</v>
      </c>
      <c r="EU660" s="2">
        <v>0</v>
      </c>
      <c r="EV660" s="2">
        <v>0</v>
      </c>
      <c r="EW660" s="2">
        <v>0</v>
      </c>
      <c r="EX660" s="2">
        <v>0</v>
      </c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>
        <v>0</v>
      </c>
      <c r="FR660" s="2">
        <f t="shared" ref="FR660:FR681" si="786">ROUND(IF(AND(BH660=3,BI660=3),P660,0),2)</f>
        <v>0</v>
      </c>
      <c r="FS660" s="2">
        <v>0</v>
      </c>
      <c r="FT660" s="2" t="s">
        <v>23</v>
      </c>
      <c r="FU660" s="2" t="s">
        <v>24</v>
      </c>
      <c r="FV660" s="2"/>
      <c r="FW660" s="2"/>
      <c r="FX660" s="2">
        <v>115.2</v>
      </c>
      <c r="FY660" s="2">
        <v>70.55</v>
      </c>
      <c r="FZ660" s="2"/>
      <c r="GA660" s="2" t="s">
        <v>6</v>
      </c>
      <c r="GB660" s="2"/>
      <c r="GC660" s="2"/>
      <c r="GD660" s="2">
        <v>0</v>
      </c>
      <c r="GE660" s="2"/>
      <c r="GF660" s="2">
        <v>1904909872</v>
      </c>
      <c r="GG660" s="2">
        <v>2</v>
      </c>
      <c r="GH660" s="2">
        <v>1</v>
      </c>
      <c r="GI660" s="2">
        <v>-2</v>
      </c>
      <c r="GJ660" s="2">
        <v>0</v>
      </c>
      <c r="GK660" s="2">
        <f>ROUND(R660*(R12)/100,2)</f>
        <v>0</v>
      </c>
      <c r="GL660" s="2">
        <f t="shared" ref="GL660:GL681" si="787">ROUND(IF(AND(BH660=3,BI660=3,FS660&lt;&gt;0),P660,0),2)</f>
        <v>0</v>
      </c>
      <c r="GM660" s="2">
        <f t="shared" ref="GM660:GM681" si="788">ROUND(O660+X660+Y660+GK660,2)+GX660</f>
        <v>81.8</v>
      </c>
      <c r="GN660" s="2">
        <f t="shared" ref="GN660:GN681" si="789">IF(OR(BI660=0,BI660=1),ROUND(O660+X660+Y660+GK660,2),0)</f>
        <v>81.8</v>
      </c>
      <c r="GO660" s="2">
        <f t="shared" ref="GO660:GO681" si="790">IF(BI660=2,ROUND(O660+X660+Y660+GK660,2),0)</f>
        <v>0</v>
      </c>
      <c r="GP660" s="2">
        <f t="shared" ref="GP660:GP681" si="791">IF(BI660=4,ROUND(O660+X660+Y660+GK660,2)+GX660,0)</f>
        <v>0</v>
      </c>
      <c r="GQ660" s="2"/>
      <c r="GR660" s="2">
        <v>0</v>
      </c>
      <c r="GS660" s="2">
        <v>3</v>
      </c>
      <c r="GT660" s="2">
        <v>0</v>
      </c>
      <c r="GU660" s="2" t="s">
        <v>6</v>
      </c>
      <c r="GV660" s="2">
        <f t="shared" ref="GV660:GV681" si="792">ROUND(GT660,6)</f>
        <v>0</v>
      </c>
      <c r="GW660" s="2">
        <v>1</v>
      </c>
      <c r="GX660" s="2">
        <f t="shared" ref="GX660:GX681" si="793">ROUND(GV660*GW660*I660,2)</f>
        <v>0</v>
      </c>
      <c r="GY660" s="2"/>
      <c r="GZ660" s="2"/>
      <c r="HA660" s="2">
        <v>0</v>
      </c>
      <c r="HB660" s="2">
        <v>0</v>
      </c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>
        <v>0</v>
      </c>
      <c r="IL660" s="2"/>
      <c r="IM660" s="2"/>
      <c r="IN660" s="2"/>
      <c r="IO660" s="2"/>
      <c r="IP660" s="2"/>
      <c r="IQ660" s="2"/>
      <c r="IR660" s="2"/>
      <c r="IS660" s="2"/>
      <c r="IT660" s="2"/>
      <c r="IU660" s="2"/>
    </row>
    <row r="661" spans="1:255" x14ac:dyDescent="0.2">
      <c r="A661">
        <v>18</v>
      </c>
      <c r="B661">
        <v>1</v>
      </c>
      <c r="C661">
        <v>1510</v>
      </c>
      <c r="E661" t="s">
        <v>961</v>
      </c>
      <c r="F661" t="s">
        <v>962</v>
      </c>
      <c r="G661" t="s">
        <v>963</v>
      </c>
      <c r="H661" t="s">
        <v>538</v>
      </c>
      <c r="I661">
        <f>I659*J661</f>
        <v>0.4</v>
      </c>
      <c r="J661">
        <v>1</v>
      </c>
      <c r="O661">
        <f t="shared" si="757"/>
        <v>583.23</v>
      </c>
      <c r="P661">
        <f t="shared" si="758"/>
        <v>583.23</v>
      </c>
      <c r="Q661">
        <f t="shared" si="759"/>
        <v>0</v>
      </c>
      <c r="R661">
        <f t="shared" si="760"/>
        <v>0</v>
      </c>
      <c r="S661">
        <f t="shared" si="761"/>
        <v>0</v>
      </c>
      <c r="T661">
        <f t="shared" si="762"/>
        <v>0</v>
      </c>
      <c r="U661">
        <f t="shared" si="763"/>
        <v>0</v>
      </c>
      <c r="V661">
        <f t="shared" si="764"/>
        <v>0</v>
      </c>
      <c r="W661">
        <f t="shared" si="765"/>
        <v>0</v>
      </c>
      <c r="X661">
        <f t="shared" si="766"/>
        <v>0</v>
      </c>
      <c r="Y661">
        <f t="shared" si="767"/>
        <v>0</v>
      </c>
      <c r="AA661">
        <v>16688586</v>
      </c>
      <c r="AB661">
        <f t="shared" si="768"/>
        <v>204.5</v>
      </c>
      <c r="AC661">
        <f t="shared" si="769"/>
        <v>204.5</v>
      </c>
      <c r="AD661">
        <f t="shared" si="770"/>
        <v>0</v>
      </c>
      <c r="AE661">
        <f t="shared" si="771"/>
        <v>0</v>
      </c>
      <c r="AF661">
        <f t="shared" si="771"/>
        <v>0</v>
      </c>
      <c r="AG661">
        <f t="shared" si="772"/>
        <v>0</v>
      </c>
      <c r="AH661">
        <f t="shared" si="773"/>
        <v>0</v>
      </c>
      <c r="AI661">
        <f t="shared" si="773"/>
        <v>0</v>
      </c>
      <c r="AJ661">
        <f t="shared" si="774"/>
        <v>0</v>
      </c>
      <c r="AK661">
        <v>204.5</v>
      </c>
      <c r="AL661">
        <v>204.5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115</v>
      </c>
      <c r="AU661">
        <v>71</v>
      </c>
      <c r="AV661">
        <v>1</v>
      </c>
      <c r="AW661">
        <v>1</v>
      </c>
      <c r="AZ661">
        <v>7.13</v>
      </c>
      <c r="BA661">
        <v>1</v>
      </c>
      <c r="BB661">
        <v>1</v>
      </c>
      <c r="BC661">
        <v>7.13</v>
      </c>
      <c r="BD661" t="s">
        <v>6</v>
      </c>
      <c r="BE661" t="s">
        <v>6</v>
      </c>
      <c r="BF661" t="s">
        <v>6</v>
      </c>
      <c r="BG661" t="s">
        <v>6</v>
      </c>
      <c r="BH661">
        <v>3</v>
      </c>
      <c r="BI661">
        <v>1</v>
      </c>
      <c r="BJ661" t="s">
        <v>964</v>
      </c>
      <c r="BM661">
        <v>17001</v>
      </c>
      <c r="BN661">
        <v>0</v>
      </c>
      <c r="BO661" t="s">
        <v>6</v>
      </c>
      <c r="BP661">
        <v>0</v>
      </c>
      <c r="BQ661">
        <v>2</v>
      </c>
      <c r="BR661">
        <v>0</v>
      </c>
      <c r="BS661">
        <v>1</v>
      </c>
      <c r="BT661">
        <v>1</v>
      </c>
      <c r="BU661">
        <v>1</v>
      </c>
      <c r="BV661">
        <v>1</v>
      </c>
      <c r="BW661">
        <v>1</v>
      </c>
      <c r="BX661">
        <v>1</v>
      </c>
      <c r="BY661" t="s">
        <v>6</v>
      </c>
      <c r="BZ661">
        <v>128</v>
      </c>
      <c r="CA661">
        <v>83</v>
      </c>
      <c r="CF661">
        <v>0</v>
      </c>
      <c r="CG661">
        <v>0</v>
      </c>
      <c r="CM661">
        <v>0</v>
      </c>
      <c r="CN661" t="s">
        <v>6</v>
      </c>
      <c r="CO661">
        <v>0</v>
      </c>
      <c r="CP661">
        <f t="shared" si="775"/>
        <v>583.23</v>
      </c>
      <c r="CQ661">
        <f t="shared" si="776"/>
        <v>1458.085</v>
      </c>
      <c r="CR661">
        <f t="shared" si="777"/>
        <v>0</v>
      </c>
      <c r="CS661">
        <f t="shared" si="778"/>
        <v>0</v>
      </c>
      <c r="CT661">
        <f t="shared" si="779"/>
        <v>0</v>
      </c>
      <c r="CU661">
        <f t="shared" si="780"/>
        <v>0</v>
      </c>
      <c r="CV661">
        <f t="shared" si="781"/>
        <v>0</v>
      </c>
      <c r="CW661">
        <f t="shared" si="782"/>
        <v>0</v>
      </c>
      <c r="CX661">
        <f t="shared" si="783"/>
        <v>0</v>
      </c>
      <c r="CY661">
        <f t="shared" si="784"/>
        <v>0</v>
      </c>
      <c r="CZ661">
        <f t="shared" si="785"/>
        <v>0</v>
      </c>
      <c r="DC661" t="s">
        <v>6</v>
      </c>
      <c r="DD661" t="s">
        <v>6</v>
      </c>
      <c r="DE661" t="s">
        <v>6</v>
      </c>
      <c r="DF661" t="s">
        <v>6</v>
      </c>
      <c r="DG661" t="s">
        <v>6</v>
      </c>
      <c r="DH661" t="s">
        <v>6</v>
      </c>
      <c r="DI661" t="s">
        <v>6</v>
      </c>
      <c r="DJ661" t="s">
        <v>6</v>
      </c>
      <c r="DK661" t="s">
        <v>6</v>
      </c>
      <c r="DL661" t="s">
        <v>6</v>
      </c>
      <c r="DM661" t="s">
        <v>6</v>
      </c>
      <c r="DN661">
        <v>0</v>
      </c>
      <c r="DO661">
        <v>0</v>
      </c>
      <c r="DP661">
        <v>1</v>
      </c>
      <c r="DQ661">
        <v>1</v>
      </c>
      <c r="DU661">
        <v>1010</v>
      </c>
      <c r="DV661" t="s">
        <v>538</v>
      </c>
      <c r="DW661" t="s">
        <v>538</v>
      </c>
      <c r="DX661">
        <v>10</v>
      </c>
      <c r="EE661">
        <v>16510515</v>
      </c>
      <c r="EF661">
        <v>2</v>
      </c>
      <c r="EG661" t="s">
        <v>20</v>
      </c>
      <c r="EH661">
        <v>0</v>
      </c>
      <c r="EI661" t="s">
        <v>6</v>
      </c>
      <c r="EJ661">
        <v>1</v>
      </c>
      <c r="EK661">
        <v>17001</v>
      </c>
      <c r="EL661" t="s">
        <v>827</v>
      </c>
      <c r="EM661" t="s">
        <v>828</v>
      </c>
      <c r="EO661" t="s">
        <v>6</v>
      </c>
      <c r="EQ661">
        <v>0</v>
      </c>
      <c r="ER661">
        <v>204.5</v>
      </c>
      <c r="ES661">
        <v>204.5</v>
      </c>
      <c r="ET661">
        <v>0</v>
      </c>
      <c r="EU661">
        <v>0</v>
      </c>
      <c r="EV661">
        <v>0</v>
      </c>
      <c r="EW661">
        <v>0</v>
      </c>
      <c r="EX661">
        <v>0</v>
      </c>
      <c r="FQ661">
        <v>0</v>
      </c>
      <c r="FR661">
        <f t="shared" si="786"/>
        <v>0</v>
      </c>
      <c r="FS661">
        <v>0</v>
      </c>
      <c r="FT661" t="s">
        <v>23</v>
      </c>
      <c r="FU661" t="s">
        <v>24</v>
      </c>
      <c r="FX661">
        <v>115.2</v>
      </c>
      <c r="FY661">
        <v>70.55</v>
      </c>
      <c r="GA661" t="s">
        <v>6</v>
      </c>
      <c r="GD661">
        <v>0</v>
      </c>
      <c r="GF661">
        <v>1904909872</v>
      </c>
      <c r="GG661">
        <v>1</v>
      </c>
      <c r="GH661">
        <v>1</v>
      </c>
      <c r="GI661">
        <v>4</v>
      </c>
      <c r="GJ661">
        <v>0</v>
      </c>
      <c r="GK661">
        <f>ROUND(R661*(S12)/100,2)</f>
        <v>0</v>
      </c>
      <c r="GL661">
        <f t="shared" si="787"/>
        <v>0</v>
      </c>
      <c r="GM661">
        <f t="shared" si="788"/>
        <v>583.23</v>
      </c>
      <c r="GN661">
        <f t="shared" si="789"/>
        <v>583.23</v>
      </c>
      <c r="GO661">
        <f t="shared" si="790"/>
        <v>0</v>
      </c>
      <c r="GP661">
        <f t="shared" si="791"/>
        <v>0</v>
      </c>
      <c r="GR661">
        <v>0</v>
      </c>
      <c r="GS661">
        <v>3</v>
      </c>
      <c r="GT661">
        <v>0</v>
      </c>
      <c r="GU661" t="s">
        <v>6</v>
      </c>
      <c r="GV661">
        <f t="shared" si="792"/>
        <v>0</v>
      </c>
      <c r="GW661">
        <v>1</v>
      </c>
      <c r="GX661">
        <f t="shared" si="793"/>
        <v>0</v>
      </c>
      <c r="HA661">
        <v>0</v>
      </c>
      <c r="HB661">
        <v>0</v>
      </c>
      <c r="IK661">
        <v>0</v>
      </c>
    </row>
    <row r="662" spans="1:255" x14ac:dyDescent="0.2">
      <c r="A662" s="2">
        <v>18</v>
      </c>
      <c r="B662" s="2">
        <v>1</v>
      </c>
      <c r="C662" s="2">
        <v>1499</v>
      </c>
      <c r="D662" s="2"/>
      <c r="E662" s="2" t="s">
        <v>965</v>
      </c>
      <c r="F662" s="2" t="s">
        <v>966</v>
      </c>
      <c r="G662" s="2" t="s">
        <v>967</v>
      </c>
      <c r="H662" s="2" t="s">
        <v>168</v>
      </c>
      <c r="I662" s="2">
        <f>I658*J662</f>
        <v>1</v>
      </c>
      <c r="J662" s="2">
        <v>2.5</v>
      </c>
      <c r="K662" s="2"/>
      <c r="L662" s="2"/>
      <c r="M662" s="2"/>
      <c r="N662" s="2"/>
      <c r="O662" s="2">
        <f t="shared" si="757"/>
        <v>252.5</v>
      </c>
      <c r="P662" s="2">
        <f t="shared" si="758"/>
        <v>252.5</v>
      </c>
      <c r="Q662" s="2">
        <f t="shared" si="759"/>
        <v>0</v>
      </c>
      <c r="R662" s="2">
        <f t="shared" si="760"/>
        <v>0</v>
      </c>
      <c r="S662" s="2">
        <f t="shared" si="761"/>
        <v>0</v>
      </c>
      <c r="T662" s="2">
        <f t="shared" si="762"/>
        <v>0</v>
      </c>
      <c r="U662" s="2">
        <f t="shared" si="763"/>
        <v>0</v>
      </c>
      <c r="V662" s="2">
        <f t="shared" si="764"/>
        <v>0</v>
      </c>
      <c r="W662" s="2">
        <f t="shared" si="765"/>
        <v>0</v>
      </c>
      <c r="X662" s="2">
        <f t="shared" si="766"/>
        <v>0</v>
      </c>
      <c r="Y662" s="2">
        <f t="shared" si="767"/>
        <v>0</v>
      </c>
      <c r="Z662" s="2"/>
      <c r="AA662" s="2">
        <v>16688585</v>
      </c>
      <c r="AB662" s="2">
        <f t="shared" si="768"/>
        <v>252.5</v>
      </c>
      <c r="AC662" s="2">
        <f t="shared" si="769"/>
        <v>252.5</v>
      </c>
      <c r="AD662" s="2">
        <f t="shared" si="770"/>
        <v>0</v>
      </c>
      <c r="AE662" s="2">
        <f t="shared" si="771"/>
        <v>0</v>
      </c>
      <c r="AF662" s="2">
        <f t="shared" si="771"/>
        <v>0</v>
      </c>
      <c r="AG662" s="2">
        <f t="shared" si="772"/>
        <v>0</v>
      </c>
      <c r="AH662" s="2">
        <f t="shared" si="773"/>
        <v>0</v>
      </c>
      <c r="AI662" s="2">
        <f t="shared" si="773"/>
        <v>0</v>
      </c>
      <c r="AJ662" s="2">
        <f t="shared" si="774"/>
        <v>0</v>
      </c>
      <c r="AK662" s="2">
        <v>252.5</v>
      </c>
      <c r="AL662" s="2">
        <v>252.5</v>
      </c>
      <c r="AM662" s="2">
        <v>0</v>
      </c>
      <c r="AN662" s="2">
        <v>0</v>
      </c>
      <c r="AO662" s="2">
        <v>0</v>
      </c>
      <c r="AP662" s="2">
        <v>0</v>
      </c>
      <c r="AQ662" s="2">
        <v>0</v>
      </c>
      <c r="AR662" s="2">
        <v>0</v>
      </c>
      <c r="AS662" s="2">
        <v>0</v>
      </c>
      <c r="AT662" s="2">
        <v>115</v>
      </c>
      <c r="AU662" s="2">
        <v>71</v>
      </c>
      <c r="AV662" s="2">
        <v>1</v>
      </c>
      <c r="AW662" s="2">
        <v>1</v>
      </c>
      <c r="AX662" s="2"/>
      <c r="AY662" s="2"/>
      <c r="AZ662" s="2">
        <v>1</v>
      </c>
      <c r="BA662" s="2">
        <v>1</v>
      </c>
      <c r="BB662" s="2">
        <v>1</v>
      </c>
      <c r="BC662" s="2">
        <v>1</v>
      </c>
      <c r="BD662" s="2" t="s">
        <v>6</v>
      </c>
      <c r="BE662" s="2" t="s">
        <v>6</v>
      </c>
      <c r="BF662" s="2" t="s">
        <v>6</v>
      </c>
      <c r="BG662" s="2" t="s">
        <v>6</v>
      </c>
      <c r="BH662" s="2">
        <v>3</v>
      </c>
      <c r="BI662" s="2">
        <v>1</v>
      </c>
      <c r="BJ662" s="2" t="s">
        <v>968</v>
      </c>
      <c r="BK662" s="2"/>
      <c r="BL662" s="2"/>
      <c r="BM662" s="2">
        <v>17001</v>
      </c>
      <c r="BN662" s="2">
        <v>0</v>
      </c>
      <c r="BO662" s="2" t="s">
        <v>6</v>
      </c>
      <c r="BP662" s="2">
        <v>0</v>
      </c>
      <c r="BQ662" s="2">
        <v>2</v>
      </c>
      <c r="BR662" s="2">
        <v>0</v>
      </c>
      <c r="BS662" s="2">
        <v>1</v>
      </c>
      <c r="BT662" s="2">
        <v>1</v>
      </c>
      <c r="BU662" s="2">
        <v>1</v>
      </c>
      <c r="BV662" s="2">
        <v>1</v>
      </c>
      <c r="BW662" s="2">
        <v>1</v>
      </c>
      <c r="BX662" s="2">
        <v>1</v>
      </c>
      <c r="BY662" s="2" t="s">
        <v>6</v>
      </c>
      <c r="BZ662" s="2">
        <v>128</v>
      </c>
      <c r="CA662" s="2">
        <v>83</v>
      </c>
      <c r="CB662" s="2"/>
      <c r="CC662" s="2"/>
      <c r="CD662" s="2"/>
      <c r="CE662" s="2"/>
      <c r="CF662" s="2">
        <v>0</v>
      </c>
      <c r="CG662" s="2">
        <v>0</v>
      </c>
      <c r="CH662" s="2"/>
      <c r="CI662" s="2"/>
      <c r="CJ662" s="2"/>
      <c r="CK662" s="2"/>
      <c r="CL662" s="2"/>
      <c r="CM662" s="2">
        <v>0</v>
      </c>
      <c r="CN662" s="2" t="s">
        <v>6</v>
      </c>
      <c r="CO662" s="2">
        <v>0</v>
      </c>
      <c r="CP662" s="2">
        <f t="shared" si="775"/>
        <v>252.5</v>
      </c>
      <c r="CQ662" s="2">
        <f t="shared" si="776"/>
        <v>252.5</v>
      </c>
      <c r="CR662" s="2">
        <f t="shared" si="777"/>
        <v>0</v>
      </c>
      <c r="CS662" s="2">
        <f t="shared" si="778"/>
        <v>0</v>
      </c>
      <c r="CT662" s="2">
        <f t="shared" si="779"/>
        <v>0</v>
      </c>
      <c r="CU662" s="2">
        <f t="shared" si="780"/>
        <v>0</v>
      </c>
      <c r="CV662" s="2">
        <f t="shared" si="781"/>
        <v>0</v>
      </c>
      <c r="CW662" s="2">
        <f t="shared" si="782"/>
        <v>0</v>
      </c>
      <c r="CX662" s="2">
        <f t="shared" si="783"/>
        <v>0</v>
      </c>
      <c r="CY662" s="2">
        <f t="shared" si="784"/>
        <v>0</v>
      </c>
      <c r="CZ662" s="2">
        <f t="shared" si="785"/>
        <v>0</v>
      </c>
      <c r="DA662" s="2"/>
      <c r="DB662" s="2"/>
      <c r="DC662" s="2" t="s">
        <v>6</v>
      </c>
      <c r="DD662" s="2" t="s">
        <v>6</v>
      </c>
      <c r="DE662" s="2" t="s">
        <v>6</v>
      </c>
      <c r="DF662" s="2" t="s">
        <v>6</v>
      </c>
      <c r="DG662" s="2" t="s">
        <v>6</v>
      </c>
      <c r="DH662" s="2" t="s">
        <v>6</v>
      </c>
      <c r="DI662" s="2" t="s">
        <v>6</v>
      </c>
      <c r="DJ662" s="2" t="s">
        <v>6</v>
      </c>
      <c r="DK662" s="2" t="s">
        <v>6</v>
      </c>
      <c r="DL662" s="2" t="s">
        <v>6</v>
      </c>
      <c r="DM662" s="2" t="s">
        <v>6</v>
      </c>
      <c r="DN662" s="2">
        <v>0</v>
      </c>
      <c r="DO662" s="2">
        <v>0</v>
      </c>
      <c r="DP662" s="2">
        <v>1</v>
      </c>
      <c r="DQ662" s="2">
        <v>1</v>
      </c>
      <c r="DR662" s="2"/>
      <c r="DS662" s="2"/>
      <c r="DT662" s="2"/>
      <c r="DU662" s="2">
        <v>1013</v>
      </c>
      <c r="DV662" s="2" t="s">
        <v>168</v>
      </c>
      <c r="DW662" s="2" t="s">
        <v>168</v>
      </c>
      <c r="DX662" s="2">
        <v>1</v>
      </c>
      <c r="DY662" s="2"/>
      <c r="DZ662" s="2"/>
      <c r="EA662" s="2"/>
      <c r="EB662" s="2"/>
      <c r="EC662" s="2"/>
      <c r="ED662" s="2"/>
      <c r="EE662" s="2">
        <v>16510515</v>
      </c>
      <c r="EF662" s="2">
        <v>2</v>
      </c>
      <c r="EG662" s="2" t="s">
        <v>20</v>
      </c>
      <c r="EH662" s="2">
        <v>0</v>
      </c>
      <c r="EI662" s="2" t="s">
        <v>6</v>
      </c>
      <c r="EJ662" s="2">
        <v>1</v>
      </c>
      <c r="EK662" s="2">
        <v>17001</v>
      </c>
      <c r="EL662" s="2" t="s">
        <v>827</v>
      </c>
      <c r="EM662" s="2" t="s">
        <v>828</v>
      </c>
      <c r="EN662" s="2"/>
      <c r="EO662" s="2" t="s">
        <v>6</v>
      </c>
      <c r="EP662" s="2"/>
      <c r="EQ662" s="2">
        <v>0</v>
      </c>
      <c r="ER662" s="2">
        <v>252.5</v>
      </c>
      <c r="ES662" s="2">
        <v>252.5</v>
      </c>
      <c r="ET662" s="2">
        <v>0</v>
      </c>
      <c r="EU662" s="2">
        <v>0</v>
      </c>
      <c r="EV662" s="2">
        <v>0</v>
      </c>
      <c r="EW662" s="2">
        <v>0</v>
      </c>
      <c r="EX662" s="2">
        <v>0</v>
      </c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>
        <v>0</v>
      </c>
      <c r="FR662" s="2">
        <f t="shared" si="786"/>
        <v>0</v>
      </c>
      <c r="FS662" s="2">
        <v>0</v>
      </c>
      <c r="FT662" s="2" t="s">
        <v>23</v>
      </c>
      <c r="FU662" s="2" t="s">
        <v>24</v>
      </c>
      <c r="FV662" s="2"/>
      <c r="FW662" s="2"/>
      <c r="FX662" s="2">
        <v>115.2</v>
      </c>
      <c r="FY662" s="2">
        <v>70.55</v>
      </c>
      <c r="FZ662" s="2"/>
      <c r="GA662" s="2" t="s">
        <v>6</v>
      </c>
      <c r="GB662" s="2"/>
      <c r="GC662" s="2"/>
      <c r="GD662" s="2">
        <v>0</v>
      </c>
      <c r="GE662" s="2"/>
      <c r="GF662" s="2">
        <v>529260401</v>
      </c>
      <c r="GG662" s="2">
        <v>2</v>
      </c>
      <c r="GH662" s="2">
        <v>1</v>
      </c>
      <c r="GI662" s="2">
        <v>-2</v>
      </c>
      <c r="GJ662" s="2">
        <v>0</v>
      </c>
      <c r="GK662" s="2">
        <f>ROUND(R662*(R12)/100,2)</f>
        <v>0</v>
      </c>
      <c r="GL662" s="2">
        <f t="shared" si="787"/>
        <v>0</v>
      </c>
      <c r="GM662" s="2">
        <f t="shared" si="788"/>
        <v>252.5</v>
      </c>
      <c r="GN662" s="2">
        <f t="shared" si="789"/>
        <v>252.5</v>
      </c>
      <c r="GO662" s="2">
        <f t="shared" si="790"/>
        <v>0</v>
      </c>
      <c r="GP662" s="2">
        <f t="shared" si="791"/>
        <v>0</v>
      </c>
      <c r="GQ662" s="2"/>
      <c r="GR662" s="2">
        <v>0</v>
      </c>
      <c r="GS662" s="2">
        <v>3</v>
      </c>
      <c r="GT662" s="2">
        <v>0</v>
      </c>
      <c r="GU662" s="2" t="s">
        <v>6</v>
      </c>
      <c r="GV662" s="2">
        <f t="shared" si="792"/>
        <v>0</v>
      </c>
      <c r="GW662" s="2">
        <v>1</v>
      </c>
      <c r="GX662" s="2">
        <f t="shared" si="793"/>
        <v>0</v>
      </c>
      <c r="GY662" s="2"/>
      <c r="GZ662" s="2"/>
      <c r="HA662" s="2">
        <v>0</v>
      </c>
      <c r="HB662" s="2">
        <v>0</v>
      </c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>
        <v>0</v>
      </c>
      <c r="IL662" s="2"/>
      <c r="IM662" s="2"/>
      <c r="IN662" s="2"/>
      <c r="IO662" s="2"/>
      <c r="IP662" s="2"/>
      <c r="IQ662" s="2"/>
      <c r="IR662" s="2"/>
      <c r="IS662" s="2"/>
      <c r="IT662" s="2"/>
      <c r="IU662" s="2"/>
    </row>
    <row r="663" spans="1:255" x14ac:dyDescent="0.2">
      <c r="A663">
        <v>18</v>
      </c>
      <c r="B663">
        <v>1</v>
      </c>
      <c r="C663">
        <v>1507</v>
      </c>
      <c r="E663" t="s">
        <v>965</v>
      </c>
      <c r="F663" t="s">
        <v>966</v>
      </c>
      <c r="G663" t="s">
        <v>967</v>
      </c>
      <c r="H663" t="s">
        <v>168</v>
      </c>
      <c r="I663">
        <f>I659*J663</f>
        <v>1</v>
      </c>
      <c r="J663">
        <v>2.5</v>
      </c>
      <c r="O663">
        <f t="shared" si="757"/>
        <v>1800.33</v>
      </c>
      <c r="P663">
        <f t="shared" si="758"/>
        <v>1800.33</v>
      </c>
      <c r="Q663">
        <f t="shared" si="759"/>
        <v>0</v>
      </c>
      <c r="R663">
        <f t="shared" si="760"/>
        <v>0</v>
      </c>
      <c r="S663">
        <f t="shared" si="761"/>
        <v>0</v>
      </c>
      <c r="T663">
        <f t="shared" si="762"/>
        <v>0</v>
      </c>
      <c r="U663">
        <f t="shared" si="763"/>
        <v>0</v>
      </c>
      <c r="V663">
        <f t="shared" si="764"/>
        <v>0</v>
      </c>
      <c r="W663">
        <f t="shared" si="765"/>
        <v>0</v>
      </c>
      <c r="X663">
        <f t="shared" si="766"/>
        <v>0</v>
      </c>
      <c r="Y663">
        <f t="shared" si="767"/>
        <v>0</v>
      </c>
      <c r="AA663">
        <v>16688586</v>
      </c>
      <c r="AB663">
        <f t="shared" si="768"/>
        <v>252.5</v>
      </c>
      <c r="AC663">
        <f t="shared" si="769"/>
        <v>252.5</v>
      </c>
      <c r="AD663">
        <f t="shared" si="770"/>
        <v>0</v>
      </c>
      <c r="AE663">
        <f t="shared" si="771"/>
        <v>0</v>
      </c>
      <c r="AF663">
        <f t="shared" si="771"/>
        <v>0</v>
      </c>
      <c r="AG663">
        <f t="shared" si="772"/>
        <v>0</v>
      </c>
      <c r="AH663">
        <f t="shared" si="773"/>
        <v>0</v>
      </c>
      <c r="AI663">
        <f t="shared" si="773"/>
        <v>0</v>
      </c>
      <c r="AJ663">
        <f t="shared" si="774"/>
        <v>0</v>
      </c>
      <c r="AK663">
        <v>252.5</v>
      </c>
      <c r="AL663">
        <v>252.5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115</v>
      </c>
      <c r="AU663">
        <v>71</v>
      </c>
      <c r="AV663">
        <v>1</v>
      </c>
      <c r="AW663">
        <v>1</v>
      </c>
      <c r="AZ663">
        <v>7.13</v>
      </c>
      <c r="BA663">
        <v>1</v>
      </c>
      <c r="BB663">
        <v>1</v>
      </c>
      <c r="BC663">
        <v>7.13</v>
      </c>
      <c r="BD663" t="s">
        <v>6</v>
      </c>
      <c r="BE663" t="s">
        <v>6</v>
      </c>
      <c r="BF663" t="s">
        <v>6</v>
      </c>
      <c r="BG663" t="s">
        <v>6</v>
      </c>
      <c r="BH663">
        <v>3</v>
      </c>
      <c r="BI663">
        <v>1</v>
      </c>
      <c r="BJ663" t="s">
        <v>968</v>
      </c>
      <c r="BM663">
        <v>17001</v>
      </c>
      <c r="BN663">
        <v>0</v>
      </c>
      <c r="BO663" t="s">
        <v>6</v>
      </c>
      <c r="BP663">
        <v>0</v>
      </c>
      <c r="BQ663">
        <v>2</v>
      </c>
      <c r="BR663">
        <v>0</v>
      </c>
      <c r="BS663">
        <v>1</v>
      </c>
      <c r="BT663">
        <v>1</v>
      </c>
      <c r="BU663">
        <v>1</v>
      </c>
      <c r="BV663">
        <v>1</v>
      </c>
      <c r="BW663">
        <v>1</v>
      </c>
      <c r="BX663">
        <v>1</v>
      </c>
      <c r="BY663" t="s">
        <v>6</v>
      </c>
      <c r="BZ663">
        <v>128</v>
      </c>
      <c r="CA663">
        <v>83</v>
      </c>
      <c r="CF663">
        <v>0</v>
      </c>
      <c r="CG663">
        <v>0</v>
      </c>
      <c r="CM663">
        <v>0</v>
      </c>
      <c r="CN663" t="s">
        <v>6</v>
      </c>
      <c r="CO663">
        <v>0</v>
      </c>
      <c r="CP663">
        <f t="shared" si="775"/>
        <v>1800.33</v>
      </c>
      <c r="CQ663">
        <f t="shared" si="776"/>
        <v>1800.325</v>
      </c>
      <c r="CR663">
        <f t="shared" si="777"/>
        <v>0</v>
      </c>
      <c r="CS663">
        <f t="shared" si="778"/>
        <v>0</v>
      </c>
      <c r="CT663">
        <f t="shared" si="779"/>
        <v>0</v>
      </c>
      <c r="CU663">
        <f t="shared" si="780"/>
        <v>0</v>
      </c>
      <c r="CV663">
        <f t="shared" si="781"/>
        <v>0</v>
      </c>
      <c r="CW663">
        <f t="shared" si="782"/>
        <v>0</v>
      </c>
      <c r="CX663">
        <f t="shared" si="783"/>
        <v>0</v>
      </c>
      <c r="CY663">
        <f t="shared" si="784"/>
        <v>0</v>
      </c>
      <c r="CZ663">
        <f t="shared" si="785"/>
        <v>0</v>
      </c>
      <c r="DC663" t="s">
        <v>6</v>
      </c>
      <c r="DD663" t="s">
        <v>6</v>
      </c>
      <c r="DE663" t="s">
        <v>6</v>
      </c>
      <c r="DF663" t="s">
        <v>6</v>
      </c>
      <c r="DG663" t="s">
        <v>6</v>
      </c>
      <c r="DH663" t="s">
        <v>6</v>
      </c>
      <c r="DI663" t="s">
        <v>6</v>
      </c>
      <c r="DJ663" t="s">
        <v>6</v>
      </c>
      <c r="DK663" t="s">
        <v>6</v>
      </c>
      <c r="DL663" t="s">
        <v>6</v>
      </c>
      <c r="DM663" t="s">
        <v>6</v>
      </c>
      <c r="DN663">
        <v>0</v>
      </c>
      <c r="DO663">
        <v>0</v>
      </c>
      <c r="DP663">
        <v>1</v>
      </c>
      <c r="DQ663">
        <v>1</v>
      </c>
      <c r="DU663">
        <v>1013</v>
      </c>
      <c r="DV663" t="s">
        <v>168</v>
      </c>
      <c r="DW663" t="s">
        <v>168</v>
      </c>
      <c r="DX663">
        <v>1</v>
      </c>
      <c r="EE663">
        <v>16510515</v>
      </c>
      <c r="EF663">
        <v>2</v>
      </c>
      <c r="EG663" t="s">
        <v>20</v>
      </c>
      <c r="EH663">
        <v>0</v>
      </c>
      <c r="EI663" t="s">
        <v>6</v>
      </c>
      <c r="EJ663">
        <v>1</v>
      </c>
      <c r="EK663">
        <v>17001</v>
      </c>
      <c r="EL663" t="s">
        <v>827</v>
      </c>
      <c r="EM663" t="s">
        <v>828</v>
      </c>
      <c r="EO663" t="s">
        <v>6</v>
      </c>
      <c r="EQ663">
        <v>0</v>
      </c>
      <c r="ER663">
        <v>252.5</v>
      </c>
      <c r="ES663">
        <v>252.5</v>
      </c>
      <c r="ET663">
        <v>0</v>
      </c>
      <c r="EU663">
        <v>0</v>
      </c>
      <c r="EV663">
        <v>0</v>
      </c>
      <c r="EW663">
        <v>0</v>
      </c>
      <c r="EX663">
        <v>0</v>
      </c>
      <c r="FQ663">
        <v>0</v>
      </c>
      <c r="FR663">
        <f t="shared" si="786"/>
        <v>0</v>
      </c>
      <c r="FS663">
        <v>0</v>
      </c>
      <c r="FT663" t="s">
        <v>23</v>
      </c>
      <c r="FU663" t="s">
        <v>24</v>
      </c>
      <c r="FX663">
        <v>115.2</v>
      </c>
      <c r="FY663">
        <v>70.55</v>
      </c>
      <c r="GA663" t="s">
        <v>6</v>
      </c>
      <c r="GD663">
        <v>0</v>
      </c>
      <c r="GF663">
        <v>529260401</v>
      </c>
      <c r="GG663">
        <v>1</v>
      </c>
      <c r="GH663">
        <v>1</v>
      </c>
      <c r="GI663">
        <v>4</v>
      </c>
      <c r="GJ663">
        <v>0</v>
      </c>
      <c r="GK663">
        <f>ROUND(R663*(S12)/100,2)</f>
        <v>0</v>
      </c>
      <c r="GL663">
        <f t="shared" si="787"/>
        <v>0</v>
      </c>
      <c r="GM663">
        <f t="shared" si="788"/>
        <v>1800.33</v>
      </c>
      <c r="GN663">
        <f t="shared" si="789"/>
        <v>1800.33</v>
      </c>
      <c r="GO663">
        <f t="shared" si="790"/>
        <v>0</v>
      </c>
      <c r="GP663">
        <f t="shared" si="791"/>
        <v>0</v>
      </c>
      <c r="GR663">
        <v>0</v>
      </c>
      <c r="GS663">
        <v>3</v>
      </c>
      <c r="GT663">
        <v>0</v>
      </c>
      <c r="GU663" t="s">
        <v>6</v>
      </c>
      <c r="GV663">
        <f t="shared" si="792"/>
        <v>0</v>
      </c>
      <c r="GW663">
        <v>1</v>
      </c>
      <c r="GX663">
        <f t="shared" si="793"/>
        <v>0</v>
      </c>
      <c r="HA663">
        <v>0</v>
      </c>
      <c r="HB663">
        <v>0</v>
      </c>
      <c r="IK663">
        <v>0</v>
      </c>
    </row>
    <row r="664" spans="1:255" x14ac:dyDescent="0.2">
      <c r="A664" s="2">
        <v>18</v>
      </c>
      <c r="B664" s="2">
        <v>1</v>
      </c>
      <c r="C664" s="2">
        <v>1500</v>
      </c>
      <c r="D664" s="2"/>
      <c r="E664" s="2" t="s">
        <v>969</v>
      </c>
      <c r="F664" s="2" t="s">
        <v>970</v>
      </c>
      <c r="G664" s="2" t="s">
        <v>971</v>
      </c>
      <c r="H664" s="2" t="s">
        <v>168</v>
      </c>
      <c r="I664" s="2">
        <f>I658*J664</f>
        <v>1</v>
      </c>
      <c r="J664" s="2">
        <v>2.5</v>
      </c>
      <c r="K664" s="2"/>
      <c r="L664" s="2"/>
      <c r="M664" s="2"/>
      <c r="N664" s="2"/>
      <c r="O664" s="2">
        <f t="shared" si="757"/>
        <v>106.93</v>
      </c>
      <c r="P664" s="2">
        <f t="shared" si="758"/>
        <v>106.93</v>
      </c>
      <c r="Q664" s="2">
        <f t="shared" si="759"/>
        <v>0</v>
      </c>
      <c r="R664" s="2">
        <f t="shared" si="760"/>
        <v>0</v>
      </c>
      <c r="S664" s="2">
        <f t="shared" si="761"/>
        <v>0</v>
      </c>
      <c r="T664" s="2">
        <f t="shared" si="762"/>
        <v>0</v>
      </c>
      <c r="U664" s="2">
        <f t="shared" si="763"/>
        <v>0</v>
      </c>
      <c r="V664" s="2">
        <f t="shared" si="764"/>
        <v>0</v>
      </c>
      <c r="W664" s="2">
        <f t="shared" si="765"/>
        <v>0</v>
      </c>
      <c r="X664" s="2">
        <f t="shared" si="766"/>
        <v>0</v>
      </c>
      <c r="Y664" s="2">
        <f t="shared" si="767"/>
        <v>0</v>
      </c>
      <c r="Z664" s="2"/>
      <c r="AA664" s="2">
        <v>16688585</v>
      </c>
      <c r="AB664" s="2">
        <f t="shared" si="768"/>
        <v>106.93</v>
      </c>
      <c r="AC664" s="2">
        <f t="shared" si="769"/>
        <v>106.93</v>
      </c>
      <c r="AD664" s="2">
        <f t="shared" si="770"/>
        <v>0</v>
      </c>
      <c r="AE664" s="2">
        <f t="shared" si="771"/>
        <v>0</v>
      </c>
      <c r="AF664" s="2">
        <f t="shared" si="771"/>
        <v>0</v>
      </c>
      <c r="AG664" s="2">
        <f t="shared" si="772"/>
        <v>0</v>
      </c>
      <c r="AH664" s="2">
        <f t="shared" si="773"/>
        <v>0</v>
      </c>
      <c r="AI664" s="2">
        <f t="shared" si="773"/>
        <v>0</v>
      </c>
      <c r="AJ664" s="2">
        <f t="shared" si="774"/>
        <v>0</v>
      </c>
      <c r="AK664" s="2">
        <v>106.93</v>
      </c>
      <c r="AL664" s="2">
        <v>106.93</v>
      </c>
      <c r="AM664" s="2">
        <v>0</v>
      </c>
      <c r="AN664" s="2">
        <v>0</v>
      </c>
      <c r="AO664" s="2">
        <v>0</v>
      </c>
      <c r="AP664" s="2">
        <v>0</v>
      </c>
      <c r="AQ664" s="2">
        <v>0</v>
      </c>
      <c r="AR664" s="2">
        <v>0</v>
      </c>
      <c r="AS664" s="2">
        <v>0</v>
      </c>
      <c r="AT664" s="2">
        <v>115</v>
      </c>
      <c r="AU664" s="2">
        <v>71</v>
      </c>
      <c r="AV664" s="2">
        <v>1</v>
      </c>
      <c r="AW664" s="2">
        <v>1</v>
      </c>
      <c r="AX664" s="2"/>
      <c r="AY664" s="2"/>
      <c r="AZ664" s="2">
        <v>1</v>
      </c>
      <c r="BA664" s="2">
        <v>1</v>
      </c>
      <c r="BB664" s="2">
        <v>1</v>
      </c>
      <c r="BC664" s="2">
        <v>1</v>
      </c>
      <c r="BD664" s="2" t="s">
        <v>6</v>
      </c>
      <c r="BE664" s="2" t="s">
        <v>6</v>
      </c>
      <c r="BF664" s="2" t="s">
        <v>6</v>
      </c>
      <c r="BG664" s="2" t="s">
        <v>6</v>
      </c>
      <c r="BH664" s="2">
        <v>3</v>
      </c>
      <c r="BI664" s="2">
        <v>1</v>
      </c>
      <c r="BJ664" s="2" t="s">
        <v>972</v>
      </c>
      <c r="BK664" s="2"/>
      <c r="BL664" s="2"/>
      <c r="BM664" s="2">
        <v>17001</v>
      </c>
      <c r="BN664" s="2">
        <v>0</v>
      </c>
      <c r="BO664" s="2" t="s">
        <v>6</v>
      </c>
      <c r="BP664" s="2">
        <v>0</v>
      </c>
      <c r="BQ664" s="2">
        <v>2</v>
      </c>
      <c r="BR664" s="2">
        <v>0</v>
      </c>
      <c r="BS664" s="2">
        <v>1</v>
      </c>
      <c r="BT664" s="2">
        <v>1</v>
      </c>
      <c r="BU664" s="2">
        <v>1</v>
      </c>
      <c r="BV664" s="2">
        <v>1</v>
      </c>
      <c r="BW664" s="2">
        <v>1</v>
      </c>
      <c r="BX664" s="2">
        <v>1</v>
      </c>
      <c r="BY664" s="2" t="s">
        <v>6</v>
      </c>
      <c r="BZ664" s="2">
        <v>128</v>
      </c>
      <c r="CA664" s="2">
        <v>83</v>
      </c>
      <c r="CB664" s="2"/>
      <c r="CC664" s="2"/>
      <c r="CD664" s="2"/>
      <c r="CE664" s="2"/>
      <c r="CF664" s="2">
        <v>0</v>
      </c>
      <c r="CG664" s="2">
        <v>0</v>
      </c>
      <c r="CH664" s="2"/>
      <c r="CI664" s="2"/>
      <c r="CJ664" s="2"/>
      <c r="CK664" s="2"/>
      <c r="CL664" s="2"/>
      <c r="CM664" s="2">
        <v>0</v>
      </c>
      <c r="CN664" s="2" t="s">
        <v>6</v>
      </c>
      <c r="CO664" s="2">
        <v>0</v>
      </c>
      <c r="CP664" s="2">
        <f t="shared" si="775"/>
        <v>106.93</v>
      </c>
      <c r="CQ664" s="2">
        <f t="shared" si="776"/>
        <v>106.93</v>
      </c>
      <c r="CR664" s="2">
        <f t="shared" si="777"/>
        <v>0</v>
      </c>
      <c r="CS664" s="2">
        <f t="shared" si="778"/>
        <v>0</v>
      </c>
      <c r="CT664" s="2">
        <f t="shared" si="779"/>
        <v>0</v>
      </c>
      <c r="CU664" s="2">
        <f t="shared" si="780"/>
        <v>0</v>
      </c>
      <c r="CV664" s="2">
        <f t="shared" si="781"/>
        <v>0</v>
      </c>
      <c r="CW664" s="2">
        <f t="shared" si="782"/>
        <v>0</v>
      </c>
      <c r="CX664" s="2">
        <f t="shared" si="783"/>
        <v>0</v>
      </c>
      <c r="CY664" s="2">
        <f t="shared" si="784"/>
        <v>0</v>
      </c>
      <c r="CZ664" s="2">
        <f t="shared" si="785"/>
        <v>0</v>
      </c>
      <c r="DA664" s="2"/>
      <c r="DB664" s="2"/>
      <c r="DC664" s="2" t="s">
        <v>6</v>
      </c>
      <c r="DD664" s="2" t="s">
        <v>6</v>
      </c>
      <c r="DE664" s="2" t="s">
        <v>6</v>
      </c>
      <c r="DF664" s="2" t="s">
        <v>6</v>
      </c>
      <c r="DG664" s="2" t="s">
        <v>6</v>
      </c>
      <c r="DH664" s="2" t="s">
        <v>6</v>
      </c>
      <c r="DI664" s="2" t="s">
        <v>6</v>
      </c>
      <c r="DJ664" s="2" t="s">
        <v>6</v>
      </c>
      <c r="DK664" s="2" t="s">
        <v>6</v>
      </c>
      <c r="DL664" s="2" t="s">
        <v>6</v>
      </c>
      <c r="DM664" s="2" t="s">
        <v>6</v>
      </c>
      <c r="DN664" s="2">
        <v>0</v>
      </c>
      <c r="DO664" s="2">
        <v>0</v>
      </c>
      <c r="DP664" s="2">
        <v>1</v>
      </c>
      <c r="DQ664" s="2">
        <v>1</v>
      </c>
      <c r="DR664" s="2"/>
      <c r="DS664" s="2"/>
      <c r="DT664" s="2"/>
      <c r="DU664" s="2">
        <v>1013</v>
      </c>
      <c r="DV664" s="2" t="s">
        <v>168</v>
      </c>
      <c r="DW664" s="2" t="s">
        <v>168</v>
      </c>
      <c r="DX664" s="2">
        <v>1</v>
      </c>
      <c r="DY664" s="2"/>
      <c r="DZ664" s="2"/>
      <c r="EA664" s="2"/>
      <c r="EB664" s="2"/>
      <c r="EC664" s="2"/>
      <c r="ED664" s="2"/>
      <c r="EE664" s="2">
        <v>16510515</v>
      </c>
      <c r="EF664" s="2">
        <v>2</v>
      </c>
      <c r="EG664" s="2" t="s">
        <v>20</v>
      </c>
      <c r="EH664" s="2">
        <v>0</v>
      </c>
      <c r="EI664" s="2" t="s">
        <v>6</v>
      </c>
      <c r="EJ664" s="2">
        <v>1</v>
      </c>
      <c r="EK664" s="2">
        <v>17001</v>
      </c>
      <c r="EL664" s="2" t="s">
        <v>827</v>
      </c>
      <c r="EM664" s="2" t="s">
        <v>828</v>
      </c>
      <c r="EN664" s="2"/>
      <c r="EO664" s="2" t="s">
        <v>6</v>
      </c>
      <c r="EP664" s="2"/>
      <c r="EQ664" s="2">
        <v>0</v>
      </c>
      <c r="ER664" s="2">
        <v>106.93</v>
      </c>
      <c r="ES664" s="2">
        <v>106.93</v>
      </c>
      <c r="ET664" s="2">
        <v>0</v>
      </c>
      <c r="EU664" s="2">
        <v>0</v>
      </c>
      <c r="EV664" s="2">
        <v>0</v>
      </c>
      <c r="EW664" s="2">
        <v>0</v>
      </c>
      <c r="EX664" s="2">
        <v>0</v>
      </c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>
        <v>0</v>
      </c>
      <c r="FR664" s="2">
        <f t="shared" si="786"/>
        <v>0</v>
      </c>
      <c r="FS664" s="2">
        <v>0</v>
      </c>
      <c r="FT664" s="2" t="s">
        <v>23</v>
      </c>
      <c r="FU664" s="2" t="s">
        <v>24</v>
      </c>
      <c r="FV664" s="2"/>
      <c r="FW664" s="2"/>
      <c r="FX664" s="2">
        <v>115.2</v>
      </c>
      <c r="FY664" s="2">
        <v>70.55</v>
      </c>
      <c r="FZ664" s="2"/>
      <c r="GA664" s="2" t="s">
        <v>6</v>
      </c>
      <c r="GB664" s="2"/>
      <c r="GC664" s="2"/>
      <c r="GD664" s="2">
        <v>0</v>
      </c>
      <c r="GE664" s="2"/>
      <c r="GF664" s="2">
        <v>-1158480503</v>
      </c>
      <c r="GG664" s="2">
        <v>2</v>
      </c>
      <c r="GH664" s="2">
        <v>1</v>
      </c>
      <c r="GI664" s="2">
        <v>-2</v>
      </c>
      <c r="GJ664" s="2">
        <v>0</v>
      </c>
      <c r="GK664" s="2">
        <f>ROUND(R664*(R12)/100,2)</f>
        <v>0</v>
      </c>
      <c r="GL664" s="2">
        <f t="shared" si="787"/>
        <v>0</v>
      </c>
      <c r="GM664" s="2">
        <f t="shared" si="788"/>
        <v>106.93</v>
      </c>
      <c r="GN664" s="2">
        <f t="shared" si="789"/>
        <v>106.93</v>
      </c>
      <c r="GO664" s="2">
        <f t="shared" si="790"/>
        <v>0</v>
      </c>
      <c r="GP664" s="2">
        <f t="shared" si="791"/>
        <v>0</v>
      </c>
      <c r="GQ664" s="2"/>
      <c r="GR664" s="2">
        <v>0</v>
      </c>
      <c r="GS664" s="2">
        <v>3</v>
      </c>
      <c r="GT664" s="2">
        <v>0</v>
      </c>
      <c r="GU664" s="2" t="s">
        <v>6</v>
      </c>
      <c r="GV664" s="2">
        <f t="shared" si="792"/>
        <v>0</v>
      </c>
      <c r="GW664" s="2">
        <v>1</v>
      </c>
      <c r="GX664" s="2">
        <f t="shared" si="793"/>
        <v>0</v>
      </c>
      <c r="GY664" s="2"/>
      <c r="GZ664" s="2"/>
      <c r="HA664" s="2">
        <v>0</v>
      </c>
      <c r="HB664" s="2">
        <v>0</v>
      </c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>
        <v>0</v>
      </c>
      <c r="IL664" s="2"/>
      <c r="IM664" s="2"/>
      <c r="IN664" s="2"/>
      <c r="IO664" s="2"/>
      <c r="IP664" s="2"/>
      <c r="IQ664" s="2"/>
      <c r="IR664" s="2"/>
      <c r="IS664" s="2"/>
      <c r="IT664" s="2"/>
      <c r="IU664" s="2"/>
    </row>
    <row r="665" spans="1:255" x14ac:dyDescent="0.2">
      <c r="A665">
        <v>18</v>
      </c>
      <c r="B665">
        <v>1</v>
      </c>
      <c r="C665">
        <v>1508</v>
      </c>
      <c r="E665" t="s">
        <v>969</v>
      </c>
      <c r="F665" t="s">
        <v>970</v>
      </c>
      <c r="G665" t="s">
        <v>971</v>
      </c>
      <c r="H665" t="s">
        <v>168</v>
      </c>
      <c r="I665">
        <f>I659*J665</f>
        <v>1</v>
      </c>
      <c r="J665">
        <v>2.5</v>
      </c>
      <c r="O665">
        <f t="shared" si="757"/>
        <v>762.41</v>
      </c>
      <c r="P665">
        <f t="shared" si="758"/>
        <v>762.41</v>
      </c>
      <c r="Q665">
        <f t="shared" si="759"/>
        <v>0</v>
      </c>
      <c r="R665">
        <f t="shared" si="760"/>
        <v>0</v>
      </c>
      <c r="S665">
        <f t="shared" si="761"/>
        <v>0</v>
      </c>
      <c r="T665">
        <f t="shared" si="762"/>
        <v>0</v>
      </c>
      <c r="U665">
        <f t="shared" si="763"/>
        <v>0</v>
      </c>
      <c r="V665">
        <f t="shared" si="764"/>
        <v>0</v>
      </c>
      <c r="W665">
        <f t="shared" si="765"/>
        <v>0</v>
      </c>
      <c r="X665">
        <f t="shared" si="766"/>
        <v>0</v>
      </c>
      <c r="Y665">
        <f t="shared" si="767"/>
        <v>0</v>
      </c>
      <c r="AA665">
        <v>16688586</v>
      </c>
      <c r="AB665">
        <f t="shared" si="768"/>
        <v>106.93</v>
      </c>
      <c r="AC665">
        <f t="shared" si="769"/>
        <v>106.93</v>
      </c>
      <c r="AD665">
        <f t="shared" si="770"/>
        <v>0</v>
      </c>
      <c r="AE665">
        <f t="shared" si="771"/>
        <v>0</v>
      </c>
      <c r="AF665">
        <f t="shared" si="771"/>
        <v>0</v>
      </c>
      <c r="AG665">
        <f t="shared" si="772"/>
        <v>0</v>
      </c>
      <c r="AH665">
        <f t="shared" si="773"/>
        <v>0</v>
      </c>
      <c r="AI665">
        <f t="shared" si="773"/>
        <v>0</v>
      </c>
      <c r="AJ665">
        <f t="shared" si="774"/>
        <v>0</v>
      </c>
      <c r="AK665">
        <v>106.93</v>
      </c>
      <c r="AL665">
        <v>106.93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115</v>
      </c>
      <c r="AU665">
        <v>71</v>
      </c>
      <c r="AV665">
        <v>1</v>
      </c>
      <c r="AW665">
        <v>1</v>
      </c>
      <c r="AZ665">
        <v>7.13</v>
      </c>
      <c r="BA665">
        <v>1</v>
      </c>
      <c r="BB665">
        <v>1</v>
      </c>
      <c r="BC665">
        <v>7.13</v>
      </c>
      <c r="BD665" t="s">
        <v>6</v>
      </c>
      <c r="BE665" t="s">
        <v>6</v>
      </c>
      <c r="BF665" t="s">
        <v>6</v>
      </c>
      <c r="BG665" t="s">
        <v>6</v>
      </c>
      <c r="BH665">
        <v>3</v>
      </c>
      <c r="BI665">
        <v>1</v>
      </c>
      <c r="BJ665" t="s">
        <v>972</v>
      </c>
      <c r="BM665">
        <v>17001</v>
      </c>
      <c r="BN665">
        <v>0</v>
      </c>
      <c r="BO665" t="s">
        <v>6</v>
      </c>
      <c r="BP665">
        <v>0</v>
      </c>
      <c r="BQ665">
        <v>2</v>
      </c>
      <c r="BR665">
        <v>0</v>
      </c>
      <c r="BS665">
        <v>1</v>
      </c>
      <c r="BT665">
        <v>1</v>
      </c>
      <c r="BU665">
        <v>1</v>
      </c>
      <c r="BV665">
        <v>1</v>
      </c>
      <c r="BW665">
        <v>1</v>
      </c>
      <c r="BX665">
        <v>1</v>
      </c>
      <c r="BY665" t="s">
        <v>6</v>
      </c>
      <c r="BZ665">
        <v>128</v>
      </c>
      <c r="CA665">
        <v>83</v>
      </c>
      <c r="CF665">
        <v>0</v>
      </c>
      <c r="CG665">
        <v>0</v>
      </c>
      <c r="CM665">
        <v>0</v>
      </c>
      <c r="CN665" t="s">
        <v>6</v>
      </c>
      <c r="CO665">
        <v>0</v>
      </c>
      <c r="CP665">
        <f t="shared" si="775"/>
        <v>762.41</v>
      </c>
      <c r="CQ665">
        <f t="shared" si="776"/>
        <v>762.41090000000008</v>
      </c>
      <c r="CR665">
        <f t="shared" si="777"/>
        <v>0</v>
      </c>
      <c r="CS665">
        <f t="shared" si="778"/>
        <v>0</v>
      </c>
      <c r="CT665">
        <f t="shared" si="779"/>
        <v>0</v>
      </c>
      <c r="CU665">
        <f t="shared" si="780"/>
        <v>0</v>
      </c>
      <c r="CV665">
        <f t="shared" si="781"/>
        <v>0</v>
      </c>
      <c r="CW665">
        <f t="shared" si="782"/>
        <v>0</v>
      </c>
      <c r="CX665">
        <f t="shared" si="783"/>
        <v>0</v>
      </c>
      <c r="CY665">
        <f t="shared" si="784"/>
        <v>0</v>
      </c>
      <c r="CZ665">
        <f t="shared" si="785"/>
        <v>0</v>
      </c>
      <c r="DC665" t="s">
        <v>6</v>
      </c>
      <c r="DD665" t="s">
        <v>6</v>
      </c>
      <c r="DE665" t="s">
        <v>6</v>
      </c>
      <c r="DF665" t="s">
        <v>6</v>
      </c>
      <c r="DG665" t="s">
        <v>6</v>
      </c>
      <c r="DH665" t="s">
        <v>6</v>
      </c>
      <c r="DI665" t="s">
        <v>6</v>
      </c>
      <c r="DJ665" t="s">
        <v>6</v>
      </c>
      <c r="DK665" t="s">
        <v>6</v>
      </c>
      <c r="DL665" t="s">
        <v>6</v>
      </c>
      <c r="DM665" t="s">
        <v>6</v>
      </c>
      <c r="DN665">
        <v>0</v>
      </c>
      <c r="DO665">
        <v>0</v>
      </c>
      <c r="DP665">
        <v>1</v>
      </c>
      <c r="DQ665">
        <v>1</v>
      </c>
      <c r="DU665">
        <v>1013</v>
      </c>
      <c r="DV665" t="s">
        <v>168</v>
      </c>
      <c r="DW665" t="s">
        <v>168</v>
      </c>
      <c r="DX665">
        <v>1</v>
      </c>
      <c r="EE665">
        <v>16510515</v>
      </c>
      <c r="EF665">
        <v>2</v>
      </c>
      <c r="EG665" t="s">
        <v>20</v>
      </c>
      <c r="EH665">
        <v>0</v>
      </c>
      <c r="EI665" t="s">
        <v>6</v>
      </c>
      <c r="EJ665">
        <v>1</v>
      </c>
      <c r="EK665">
        <v>17001</v>
      </c>
      <c r="EL665" t="s">
        <v>827</v>
      </c>
      <c r="EM665" t="s">
        <v>828</v>
      </c>
      <c r="EO665" t="s">
        <v>6</v>
      </c>
      <c r="EQ665">
        <v>0</v>
      </c>
      <c r="ER665">
        <v>106.93</v>
      </c>
      <c r="ES665">
        <v>106.93</v>
      </c>
      <c r="ET665">
        <v>0</v>
      </c>
      <c r="EU665">
        <v>0</v>
      </c>
      <c r="EV665">
        <v>0</v>
      </c>
      <c r="EW665">
        <v>0</v>
      </c>
      <c r="EX665">
        <v>0</v>
      </c>
      <c r="FQ665">
        <v>0</v>
      </c>
      <c r="FR665">
        <f t="shared" si="786"/>
        <v>0</v>
      </c>
      <c r="FS665">
        <v>0</v>
      </c>
      <c r="FT665" t="s">
        <v>23</v>
      </c>
      <c r="FU665" t="s">
        <v>24</v>
      </c>
      <c r="FX665">
        <v>115.2</v>
      </c>
      <c r="FY665">
        <v>70.55</v>
      </c>
      <c r="GA665" t="s">
        <v>6</v>
      </c>
      <c r="GD665">
        <v>0</v>
      </c>
      <c r="GF665">
        <v>-1158480503</v>
      </c>
      <c r="GG665">
        <v>1</v>
      </c>
      <c r="GH665">
        <v>1</v>
      </c>
      <c r="GI665">
        <v>4</v>
      </c>
      <c r="GJ665">
        <v>0</v>
      </c>
      <c r="GK665">
        <f>ROUND(R665*(S12)/100,2)</f>
        <v>0</v>
      </c>
      <c r="GL665">
        <f t="shared" si="787"/>
        <v>0</v>
      </c>
      <c r="GM665">
        <f t="shared" si="788"/>
        <v>762.41</v>
      </c>
      <c r="GN665">
        <f t="shared" si="789"/>
        <v>762.41</v>
      </c>
      <c r="GO665">
        <f t="shared" si="790"/>
        <v>0</v>
      </c>
      <c r="GP665">
        <f t="shared" si="791"/>
        <v>0</v>
      </c>
      <c r="GR665">
        <v>0</v>
      </c>
      <c r="GS665">
        <v>3</v>
      </c>
      <c r="GT665">
        <v>0</v>
      </c>
      <c r="GU665" t="s">
        <v>6</v>
      </c>
      <c r="GV665">
        <f t="shared" si="792"/>
        <v>0</v>
      </c>
      <c r="GW665">
        <v>1</v>
      </c>
      <c r="GX665">
        <f t="shared" si="793"/>
        <v>0</v>
      </c>
      <c r="HA665">
        <v>0</v>
      </c>
      <c r="HB665">
        <v>0</v>
      </c>
      <c r="IK665">
        <v>0</v>
      </c>
    </row>
    <row r="666" spans="1:255" x14ac:dyDescent="0.2">
      <c r="A666" s="2">
        <v>18</v>
      </c>
      <c r="B666" s="2">
        <v>1</v>
      </c>
      <c r="C666" s="2">
        <v>1501</v>
      </c>
      <c r="D666" s="2"/>
      <c r="E666" s="2" t="s">
        <v>973</v>
      </c>
      <c r="F666" s="2" t="s">
        <v>974</v>
      </c>
      <c r="G666" s="2" t="s">
        <v>975</v>
      </c>
      <c r="H666" s="2" t="s">
        <v>168</v>
      </c>
      <c r="I666" s="2">
        <f>I658*J666</f>
        <v>2</v>
      </c>
      <c r="J666" s="2">
        <v>5</v>
      </c>
      <c r="K666" s="2"/>
      <c r="L666" s="2"/>
      <c r="M666" s="2"/>
      <c r="N666" s="2"/>
      <c r="O666" s="2">
        <f t="shared" si="757"/>
        <v>174.34</v>
      </c>
      <c r="P666" s="2">
        <f t="shared" si="758"/>
        <v>174.34</v>
      </c>
      <c r="Q666" s="2">
        <f t="shared" si="759"/>
        <v>0</v>
      </c>
      <c r="R666" s="2">
        <f t="shared" si="760"/>
        <v>0</v>
      </c>
      <c r="S666" s="2">
        <f t="shared" si="761"/>
        <v>0</v>
      </c>
      <c r="T666" s="2">
        <f t="shared" si="762"/>
        <v>0</v>
      </c>
      <c r="U666" s="2">
        <f t="shared" si="763"/>
        <v>0</v>
      </c>
      <c r="V666" s="2">
        <f t="shared" si="764"/>
        <v>0</v>
      </c>
      <c r="W666" s="2">
        <f t="shared" si="765"/>
        <v>0</v>
      </c>
      <c r="X666" s="2">
        <f t="shared" si="766"/>
        <v>0</v>
      </c>
      <c r="Y666" s="2">
        <f t="shared" si="767"/>
        <v>0</v>
      </c>
      <c r="Z666" s="2"/>
      <c r="AA666" s="2">
        <v>16688585</v>
      </c>
      <c r="AB666" s="2">
        <f t="shared" si="768"/>
        <v>87.17</v>
      </c>
      <c r="AC666" s="2">
        <f t="shared" si="769"/>
        <v>87.17</v>
      </c>
      <c r="AD666" s="2">
        <f t="shared" si="770"/>
        <v>0</v>
      </c>
      <c r="AE666" s="2">
        <f t="shared" si="771"/>
        <v>0</v>
      </c>
      <c r="AF666" s="2">
        <f t="shared" si="771"/>
        <v>0</v>
      </c>
      <c r="AG666" s="2">
        <f t="shared" si="772"/>
        <v>0</v>
      </c>
      <c r="AH666" s="2">
        <f t="shared" si="773"/>
        <v>0</v>
      </c>
      <c r="AI666" s="2">
        <f t="shared" si="773"/>
        <v>0</v>
      </c>
      <c r="AJ666" s="2">
        <f t="shared" si="774"/>
        <v>0</v>
      </c>
      <c r="AK666" s="2">
        <v>87.17</v>
      </c>
      <c r="AL666" s="2">
        <v>87.17</v>
      </c>
      <c r="AM666" s="2">
        <v>0</v>
      </c>
      <c r="AN666" s="2">
        <v>0</v>
      </c>
      <c r="AO666" s="2">
        <v>0</v>
      </c>
      <c r="AP666" s="2">
        <v>0</v>
      </c>
      <c r="AQ666" s="2">
        <v>0</v>
      </c>
      <c r="AR666" s="2">
        <v>0</v>
      </c>
      <c r="AS666" s="2">
        <v>0</v>
      </c>
      <c r="AT666" s="2">
        <v>115</v>
      </c>
      <c r="AU666" s="2">
        <v>71</v>
      </c>
      <c r="AV666" s="2">
        <v>1</v>
      </c>
      <c r="AW666" s="2">
        <v>1</v>
      </c>
      <c r="AX666" s="2"/>
      <c r="AY666" s="2"/>
      <c r="AZ666" s="2">
        <v>1</v>
      </c>
      <c r="BA666" s="2">
        <v>1</v>
      </c>
      <c r="BB666" s="2">
        <v>1</v>
      </c>
      <c r="BC666" s="2">
        <v>1</v>
      </c>
      <c r="BD666" s="2" t="s">
        <v>6</v>
      </c>
      <c r="BE666" s="2" t="s">
        <v>6</v>
      </c>
      <c r="BF666" s="2" t="s">
        <v>6</v>
      </c>
      <c r="BG666" s="2" t="s">
        <v>6</v>
      </c>
      <c r="BH666" s="2">
        <v>3</v>
      </c>
      <c r="BI666" s="2">
        <v>1</v>
      </c>
      <c r="BJ666" s="2" t="s">
        <v>976</v>
      </c>
      <c r="BK666" s="2"/>
      <c r="BL666" s="2"/>
      <c r="BM666" s="2">
        <v>17001</v>
      </c>
      <c r="BN666" s="2">
        <v>0</v>
      </c>
      <c r="BO666" s="2" t="s">
        <v>6</v>
      </c>
      <c r="BP666" s="2">
        <v>0</v>
      </c>
      <c r="BQ666" s="2">
        <v>2</v>
      </c>
      <c r="BR666" s="2">
        <v>0</v>
      </c>
      <c r="BS666" s="2">
        <v>1</v>
      </c>
      <c r="BT666" s="2">
        <v>1</v>
      </c>
      <c r="BU666" s="2">
        <v>1</v>
      </c>
      <c r="BV666" s="2">
        <v>1</v>
      </c>
      <c r="BW666" s="2">
        <v>1</v>
      </c>
      <c r="BX666" s="2">
        <v>1</v>
      </c>
      <c r="BY666" s="2" t="s">
        <v>6</v>
      </c>
      <c r="BZ666" s="2">
        <v>128</v>
      </c>
      <c r="CA666" s="2">
        <v>83</v>
      </c>
      <c r="CB666" s="2"/>
      <c r="CC666" s="2"/>
      <c r="CD666" s="2"/>
      <c r="CE666" s="2"/>
      <c r="CF666" s="2">
        <v>0</v>
      </c>
      <c r="CG666" s="2">
        <v>0</v>
      </c>
      <c r="CH666" s="2"/>
      <c r="CI666" s="2"/>
      <c r="CJ666" s="2"/>
      <c r="CK666" s="2"/>
      <c r="CL666" s="2"/>
      <c r="CM666" s="2">
        <v>0</v>
      </c>
      <c r="CN666" s="2" t="s">
        <v>6</v>
      </c>
      <c r="CO666" s="2">
        <v>0</v>
      </c>
      <c r="CP666" s="2">
        <f t="shared" si="775"/>
        <v>174.34</v>
      </c>
      <c r="CQ666" s="2">
        <f t="shared" si="776"/>
        <v>87.17</v>
      </c>
      <c r="CR666" s="2">
        <f t="shared" si="777"/>
        <v>0</v>
      </c>
      <c r="CS666" s="2">
        <f t="shared" si="778"/>
        <v>0</v>
      </c>
      <c r="CT666" s="2">
        <f t="shared" si="779"/>
        <v>0</v>
      </c>
      <c r="CU666" s="2">
        <f t="shared" si="780"/>
        <v>0</v>
      </c>
      <c r="CV666" s="2">
        <f t="shared" si="781"/>
        <v>0</v>
      </c>
      <c r="CW666" s="2">
        <f t="shared" si="782"/>
        <v>0</v>
      </c>
      <c r="CX666" s="2">
        <f t="shared" si="783"/>
        <v>0</v>
      </c>
      <c r="CY666" s="2">
        <f t="shared" si="784"/>
        <v>0</v>
      </c>
      <c r="CZ666" s="2">
        <f t="shared" si="785"/>
        <v>0</v>
      </c>
      <c r="DA666" s="2"/>
      <c r="DB666" s="2"/>
      <c r="DC666" s="2" t="s">
        <v>6</v>
      </c>
      <c r="DD666" s="2" t="s">
        <v>6</v>
      </c>
      <c r="DE666" s="2" t="s">
        <v>6</v>
      </c>
      <c r="DF666" s="2" t="s">
        <v>6</v>
      </c>
      <c r="DG666" s="2" t="s">
        <v>6</v>
      </c>
      <c r="DH666" s="2" t="s">
        <v>6</v>
      </c>
      <c r="DI666" s="2" t="s">
        <v>6</v>
      </c>
      <c r="DJ666" s="2" t="s">
        <v>6</v>
      </c>
      <c r="DK666" s="2" t="s">
        <v>6</v>
      </c>
      <c r="DL666" s="2" t="s">
        <v>6</v>
      </c>
      <c r="DM666" s="2" t="s">
        <v>6</v>
      </c>
      <c r="DN666" s="2">
        <v>0</v>
      </c>
      <c r="DO666" s="2">
        <v>0</v>
      </c>
      <c r="DP666" s="2">
        <v>1</v>
      </c>
      <c r="DQ666" s="2">
        <v>1</v>
      </c>
      <c r="DR666" s="2"/>
      <c r="DS666" s="2"/>
      <c r="DT666" s="2"/>
      <c r="DU666" s="2">
        <v>1013</v>
      </c>
      <c r="DV666" s="2" t="s">
        <v>168</v>
      </c>
      <c r="DW666" s="2" t="s">
        <v>168</v>
      </c>
      <c r="DX666" s="2">
        <v>1</v>
      </c>
      <c r="DY666" s="2"/>
      <c r="DZ666" s="2"/>
      <c r="EA666" s="2"/>
      <c r="EB666" s="2"/>
      <c r="EC666" s="2"/>
      <c r="ED666" s="2"/>
      <c r="EE666" s="2">
        <v>16510515</v>
      </c>
      <c r="EF666" s="2">
        <v>2</v>
      </c>
      <c r="EG666" s="2" t="s">
        <v>20</v>
      </c>
      <c r="EH666" s="2">
        <v>0</v>
      </c>
      <c r="EI666" s="2" t="s">
        <v>6</v>
      </c>
      <c r="EJ666" s="2">
        <v>1</v>
      </c>
      <c r="EK666" s="2">
        <v>17001</v>
      </c>
      <c r="EL666" s="2" t="s">
        <v>827</v>
      </c>
      <c r="EM666" s="2" t="s">
        <v>828</v>
      </c>
      <c r="EN666" s="2"/>
      <c r="EO666" s="2" t="s">
        <v>6</v>
      </c>
      <c r="EP666" s="2"/>
      <c r="EQ666" s="2">
        <v>0</v>
      </c>
      <c r="ER666" s="2">
        <v>87.17</v>
      </c>
      <c r="ES666" s="2">
        <v>87.17</v>
      </c>
      <c r="ET666" s="2">
        <v>0</v>
      </c>
      <c r="EU666" s="2">
        <v>0</v>
      </c>
      <c r="EV666" s="2">
        <v>0</v>
      </c>
      <c r="EW666" s="2">
        <v>0</v>
      </c>
      <c r="EX666" s="2">
        <v>0</v>
      </c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>
        <v>0</v>
      </c>
      <c r="FR666" s="2">
        <f t="shared" si="786"/>
        <v>0</v>
      </c>
      <c r="FS666" s="2">
        <v>0</v>
      </c>
      <c r="FT666" s="2" t="s">
        <v>23</v>
      </c>
      <c r="FU666" s="2" t="s">
        <v>24</v>
      </c>
      <c r="FV666" s="2"/>
      <c r="FW666" s="2"/>
      <c r="FX666" s="2">
        <v>115.2</v>
      </c>
      <c r="FY666" s="2">
        <v>70.55</v>
      </c>
      <c r="FZ666" s="2"/>
      <c r="GA666" s="2" t="s">
        <v>6</v>
      </c>
      <c r="GB666" s="2"/>
      <c r="GC666" s="2"/>
      <c r="GD666" s="2">
        <v>0</v>
      </c>
      <c r="GE666" s="2"/>
      <c r="GF666" s="2">
        <v>-518659730</v>
      </c>
      <c r="GG666" s="2">
        <v>2</v>
      </c>
      <c r="GH666" s="2">
        <v>1</v>
      </c>
      <c r="GI666" s="2">
        <v>-2</v>
      </c>
      <c r="GJ666" s="2">
        <v>0</v>
      </c>
      <c r="GK666" s="2">
        <f>ROUND(R666*(R12)/100,2)</f>
        <v>0</v>
      </c>
      <c r="GL666" s="2">
        <f t="shared" si="787"/>
        <v>0</v>
      </c>
      <c r="GM666" s="2">
        <f t="shared" si="788"/>
        <v>174.34</v>
      </c>
      <c r="GN666" s="2">
        <f t="shared" si="789"/>
        <v>174.34</v>
      </c>
      <c r="GO666" s="2">
        <f t="shared" si="790"/>
        <v>0</v>
      </c>
      <c r="GP666" s="2">
        <f t="shared" si="791"/>
        <v>0</v>
      </c>
      <c r="GQ666" s="2"/>
      <c r="GR666" s="2">
        <v>0</v>
      </c>
      <c r="GS666" s="2">
        <v>3</v>
      </c>
      <c r="GT666" s="2">
        <v>0</v>
      </c>
      <c r="GU666" s="2" t="s">
        <v>6</v>
      </c>
      <c r="GV666" s="2">
        <f t="shared" si="792"/>
        <v>0</v>
      </c>
      <c r="GW666" s="2">
        <v>1</v>
      </c>
      <c r="GX666" s="2">
        <f t="shared" si="793"/>
        <v>0</v>
      </c>
      <c r="GY666" s="2"/>
      <c r="GZ666" s="2"/>
      <c r="HA666" s="2">
        <v>0</v>
      </c>
      <c r="HB666" s="2">
        <v>0</v>
      </c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>
        <v>0</v>
      </c>
      <c r="IL666" s="2"/>
      <c r="IM666" s="2"/>
      <c r="IN666" s="2"/>
      <c r="IO666" s="2"/>
      <c r="IP666" s="2"/>
      <c r="IQ666" s="2"/>
      <c r="IR666" s="2"/>
      <c r="IS666" s="2"/>
      <c r="IT666" s="2"/>
      <c r="IU666" s="2"/>
    </row>
    <row r="667" spans="1:255" x14ac:dyDescent="0.2">
      <c r="A667">
        <v>18</v>
      </c>
      <c r="B667">
        <v>1</v>
      </c>
      <c r="C667">
        <v>1509</v>
      </c>
      <c r="E667" t="s">
        <v>973</v>
      </c>
      <c r="F667" t="s">
        <v>974</v>
      </c>
      <c r="G667" t="s">
        <v>975</v>
      </c>
      <c r="H667" t="s">
        <v>168</v>
      </c>
      <c r="I667">
        <f>I659*J667</f>
        <v>2</v>
      </c>
      <c r="J667">
        <v>5</v>
      </c>
      <c r="O667">
        <f t="shared" si="757"/>
        <v>1243.04</v>
      </c>
      <c r="P667">
        <f t="shared" si="758"/>
        <v>1243.04</v>
      </c>
      <c r="Q667">
        <f t="shared" si="759"/>
        <v>0</v>
      </c>
      <c r="R667">
        <f t="shared" si="760"/>
        <v>0</v>
      </c>
      <c r="S667">
        <f t="shared" si="761"/>
        <v>0</v>
      </c>
      <c r="T667">
        <f t="shared" si="762"/>
        <v>0</v>
      </c>
      <c r="U667">
        <f t="shared" si="763"/>
        <v>0</v>
      </c>
      <c r="V667">
        <f t="shared" si="764"/>
        <v>0</v>
      </c>
      <c r="W667">
        <f t="shared" si="765"/>
        <v>0</v>
      </c>
      <c r="X667">
        <f t="shared" si="766"/>
        <v>0</v>
      </c>
      <c r="Y667">
        <f t="shared" si="767"/>
        <v>0</v>
      </c>
      <c r="AA667">
        <v>16688586</v>
      </c>
      <c r="AB667">
        <f t="shared" si="768"/>
        <v>87.17</v>
      </c>
      <c r="AC667">
        <f t="shared" si="769"/>
        <v>87.17</v>
      </c>
      <c r="AD667">
        <f t="shared" si="770"/>
        <v>0</v>
      </c>
      <c r="AE667">
        <f t="shared" si="771"/>
        <v>0</v>
      </c>
      <c r="AF667">
        <f t="shared" si="771"/>
        <v>0</v>
      </c>
      <c r="AG667">
        <f t="shared" si="772"/>
        <v>0</v>
      </c>
      <c r="AH667">
        <f t="shared" si="773"/>
        <v>0</v>
      </c>
      <c r="AI667">
        <f t="shared" si="773"/>
        <v>0</v>
      </c>
      <c r="AJ667">
        <f t="shared" si="774"/>
        <v>0</v>
      </c>
      <c r="AK667">
        <v>87.17</v>
      </c>
      <c r="AL667">
        <v>87.17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115</v>
      </c>
      <c r="AU667">
        <v>71</v>
      </c>
      <c r="AV667">
        <v>1</v>
      </c>
      <c r="AW667">
        <v>1</v>
      </c>
      <c r="AZ667">
        <v>7.13</v>
      </c>
      <c r="BA667">
        <v>1</v>
      </c>
      <c r="BB667">
        <v>1</v>
      </c>
      <c r="BC667">
        <v>7.13</v>
      </c>
      <c r="BD667" t="s">
        <v>6</v>
      </c>
      <c r="BE667" t="s">
        <v>6</v>
      </c>
      <c r="BF667" t="s">
        <v>6</v>
      </c>
      <c r="BG667" t="s">
        <v>6</v>
      </c>
      <c r="BH667">
        <v>3</v>
      </c>
      <c r="BI667">
        <v>1</v>
      </c>
      <c r="BJ667" t="s">
        <v>976</v>
      </c>
      <c r="BM667">
        <v>17001</v>
      </c>
      <c r="BN667">
        <v>0</v>
      </c>
      <c r="BO667" t="s">
        <v>6</v>
      </c>
      <c r="BP667">
        <v>0</v>
      </c>
      <c r="BQ667">
        <v>2</v>
      </c>
      <c r="BR667">
        <v>0</v>
      </c>
      <c r="BS667">
        <v>1</v>
      </c>
      <c r="BT667">
        <v>1</v>
      </c>
      <c r="BU667">
        <v>1</v>
      </c>
      <c r="BV667">
        <v>1</v>
      </c>
      <c r="BW667">
        <v>1</v>
      </c>
      <c r="BX667">
        <v>1</v>
      </c>
      <c r="BY667" t="s">
        <v>6</v>
      </c>
      <c r="BZ667">
        <v>128</v>
      </c>
      <c r="CA667">
        <v>83</v>
      </c>
      <c r="CF667">
        <v>0</v>
      </c>
      <c r="CG667">
        <v>0</v>
      </c>
      <c r="CM667">
        <v>0</v>
      </c>
      <c r="CN667" t="s">
        <v>6</v>
      </c>
      <c r="CO667">
        <v>0</v>
      </c>
      <c r="CP667">
        <f t="shared" si="775"/>
        <v>1243.04</v>
      </c>
      <c r="CQ667">
        <f t="shared" si="776"/>
        <v>621.52210000000002</v>
      </c>
      <c r="CR667">
        <f t="shared" si="777"/>
        <v>0</v>
      </c>
      <c r="CS667">
        <f t="shared" si="778"/>
        <v>0</v>
      </c>
      <c r="CT667">
        <f t="shared" si="779"/>
        <v>0</v>
      </c>
      <c r="CU667">
        <f t="shared" si="780"/>
        <v>0</v>
      </c>
      <c r="CV667">
        <f t="shared" si="781"/>
        <v>0</v>
      </c>
      <c r="CW667">
        <f t="shared" si="782"/>
        <v>0</v>
      </c>
      <c r="CX667">
        <f t="shared" si="783"/>
        <v>0</v>
      </c>
      <c r="CY667">
        <f t="shared" si="784"/>
        <v>0</v>
      </c>
      <c r="CZ667">
        <f t="shared" si="785"/>
        <v>0</v>
      </c>
      <c r="DC667" t="s">
        <v>6</v>
      </c>
      <c r="DD667" t="s">
        <v>6</v>
      </c>
      <c r="DE667" t="s">
        <v>6</v>
      </c>
      <c r="DF667" t="s">
        <v>6</v>
      </c>
      <c r="DG667" t="s">
        <v>6</v>
      </c>
      <c r="DH667" t="s">
        <v>6</v>
      </c>
      <c r="DI667" t="s">
        <v>6</v>
      </c>
      <c r="DJ667" t="s">
        <v>6</v>
      </c>
      <c r="DK667" t="s">
        <v>6</v>
      </c>
      <c r="DL667" t="s">
        <v>6</v>
      </c>
      <c r="DM667" t="s">
        <v>6</v>
      </c>
      <c r="DN667">
        <v>0</v>
      </c>
      <c r="DO667">
        <v>0</v>
      </c>
      <c r="DP667">
        <v>1</v>
      </c>
      <c r="DQ667">
        <v>1</v>
      </c>
      <c r="DU667">
        <v>1013</v>
      </c>
      <c r="DV667" t="s">
        <v>168</v>
      </c>
      <c r="DW667" t="s">
        <v>168</v>
      </c>
      <c r="DX667">
        <v>1</v>
      </c>
      <c r="EE667">
        <v>16510515</v>
      </c>
      <c r="EF667">
        <v>2</v>
      </c>
      <c r="EG667" t="s">
        <v>20</v>
      </c>
      <c r="EH667">
        <v>0</v>
      </c>
      <c r="EI667" t="s">
        <v>6</v>
      </c>
      <c r="EJ667">
        <v>1</v>
      </c>
      <c r="EK667">
        <v>17001</v>
      </c>
      <c r="EL667" t="s">
        <v>827</v>
      </c>
      <c r="EM667" t="s">
        <v>828</v>
      </c>
      <c r="EO667" t="s">
        <v>6</v>
      </c>
      <c r="EQ667">
        <v>0</v>
      </c>
      <c r="ER667">
        <v>87.17</v>
      </c>
      <c r="ES667">
        <v>87.17</v>
      </c>
      <c r="ET667">
        <v>0</v>
      </c>
      <c r="EU667">
        <v>0</v>
      </c>
      <c r="EV667">
        <v>0</v>
      </c>
      <c r="EW667">
        <v>0</v>
      </c>
      <c r="EX667">
        <v>0</v>
      </c>
      <c r="FQ667">
        <v>0</v>
      </c>
      <c r="FR667">
        <f t="shared" si="786"/>
        <v>0</v>
      </c>
      <c r="FS667">
        <v>0</v>
      </c>
      <c r="FT667" t="s">
        <v>23</v>
      </c>
      <c r="FU667" t="s">
        <v>24</v>
      </c>
      <c r="FX667">
        <v>115.2</v>
      </c>
      <c r="FY667">
        <v>70.55</v>
      </c>
      <c r="GA667" t="s">
        <v>6</v>
      </c>
      <c r="GD667">
        <v>0</v>
      </c>
      <c r="GF667">
        <v>-518659730</v>
      </c>
      <c r="GG667">
        <v>1</v>
      </c>
      <c r="GH667">
        <v>1</v>
      </c>
      <c r="GI667">
        <v>4</v>
      </c>
      <c r="GJ667">
        <v>0</v>
      </c>
      <c r="GK667">
        <f>ROUND(R667*(S12)/100,2)</f>
        <v>0</v>
      </c>
      <c r="GL667">
        <f t="shared" si="787"/>
        <v>0</v>
      </c>
      <c r="GM667">
        <f t="shared" si="788"/>
        <v>1243.04</v>
      </c>
      <c r="GN667">
        <f t="shared" si="789"/>
        <v>1243.04</v>
      </c>
      <c r="GO667">
        <f t="shared" si="790"/>
        <v>0</v>
      </c>
      <c r="GP667">
        <f t="shared" si="791"/>
        <v>0</v>
      </c>
      <c r="GR667">
        <v>0</v>
      </c>
      <c r="GS667">
        <v>3</v>
      </c>
      <c r="GT667">
        <v>0</v>
      </c>
      <c r="GU667" t="s">
        <v>6</v>
      </c>
      <c r="GV667">
        <f t="shared" si="792"/>
        <v>0</v>
      </c>
      <c r="GW667">
        <v>1</v>
      </c>
      <c r="GX667">
        <f t="shared" si="793"/>
        <v>0</v>
      </c>
      <c r="HA667">
        <v>0</v>
      </c>
      <c r="HB667">
        <v>0</v>
      </c>
      <c r="IK667">
        <v>0</v>
      </c>
    </row>
    <row r="668" spans="1:255" x14ac:dyDescent="0.2">
      <c r="A668" s="2">
        <v>17</v>
      </c>
      <c r="B668" s="2">
        <v>1</v>
      </c>
      <c r="C668" s="2">
        <f>ROW(SmtRes!A1516)</f>
        <v>1516</v>
      </c>
      <c r="D668" s="2">
        <f>ROW(EtalonRes!A1499)</f>
        <v>1499</v>
      </c>
      <c r="E668" s="2" t="s">
        <v>977</v>
      </c>
      <c r="F668" s="2" t="s">
        <v>978</v>
      </c>
      <c r="G668" s="2" t="s">
        <v>979</v>
      </c>
      <c r="H668" s="2" t="s">
        <v>959</v>
      </c>
      <c r="I668" s="2">
        <f>ROUND(2/10,9)</f>
        <v>0.2</v>
      </c>
      <c r="J668" s="2">
        <v>0</v>
      </c>
      <c r="K668" s="2"/>
      <c r="L668" s="2"/>
      <c r="M668" s="2"/>
      <c r="N668" s="2"/>
      <c r="O668" s="2">
        <f t="shared" si="757"/>
        <v>6.32</v>
      </c>
      <c r="P668" s="2">
        <f t="shared" si="758"/>
        <v>0.12</v>
      </c>
      <c r="Q668" s="2">
        <f t="shared" si="759"/>
        <v>0</v>
      </c>
      <c r="R668" s="2">
        <f t="shared" si="760"/>
        <v>0</v>
      </c>
      <c r="S668" s="2">
        <f t="shared" si="761"/>
        <v>6.2</v>
      </c>
      <c r="T668" s="2">
        <f t="shared" si="762"/>
        <v>0</v>
      </c>
      <c r="U668" s="2">
        <f t="shared" si="763"/>
        <v>0.64400000000000002</v>
      </c>
      <c r="V668" s="2">
        <f t="shared" si="764"/>
        <v>0</v>
      </c>
      <c r="W668" s="2">
        <f t="shared" si="765"/>
        <v>0</v>
      </c>
      <c r="X668" s="2">
        <f t="shared" si="766"/>
        <v>7.13</v>
      </c>
      <c r="Y668" s="2">
        <f t="shared" si="767"/>
        <v>4.4000000000000004</v>
      </c>
      <c r="Z668" s="2"/>
      <c r="AA668" s="2">
        <v>16688585</v>
      </c>
      <c r="AB668" s="2">
        <f t="shared" si="768"/>
        <v>31.581</v>
      </c>
      <c r="AC668" s="2">
        <f t="shared" si="769"/>
        <v>0.6</v>
      </c>
      <c r="AD668" s="2">
        <f>ROUND(((((ET668*1.25))-((EU668*1.25)))+AE668),6)</f>
        <v>0</v>
      </c>
      <c r="AE668" s="2">
        <f>ROUND(((EU668*1.25)),6)</f>
        <v>0</v>
      </c>
      <c r="AF668" s="2">
        <f>ROUND(((EV668*1.15)),6)</f>
        <v>30.981000000000002</v>
      </c>
      <c r="AG668" s="2">
        <f t="shared" si="772"/>
        <v>0</v>
      </c>
      <c r="AH668" s="2">
        <f>((EW668*1.15))</f>
        <v>3.2199999999999998</v>
      </c>
      <c r="AI668" s="2">
        <f>((EX668*1.25))</f>
        <v>0</v>
      </c>
      <c r="AJ668" s="2">
        <f t="shared" si="774"/>
        <v>0</v>
      </c>
      <c r="AK668" s="2">
        <v>27.54</v>
      </c>
      <c r="AL668" s="2">
        <v>0.6</v>
      </c>
      <c r="AM668" s="2">
        <v>0</v>
      </c>
      <c r="AN668" s="2">
        <v>0</v>
      </c>
      <c r="AO668" s="2">
        <v>26.94</v>
      </c>
      <c r="AP668" s="2">
        <v>0</v>
      </c>
      <c r="AQ668" s="2">
        <v>2.8</v>
      </c>
      <c r="AR668" s="2">
        <v>0</v>
      </c>
      <c r="AS668" s="2">
        <v>0</v>
      </c>
      <c r="AT668" s="2">
        <v>115</v>
      </c>
      <c r="AU668" s="2">
        <v>71</v>
      </c>
      <c r="AV668" s="2">
        <v>1</v>
      </c>
      <c r="AW668" s="2">
        <v>1</v>
      </c>
      <c r="AX668" s="2"/>
      <c r="AY668" s="2"/>
      <c r="AZ668" s="2">
        <v>1</v>
      </c>
      <c r="BA668" s="2">
        <v>1</v>
      </c>
      <c r="BB668" s="2">
        <v>1</v>
      </c>
      <c r="BC668" s="2">
        <v>1</v>
      </c>
      <c r="BD668" s="2" t="s">
        <v>6</v>
      </c>
      <c r="BE668" s="2" t="s">
        <v>6</v>
      </c>
      <c r="BF668" s="2" t="s">
        <v>6</v>
      </c>
      <c r="BG668" s="2" t="s">
        <v>6</v>
      </c>
      <c r="BH668" s="2">
        <v>0</v>
      </c>
      <c r="BI668" s="2">
        <v>1</v>
      </c>
      <c r="BJ668" s="2" t="s">
        <v>980</v>
      </c>
      <c r="BK668" s="2"/>
      <c r="BL668" s="2"/>
      <c r="BM668" s="2">
        <v>17001</v>
      </c>
      <c r="BN668" s="2">
        <v>0</v>
      </c>
      <c r="BO668" s="2" t="s">
        <v>6</v>
      </c>
      <c r="BP668" s="2">
        <v>0</v>
      </c>
      <c r="BQ668" s="2">
        <v>2</v>
      </c>
      <c r="BR668" s="2">
        <v>0</v>
      </c>
      <c r="BS668" s="2">
        <v>1</v>
      </c>
      <c r="BT668" s="2">
        <v>1</v>
      </c>
      <c r="BU668" s="2">
        <v>1</v>
      </c>
      <c r="BV668" s="2">
        <v>1</v>
      </c>
      <c r="BW668" s="2">
        <v>1</v>
      </c>
      <c r="BX668" s="2">
        <v>1</v>
      </c>
      <c r="BY668" s="2" t="s">
        <v>6</v>
      </c>
      <c r="BZ668" s="2">
        <v>128</v>
      </c>
      <c r="CA668" s="2">
        <v>83</v>
      </c>
      <c r="CB668" s="2"/>
      <c r="CC668" s="2"/>
      <c r="CD668" s="2"/>
      <c r="CE668" s="2"/>
      <c r="CF668" s="2">
        <v>0</v>
      </c>
      <c r="CG668" s="2">
        <v>0</v>
      </c>
      <c r="CH668" s="2"/>
      <c r="CI668" s="2"/>
      <c r="CJ668" s="2"/>
      <c r="CK668" s="2"/>
      <c r="CL668" s="2"/>
      <c r="CM668" s="2">
        <v>0</v>
      </c>
      <c r="CN668" s="2" t="s">
        <v>1583</v>
      </c>
      <c r="CO668" s="2">
        <v>0</v>
      </c>
      <c r="CP668" s="2">
        <f t="shared" si="775"/>
        <v>6.32</v>
      </c>
      <c r="CQ668" s="2">
        <f t="shared" si="776"/>
        <v>0.6</v>
      </c>
      <c r="CR668" s="2">
        <f t="shared" si="777"/>
        <v>0</v>
      </c>
      <c r="CS668" s="2">
        <f t="shared" si="778"/>
        <v>0</v>
      </c>
      <c r="CT668" s="2">
        <f t="shared" si="779"/>
        <v>30.981000000000002</v>
      </c>
      <c r="CU668" s="2">
        <f t="shared" si="780"/>
        <v>0</v>
      </c>
      <c r="CV668" s="2">
        <f t="shared" si="781"/>
        <v>3.2199999999999998</v>
      </c>
      <c r="CW668" s="2">
        <f t="shared" si="782"/>
        <v>0</v>
      </c>
      <c r="CX668" s="2">
        <f t="shared" si="783"/>
        <v>0</v>
      </c>
      <c r="CY668" s="2">
        <f t="shared" si="784"/>
        <v>7.13</v>
      </c>
      <c r="CZ668" s="2">
        <f t="shared" si="785"/>
        <v>4.4020000000000001</v>
      </c>
      <c r="DA668" s="2"/>
      <c r="DB668" s="2"/>
      <c r="DC668" s="2" t="s">
        <v>6</v>
      </c>
      <c r="DD668" s="2" t="s">
        <v>6</v>
      </c>
      <c r="DE668" s="2" t="s">
        <v>96</v>
      </c>
      <c r="DF668" s="2" t="s">
        <v>96</v>
      </c>
      <c r="DG668" s="2" t="s">
        <v>97</v>
      </c>
      <c r="DH668" s="2" t="s">
        <v>6</v>
      </c>
      <c r="DI668" s="2" t="s">
        <v>97</v>
      </c>
      <c r="DJ668" s="2" t="s">
        <v>96</v>
      </c>
      <c r="DK668" s="2" t="s">
        <v>6</v>
      </c>
      <c r="DL668" s="2" t="s">
        <v>6</v>
      </c>
      <c r="DM668" s="2" t="s">
        <v>6</v>
      </c>
      <c r="DN668" s="2">
        <v>0</v>
      </c>
      <c r="DO668" s="2">
        <v>0</v>
      </c>
      <c r="DP668" s="2">
        <v>1</v>
      </c>
      <c r="DQ668" s="2">
        <v>1</v>
      </c>
      <c r="DR668" s="2"/>
      <c r="DS668" s="2"/>
      <c r="DT668" s="2"/>
      <c r="DU668" s="2">
        <v>1013</v>
      </c>
      <c r="DV668" s="2" t="s">
        <v>959</v>
      </c>
      <c r="DW668" s="2" t="s">
        <v>959</v>
      </c>
      <c r="DX668" s="2">
        <v>1</v>
      </c>
      <c r="DY668" s="2"/>
      <c r="DZ668" s="2"/>
      <c r="EA668" s="2"/>
      <c r="EB668" s="2"/>
      <c r="EC668" s="2"/>
      <c r="ED668" s="2"/>
      <c r="EE668" s="2">
        <v>16510515</v>
      </c>
      <c r="EF668" s="2">
        <v>2</v>
      </c>
      <c r="EG668" s="2" t="s">
        <v>20</v>
      </c>
      <c r="EH668" s="2">
        <v>0</v>
      </c>
      <c r="EI668" s="2" t="s">
        <v>6</v>
      </c>
      <c r="EJ668" s="2">
        <v>1</v>
      </c>
      <c r="EK668" s="2">
        <v>17001</v>
      </c>
      <c r="EL668" s="2" t="s">
        <v>827</v>
      </c>
      <c r="EM668" s="2" t="s">
        <v>828</v>
      </c>
      <c r="EN668" s="2"/>
      <c r="EO668" s="2" t="s">
        <v>100</v>
      </c>
      <c r="EP668" s="2"/>
      <c r="EQ668" s="2">
        <v>0</v>
      </c>
      <c r="ER668" s="2">
        <v>27.54</v>
      </c>
      <c r="ES668" s="2">
        <v>0.6</v>
      </c>
      <c r="ET668" s="2">
        <v>0</v>
      </c>
      <c r="EU668" s="2">
        <v>0</v>
      </c>
      <c r="EV668" s="2">
        <v>26.94</v>
      </c>
      <c r="EW668" s="2">
        <v>2.8</v>
      </c>
      <c r="EX668" s="2">
        <v>0</v>
      </c>
      <c r="EY668" s="2">
        <v>0</v>
      </c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>
        <v>0</v>
      </c>
      <c r="FR668" s="2">
        <f t="shared" si="786"/>
        <v>0</v>
      </c>
      <c r="FS668" s="2">
        <v>0</v>
      </c>
      <c r="FT668" s="2" t="s">
        <v>23</v>
      </c>
      <c r="FU668" s="2" t="s">
        <v>24</v>
      </c>
      <c r="FV668" s="2"/>
      <c r="FW668" s="2"/>
      <c r="FX668" s="2">
        <v>115.2</v>
      </c>
      <c r="FY668" s="2">
        <v>70.55</v>
      </c>
      <c r="FZ668" s="2"/>
      <c r="GA668" s="2" t="s">
        <v>6</v>
      </c>
      <c r="GB668" s="2"/>
      <c r="GC668" s="2"/>
      <c r="GD668" s="2">
        <v>0</v>
      </c>
      <c r="GE668" s="2"/>
      <c r="GF668" s="2">
        <v>-1697463624</v>
      </c>
      <c r="GG668" s="2">
        <v>2</v>
      </c>
      <c r="GH668" s="2">
        <v>1</v>
      </c>
      <c r="GI668" s="2">
        <v>-2</v>
      </c>
      <c r="GJ668" s="2">
        <v>0</v>
      </c>
      <c r="GK668" s="2">
        <f>ROUND(R668*(R12)/100,2)</f>
        <v>0</v>
      </c>
      <c r="GL668" s="2">
        <f t="shared" si="787"/>
        <v>0</v>
      </c>
      <c r="GM668" s="2">
        <f t="shared" si="788"/>
        <v>17.850000000000001</v>
      </c>
      <c r="GN668" s="2">
        <f t="shared" si="789"/>
        <v>17.850000000000001</v>
      </c>
      <c r="GO668" s="2">
        <f t="shared" si="790"/>
        <v>0</v>
      </c>
      <c r="GP668" s="2">
        <f t="shared" si="791"/>
        <v>0</v>
      </c>
      <c r="GQ668" s="2"/>
      <c r="GR668" s="2">
        <v>0</v>
      </c>
      <c r="GS668" s="2">
        <v>3</v>
      </c>
      <c r="GT668" s="2">
        <v>0</v>
      </c>
      <c r="GU668" s="2" t="s">
        <v>6</v>
      </c>
      <c r="GV668" s="2">
        <f t="shared" si="792"/>
        <v>0</v>
      </c>
      <c r="GW668" s="2">
        <v>1</v>
      </c>
      <c r="GX668" s="2">
        <f t="shared" si="793"/>
        <v>0</v>
      </c>
      <c r="GY668" s="2"/>
      <c r="GZ668" s="2"/>
      <c r="HA668" s="2">
        <v>0</v>
      </c>
      <c r="HB668" s="2">
        <v>0</v>
      </c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>
        <v>0</v>
      </c>
      <c r="IL668" s="2"/>
      <c r="IM668" s="2"/>
      <c r="IN668" s="2"/>
      <c r="IO668" s="2"/>
      <c r="IP668" s="2"/>
      <c r="IQ668" s="2"/>
      <c r="IR668" s="2"/>
      <c r="IS668" s="2"/>
      <c r="IT668" s="2"/>
      <c r="IU668" s="2"/>
    </row>
    <row r="669" spans="1:255" x14ac:dyDescent="0.2">
      <c r="A669">
        <v>17</v>
      </c>
      <c r="B669">
        <v>1</v>
      </c>
      <c r="C669">
        <f>ROW(SmtRes!A1522)</f>
        <v>1522</v>
      </c>
      <c r="D669">
        <f>ROW(EtalonRes!A1504)</f>
        <v>1504</v>
      </c>
      <c r="E669" t="s">
        <v>977</v>
      </c>
      <c r="F669" t="s">
        <v>978</v>
      </c>
      <c r="G669" t="s">
        <v>979</v>
      </c>
      <c r="H669" t="s">
        <v>959</v>
      </c>
      <c r="I669">
        <f>ROUND(2/10,9)</f>
        <v>0.2</v>
      </c>
      <c r="J669">
        <v>0</v>
      </c>
      <c r="O669">
        <f t="shared" si="757"/>
        <v>45.04</v>
      </c>
      <c r="P669">
        <f t="shared" si="758"/>
        <v>0.86</v>
      </c>
      <c r="Q669">
        <f t="shared" si="759"/>
        <v>0</v>
      </c>
      <c r="R669">
        <f t="shared" si="760"/>
        <v>0</v>
      </c>
      <c r="S669">
        <f t="shared" si="761"/>
        <v>44.18</v>
      </c>
      <c r="T669">
        <f t="shared" si="762"/>
        <v>0</v>
      </c>
      <c r="U669">
        <f t="shared" si="763"/>
        <v>0.64400000000000002</v>
      </c>
      <c r="V669">
        <f t="shared" si="764"/>
        <v>0</v>
      </c>
      <c r="W669">
        <f t="shared" si="765"/>
        <v>0</v>
      </c>
      <c r="X669">
        <f t="shared" si="766"/>
        <v>50.81</v>
      </c>
      <c r="Y669">
        <f t="shared" si="767"/>
        <v>31.37</v>
      </c>
      <c r="AA669">
        <v>16688586</v>
      </c>
      <c r="AB669">
        <f t="shared" si="768"/>
        <v>31.581</v>
      </c>
      <c r="AC669">
        <f t="shared" si="769"/>
        <v>0.6</v>
      </c>
      <c r="AD669">
        <f>ROUND(((((ET669*1.25))-((EU669*1.25)))+AE669),6)</f>
        <v>0</v>
      </c>
      <c r="AE669">
        <f>ROUND(((EU669*1.25)),6)</f>
        <v>0</v>
      </c>
      <c r="AF669">
        <f>ROUND(((EV669*1.15)),6)</f>
        <v>30.981000000000002</v>
      </c>
      <c r="AG669">
        <f t="shared" si="772"/>
        <v>0</v>
      </c>
      <c r="AH669">
        <f>((EW669*1.15))</f>
        <v>3.2199999999999998</v>
      </c>
      <c r="AI669">
        <f>((EX669*1.25))</f>
        <v>0</v>
      </c>
      <c r="AJ669">
        <f t="shared" si="774"/>
        <v>0</v>
      </c>
      <c r="AK669">
        <v>27.54</v>
      </c>
      <c r="AL669">
        <v>0.6</v>
      </c>
      <c r="AM669">
        <v>0</v>
      </c>
      <c r="AN669">
        <v>0</v>
      </c>
      <c r="AO669">
        <v>26.94</v>
      </c>
      <c r="AP669">
        <v>0</v>
      </c>
      <c r="AQ669">
        <v>2.8</v>
      </c>
      <c r="AR669">
        <v>0</v>
      </c>
      <c r="AS669">
        <v>0</v>
      </c>
      <c r="AT669">
        <v>115</v>
      </c>
      <c r="AU669">
        <v>71</v>
      </c>
      <c r="AV669">
        <v>1</v>
      </c>
      <c r="AW669">
        <v>1</v>
      </c>
      <c r="AZ669">
        <v>7.13</v>
      </c>
      <c r="BA669">
        <v>7.13</v>
      </c>
      <c r="BB669">
        <v>7.13</v>
      </c>
      <c r="BC669">
        <v>7.13</v>
      </c>
      <c r="BD669" t="s">
        <v>6</v>
      </c>
      <c r="BE669" t="s">
        <v>6</v>
      </c>
      <c r="BF669" t="s">
        <v>6</v>
      </c>
      <c r="BG669" t="s">
        <v>6</v>
      </c>
      <c r="BH669">
        <v>0</v>
      </c>
      <c r="BI669">
        <v>1</v>
      </c>
      <c r="BJ669" t="s">
        <v>980</v>
      </c>
      <c r="BM669">
        <v>17001</v>
      </c>
      <c r="BN669">
        <v>0</v>
      </c>
      <c r="BO669" t="s">
        <v>6</v>
      </c>
      <c r="BP669">
        <v>0</v>
      </c>
      <c r="BQ669">
        <v>2</v>
      </c>
      <c r="BR669">
        <v>0</v>
      </c>
      <c r="BS669">
        <v>7.13</v>
      </c>
      <c r="BT669">
        <v>1</v>
      </c>
      <c r="BU669">
        <v>1</v>
      </c>
      <c r="BV669">
        <v>1</v>
      </c>
      <c r="BW669">
        <v>1</v>
      </c>
      <c r="BX669">
        <v>1</v>
      </c>
      <c r="BY669" t="s">
        <v>6</v>
      </c>
      <c r="BZ669">
        <v>128</v>
      </c>
      <c r="CA669">
        <v>83</v>
      </c>
      <c r="CF669">
        <v>0</v>
      </c>
      <c r="CG669">
        <v>0</v>
      </c>
      <c r="CM669">
        <v>0</v>
      </c>
      <c r="CN669" t="s">
        <v>1583</v>
      </c>
      <c r="CO669">
        <v>0</v>
      </c>
      <c r="CP669">
        <f t="shared" si="775"/>
        <v>45.04</v>
      </c>
      <c r="CQ669">
        <f t="shared" si="776"/>
        <v>4.2779999999999996</v>
      </c>
      <c r="CR669">
        <f t="shared" si="777"/>
        <v>0</v>
      </c>
      <c r="CS669">
        <f t="shared" si="778"/>
        <v>0</v>
      </c>
      <c r="CT669">
        <f t="shared" si="779"/>
        <v>220.89453</v>
      </c>
      <c r="CU669">
        <f t="shared" si="780"/>
        <v>0</v>
      </c>
      <c r="CV669">
        <f t="shared" si="781"/>
        <v>3.2199999999999998</v>
      </c>
      <c r="CW669">
        <f t="shared" si="782"/>
        <v>0</v>
      </c>
      <c r="CX669">
        <f t="shared" si="783"/>
        <v>0</v>
      </c>
      <c r="CY669">
        <f t="shared" si="784"/>
        <v>50.806999999999995</v>
      </c>
      <c r="CZ669">
        <f t="shared" si="785"/>
        <v>31.367800000000003</v>
      </c>
      <c r="DC669" t="s">
        <v>6</v>
      </c>
      <c r="DD669" t="s">
        <v>6</v>
      </c>
      <c r="DE669" t="s">
        <v>96</v>
      </c>
      <c r="DF669" t="s">
        <v>96</v>
      </c>
      <c r="DG669" t="s">
        <v>97</v>
      </c>
      <c r="DH669" t="s">
        <v>6</v>
      </c>
      <c r="DI669" t="s">
        <v>97</v>
      </c>
      <c r="DJ669" t="s">
        <v>96</v>
      </c>
      <c r="DK669" t="s">
        <v>6</v>
      </c>
      <c r="DL669" t="s">
        <v>6</v>
      </c>
      <c r="DM669" t="s">
        <v>6</v>
      </c>
      <c r="DN669">
        <v>0</v>
      </c>
      <c r="DO669">
        <v>0</v>
      </c>
      <c r="DP669">
        <v>1</v>
      </c>
      <c r="DQ669">
        <v>1</v>
      </c>
      <c r="DU669">
        <v>1013</v>
      </c>
      <c r="DV669" t="s">
        <v>959</v>
      </c>
      <c r="DW669" t="s">
        <v>959</v>
      </c>
      <c r="DX669">
        <v>1</v>
      </c>
      <c r="EE669">
        <v>16510515</v>
      </c>
      <c r="EF669">
        <v>2</v>
      </c>
      <c r="EG669" t="s">
        <v>20</v>
      </c>
      <c r="EH669">
        <v>0</v>
      </c>
      <c r="EI669" t="s">
        <v>6</v>
      </c>
      <c r="EJ669">
        <v>1</v>
      </c>
      <c r="EK669">
        <v>17001</v>
      </c>
      <c r="EL669" t="s">
        <v>827</v>
      </c>
      <c r="EM669" t="s">
        <v>828</v>
      </c>
      <c r="EO669" t="s">
        <v>100</v>
      </c>
      <c r="EQ669">
        <v>0</v>
      </c>
      <c r="ER669">
        <v>27.54</v>
      </c>
      <c r="ES669">
        <v>0.6</v>
      </c>
      <c r="ET669">
        <v>0</v>
      </c>
      <c r="EU669">
        <v>0</v>
      </c>
      <c r="EV669">
        <v>26.94</v>
      </c>
      <c r="EW669">
        <v>2.8</v>
      </c>
      <c r="EX669">
        <v>0</v>
      </c>
      <c r="EY669">
        <v>0</v>
      </c>
      <c r="FQ669">
        <v>0</v>
      </c>
      <c r="FR669">
        <f t="shared" si="786"/>
        <v>0</v>
      </c>
      <c r="FS669">
        <v>0</v>
      </c>
      <c r="FT669" t="s">
        <v>23</v>
      </c>
      <c r="FU669" t="s">
        <v>24</v>
      </c>
      <c r="FX669">
        <v>115.2</v>
      </c>
      <c r="FY669">
        <v>70.55</v>
      </c>
      <c r="GA669" t="s">
        <v>6</v>
      </c>
      <c r="GD669">
        <v>0</v>
      </c>
      <c r="GF669">
        <v>-1697463624</v>
      </c>
      <c r="GG669">
        <v>1</v>
      </c>
      <c r="GH669">
        <v>1</v>
      </c>
      <c r="GI669">
        <v>4</v>
      </c>
      <c r="GJ669">
        <v>0</v>
      </c>
      <c r="GK669">
        <f>ROUND(R669*(S12)/100,2)</f>
        <v>0</v>
      </c>
      <c r="GL669">
        <f t="shared" si="787"/>
        <v>0</v>
      </c>
      <c r="GM669">
        <f t="shared" si="788"/>
        <v>127.22</v>
      </c>
      <c r="GN669">
        <f t="shared" si="789"/>
        <v>127.22</v>
      </c>
      <c r="GO669">
        <f t="shared" si="790"/>
        <v>0</v>
      </c>
      <c r="GP669">
        <f t="shared" si="791"/>
        <v>0</v>
      </c>
      <c r="GR669">
        <v>0</v>
      </c>
      <c r="GS669">
        <v>3</v>
      </c>
      <c r="GT669">
        <v>0</v>
      </c>
      <c r="GU669" t="s">
        <v>6</v>
      </c>
      <c r="GV669">
        <f t="shared" si="792"/>
        <v>0</v>
      </c>
      <c r="GW669">
        <v>1</v>
      </c>
      <c r="GX669">
        <f t="shared" si="793"/>
        <v>0</v>
      </c>
      <c r="HA669">
        <v>0</v>
      </c>
      <c r="HB669">
        <v>0</v>
      </c>
      <c r="IK669">
        <v>0</v>
      </c>
    </row>
    <row r="670" spans="1:255" x14ac:dyDescent="0.2">
      <c r="A670" s="2">
        <v>18</v>
      </c>
      <c r="B670" s="2">
        <v>1</v>
      </c>
      <c r="C670" s="2">
        <v>1512</v>
      </c>
      <c r="D670" s="2"/>
      <c r="E670" s="2" t="s">
        <v>981</v>
      </c>
      <c r="F670" s="2" t="s">
        <v>704</v>
      </c>
      <c r="G670" s="2" t="s">
        <v>705</v>
      </c>
      <c r="H670" s="2" t="s">
        <v>538</v>
      </c>
      <c r="I670" s="2">
        <f>I668*J670</f>
        <v>0.4</v>
      </c>
      <c r="J670" s="2">
        <v>2</v>
      </c>
      <c r="K670" s="2"/>
      <c r="L670" s="2"/>
      <c r="M670" s="2"/>
      <c r="N670" s="2"/>
      <c r="O670" s="2">
        <f t="shared" si="757"/>
        <v>0</v>
      </c>
      <c r="P670" s="2">
        <f t="shared" si="758"/>
        <v>0</v>
      </c>
      <c r="Q670" s="2">
        <f t="shared" si="759"/>
        <v>0</v>
      </c>
      <c r="R670" s="2">
        <f t="shared" si="760"/>
        <v>0</v>
      </c>
      <c r="S670" s="2">
        <f t="shared" si="761"/>
        <v>0</v>
      </c>
      <c r="T670" s="2">
        <f t="shared" si="762"/>
        <v>0</v>
      </c>
      <c r="U670" s="2">
        <f t="shared" si="763"/>
        <v>0</v>
      </c>
      <c r="V670" s="2">
        <f t="shared" si="764"/>
        <v>0</v>
      </c>
      <c r="W670" s="2">
        <f t="shared" si="765"/>
        <v>0</v>
      </c>
      <c r="X670" s="2">
        <f t="shared" si="766"/>
        <v>0</v>
      </c>
      <c r="Y670" s="2">
        <f t="shared" si="767"/>
        <v>0</v>
      </c>
      <c r="Z670" s="2"/>
      <c r="AA670" s="2">
        <v>16688585</v>
      </c>
      <c r="AB670" s="2">
        <f t="shared" si="768"/>
        <v>0</v>
      </c>
      <c r="AC670" s="2">
        <f t="shared" si="769"/>
        <v>0</v>
      </c>
      <c r="AD670" s="2">
        <f t="shared" ref="AD670:AD677" si="794">ROUND((((ET670)-(EU670))+AE670),6)</f>
        <v>0</v>
      </c>
      <c r="AE670" s="2">
        <f t="shared" ref="AE670:AF677" si="795">ROUND((EU670),6)</f>
        <v>0</v>
      </c>
      <c r="AF670" s="2">
        <f t="shared" si="795"/>
        <v>0</v>
      </c>
      <c r="AG670" s="2">
        <f t="shared" si="772"/>
        <v>0</v>
      </c>
      <c r="AH670" s="2">
        <f t="shared" ref="AH670:AI677" si="796">(EW670)</f>
        <v>0</v>
      </c>
      <c r="AI670" s="2">
        <f t="shared" si="796"/>
        <v>0</v>
      </c>
      <c r="AJ670" s="2">
        <f t="shared" si="774"/>
        <v>0</v>
      </c>
      <c r="AK670" s="2">
        <v>0</v>
      </c>
      <c r="AL670" s="2">
        <v>0</v>
      </c>
      <c r="AM670" s="2">
        <v>0</v>
      </c>
      <c r="AN670" s="2">
        <v>0</v>
      </c>
      <c r="AO670" s="2">
        <v>0</v>
      </c>
      <c r="AP670" s="2">
        <v>0</v>
      </c>
      <c r="AQ670" s="2">
        <v>0</v>
      </c>
      <c r="AR670" s="2">
        <v>0</v>
      </c>
      <c r="AS670" s="2">
        <v>0</v>
      </c>
      <c r="AT670" s="2">
        <v>115</v>
      </c>
      <c r="AU670" s="2">
        <v>71</v>
      </c>
      <c r="AV670" s="2">
        <v>1</v>
      </c>
      <c r="AW670" s="2">
        <v>1</v>
      </c>
      <c r="AX670" s="2"/>
      <c r="AY670" s="2"/>
      <c r="AZ670" s="2">
        <v>1</v>
      </c>
      <c r="BA670" s="2">
        <v>1</v>
      </c>
      <c r="BB670" s="2">
        <v>1</v>
      </c>
      <c r="BC670" s="2">
        <v>1</v>
      </c>
      <c r="BD670" s="2" t="s">
        <v>6</v>
      </c>
      <c r="BE670" s="2" t="s">
        <v>6</v>
      </c>
      <c r="BF670" s="2" t="s">
        <v>6</v>
      </c>
      <c r="BG670" s="2" t="s">
        <v>6</v>
      </c>
      <c r="BH670" s="2">
        <v>3</v>
      </c>
      <c r="BI670" s="2">
        <v>1</v>
      </c>
      <c r="BJ670" s="2" t="s">
        <v>6</v>
      </c>
      <c r="BK670" s="2"/>
      <c r="BL670" s="2"/>
      <c r="BM670" s="2">
        <v>17001</v>
      </c>
      <c r="BN670" s="2">
        <v>0</v>
      </c>
      <c r="BO670" s="2" t="s">
        <v>6</v>
      </c>
      <c r="BP670" s="2">
        <v>0</v>
      </c>
      <c r="BQ670" s="2">
        <v>2</v>
      </c>
      <c r="BR670" s="2">
        <v>0</v>
      </c>
      <c r="BS670" s="2">
        <v>1</v>
      </c>
      <c r="BT670" s="2">
        <v>1</v>
      </c>
      <c r="BU670" s="2">
        <v>1</v>
      </c>
      <c r="BV670" s="2">
        <v>1</v>
      </c>
      <c r="BW670" s="2">
        <v>1</v>
      </c>
      <c r="BX670" s="2">
        <v>1</v>
      </c>
      <c r="BY670" s="2" t="s">
        <v>6</v>
      </c>
      <c r="BZ670" s="2">
        <v>128</v>
      </c>
      <c r="CA670" s="2">
        <v>83</v>
      </c>
      <c r="CB670" s="2"/>
      <c r="CC670" s="2"/>
      <c r="CD670" s="2"/>
      <c r="CE670" s="2"/>
      <c r="CF670" s="2">
        <v>0</v>
      </c>
      <c r="CG670" s="2">
        <v>0</v>
      </c>
      <c r="CH670" s="2"/>
      <c r="CI670" s="2"/>
      <c r="CJ670" s="2"/>
      <c r="CK670" s="2"/>
      <c r="CL670" s="2"/>
      <c r="CM670" s="2">
        <v>0</v>
      </c>
      <c r="CN670" s="2" t="s">
        <v>6</v>
      </c>
      <c r="CO670" s="2">
        <v>0</v>
      </c>
      <c r="CP670" s="2">
        <f t="shared" si="775"/>
        <v>0</v>
      </c>
      <c r="CQ670" s="2">
        <f t="shared" si="776"/>
        <v>0</v>
      </c>
      <c r="CR670" s="2">
        <f t="shared" si="777"/>
        <v>0</v>
      </c>
      <c r="CS670" s="2">
        <f t="shared" si="778"/>
        <v>0</v>
      </c>
      <c r="CT670" s="2">
        <f t="shared" si="779"/>
        <v>0</v>
      </c>
      <c r="CU670" s="2">
        <f t="shared" si="780"/>
        <v>0</v>
      </c>
      <c r="CV670" s="2">
        <f t="shared" si="781"/>
        <v>0</v>
      </c>
      <c r="CW670" s="2">
        <f t="shared" si="782"/>
        <v>0</v>
      </c>
      <c r="CX670" s="2">
        <f t="shared" si="783"/>
        <v>0</v>
      </c>
      <c r="CY670" s="2">
        <f t="shared" si="784"/>
        <v>0</v>
      </c>
      <c r="CZ670" s="2">
        <f t="shared" si="785"/>
        <v>0</v>
      </c>
      <c r="DA670" s="2"/>
      <c r="DB670" s="2"/>
      <c r="DC670" s="2" t="s">
        <v>6</v>
      </c>
      <c r="DD670" s="2" t="s">
        <v>6</v>
      </c>
      <c r="DE670" s="2" t="s">
        <v>6</v>
      </c>
      <c r="DF670" s="2" t="s">
        <v>6</v>
      </c>
      <c r="DG670" s="2" t="s">
        <v>6</v>
      </c>
      <c r="DH670" s="2" t="s">
        <v>6</v>
      </c>
      <c r="DI670" s="2" t="s">
        <v>6</v>
      </c>
      <c r="DJ670" s="2" t="s">
        <v>6</v>
      </c>
      <c r="DK670" s="2" t="s">
        <v>6</v>
      </c>
      <c r="DL670" s="2" t="s">
        <v>6</v>
      </c>
      <c r="DM670" s="2" t="s">
        <v>6</v>
      </c>
      <c r="DN670" s="2">
        <v>0</v>
      </c>
      <c r="DO670" s="2">
        <v>0</v>
      </c>
      <c r="DP670" s="2">
        <v>1</v>
      </c>
      <c r="DQ670" s="2">
        <v>1</v>
      </c>
      <c r="DR670" s="2"/>
      <c r="DS670" s="2"/>
      <c r="DT670" s="2"/>
      <c r="DU670" s="2">
        <v>1010</v>
      </c>
      <c r="DV670" s="2" t="s">
        <v>538</v>
      </c>
      <c r="DW670" s="2" t="s">
        <v>538</v>
      </c>
      <c r="DX670" s="2">
        <v>10</v>
      </c>
      <c r="DY670" s="2"/>
      <c r="DZ670" s="2"/>
      <c r="EA670" s="2"/>
      <c r="EB670" s="2"/>
      <c r="EC670" s="2"/>
      <c r="ED670" s="2"/>
      <c r="EE670" s="2">
        <v>16510515</v>
      </c>
      <c r="EF670" s="2">
        <v>2</v>
      </c>
      <c r="EG670" s="2" t="s">
        <v>20</v>
      </c>
      <c r="EH670" s="2">
        <v>0</v>
      </c>
      <c r="EI670" s="2" t="s">
        <v>6</v>
      </c>
      <c r="EJ670" s="2">
        <v>1</v>
      </c>
      <c r="EK670" s="2">
        <v>17001</v>
      </c>
      <c r="EL670" s="2" t="s">
        <v>827</v>
      </c>
      <c r="EM670" s="2" t="s">
        <v>828</v>
      </c>
      <c r="EN670" s="2"/>
      <c r="EO670" s="2" t="s">
        <v>6</v>
      </c>
      <c r="EP670" s="2"/>
      <c r="EQ670" s="2">
        <v>0</v>
      </c>
      <c r="ER670" s="2">
        <v>0</v>
      </c>
      <c r="ES670" s="2">
        <v>0</v>
      </c>
      <c r="ET670" s="2">
        <v>0</v>
      </c>
      <c r="EU670" s="2">
        <v>0</v>
      </c>
      <c r="EV670" s="2">
        <v>0</v>
      </c>
      <c r="EW670" s="2">
        <v>0</v>
      </c>
      <c r="EX670" s="2">
        <v>0</v>
      </c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>
        <v>0</v>
      </c>
      <c r="FR670" s="2">
        <f t="shared" si="786"/>
        <v>0</v>
      </c>
      <c r="FS670" s="2">
        <v>0</v>
      </c>
      <c r="FT670" s="2" t="s">
        <v>23</v>
      </c>
      <c r="FU670" s="2" t="s">
        <v>24</v>
      </c>
      <c r="FV670" s="2"/>
      <c r="FW670" s="2"/>
      <c r="FX670" s="2">
        <v>115.2</v>
      </c>
      <c r="FY670" s="2">
        <v>70.55</v>
      </c>
      <c r="FZ670" s="2"/>
      <c r="GA670" s="2" t="s">
        <v>6</v>
      </c>
      <c r="GB670" s="2"/>
      <c r="GC670" s="2"/>
      <c r="GD670" s="2">
        <v>0</v>
      </c>
      <c r="GE670" s="2"/>
      <c r="GF670" s="2">
        <v>488433216</v>
      </c>
      <c r="GG670" s="2">
        <v>2</v>
      </c>
      <c r="GH670" s="2">
        <v>1</v>
      </c>
      <c r="GI670" s="2">
        <v>-2</v>
      </c>
      <c r="GJ670" s="2">
        <v>0</v>
      </c>
      <c r="GK670" s="2">
        <f>ROUND(R670*(R12)/100,2)</f>
        <v>0</v>
      </c>
      <c r="GL670" s="2">
        <f t="shared" si="787"/>
        <v>0</v>
      </c>
      <c r="GM670" s="2">
        <f t="shared" si="788"/>
        <v>0</v>
      </c>
      <c r="GN670" s="2">
        <f t="shared" si="789"/>
        <v>0</v>
      </c>
      <c r="GO670" s="2">
        <f t="shared" si="790"/>
        <v>0</v>
      </c>
      <c r="GP670" s="2">
        <f t="shared" si="791"/>
        <v>0</v>
      </c>
      <c r="GQ670" s="2"/>
      <c r="GR670" s="2">
        <v>0</v>
      </c>
      <c r="GS670" s="2">
        <v>3</v>
      </c>
      <c r="GT670" s="2">
        <v>0</v>
      </c>
      <c r="GU670" s="2" t="s">
        <v>6</v>
      </c>
      <c r="GV670" s="2">
        <f t="shared" si="792"/>
        <v>0</v>
      </c>
      <c r="GW670" s="2">
        <v>1</v>
      </c>
      <c r="GX670" s="2">
        <f t="shared" si="793"/>
        <v>0</v>
      </c>
      <c r="GY670" s="2"/>
      <c r="GZ670" s="2"/>
      <c r="HA670" s="2">
        <v>0</v>
      </c>
      <c r="HB670" s="2">
        <v>0</v>
      </c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>
        <v>0</v>
      </c>
      <c r="IL670" s="2"/>
      <c r="IM670" s="2"/>
      <c r="IN670" s="2"/>
      <c r="IO670" s="2"/>
      <c r="IP670" s="2"/>
      <c r="IQ670" s="2"/>
      <c r="IR670" s="2"/>
      <c r="IS670" s="2"/>
      <c r="IT670" s="2"/>
      <c r="IU670" s="2"/>
    </row>
    <row r="671" spans="1:255" x14ac:dyDescent="0.2">
      <c r="A671">
        <v>18</v>
      </c>
      <c r="B671">
        <v>1</v>
      </c>
      <c r="C671">
        <v>1518</v>
      </c>
      <c r="E671" t="s">
        <v>981</v>
      </c>
      <c r="F671" t="s">
        <v>704</v>
      </c>
      <c r="G671" t="s">
        <v>705</v>
      </c>
      <c r="H671" t="s">
        <v>538</v>
      </c>
      <c r="I671">
        <f>I669*J671</f>
        <v>0.4</v>
      </c>
      <c r="J671">
        <v>2</v>
      </c>
      <c r="O671">
        <f t="shared" si="757"/>
        <v>0</v>
      </c>
      <c r="P671">
        <f t="shared" si="758"/>
        <v>0</v>
      </c>
      <c r="Q671">
        <f t="shared" si="759"/>
        <v>0</v>
      </c>
      <c r="R671">
        <f t="shared" si="760"/>
        <v>0</v>
      </c>
      <c r="S671">
        <f t="shared" si="761"/>
        <v>0</v>
      </c>
      <c r="T671">
        <f t="shared" si="762"/>
        <v>0</v>
      </c>
      <c r="U671">
        <f t="shared" si="763"/>
        <v>0</v>
      </c>
      <c r="V671">
        <f t="shared" si="764"/>
        <v>0</v>
      </c>
      <c r="W671">
        <f t="shared" si="765"/>
        <v>0</v>
      </c>
      <c r="X671">
        <f t="shared" si="766"/>
        <v>0</v>
      </c>
      <c r="Y671">
        <f t="shared" si="767"/>
        <v>0</v>
      </c>
      <c r="AA671">
        <v>16688586</v>
      </c>
      <c r="AB671">
        <f t="shared" si="768"/>
        <v>0</v>
      </c>
      <c r="AC671">
        <f t="shared" si="769"/>
        <v>0</v>
      </c>
      <c r="AD671">
        <f t="shared" si="794"/>
        <v>0</v>
      </c>
      <c r="AE671">
        <f t="shared" si="795"/>
        <v>0</v>
      </c>
      <c r="AF671">
        <f t="shared" si="795"/>
        <v>0</v>
      </c>
      <c r="AG671">
        <f t="shared" si="772"/>
        <v>0</v>
      </c>
      <c r="AH671">
        <f t="shared" si="796"/>
        <v>0</v>
      </c>
      <c r="AI671">
        <f t="shared" si="796"/>
        <v>0</v>
      </c>
      <c r="AJ671">
        <f t="shared" si="774"/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115</v>
      </c>
      <c r="AU671">
        <v>71</v>
      </c>
      <c r="AV671">
        <v>1</v>
      </c>
      <c r="AW671">
        <v>1</v>
      </c>
      <c r="AZ671">
        <v>7.13</v>
      </c>
      <c r="BA671">
        <v>1</v>
      </c>
      <c r="BB671">
        <v>1</v>
      </c>
      <c r="BC671">
        <v>7.13</v>
      </c>
      <c r="BD671" t="s">
        <v>6</v>
      </c>
      <c r="BE671" t="s">
        <v>6</v>
      </c>
      <c r="BF671" t="s">
        <v>6</v>
      </c>
      <c r="BG671" t="s">
        <v>6</v>
      </c>
      <c r="BH671">
        <v>3</v>
      </c>
      <c r="BI671">
        <v>1</v>
      </c>
      <c r="BJ671" t="s">
        <v>6</v>
      </c>
      <c r="BM671">
        <v>17001</v>
      </c>
      <c r="BN671">
        <v>0</v>
      </c>
      <c r="BO671" t="s">
        <v>6</v>
      </c>
      <c r="BP671">
        <v>0</v>
      </c>
      <c r="BQ671">
        <v>2</v>
      </c>
      <c r="BR671">
        <v>0</v>
      </c>
      <c r="BS671">
        <v>1</v>
      </c>
      <c r="BT671">
        <v>1</v>
      </c>
      <c r="BU671">
        <v>1</v>
      </c>
      <c r="BV671">
        <v>1</v>
      </c>
      <c r="BW671">
        <v>1</v>
      </c>
      <c r="BX671">
        <v>1</v>
      </c>
      <c r="BY671" t="s">
        <v>6</v>
      </c>
      <c r="BZ671">
        <v>128</v>
      </c>
      <c r="CA671">
        <v>83</v>
      </c>
      <c r="CF671">
        <v>0</v>
      </c>
      <c r="CG671">
        <v>0</v>
      </c>
      <c r="CM671">
        <v>0</v>
      </c>
      <c r="CN671" t="s">
        <v>6</v>
      </c>
      <c r="CO671">
        <v>0</v>
      </c>
      <c r="CP671">
        <f t="shared" si="775"/>
        <v>0</v>
      </c>
      <c r="CQ671">
        <f t="shared" si="776"/>
        <v>0</v>
      </c>
      <c r="CR671">
        <f t="shared" si="777"/>
        <v>0</v>
      </c>
      <c r="CS671">
        <f t="shared" si="778"/>
        <v>0</v>
      </c>
      <c r="CT671">
        <f t="shared" si="779"/>
        <v>0</v>
      </c>
      <c r="CU671">
        <f t="shared" si="780"/>
        <v>0</v>
      </c>
      <c r="CV671">
        <f t="shared" si="781"/>
        <v>0</v>
      </c>
      <c r="CW671">
        <f t="shared" si="782"/>
        <v>0</v>
      </c>
      <c r="CX671">
        <f t="shared" si="783"/>
        <v>0</v>
      </c>
      <c r="CY671">
        <f t="shared" si="784"/>
        <v>0</v>
      </c>
      <c r="CZ671">
        <f t="shared" si="785"/>
        <v>0</v>
      </c>
      <c r="DC671" t="s">
        <v>6</v>
      </c>
      <c r="DD671" t="s">
        <v>6</v>
      </c>
      <c r="DE671" t="s">
        <v>6</v>
      </c>
      <c r="DF671" t="s">
        <v>6</v>
      </c>
      <c r="DG671" t="s">
        <v>6</v>
      </c>
      <c r="DH671" t="s">
        <v>6</v>
      </c>
      <c r="DI671" t="s">
        <v>6</v>
      </c>
      <c r="DJ671" t="s">
        <v>6</v>
      </c>
      <c r="DK671" t="s">
        <v>6</v>
      </c>
      <c r="DL671" t="s">
        <v>6</v>
      </c>
      <c r="DM671" t="s">
        <v>6</v>
      </c>
      <c r="DN671">
        <v>0</v>
      </c>
      <c r="DO671">
        <v>0</v>
      </c>
      <c r="DP671">
        <v>1</v>
      </c>
      <c r="DQ671">
        <v>1</v>
      </c>
      <c r="DU671">
        <v>1010</v>
      </c>
      <c r="DV671" t="s">
        <v>538</v>
      </c>
      <c r="DW671" t="s">
        <v>538</v>
      </c>
      <c r="DX671">
        <v>10</v>
      </c>
      <c r="EE671">
        <v>16510515</v>
      </c>
      <c r="EF671">
        <v>2</v>
      </c>
      <c r="EG671" t="s">
        <v>20</v>
      </c>
      <c r="EH671">
        <v>0</v>
      </c>
      <c r="EI671" t="s">
        <v>6</v>
      </c>
      <c r="EJ671">
        <v>1</v>
      </c>
      <c r="EK671">
        <v>17001</v>
      </c>
      <c r="EL671" t="s">
        <v>827</v>
      </c>
      <c r="EM671" t="s">
        <v>828</v>
      </c>
      <c r="EO671" t="s">
        <v>6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0</v>
      </c>
      <c r="EW671">
        <v>0</v>
      </c>
      <c r="EX671">
        <v>0</v>
      </c>
      <c r="FQ671">
        <v>0</v>
      </c>
      <c r="FR671">
        <f t="shared" si="786"/>
        <v>0</v>
      </c>
      <c r="FS671">
        <v>0</v>
      </c>
      <c r="FT671" t="s">
        <v>23</v>
      </c>
      <c r="FU671" t="s">
        <v>24</v>
      </c>
      <c r="FX671">
        <v>115.2</v>
      </c>
      <c r="FY671">
        <v>70.55</v>
      </c>
      <c r="GA671" t="s">
        <v>6</v>
      </c>
      <c r="GD671">
        <v>0</v>
      </c>
      <c r="GF671">
        <v>488433216</v>
      </c>
      <c r="GG671">
        <v>1</v>
      </c>
      <c r="GH671">
        <v>1</v>
      </c>
      <c r="GI671">
        <v>4</v>
      </c>
      <c r="GJ671">
        <v>0</v>
      </c>
      <c r="GK671">
        <f>ROUND(R671*(S12)/100,2)</f>
        <v>0</v>
      </c>
      <c r="GL671">
        <f t="shared" si="787"/>
        <v>0</v>
      </c>
      <c r="GM671">
        <f t="shared" si="788"/>
        <v>0</v>
      </c>
      <c r="GN671">
        <f t="shared" si="789"/>
        <v>0</v>
      </c>
      <c r="GO671">
        <f t="shared" si="790"/>
        <v>0</v>
      </c>
      <c r="GP671">
        <f t="shared" si="791"/>
        <v>0</v>
      </c>
      <c r="GR671">
        <v>0</v>
      </c>
      <c r="GS671">
        <v>3</v>
      </c>
      <c r="GT671">
        <v>0</v>
      </c>
      <c r="GU671" t="s">
        <v>6</v>
      </c>
      <c r="GV671">
        <f t="shared" si="792"/>
        <v>0</v>
      </c>
      <c r="GW671">
        <v>1</v>
      </c>
      <c r="GX671">
        <f t="shared" si="793"/>
        <v>0</v>
      </c>
      <c r="HA671">
        <v>0</v>
      </c>
      <c r="HB671">
        <v>0</v>
      </c>
      <c r="IK671">
        <v>0</v>
      </c>
    </row>
    <row r="672" spans="1:255" x14ac:dyDescent="0.2">
      <c r="A672" s="2">
        <v>18</v>
      </c>
      <c r="B672" s="2">
        <v>1</v>
      </c>
      <c r="C672" s="2">
        <v>1513</v>
      </c>
      <c r="D672" s="2"/>
      <c r="E672" s="2" t="s">
        <v>982</v>
      </c>
      <c r="F672" s="2" t="s">
        <v>983</v>
      </c>
      <c r="G672" s="2" t="s">
        <v>984</v>
      </c>
      <c r="H672" s="2" t="s">
        <v>250</v>
      </c>
      <c r="I672" s="2">
        <f>I668*J672</f>
        <v>0.04</v>
      </c>
      <c r="J672" s="2">
        <v>0.19999999999999998</v>
      </c>
      <c r="K672" s="2"/>
      <c r="L672" s="2"/>
      <c r="M672" s="2"/>
      <c r="N672" s="2"/>
      <c r="O672" s="2">
        <f t="shared" si="757"/>
        <v>1.84</v>
      </c>
      <c r="P672" s="2">
        <f t="shared" si="758"/>
        <v>1.84</v>
      </c>
      <c r="Q672" s="2">
        <f t="shared" si="759"/>
        <v>0</v>
      </c>
      <c r="R672" s="2">
        <f t="shared" si="760"/>
        <v>0</v>
      </c>
      <c r="S672" s="2">
        <f t="shared" si="761"/>
        <v>0</v>
      </c>
      <c r="T672" s="2">
        <f t="shared" si="762"/>
        <v>0</v>
      </c>
      <c r="U672" s="2">
        <f t="shared" si="763"/>
        <v>0</v>
      </c>
      <c r="V672" s="2">
        <f t="shared" si="764"/>
        <v>0</v>
      </c>
      <c r="W672" s="2">
        <f t="shared" si="765"/>
        <v>0</v>
      </c>
      <c r="X672" s="2">
        <f t="shared" si="766"/>
        <v>0</v>
      </c>
      <c r="Y672" s="2">
        <f t="shared" si="767"/>
        <v>0</v>
      </c>
      <c r="Z672" s="2"/>
      <c r="AA672" s="2">
        <v>16688585</v>
      </c>
      <c r="AB672" s="2">
        <f t="shared" si="768"/>
        <v>45.9</v>
      </c>
      <c r="AC672" s="2">
        <f t="shared" si="769"/>
        <v>45.9</v>
      </c>
      <c r="AD672" s="2">
        <f t="shared" si="794"/>
        <v>0</v>
      </c>
      <c r="AE672" s="2">
        <f t="shared" si="795"/>
        <v>0</v>
      </c>
      <c r="AF672" s="2">
        <f t="shared" si="795"/>
        <v>0</v>
      </c>
      <c r="AG672" s="2">
        <f t="shared" si="772"/>
        <v>0</v>
      </c>
      <c r="AH672" s="2">
        <f t="shared" si="796"/>
        <v>0</v>
      </c>
      <c r="AI672" s="2">
        <f t="shared" si="796"/>
        <v>0</v>
      </c>
      <c r="AJ672" s="2">
        <f t="shared" si="774"/>
        <v>0</v>
      </c>
      <c r="AK672" s="2">
        <v>45.9</v>
      </c>
      <c r="AL672" s="2">
        <v>45.9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115</v>
      </c>
      <c r="AU672" s="2">
        <v>71</v>
      </c>
      <c r="AV672" s="2">
        <v>1</v>
      </c>
      <c r="AW672" s="2">
        <v>1</v>
      </c>
      <c r="AX672" s="2"/>
      <c r="AY672" s="2"/>
      <c r="AZ672" s="2">
        <v>1</v>
      </c>
      <c r="BA672" s="2">
        <v>1</v>
      </c>
      <c r="BB672" s="2">
        <v>1</v>
      </c>
      <c r="BC672" s="2">
        <v>1</v>
      </c>
      <c r="BD672" s="2" t="s">
        <v>6</v>
      </c>
      <c r="BE672" s="2" t="s">
        <v>6</v>
      </c>
      <c r="BF672" s="2" t="s">
        <v>6</v>
      </c>
      <c r="BG672" s="2" t="s">
        <v>6</v>
      </c>
      <c r="BH672" s="2">
        <v>3</v>
      </c>
      <c r="BI672" s="2">
        <v>1</v>
      </c>
      <c r="BJ672" s="2" t="s">
        <v>985</v>
      </c>
      <c r="BK672" s="2"/>
      <c r="BL672" s="2"/>
      <c r="BM672" s="2">
        <v>17001</v>
      </c>
      <c r="BN672" s="2">
        <v>0</v>
      </c>
      <c r="BO672" s="2" t="s">
        <v>6</v>
      </c>
      <c r="BP672" s="2">
        <v>0</v>
      </c>
      <c r="BQ672" s="2">
        <v>2</v>
      </c>
      <c r="BR672" s="2">
        <v>0</v>
      </c>
      <c r="BS672" s="2">
        <v>1</v>
      </c>
      <c r="BT672" s="2">
        <v>1</v>
      </c>
      <c r="BU672" s="2">
        <v>1</v>
      </c>
      <c r="BV672" s="2">
        <v>1</v>
      </c>
      <c r="BW672" s="2">
        <v>1</v>
      </c>
      <c r="BX672" s="2">
        <v>1</v>
      </c>
      <c r="BY672" s="2" t="s">
        <v>6</v>
      </c>
      <c r="BZ672" s="2">
        <v>128</v>
      </c>
      <c r="CA672" s="2">
        <v>83</v>
      </c>
      <c r="CB672" s="2"/>
      <c r="CC672" s="2"/>
      <c r="CD672" s="2"/>
      <c r="CE672" s="2"/>
      <c r="CF672" s="2">
        <v>0</v>
      </c>
      <c r="CG672" s="2">
        <v>0</v>
      </c>
      <c r="CH672" s="2"/>
      <c r="CI672" s="2"/>
      <c r="CJ672" s="2"/>
      <c r="CK672" s="2"/>
      <c r="CL672" s="2"/>
      <c r="CM672" s="2">
        <v>0</v>
      </c>
      <c r="CN672" s="2" t="s">
        <v>6</v>
      </c>
      <c r="CO672" s="2">
        <v>0</v>
      </c>
      <c r="CP672" s="2">
        <f t="shared" si="775"/>
        <v>1.84</v>
      </c>
      <c r="CQ672" s="2">
        <f t="shared" si="776"/>
        <v>45.9</v>
      </c>
      <c r="CR672" s="2">
        <f t="shared" si="777"/>
        <v>0</v>
      </c>
      <c r="CS672" s="2">
        <f t="shared" si="778"/>
        <v>0</v>
      </c>
      <c r="CT672" s="2">
        <f t="shared" si="779"/>
        <v>0</v>
      </c>
      <c r="CU672" s="2">
        <f t="shared" si="780"/>
        <v>0</v>
      </c>
      <c r="CV672" s="2">
        <f t="shared" si="781"/>
        <v>0</v>
      </c>
      <c r="CW672" s="2">
        <f t="shared" si="782"/>
        <v>0</v>
      </c>
      <c r="CX672" s="2">
        <f t="shared" si="783"/>
        <v>0</v>
      </c>
      <c r="CY672" s="2">
        <f t="shared" si="784"/>
        <v>0</v>
      </c>
      <c r="CZ672" s="2">
        <f t="shared" si="785"/>
        <v>0</v>
      </c>
      <c r="DA672" s="2"/>
      <c r="DB672" s="2"/>
      <c r="DC672" s="2" t="s">
        <v>6</v>
      </c>
      <c r="DD672" s="2" t="s">
        <v>6</v>
      </c>
      <c r="DE672" s="2" t="s">
        <v>6</v>
      </c>
      <c r="DF672" s="2" t="s">
        <v>6</v>
      </c>
      <c r="DG672" s="2" t="s">
        <v>6</v>
      </c>
      <c r="DH672" s="2" t="s">
        <v>6</v>
      </c>
      <c r="DI672" s="2" t="s">
        <v>6</v>
      </c>
      <c r="DJ672" s="2" t="s">
        <v>6</v>
      </c>
      <c r="DK672" s="2" t="s">
        <v>6</v>
      </c>
      <c r="DL672" s="2" t="s">
        <v>6</v>
      </c>
      <c r="DM672" s="2" t="s">
        <v>6</v>
      </c>
      <c r="DN672" s="2">
        <v>0</v>
      </c>
      <c r="DO672" s="2">
        <v>0</v>
      </c>
      <c r="DP672" s="2">
        <v>1</v>
      </c>
      <c r="DQ672" s="2">
        <v>1</v>
      </c>
      <c r="DR672" s="2"/>
      <c r="DS672" s="2"/>
      <c r="DT672" s="2"/>
      <c r="DU672" s="2">
        <v>1010</v>
      </c>
      <c r="DV672" s="2" t="s">
        <v>250</v>
      </c>
      <c r="DW672" s="2" t="s">
        <v>250</v>
      </c>
      <c r="DX672" s="2">
        <v>100</v>
      </c>
      <c r="DY672" s="2"/>
      <c r="DZ672" s="2"/>
      <c r="EA672" s="2"/>
      <c r="EB672" s="2"/>
      <c r="EC672" s="2"/>
      <c r="ED672" s="2"/>
      <c r="EE672" s="2">
        <v>16510515</v>
      </c>
      <c r="EF672" s="2">
        <v>2</v>
      </c>
      <c r="EG672" s="2" t="s">
        <v>20</v>
      </c>
      <c r="EH672" s="2">
        <v>0</v>
      </c>
      <c r="EI672" s="2" t="s">
        <v>6</v>
      </c>
      <c r="EJ672" s="2">
        <v>1</v>
      </c>
      <c r="EK672" s="2">
        <v>17001</v>
      </c>
      <c r="EL672" s="2" t="s">
        <v>827</v>
      </c>
      <c r="EM672" s="2" t="s">
        <v>828</v>
      </c>
      <c r="EN672" s="2"/>
      <c r="EO672" s="2" t="s">
        <v>6</v>
      </c>
      <c r="EP672" s="2"/>
      <c r="EQ672" s="2">
        <v>0</v>
      </c>
      <c r="ER672" s="2">
        <v>45.9</v>
      </c>
      <c r="ES672" s="2">
        <v>45.9</v>
      </c>
      <c r="ET672" s="2">
        <v>0</v>
      </c>
      <c r="EU672" s="2">
        <v>0</v>
      </c>
      <c r="EV672" s="2">
        <v>0</v>
      </c>
      <c r="EW672" s="2">
        <v>0</v>
      </c>
      <c r="EX672" s="2">
        <v>0</v>
      </c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>
        <v>0</v>
      </c>
      <c r="FR672" s="2">
        <f t="shared" si="786"/>
        <v>0</v>
      </c>
      <c r="FS672" s="2">
        <v>0</v>
      </c>
      <c r="FT672" s="2" t="s">
        <v>23</v>
      </c>
      <c r="FU672" s="2" t="s">
        <v>24</v>
      </c>
      <c r="FV672" s="2"/>
      <c r="FW672" s="2"/>
      <c r="FX672" s="2">
        <v>115.2</v>
      </c>
      <c r="FY672" s="2">
        <v>70.55</v>
      </c>
      <c r="FZ672" s="2"/>
      <c r="GA672" s="2" t="s">
        <v>6</v>
      </c>
      <c r="GB672" s="2"/>
      <c r="GC672" s="2"/>
      <c r="GD672" s="2">
        <v>0</v>
      </c>
      <c r="GE672" s="2"/>
      <c r="GF672" s="2">
        <v>-1552274619</v>
      </c>
      <c r="GG672" s="2">
        <v>2</v>
      </c>
      <c r="GH672" s="2">
        <v>1</v>
      </c>
      <c r="GI672" s="2">
        <v>-2</v>
      </c>
      <c r="GJ672" s="2">
        <v>0</v>
      </c>
      <c r="GK672" s="2">
        <f>ROUND(R672*(R12)/100,2)</f>
        <v>0</v>
      </c>
      <c r="GL672" s="2">
        <f t="shared" si="787"/>
        <v>0</v>
      </c>
      <c r="GM672" s="2">
        <f t="shared" si="788"/>
        <v>1.84</v>
      </c>
      <c r="GN672" s="2">
        <f t="shared" si="789"/>
        <v>1.84</v>
      </c>
      <c r="GO672" s="2">
        <f t="shared" si="790"/>
        <v>0</v>
      </c>
      <c r="GP672" s="2">
        <f t="shared" si="791"/>
        <v>0</v>
      </c>
      <c r="GQ672" s="2"/>
      <c r="GR672" s="2">
        <v>0</v>
      </c>
      <c r="GS672" s="2">
        <v>3</v>
      </c>
      <c r="GT672" s="2">
        <v>0</v>
      </c>
      <c r="GU672" s="2" t="s">
        <v>6</v>
      </c>
      <c r="GV672" s="2">
        <f t="shared" si="792"/>
        <v>0</v>
      </c>
      <c r="GW672" s="2">
        <v>1</v>
      </c>
      <c r="GX672" s="2">
        <f t="shared" si="793"/>
        <v>0</v>
      </c>
      <c r="GY672" s="2"/>
      <c r="GZ672" s="2"/>
      <c r="HA672" s="2">
        <v>0</v>
      </c>
      <c r="HB672" s="2">
        <v>0</v>
      </c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>
        <v>0</v>
      </c>
      <c r="IL672" s="2"/>
      <c r="IM672" s="2"/>
      <c r="IN672" s="2"/>
      <c r="IO672" s="2"/>
      <c r="IP672" s="2"/>
      <c r="IQ672" s="2"/>
      <c r="IR672" s="2"/>
      <c r="IS672" s="2"/>
      <c r="IT672" s="2"/>
      <c r="IU672" s="2"/>
    </row>
    <row r="673" spans="1:255" x14ac:dyDescent="0.2">
      <c r="A673">
        <v>18</v>
      </c>
      <c r="B673">
        <v>1</v>
      </c>
      <c r="C673">
        <v>1519</v>
      </c>
      <c r="E673" t="s">
        <v>982</v>
      </c>
      <c r="F673" t="s">
        <v>983</v>
      </c>
      <c r="G673" t="s">
        <v>984</v>
      </c>
      <c r="H673" t="s">
        <v>250</v>
      </c>
      <c r="I673">
        <f>I669*J673</f>
        <v>0.04</v>
      </c>
      <c r="J673">
        <v>0.19999999999999998</v>
      </c>
      <c r="O673">
        <f t="shared" si="757"/>
        <v>13.09</v>
      </c>
      <c r="P673">
        <f t="shared" si="758"/>
        <v>13.09</v>
      </c>
      <c r="Q673">
        <f t="shared" si="759"/>
        <v>0</v>
      </c>
      <c r="R673">
        <f t="shared" si="760"/>
        <v>0</v>
      </c>
      <c r="S673">
        <f t="shared" si="761"/>
        <v>0</v>
      </c>
      <c r="T673">
        <f t="shared" si="762"/>
        <v>0</v>
      </c>
      <c r="U673">
        <f t="shared" si="763"/>
        <v>0</v>
      </c>
      <c r="V673">
        <f t="shared" si="764"/>
        <v>0</v>
      </c>
      <c r="W673">
        <f t="shared" si="765"/>
        <v>0</v>
      </c>
      <c r="X673">
        <f t="shared" si="766"/>
        <v>0</v>
      </c>
      <c r="Y673">
        <f t="shared" si="767"/>
        <v>0</v>
      </c>
      <c r="AA673">
        <v>16688586</v>
      </c>
      <c r="AB673">
        <f t="shared" si="768"/>
        <v>45.9</v>
      </c>
      <c r="AC673">
        <f t="shared" si="769"/>
        <v>45.9</v>
      </c>
      <c r="AD673">
        <f t="shared" si="794"/>
        <v>0</v>
      </c>
      <c r="AE673">
        <f t="shared" si="795"/>
        <v>0</v>
      </c>
      <c r="AF673">
        <f t="shared" si="795"/>
        <v>0</v>
      </c>
      <c r="AG673">
        <f t="shared" si="772"/>
        <v>0</v>
      </c>
      <c r="AH673">
        <f t="shared" si="796"/>
        <v>0</v>
      </c>
      <c r="AI673">
        <f t="shared" si="796"/>
        <v>0</v>
      </c>
      <c r="AJ673">
        <f t="shared" si="774"/>
        <v>0</v>
      </c>
      <c r="AK673">
        <v>45.9</v>
      </c>
      <c r="AL673">
        <v>45.9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115</v>
      </c>
      <c r="AU673">
        <v>71</v>
      </c>
      <c r="AV673">
        <v>1</v>
      </c>
      <c r="AW673">
        <v>1</v>
      </c>
      <c r="AZ673">
        <v>7.13</v>
      </c>
      <c r="BA673">
        <v>1</v>
      </c>
      <c r="BB673">
        <v>1</v>
      </c>
      <c r="BC673">
        <v>7.13</v>
      </c>
      <c r="BD673" t="s">
        <v>6</v>
      </c>
      <c r="BE673" t="s">
        <v>6</v>
      </c>
      <c r="BF673" t="s">
        <v>6</v>
      </c>
      <c r="BG673" t="s">
        <v>6</v>
      </c>
      <c r="BH673">
        <v>3</v>
      </c>
      <c r="BI673">
        <v>1</v>
      </c>
      <c r="BJ673" t="s">
        <v>985</v>
      </c>
      <c r="BM673">
        <v>17001</v>
      </c>
      <c r="BN673">
        <v>0</v>
      </c>
      <c r="BO673" t="s">
        <v>6</v>
      </c>
      <c r="BP673">
        <v>0</v>
      </c>
      <c r="BQ673">
        <v>2</v>
      </c>
      <c r="BR673">
        <v>0</v>
      </c>
      <c r="BS673">
        <v>1</v>
      </c>
      <c r="BT673">
        <v>1</v>
      </c>
      <c r="BU673">
        <v>1</v>
      </c>
      <c r="BV673">
        <v>1</v>
      </c>
      <c r="BW673">
        <v>1</v>
      </c>
      <c r="BX673">
        <v>1</v>
      </c>
      <c r="BY673" t="s">
        <v>6</v>
      </c>
      <c r="BZ673">
        <v>128</v>
      </c>
      <c r="CA673">
        <v>83</v>
      </c>
      <c r="CF673">
        <v>0</v>
      </c>
      <c r="CG673">
        <v>0</v>
      </c>
      <c r="CM673">
        <v>0</v>
      </c>
      <c r="CN673" t="s">
        <v>6</v>
      </c>
      <c r="CO673">
        <v>0</v>
      </c>
      <c r="CP673">
        <f t="shared" si="775"/>
        <v>13.09</v>
      </c>
      <c r="CQ673">
        <f t="shared" si="776"/>
        <v>327.267</v>
      </c>
      <c r="CR673">
        <f t="shared" si="777"/>
        <v>0</v>
      </c>
      <c r="CS673">
        <f t="shared" si="778"/>
        <v>0</v>
      </c>
      <c r="CT673">
        <f t="shared" si="779"/>
        <v>0</v>
      </c>
      <c r="CU673">
        <f t="shared" si="780"/>
        <v>0</v>
      </c>
      <c r="CV673">
        <f t="shared" si="781"/>
        <v>0</v>
      </c>
      <c r="CW673">
        <f t="shared" si="782"/>
        <v>0</v>
      </c>
      <c r="CX673">
        <f t="shared" si="783"/>
        <v>0</v>
      </c>
      <c r="CY673">
        <f t="shared" si="784"/>
        <v>0</v>
      </c>
      <c r="CZ673">
        <f t="shared" si="785"/>
        <v>0</v>
      </c>
      <c r="DC673" t="s">
        <v>6</v>
      </c>
      <c r="DD673" t="s">
        <v>6</v>
      </c>
      <c r="DE673" t="s">
        <v>6</v>
      </c>
      <c r="DF673" t="s">
        <v>6</v>
      </c>
      <c r="DG673" t="s">
        <v>6</v>
      </c>
      <c r="DH673" t="s">
        <v>6</v>
      </c>
      <c r="DI673" t="s">
        <v>6</v>
      </c>
      <c r="DJ673" t="s">
        <v>6</v>
      </c>
      <c r="DK673" t="s">
        <v>6</v>
      </c>
      <c r="DL673" t="s">
        <v>6</v>
      </c>
      <c r="DM673" t="s">
        <v>6</v>
      </c>
      <c r="DN673">
        <v>0</v>
      </c>
      <c r="DO673">
        <v>0</v>
      </c>
      <c r="DP673">
        <v>1</v>
      </c>
      <c r="DQ673">
        <v>1</v>
      </c>
      <c r="DU673">
        <v>1010</v>
      </c>
      <c r="DV673" t="s">
        <v>250</v>
      </c>
      <c r="DW673" t="s">
        <v>250</v>
      </c>
      <c r="DX673">
        <v>100</v>
      </c>
      <c r="EE673">
        <v>16510515</v>
      </c>
      <c r="EF673">
        <v>2</v>
      </c>
      <c r="EG673" t="s">
        <v>20</v>
      </c>
      <c r="EH673">
        <v>0</v>
      </c>
      <c r="EI673" t="s">
        <v>6</v>
      </c>
      <c r="EJ673">
        <v>1</v>
      </c>
      <c r="EK673">
        <v>17001</v>
      </c>
      <c r="EL673" t="s">
        <v>827</v>
      </c>
      <c r="EM673" t="s">
        <v>828</v>
      </c>
      <c r="EO673" t="s">
        <v>6</v>
      </c>
      <c r="EQ673">
        <v>0</v>
      </c>
      <c r="ER673">
        <v>45.9</v>
      </c>
      <c r="ES673">
        <v>45.9</v>
      </c>
      <c r="ET673">
        <v>0</v>
      </c>
      <c r="EU673">
        <v>0</v>
      </c>
      <c r="EV673">
        <v>0</v>
      </c>
      <c r="EW673">
        <v>0</v>
      </c>
      <c r="EX673">
        <v>0</v>
      </c>
      <c r="FQ673">
        <v>0</v>
      </c>
      <c r="FR673">
        <f t="shared" si="786"/>
        <v>0</v>
      </c>
      <c r="FS673">
        <v>0</v>
      </c>
      <c r="FT673" t="s">
        <v>23</v>
      </c>
      <c r="FU673" t="s">
        <v>24</v>
      </c>
      <c r="FX673">
        <v>115.2</v>
      </c>
      <c r="FY673">
        <v>70.55</v>
      </c>
      <c r="GA673" t="s">
        <v>6</v>
      </c>
      <c r="GD673">
        <v>0</v>
      </c>
      <c r="GF673">
        <v>-1552274619</v>
      </c>
      <c r="GG673">
        <v>1</v>
      </c>
      <c r="GH673">
        <v>1</v>
      </c>
      <c r="GI673">
        <v>4</v>
      </c>
      <c r="GJ673">
        <v>0</v>
      </c>
      <c r="GK673">
        <f>ROUND(R673*(S12)/100,2)</f>
        <v>0</v>
      </c>
      <c r="GL673">
        <f t="shared" si="787"/>
        <v>0</v>
      </c>
      <c r="GM673">
        <f t="shared" si="788"/>
        <v>13.09</v>
      </c>
      <c r="GN673">
        <f t="shared" si="789"/>
        <v>13.09</v>
      </c>
      <c r="GO673">
        <f t="shared" si="790"/>
        <v>0</v>
      </c>
      <c r="GP673">
        <f t="shared" si="791"/>
        <v>0</v>
      </c>
      <c r="GR673">
        <v>0</v>
      </c>
      <c r="GS673">
        <v>3</v>
      </c>
      <c r="GT673">
        <v>0</v>
      </c>
      <c r="GU673" t="s">
        <v>6</v>
      </c>
      <c r="GV673">
        <f t="shared" si="792"/>
        <v>0</v>
      </c>
      <c r="GW673">
        <v>1</v>
      </c>
      <c r="GX673">
        <f t="shared" si="793"/>
        <v>0</v>
      </c>
      <c r="HA673">
        <v>0</v>
      </c>
      <c r="HB673">
        <v>0</v>
      </c>
      <c r="IK673">
        <v>0</v>
      </c>
    </row>
    <row r="674" spans="1:255" x14ac:dyDescent="0.2">
      <c r="A674" s="2">
        <v>18</v>
      </c>
      <c r="B674" s="2">
        <v>1</v>
      </c>
      <c r="C674" s="2">
        <v>1515</v>
      </c>
      <c r="D674" s="2"/>
      <c r="E674" s="2" t="s">
        <v>986</v>
      </c>
      <c r="F674" s="2" t="s">
        <v>987</v>
      </c>
      <c r="G674" s="2" t="s">
        <v>988</v>
      </c>
      <c r="H674" s="2" t="s">
        <v>268</v>
      </c>
      <c r="I674" s="2">
        <f>I668*J674</f>
        <v>2</v>
      </c>
      <c r="J674" s="2">
        <v>10</v>
      </c>
      <c r="K674" s="2"/>
      <c r="L674" s="2"/>
      <c r="M674" s="2"/>
      <c r="N674" s="2"/>
      <c r="O674" s="2">
        <f t="shared" si="757"/>
        <v>0</v>
      </c>
      <c r="P674" s="2">
        <f t="shared" si="758"/>
        <v>0</v>
      </c>
      <c r="Q674" s="2">
        <f t="shared" si="759"/>
        <v>0</v>
      </c>
      <c r="R674" s="2">
        <f t="shared" si="760"/>
        <v>0</v>
      </c>
      <c r="S674" s="2">
        <f t="shared" si="761"/>
        <v>0</v>
      </c>
      <c r="T674" s="2">
        <f t="shared" si="762"/>
        <v>0</v>
      </c>
      <c r="U674" s="2">
        <f t="shared" si="763"/>
        <v>0</v>
      </c>
      <c r="V674" s="2">
        <f t="shared" si="764"/>
        <v>0</v>
      </c>
      <c r="W674" s="2">
        <f t="shared" si="765"/>
        <v>0</v>
      </c>
      <c r="X674" s="2">
        <f t="shared" si="766"/>
        <v>0</v>
      </c>
      <c r="Y674" s="2">
        <f t="shared" si="767"/>
        <v>0</v>
      </c>
      <c r="Z674" s="2"/>
      <c r="AA674" s="2">
        <v>16688585</v>
      </c>
      <c r="AB674" s="2">
        <f t="shared" si="768"/>
        <v>0</v>
      </c>
      <c r="AC674" s="2">
        <f t="shared" si="769"/>
        <v>0</v>
      </c>
      <c r="AD674" s="2">
        <f t="shared" si="794"/>
        <v>0</v>
      </c>
      <c r="AE674" s="2">
        <f t="shared" si="795"/>
        <v>0</v>
      </c>
      <c r="AF674" s="2">
        <f t="shared" si="795"/>
        <v>0</v>
      </c>
      <c r="AG674" s="2">
        <f t="shared" si="772"/>
        <v>0</v>
      </c>
      <c r="AH674" s="2">
        <f t="shared" si="796"/>
        <v>0</v>
      </c>
      <c r="AI674" s="2">
        <f t="shared" si="796"/>
        <v>0</v>
      </c>
      <c r="AJ674" s="2">
        <f t="shared" si="774"/>
        <v>0</v>
      </c>
      <c r="AK674" s="2">
        <v>0</v>
      </c>
      <c r="AL674" s="2">
        <v>0</v>
      </c>
      <c r="AM674" s="2">
        <v>0</v>
      </c>
      <c r="AN674" s="2">
        <v>0</v>
      </c>
      <c r="AO674" s="2">
        <v>0</v>
      </c>
      <c r="AP674" s="2">
        <v>0</v>
      </c>
      <c r="AQ674" s="2">
        <v>0</v>
      </c>
      <c r="AR674" s="2">
        <v>0</v>
      </c>
      <c r="AS674" s="2">
        <v>0</v>
      </c>
      <c r="AT674" s="2">
        <v>115</v>
      </c>
      <c r="AU674" s="2">
        <v>71</v>
      </c>
      <c r="AV674" s="2">
        <v>1</v>
      </c>
      <c r="AW674" s="2">
        <v>1</v>
      </c>
      <c r="AX674" s="2"/>
      <c r="AY674" s="2"/>
      <c r="AZ674" s="2">
        <v>1</v>
      </c>
      <c r="BA674" s="2">
        <v>1</v>
      </c>
      <c r="BB674" s="2">
        <v>1</v>
      </c>
      <c r="BC674" s="2">
        <v>1</v>
      </c>
      <c r="BD674" s="2" t="s">
        <v>6</v>
      </c>
      <c r="BE674" s="2" t="s">
        <v>6</v>
      </c>
      <c r="BF674" s="2" t="s">
        <v>6</v>
      </c>
      <c r="BG674" s="2" t="s">
        <v>6</v>
      </c>
      <c r="BH674" s="2">
        <v>3</v>
      </c>
      <c r="BI674" s="2">
        <v>1</v>
      </c>
      <c r="BJ674" s="2" t="s">
        <v>6</v>
      </c>
      <c r="BK674" s="2"/>
      <c r="BL674" s="2"/>
      <c r="BM674" s="2">
        <v>17001</v>
      </c>
      <c r="BN674" s="2">
        <v>0</v>
      </c>
      <c r="BO674" s="2" t="s">
        <v>6</v>
      </c>
      <c r="BP674" s="2">
        <v>0</v>
      </c>
      <c r="BQ674" s="2">
        <v>2</v>
      </c>
      <c r="BR674" s="2">
        <v>0</v>
      </c>
      <c r="BS674" s="2">
        <v>1</v>
      </c>
      <c r="BT674" s="2">
        <v>1</v>
      </c>
      <c r="BU674" s="2">
        <v>1</v>
      </c>
      <c r="BV674" s="2">
        <v>1</v>
      </c>
      <c r="BW674" s="2">
        <v>1</v>
      </c>
      <c r="BX674" s="2">
        <v>1</v>
      </c>
      <c r="BY674" s="2" t="s">
        <v>6</v>
      </c>
      <c r="BZ674" s="2">
        <v>128</v>
      </c>
      <c r="CA674" s="2">
        <v>83</v>
      </c>
      <c r="CB674" s="2"/>
      <c r="CC674" s="2"/>
      <c r="CD674" s="2"/>
      <c r="CE674" s="2"/>
      <c r="CF674" s="2">
        <v>0</v>
      </c>
      <c r="CG674" s="2">
        <v>0</v>
      </c>
      <c r="CH674" s="2"/>
      <c r="CI674" s="2"/>
      <c r="CJ674" s="2"/>
      <c r="CK674" s="2"/>
      <c r="CL674" s="2"/>
      <c r="CM674" s="2">
        <v>0</v>
      </c>
      <c r="CN674" s="2" t="s">
        <v>6</v>
      </c>
      <c r="CO674" s="2">
        <v>0</v>
      </c>
      <c r="CP674" s="2">
        <f t="shared" si="775"/>
        <v>0</v>
      </c>
      <c r="CQ674" s="2">
        <f t="shared" si="776"/>
        <v>0</v>
      </c>
      <c r="CR674" s="2">
        <f t="shared" si="777"/>
        <v>0</v>
      </c>
      <c r="CS674" s="2">
        <f t="shared" si="778"/>
        <v>0</v>
      </c>
      <c r="CT674" s="2">
        <f t="shared" si="779"/>
        <v>0</v>
      </c>
      <c r="CU674" s="2">
        <f t="shared" si="780"/>
        <v>0</v>
      </c>
      <c r="CV674" s="2">
        <f t="shared" si="781"/>
        <v>0</v>
      </c>
      <c r="CW674" s="2">
        <f t="shared" si="782"/>
        <v>0</v>
      </c>
      <c r="CX674" s="2">
        <f t="shared" si="783"/>
        <v>0</v>
      </c>
      <c r="CY674" s="2">
        <f t="shared" si="784"/>
        <v>0</v>
      </c>
      <c r="CZ674" s="2">
        <f t="shared" si="785"/>
        <v>0</v>
      </c>
      <c r="DA674" s="2"/>
      <c r="DB674" s="2"/>
      <c r="DC674" s="2" t="s">
        <v>6</v>
      </c>
      <c r="DD674" s="2" t="s">
        <v>6</v>
      </c>
      <c r="DE674" s="2" t="s">
        <v>6</v>
      </c>
      <c r="DF674" s="2" t="s">
        <v>6</v>
      </c>
      <c r="DG674" s="2" t="s">
        <v>6</v>
      </c>
      <c r="DH674" s="2" t="s">
        <v>6</v>
      </c>
      <c r="DI674" s="2" t="s">
        <v>6</v>
      </c>
      <c r="DJ674" s="2" t="s">
        <v>6</v>
      </c>
      <c r="DK674" s="2" t="s">
        <v>6</v>
      </c>
      <c r="DL674" s="2" t="s">
        <v>6</v>
      </c>
      <c r="DM674" s="2" t="s">
        <v>6</v>
      </c>
      <c r="DN674" s="2">
        <v>0</v>
      </c>
      <c r="DO674" s="2">
        <v>0</v>
      </c>
      <c r="DP674" s="2">
        <v>1</v>
      </c>
      <c r="DQ674" s="2">
        <v>1</v>
      </c>
      <c r="DR674" s="2"/>
      <c r="DS674" s="2"/>
      <c r="DT674" s="2"/>
      <c r="DU674" s="2">
        <v>1010</v>
      </c>
      <c r="DV674" s="2" t="s">
        <v>268</v>
      </c>
      <c r="DW674" s="2" t="s">
        <v>268</v>
      </c>
      <c r="DX674" s="2">
        <v>1</v>
      </c>
      <c r="DY674" s="2"/>
      <c r="DZ674" s="2"/>
      <c r="EA674" s="2"/>
      <c r="EB674" s="2"/>
      <c r="EC674" s="2"/>
      <c r="ED674" s="2"/>
      <c r="EE674" s="2">
        <v>16510515</v>
      </c>
      <c r="EF674" s="2">
        <v>2</v>
      </c>
      <c r="EG674" s="2" t="s">
        <v>20</v>
      </c>
      <c r="EH674" s="2">
        <v>0</v>
      </c>
      <c r="EI674" s="2" t="s">
        <v>6</v>
      </c>
      <c r="EJ674" s="2">
        <v>1</v>
      </c>
      <c r="EK674" s="2">
        <v>17001</v>
      </c>
      <c r="EL674" s="2" t="s">
        <v>827</v>
      </c>
      <c r="EM674" s="2" t="s">
        <v>828</v>
      </c>
      <c r="EN674" s="2"/>
      <c r="EO674" s="2" t="s">
        <v>6</v>
      </c>
      <c r="EP674" s="2"/>
      <c r="EQ674" s="2">
        <v>0</v>
      </c>
      <c r="ER674" s="2">
        <v>0</v>
      </c>
      <c r="ES674" s="2">
        <v>0</v>
      </c>
      <c r="ET674" s="2">
        <v>0</v>
      </c>
      <c r="EU674" s="2">
        <v>0</v>
      </c>
      <c r="EV674" s="2">
        <v>0</v>
      </c>
      <c r="EW674" s="2">
        <v>0</v>
      </c>
      <c r="EX674" s="2">
        <v>0</v>
      </c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>
        <v>0</v>
      </c>
      <c r="FR674" s="2">
        <f t="shared" si="786"/>
        <v>0</v>
      </c>
      <c r="FS674" s="2">
        <v>0</v>
      </c>
      <c r="FT674" s="2" t="s">
        <v>23</v>
      </c>
      <c r="FU674" s="2" t="s">
        <v>24</v>
      </c>
      <c r="FV674" s="2"/>
      <c r="FW674" s="2"/>
      <c r="FX674" s="2">
        <v>115.2</v>
      </c>
      <c r="FY674" s="2">
        <v>70.55</v>
      </c>
      <c r="FZ674" s="2"/>
      <c r="GA674" s="2" t="s">
        <v>6</v>
      </c>
      <c r="GB674" s="2"/>
      <c r="GC674" s="2"/>
      <c r="GD674" s="2">
        <v>0</v>
      </c>
      <c r="GE674" s="2"/>
      <c r="GF674" s="2">
        <v>586033462</v>
      </c>
      <c r="GG674" s="2">
        <v>2</v>
      </c>
      <c r="GH674" s="2">
        <v>1</v>
      </c>
      <c r="GI674" s="2">
        <v>-2</v>
      </c>
      <c r="GJ674" s="2">
        <v>0</v>
      </c>
      <c r="GK674" s="2">
        <f>ROUND(R674*(R12)/100,2)</f>
        <v>0</v>
      </c>
      <c r="GL674" s="2">
        <f t="shared" si="787"/>
        <v>0</v>
      </c>
      <c r="GM674" s="2">
        <f t="shared" si="788"/>
        <v>0</v>
      </c>
      <c r="GN674" s="2">
        <f t="shared" si="789"/>
        <v>0</v>
      </c>
      <c r="GO674" s="2">
        <f t="shared" si="790"/>
        <v>0</v>
      </c>
      <c r="GP674" s="2">
        <f t="shared" si="791"/>
        <v>0</v>
      </c>
      <c r="GQ674" s="2"/>
      <c r="GR674" s="2">
        <v>0</v>
      </c>
      <c r="GS674" s="2">
        <v>3</v>
      </c>
      <c r="GT674" s="2">
        <v>0</v>
      </c>
      <c r="GU674" s="2" t="s">
        <v>6</v>
      </c>
      <c r="GV674" s="2">
        <f t="shared" si="792"/>
        <v>0</v>
      </c>
      <c r="GW674" s="2">
        <v>1</v>
      </c>
      <c r="GX674" s="2">
        <f t="shared" si="793"/>
        <v>0</v>
      </c>
      <c r="GY674" s="2"/>
      <c r="GZ674" s="2"/>
      <c r="HA674" s="2">
        <v>0</v>
      </c>
      <c r="HB674" s="2">
        <v>0</v>
      </c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>
        <v>0</v>
      </c>
      <c r="IL674" s="2"/>
      <c r="IM674" s="2"/>
      <c r="IN674" s="2"/>
      <c r="IO674" s="2"/>
      <c r="IP674" s="2"/>
      <c r="IQ674" s="2"/>
      <c r="IR674" s="2"/>
      <c r="IS674" s="2"/>
      <c r="IT674" s="2"/>
      <c r="IU674" s="2"/>
    </row>
    <row r="675" spans="1:255" x14ac:dyDescent="0.2">
      <c r="A675">
        <v>18</v>
      </c>
      <c r="B675">
        <v>1</v>
      </c>
      <c r="C675">
        <v>1521</v>
      </c>
      <c r="E675" t="s">
        <v>986</v>
      </c>
      <c r="F675" t="s">
        <v>987</v>
      </c>
      <c r="G675" t="s">
        <v>988</v>
      </c>
      <c r="H675" t="s">
        <v>268</v>
      </c>
      <c r="I675">
        <f>I669*J675</f>
        <v>2</v>
      </c>
      <c r="J675">
        <v>10</v>
      </c>
      <c r="O675">
        <f t="shared" si="757"/>
        <v>0</v>
      </c>
      <c r="P675">
        <f t="shared" si="758"/>
        <v>0</v>
      </c>
      <c r="Q675">
        <f t="shared" si="759"/>
        <v>0</v>
      </c>
      <c r="R675">
        <f t="shared" si="760"/>
        <v>0</v>
      </c>
      <c r="S675">
        <f t="shared" si="761"/>
        <v>0</v>
      </c>
      <c r="T675">
        <f t="shared" si="762"/>
        <v>0</v>
      </c>
      <c r="U675">
        <f t="shared" si="763"/>
        <v>0</v>
      </c>
      <c r="V675">
        <f t="shared" si="764"/>
        <v>0</v>
      </c>
      <c r="W675">
        <f t="shared" si="765"/>
        <v>0</v>
      </c>
      <c r="X675">
        <f t="shared" si="766"/>
        <v>0</v>
      </c>
      <c r="Y675">
        <f t="shared" si="767"/>
        <v>0</v>
      </c>
      <c r="AA675">
        <v>16688586</v>
      </c>
      <c r="AB675">
        <f t="shared" si="768"/>
        <v>0</v>
      </c>
      <c r="AC675">
        <f t="shared" si="769"/>
        <v>0</v>
      </c>
      <c r="AD675">
        <f t="shared" si="794"/>
        <v>0</v>
      </c>
      <c r="AE675">
        <f t="shared" si="795"/>
        <v>0</v>
      </c>
      <c r="AF675">
        <f t="shared" si="795"/>
        <v>0</v>
      </c>
      <c r="AG675">
        <f t="shared" si="772"/>
        <v>0</v>
      </c>
      <c r="AH675">
        <f t="shared" si="796"/>
        <v>0</v>
      </c>
      <c r="AI675">
        <f t="shared" si="796"/>
        <v>0</v>
      </c>
      <c r="AJ675">
        <f t="shared" si="774"/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115</v>
      </c>
      <c r="AU675">
        <v>71</v>
      </c>
      <c r="AV675">
        <v>1</v>
      </c>
      <c r="AW675">
        <v>1</v>
      </c>
      <c r="AZ675">
        <v>7.13</v>
      </c>
      <c r="BA675">
        <v>1</v>
      </c>
      <c r="BB675">
        <v>1</v>
      </c>
      <c r="BC675">
        <v>7.13</v>
      </c>
      <c r="BD675" t="s">
        <v>6</v>
      </c>
      <c r="BE675" t="s">
        <v>6</v>
      </c>
      <c r="BF675" t="s">
        <v>6</v>
      </c>
      <c r="BG675" t="s">
        <v>6</v>
      </c>
      <c r="BH675">
        <v>3</v>
      </c>
      <c r="BI675">
        <v>1</v>
      </c>
      <c r="BJ675" t="s">
        <v>6</v>
      </c>
      <c r="BM675">
        <v>17001</v>
      </c>
      <c r="BN675">
        <v>0</v>
      </c>
      <c r="BO675" t="s">
        <v>6</v>
      </c>
      <c r="BP675">
        <v>0</v>
      </c>
      <c r="BQ675">
        <v>2</v>
      </c>
      <c r="BR675">
        <v>0</v>
      </c>
      <c r="BS675">
        <v>1</v>
      </c>
      <c r="BT675">
        <v>1</v>
      </c>
      <c r="BU675">
        <v>1</v>
      </c>
      <c r="BV675">
        <v>1</v>
      </c>
      <c r="BW675">
        <v>1</v>
      </c>
      <c r="BX675">
        <v>1</v>
      </c>
      <c r="BY675" t="s">
        <v>6</v>
      </c>
      <c r="BZ675">
        <v>128</v>
      </c>
      <c r="CA675">
        <v>83</v>
      </c>
      <c r="CF675">
        <v>0</v>
      </c>
      <c r="CG675">
        <v>0</v>
      </c>
      <c r="CM675">
        <v>0</v>
      </c>
      <c r="CN675" t="s">
        <v>6</v>
      </c>
      <c r="CO675">
        <v>0</v>
      </c>
      <c r="CP675">
        <f t="shared" si="775"/>
        <v>0</v>
      </c>
      <c r="CQ675">
        <f t="shared" si="776"/>
        <v>0</v>
      </c>
      <c r="CR675">
        <f t="shared" si="777"/>
        <v>0</v>
      </c>
      <c r="CS675">
        <f t="shared" si="778"/>
        <v>0</v>
      </c>
      <c r="CT675">
        <f t="shared" si="779"/>
        <v>0</v>
      </c>
      <c r="CU675">
        <f t="shared" si="780"/>
        <v>0</v>
      </c>
      <c r="CV675">
        <f t="shared" si="781"/>
        <v>0</v>
      </c>
      <c r="CW675">
        <f t="shared" si="782"/>
        <v>0</v>
      </c>
      <c r="CX675">
        <f t="shared" si="783"/>
        <v>0</v>
      </c>
      <c r="CY675">
        <f t="shared" si="784"/>
        <v>0</v>
      </c>
      <c r="CZ675">
        <f t="shared" si="785"/>
        <v>0</v>
      </c>
      <c r="DC675" t="s">
        <v>6</v>
      </c>
      <c r="DD675" t="s">
        <v>6</v>
      </c>
      <c r="DE675" t="s">
        <v>6</v>
      </c>
      <c r="DF675" t="s">
        <v>6</v>
      </c>
      <c r="DG675" t="s">
        <v>6</v>
      </c>
      <c r="DH675" t="s">
        <v>6</v>
      </c>
      <c r="DI675" t="s">
        <v>6</v>
      </c>
      <c r="DJ675" t="s">
        <v>6</v>
      </c>
      <c r="DK675" t="s">
        <v>6</v>
      </c>
      <c r="DL675" t="s">
        <v>6</v>
      </c>
      <c r="DM675" t="s">
        <v>6</v>
      </c>
      <c r="DN675">
        <v>0</v>
      </c>
      <c r="DO675">
        <v>0</v>
      </c>
      <c r="DP675">
        <v>1</v>
      </c>
      <c r="DQ675">
        <v>1</v>
      </c>
      <c r="DU675">
        <v>1010</v>
      </c>
      <c r="DV675" t="s">
        <v>268</v>
      </c>
      <c r="DW675" t="s">
        <v>268</v>
      </c>
      <c r="DX675">
        <v>1</v>
      </c>
      <c r="EE675">
        <v>16510515</v>
      </c>
      <c r="EF675">
        <v>2</v>
      </c>
      <c r="EG675" t="s">
        <v>20</v>
      </c>
      <c r="EH675">
        <v>0</v>
      </c>
      <c r="EI675" t="s">
        <v>6</v>
      </c>
      <c r="EJ675">
        <v>1</v>
      </c>
      <c r="EK675">
        <v>17001</v>
      </c>
      <c r="EL675" t="s">
        <v>827</v>
      </c>
      <c r="EM675" t="s">
        <v>828</v>
      </c>
      <c r="EO675" t="s">
        <v>6</v>
      </c>
      <c r="EQ675">
        <v>0</v>
      </c>
      <c r="ER675">
        <v>0</v>
      </c>
      <c r="ES675">
        <v>0</v>
      </c>
      <c r="ET675">
        <v>0</v>
      </c>
      <c r="EU675">
        <v>0</v>
      </c>
      <c r="EV675">
        <v>0</v>
      </c>
      <c r="EW675">
        <v>0</v>
      </c>
      <c r="EX675">
        <v>0</v>
      </c>
      <c r="FQ675">
        <v>0</v>
      </c>
      <c r="FR675">
        <f t="shared" si="786"/>
        <v>0</v>
      </c>
      <c r="FS675">
        <v>0</v>
      </c>
      <c r="FT675" t="s">
        <v>23</v>
      </c>
      <c r="FU675" t="s">
        <v>24</v>
      </c>
      <c r="FX675">
        <v>115.2</v>
      </c>
      <c r="FY675">
        <v>70.55</v>
      </c>
      <c r="GA675" t="s">
        <v>6</v>
      </c>
      <c r="GD675">
        <v>0</v>
      </c>
      <c r="GF675">
        <v>586033462</v>
      </c>
      <c r="GG675">
        <v>1</v>
      </c>
      <c r="GH675">
        <v>1</v>
      </c>
      <c r="GI675">
        <v>4</v>
      </c>
      <c r="GJ675">
        <v>0</v>
      </c>
      <c r="GK675">
        <f>ROUND(R675*(S12)/100,2)</f>
        <v>0</v>
      </c>
      <c r="GL675">
        <f t="shared" si="787"/>
        <v>0</v>
      </c>
      <c r="GM675">
        <f t="shared" si="788"/>
        <v>0</v>
      </c>
      <c r="GN675">
        <f t="shared" si="789"/>
        <v>0</v>
      </c>
      <c r="GO675">
        <f t="shared" si="790"/>
        <v>0</v>
      </c>
      <c r="GP675">
        <f t="shared" si="791"/>
        <v>0</v>
      </c>
      <c r="GR675">
        <v>0</v>
      </c>
      <c r="GS675">
        <v>3</v>
      </c>
      <c r="GT675">
        <v>0</v>
      </c>
      <c r="GU675" t="s">
        <v>6</v>
      </c>
      <c r="GV675">
        <f t="shared" si="792"/>
        <v>0</v>
      </c>
      <c r="GW675">
        <v>1</v>
      </c>
      <c r="GX675">
        <f t="shared" si="793"/>
        <v>0</v>
      </c>
      <c r="HA675">
        <v>0</v>
      </c>
      <c r="HB675">
        <v>0</v>
      </c>
      <c r="IK675">
        <v>0</v>
      </c>
    </row>
    <row r="676" spans="1:255" x14ac:dyDescent="0.2">
      <c r="A676" s="2">
        <v>18</v>
      </c>
      <c r="B676" s="2">
        <v>1</v>
      </c>
      <c r="C676" s="2">
        <v>1516</v>
      </c>
      <c r="D676" s="2"/>
      <c r="E676" s="2" t="s">
        <v>989</v>
      </c>
      <c r="F676" s="2" t="s">
        <v>990</v>
      </c>
      <c r="G676" s="2" t="s">
        <v>991</v>
      </c>
      <c r="H676" s="2" t="s">
        <v>181</v>
      </c>
      <c r="I676" s="2">
        <f>I668*J676</f>
        <v>0.6</v>
      </c>
      <c r="J676" s="2">
        <v>2.9999999999999996</v>
      </c>
      <c r="K676" s="2"/>
      <c r="L676" s="2"/>
      <c r="M676" s="2"/>
      <c r="N676" s="2"/>
      <c r="O676" s="2">
        <f t="shared" si="757"/>
        <v>127.09</v>
      </c>
      <c r="P676" s="2">
        <f t="shared" si="758"/>
        <v>127.09</v>
      </c>
      <c r="Q676" s="2">
        <f t="shared" si="759"/>
        <v>0</v>
      </c>
      <c r="R676" s="2">
        <f t="shared" si="760"/>
        <v>0</v>
      </c>
      <c r="S676" s="2">
        <f t="shared" si="761"/>
        <v>0</v>
      </c>
      <c r="T676" s="2">
        <f t="shared" si="762"/>
        <v>0</v>
      </c>
      <c r="U676" s="2">
        <f t="shared" si="763"/>
        <v>0</v>
      </c>
      <c r="V676" s="2">
        <f t="shared" si="764"/>
        <v>0</v>
      </c>
      <c r="W676" s="2">
        <f t="shared" si="765"/>
        <v>0</v>
      </c>
      <c r="X676" s="2">
        <f t="shared" si="766"/>
        <v>0</v>
      </c>
      <c r="Y676" s="2">
        <f t="shared" si="767"/>
        <v>0</v>
      </c>
      <c r="Z676" s="2"/>
      <c r="AA676" s="2">
        <v>16688585</v>
      </c>
      <c r="AB676" s="2">
        <f t="shared" si="768"/>
        <v>211.81</v>
      </c>
      <c r="AC676" s="2">
        <f t="shared" si="769"/>
        <v>211.81</v>
      </c>
      <c r="AD676" s="2">
        <f t="shared" si="794"/>
        <v>0</v>
      </c>
      <c r="AE676" s="2">
        <f t="shared" si="795"/>
        <v>0</v>
      </c>
      <c r="AF676" s="2">
        <f t="shared" si="795"/>
        <v>0</v>
      </c>
      <c r="AG676" s="2">
        <f t="shared" si="772"/>
        <v>0</v>
      </c>
      <c r="AH676" s="2">
        <f t="shared" si="796"/>
        <v>0</v>
      </c>
      <c r="AI676" s="2">
        <f t="shared" si="796"/>
        <v>0</v>
      </c>
      <c r="AJ676" s="2">
        <f t="shared" si="774"/>
        <v>0</v>
      </c>
      <c r="AK676" s="2">
        <v>211.81</v>
      </c>
      <c r="AL676" s="2">
        <v>211.81</v>
      </c>
      <c r="AM676" s="2">
        <v>0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  <c r="AS676" s="2">
        <v>0</v>
      </c>
      <c r="AT676" s="2">
        <v>115</v>
      </c>
      <c r="AU676" s="2">
        <v>71</v>
      </c>
      <c r="AV676" s="2">
        <v>1</v>
      </c>
      <c r="AW676" s="2">
        <v>1</v>
      </c>
      <c r="AX676" s="2"/>
      <c r="AY676" s="2"/>
      <c r="AZ676" s="2">
        <v>1</v>
      </c>
      <c r="BA676" s="2">
        <v>1</v>
      </c>
      <c r="BB676" s="2">
        <v>1</v>
      </c>
      <c r="BC676" s="2">
        <v>1</v>
      </c>
      <c r="BD676" s="2" t="s">
        <v>6</v>
      </c>
      <c r="BE676" s="2" t="s">
        <v>6</v>
      </c>
      <c r="BF676" s="2" t="s">
        <v>6</v>
      </c>
      <c r="BG676" s="2" t="s">
        <v>6</v>
      </c>
      <c r="BH676" s="2">
        <v>3</v>
      </c>
      <c r="BI676" s="2">
        <v>1</v>
      </c>
      <c r="BJ676" s="2" t="s">
        <v>992</v>
      </c>
      <c r="BK676" s="2"/>
      <c r="BL676" s="2"/>
      <c r="BM676" s="2">
        <v>17001</v>
      </c>
      <c r="BN676" s="2">
        <v>0</v>
      </c>
      <c r="BO676" s="2" t="s">
        <v>6</v>
      </c>
      <c r="BP676" s="2">
        <v>0</v>
      </c>
      <c r="BQ676" s="2">
        <v>2</v>
      </c>
      <c r="BR676" s="2">
        <v>0</v>
      </c>
      <c r="BS676" s="2">
        <v>1</v>
      </c>
      <c r="BT676" s="2">
        <v>1</v>
      </c>
      <c r="BU676" s="2">
        <v>1</v>
      </c>
      <c r="BV676" s="2">
        <v>1</v>
      </c>
      <c r="BW676" s="2">
        <v>1</v>
      </c>
      <c r="BX676" s="2">
        <v>1</v>
      </c>
      <c r="BY676" s="2" t="s">
        <v>6</v>
      </c>
      <c r="BZ676" s="2">
        <v>128</v>
      </c>
      <c r="CA676" s="2">
        <v>83</v>
      </c>
      <c r="CB676" s="2"/>
      <c r="CC676" s="2"/>
      <c r="CD676" s="2"/>
      <c r="CE676" s="2"/>
      <c r="CF676" s="2">
        <v>0</v>
      </c>
      <c r="CG676" s="2">
        <v>0</v>
      </c>
      <c r="CH676" s="2"/>
      <c r="CI676" s="2"/>
      <c r="CJ676" s="2"/>
      <c r="CK676" s="2"/>
      <c r="CL676" s="2"/>
      <c r="CM676" s="2">
        <v>0</v>
      </c>
      <c r="CN676" s="2" t="s">
        <v>6</v>
      </c>
      <c r="CO676" s="2">
        <v>0</v>
      </c>
      <c r="CP676" s="2">
        <f t="shared" si="775"/>
        <v>127.09</v>
      </c>
      <c r="CQ676" s="2">
        <f t="shared" si="776"/>
        <v>211.81</v>
      </c>
      <c r="CR676" s="2">
        <f t="shared" si="777"/>
        <v>0</v>
      </c>
      <c r="CS676" s="2">
        <f t="shared" si="778"/>
        <v>0</v>
      </c>
      <c r="CT676" s="2">
        <f t="shared" si="779"/>
        <v>0</v>
      </c>
      <c r="CU676" s="2">
        <f t="shared" si="780"/>
        <v>0</v>
      </c>
      <c r="CV676" s="2">
        <f t="shared" si="781"/>
        <v>0</v>
      </c>
      <c r="CW676" s="2">
        <f t="shared" si="782"/>
        <v>0</v>
      </c>
      <c r="CX676" s="2">
        <f t="shared" si="783"/>
        <v>0</v>
      </c>
      <c r="CY676" s="2">
        <f t="shared" si="784"/>
        <v>0</v>
      </c>
      <c r="CZ676" s="2">
        <f t="shared" si="785"/>
        <v>0</v>
      </c>
      <c r="DA676" s="2"/>
      <c r="DB676" s="2"/>
      <c r="DC676" s="2" t="s">
        <v>6</v>
      </c>
      <c r="DD676" s="2" t="s">
        <v>6</v>
      </c>
      <c r="DE676" s="2" t="s">
        <v>6</v>
      </c>
      <c r="DF676" s="2" t="s">
        <v>6</v>
      </c>
      <c r="DG676" s="2" t="s">
        <v>6</v>
      </c>
      <c r="DH676" s="2" t="s">
        <v>6</v>
      </c>
      <c r="DI676" s="2" t="s">
        <v>6</v>
      </c>
      <c r="DJ676" s="2" t="s">
        <v>6</v>
      </c>
      <c r="DK676" s="2" t="s">
        <v>6</v>
      </c>
      <c r="DL676" s="2" t="s">
        <v>6</v>
      </c>
      <c r="DM676" s="2" t="s">
        <v>6</v>
      </c>
      <c r="DN676" s="2">
        <v>0</v>
      </c>
      <c r="DO676" s="2">
        <v>0</v>
      </c>
      <c r="DP676" s="2">
        <v>1</v>
      </c>
      <c r="DQ676" s="2">
        <v>1</v>
      </c>
      <c r="DR676" s="2"/>
      <c r="DS676" s="2"/>
      <c r="DT676" s="2"/>
      <c r="DU676" s="2">
        <v>1005</v>
      </c>
      <c r="DV676" s="2" t="s">
        <v>181</v>
      </c>
      <c r="DW676" s="2" t="s">
        <v>181</v>
      </c>
      <c r="DX676" s="2">
        <v>1</v>
      </c>
      <c r="DY676" s="2"/>
      <c r="DZ676" s="2"/>
      <c r="EA676" s="2"/>
      <c r="EB676" s="2"/>
      <c r="EC676" s="2"/>
      <c r="ED676" s="2"/>
      <c r="EE676" s="2">
        <v>16510515</v>
      </c>
      <c r="EF676" s="2">
        <v>2</v>
      </c>
      <c r="EG676" s="2" t="s">
        <v>20</v>
      </c>
      <c r="EH676" s="2">
        <v>0</v>
      </c>
      <c r="EI676" s="2" t="s">
        <v>6</v>
      </c>
      <c r="EJ676" s="2">
        <v>1</v>
      </c>
      <c r="EK676" s="2">
        <v>17001</v>
      </c>
      <c r="EL676" s="2" t="s">
        <v>827</v>
      </c>
      <c r="EM676" s="2" t="s">
        <v>828</v>
      </c>
      <c r="EN676" s="2"/>
      <c r="EO676" s="2" t="s">
        <v>6</v>
      </c>
      <c r="EP676" s="2"/>
      <c r="EQ676" s="2">
        <v>0</v>
      </c>
      <c r="ER676" s="2">
        <v>211.81</v>
      </c>
      <c r="ES676" s="2">
        <v>211.81</v>
      </c>
      <c r="ET676" s="2">
        <v>0</v>
      </c>
      <c r="EU676" s="2">
        <v>0</v>
      </c>
      <c r="EV676" s="2">
        <v>0</v>
      </c>
      <c r="EW676" s="2">
        <v>0</v>
      </c>
      <c r="EX676" s="2">
        <v>0</v>
      </c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>
        <v>0</v>
      </c>
      <c r="FR676" s="2">
        <f t="shared" si="786"/>
        <v>0</v>
      </c>
      <c r="FS676" s="2">
        <v>0</v>
      </c>
      <c r="FT676" s="2" t="s">
        <v>23</v>
      </c>
      <c r="FU676" s="2" t="s">
        <v>24</v>
      </c>
      <c r="FV676" s="2"/>
      <c r="FW676" s="2"/>
      <c r="FX676" s="2">
        <v>115.2</v>
      </c>
      <c r="FY676" s="2">
        <v>70.55</v>
      </c>
      <c r="FZ676" s="2"/>
      <c r="GA676" s="2" t="s">
        <v>6</v>
      </c>
      <c r="GB676" s="2"/>
      <c r="GC676" s="2"/>
      <c r="GD676" s="2">
        <v>0</v>
      </c>
      <c r="GE676" s="2"/>
      <c r="GF676" s="2">
        <v>-95337833</v>
      </c>
      <c r="GG676" s="2">
        <v>2</v>
      </c>
      <c r="GH676" s="2">
        <v>1</v>
      </c>
      <c r="GI676" s="2">
        <v>-2</v>
      </c>
      <c r="GJ676" s="2">
        <v>0</v>
      </c>
      <c r="GK676" s="2">
        <f>ROUND(R676*(R12)/100,2)</f>
        <v>0</v>
      </c>
      <c r="GL676" s="2">
        <f t="shared" si="787"/>
        <v>0</v>
      </c>
      <c r="GM676" s="2">
        <f t="shared" si="788"/>
        <v>127.09</v>
      </c>
      <c r="GN676" s="2">
        <f t="shared" si="789"/>
        <v>127.09</v>
      </c>
      <c r="GO676" s="2">
        <f t="shared" si="790"/>
        <v>0</v>
      </c>
      <c r="GP676" s="2">
        <f t="shared" si="791"/>
        <v>0</v>
      </c>
      <c r="GQ676" s="2"/>
      <c r="GR676" s="2">
        <v>0</v>
      </c>
      <c r="GS676" s="2">
        <v>3</v>
      </c>
      <c r="GT676" s="2">
        <v>0</v>
      </c>
      <c r="GU676" s="2" t="s">
        <v>6</v>
      </c>
      <c r="GV676" s="2">
        <f t="shared" si="792"/>
        <v>0</v>
      </c>
      <c r="GW676" s="2">
        <v>1</v>
      </c>
      <c r="GX676" s="2">
        <f t="shared" si="793"/>
        <v>0</v>
      </c>
      <c r="GY676" s="2"/>
      <c r="GZ676" s="2"/>
      <c r="HA676" s="2">
        <v>0</v>
      </c>
      <c r="HB676" s="2">
        <v>0</v>
      </c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>
        <v>0</v>
      </c>
      <c r="IL676" s="2"/>
      <c r="IM676" s="2"/>
      <c r="IN676" s="2"/>
      <c r="IO676" s="2"/>
      <c r="IP676" s="2"/>
      <c r="IQ676" s="2"/>
      <c r="IR676" s="2"/>
      <c r="IS676" s="2"/>
      <c r="IT676" s="2"/>
      <c r="IU676" s="2"/>
    </row>
    <row r="677" spans="1:255" x14ac:dyDescent="0.2">
      <c r="A677">
        <v>18</v>
      </c>
      <c r="B677">
        <v>1</v>
      </c>
      <c r="C677">
        <v>1522</v>
      </c>
      <c r="E677" t="s">
        <v>989</v>
      </c>
      <c r="F677" t="s">
        <v>990</v>
      </c>
      <c r="G677" t="s">
        <v>991</v>
      </c>
      <c r="H677" t="s">
        <v>181</v>
      </c>
      <c r="I677">
        <f>I669*J677</f>
        <v>0.6</v>
      </c>
      <c r="J677">
        <v>2.9999999999999996</v>
      </c>
      <c r="O677">
        <f t="shared" si="757"/>
        <v>906.12</v>
      </c>
      <c r="P677">
        <f t="shared" si="758"/>
        <v>906.12</v>
      </c>
      <c r="Q677">
        <f t="shared" si="759"/>
        <v>0</v>
      </c>
      <c r="R677">
        <f t="shared" si="760"/>
        <v>0</v>
      </c>
      <c r="S677">
        <f t="shared" si="761"/>
        <v>0</v>
      </c>
      <c r="T677">
        <f t="shared" si="762"/>
        <v>0</v>
      </c>
      <c r="U677">
        <f t="shared" si="763"/>
        <v>0</v>
      </c>
      <c r="V677">
        <f t="shared" si="764"/>
        <v>0</v>
      </c>
      <c r="W677">
        <f t="shared" si="765"/>
        <v>0</v>
      </c>
      <c r="X677">
        <f t="shared" si="766"/>
        <v>0</v>
      </c>
      <c r="Y677">
        <f t="shared" si="767"/>
        <v>0</v>
      </c>
      <c r="AA677">
        <v>16688586</v>
      </c>
      <c r="AB677">
        <f t="shared" si="768"/>
        <v>211.81</v>
      </c>
      <c r="AC677">
        <f t="shared" si="769"/>
        <v>211.81</v>
      </c>
      <c r="AD677">
        <f t="shared" si="794"/>
        <v>0</v>
      </c>
      <c r="AE677">
        <f t="shared" si="795"/>
        <v>0</v>
      </c>
      <c r="AF677">
        <f t="shared" si="795"/>
        <v>0</v>
      </c>
      <c r="AG677">
        <f t="shared" si="772"/>
        <v>0</v>
      </c>
      <c r="AH677">
        <f t="shared" si="796"/>
        <v>0</v>
      </c>
      <c r="AI677">
        <f t="shared" si="796"/>
        <v>0</v>
      </c>
      <c r="AJ677">
        <f t="shared" si="774"/>
        <v>0</v>
      </c>
      <c r="AK677">
        <v>211.81</v>
      </c>
      <c r="AL677">
        <v>211.81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115</v>
      </c>
      <c r="AU677">
        <v>71</v>
      </c>
      <c r="AV677">
        <v>1</v>
      </c>
      <c r="AW677">
        <v>1</v>
      </c>
      <c r="AZ677">
        <v>7.13</v>
      </c>
      <c r="BA677">
        <v>1</v>
      </c>
      <c r="BB677">
        <v>1</v>
      </c>
      <c r="BC677">
        <v>7.13</v>
      </c>
      <c r="BD677" t="s">
        <v>6</v>
      </c>
      <c r="BE677" t="s">
        <v>6</v>
      </c>
      <c r="BF677" t="s">
        <v>6</v>
      </c>
      <c r="BG677" t="s">
        <v>6</v>
      </c>
      <c r="BH677">
        <v>3</v>
      </c>
      <c r="BI677">
        <v>1</v>
      </c>
      <c r="BJ677" t="s">
        <v>992</v>
      </c>
      <c r="BM677">
        <v>17001</v>
      </c>
      <c r="BN677">
        <v>0</v>
      </c>
      <c r="BO677" t="s">
        <v>6</v>
      </c>
      <c r="BP677">
        <v>0</v>
      </c>
      <c r="BQ677">
        <v>2</v>
      </c>
      <c r="BR677">
        <v>0</v>
      </c>
      <c r="BS677">
        <v>1</v>
      </c>
      <c r="BT677">
        <v>1</v>
      </c>
      <c r="BU677">
        <v>1</v>
      </c>
      <c r="BV677">
        <v>1</v>
      </c>
      <c r="BW677">
        <v>1</v>
      </c>
      <c r="BX677">
        <v>1</v>
      </c>
      <c r="BY677" t="s">
        <v>6</v>
      </c>
      <c r="BZ677">
        <v>128</v>
      </c>
      <c r="CA677">
        <v>83</v>
      </c>
      <c r="CF677">
        <v>0</v>
      </c>
      <c r="CG677">
        <v>0</v>
      </c>
      <c r="CM677">
        <v>0</v>
      </c>
      <c r="CN677" t="s">
        <v>6</v>
      </c>
      <c r="CO677">
        <v>0</v>
      </c>
      <c r="CP677">
        <f t="shared" si="775"/>
        <v>906.12</v>
      </c>
      <c r="CQ677">
        <f t="shared" si="776"/>
        <v>1510.2053000000001</v>
      </c>
      <c r="CR677">
        <f t="shared" si="777"/>
        <v>0</v>
      </c>
      <c r="CS677">
        <f t="shared" si="778"/>
        <v>0</v>
      </c>
      <c r="CT677">
        <f t="shared" si="779"/>
        <v>0</v>
      </c>
      <c r="CU677">
        <f t="shared" si="780"/>
        <v>0</v>
      </c>
      <c r="CV677">
        <f t="shared" si="781"/>
        <v>0</v>
      </c>
      <c r="CW677">
        <f t="shared" si="782"/>
        <v>0</v>
      </c>
      <c r="CX677">
        <f t="shared" si="783"/>
        <v>0</v>
      </c>
      <c r="CY677">
        <f t="shared" si="784"/>
        <v>0</v>
      </c>
      <c r="CZ677">
        <f t="shared" si="785"/>
        <v>0</v>
      </c>
      <c r="DC677" t="s">
        <v>6</v>
      </c>
      <c r="DD677" t="s">
        <v>6</v>
      </c>
      <c r="DE677" t="s">
        <v>6</v>
      </c>
      <c r="DF677" t="s">
        <v>6</v>
      </c>
      <c r="DG677" t="s">
        <v>6</v>
      </c>
      <c r="DH677" t="s">
        <v>6</v>
      </c>
      <c r="DI677" t="s">
        <v>6</v>
      </c>
      <c r="DJ677" t="s">
        <v>6</v>
      </c>
      <c r="DK677" t="s">
        <v>6</v>
      </c>
      <c r="DL677" t="s">
        <v>6</v>
      </c>
      <c r="DM677" t="s">
        <v>6</v>
      </c>
      <c r="DN677">
        <v>0</v>
      </c>
      <c r="DO677">
        <v>0</v>
      </c>
      <c r="DP677">
        <v>1</v>
      </c>
      <c r="DQ677">
        <v>1</v>
      </c>
      <c r="DU677">
        <v>1005</v>
      </c>
      <c r="DV677" t="s">
        <v>181</v>
      </c>
      <c r="DW677" t="s">
        <v>181</v>
      </c>
      <c r="DX677">
        <v>1</v>
      </c>
      <c r="EE677">
        <v>16510515</v>
      </c>
      <c r="EF677">
        <v>2</v>
      </c>
      <c r="EG677" t="s">
        <v>20</v>
      </c>
      <c r="EH677">
        <v>0</v>
      </c>
      <c r="EI677" t="s">
        <v>6</v>
      </c>
      <c r="EJ677">
        <v>1</v>
      </c>
      <c r="EK677">
        <v>17001</v>
      </c>
      <c r="EL677" t="s">
        <v>827</v>
      </c>
      <c r="EM677" t="s">
        <v>828</v>
      </c>
      <c r="EO677" t="s">
        <v>6</v>
      </c>
      <c r="EQ677">
        <v>0</v>
      </c>
      <c r="ER677">
        <v>211.81</v>
      </c>
      <c r="ES677">
        <v>211.81</v>
      </c>
      <c r="ET677">
        <v>0</v>
      </c>
      <c r="EU677">
        <v>0</v>
      </c>
      <c r="EV677">
        <v>0</v>
      </c>
      <c r="EW677">
        <v>0</v>
      </c>
      <c r="EX677">
        <v>0</v>
      </c>
      <c r="FQ677">
        <v>0</v>
      </c>
      <c r="FR677">
        <f t="shared" si="786"/>
        <v>0</v>
      </c>
      <c r="FS677">
        <v>0</v>
      </c>
      <c r="FT677" t="s">
        <v>23</v>
      </c>
      <c r="FU677" t="s">
        <v>24</v>
      </c>
      <c r="FX677">
        <v>115.2</v>
      </c>
      <c r="FY677">
        <v>70.55</v>
      </c>
      <c r="GA677" t="s">
        <v>6</v>
      </c>
      <c r="GD677">
        <v>0</v>
      </c>
      <c r="GF677">
        <v>-95337833</v>
      </c>
      <c r="GG677">
        <v>1</v>
      </c>
      <c r="GH677">
        <v>1</v>
      </c>
      <c r="GI677">
        <v>4</v>
      </c>
      <c r="GJ677">
        <v>0</v>
      </c>
      <c r="GK677">
        <f>ROUND(R677*(S12)/100,2)</f>
        <v>0</v>
      </c>
      <c r="GL677">
        <f t="shared" si="787"/>
        <v>0</v>
      </c>
      <c r="GM677">
        <f t="shared" si="788"/>
        <v>906.12</v>
      </c>
      <c r="GN677">
        <f t="shared" si="789"/>
        <v>906.12</v>
      </c>
      <c r="GO677">
        <f t="shared" si="790"/>
        <v>0</v>
      </c>
      <c r="GP677">
        <f t="shared" si="791"/>
        <v>0</v>
      </c>
      <c r="GR677">
        <v>0</v>
      </c>
      <c r="GS677">
        <v>3</v>
      </c>
      <c r="GT677">
        <v>0</v>
      </c>
      <c r="GU677" t="s">
        <v>6</v>
      </c>
      <c r="GV677">
        <f t="shared" si="792"/>
        <v>0</v>
      </c>
      <c r="GW677">
        <v>1</v>
      </c>
      <c r="GX677">
        <f t="shared" si="793"/>
        <v>0</v>
      </c>
      <c r="HA677">
        <v>0</v>
      </c>
      <c r="HB677">
        <v>0</v>
      </c>
      <c r="IK677">
        <v>0</v>
      </c>
    </row>
    <row r="678" spans="1:255" x14ac:dyDescent="0.2">
      <c r="A678" s="2">
        <v>17</v>
      </c>
      <c r="B678" s="2">
        <v>1</v>
      </c>
      <c r="C678" s="2">
        <f>ROW(SmtRes!A1528)</f>
        <v>1528</v>
      </c>
      <c r="D678" s="2">
        <f>ROW(EtalonRes!A1510)</f>
        <v>1510</v>
      </c>
      <c r="E678" s="2" t="s">
        <v>993</v>
      </c>
      <c r="F678" s="2" t="s">
        <v>769</v>
      </c>
      <c r="G678" s="2" t="s">
        <v>770</v>
      </c>
      <c r="H678" s="2" t="s">
        <v>53</v>
      </c>
      <c r="I678" s="2">
        <f>ROUND(33/100,9)</f>
        <v>0.33</v>
      </c>
      <c r="J678" s="2">
        <v>0</v>
      </c>
      <c r="K678" s="2"/>
      <c r="L678" s="2"/>
      <c r="M678" s="2"/>
      <c r="N678" s="2"/>
      <c r="O678" s="2">
        <f t="shared" si="757"/>
        <v>41.91</v>
      </c>
      <c r="P678" s="2">
        <f t="shared" si="758"/>
        <v>1.42</v>
      </c>
      <c r="Q678" s="2">
        <f t="shared" si="759"/>
        <v>18.36</v>
      </c>
      <c r="R678" s="2">
        <f t="shared" si="760"/>
        <v>0</v>
      </c>
      <c r="S678" s="2">
        <f t="shared" si="761"/>
        <v>22.13</v>
      </c>
      <c r="T678" s="2">
        <f t="shared" si="762"/>
        <v>0</v>
      </c>
      <c r="U678" s="2">
        <f t="shared" si="763"/>
        <v>1.9012949999999997</v>
      </c>
      <c r="V678" s="2">
        <f t="shared" si="764"/>
        <v>0</v>
      </c>
      <c r="W678" s="2">
        <f t="shared" si="765"/>
        <v>0</v>
      </c>
      <c r="X678" s="2">
        <f t="shared" si="766"/>
        <v>25.45</v>
      </c>
      <c r="Y678" s="2">
        <f t="shared" si="767"/>
        <v>15.71</v>
      </c>
      <c r="Z678" s="2"/>
      <c r="AA678" s="2">
        <v>16688585</v>
      </c>
      <c r="AB678" s="2">
        <f t="shared" si="768"/>
        <v>126.99550000000001</v>
      </c>
      <c r="AC678" s="2">
        <f t="shared" si="769"/>
        <v>4.29</v>
      </c>
      <c r="AD678" s="2">
        <f>ROUND(((((ET678*1.25))-((EU678*1.25)))+AE678),6)</f>
        <v>55.637500000000003</v>
      </c>
      <c r="AE678" s="2">
        <f>ROUND(((EU678*1.25)),6)</f>
        <v>0</v>
      </c>
      <c r="AF678" s="2">
        <f>ROUND(((EV678*1.15)),6)</f>
        <v>67.067999999999998</v>
      </c>
      <c r="AG678" s="2">
        <f t="shared" si="772"/>
        <v>0</v>
      </c>
      <c r="AH678" s="2">
        <f>((EW678*1.15))</f>
        <v>5.761499999999999</v>
      </c>
      <c r="AI678" s="2">
        <f>((EX678*1.25))</f>
        <v>0</v>
      </c>
      <c r="AJ678" s="2">
        <f t="shared" si="774"/>
        <v>0</v>
      </c>
      <c r="AK678" s="2">
        <v>107.12</v>
      </c>
      <c r="AL678" s="2">
        <v>4.29</v>
      </c>
      <c r="AM678" s="2">
        <v>44.51</v>
      </c>
      <c r="AN678" s="2">
        <v>0</v>
      </c>
      <c r="AO678" s="2">
        <v>58.32</v>
      </c>
      <c r="AP678" s="2">
        <v>0</v>
      </c>
      <c r="AQ678" s="2">
        <v>5.01</v>
      </c>
      <c r="AR678" s="2">
        <v>0</v>
      </c>
      <c r="AS678" s="2">
        <v>0</v>
      </c>
      <c r="AT678" s="2">
        <v>115</v>
      </c>
      <c r="AU678" s="2">
        <v>71</v>
      </c>
      <c r="AV678" s="2">
        <v>1</v>
      </c>
      <c r="AW678" s="2">
        <v>1</v>
      </c>
      <c r="AX678" s="2"/>
      <c r="AY678" s="2"/>
      <c r="AZ678" s="2">
        <v>1</v>
      </c>
      <c r="BA678" s="2">
        <v>1</v>
      </c>
      <c r="BB678" s="2">
        <v>1</v>
      </c>
      <c r="BC678" s="2">
        <v>1</v>
      </c>
      <c r="BD678" s="2" t="s">
        <v>6</v>
      </c>
      <c r="BE678" s="2" t="s">
        <v>6</v>
      </c>
      <c r="BF678" s="2" t="s">
        <v>6</v>
      </c>
      <c r="BG678" s="2" t="s">
        <v>6</v>
      </c>
      <c r="BH678" s="2">
        <v>0</v>
      </c>
      <c r="BI678" s="2">
        <v>1</v>
      </c>
      <c r="BJ678" s="2" t="s">
        <v>771</v>
      </c>
      <c r="BK678" s="2"/>
      <c r="BL678" s="2"/>
      <c r="BM678" s="2">
        <v>16001</v>
      </c>
      <c r="BN678" s="2">
        <v>0</v>
      </c>
      <c r="BO678" s="2" t="s">
        <v>6</v>
      </c>
      <c r="BP678" s="2">
        <v>0</v>
      </c>
      <c r="BQ678" s="2">
        <v>2</v>
      </c>
      <c r="BR678" s="2">
        <v>0</v>
      </c>
      <c r="BS678" s="2">
        <v>1</v>
      </c>
      <c r="BT678" s="2">
        <v>1</v>
      </c>
      <c r="BU678" s="2">
        <v>1</v>
      </c>
      <c r="BV678" s="2">
        <v>1</v>
      </c>
      <c r="BW678" s="2">
        <v>1</v>
      </c>
      <c r="BX678" s="2">
        <v>1</v>
      </c>
      <c r="BY678" s="2" t="s">
        <v>6</v>
      </c>
      <c r="BZ678" s="2">
        <v>128</v>
      </c>
      <c r="CA678" s="2">
        <v>83</v>
      </c>
      <c r="CB678" s="2"/>
      <c r="CC678" s="2"/>
      <c r="CD678" s="2"/>
      <c r="CE678" s="2"/>
      <c r="CF678" s="2">
        <v>0</v>
      </c>
      <c r="CG678" s="2">
        <v>0</v>
      </c>
      <c r="CH678" s="2"/>
      <c r="CI678" s="2"/>
      <c r="CJ678" s="2"/>
      <c r="CK678" s="2"/>
      <c r="CL678" s="2"/>
      <c r="CM678" s="2">
        <v>0</v>
      </c>
      <c r="CN678" s="2" t="s">
        <v>1583</v>
      </c>
      <c r="CO678" s="2">
        <v>0</v>
      </c>
      <c r="CP678" s="2">
        <f t="shared" si="775"/>
        <v>41.91</v>
      </c>
      <c r="CQ678" s="2">
        <f t="shared" si="776"/>
        <v>4.29</v>
      </c>
      <c r="CR678" s="2">
        <f t="shared" si="777"/>
        <v>55.637500000000003</v>
      </c>
      <c r="CS678" s="2">
        <f t="shared" si="778"/>
        <v>0</v>
      </c>
      <c r="CT678" s="2">
        <f t="shared" si="779"/>
        <v>67.067999999999998</v>
      </c>
      <c r="CU678" s="2">
        <f t="shared" si="780"/>
        <v>0</v>
      </c>
      <c r="CV678" s="2">
        <f t="shared" si="781"/>
        <v>5.761499999999999</v>
      </c>
      <c r="CW678" s="2">
        <f t="shared" si="782"/>
        <v>0</v>
      </c>
      <c r="CX678" s="2">
        <f t="shared" si="783"/>
        <v>0</v>
      </c>
      <c r="CY678" s="2">
        <f t="shared" si="784"/>
        <v>25.449499999999997</v>
      </c>
      <c r="CZ678" s="2">
        <f t="shared" si="785"/>
        <v>15.712300000000001</v>
      </c>
      <c r="DA678" s="2"/>
      <c r="DB678" s="2"/>
      <c r="DC678" s="2" t="s">
        <v>6</v>
      </c>
      <c r="DD678" s="2" t="s">
        <v>6</v>
      </c>
      <c r="DE678" s="2" t="s">
        <v>96</v>
      </c>
      <c r="DF678" s="2" t="s">
        <v>96</v>
      </c>
      <c r="DG678" s="2" t="s">
        <v>97</v>
      </c>
      <c r="DH678" s="2" t="s">
        <v>6</v>
      </c>
      <c r="DI678" s="2" t="s">
        <v>97</v>
      </c>
      <c r="DJ678" s="2" t="s">
        <v>96</v>
      </c>
      <c r="DK678" s="2" t="s">
        <v>6</v>
      </c>
      <c r="DL678" s="2" t="s">
        <v>6</v>
      </c>
      <c r="DM678" s="2" t="s">
        <v>6</v>
      </c>
      <c r="DN678" s="2">
        <v>0</v>
      </c>
      <c r="DO678" s="2">
        <v>0</v>
      </c>
      <c r="DP678" s="2">
        <v>1</v>
      </c>
      <c r="DQ678" s="2">
        <v>1</v>
      </c>
      <c r="DR678" s="2"/>
      <c r="DS678" s="2"/>
      <c r="DT678" s="2"/>
      <c r="DU678" s="2">
        <v>1003</v>
      </c>
      <c r="DV678" s="2" t="s">
        <v>53</v>
      </c>
      <c r="DW678" s="2" t="s">
        <v>53</v>
      </c>
      <c r="DX678" s="2">
        <v>100</v>
      </c>
      <c r="DY678" s="2"/>
      <c r="DZ678" s="2"/>
      <c r="EA678" s="2"/>
      <c r="EB678" s="2"/>
      <c r="EC678" s="2"/>
      <c r="ED678" s="2"/>
      <c r="EE678" s="2">
        <v>16510514</v>
      </c>
      <c r="EF678" s="2">
        <v>2</v>
      </c>
      <c r="EG678" s="2" t="s">
        <v>20</v>
      </c>
      <c r="EH678" s="2">
        <v>0</v>
      </c>
      <c r="EI678" s="2" t="s">
        <v>6</v>
      </c>
      <c r="EJ678" s="2">
        <v>1</v>
      </c>
      <c r="EK678" s="2">
        <v>16001</v>
      </c>
      <c r="EL678" s="2" t="s">
        <v>647</v>
      </c>
      <c r="EM678" s="2" t="s">
        <v>648</v>
      </c>
      <c r="EN678" s="2"/>
      <c r="EO678" s="2" t="s">
        <v>100</v>
      </c>
      <c r="EP678" s="2"/>
      <c r="EQ678" s="2">
        <v>0</v>
      </c>
      <c r="ER678" s="2">
        <v>107.12</v>
      </c>
      <c r="ES678" s="2">
        <v>4.29</v>
      </c>
      <c r="ET678" s="2">
        <v>44.51</v>
      </c>
      <c r="EU678" s="2">
        <v>0</v>
      </c>
      <c r="EV678" s="2">
        <v>58.32</v>
      </c>
      <c r="EW678" s="2">
        <v>5.01</v>
      </c>
      <c r="EX678" s="2">
        <v>0</v>
      </c>
      <c r="EY678" s="2">
        <v>0</v>
      </c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>
        <v>0</v>
      </c>
      <c r="FR678" s="2">
        <f t="shared" si="786"/>
        <v>0</v>
      </c>
      <c r="FS678" s="2">
        <v>0</v>
      </c>
      <c r="FT678" s="2" t="s">
        <v>23</v>
      </c>
      <c r="FU678" s="2" t="s">
        <v>24</v>
      </c>
      <c r="FV678" s="2"/>
      <c r="FW678" s="2"/>
      <c r="FX678" s="2">
        <v>115.2</v>
      </c>
      <c r="FY678" s="2">
        <v>70.55</v>
      </c>
      <c r="FZ678" s="2"/>
      <c r="GA678" s="2" t="s">
        <v>6</v>
      </c>
      <c r="GB678" s="2"/>
      <c r="GC678" s="2"/>
      <c r="GD678" s="2">
        <v>0</v>
      </c>
      <c r="GE678" s="2"/>
      <c r="GF678" s="2">
        <v>1667606600</v>
      </c>
      <c r="GG678" s="2">
        <v>2</v>
      </c>
      <c r="GH678" s="2">
        <v>1</v>
      </c>
      <c r="GI678" s="2">
        <v>-2</v>
      </c>
      <c r="GJ678" s="2">
        <v>0</v>
      </c>
      <c r="GK678" s="2">
        <f>ROUND(R678*(R12)/100,2)</f>
        <v>0</v>
      </c>
      <c r="GL678" s="2">
        <f t="shared" si="787"/>
        <v>0</v>
      </c>
      <c r="GM678" s="2">
        <f t="shared" si="788"/>
        <v>83.07</v>
      </c>
      <c r="GN678" s="2">
        <f t="shared" si="789"/>
        <v>83.07</v>
      </c>
      <c r="GO678" s="2">
        <f t="shared" si="790"/>
        <v>0</v>
      </c>
      <c r="GP678" s="2">
        <f t="shared" si="791"/>
        <v>0</v>
      </c>
      <c r="GQ678" s="2"/>
      <c r="GR678" s="2">
        <v>0</v>
      </c>
      <c r="GS678" s="2">
        <v>3</v>
      </c>
      <c r="GT678" s="2">
        <v>0</v>
      </c>
      <c r="GU678" s="2" t="s">
        <v>6</v>
      </c>
      <c r="GV678" s="2">
        <f t="shared" si="792"/>
        <v>0</v>
      </c>
      <c r="GW678" s="2">
        <v>1</v>
      </c>
      <c r="GX678" s="2">
        <f t="shared" si="793"/>
        <v>0</v>
      </c>
      <c r="GY678" s="2"/>
      <c r="GZ678" s="2"/>
      <c r="HA678" s="2">
        <v>0</v>
      </c>
      <c r="HB678" s="2">
        <v>0</v>
      </c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>
        <v>0</v>
      </c>
      <c r="IL678" s="2"/>
      <c r="IM678" s="2"/>
      <c r="IN678" s="2"/>
      <c r="IO678" s="2"/>
      <c r="IP678" s="2"/>
      <c r="IQ678" s="2"/>
      <c r="IR678" s="2"/>
      <c r="IS678" s="2"/>
      <c r="IT678" s="2"/>
      <c r="IU678" s="2"/>
    </row>
    <row r="679" spans="1:255" x14ac:dyDescent="0.2">
      <c r="A679">
        <v>17</v>
      </c>
      <c r="B679">
        <v>1</v>
      </c>
      <c r="C679">
        <f>ROW(SmtRes!A1534)</f>
        <v>1534</v>
      </c>
      <c r="D679">
        <f>ROW(EtalonRes!A1516)</f>
        <v>1516</v>
      </c>
      <c r="E679" t="s">
        <v>993</v>
      </c>
      <c r="F679" t="s">
        <v>769</v>
      </c>
      <c r="G679" t="s">
        <v>770</v>
      </c>
      <c r="H679" t="s">
        <v>53</v>
      </c>
      <c r="I679">
        <f>ROUND(33/100,9)</f>
        <v>0.33</v>
      </c>
      <c r="J679">
        <v>0</v>
      </c>
      <c r="O679">
        <f t="shared" si="757"/>
        <v>298.8</v>
      </c>
      <c r="P679">
        <f t="shared" si="758"/>
        <v>10.09</v>
      </c>
      <c r="Q679">
        <f t="shared" si="759"/>
        <v>130.91</v>
      </c>
      <c r="R679">
        <f t="shared" si="760"/>
        <v>0</v>
      </c>
      <c r="S679">
        <f t="shared" si="761"/>
        <v>157.80000000000001</v>
      </c>
      <c r="T679">
        <f t="shared" si="762"/>
        <v>0</v>
      </c>
      <c r="U679">
        <f t="shared" si="763"/>
        <v>1.9012949999999997</v>
      </c>
      <c r="V679">
        <f t="shared" si="764"/>
        <v>0</v>
      </c>
      <c r="W679">
        <f t="shared" si="765"/>
        <v>0</v>
      </c>
      <c r="X679">
        <f t="shared" si="766"/>
        <v>181.47</v>
      </c>
      <c r="Y679">
        <f t="shared" si="767"/>
        <v>112.04</v>
      </c>
      <c r="AA679">
        <v>16688586</v>
      </c>
      <c r="AB679">
        <f t="shared" si="768"/>
        <v>126.99550000000001</v>
      </c>
      <c r="AC679">
        <f t="shared" si="769"/>
        <v>4.29</v>
      </c>
      <c r="AD679">
        <f>ROUND(((((ET679*1.25))-((EU679*1.25)))+AE679),6)</f>
        <v>55.637500000000003</v>
      </c>
      <c r="AE679">
        <f>ROUND(((EU679*1.25)),6)</f>
        <v>0</v>
      </c>
      <c r="AF679">
        <f>ROUND(((EV679*1.15)),6)</f>
        <v>67.067999999999998</v>
      </c>
      <c r="AG679">
        <f t="shared" si="772"/>
        <v>0</v>
      </c>
      <c r="AH679">
        <f>((EW679*1.15))</f>
        <v>5.761499999999999</v>
      </c>
      <c r="AI679">
        <f>((EX679*1.25))</f>
        <v>0</v>
      </c>
      <c r="AJ679">
        <f t="shared" si="774"/>
        <v>0</v>
      </c>
      <c r="AK679">
        <v>107.12</v>
      </c>
      <c r="AL679">
        <v>4.29</v>
      </c>
      <c r="AM679">
        <v>44.51</v>
      </c>
      <c r="AN679">
        <v>0</v>
      </c>
      <c r="AO679">
        <v>58.32</v>
      </c>
      <c r="AP679">
        <v>0</v>
      </c>
      <c r="AQ679">
        <v>5.01</v>
      </c>
      <c r="AR679">
        <v>0</v>
      </c>
      <c r="AS679">
        <v>0</v>
      </c>
      <c r="AT679">
        <v>115</v>
      </c>
      <c r="AU679">
        <v>71</v>
      </c>
      <c r="AV679">
        <v>1</v>
      </c>
      <c r="AW679">
        <v>1</v>
      </c>
      <c r="AZ679">
        <v>7.13</v>
      </c>
      <c r="BA679">
        <v>7.13</v>
      </c>
      <c r="BB679">
        <v>7.13</v>
      </c>
      <c r="BC679">
        <v>7.13</v>
      </c>
      <c r="BD679" t="s">
        <v>6</v>
      </c>
      <c r="BE679" t="s">
        <v>6</v>
      </c>
      <c r="BF679" t="s">
        <v>6</v>
      </c>
      <c r="BG679" t="s">
        <v>6</v>
      </c>
      <c r="BH679">
        <v>0</v>
      </c>
      <c r="BI679">
        <v>1</v>
      </c>
      <c r="BJ679" t="s">
        <v>771</v>
      </c>
      <c r="BM679">
        <v>16001</v>
      </c>
      <c r="BN679">
        <v>0</v>
      </c>
      <c r="BO679" t="s">
        <v>6</v>
      </c>
      <c r="BP679">
        <v>0</v>
      </c>
      <c r="BQ679">
        <v>2</v>
      </c>
      <c r="BR679">
        <v>0</v>
      </c>
      <c r="BS679">
        <v>7.13</v>
      </c>
      <c r="BT679">
        <v>1</v>
      </c>
      <c r="BU679">
        <v>1</v>
      </c>
      <c r="BV679">
        <v>1</v>
      </c>
      <c r="BW679">
        <v>1</v>
      </c>
      <c r="BX679">
        <v>1</v>
      </c>
      <c r="BY679" t="s">
        <v>6</v>
      </c>
      <c r="BZ679">
        <v>128</v>
      </c>
      <c r="CA679">
        <v>83</v>
      </c>
      <c r="CF679">
        <v>0</v>
      </c>
      <c r="CG679">
        <v>0</v>
      </c>
      <c r="CM679">
        <v>0</v>
      </c>
      <c r="CN679" t="s">
        <v>1583</v>
      </c>
      <c r="CO679">
        <v>0</v>
      </c>
      <c r="CP679">
        <f t="shared" si="775"/>
        <v>298.8</v>
      </c>
      <c r="CQ679">
        <f t="shared" si="776"/>
        <v>30.587699999999998</v>
      </c>
      <c r="CR679">
        <f t="shared" si="777"/>
        <v>396.69537500000001</v>
      </c>
      <c r="CS679">
        <f t="shared" si="778"/>
        <v>0</v>
      </c>
      <c r="CT679">
        <f t="shared" si="779"/>
        <v>478.19484</v>
      </c>
      <c r="CU679">
        <f t="shared" si="780"/>
        <v>0</v>
      </c>
      <c r="CV679">
        <f t="shared" si="781"/>
        <v>5.761499999999999</v>
      </c>
      <c r="CW679">
        <f t="shared" si="782"/>
        <v>0</v>
      </c>
      <c r="CX679">
        <f t="shared" si="783"/>
        <v>0</v>
      </c>
      <c r="CY679">
        <f t="shared" si="784"/>
        <v>181.47</v>
      </c>
      <c r="CZ679">
        <f t="shared" si="785"/>
        <v>112.03800000000001</v>
      </c>
      <c r="DC679" t="s">
        <v>6</v>
      </c>
      <c r="DD679" t="s">
        <v>6</v>
      </c>
      <c r="DE679" t="s">
        <v>96</v>
      </c>
      <c r="DF679" t="s">
        <v>96</v>
      </c>
      <c r="DG679" t="s">
        <v>97</v>
      </c>
      <c r="DH679" t="s">
        <v>6</v>
      </c>
      <c r="DI679" t="s">
        <v>97</v>
      </c>
      <c r="DJ679" t="s">
        <v>96</v>
      </c>
      <c r="DK679" t="s">
        <v>6</v>
      </c>
      <c r="DL679" t="s">
        <v>6</v>
      </c>
      <c r="DM679" t="s">
        <v>6</v>
      </c>
      <c r="DN679">
        <v>0</v>
      </c>
      <c r="DO679">
        <v>0</v>
      </c>
      <c r="DP679">
        <v>1</v>
      </c>
      <c r="DQ679">
        <v>1</v>
      </c>
      <c r="DU679">
        <v>1003</v>
      </c>
      <c r="DV679" t="s">
        <v>53</v>
      </c>
      <c r="DW679" t="s">
        <v>53</v>
      </c>
      <c r="DX679">
        <v>100</v>
      </c>
      <c r="EE679">
        <v>16510514</v>
      </c>
      <c r="EF679">
        <v>2</v>
      </c>
      <c r="EG679" t="s">
        <v>20</v>
      </c>
      <c r="EH679">
        <v>0</v>
      </c>
      <c r="EI679" t="s">
        <v>6</v>
      </c>
      <c r="EJ679">
        <v>1</v>
      </c>
      <c r="EK679">
        <v>16001</v>
      </c>
      <c r="EL679" t="s">
        <v>647</v>
      </c>
      <c r="EM679" t="s">
        <v>648</v>
      </c>
      <c r="EO679" t="s">
        <v>100</v>
      </c>
      <c r="EQ679">
        <v>0</v>
      </c>
      <c r="ER679">
        <v>107.12</v>
      </c>
      <c r="ES679">
        <v>4.29</v>
      </c>
      <c r="ET679">
        <v>44.51</v>
      </c>
      <c r="EU679">
        <v>0</v>
      </c>
      <c r="EV679">
        <v>58.32</v>
      </c>
      <c r="EW679">
        <v>5.01</v>
      </c>
      <c r="EX679">
        <v>0</v>
      </c>
      <c r="EY679">
        <v>0</v>
      </c>
      <c r="FQ679">
        <v>0</v>
      </c>
      <c r="FR679">
        <f t="shared" si="786"/>
        <v>0</v>
      </c>
      <c r="FS679">
        <v>0</v>
      </c>
      <c r="FT679" t="s">
        <v>23</v>
      </c>
      <c r="FU679" t="s">
        <v>24</v>
      </c>
      <c r="FX679">
        <v>115.2</v>
      </c>
      <c r="FY679">
        <v>70.55</v>
      </c>
      <c r="GA679" t="s">
        <v>6</v>
      </c>
      <c r="GD679">
        <v>0</v>
      </c>
      <c r="GF679">
        <v>1667606600</v>
      </c>
      <c r="GG679">
        <v>1</v>
      </c>
      <c r="GH679">
        <v>1</v>
      </c>
      <c r="GI679">
        <v>4</v>
      </c>
      <c r="GJ679">
        <v>0</v>
      </c>
      <c r="GK679">
        <f>ROUND(R679*(S12)/100,2)</f>
        <v>0</v>
      </c>
      <c r="GL679">
        <f t="shared" si="787"/>
        <v>0</v>
      </c>
      <c r="GM679">
        <f t="shared" si="788"/>
        <v>592.30999999999995</v>
      </c>
      <c r="GN679">
        <f t="shared" si="789"/>
        <v>592.30999999999995</v>
      </c>
      <c r="GO679">
        <f t="shared" si="790"/>
        <v>0</v>
      </c>
      <c r="GP679">
        <f t="shared" si="791"/>
        <v>0</v>
      </c>
      <c r="GR679">
        <v>0</v>
      </c>
      <c r="GS679">
        <v>3</v>
      </c>
      <c r="GT679">
        <v>0</v>
      </c>
      <c r="GU679" t="s">
        <v>6</v>
      </c>
      <c r="GV679">
        <f t="shared" si="792"/>
        <v>0</v>
      </c>
      <c r="GW679">
        <v>1</v>
      </c>
      <c r="GX679">
        <f t="shared" si="793"/>
        <v>0</v>
      </c>
      <c r="HA679">
        <v>0</v>
      </c>
      <c r="HB679">
        <v>0</v>
      </c>
      <c r="IK679">
        <v>0</v>
      </c>
    </row>
    <row r="680" spans="1:255" x14ac:dyDescent="0.2">
      <c r="A680" s="2">
        <v>17</v>
      </c>
      <c r="B680" s="2">
        <v>1</v>
      </c>
      <c r="C680" s="2">
        <f>ROW(SmtRes!A1543)</f>
        <v>1543</v>
      </c>
      <c r="D680" s="2">
        <f>ROW(EtalonRes!A1526)</f>
        <v>1526</v>
      </c>
      <c r="E680" s="2" t="s">
        <v>994</v>
      </c>
      <c r="F680" s="2" t="s">
        <v>995</v>
      </c>
      <c r="G680" s="2" t="s">
        <v>996</v>
      </c>
      <c r="H680" s="2" t="s">
        <v>447</v>
      </c>
      <c r="I680" s="2">
        <v>1</v>
      </c>
      <c r="J680" s="2">
        <v>0</v>
      </c>
      <c r="K680" s="2"/>
      <c r="L680" s="2"/>
      <c r="M680" s="2"/>
      <c r="N680" s="2"/>
      <c r="O680" s="2">
        <f t="shared" si="757"/>
        <v>75.09</v>
      </c>
      <c r="P680" s="2">
        <f t="shared" si="758"/>
        <v>18.3</v>
      </c>
      <c r="Q680" s="2">
        <f t="shared" si="759"/>
        <v>5.91</v>
      </c>
      <c r="R680" s="2">
        <f t="shared" si="760"/>
        <v>0.15</v>
      </c>
      <c r="S680" s="2">
        <f t="shared" si="761"/>
        <v>50.88</v>
      </c>
      <c r="T680" s="2">
        <f t="shared" si="762"/>
        <v>0</v>
      </c>
      <c r="U680" s="2">
        <f t="shared" si="763"/>
        <v>5.1289999999999996</v>
      </c>
      <c r="V680" s="2">
        <f t="shared" si="764"/>
        <v>1.2500000000000001E-2</v>
      </c>
      <c r="W680" s="2">
        <f t="shared" si="765"/>
        <v>0</v>
      </c>
      <c r="X680" s="2">
        <f t="shared" si="766"/>
        <v>58.68</v>
      </c>
      <c r="Y680" s="2">
        <f t="shared" si="767"/>
        <v>36.229999999999997</v>
      </c>
      <c r="Z680" s="2"/>
      <c r="AA680" s="2">
        <v>16688585</v>
      </c>
      <c r="AB680" s="2">
        <f t="shared" si="768"/>
        <v>75.088499999999996</v>
      </c>
      <c r="AC680" s="2">
        <f t="shared" si="769"/>
        <v>18.3</v>
      </c>
      <c r="AD680" s="2">
        <f>ROUND(((((ET680*1.25))-((EU680*1.25)))+AE680),6)</f>
        <v>5.9124999999999996</v>
      </c>
      <c r="AE680" s="2">
        <f>ROUND(((EU680*1.25)),6)</f>
        <v>0.15</v>
      </c>
      <c r="AF680" s="2">
        <f>ROUND(((EV680*1.15)),6)</f>
        <v>50.875999999999998</v>
      </c>
      <c r="AG680" s="2">
        <f t="shared" si="772"/>
        <v>0</v>
      </c>
      <c r="AH680" s="2">
        <f>((EW680*1.15))</f>
        <v>5.1289999999999996</v>
      </c>
      <c r="AI680" s="2">
        <f>((EX680*1.25))</f>
        <v>1.2500000000000001E-2</v>
      </c>
      <c r="AJ680" s="2">
        <f t="shared" si="774"/>
        <v>0</v>
      </c>
      <c r="AK680" s="2">
        <v>67.27</v>
      </c>
      <c r="AL680" s="2">
        <v>18.3</v>
      </c>
      <c r="AM680" s="2">
        <v>4.7300000000000004</v>
      </c>
      <c r="AN680" s="2">
        <v>0.12</v>
      </c>
      <c r="AO680" s="2">
        <v>44.24</v>
      </c>
      <c r="AP680" s="2">
        <v>0</v>
      </c>
      <c r="AQ680" s="2">
        <v>4.46</v>
      </c>
      <c r="AR680" s="2">
        <v>0.01</v>
      </c>
      <c r="AS680" s="2">
        <v>0</v>
      </c>
      <c r="AT680" s="2">
        <v>115</v>
      </c>
      <c r="AU680" s="2">
        <v>71</v>
      </c>
      <c r="AV680" s="2">
        <v>1</v>
      </c>
      <c r="AW680" s="2">
        <v>1</v>
      </c>
      <c r="AX680" s="2"/>
      <c r="AY680" s="2"/>
      <c r="AZ680" s="2">
        <v>1</v>
      </c>
      <c r="BA680" s="2">
        <v>1</v>
      </c>
      <c r="BB680" s="2">
        <v>1</v>
      </c>
      <c r="BC680" s="2">
        <v>1</v>
      </c>
      <c r="BD680" s="2" t="s">
        <v>6</v>
      </c>
      <c r="BE680" s="2" t="s">
        <v>6</v>
      </c>
      <c r="BF680" s="2" t="s">
        <v>6</v>
      </c>
      <c r="BG680" s="2" t="s">
        <v>6</v>
      </c>
      <c r="BH680" s="2">
        <v>0</v>
      </c>
      <c r="BI680" s="2">
        <v>1</v>
      </c>
      <c r="BJ680" s="2" t="s">
        <v>997</v>
      </c>
      <c r="BK680" s="2"/>
      <c r="BL680" s="2"/>
      <c r="BM680" s="2">
        <v>16001</v>
      </c>
      <c r="BN680" s="2">
        <v>0</v>
      </c>
      <c r="BO680" s="2" t="s">
        <v>6</v>
      </c>
      <c r="BP680" s="2">
        <v>0</v>
      </c>
      <c r="BQ680" s="2">
        <v>2</v>
      </c>
      <c r="BR680" s="2">
        <v>0</v>
      </c>
      <c r="BS680" s="2">
        <v>1</v>
      </c>
      <c r="BT680" s="2">
        <v>1</v>
      </c>
      <c r="BU680" s="2">
        <v>1</v>
      </c>
      <c r="BV680" s="2">
        <v>1</v>
      </c>
      <c r="BW680" s="2">
        <v>1</v>
      </c>
      <c r="BX680" s="2">
        <v>1</v>
      </c>
      <c r="BY680" s="2" t="s">
        <v>6</v>
      </c>
      <c r="BZ680" s="2">
        <v>128</v>
      </c>
      <c r="CA680" s="2">
        <v>83</v>
      </c>
      <c r="CB680" s="2"/>
      <c r="CC680" s="2"/>
      <c r="CD680" s="2"/>
      <c r="CE680" s="2"/>
      <c r="CF680" s="2">
        <v>0</v>
      </c>
      <c r="CG680" s="2">
        <v>0</v>
      </c>
      <c r="CH680" s="2"/>
      <c r="CI680" s="2"/>
      <c r="CJ680" s="2"/>
      <c r="CK680" s="2"/>
      <c r="CL680" s="2"/>
      <c r="CM680" s="2">
        <v>0</v>
      </c>
      <c r="CN680" s="2" t="s">
        <v>1583</v>
      </c>
      <c r="CO680" s="2">
        <v>0</v>
      </c>
      <c r="CP680" s="2">
        <f t="shared" si="775"/>
        <v>75.09</v>
      </c>
      <c r="CQ680" s="2">
        <f t="shared" si="776"/>
        <v>18.3</v>
      </c>
      <c r="CR680" s="2">
        <f t="shared" si="777"/>
        <v>5.9124999999999996</v>
      </c>
      <c r="CS680" s="2">
        <f t="shared" si="778"/>
        <v>0.15</v>
      </c>
      <c r="CT680" s="2">
        <f t="shared" si="779"/>
        <v>50.875999999999998</v>
      </c>
      <c r="CU680" s="2">
        <f t="shared" si="780"/>
        <v>0</v>
      </c>
      <c r="CV680" s="2">
        <f t="shared" si="781"/>
        <v>5.1289999999999996</v>
      </c>
      <c r="CW680" s="2">
        <f t="shared" si="782"/>
        <v>1.2500000000000001E-2</v>
      </c>
      <c r="CX680" s="2">
        <f t="shared" si="783"/>
        <v>0</v>
      </c>
      <c r="CY680" s="2">
        <f t="shared" si="784"/>
        <v>58.6845</v>
      </c>
      <c r="CZ680" s="2">
        <f t="shared" si="785"/>
        <v>36.231300000000005</v>
      </c>
      <c r="DA680" s="2"/>
      <c r="DB680" s="2"/>
      <c r="DC680" s="2" t="s">
        <v>6</v>
      </c>
      <c r="DD680" s="2" t="s">
        <v>6</v>
      </c>
      <c r="DE680" s="2" t="s">
        <v>96</v>
      </c>
      <c r="DF680" s="2" t="s">
        <v>96</v>
      </c>
      <c r="DG680" s="2" t="s">
        <v>97</v>
      </c>
      <c r="DH680" s="2" t="s">
        <v>6</v>
      </c>
      <c r="DI680" s="2" t="s">
        <v>97</v>
      </c>
      <c r="DJ680" s="2" t="s">
        <v>96</v>
      </c>
      <c r="DK680" s="2" t="s">
        <v>6</v>
      </c>
      <c r="DL680" s="2" t="s">
        <v>6</v>
      </c>
      <c r="DM680" s="2" t="s">
        <v>6</v>
      </c>
      <c r="DN680" s="2">
        <v>0</v>
      </c>
      <c r="DO680" s="2">
        <v>0</v>
      </c>
      <c r="DP680" s="2">
        <v>1</v>
      </c>
      <c r="DQ680" s="2">
        <v>1</v>
      </c>
      <c r="DR680" s="2"/>
      <c r="DS680" s="2"/>
      <c r="DT680" s="2"/>
      <c r="DU680" s="2">
        <v>1013</v>
      </c>
      <c r="DV680" s="2" t="s">
        <v>447</v>
      </c>
      <c r="DW680" s="2" t="s">
        <v>447</v>
      </c>
      <c r="DX680" s="2">
        <v>1</v>
      </c>
      <c r="DY680" s="2"/>
      <c r="DZ680" s="2"/>
      <c r="EA680" s="2"/>
      <c r="EB680" s="2"/>
      <c r="EC680" s="2"/>
      <c r="ED680" s="2"/>
      <c r="EE680" s="2">
        <v>16510514</v>
      </c>
      <c r="EF680" s="2">
        <v>2</v>
      </c>
      <c r="EG680" s="2" t="s">
        <v>20</v>
      </c>
      <c r="EH680" s="2">
        <v>0</v>
      </c>
      <c r="EI680" s="2" t="s">
        <v>6</v>
      </c>
      <c r="EJ680" s="2">
        <v>1</v>
      </c>
      <c r="EK680" s="2">
        <v>16001</v>
      </c>
      <c r="EL680" s="2" t="s">
        <v>647</v>
      </c>
      <c r="EM680" s="2" t="s">
        <v>648</v>
      </c>
      <c r="EN680" s="2"/>
      <c r="EO680" s="2" t="s">
        <v>100</v>
      </c>
      <c r="EP680" s="2"/>
      <c r="EQ680" s="2">
        <v>0</v>
      </c>
      <c r="ER680" s="2">
        <v>67.27</v>
      </c>
      <c r="ES680" s="2">
        <v>18.3</v>
      </c>
      <c r="ET680" s="2">
        <v>4.7300000000000004</v>
      </c>
      <c r="EU680" s="2">
        <v>0.12</v>
      </c>
      <c r="EV680" s="2">
        <v>44.24</v>
      </c>
      <c r="EW680" s="2">
        <v>4.46</v>
      </c>
      <c r="EX680" s="2">
        <v>0.01</v>
      </c>
      <c r="EY680" s="2">
        <v>0</v>
      </c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>
        <v>0</v>
      </c>
      <c r="FR680" s="2">
        <f t="shared" si="786"/>
        <v>0</v>
      </c>
      <c r="FS680" s="2">
        <v>0</v>
      </c>
      <c r="FT680" s="2" t="s">
        <v>23</v>
      </c>
      <c r="FU680" s="2" t="s">
        <v>24</v>
      </c>
      <c r="FV680" s="2"/>
      <c r="FW680" s="2"/>
      <c r="FX680" s="2">
        <v>115.2</v>
      </c>
      <c r="FY680" s="2">
        <v>70.55</v>
      </c>
      <c r="FZ680" s="2"/>
      <c r="GA680" s="2" t="s">
        <v>6</v>
      </c>
      <c r="GB680" s="2"/>
      <c r="GC680" s="2"/>
      <c r="GD680" s="2">
        <v>0</v>
      </c>
      <c r="GE680" s="2"/>
      <c r="GF680" s="2">
        <v>300647802</v>
      </c>
      <c r="GG680" s="2">
        <v>2</v>
      </c>
      <c r="GH680" s="2">
        <v>1</v>
      </c>
      <c r="GI680" s="2">
        <v>-2</v>
      </c>
      <c r="GJ680" s="2">
        <v>0</v>
      </c>
      <c r="GK680" s="2">
        <f>ROUND(R680*(R12)/100,2)</f>
        <v>0</v>
      </c>
      <c r="GL680" s="2">
        <f t="shared" si="787"/>
        <v>0</v>
      </c>
      <c r="GM680" s="2">
        <f t="shared" si="788"/>
        <v>170</v>
      </c>
      <c r="GN680" s="2">
        <f t="shared" si="789"/>
        <v>170</v>
      </c>
      <c r="GO680" s="2">
        <f t="shared" si="790"/>
        <v>0</v>
      </c>
      <c r="GP680" s="2">
        <f t="shared" si="791"/>
        <v>0</v>
      </c>
      <c r="GQ680" s="2"/>
      <c r="GR680" s="2">
        <v>0</v>
      </c>
      <c r="GS680" s="2">
        <v>3</v>
      </c>
      <c r="GT680" s="2">
        <v>0</v>
      </c>
      <c r="GU680" s="2" t="s">
        <v>6</v>
      </c>
      <c r="GV680" s="2">
        <f t="shared" si="792"/>
        <v>0</v>
      </c>
      <c r="GW680" s="2">
        <v>1</v>
      </c>
      <c r="GX680" s="2">
        <f t="shared" si="793"/>
        <v>0</v>
      </c>
      <c r="GY680" s="2"/>
      <c r="GZ680" s="2"/>
      <c r="HA680" s="2">
        <v>0</v>
      </c>
      <c r="HB680" s="2">
        <v>0</v>
      </c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>
        <v>0</v>
      </c>
      <c r="IL680" s="2"/>
      <c r="IM680" s="2"/>
      <c r="IN680" s="2"/>
      <c r="IO680" s="2"/>
      <c r="IP680" s="2"/>
      <c r="IQ680" s="2"/>
      <c r="IR680" s="2"/>
      <c r="IS680" s="2"/>
      <c r="IT680" s="2"/>
      <c r="IU680" s="2"/>
    </row>
    <row r="681" spans="1:255" x14ac:dyDescent="0.2">
      <c r="A681">
        <v>17</v>
      </c>
      <c r="B681">
        <v>1</v>
      </c>
      <c r="C681">
        <f>ROW(SmtRes!A1552)</f>
        <v>1552</v>
      </c>
      <c r="D681">
        <f>ROW(EtalonRes!A1536)</f>
        <v>1536</v>
      </c>
      <c r="E681" t="s">
        <v>994</v>
      </c>
      <c r="F681" t="s">
        <v>995</v>
      </c>
      <c r="G681" t="s">
        <v>996</v>
      </c>
      <c r="H681" t="s">
        <v>447</v>
      </c>
      <c r="I681">
        <v>1</v>
      </c>
      <c r="J681">
        <v>0</v>
      </c>
      <c r="O681">
        <f t="shared" si="757"/>
        <v>535.39</v>
      </c>
      <c r="P681">
        <f t="shared" si="758"/>
        <v>130.47999999999999</v>
      </c>
      <c r="Q681">
        <f t="shared" si="759"/>
        <v>42.16</v>
      </c>
      <c r="R681">
        <f t="shared" si="760"/>
        <v>1.07</v>
      </c>
      <c r="S681">
        <f t="shared" si="761"/>
        <v>362.75</v>
      </c>
      <c r="T681">
        <f t="shared" si="762"/>
        <v>0</v>
      </c>
      <c r="U681">
        <f t="shared" si="763"/>
        <v>5.1289999999999996</v>
      </c>
      <c r="V681">
        <f t="shared" si="764"/>
        <v>1.2500000000000001E-2</v>
      </c>
      <c r="W681">
        <f t="shared" si="765"/>
        <v>0</v>
      </c>
      <c r="X681">
        <f t="shared" si="766"/>
        <v>418.39</v>
      </c>
      <c r="Y681">
        <f t="shared" si="767"/>
        <v>258.31</v>
      </c>
      <c r="AA681">
        <v>16688586</v>
      </c>
      <c r="AB681">
        <f t="shared" si="768"/>
        <v>75.088499999999996</v>
      </c>
      <c r="AC681">
        <f t="shared" si="769"/>
        <v>18.3</v>
      </c>
      <c r="AD681">
        <f>ROUND(((((ET681*1.25))-((EU681*1.25)))+AE681),6)</f>
        <v>5.9124999999999996</v>
      </c>
      <c r="AE681">
        <f>ROUND(((EU681*1.25)),6)</f>
        <v>0.15</v>
      </c>
      <c r="AF681">
        <f>ROUND(((EV681*1.15)),6)</f>
        <v>50.875999999999998</v>
      </c>
      <c r="AG681">
        <f t="shared" si="772"/>
        <v>0</v>
      </c>
      <c r="AH681">
        <f>((EW681*1.15))</f>
        <v>5.1289999999999996</v>
      </c>
      <c r="AI681">
        <f>((EX681*1.25))</f>
        <v>1.2500000000000001E-2</v>
      </c>
      <c r="AJ681">
        <f t="shared" si="774"/>
        <v>0</v>
      </c>
      <c r="AK681">
        <v>67.27</v>
      </c>
      <c r="AL681">
        <v>18.3</v>
      </c>
      <c r="AM681">
        <v>4.7300000000000004</v>
      </c>
      <c r="AN681">
        <v>0.12</v>
      </c>
      <c r="AO681">
        <v>44.24</v>
      </c>
      <c r="AP681">
        <v>0</v>
      </c>
      <c r="AQ681">
        <v>4.46</v>
      </c>
      <c r="AR681">
        <v>0.01</v>
      </c>
      <c r="AS681">
        <v>0</v>
      </c>
      <c r="AT681">
        <v>115</v>
      </c>
      <c r="AU681">
        <v>71</v>
      </c>
      <c r="AV681">
        <v>1</v>
      </c>
      <c r="AW681">
        <v>1</v>
      </c>
      <c r="AZ681">
        <v>7.13</v>
      </c>
      <c r="BA681">
        <v>7.13</v>
      </c>
      <c r="BB681">
        <v>7.13</v>
      </c>
      <c r="BC681">
        <v>7.13</v>
      </c>
      <c r="BD681" t="s">
        <v>6</v>
      </c>
      <c r="BE681" t="s">
        <v>6</v>
      </c>
      <c r="BF681" t="s">
        <v>6</v>
      </c>
      <c r="BG681" t="s">
        <v>6</v>
      </c>
      <c r="BH681">
        <v>0</v>
      </c>
      <c r="BI681">
        <v>1</v>
      </c>
      <c r="BJ681" t="s">
        <v>997</v>
      </c>
      <c r="BM681">
        <v>16001</v>
      </c>
      <c r="BN681">
        <v>0</v>
      </c>
      <c r="BO681" t="s">
        <v>6</v>
      </c>
      <c r="BP681">
        <v>0</v>
      </c>
      <c r="BQ681">
        <v>2</v>
      </c>
      <c r="BR681">
        <v>0</v>
      </c>
      <c r="BS681">
        <v>7.13</v>
      </c>
      <c r="BT681">
        <v>1</v>
      </c>
      <c r="BU681">
        <v>1</v>
      </c>
      <c r="BV681">
        <v>1</v>
      </c>
      <c r="BW681">
        <v>1</v>
      </c>
      <c r="BX681">
        <v>1</v>
      </c>
      <c r="BY681" t="s">
        <v>6</v>
      </c>
      <c r="BZ681">
        <v>128</v>
      </c>
      <c r="CA681">
        <v>83</v>
      </c>
      <c r="CF681">
        <v>0</v>
      </c>
      <c r="CG681">
        <v>0</v>
      </c>
      <c r="CM681">
        <v>0</v>
      </c>
      <c r="CN681" t="s">
        <v>1583</v>
      </c>
      <c r="CO681">
        <v>0</v>
      </c>
      <c r="CP681">
        <f t="shared" si="775"/>
        <v>535.39</v>
      </c>
      <c r="CQ681">
        <f t="shared" si="776"/>
        <v>130.47900000000001</v>
      </c>
      <c r="CR681">
        <f t="shared" si="777"/>
        <v>42.156124999999996</v>
      </c>
      <c r="CS681">
        <f t="shared" si="778"/>
        <v>1.0694999999999999</v>
      </c>
      <c r="CT681">
        <f t="shared" si="779"/>
        <v>362.74588</v>
      </c>
      <c r="CU681">
        <f t="shared" si="780"/>
        <v>0</v>
      </c>
      <c r="CV681">
        <f t="shared" si="781"/>
        <v>5.1289999999999996</v>
      </c>
      <c r="CW681">
        <f t="shared" si="782"/>
        <v>1.2500000000000001E-2</v>
      </c>
      <c r="CX681">
        <f t="shared" si="783"/>
        <v>0</v>
      </c>
      <c r="CY681">
        <f t="shared" si="784"/>
        <v>418.39299999999997</v>
      </c>
      <c r="CZ681">
        <f t="shared" si="785"/>
        <v>258.31220000000002</v>
      </c>
      <c r="DC681" t="s">
        <v>6</v>
      </c>
      <c r="DD681" t="s">
        <v>6</v>
      </c>
      <c r="DE681" t="s">
        <v>96</v>
      </c>
      <c r="DF681" t="s">
        <v>96</v>
      </c>
      <c r="DG681" t="s">
        <v>97</v>
      </c>
      <c r="DH681" t="s">
        <v>6</v>
      </c>
      <c r="DI681" t="s">
        <v>97</v>
      </c>
      <c r="DJ681" t="s">
        <v>96</v>
      </c>
      <c r="DK681" t="s">
        <v>6</v>
      </c>
      <c r="DL681" t="s">
        <v>6</v>
      </c>
      <c r="DM681" t="s">
        <v>6</v>
      </c>
      <c r="DN681">
        <v>0</v>
      </c>
      <c r="DO681">
        <v>0</v>
      </c>
      <c r="DP681">
        <v>1</v>
      </c>
      <c r="DQ681">
        <v>1</v>
      </c>
      <c r="DU681">
        <v>1013</v>
      </c>
      <c r="DV681" t="s">
        <v>447</v>
      </c>
      <c r="DW681" t="s">
        <v>447</v>
      </c>
      <c r="DX681">
        <v>1</v>
      </c>
      <c r="EE681">
        <v>16510514</v>
      </c>
      <c r="EF681">
        <v>2</v>
      </c>
      <c r="EG681" t="s">
        <v>20</v>
      </c>
      <c r="EH681">
        <v>0</v>
      </c>
      <c r="EI681" t="s">
        <v>6</v>
      </c>
      <c r="EJ681">
        <v>1</v>
      </c>
      <c r="EK681">
        <v>16001</v>
      </c>
      <c r="EL681" t="s">
        <v>647</v>
      </c>
      <c r="EM681" t="s">
        <v>648</v>
      </c>
      <c r="EO681" t="s">
        <v>100</v>
      </c>
      <c r="EQ681">
        <v>0</v>
      </c>
      <c r="ER681">
        <v>67.27</v>
      </c>
      <c r="ES681">
        <v>18.3</v>
      </c>
      <c r="ET681">
        <v>4.7300000000000004</v>
      </c>
      <c r="EU681">
        <v>0.12</v>
      </c>
      <c r="EV681">
        <v>44.24</v>
      </c>
      <c r="EW681">
        <v>4.46</v>
      </c>
      <c r="EX681">
        <v>0.01</v>
      </c>
      <c r="EY681">
        <v>0</v>
      </c>
      <c r="FQ681">
        <v>0</v>
      </c>
      <c r="FR681">
        <f t="shared" si="786"/>
        <v>0</v>
      </c>
      <c r="FS681">
        <v>0</v>
      </c>
      <c r="FT681" t="s">
        <v>23</v>
      </c>
      <c r="FU681" t="s">
        <v>24</v>
      </c>
      <c r="FX681">
        <v>115.2</v>
      </c>
      <c r="FY681">
        <v>70.55</v>
      </c>
      <c r="GA681" t="s">
        <v>6</v>
      </c>
      <c r="GD681">
        <v>0</v>
      </c>
      <c r="GF681">
        <v>300647802</v>
      </c>
      <c r="GG681">
        <v>1</v>
      </c>
      <c r="GH681">
        <v>1</v>
      </c>
      <c r="GI681">
        <v>4</v>
      </c>
      <c r="GJ681">
        <v>0</v>
      </c>
      <c r="GK681">
        <f>ROUND(R681*(S12)/100,2)</f>
        <v>0</v>
      </c>
      <c r="GL681">
        <f t="shared" si="787"/>
        <v>0</v>
      </c>
      <c r="GM681">
        <f t="shared" si="788"/>
        <v>1212.0899999999999</v>
      </c>
      <c r="GN681">
        <f t="shared" si="789"/>
        <v>1212.0899999999999</v>
      </c>
      <c r="GO681">
        <f t="shared" si="790"/>
        <v>0</v>
      </c>
      <c r="GP681">
        <f t="shared" si="791"/>
        <v>0</v>
      </c>
      <c r="GR681">
        <v>0</v>
      </c>
      <c r="GS681">
        <v>3</v>
      </c>
      <c r="GT681">
        <v>0</v>
      </c>
      <c r="GU681" t="s">
        <v>6</v>
      </c>
      <c r="GV681">
        <f t="shared" si="792"/>
        <v>0</v>
      </c>
      <c r="GW681">
        <v>1</v>
      </c>
      <c r="GX681">
        <f t="shared" si="793"/>
        <v>0</v>
      </c>
      <c r="HA681">
        <v>0</v>
      </c>
      <c r="HB681">
        <v>0</v>
      </c>
      <c r="IK681">
        <v>0</v>
      </c>
    </row>
    <row r="683" spans="1:255" x14ac:dyDescent="0.2">
      <c r="A683" s="3">
        <v>51</v>
      </c>
      <c r="B683" s="3">
        <f>B592</f>
        <v>1</v>
      </c>
      <c r="C683" s="3">
        <f>A592</f>
        <v>4</v>
      </c>
      <c r="D683" s="3">
        <f>ROW(A592)</f>
        <v>592</v>
      </c>
      <c r="E683" s="3"/>
      <c r="F683" s="3" t="str">
        <f>IF(F592&lt;&gt;"",F592,"")</f>
        <v>Новый раздел</v>
      </c>
      <c r="G683" s="3" t="str">
        <f>IF(G592&lt;&gt;"",G592,"")</f>
        <v>Раздел: Внутренняя система водоснабжения</v>
      </c>
      <c r="H683" s="3">
        <v>0</v>
      </c>
      <c r="I683" s="3"/>
      <c r="J683" s="3"/>
      <c r="K683" s="3"/>
      <c r="L683" s="3"/>
      <c r="M683" s="3"/>
      <c r="N683" s="3"/>
      <c r="O683" s="3">
        <f t="shared" ref="O683:T683" si="797">ROUND(AB683,2)</f>
        <v>6555.18</v>
      </c>
      <c r="P683" s="3">
        <f t="shared" si="797"/>
        <v>5309.75</v>
      </c>
      <c r="Q683" s="3">
        <f t="shared" si="797"/>
        <v>372.28</v>
      </c>
      <c r="R683" s="3">
        <f t="shared" si="797"/>
        <v>44.2</v>
      </c>
      <c r="S683" s="3">
        <f t="shared" si="797"/>
        <v>873.15</v>
      </c>
      <c r="T683" s="3">
        <f t="shared" si="797"/>
        <v>0</v>
      </c>
      <c r="U683" s="3">
        <f>AH683</f>
        <v>92.009905000000018</v>
      </c>
      <c r="V683" s="3">
        <f>AI683</f>
        <v>3.3147000000000006</v>
      </c>
      <c r="W683" s="3">
        <f>ROUND(AJ683,2)</f>
        <v>0</v>
      </c>
      <c r="X683" s="3">
        <f>ROUND(AK683,2)</f>
        <v>997.27</v>
      </c>
      <c r="Y683" s="3">
        <f>ROUND(AL683,2)</f>
        <v>621.79</v>
      </c>
      <c r="Z683" s="3"/>
      <c r="AA683" s="3"/>
      <c r="AB683" s="3">
        <f>ROUND(SUMIF(AA596:AA681,"=16688585",O596:O681),2)</f>
        <v>6555.18</v>
      </c>
      <c r="AC683" s="3">
        <f>ROUND(SUMIF(AA596:AA681,"=16688585",P596:P681),2)</f>
        <v>5309.75</v>
      </c>
      <c r="AD683" s="3">
        <f>ROUND(SUMIF(AA596:AA681,"=16688585",Q596:Q681),2)</f>
        <v>372.28</v>
      </c>
      <c r="AE683" s="3">
        <f>ROUND(SUMIF(AA596:AA681,"=16688585",R596:R681),2)</f>
        <v>44.2</v>
      </c>
      <c r="AF683" s="3">
        <f>ROUND(SUMIF(AA596:AA681,"=16688585",S596:S681),2)</f>
        <v>873.15</v>
      </c>
      <c r="AG683" s="3">
        <f>ROUND(SUMIF(AA596:AA681,"=16688585",T596:T681),2)</f>
        <v>0</v>
      </c>
      <c r="AH683" s="3">
        <f>SUMIF(AA596:AA681,"=16688585",U596:U681)</f>
        <v>92.009905000000018</v>
      </c>
      <c r="AI683" s="3">
        <f>SUMIF(AA596:AA681,"=16688585",V596:V681)</f>
        <v>3.3147000000000006</v>
      </c>
      <c r="AJ683" s="3">
        <f>ROUND(SUMIF(AA596:AA681,"=16688585",W596:W681),2)</f>
        <v>0</v>
      </c>
      <c r="AK683" s="3">
        <f>ROUND(SUMIF(AA596:AA681,"=16688585",X596:X681),2)</f>
        <v>997.27</v>
      </c>
      <c r="AL683" s="3">
        <f>ROUND(SUMIF(AA596:AA681,"=16688585",Y596:Y681),2)</f>
        <v>621.79</v>
      </c>
      <c r="AM683" s="3"/>
      <c r="AN683" s="3"/>
      <c r="AO683" s="3">
        <f t="shared" ref="AO683:BC683" si="798">ROUND(BX683,2)</f>
        <v>0</v>
      </c>
      <c r="AP683" s="3">
        <f t="shared" si="798"/>
        <v>0</v>
      </c>
      <c r="AQ683" s="3">
        <f t="shared" si="798"/>
        <v>0</v>
      </c>
      <c r="AR683" s="3">
        <f t="shared" si="798"/>
        <v>8174.24</v>
      </c>
      <c r="AS683" s="3">
        <f t="shared" si="798"/>
        <v>8174.24</v>
      </c>
      <c r="AT683" s="3">
        <f t="shared" si="798"/>
        <v>0</v>
      </c>
      <c r="AU683" s="3">
        <f t="shared" si="798"/>
        <v>0</v>
      </c>
      <c r="AV683" s="3">
        <f t="shared" si="798"/>
        <v>5309.75</v>
      </c>
      <c r="AW683" s="3">
        <f t="shared" si="798"/>
        <v>5309.75</v>
      </c>
      <c r="AX683" s="3">
        <f t="shared" si="798"/>
        <v>0</v>
      </c>
      <c r="AY683" s="3">
        <f t="shared" si="798"/>
        <v>5309.75</v>
      </c>
      <c r="AZ683" s="3">
        <f t="shared" si="798"/>
        <v>0</v>
      </c>
      <c r="BA683" s="3">
        <f t="shared" si="798"/>
        <v>0</v>
      </c>
      <c r="BB683" s="3">
        <f t="shared" si="798"/>
        <v>0</v>
      </c>
      <c r="BC683" s="3">
        <f t="shared" si="798"/>
        <v>0</v>
      </c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>
        <f>ROUND(SUMIF(AA596:AA681,"=16688585",FQ596:FQ681),2)</f>
        <v>0</v>
      </c>
      <c r="BY683" s="3">
        <f>ROUND(SUMIF(AA596:AA681,"=16688585",FR596:FR681),2)</f>
        <v>0</v>
      </c>
      <c r="BZ683" s="3">
        <f>ROUND(SUMIF(AA596:AA681,"=16688585",GL596:GL681),2)</f>
        <v>0</v>
      </c>
      <c r="CA683" s="3">
        <f>ROUND(SUMIF(AA596:AA681,"=16688585",GM596:GM681),2)</f>
        <v>8174.24</v>
      </c>
      <c r="CB683" s="3">
        <f>ROUND(SUMIF(AA596:AA681,"=16688585",GN596:GN681),2)</f>
        <v>8174.24</v>
      </c>
      <c r="CC683" s="3">
        <f>ROUND(SUMIF(AA596:AA681,"=16688585",GO596:GO681),2)</f>
        <v>0</v>
      </c>
      <c r="CD683" s="3">
        <f>ROUND(SUMIF(AA596:AA681,"=16688585",GP596:GP681),2)</f>
        <v>0</v>
      </c>
      <c r="CE683" s="3">
        <f>AC683-BX683</f>
        <v>5309.75</v>
      </c>
      <c r="CF683" s="3">
        <f>AC683-BY683</f>
        <v>5309.75</v>
      </c>
      <c r="CG683" s="3">
        <f>BX683-BZ683</f>
        <v>0</v>
      </c>
      <c r="CH683" s="3">
        <f>AC683-BX683-BY683+BZ683</f>
        <v>5309.75</v>
      </c>
      <c r="CI683" s="3">
        <f>BY683-BZ683</f>
        <v>0</v>
      </c>
      <c r="CJ683" s="3">
        <f>ROUND(SUMIF(AA596:AA681,"=16688585",GX596:GX681),2)</f>
        <v>0</v>
      </c>
      <c r="CK683" s="3">
        <f>ROUND(SUMIF(AA596:AA681,"=16688585",GY596:GY681),2)</f>
        <v>0</v>
      </c>
      <c r="CL683" s="3">
        <f>ROUND(SUMIF(AA596:AA681,"=16688585",GZ596:GZ681),2)</f>
        <v>0</v>
      </c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4">
        <f t="shared" ref="DG683:DL683" si="799">ROUND(DT683,2)</f>
        <v>46738.28</v>
      </c>
      <c r="DH683" s="4">
        <f t="shared" si="799"/>
        <v>37858.480000000003</v>
      </c>
      <c r="DI683" s="4">
        <f t="shared" si="799"/>
        <v>2654.38</v>
      </c>
      <c r="DJ683" s="4">
        <f t="shared" si="799"/>
        <v>315.04000000000002</v>
      </c>
      <c r="DK683" s="4">
        <f t="shared" si="799"/>
        <v>6225.42</v>
      </c>
      <c r="DL683" s="4">
        <f t="shared" si="799"/>
        <v>0</v>
      </c>
      <c r="DM683" s="4">
        <f>DZ683</f>
        <v>92.009905000000018</v>
      </c>
      <c r="DN683" s="4">
        <f>EA683</f>
        <v>3.3147000000000006</v>
      </c>
      <c r="DO683" s="4">
        <f>ROUND(EB683,2)</f>
        <v>0</v>
      </c>
      <c r="DP683" s="4">
        <f>ROUND(EC683,2)</f>
        <v>7110.31</v>
      </c>
      <c r="DQ683" s="4">
        <f>ROUND(ED683,2)</f>
        <v>4433.13</v>
      </c>
      <c r="DR683" s="4"/>
      <c r="DS683" s="4"/>
      <c r="DT683" s="4">
        <f>ROUND(SUMIF(AA596:AA681,"=16688586",O596:O681),2)</f>
        <v>46738.28</v>
      </c>
      <c r="DU683" s="4">
        <f>ROUND(SUMIF(AA596:AA681,"=16688586",P596:P681),2)</f>
        <v>37858.480000000003</v>
      </c>
      <c r="DV683" s="4">
        <f>ROUND(SUMIF(AA596:AA681,"=16688586",Q596:Q681),2)</f>
        <v>2654.38</v>
      </c>
      <c r="DW683" s="4">
        <f>ROUND(SUMIF(AA596:AA681,"=16688586",R596:R681),2)</f>
        <v>315.04000000000002</v>
      </c>
      <c r="DX683" s="4">
        <f>ROUND(SUMIF(AA596:AA681,"=16688586",S596:S681),2)</f>
        <v>6225.42</v>
      </c>
      <c r="DY683" s="4">
        <f>ROUND(SUMIF(AA596:AA681,"=16688586",T596:T681),2)</f>
        <v>0</v>
      </c>
      <c r="DZ683" s="4">
        <f>SUMIF(AA596:AA681,"=16688586",U596:U681)</f>
        <v>92.009905000000018</v>
      </c>
      <c r="EA683" s="4">
        <f>SUMIF(AA596:AA681,"=16688586",V596:V681)</f>
        <v>3.3147000000000006</v>
      </c>
      <c r="EB683" s="4">
        <f>ROUND(SUMIF(AA596:AA681,"=16688586",W596:W681),2)</f>
        <v>0</v>
      </c>
      <c r="EC683" s="4">
        <f>ROUND(SUMIF(AA596:AA681,"=16688586",X596:X681),2)</f>
        <v>7110.31</v>
      </c>
      <c r="ED683" s="4">
        <f>ROUND(SUMIF(AA596:AA681,"=16688586",Y596:Y681),2)</f>
        <v>4433.13</v>
      </c>
      <c r="EE683" s="4"/>
      <c r="EF683" s="4"/>
      <c r="EG683" s="4">
        <f t="shared" ref="EG683:EU683" si="800">ROUND(FP683,2)</f>
        <v>0</v>
      </c>
      <c r="EH683" s="4">
        <f t="shared" si="800"/>
        <v>0</v>
      </c>
      <c r="EI683" s="4">
        <f t="shared" si="800"/>
        <v>0</v>
      </c>
      <c r="EJ683" s="4">
        <f t="shared" si="800"/>
        <v>58281.72</v>
      </c>
      <c r="EK683" s="4">
        <f t="shared" si="800"/>
        <v>58281.72</v>
      </c>
      <c r="EL683" s="4">
        <f t="shared" si="800"/>
        <v>0</v>
      </c>
      <c r="EM683" s="4">
        <f t="shared" si="800"/>
        <v>0</v>
      </c>
      <c r="EN683" s="4">
        <f t="shared" si="800"/>
        <v>37858.480000000003</v>
      </c>
      <c r="EO683" s="4">
        <f t="shared" si="800"/>
        <v>37858.480000000003</v>
      </c>
      <c r="EP683" s="4">
        <f t="shared" si="800"/>
        <v>0</v>
      </c>
      <c r="EQ683" s="4">
        <f t="shared" si="800"/>
        <v>37858.480000000003</v>
      </c>
      <c r="ER683" s="4">
        <f t="shared" si="800"/>
        <v>0</v>
      </c>
      <c r="ES683" s="4">
        <f t="shared" si="800"/>
        <v>0</v>
      </c>
      <c r="ET683" s="4">
        <f t="shared" si="800"/>
        <v>0</v>
      </c>
      <c r="EU683" s="4">
        <f t="shared" si="800"/>
        <v>0</v>
      </c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>
        <f>ROUND(SUMIF(AA596:AA681,"=16688586",FQ596:FQ681),2)</f>
        <v>0</v>
      </c>
      <c r="FQ683" s="4">
        <f>ROUND(SUMIF(AA596:AA681,"=16688586",FR596:FR681),2)</f>
        <v>0</v>
      </c>
      <c r="FR683" s="4">
        <f>ROUND(SUMIF(AA596:AA681,"=16688586",GL596:GL681),2)</f>
        <v>0</v>
      </c>
      <c r="FS683" s="4">
        <f>ROUND(SUMIF(AA596:AA681,"=16688586",GM596:GM681),2)</f>
        <v>58281.72</v>
      </c>
      <c r="FT683" s="4">
        <f>ROUND(SUMIF(AA596:AA681,"=16688586",GN596:GN681),2)</f>
        <v>58281.72</v>
      </c>
      <c r="FU683" s="4">
        <f>ROUND(SUMIF(AA596:AA681,"=16688586",GO596:GO681),2)</f>
        <v>0</v>
      </c>
      <c r="FV683" s="4">
        <f>ROUND(SUMIF(AA596:AA681,"=16688586",GP596:GP681),2)</f>
        <v>0</v>
      </c>
      <c r="FW683" s="4">
        <f>DU683-FP683</f>
        <v>37858.480000000003</v>
      </c>
      <c r="FX683" s="4">
        <f>DU683-FQ683</f>
        <v>37858.480000000003</v>
      </c>
      <c r="FY683" s="4">
        <f>FP683-FR683</f>
        <v>0</v>
      </c>
      <c r="FZ683" s="4">
        <f>DU683-FP683-FQ683+FR683</f>
        <v>37858.480000000003</v>
      </c>
      <c r="GA683" s="4">
        <f>FQ683-FR683</f>
        <v>0</v>
      </c>
      <c r="GB683" s="4">
        <f>ROUND(SUMIF(AA596:AA681,"=16688586",GX596:GX681),2)</f>
        <v>0</v>
      </c>
      <c r="GC683" s="4">
        <f>ROUND(SUMIF(AA596:AA681,"=16688586",GY596:GY681),2)</f>
        <v>0</v>
      </c>
      <c r="GD683" s="4">
        <f>ROUND(SUMIF(AA596:AA681,"=16688586",GZ596:GZ681),2)</f>
        <v>0</v>
      </c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  <c r="GP683" s="4"/>
      <c r="GQ683" s="4"/>
      <c r="GR683" s="4"/>
      <c r="GS683" s="4"/>
      <c r="GT683" s="4"/>
      <c r="GU683" s="4"/>
      <c r="GV683" s="4"/>
      <c r="GW683" s="4"/>
      <c r="GX683" s="4">
        <v>0</v>
      </c>
    </row>
    <row r="685" spans="1:255" x14ac:dyDescent="0.2">
      <c r="A685" s="5">
        <v>50</v>
      </c>
      <c r="B685" s="5">
        <v>0</v>
      </c>
      <c r="C685" s="5">
        <v>0</v>
      </c>
      <c r="D685" s="5">
        <v>1</v>
      </c>
      <c r="E685" s="5">
        <v>201</v>
      </c>
      <c r="F685" s="5">
        <f>ROUND(Source!O683,O685)</f>
        <v>6555.18</v>
      </c>
      <c r="G685" s="5" t="s">
        <v>369</v>
      </c>
      <c r="H685" s="5" t="s">
        <v>370</v>
      </c>
      <c r="I685" s="5"/>
      <c r="J685" s="5"/>
      <c r="K685" s="5">
        <v>201</v>
      </c>
      <c r="L685" s="5">
        <v>1</v>
      </c>
      <c r="M685" s="5">
        <v>3</v>
      </c>
      <c r="N685" s="5" t="s">
        <v>6</v>
      </c>
      <c r="O685" s="5">
        <v>2</v>
      </c>
      <c r="P685" s="5">
        <f>ROUND(Source!DG683,O685)</f>
        <v>46738.28</v>
      </c>
      <c r="Q685" s="5"/>
      <c r="R685" s="5"/>
      <c r="S685" s="5"/>
      <c r="T685" s="5"/>
      <c r="U685" s="5"/>
      <c r="V685" s="5"/>
      <c r="W685" s="5"/>
    </row>
    <row r="686" spans="1:255" x14ac:dyDescent="0.2">
      <c r="A686" s="5">
        <v>50</v>
      </c>
      <c r="B686" s="5">
        <v>0</v>
      </c>
      <c r="C686" s="5">
        <v>0</v>
      </c>
      <c r="D686" s="5">
        <v>1</v>
      </c>
      <c r="E686" s="5">
        <v>202</v>
      </c>
      <c r="F686" s="5">
        <f>ROUND(Source!P683,O686)</f>
        <v>5309.75</v>
      </c>
      <c r="G686" s="5" t="s">
        <v>371</v>
      </c>
      <c r="H686" s="5" t="s">
        <v>372</v>
      </c>
      <c r="I686" s="5"/>
      <c r="J686" s="5"/>
      <c r="K686" s="5">
        <v>202</v>
      </c>
      <c r="L686" s="5">
        <v>2</v>
      </c>
      <c r="M686" s="5">
        <v>3</v>
      </c>
      <c r="N686" s="5" t="s">
        <v>6</v>
      </c>
      <c r="O686" s="5">
        <v>2</v>
      </c>
      <c r="P686" s="5">
        <f>ROUND(Source!DH683,O686)</f>
        <v>37858.480000000003</v>
      </c>
      <c r="Q686" s="5"/>
      <c r="R686" s="5"/>
      <c r="S686" s="5"/>
      <c r="T686" s="5"/>
      <c r="U686" s="5"/>
      <c r="V686" s="5"/>
      <c r="W686" s="5"/>
    </row>
    <row r="687" spans="1:255" x14ac:dyDescent="0.2">
      <c r="A687" s="5">
        <v>50</v>
      </c>
      <c r="B687" s="5">
        <v>0</v>
      </c>
      <c r="C687" s="5">
        <v>0</v>
      </c>
      <c r="D687" s="5">
        <v>1</v>
      </c>
      <c r="E687" s="5">
        <v>222</v>
      </c>
      <c r="F687" s="5">
        <f>ROUND(Source!AO683,O687)</f>
        <v>0</v>
      </c>
      <c r="G687" s="5" t="s">
        <v>373</v>
      </c>
      <c r="H687" s="5" t="s">
        <v>374</v>
      </c>
      <c r="I687" s="5"/>
      <c r="J687" s="5"/>
      <c r="K687" s="5">
        <v>222</v>
      </c>
      <c r="L687" s="5">
        <v>3</v>
      </c>
      <c r="M687" s="5">
        <v>3</v>
      </c>
      <c r="N687" s="5" t="s">
        <v>6</v>
      </c>
      <c r="O687" s="5">
        <v>2</v>
      </c>
      <c r="P687" s="5">
        <f>ROUND(Source!EG683,O687)</f>
        <v>0</v>
      </c>
      <c r="Q687" s="5"/>
      <c r="R687" s="5"/>
      <c r="S687" s="5"/>
      <c r="T687" s="5"/>
      <c r="U687" s="5"/>
      <c r="V687" s="5"/>
      <c r="W687" s="5"/>
    </row>
    <row r="688" spans="1:255" x14ac:dyDescent="0.2">
      <c r="A688" s="5">
        <v>50</v>
      </c>
      <c r="B688" s="5">
        <v>0</v>
      </c>
      <c r="C688" s="5">
        <v>0</v>
      </c>
      <c r="D688" s="5">
        <v>1</v>
      </c>
      <c r="E688" s="5">
        <v>225</v>
      </c>
      <c r="F688" s="5">
        <f>ROUND(Source!AV683,O688)</f>
        <v>5309.75</v>
      </c>
      <c r="G688" s="5" t="s">
        <v>375</v>
      </c>
      <c r="H688" s="5" t="s">
        <v>376</v>
      </c>
      <c r="I688" s="5"/>
      <c r="J688" s="5"/>
      <c r="K688" s="5">
        <v>225</v>
      </c>
      <c r="L688" s="5">
        <v>4</v>
      </c>
      <c r="M688" s="5">
        <v>3</v>
      </c>
      <c r="N688" s="5" t="s">
        <v>6</v>
      </c>
      <c r="O688" s="5">
        <v>2</v>
      </c>
      <c r="P688" s="5">
        <f>ROUND(Source!EN683,O688)</f>
        <v>37858.480000000003</v>
      </c>
      <c r="Q688" s="5"/>
      <c r="R688" s="5"/>
      <c r="S688" s="5"/>
      <c r="T688" s="5"/>
      <c r="U688" s="5"/>
      <c r="V688" s="5"/>
      <c r="W688" s="5"/>
    </row>
    <row r="689" spans="1:23" x14ac:dyDescent="0.2">
      <c r="A689" s="5">
        <v>50</v>
      </c>
      <c r="B689" s="5">
        <v>0</v>
      </c>
      <c r="C689" s="5">
        <v>0</v>
      </c>
      <c r="D689" s="5">
        <v>1</v>
      </c>
      <c r="E689" s="5">
        <v>226</v>
      </c>
      <c r="F689" s="5">
        <f>ROUND(Source!AW683,O689)</f>
        <v>5309.75</v>
      </c>
      <c r="G689" s="5" t="s">
        <v>377</v>
      </c>
      <c r="H689" s="5" t="s">
        <v>378</v>
      </c>
      <c r="I689" s="5"/>
      <c r="J689" s="5"/>
      <c r="K689" s="5">
        <v>226</v>
      </c>
      <c r="L689" s="5">
        <v>5</v>
      </c>
      <c r="M689" s="5">
        <v>3</v>
      </c>
      <c r="N689" s="5" t="s">
        <v>6</v>
      </c>
      <c r="O689" s="5">
        <v>2</v>
      </c>
      <c r="P689" s="5">
        <f>ROUND(Source!EO683,O689)</f>
        <v>37858.480000000003</v>
      </c>
      <c r="Q689" s="5"/>
      <c r="R689" s="5"/>
      <c r="S689" s="5"/>
      <c r="T689" s="5"/>
      <c r="U689" s="5"/>
      <c r="V689" s="5"/>
      <c r="W689" s="5"/>
    </row>
    <row r="690" spans="1:23" x14ac:dyDescent="0.2">
      <c r="A690" s="5">
        <v>50</v>
      </c>
      <c r="B690" s="5">
        <v>0</v>
      </c>
      <c r="C690" s="5">
        <v>0</v>
      </c>
      <c r="D690" s="5">
        <v>1</v>
      </c>
      <c r="E690" s="5">
        <v>227</v>
      </c>
      <c r="F690" s="5">
        <f>ROUND(Source!AX683,O690)</f>
        <v>0</v>
      </c>
      <c r="G690" s="5" t="s">
        <v>379</v>
      </c>
      <c r="H690" s="5" t="s">
        <v>380</v>
      </c>
      <c r="I690" s="5"/>
      <c r="J690" s="5"/>
      <c r="K690" s="5">
        <v>227</v>
      </c>
      <c r="L690" s="5">
        <v>6</v>
      </c>
      <c r="M690" s="5">
        <v>3</v>
      </c>
      <c r="N690" s="5" t="s">
        <v>6</v>
      </c>
      <c r="O690" s="5">
        <v>2</v>
      </c>
      <c r="P690" s="5">
        <f>ROUND(Source!EP683,O690)</f>
        <v>0</v>
      </c>
      <c r="Q690" s="5"/>
      <c r="R690" s="5"/>
      <c r="S690" s="5"/>
      <c r="T690" s="5"/>
      <c r="U690" s="5"/>
      <c r="V690" s="5"/>
      <c r="W690" s="5"/>
    </row>
    <row r="691" spans="1:23" x14ac:dyDescent="0.2">
      <c r="A691" s="5">
        <v>50</v>
      </c>
      <c r="B691" s="5">
        <v>0</v>
      </c>
      <c r="C691" s="5">
        <v>0</v>
      </c>
      <c r="D691" s="5">
        <v>1</v>
      </c>
      <c r="E691" s="5">
        <v>228</v>
      </c>
      <c r="F691" s="5">
        <f>ROUND(Source!AY683,O691)</f>
        <v>5309.75</v>
      </c>
      <c r="G691" s="5" t="s">
        <v>381</v>
      </c>
      <c r="H691" s="5" t="s">
        <v>382</v>
      </c>
      <c r="I691" s="5"/>
      <c r="J691" s="5"/>
      <c r="K691" s="5">
        <v>228</v>
      </c>
      <c r="L691" s="5">
        <v>7</v>
      </c>
      <c r="M691" s="5">
        <v>3</v>
      </c>
      <c r="N691" s="5" t="s">
        <v>6</v>
      </c>
      <c r="O691" s="5">
        <v>2</v>
      </c>
      <c r="P691" s="5">
        <f>ROUND(Source!EQ683,O691)</f>
        <v>37858.480000000003</v>
      </c>
      <c r="Q691" s="5"/>
      <c r="R691" s="5"/>
      <c r="S691" s="5"/>
      <c r="T691" s="5"/>
      <c r="U691" s="5"/>
      <c r="V691" s="5"/>
      <c r="W691" s="5"/>
    </row>
    <row r="692" spans="1:23" x14ac:dyDescent="0.2">
      <c r="A692" s="5">
        <v>50</v>
      </c>
      <c r="B692" s="5">
        <v>0</v>
      </c>
      <c r="C692" s="5">
        <v>0</v>
      </c>
      <c r="D692" s="5">
        <v>1</v>
      </c>
      <c r="E692" s="5">
        <v>216</v>
      </c>
      <c r="F692" s="5">
        <f>ROUND(Source!AP683,O692)</f>
        <v>0</v>
      </c>
      <c r="G692" s="5" t="s">
        <v>383</v>
      </c>
      <c r="H692" s="5" t="s">
        <v>384</v>
      </c>
      <c r="I692" s="5"/>
      <c r="J692" s="5"/>
      <c r="K692" s="5">
        <v>216</v>
      </c>
      <c r="L692" s="5">
        <v>8</v>
      </c>
      <c r="M692" s="5">
        <v>3</v>
      </c>
      <c r="N692" s="5" t="s">
        <v>6</v>
      </c>
      <c r="O692" s="5">
        <v>2</v>
      </c>
      <c r="P692" s="5">
        <f>ROUND(Source!EH683,O692)</f>
        <v>0</v>
      </c>
      <c r="Q692" s="5"/>
      <c r="R692" s="5"/>
      <c r="S692" s="5"/>
      <c r="T692" s="5"/>
      <c r="U692" s="5"/>
      <c r="V692" s="5"/>
      <c r="W692" s="5"/>
    </row>
    <row r="693" spans="1:23" x14ac:dyDescent="0.2">
      <c r="A693" s="5">
        <v>50</v>
      </c>
      <c r="B693" s="5">
        <v>0</v>
      </c>
      <c r="C693" s="5">
        <v>0</v>
      </c>
      <c r="D693" s="5">
        <v>1</v>
      </c>
      <c r="E693" s="5">
        <v>223</v>
      </c>
      <c r="F693" s="5">
        <f>ROUND(Source!AQ683,O693)</f>
        <v>0</v>
      </c>
      <c r="G693" s="5" t="s">
        <v>385</v>
      </c>
      <c r="H693" s="5" t="s">
        <v>386</v>
      </c>
      <c r="I693" s="5"/>
      <c r="J693" s="5"/>
      <c r="K693" s="5">
        <v>223</v>
      </c>
      <c r="L693" s="5">
        <v>9</v>
      </c>
      <c r="M693" s="5">
        <v>3</v>
      </c>
      <c r="N693" s="5" t="s">
        <v>6</v>
      </c>
      <c r="O693" s="5">
        <v>2</v>
      </c>
      <c r="P693" s="5">
        <f>ROUND(Source!EI683,O693)</f>
        <v>0</v>
      </c>
      <c r="Q693" s="5"/>
      <c r="R693" s="5"/>
      <c r="S693" s="5"/>
      <c r="T693" s="5"/>
      <c r="U693" s="5"/>
      <c r="V693" s="5"/>
      <c r="W693" s="5"/>
    </row>
    <row r="694" spans="1:23" x14ac:dyDescent="0.2">
      <c r="A694" s="5">
        <v>50</v>
      </c>
      <c r="B694" s="5">
        <v>0</v>
      </c>
      <c r="C694" s="5">
        <v>0</v>
      </c>
      <c r="D694" s="5">
        <v>1</v>
      </c>
      <c r="E694" s="5">
        <v>229</v>
      </c>
      <c r="F694" s="5">
        <f>ROUND(Source!AZ683,O694)</f>
        <v>0</v>
      </c>
      <c r="G694" s="5" t="s">
        <v>387</v>
      </c>
      <c r="H694" s="5" t="s">
        <v>388</v>
      </c>
      <c r="I694" s="5"/>
      <c r="J694" s="5"/>
      <c r="K694" s="5">
        <v>229</v>
      </c>
      <c r="L694" s="5">
        <v>10</v>
      </c>
      <c r="M694" s="5">
        <v>3</v>
      </c>
      <c r="N694" s="5" t="s">
        <v>6</v>
      </c>
      <c r="O694" s="5">
        <v>2</v>
      </c>
      <c r="P694" s="5">
        <f>ROUND(Source!ER683,O694)</f>
        <v>0</v>
      </c>
      <c r="Q694" s="5"/>
      <c r="R694" s="5"/>
      <c r="S694" s="5"/>
      <c r="T694" s="5"/>
      <c r="U694" s="5"/>
      <c r="V694" s="5"/>
      <c r="W694" s="5"/>
    </row>
    <row r="695" spans="1:23" x14ac:dyDescent="0.2">
      <c r="A695" s="5">
        <v>50</v>
      </c>
      <c r="B695" s="5">
        <v>0</v>
      </c>
      <c r="C695" s="5">
        <v>0</v>
      </c>
      <c r="D695" s="5">
        <v>1</v>
      </c>
      <c r="E695" s="5">
        <v>203</v>
      </c>
      <c r="F695" s="5">
        <f>ROUND(Source!Q683,O695)</f>
        <v>372.28</v>
      </c>
      <c r="G695" s="5" t="s">
        <v>389</v>
      </c>
      <c r="H695" s="5" t="s">
        <v>390</v>
      </c>
      <c r="I695" s="5"/>
      <c r="J695" s="5"/>
      <c r="K695" s="5">
        <v>203</v>
      </c>
      <c r="L695" s="5">
        <v>11</v>
      </c>
      <c r="M695" s="5">
        <v>3</v>
      </c>
      <c r="N695" s="5" t="s">
        <v>6</v>
      </c>
      <c r="O695" s="5">
        <v>2</v>
      </c>
      <c r="P695" s="5">
        <f>ROUND(Source!DI683,O695)</f>
        <v>2654.38</v>
      </c>
      <c r="Q695" s="5"/>
      <c r="R695" s="5"/>
      <c r="S695" s="5"/>
      <c r="T695" s="5"/>
      <c r="U695" s="5"/>
      <c r="V695" s="5"/>
      <c r="W695" s="5"/>
    </row>
    <row r="696" spans="1:23" x14ac:dyDescent="0.2">
      <c r="A696" s="5">
        <v>50</v>
      </c>
      <c r="B696" s="5">
        <v>0</v>
      </c>
      <c r="C696" s="5">
        <v>0</v>
      </c>
      <c r="D696" s="5">
        <v>1</v>
      </c>
      <c r="E696" s="5">
        <v>231</v>
      </c>
      <c r="F696" s="5">
        <f>ROUND(Source!BB683,O696)</f>
        <v>0</v>
      </c>
      <c r="G696" s="5" t="s">
        <v>391</v>
      </c>
      <c r="H696" s="5" t="s">
        <v>392</v>
      </c>
      <c r="I696" s="5"/>
      <c r="J696" s="5"/>
      <c r="K696" s="5">
        <v>231</v>
      </c>
      <c r="L696" s="5">
        <v>12</v>
      </c>
      <c r="M696" s="5">
        <v>3</v>
      </c>
      <c r="N696" s="5" t="s">
        <v>6</v>
      </c>
      <c r="O696" s="5">
        <v>2</v>
      </c>
      <c r="P696" s="5">
        <f>ROUND(Source!ET683,O696)</f>
        <v>0</v>
      </c>
      <c r="Q696" s="5"/>
      <c r="R696" s="5"/>
      <c r="S696" s="5"/>
      <c r="T696" s="5"/>
      <c r="U696" s="5"/>
      <c r="V696" s="5"/>
      <c r="W696" s="5"/>
    </row>
    <row r="697" spans="1:23" x14ac:dyDescent="0.2">
      <c r="A697" s="5">
        <v>50</v>
      </c>
      <c r="B697" s="5">
        <v>0</v>
      </c>
      <c r="C697" s="5">
        <v>0</v>
      </c>
      <c r="D697" s="5">
        <v>1</v>
      </c>
      <c r="E697" s="5">
        <v>204</v>
      </c>
      <c r="F697" s="5">
        <f>ROUND(Source!R683,O697)</f>
        <v>44.2</v>
      </c>
      <c r="G697" s="5" t="s">
        <v>393</v>
      </c>
      <c r="H697" s="5" t="s">
        <v>394</v>
      </c>
      <c r="I697" s="5"/>
      <c r="J697" s="5"/>
      <c r="K697" s="5">
        <v>204</v>
      </c>
      <c r="L697" s="5">
        <v>13</v>
      </c>
      <c r="M697" s="5">
        <v>3</v>
      </c>
      <c r="N697" s="5" t="s">
        <v>6</v>
      </c>
      <c r="O697" s="5">
        <v>2</v>
      </c>
      <c r="P697" s="5">
        <f>ROUND(Source!DJ683,O697)</f>
        <v>315.04000000000002</v>
      </c>
      <c r="Q697" s="5"/>
      <c r="R697" s="5"/>
      <c r="S697" s="5"/>
      <c r="T697" s="5"/>
      <c r="U697" s="5"/>
      <c r="V697" s="5"/>
      <c r="W697" s="5"/>
    </row>
    <row r="698" spans="1:23" x14ac:dyDescent="0.2">
      <c r="A698" s="5">
        <v>50</v>
      </c>
      <c r="B698" s="5">
        <v>0</v>
      </c>
      <c r="C698" s="5">
        <v>0</v>
      </c>
      <c r="D698" s="5">
        <v>1</v>
      </c>
      <c r="E698" s="5">
        <v>205</v>
      </c>
      <c r="F698" s="5">
        <f>ROUND(Source!S683,O698)</f>
        <v>873.15</v>
      </c>
      <c r="G698" s="5" t="s">
        <v>395</v>
      </c>
      <c r="H698" s="5" t="s">
        <v>396</v>
      </c>
      <c r="I698" s="5"/>
      <c r="J698" s="5"/>
      <c r="K698" s="5">
        <v>205</v>
      </c>
      <c r="L698" s="5">
        <v>14</v>
      </c>
      <c r="M698" s="5">
        <v>3</v>
      </c>
      <c r="N698" s="5" t="s">
        <v>6</v>
      </c>
      <c r="O698" s="5">
        <v>2</v>
      </c>
      <c r="P698" s="5">
        <f>ROUND(Source!DK683,O698)</f>
        <v>6225.42</v>
      </c>
      <c r="Q698" s="5"/>
      <c r="R698" s="5"/>
      <c r="S698" s="5"/>
      <c r="T698" s="5"/>
      <c r="U698" s="5"/>
      <c r="V698" s="5"/>
      <c r="W698" s="5"/>
    </row>
    <row r="699" spans="1:23" x14ac:dyDescent="0.2">
      <c r="A699" s="5">
        <v>50</v>
      </c>
      <c r="B699" s="5">
        <v>0</v>
      </c>
      <c r="C699" s="5">
        <v>0</v>
      </c>
      <c r="D699" s="5">
        <v>1</v>
      </c>
      <c r="E699" s="5">
        <v>232</v>
      </c>
      <c r="F699" s="5">
        <f>ROUND(Source!BC683,O699)</f>
        <v>0</v>
      </c>
      <c r="G699" s="5" t="s">
        <v>397</v>
      </c>
      <c r="H699" s="5" t="s">
        <v>398</v>
      </c>
      <c r="I699" s="5"/>
      <c r="J699" s="5"/>
      <c r="K699" s="5">
        <v>232</v>
      </c>
      <c r="L699" s="5">
        <v>15</v>
      </c>
      <c r="M699" s="5">
        <v>3</v>
      </c>
      <c r="N699" s="5" t="s">
        <v>6</v>
      </c>
      <c r="O699" s="5">
        <v>2</v>
      </c>
      <c r="P699" s="5">
        <f>ROUND(Source!EU683,O699)</f>
        <v>0</v>
      </c>
      <c r="Q699" s="5"/>
      <c r="R699" s="5"/>
      <c r="S699" s="5"/>
      <c r="T699" s="5"/>
      <c r="U699" s="5"/>
      <c r="V699" s="5"/>
      <c r="W699" s="5"/>
    </row>
    <row r="700" spans="1:23" x14ac:dyDescent="0.2">
      <c r="A700" s="5">
        <v>50</v>
      </c>
      <c r="B700" s="5">
        <v>0</v>
      </c>
      <c r="C700" s="5">
        <v>0</v>
      </c>
      <c r="D700" s="5">
        <v>1</v>
      </c>
      <c r="E700" s="5">
        <v>214</v>
      </c>
      <c r="F700" s="5">
        <f>ROUND(Source!AS683,O700)</f>
        <v>8174.24</v>
      </c>
      <c r="G700" s="5" t="s">
        <v>399</v>
      </c>
      <c r="H700" s="5" t="s">
        <v>400</v>
      </c>
      <c r="I700" s="5"/>
      <c r="J700" s="5"/>
      <c r="K700" s="5">
        <v>214</v>
      </c>
      <c r="L700" s="5">
        <v>16</v>
      </c>
      <c r="M700" s="5">
        <v>3</v>
      </c>
      <c r="N700" s="5" t="s">
        <v>6</v>
      </c>
      <c r="O700" s="5">
        <v>2</v>
      </c>
      <c r="P700" s="5">
        <f>ROUND(Source!EK683,O700)</f>
        <v>58281.72</v>
      </c>
      <c r="Q700" s="5"/>
      <c r="R700" s="5"/>
      <c r="S700" s="5"/>
      <c r="T700" s="5"/>
      <c r="U700" s="5"/>
      <c r="V700" s="5"/>
      <c r="W700" s="5"/>
    </row>
    <row r="701" spans="1:23" x14ac:dyDescent="0.2">
      <c r="A701" s="5">
        <v>50</v>
      </c>
      <c r="B701" s="5">
        <v>0</v>
      </c>
      <c r="C701" s="5">
        <v>0</v>
      </c>
      <c r="D701" s="5">
        <v>1</v>
      </c>
      <c r="E701" s="5">
        <v>215</v>
      </c>
      <c r="F701" s="5">
        <f>ROUND(Source!AT683,O701)</f>
        <v>0</v>
      </c>
      <c r="G701" s="5" t="s">
        <v>401</v>
      </c>
      <c r="H701" s="5" t="s">
        <v>402</v>
      </c>
      <c r="I701" s="5"/>
      <c r="J701" s="5"/>
      <c r="K701" s="5">
        <v>215</v>
      </c>
      <c r="L701" s="5">
        <v>17</v>
      </c>
      <c r="M701" s="5">
        <v>3</v>
      </c>
      <c r="N701" s="5" t="s">
        <v>6</v>
      </c>
      <c r="O701" s="5">
        <v>2</v>
      </c>
      <c r="P701" s="5">
        <f>ROUND(Source!EL683,O701)</f>
        <v>0</v>
      </c>
      <c r="Q701" s="5"/>
      <c r="R701" s="5"/>
      <c r="S701" s="5"/>
      <c r="T701" s="5"/>
      <c r="U701" s="5"/>
      <c r="V701" s="5"/>
      <c r="W701" s="5"/>
    </row>
    <row r="702" spans="1:23" x14ac:dyDescent="0.2">
      <c r="A702" s="5">
        <v>50</v>
      </c>
      <c r="B702" s="5">
        <v>0</v>
      </c>
      <c r="C702" s="5">
        <v>0</v>
      </c>
      <c r="D702" s="5">
        <v>1</v>
      </c>
      <c r="E702" s="5">
        <v>217</v>
      </c>
      <c r="F702" s="5">
        <f>ROUND(Source!AU683,O702)</f>
        <v>0</v>
      </c>
      <c r="G702" s="5" t="s">
        <v>403</v>
      </c>
      <c r="H702" s="5" t="s">
        <v>404</v>
      </c>
      <c r="I702" s="5"/>
      <c r="J702" s="5"/>
      <c r="K702" s="5">
        <v>217</v>
      </c>
      <c r="L702" s="5">
        <v>18</v>
      </c>
      <c r="M702" s="5">
        <v>3</v>
      </c>
      <c r="N702" s="5" t="s">
        <v>6</v>
      </c>
      <c r="O702" s="5">
        <v>2</v>
      </c>
      <c r="P702" s="5">
        <f>ROUND(Source!EM683,O702)</f>
        <v>0</v>
      </c>
      <c r="Q702" s="5"/>
      <c r="R702" s="5"/>
      <c r="S702" s="5"/>
      <c r="T702" s="5"/>
      <c r="U702" s="5"/>
      <c r="V702" s="5"/>
      <c r="W702" s="5"/>
    </row>
    <row r="703" spans="1:23" x14ac:dyDescent="0.2">
      <c r="A703" s="5">
        <v>50</v>
      </c>
      <c r="B703" s="5">
        <v>0</v>
      </c>
      <c r="C703" s="5">
        <v>0</v>
      </c>
      <c r="D703" s="5">
        <v>1</v>
      </c>
      <c r="E703" s="5">
        <v>230</v>
      </c>
      <c r="F703" s="5">
        <f>ROUND(Source!BA683,O703)</f>
        <v>0</v>
      </c>
      <c r="G703" s="5" t="s">
        <v>405</v>
      </c>
      <c r="H703" s="5" t="s">
        <v>406</v>
      </c>
      <c r="I703" s="5"/>
      <c r="J703" s="5"/>
      <c r="K703" s="5">
        <v>230</v>
      </c>
      <c r="L703" s="5">
        <v>19</v>
      </c>
      <c r="M703" s="5">
        <v>3</v>
      </c>
      <c r="N703" s="5" t="s">
        <v>6</v>
      </c>
      <c r="O703" s="5">
        <v>2</v>
      </c>
      <c r="P703" s="5">
        <f>ROUND(Source!ES683,O703)</f>
        <v>0</v>
      </c>
      <c r="Q703" s="5"/>
      <c r="R703" s="5"/>
      <c r="S703" s="5"/>
      <c r="T703" s="5"/>
      <c r="U703" s="5"/>
      <c r="V703" s="5"/>
      <c r="W703" s="5"/>
    </row>
    <row r="704" spans="1:23" x14ac:dyDescent="0.2">
      <c r="A704" s="5">
        <v>50</v>
      </c>
      <c r="B704" s="5">
        <v>0</v>
      </c>
      <c r="C704" s="5">
        <v>0</v>
      </c>
      <c r="D704" s="5">
        <v>1</v>
      </c>
      <c r="E704" s="5">
        <v>206</v>
      </c>
      <c r="F704" s="5">
        <f>ROUND(Source!T683,O704)</f>
        <v>0</v>
      </c>
      <c r="G704" s="5" t="s">
        <v>407</v>
      </c>
      <c r="H704" s="5" t="s">
        <v>408</v>
      </c>
      <c r="I704" s="5"/>
      <c r="J704" s="5"/>
      <c r="K704" s="5">
        <v>206</v>
      </c>
      <c r="L704" s="5">
        <v>20</v>
      </c>
      <c r="M704" s="5">
        <v>3</v>
      </c>
      <c r="N704" s="5" t="s">
        <v>6</v>
      </c>
      <c r="O704" s="5">
        <v>2</v>
      </c>
      <c r="P704" s="5">
        <f>ROUND(Source!DL683,O704)</f>
        <v>0</v>
      </c>
      <c r="Q704" s="5"/>
      <c r="R704" s="5"/>
      <c r="S704" s="5"/>
      <c r="T704" s="5"/>
      <c r="U704" s="5"/>
      <c r="V704" s="5"/>
      <c r="W704" s="5"/>
    </row>
    <row r="705" spans="1:255" x14ac:dyDescent="0.2">
      <c r="A705" s="5">
        <v>50</v>
      </c>
      <c r="B705" s="5">
        <v>0</v>
      </c>
      <c r="C705" s="5">
        <v>0</v>
      </c>
      <c r="D705" s="5">
        <v>1</v>
      </c>
      <c r="E705" s="5">
        <v>207</v>
      </c>
      <c r="F705" s="5">
        <f>Source!U683</f>
        <v>92.009905000000018</v>
      </c>
      <c r="G705" s="5" t="s">
        <v>409</v>
      </c>
      <c r="H705" s="5" t="s">
        <v>410</v>
      </c>
      <c r="I705" s="5"/>
      <c r="J705" s="5"/>
      <c r="K705" s="5">
        <v>207</v>
      </c>
      <c r="L705" s="5">
        <v>21</v>
      </c>
      <c r="M705" s="5">
        <v>3</v>
      </c>
      <c r="N705" s="5" t="s">
        <v>6</v>
      </c>
      <c r="O705" s="5">
        <v>-1</v>
      </c>
      <c r="P705" s="5">
        <f>Source!DM683</f>
        <v>92.009905000000018</v>
      </c>
      <c r="Q705" s="5"/>
      <c r="R705" s="5"/>
      <c r="S705" s="5"/>
      <c r="T705" s="5"/>
      <c r="U705" s="5"/>
      <c r="V705" s="5"/>
      <c r="W705" s="5"/>
    </row>
    <row r="706" spans="1:255" x14ac:dyDescent="0.2">
      <c r="A706" s="5">
        <v>50</v>
      </c>
      <c r="B706" s="5">
        <v>0</v>
      </c>
      <c r="C706" s="5">
        <v>0</v>
      </c>
      <c r="D706" s="5">
        <v>1</v>
      </c>
      <c r="E706" s="5">
        <v>208</v>
      </c>
      <c r="F706" s="5">
        <f>Source!V683</f>
        <v>3.3147000000000006</v>
      </c>
      <c r="G706" s="5" t="s">
        <v>411</v>
      </c>
      <c r="H706" s="5" t="s">
        <v>412</v>
      </c>
      <c r="I706" s="5"/>
      <c r="J706" s="5"/>
      <c r="K706" s="5">
        <v>208</v>
      </c>
      <c r="L706" s="5">
        <v>22</v>
      </c>
      <c r="M706" s="5">
        <v>3</v>
      </c>
      <c r="N706" s="5" t="s">
        <v>6</v>
      </c>
      <c r="O706" s="5">
        <v>-1</v>
      </c>
      <c r="P706" s="5">
        <f>Source!DN683</f>
        <v>3.3147000000000006</v>
      </c>
      <c r="Q706" s="5"/>
      <c r="R706" s="5"/>
      <c r="S706" s="5"/>
      <c r="T706" s="5"/>
      <c r="U706" s="5"/>
      <c r="V706" s="5"/>
      <c r="W706" s="5"/>
    </row>
    <row r="707" spans="1:255" x14ac:dyDescent="0.2">
      <c r="A707" s="5">
        <v>50</v>
      </c>
      <c r="B707" s="5">
        <v>0</v>
      </c>
      <c r="C707" s="5">
        <v>0</v>
      </c>
      <c r="D707" s="5">
        <v>1</v>
      </c>
      <c r="E707" s="5">
        <v>209</v>
      </c>
      <c r="F707" s="5">
        <f>ROUND(Source!W683,O707)</f>
        <v>0</v>
      </c>
      <c r="G707" s="5" t="s">
        <v>413</v>
      </c>
      <c r="H707" s="5" t="s">
        <v>414</v>
      </c>
      <c r="I707" s="5"/>
      <c r="J707" s="5"/>
      <c r="K707" s="5">
        <v>209</v>
      </c>
      <c r="L707" s="5">
        <v>23</v>
      </c>
      <c r="M707" s="5">
        <v>3</v>
      </c>
      <c r="N707" s="5" t="s">
        <v>6</v>
      </c>
      <c r="O707" s="5">
        <v>2</v>
      </c>
      <c r="P707" s="5">
        <f>ROUND(Source!DO683,O707)</f>
        <v>0</v>
      </c>
      <c r="Q707" s="5"/>
      <c r="R707" s="5"/>
      <c r="S707" s="5"/>
      <c r="T707" s="5"/>
      <c r="U707" s="5"/>
      <c r="V707" s="5"/>
      <c r="W707" s="5"/>
    </row>
    <row r="708" spans="1:255" x14ac:dyDescent="0.2">
      <c r="A708" s="5">
        <v>50</v>
      </c>
      <c r="B708" s="5">
        <v>0</v>
      </c>
      <c r="C708" s="5">
        <v>0</v>
      </c>
      <c r="D708" s="5">
        <v>1</v>
      </c>
      <c r="E708" s="5">
        <v>210</v>
      </c>
      <c r="F708" s="5">
        <f>ROUND(Source!X683,O708)</f>
        <v>997.27</v>
      </c>
      <c r="G708" s="5" t="s">
        <v>415</v>
      </c>
      <c r="H708" s="5" t="s">
        <v>416</v>
      </c>
      <c r="I708" s="5"/>
      <c r="J708" s="5"/>
      <c r="K708" s="5">
        <v>210</v>
      </c>
      <c r="L708" s="5">
        <v>24</v>
      </c>
      <c r="M708" s="5">
        <v>3</v>
      </c>
      <c r="N708" s="5" t="s">
        <v>6</v>
      </c>
      <c r="O708" s="5">
        <v>2</v>
      </c>
      <c r="P708" s="5">
        <f>ROUND(Source!DP683,O708)</f>
        <v>7110.31</v>
      </c>
      <c r="Q708" s="5"/>
      <c r="R708" s="5"/>
      <c r="S708" s="5"/>
      <c r="T708" s="5"/>
      <c r="U708" s="5"/>
      <c r="V708" s="5"/>
      <c r="W708" s="5"/>
    </row>
    <row r="709" spans="1:255" x14ac:dyDescent="0.2">
      <c r="A709" s="5">
        <v>50</v>
      </c>
      <c r="B709" s="5">
        <v>0</v>
      </c>
      <c r="C709" s="5">
        <v>0</v>
      </c>
      <c r="D709" s="5">
        <v>1</v>
      </c>
      <c r="E709" s="5">
        <v>211</v>
      </c>
      <c r="F709" s="5">
        <f>ROUND(Source!Y683,O709)</f>
        <v>621.79</v>
      </c>
      <c r="G709" s="5" t="s">
        <v>417</v>
      </c>
      <c r="H709" s="5" t="s">
        <v>418</v>
      </c>
      <c r="I709" s="5"/>
      <c r="J709" s="5"/>
      <c r="K709" s="5">
        <v>211</v>
      </c>
      <c r="L709" s="5">
        <v>25</v>
      </c>
      <c r="M709" s="5">
        <v>3</v>
      </c>
      <c r="N709" s="5" t="s">
        <v>6</v>
      </c>
      <c r="O709" s="5">
        <v>2</v>
      </c>
      <c r="P709" s="5">
        <f>ROUND(Source!DQ683,O709)</f>
        <v>4433.13</v>
      </c>
      <c r="Q709" s="5"/>
      <c r="R709" s="5"/>
      <c r="S709" s="5"/>
      <c r="T709" s="5"/>
      <c r="U709" s="5"/>
      <c r="V709" s="5"/>
      <c r="W709" s="5"/>
    </row>
    <row r="710" spans="1:255" x14ac:dyDescent="0.2">
      <c r="A710" s="5">
        <v>50</v>
      </c>
      <c r="B710" s="5">
        <v>0</v>
      </c>
      <c r="C710" s="5">
        <v>0</v>
      </c>
      <c r="D710" s="5">
        <v>1</v>
      </c>
      <c r="E710" s="5">
        <v>224</v>
      </c>
      <c r="F710" s="5">
        <f>ROUND(Source!AR683,O710)</f>
        <v>8174.24</v>
      </c>
      <c r="G710" s="5" t="s">
        <v>419</v>
      </c>
      <c r="H710" s="5" t="s">
        <v>420</v>
      </c>
      <c r="I710" s="5"/>
      <c r="J710" s="5"/>
      <c r="K710" s="5">
        <v>224</v>
      </c>
      <c r="L710" s="5">
        <v>26</v>
      </c>
      <c r="M710" s="5">
        <v>3</v>
      </c>
      <c r="N710" s="5" t="s">
        <v>6</v>
      </c>
      <c r="O710" s="5">
        <v>2</v>
      </c>
      <c r="P710" s="5">
        <f>ROUND(Source!EJ683,O710)</f>
        <v>58281.72</v>
      </c>
      <c r="Q710" s="5"/>
      <c r="R710" s="5"/>
      <c r="S710" s="5"/>
      <c r="T710" s="5"/>
      <c r="U710" s="5"/>
      <c r="V710" s="5"/>
      <c r="W710" s="5"/>
    </row>
    <row r="712" spans="1:255" x14ac:dyDescent="0.2">
      <c r="A712" s="1">
        <v>4</v>
      </c>
      <c r="B712" s="1">
        <v>1</v>
      </c>
      <c r="C712" s="1"/>
      <c r="D712" s="1">
        <f>ROW(A723)</f>
        <v>723</v>
      </c>
      <c r="E712" s="1"/>
      <c r="F712" s="1" t="s">
        <v>13</v>
      </c>
      <c r="G712" s="1" t="s">
        <v>998</v>
      </c>
      <c r="H712" s="1" t="s">
        <v>6</v>
      </c>
      <c r="I712" s="1">
        <v>0</v>
      </c>
      <c r="J712" s="1"/>
      <c r="K712" s="1">
        <v>0</v>
      </c>
      <c r="L712" s="1"/>
      <c r="M712" s="1"/>
      <c r="N712" s="1"/>
      <c r="O712" s="1"/>
      <c r="P712" s="1"/>
      <c r="Q712" s="1"/>
      <c r="R712" s="1"/>
      <c r="S712" s="1"/>
      <c r="T712" s="1"/>
      <c r="U712" s="1" t="s">
        <v>6</v>
      </c>
      <c r="V712" s="1">
        <v>0</v>
      </c>
      <c r="W712" s="1"/>
      <c r="X712" s="1"/>
      <c r="Y712" s="1"/>
      <c r="Z712" s="1"/>
      <c r="AA712" s="1"/>
      <c r="AB712" s="1" t="s">
        <v>6</v>
      </c>
      <c r="AC712" s="1" t="s">
        <v>6</v>
      </c>
      <c r="AD712" s="1" t="s">
        <v>6</v>
      </c>
      <c r="AE712" s="1" t="s">
        <v>6</v>
      </c>
      <c r="AF712" s="1" t="s">
        <v>6</v>
      </c>
      <c r="AG712" s="1" t="s">
        <v>6</v>
      </c>
      <c r="AH712" s="1"/>
      <c r="AI712" s="1"/>
      <c r="AJ712" s="1"/>
      <c r="AK712" s="1"/>
      <c r="AL712" s="1"/>
      <c r="AM712" s="1"/>
      <c r="AN712" s="1"/>
      <c r="AO712" s="1"/>
      <c r="AP712" s="1" t="s">
        <v>6</v>
      </c>
      <c r="AQ712" s="1" t="s">
        <v>6</v>
      </c>
      <c r="AR712" s="1" t="s">
        <v>6</v>
      </c>
      <c r="AS712" s="1"/>
      <c r="AT712" s="1"/>
      <c r="AU712" s="1"/>
      <c r="AV712" s="1"/>
      <c r="AW712" s="1"/>
      <c r="AX712" s="1"/>
      <c r="AY712" s="1"/>
      <c r="AZ712" s="1" t="s">
        <v>6</v>
      </c>
      <c r="BA712" s="1"/>
      <c r="BB712" s="1" t="s">
        <v>6</v>
      </c>
      <c r="BC712" s="1" t="s">
        <v>6</v>
      </c>
      <c r="BD712" s="1" t="s">
        <v>6</v>
      </c>
      <c r="BE712" s="1" t="s">
        <v>6</v>
      </c>
      <c r="BF712" s="1" t="s">
        <v>6</v>
      </c>
      <c r="BG712" s="1" t="s">
        <v>6</v>
      </c>
      <c r="BH712" s="1" t="s">
        <v>6</v>
      </c>
      <c r="BI712" s="1" t="s">
        <v>6</v>
      </c>
      <c r="BJ712" s="1" t="s">
        <v>6</v>
      </c>
      <c r="BK712" s="1" t="s">
        <v>6</v>
      </c>
      <c r="BL712" s="1" t="s">
        <v>6</v>
      </c>
      <c r="BM712" s="1" t="s">
        <v>6</v>
      </c>
      <c r="BN712" s="1" t="s">
        <v>6</v>
      </c>
      <c r="BO712" s="1" t="s">
        <v>6</v>
      </c>
      <c r="BP712" s="1" t="s">
        <v>6</v>
      </c>
      <c r="BQ712" s="1"/>
      <c r="BR712" s="1"/>
      <c r="BS712" s="1"/>
      <c r="BT712" s="1"/>
      <c r="BU712" s="1"/>
      <c r="BV712" s="1"/>
      <c r="BW712" s="1"/>
      <c r="BX712" s="1">
        <v>0</v>
      </c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>
        <v>0</v>
      </c>
    </row>
    <row r="714" spans="1:255" x14ac:dyDescent="0.2">
      <c r="A714" s="3">
        <v>52</v>
      </c>
      <c r="B714" s="3">
        <f t="shared" ref="B714:G714" si="801">B723</f>
        <v>1</v>
      </c>
      <c r="C714" s="3">
        <f t="shared" si="801"/>
        <v>4</v>
      </c>
      <c r="D714" s="3">
        <f t="shared" si="801"/>
        <v>712</v>
      </c>
      <c r="E714" s="3">
        <f t="shared" si="801"/>
        <v>0</v>
      </c>
      <c r="F714" s="3" t="str">
        <f t="shared" si="801"/>
        <v>Новый раздел</v>
      </c>
      <c r="G714" s="3" t="str">
        <f t="shared" si="801"/>
        <v>Раздел 3 Уборка и вывоз мусора</v>
      </c>
      <c r="H714" s="3"/>
      <c r="I714" s="3"/>
      <c r="J714" s="3"/>
      <c r="K714" s="3"/>
      <c r="L714" s="3"/>
      <c r="M714" s="3"/>
      <c r="N714" s="3"/>
      <c r="O714" s="3">
        <f t="shared" ref="O714:AT714" si="802">O723</f>
        <v>293.82</v>
      </c>
      <c r="P714" s="3">
        <f t="shared" si="802"/>
        <v>202.38</v>
      </c>
      <c r="Q714" s="3">
        <f t="shared" si="802"/>
        <v>0</v>
      </c>
      <c r="R714" s="3">
        <f t="shared" si="802"/>
        <v>0</v>
      </c>
      <c r="S714" s="3">
        <f t="shared" si="802"/>
        <v>91.44</v>
      </c>
      <c r="T714" s="3">
        <f t="shared" si="802"/>
        <v>0</v>
      </c>
      <c r="U714" s="3">
        <f t="shared" si="802"/>
        <v>12.7102</v>
      </c>
      <c r="V714" s="3">
        <f t="shared" si="802"/>
        <v>0</v>
      </c>
      <c r="W714" s="3">
        <f t="shared" si="802"/>
        <v>0</v>
      </c>
      <c r="X714" s="3">
        <f t="shared" si="802"/>
        <v>71.319999999999993</v>
      </c>
      <c r="Y714" s="3">
        <f t="shared" si="802"/>
        <v>45.72</v>
      </c>
      <c r="Z714" s="3">
        <f t="shared" si="802"/>
        <v>0</v>
      </c>
      <c r="AA714" s="3">
        <f t="shared" si="802"/>
        <v>0</v>
      </c>
      <c r="AB714" s="3">
        <f t="shared" si="802"/>
        <v>293.82</v>
      </c>
      <c r="AC714" s="3">
        <f t="shared" si="802"/>
        <v>202.38</v>
      </c>
      <c r="AD714" s="3">
        <f t="shared" si="802"/>
        <v>0</v>
      </c>
      <c r="AE714" s="3">
        <f t="shared" si="802"/>
        <v>0</v>
      </c>
      <c r="AF714" s="3">
        <f t="shared" si="802"/>
        <v>91.44</v>
      </c>
      <c r="AG714" s="3">
        <f t="shared" si="802"/>
        <v>0</v>
      </c>
      <c r="AH714" s="3">
        <f t="shared" si="802"/>
        <v>12.7102</v>
      </c>
      <c r="AI714" s="3">
        <f t="shared" si="802"/>
        <v>0</v>
      </c>
      <c r="AJ714" s="3">
        <f t="shared" si="802"/>
        <v>0</v>
      </c>
      <c r="AK714" s="3">
        <f t="shared" si="802"/>
        <v>71.319999999999993</v>
      </c>
      <c r="AL714" s="3">
        <f t="shared" si="802"/>
        <v>45.72</v>
      </c>
      <c r="AM714" s="3">
        <f t="shared" si="802"/>
        <v>0</v>
      </c>
      <c r="AN714" s="3">
        <f t="shared" si="802"/>
        <v>0</v>
      </c>
      <c r="AO714" s="3">
        <f t="shared" si="802"/>
        <v>0</v>
      </c>
      <c r="AP714" s="3">
        <f t="shared" si="802"/>
        <v>0</v>
      </c>
      <c r="AQ714" s="3">
        <f t="shared" si="802"/>
        <v>0</v>
      </c>
      <c r="AR714" s="3">
        <f t="shared" si="802"/>
        <v>1301.06</v>
      </c>
      <c r="AS714" s="3">
        <f t="shared" si="802"/>
        <v>1301.06</v>
      </c>
      <c r="AT714" s="3">
        <f t="shared" si="802"/>
        <v>0</v>
      </c>
      <c r="AU714" s="3">
        <f t="shared" ref="AU714:BZ714" si="803">AU723</f>
        <v>0</v>
      </c>
      <c r="AV714" s="3">
        <f t="shared" si="803"/>
        <v>202.38</v>
      </c>
      <c r="AW714" s="3">
        <f t="shared" si="803"/>
        <v>202.38</v>
      </c>
      <c r="AX714" s="3">
        <f t="shared" si="803"/>
        <v>0</v>
      </c>
      <c r="AY714" s="3">
        <f t="shared" si="803"/>
        <v>202.38</v>
      </c>
      <c r="AZ714" s="3">
        <f t="shared" si="803"/>
        <v>0</v>
      </c>
      <c r="BA714" s="3">
        <f t="shared" si="803"/>
        <v>0</v>
      </c>
      <c r="BB714" s="3">
        <f t="shared" si="803"/>
        <v>0</v>
      </c>
      <c r="BC714" s="3">
        <f t="shared" si="803"/>
        <v>0</v>
      </c>
      <c r="BD714" s="3">
        <f t="shared" si="803"/>
        <v>0</v>
      </c>
      <c r="BE714" s="3">
        <f t="shared" si="803"/>
        <v>0</v>
      </c>
      <c r="BF714" s="3">
        <f t="shared" si="803"/>
        <v>0</v>
      </c>
      <c r="BG714" s="3">
        <f t="shared" si="803"/>
        <v>0</v>
      </c>
      <c r="BH714" s="3">
        <f t="shared" si="803"/>
        <v>0</v>
      </c>
      <c r="BI714" s="3">
        <f t="shared" si="803"/>
        <v>0</v>
      </c>
      <c r="BJ714" s="3">
        <f t="shared" si="803"/>
        <v>0</v>
      </c>
      <c r="BK714" s="3">
        <f t="shared" si="803"/>
        <v>0</v>
      </c>
      <c r="BL714" s="3">
        <f t="shared" si="803"/>
        <v>0</v>
      </c>
      <c r="BM714" s="3">
        <f t="shared" si="803"/>
        <v>0</v>
      </c>
      <c r="BN714" s="3">
        <f t="shared" si="803"/>
        <v>0</v>
      </c>
      <c r="BO714" s="3">
        <f t="shared" si="803"/>
        <v>0</v>
      </c>
      <c r="BP714" s="3">
        <f t="shared" si="803"/>
        <v>0</v>
      </c>
      <c r="BQ714" s="3">
        <f t="shared" si="803"/>
        <v>0</v>
      </c>
      <c r="BR714" s="3">
        <f t="shared" si="803"/>
        <v>0</v>
      </c>
      <c r="BS714" s="3">
        <f t="shared" si="803"/>
        <v>0</v>
      </c>
      <c r="BT714" s="3">
        <f t="shared" si="803"/>
        <v>0</v>
      </c>
      <c r="BU714" s="3">
        <f t="shared" si="803"/>
        <v>0</v>
      </c>
      <c r="BV714" s="3">
        <f t="shared" si="803"/>
        <v>0</v>
      </c>
      <c r="BW714" s="3">
        <f t="shared" si="803"/>
        <v>0</v>
      </c>
      <c r="BX714" s="3">
        <f t="shared" si="803"/>
        <v>0</v>
      </c>
      <c r="BY714" s="3">
        <f t="shared" si="803"/>
        <v>0</v>
      </c>
      <c r="BZ714" s="3">
        <f t="shared" si="803"/>
        <v>0</v>
      </c>
      <c r="CA714" s="3">
        <f t="shared" ref="CA714:DF714" si="804">CA723</f>
        <v>1301.06</v>
      </c>
      <c r="CB714" s="3">
        <f t="shared" si="804"/>
        <v>1301.06</v>
      </c>
      <c r="CC714" s="3">
        <f t="shared" si="804"/>
        <v>0</v>
      </c>
      <c r="CD714" s="3">
        <f t="shared" si="804"/>
        <v>0</v>
      </c>
      <c r="CE714" s="3">
        <f t="shared" si="804"/>
        <v>202.38</v>
      </c>
      <c r="CF714" s="3">
        <f t="shared" si="804"/>
        <v>202.38</v>
      </c>
      <c r="CG714" s="3">
        <f t="shared" si="804"/>
        <v>0</v>
      </c>
      <c r="CH714" s="3">
        <f t="shared" si="804"/>
        <v>202.38</v>
      </c>
      <c r="CI714" s="3">
        <f t="shared" si="804"/>
        <v>0</v>
      </c>
      <c r="CJ714" s="3">
        <f t="shared" si="804"/>
        <v>0</v>
      </c>
      <c r="CK714" s="3">
        <f t="shared" si="804"/>
        <v>0</v>
      </c>
      <c r="CL714" s="3">
        <f t="shared" si="804"/>
        <v>0</v>
      </c>
      <c r="CM714" s="3">
        <f t="shared" si="804"/>
        <v>0</v>
      </c>
      <c r="CN714" s="3">
        <f t="shared" si="804"/>
        <v>0</v>
      </c>
      <c r="CO714" s="3">
        <f t="shared" si="804"/>
        <v>0</v>
      </c>
      <c r="CP714" s="3">
        <f t="shared" si="804"/>
        <v>0</v>
      </c>
      <c r="CQ714" s="3">
        <f t="shared" si="804"/>
        <v>0</v>
      </c>
      <c r="CR714" s="3">
        <f t="shared" si="804"/>
        <v>0</v>
      </c>
      <c r="CS714" s="3">
        <f t="shared" si="804"/>
        <v>0</v>
      </c>
      <c r="CT714" s="3">
        <f t="shared" si="804"/>
        <v>0</v>
      </c>
      <c r="CU714" s="3">
        <f t="shared" si="804"/>
        <v>0</v>
      </c>
      <c r="CV714" s="3">
        <f t="shared" si="804"/>
        <v>0</v>
      </c>
      <c r="CW714" s="3">
        <f t="shared" si="804"/>
        <v>0</v>
      </c>
      <c r="CX714" s="3">
        <f t="shared" si="804"/>
        <v>0</v>
      </c>
      <c r="CY714" s="3">
        <f t="shared" si="804"/>
        <v>0</v>
      </c>
      <c r="CZ714" s="3">
        <f t="shared" si="804"/>
        <v>0</v>
      </c>
      <c r="DA714" s="3">
        <f t="shared" si="804"/>
        <v>0</v>
      </c>
      <c r="DB714" s="3">
        <f t="shared" si="804"/>
        <v>0</v>
      </c>
      <c r="DC714" s="3">
        <f t="shared" si="804"/>
        <v>0</v>
      </c>
      <c r="DD714" s="3">
        <f t="shared" si="804"/>
        <v>0</v>
      </c>
      <c r="DE714" s="3">
        <f t="shared" si="804"/>
        <v>0</v>
      </c>
      <c r="DF714" s="3">
        <f t="shared" si="804"/>
        <v>0</v>
      </c>
      <c r="DG714" s="4">
        <f t="shared" ref="DG714:EL714" si="805">DG723</f>
        <v>2094.9</v>
      </c>
      <c r="DH714" s="4">
        <f t="shared" si="805"/>
        <v>1442.94</v>
      </c>
      <c r="DI714" s="4">
        <f t="shared" si="805"/>
        <v>0</v>
      </c>
      <c r="DJ714" s="4">
        <f t="shared" si="805"/>
        <v>0</v>
      </c>
      <c r="DK714" s="4">
        <f t="shared" si="805"/>
        <v>651.96</v>
      </c>
      <c r="DL714" s="4">
        <f t="shared" si="805"/>
        <v>0</v>
      </c>
      <c r="DM714" s="4">
        <f t="shared" si="805"/>
        <v>12.7102</v>
      </c>
      <c r="DN714" s="4">
        <f t="shared" si="805"/>
        <v>0</v>
      </c>
      <c r="DO714" s="4">
        <f t="shared" si="805"/>
        <v>0</v>
      </c>
      <c r="DP714" s="4">
        <f t="shared" si="805"/>
        <v>508.53</v>
      </c>
      <c r="DQ714" s="4">
        <f t="shared" si="805"/>
        <v>325.98</v>
      </c>
      <c r="DR714" s="4">
        <f t="shared" si="805"/>
        <v>0</v>
      </c>
      <c r="DS714" s="4">
        <f t="shared" si="805"/>
        <v>0</v>
      </c>
      <c r="DT714" s="4">
        <f t="shared" si="805"/>
        <v>2094.9</v>
      </c>
      <c r="DU714" s="4">
        <f t="shared" si="805"/>
        <v>1442.94</v>
      </c>
      <c r="DV714" s="4">
        <f t="shared" si="805"/>
        <v>0</v>
      </c>
      <c r="DW714" s="4">
        <f t="shared" si="805"/>
        <v>0</v>
      </c>
      <c r="DX714" s="4">
        <f t="shared" si="805"/>
        <v>651.96</v>
      </c>
      <c r="DY714" s="4">
        <f t="shared" si="805"/>
        <v>0</v>
      </c>
      <c r="DZ714" s="4">
        <f t="shared" si="805"/>
        <v>12.7102</v>
      </c>
      <c r="EA714" s="4">
        <f t="shared" si="805"/>
        <v>0</v>
      </c>
      <c r="EB714" s="4">
        <f t="shared" si="805"/>
        <v>0</v>
      </c>
      <c r="EC714" s="4">
        <f t="shared" si="805"/>
        <v>508.53</v>
      </c>
      <c r="ED714" s="4">
        <f t="shared" si="805"/>
        <v>325.98</v>
      </c>
      <c r="EE714" s="4">
        <f t="shared" si="805"/>
        <v>0</v>
      </c>
      <c r="EF714" s="4">
        <f t="shared" si="805"/>
        <v>0</v>
      </c>
      <c r="EG714" s="4">
        <f t="shared" si="805"/>
        <v>0</v>
      </c>
      <c r="EH714" s="4">
        <f t="shared" si="805"/>
        <v>0</v>
      </c>
      <c r="EI714" s="4">
        <f t="shared" si="805"/>
        <v>0</v>
      </c>
      <c r="EJ714" s="4">
        <f t="shared" si="805"/>
        <v>9276.59</v>
      </c>
      <c r="EK714" s="4">
        <f t="shared" si="805"/>
        <v>9276.59</v>
      </c>
      <c r="EL714" s="4">
        <f t="shared" si="805"/>
        <v>0</v>
      </c>
      <c r="EM714" s="4">
        <f t="shared" ref="EM714:FR714" si="806">EM723</f>
        <v>0</v>
      </c>
      <c r="EN714" s="4">
        <f t="shared" si="806"/>
        <v>1442.94</v>
      </c>
      <c r="EO714" s="4">
        <f t="shared" si="806"/>
        <v>1442.94</v>
      </c>
      <c r="EP714" s="4">
        <f t="shared" si="806"/>
        <v>0</v>
      </c>
      <c r="EQ714" s="4">
        <f t="shared" si="806"/>
        <v>1442.94</v>
      </c>
      <c r="ER714" s="4">
        <f t="shared" si="806"/>
        <v>0</v>
      </c>
      <c r="ES714" s="4">
        <f t="shared" si="806"/>
        <v>0</v>
      </c>
      <c r="ET714" s="4">
        <f t="shared" si="806"/>
        <v>0</v>
      </c>
      <c r="EU714" s="4">
        <f t="shared" si="806"/>
        <v>0</v>
      </c>
      <c r="EV714" s="4">
        <f t="shared" si="806"/>
        <v>0</v>
      </c>
      <c r="EW714" s="4">
        <f t="shared" si="806"/>
        <v>0</v>
      </c>
      <c r="EX714" s="4">
        <f t="shared" si="806"/>
        <v>0</v>
      </c>
      <c r="EY714" s="4">
        <f t="shared" si="806"/>
        <v>0</v>
      </c>
      <c r="EZ714" s="4">
        <f t="shared" si="806"/>
        <v>0</v>
      </c>
      <c r="FA714" s="4">
        <f t="shared" si="806"/>
        <v>0</v>
      </c>
      <c r="FB714" s="4">
        <f t="shared" si="806"/>
        <v>0</v>
      </c>
      <c r="FC714" s="4">
        <f t="shared" si="806"/>
        <v>0</v>
      </c>
      <c r="FD714" s="4">
        <f t="shared" si="806"/>
        <v>0</v>
      </c>
      <c r="FE714" s="4">
        <f t="shared" si="806"/>
        <v>0</v>
      </c>
      <c r="FF714" s="4">
        <f t="shared" si="806"/>
        <v>0</v>
      </c>
      <c r="FG714" s="4">
        <f t="shared" si="806"/>
        <v>0</v>
      </c>
      <c r="FH714" s="4">
        <f t="shared" si="806"/>
        <v>0</v>
      </c>
      <c r="FI714" s="4">
        <f t="shared" si="806"/>
        <v>0</v>
      </c>
      <c r="FJ714" s="4">
        <f t="shared" si="806"/>
        <v>0</v>
      </c>
      <c r="FK714" s="4">
        <f t="shared" si="806"/>
        <v>0</v>
      </c>
      <c r="FL714" s="4">
        <f t="shared" si="806"/>
        <v>0</v>
      </c>
      <c r="FM714" s="4">
        <f t="shared" si="806"/>
        <v>0</v>
      </c>
      <c r="FN714" s="4">
        <f t="shared" si="806"/>
        <v>0</v>
      </c>
      <c r="FO714" s="4">
        <f t="shared" si="806"/>
        <v>0</v>
      </c>
      <c r="FP714" s="4">
        <f t="shared" si="806"/>
        <v>0</v>
      </c>
      <c r="FQ714" s="4">
        <f t="shared" si="806"/>
        <v>0</v>
      </c>
      <c r="FR714" s="4">
        <f t="shared" si="806"/>
        <v>0</v>
      </c>
      <c r="FS714" s="4">
        <f t="shared" ref="FS714:GX714" si="807">FS723</f>
        <v>9276.59</v>
      </c>
      <c r="FT714" s="4">
        <f t="shared" si="807"/>
        <v>9276.59</v>
      </c>
      <c r="FU714" s="4">
        <f t="shared" si="807"/>
        <v>0</v>
      </c>
      <c r="FV714" s="4">
        <f t="shared" si="807"/>
        <v>0</v>
      </c>
      <c r="FW714" s="4">
        <f t="shared" si="807"/>
        <v>1442.94</v>
      </c>
      <c r="FX714" s="4">
        <f t="shared" si="807"/>
        <v>1442.94</v>
      </c>
      <c r="FY714" s="4">
        <f t="shared" si="807"/>
        <v>0</v>
      </c>
      <c r="FZ714" s="4">
        <f t="shared" si="807"/>
        <v>1442.94</v>
      </c>
      <c r="GA714" s="4">
        <f t="shared" si="807"/>
        <v>0</v>
      </c>
      <c r="GB714" s="4">
        <f t="shared" si="807"/>
        <v>0</v>
      </c>
      <c r="GC714" s="4">
        <f t="shared" si="807"/>
        <v>0</v>
      </c>
      <c r="GD714" s="4">
        <f t="shared" si="807"/>
        <v>0</v>
      </c>
      <c r="GE714" s="4">
        <f t="shared" si="807"/>
        <v>0</v>
      </c>
      <c r="GF714" s="4">
        <f t="shared" si="807"/>
        <v>0</v>
      </c>
      <c r="GG714" s="4">
        <f t="shared" si="807"/>
        <v>0</v>
      </c>
      <c r="GH714" s="4">
        <f t="shared" si="807"/>
        <v>0</v>
      </c>
      <c r="GI714" s="4">
        <f t="shared" si="807"/>
        <v>0</v>
      </c>
      <c r="GJ714" s="4">
        <f t="shared" si="807"/>
        <v>0</v>
      </c>
      <c r="GK714" s="4">
        <f t="shared" si="807"/>
        <v>0</v>
      </c>
      <c r="GL714" s="4">
        <f t="shared" si="807"/>
        <v>0</v>
      </c>
      <c r="GM714" s="4">
        <f t="shared" si="807"/>
        <v>0</v>
      </c>
      <c r="GN714" s="4">
        <f t="shared" si="807"/>
        <v>0</v>
      </c>
      <c r="GO714" s="4">
        <f t="shared" si="807"/>
        <v>0</v>
      </c>
      <c r="GP714" s="4">
        <f t="shared" si="807"/>
        <v>0</v>
      </c>
      <c r="GQ714" s="4">
        <f t="shared" si="807"/>
        <v>0</v>
      </c>
      <c r="GR714" s="4">
        <f t="shared" si="807"/>
        <v>0</v>
      </c>
      <c r="GS714" s="4">
        <f t="shared" si="807"/>
        <v>0</v>
      </c>
      <c r="GT714" s="4">
        <f t="shared" si="807"/>
        <v>0</v>
      </c>
      <c r="GU714" s="4">
        <f t="shared" si="807"/>
        <v>0</v>
      </c>
      <c r="GV714" s="4">
        <f t="shared" si="807"/>
        <v>0</v>
      </c>
      <c r="GW714" s="4">
        <f t="shared" si="807"/>
        <v>0</v>
      </c>
      <c r="GX714" s="4">
        <f t="shared" si="807"/>
        <v>0</v>
      </c>
    </row>
    <row r="716" spans="1:255" x14ac:dyDescent="0.2">
      <c r="A716" s="2">
        <v>17</v>
      </c>
      <c r="B716" s="2">
        <v>1</v>
      </c>
      <c r="C716" s="2"/>
      <c r="D716" s="2"/>
      <c r="E716" s="2" t="s">
        <v>999</v>
      </c>
      <c r="F716" s="2" t="s">
        <v>1000</v>
      </c>
      <c r="G716" s="2" t="s">
        <v>1001</v>
      </c>
      <c r="H716" s="2" t="s">
        <v>1002</v>
      </c>
      <c r="I716" s="2">
        <v>12.34</v>
      </c>
      <c r="J716" s="2">
        <v>0</v>
      </c>
      <c r="K716" s="2"/>
      <c r="L716" s="2"/>
      <c r="M716" s="2"/>
      <c r="N716" s="2"/>
      <c r="O716" s="2">
        <f>0</f>
        <v>0</v>
      </c>
      <c r="P716" s="2">
        <f>0</f>
        <v>0</v>
      </c>
      <c r="Q716" s="2">
        <f>0</f>
        <v>0</v>
      </c>
      <c r="R716" s="2">
        <f>0</f>
        <v>0</v>
      </c>
      <c r="S716" s="2">
        <f>0</f>
        <v>0</v>
      </c>
      <c r="T716" s="2">
        <f>0</f>
        <v>0</v>
      </c>
      <c r="U716" s="2">
        <f>0</f>
        <v>0</v>
      </c>
      <c r="V716" s="2">
        <f>0</f>
        <v>0</v>
      </c>
      <c r="W716" s="2">
        <f>0</f>
        <v>0</v>
      </c>
      <c r="X716" s="2">
        <f>0</f>
        <v>0</v>
      </c>
      <c r="Y716" s="2">
        <f>0</f>
        <v>0</v>
      </c>
      <c r="Z716" s="2"/>
      <c r="AA716" s="2">
        <v>16688585</v>
      </c>
      <c r="AB716" s="2">
        <f>ROUND((AK716),6)</f>
        <v>42.98</v>
      </c>
      <c r="AC716" s="2">
        <f>0</f>
        <v>0</v>
      </c>
      <c r="AD716" s="2">
        <f>0</f>
        <v>0</v>
      </c>
      <c r="AE716" s="2">
        <f>0</f>
        <v>0</v>
      </c>
      <c r="AF716" s="2">
        <f>0</f>
        <v>0</v>
      </c>
      <c r="AG716" s="2">
        <f>0</f>
        <v>0</v>
      </c>
      <c r="AH716" s="2">
        <f>0</f>
        <v>0</v>
      </c>
      <c r="AI716" s="2">
        <f>0</f>
        <v>0</v>
      </c>
      <c r="AJ716" s="2">
        <f>0</f>
        <v>0</v>
      </c>
      <c r="AK716" s="2">
        <v>42.98</v>
      </c>
      <c r="AL716" s="2">
        <v>0</v>
      </c>
      <c r="AM716" s="2">
        <v>0</v>
      </c>
      <c r="AN716" s="2">
        <v>0</v>
      </c>
      <c r="AO716" s="2">
        <v>0</v>
      </c>
      <c r="AP716" s="2">
        <v>0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1</v>
      </c>
      <c r="AW716" s="2">
        <v>1</v>
      </c>
      <c r="AX716" s="2"/>
      <c r="AY716" s="2"/>
      <c r="AZ716" s="2">
        <v>1</v>
      </c>
      <c r="BA716" s="2">
        <v>1</v>
      </c>
      <c r="BB716" s="2">
        <v>1</v>
      </c>
      <c r="BC716" s="2">
        <v>1</v>
      </c>
      <c r="BD716" s="2" t="s">
        <v>6</v>
      </c>
      <c r="BE716" s="2" t="s">
        <v>6</v>
      </c>
      <c r="BF716" s="2" t="s">
        <v>6</v>
      </c>
      <c r="BG716" s="2" t="s">
        <v>6</v>
      </c>
      <c r="BH716" s="2">
        <v>0</v>
      </c>
      <c r="BI716" s="2">
        <v>1</v>
      </c>
      <c r="BJ716" s="2" t="s">
        <v>1003</v>
      </c>
      <c r="BK716" s="2"/>
      <c r="BL716" s="2"/>
      <c r="BM716" s="2">
        <v>700004</v>
      </c>
      <c r="BN716" s="2">
        <v>0</v>
      </c>
      <c r="BO716" s="2" t="s">
        <v>6</v>
      </c>
      <c r="BP716" s="2">
        <v>0</v>
      </c>
      <c r="BQ716" s="2">
        <v>19</v>
      </c>
      <c r="BR716" s="2">
        <v>0</v>
      </c>
      <c r="BS716" s="2">
        <v>1</v>
      </c>
      <c r="BT716" s="2">
        <v>1</v>
      </c>
      <c r="BU716" s="2">
        <v>1</v>
      </c>
      <c r="BV716" s="2">
        <v>1</v>
      </c>
      <c r="BW716" s="2">
        <v>1</v>
      </c>
      <c r="BX716" s="2">
        <v>1</v>
      </c>
      <c r="BY716" s="2" t="s">
        <v>6</v>
      </c>
      <c r="BZ716" s="2">
        <v>0</v>
      </c>
      <c r="CA716" s="2">
        <v>0</v>
      </c>
      <c r="CB716" s="2"/>
      <c r="CC716" s="2"/>
      <c r="CD716" s="2"/>
      <c r="CE716" s="2"/>
      <c r="CF716" s="2">
        <v>0</v>
      </c>
      <c r="CG716" s="2">
        <v>0</v>
      </c>
      <c r="CH716" s="2"/>
      <c r="CI716" s="2"/>
      <c r="CJ716" s="2"/>
      <c r="CK716" s="2"/>
      <c r="CL716" s="2"/>
      <c r="CM716" s="2">
        <v>0</v>
      </c>
      <c r="CN716" s="2" t="s">
        <v>6</v>
      </c>
      <c r="CO716" s="2">
        <v>0</v>
      </c>
      <c r="CP716" s="2">
        <f>AB716*AZ716</f>
        <v>42.98</v>
      </c>
      <c r="CQ716" s="2">
        <v>0</v>
      </c>
      <c r="CR716" s="2">
        <v>0</v>
      </c>
      <c r="CS716" s="2">
        <v>0</v>
      </c>
      <c r="CT716" s="2">
        <v>0</v>
      </c>
      <c r="CU716" s="2">
        <v>0</v>
      </c>
      <c r="CV716" s="2">
        <v>0</v>
      </c>
      <c r="CW716" s="2">
        <v>0</v>
      </c>
      <c r="CX716" s="2">
        <v>0</v>
      </c>
      <c r="CY716" s="2">
        <v>0</v>
      </c>
      <c r="CZ716" s="2">
        <v>0</v>
      </c>
      <c r="DA716" s="2"/>
      <c r="DB716" s="2"/>
      <c r="DC716" s="2" t="s">
        <v>6</v>
      </c>
      <c r="DD716" s="2" t="s">
        <v>6</v>
      </c>
      <c r="DE716" s="2" t="s">
        <v>6</v>
      </c>
      <c r="DF716" s="2" t="s">
        <v>6</v>
      </c>
      <c r="DG716" s="2" t="s">
        <v>6</v>
      </c>
      <c r="DH716" s="2" t="s">
        <v>6</v>
      </c>
      <c r="DI716" s="2" t="s">
        <v>6</v>
      </c>
      <c r="DJ716" s="2" t="s">
        <v>6</v>
      </c>
      <c r="DK716" s="2" t="s">
        <v>6</v>
      </c>
      <c r="DL716" s="2" t="s">
        <v>6</v>
      </c>
      <c r="DM716" s="2" t="s">
        <v>6</v>
      </c>
      <c r="DN716" s="2">
        <v>0</v>
      </c>
      <c r="DO716" s="2">
        <v>0</v>
      </c>
      <c r="DP716" s="2">
        <v>1</v>
      </c>
      <c r="DQ716" s="2">
        <v>1</v>
      </c>
      <c r="DR716" s="2"/>
      <c r="DS716" s="2"/>
      <c r="DT716" s="2"/>
      <c r="DU716" s="2">
        <v>1013</v>
      </c>
      <c r="DV716" s="2" t="s">
        <v>1002</v>
      </c>
      <c r="DW716" s="2" t="s">
        <v>1002</v>
      </c>
      <c r="DX716" s="2">
        <v>1</v>
      </c>
      <c r="DY716" s="2"/>
      <c r="DZ716" s="2"/>
      <c r="EA716" s="2"/>
      <c r="EB716" s="2"/>
      <c r="EC716" s="2"/>
      <c r="ED716" s="2"/>
      <c r="EE716" s="2">
        <v>16510675</v>
      </c>
      <c r="EF716" s="2">
        <v>19</v>
      </c>
      <c r="EG716" s="2" t="s">
        <v>1004</v>
      </c>
      <c r="EH716" s="2">
        <v>0</v>
      </c>
      <c r="EI716" s="2" t="s">
        <v>6</v>
      </c>
      <c r="EJ716" s="2">
        <v>1</v>
      </c>
      <c r="EK716" s="2">
        <v>700004</v>
      </c>
      <c r="EL716" s="2" t="s">
        <v>1005</v>
      </c>
      <c r="EM716" s="2" t="s">
        <v>1006</v>
      </c>
      <c r="EN716" s="2"/>
      <c r="EO716" s="2" t="s">
        <v>6</v>
      </c>
      <c r="EP716" s="2"/>
      <c r="EQ716" s="2">
        <v>0</v>
      </c>
      <c r="ER716" s="2">
        <v>0</v>
      </c>
      <c r="ES716" s="2">
        <v>0</v>
      </c>
      <c r="ET716" s="2">
        <v>0</v>
      </c>
      <c r="EU716" s="2">
        <v>0</v>
      </c>
      <c r="EV716" s="2">
        <v>0</v>
      </c>
      <c r="EW716" s="2">
        <v>0</v>
      </c>
      <c r="EX716" s="2">
        <v>0</v>
      </c>
      <c r="EY716" s="2">
        <v>0</v>
      </c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>
        <v>0</v>
      </c>
      <c r="FR716" s="2">
        <f t="shared" ref="FR716:FR721" si="808">ROUND(IF(AND(BH716=3,BI716=3),P716,0),2)</f>
        <v>0</v>
      </c>
      <c r="FS716" s="2">
        <v>0</v>
      </c>
      <c r="FT716" s="2"/>
      <c r="FU716" s="2"/>
      <c r="FV716" s="2"/>
      <c r="FW716" s="2"/>
      <c r="FX716" s="2">
        <v>0</v>
      </c>
      <c r="FY716" s="2">
        <v>0</v>
      </c>
      <c r="FZ716" s="2"/>
      <c r="GA716" s="2" t="s">
        <v>6</v>
      </c>
      <c r="GB716" s="2"/>
      <c r="GC716" s="2"/>
      <c r="GD716" s="2">
        <v>0</v>
      </c>
      <c r="GE716" s="2"/>
      <c r="GF716" s="2">
        <v>811861299</v>
      </c>
      <c r="GG716" s="2">
        <v>2</v>
      </c>
      <c r="GH716" s="2">
        <v>1</v>
      </c>
      <c r="GI716" s="2">
        <v>-2</v>
      </c>
      <c r="GJ716" s="2">
        <v>2</v>
      </c>
      <c r="GK716" s="2">
        <f>ROUND(R716*(R12)/100,2)</f>
        <v>0</v>
      </c>
      <c r="GL716" s="2">
        <f t="shared" ref="GL716:GL721" si="809">ROUND(IF(AND(BH716=3,BI716=3,FS716&lt;&gt;0),P716,0),2)</f>
        <v>0</v>
      </c>
      <c r="GM716" s="2">
        <f>ROUND(CP716*I716,2)</f>
        <v>530.37</v>
      </c>
      <c r="GN716" s="2">
        <f>IF(OR(BI716=0,BI716=1),ROUND(CP716*I716,2),0)</f>
        <v>530.37</v>
      </c>
      <c r="GO716" s="2">
        <f>IF(BI716=2,ROUND(CP716*I716,2),0)</f>
        <v>0</v>
      </c>
      <c r="GP716" s="2">
        <f>IF(BI716=4,ROUND(CP716*I716,2)+GX716,0)</f>
        <v>0</v>
      </c>
      <c r="GQ716" s="2"/>
      <c r="GR716" s="2">
        <v>0</v>
      </c>
      <c r="GS716" s="2">
        <v>3</v>
      </c>
      <c r="GT716" s="2"/>
      <c r="GU716" s="2" t="s">
        <v>6</v>
      </c>
      <c r="GV716" s="2">
        <f>0</f>
        <v>0</v>
      </c>
      <c r="GW716" s="2">
        <v>1</v>
      </c>
      <c r="GX716" s="2">
        <f t="shared" ref="GX716:GX721" si="810">ROUND(GV716*GW716*I716,2)</f>
        <v>0</v>
      </c>
      <c r="GY716" s="2">
        <v>0</v>
      </c>
      <c r="GZ716" s="2">
        <v>0</v>
      </c>
      <c r="HA716" s="2">
        <v>0</v>
      </c>
      <c r="HB716" s="2">
        <v>0</v>
      </c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>
        <v>0</v>
      </c>
      <c r="IL716" s="2"/>
      <c r="IM716" s="2"/>
      <c r="IN716" s="2"/>
      <c r="IO716" s="2"/>
      <c r="IP716" s="2"/>
      <c r="IQ716" s="2"/>
      <c r="IR716" s="2"/>
      <c r="IS716" s="2"/>
      <c r="IT716" s="2"/>
      <c r="IU716" s="2"/>
    </row>
    <row r="717" spans="1:255" x14ac:dyDescent="0.2">
      <c r="A717">
        <v>17</v>
      </c>
      <c r="B717">
        <v>1</v>
      </c>
      <c r="E717" t="s">
        <v>999</v>
      </c>
      <c r="F717" t="s">
        <v>1000</v>
      </c>
      <c r="G717" t="s">
        <v>1001</v>
      </c>
      <c r="H717" t="s">
        <v>1002</v>
      </c>
      <c r="I717">
        <v>12.34</v>
      </c>
      <c r="J717">
        <v>0</v>
      </c>
      <c r="O717">
        <f>0</f>
        <v>0</v>
      </c>
      <c r="P717">
        <f>0</f>
        <v>0</v>
      </c>
      <c r="Q717">
        <f>0</f>
        <v>0</v>
      </c>
      <c r="R717">
        <f>0</f>
        <v>0</v>
      </c>
      <c r="S717">
        <f>0</f>
        <v>0</v>
      </c>
      <c r="T717">
        <f>0</f>
        <v>0</v>
      </c>
      <c r="U717">
        <f>0</f>
        <v>0</v>
      </c>
      <c r="V717">
        <f>0</f>
        <v>0</v>
      </c>
      <c r="W717">
        <f>0</f>
        <v>0</v>
      </c>
      <c r="X717">
        <f>0</f>
        <v>0</v>
      </c>
      <c r="Y717">
        <f>0</f>
        <v>0</v>
      </c>
      <c r="AA717">
        <v>16688586</v>
      </c>
      <c r="AB717">
        <f>ROUND((AK717),6)</f>
        <v>42.98</v>
      </c>
      <c r="AC717">
        <f>0</f>
        <v>0</v>
      </c>
      <c r="AD717">
        <f>0</f>
        <v>0</v>
      </c>
      <c r="AE717">
        <f>0</f>
        <v>0</v>
      </c>
      <c r="AF717">
        <f>0</f>
        <v>0</v>
      </c>
      <c r="AG717">
        <f>0</f>
        <v>0</v>
      </c>
      <c r="AH717">
        <f>0</f>
        <v>0</v>
      </c>
      <c r="AI717">
        <f>0</f>
        <v>0</v>
      </c>
      <c r="AJ717">
        <f>0</f>
        <v>0</v>
      </c>
      <c r="AK717">
        <v>42.98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1</v>
      </c>
      <c r="AW717">
        <v>1</v>
      </c>
      <c r="AZ717">
        <v>7.13</v>
      </c>
      <c r="BA717">
        <v>1</v>
      </c>
      <c r="BB717">
        <v>1</v>
      </c>
      <c r="BC717">
        <v>1</v>
      </c>
      <c r="BD717" t="s">
        <v>6</v>
      </c>
      <c r="BE717" t="s">
        <v>6</v>
      </c>
      <c r="BF717" t="s">
        <v>6</v>
      </c>
      <c r="BG717" t="s">
        <v>6</v>
      </c>
      <c r="BH717">
        <v>0</v>
      </c>
      <c r="BI717">
        <v>1</v>
      </c>
      <c r="BJ717" t="s">
        <v>1003</v>
      </c>
      <c r="BM717">
        <v>700004</v>
      </c>
      <c r="BN717">
        <v>0</v>
      </c>
      <c r="BO717" t="s">
        <v>6</v>
      </c>
      <c r="BP717">
        <v>0</v>
      </c>
      <c r="BQ717">
        <v>19</v>
      </c>
      <c r="BR717">
        <v>0</v>
      </c>
      <c r="BS717">
        <v>1</v>
      </c>
      <c r="BT717">
        <v>1</v>
      </c>
      <c r="BU717">
        <v>1</v>
      </c>
      <c r="BV717">
        <v>1</v>
      </c>
      <c r="BW717">
        <v>1</v>
      </c>
      <c r="BX717">
        <v>1</v>
      </c>
      <c r="BY717" t="s">
        <v>6</v>
      </c>
      <c r="BZ717">
        <v>0</v>
      </c>
      <c r="CA717">
        <v>0</v>
      </c>
      <c r="CF717">
        <v>0</v>
      </c>
      <c r="CG717">
        <v>0</v>
      </c>
      <c r="CM717">
        <v>0</v>
      </c>
      <c r="CN717" t="s">
        <v>6</v>
      </c>
      <c r="CO717">
        <v>0</v>
      </c>
      <c r="CP717">
        <f>AB717*AZ717</f>
        <v>306.44739999999996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C717" t="s">
        <v>6</v>
      </c>
      <c r="DD717" t="s">
        <v>6</v>
      </c>
      <c r="DE717" t="s">
        <v>6</v>
      </c>
      <c r="DF717" t="s">
        <v>6</v>
      </c>
      <c r="DG717" t="s">
        <v>6</v>
      </c>
      <c r="DH717" t="s">
        <v>6</v>
      </c>
      <c r="DI717" t="s">
        <v>6</v>
      </c>
      <c r="DJ717" t="s">
        <v>6</v>
      </c>
      <c r="DK717" t="s">
        <v>6</v>
      </c>
      <c r="DL717" t="s">
        <v>6</v>
      </c>
      <c r="DM717" t="s">
        <v>6</v>
      </c>
      <c r="DN717">
        <v>0</v>
      </c>
      <c r="DO717">
        <v>0</v>
      </c>
      <c r="DP717">
        <v>1</v>
      </c>
      <c r="DQ717">
        <v>1</v>
      </c>
      <c r="DU717">
        <v>1013</v>
      </c>
      <c r="DV717" t="s">
        <v>1002</v>
      </c>
      <c r="DW717" t="s">
        <v>1002</v>
      </c>
      <c r="DX717">
        <v>1</v>
      </c>
      <c r="EE717">
        <v>16510675</v>
      </c>
      <c r="EF717">
        <v>19</v>
      </c>
      <c r="EG717" t="s">
        <v>1004</v>
      </c>
      <c r="EH717">
        <v>0</v>
      </c>
      <c r="EI717" t="s">
        <v>6</v>
      </c>
      <c r="EJ717">
        <v>1</v>
      </c>
      <c r="EK717">
        <v>700004</v>
      </c>
      <c r="EL717" t="s">
        <v>1005</v>
      </c>
      <c r="EM717" t="s">
        <v>1006</v>
      </c>
      <c r="EO717" t="s">
        <v>6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0</v>
      </c>
      <c r="EW717">
        <v>0</v>
      </c>
      <c r="EX717">
        <v>0</v>
      </c>
      <c r="EY717">
        <v>0</v>
      </c>
      <c r="FQ717">
        <v>0</v>
      </c>
      <c r="FR717">
        <f t="shared" si="808"/>
        <v>0</v>
      </c>
      <c r="FS717">
        <v>0</v>
      </c>
      <c r="FX717">
        <v>0</v>
      </c>
      <c r="FY717">
        <v>0</v>
      </c>
      <c r="GA717" t="s">
        <v>6</v>
      </c>
      <c r="GD717">
        <v>0</v>
      </c>
      <c r="GF717">
        <v>811861299</v>
      </c>
      <c r="GG717">
        <v>1</v>
      </c>
      <c r="GH717">
        <v>1</v>
      </c>
      <c r="GI717">
        <v>4</v>
      </c>
      <c r="GJ717">
        <v>2</v>
      </c>
      <c r="GK717">
        <f>ROUND(R717*(S12)/100,2)</f>
        <v>0</v>
      </c>
      <c r="GL717">
        <f t="shared" si="809"/>
        <v>0</v>
      </c>
      <c r="GM717">
        <f>ROUND(CP717*I717,2)</f>
        <v>3781.56</v>
      </c>
      <c r="GN717">
        <f>IF(OR(BI717=0,BI717=1),ROUND(CP717*I717,2),0)</f>
        <v>3781.56</v>
      </c>
      <c r="GO717">
        <f>IF(BI717=2,ROUND(CP717*I717,2),0)</f>
        <v>0</v>
      </c>
      <c r="GP717">
        <f>IF(BI717=4,ROUND(CP717*I717,2)+GX717,0)</f>
        <v>0</v>
      </c>
      <c r="GR717">
        <v>0</v>
      </c>
      <c r="GS717">
        <v>3</v>
      </c>
      <c r="GU717" t="s">
        <v>6</v>
      </c>
      <c r="GV717">
        <f>0</f>
        <v>0</v>
      </c>
      <c r="GW717">
        <v>1</v>
      </c>
      <c r="GX717">
        <f t="shared" si="810"/>
        <v>0</v>
      </c>
      <c r="GY717">
        <v>0</v>
      </c>
      <c r="GZ717">
        <v>0</v>
      </c>
      <c r="HA717">
        <v>0</v>
      </c>
      <c r="HB717">
        <v>0</v>
      </c>
      <c r="IK717">
        <v>0</v>
      </c>
    </row>
    <row r="718" spans="1:255" x14ac:dyDescent="0.2">
      <c r="A718" s="2">
        <v>17</v>
      </c>
      <c r="B718" s="2">
        <v>1</v>
      </c>
      <c r="C718" s="2"/>
      <c r="D718" s="2"/>
      <c r="E718" s="2" t="s">
        <v>1007</v>
      </c>
      <c r="F718" s="2" t="s">
        <v>1008</v>
      </c>
      <c r="G718" s="2" t="s">
        <v>1009</v>
      </c>
      <c r="H718" s="2" t="s">
        <v>1002</v>
      </c>
      <c r="I718" s="2">
        <v>12.34</v>
      </c>
      <c r="J718" s="2">
        <v>0</v>
      </c>
      <c r="K718" s="2"/>
      <c r="L718" s="2"/>
      <c r="M718" s="2"/>
      <c r="N718" s="2"/>
      <c r="O718" s="2">
        <f>0</f>
        <v>0</v>
      </c>
      <c r="P718" s="2">
        <f>0</f>
        <v>0</v>
      </c>
      <c r="Q718" s="2">
        <f>0</f>
        <v>0</v>
      </c>
      <c r="R718" s="2">
        <f>0</f>
        <v>0</v>
      </c>
      <c r="S718" s="2">
        <f>0</f>
        <v>0</v>
      </c>
      <c r="T718" s="2">
        <f>0</f>
        <v>0</v>
      </c>
      <c r="U718" s="2">
        <f>0</f>
        <v>0</v>
      </c>
      <c r="V718" s="2">
        <f>0</f>
        <v>0</v>
      </c>
      <c r="W718" s="2">
        <f>0</f>
        <v>0</v>
      </c>
      <c r="X718" s="2">
        <f>0</f>
        <v>0</v>
      </c>
      <c r="Y718" s="2">
        <f>0</f>
        <v>0</v>
      </c>
      <c r="Z718" s="2"/>
      <c r="AA718" s="2">
        <v>16688585</v>
      </c>
      <c r="AB718" s="2">
        <f>ROUND((AK718),6)</f>
        <v>29.16</v>
      </c>
      <c r="AC718" s="2">
        <f>0</f>
        <v>0</v>
      </c>
      <c r="AD718" s="2">
        <f>0</f>
        <v>0</v>
      </c>
      <c r="AE718" s="2">
        <f>0</f>
        <v>0</v>
      </c>
      <c r="AF718" s="2">
        <f>0</f>
        <v>0</v>
      </c>
      <c r="AG718" s="2">
        <f>0</f>
        <v>0</v>
      </c>
      <c r="AH718" s="2">
        <f>0</f>
        <v>0</v>
      </c>
      <c r="AI718" s="2">
        <f>0</f>
        <v>0</v>
      </c>
      <c r="AJ718" s="2">
        <f>0</f>
        <v>0</v>
      </c>
      <c r="AK718" s="2">
        <v>29.16</v>
      </c>
      <c r="AL718" s="2">
        <v>0</v>
      </c>
      <c r="AM718" s="2">
        <v>0</v>
      </c>
      <c r="AN718" s="2">
        <v>0</v>
      </c>
      <c r="AO718" s="2">
        <v>0</v>
      </c>
      <c r="AP718" s="2">
        <v>0</v>
      </c>
      <c r="AQ718" s="2">
        <v>0</v>
      </c>
      <c r="AR718" s="2">
        <v>0</v>
      </c>
      <c r="AS718" s="2">
        <v>0</v>
      </c>
      <c r="AT718" s="2">
        <v>0</v>
      </c>
      <c r="AU718" s="2">
        <v>0</v>
      </c>
      <c r="AV718" s="2">
        <v>1</v>
      </c>
      <c r="AW718" s="2">
        <v>1</v>
      </c>
      <c r="AX718" s="2"/>
      <c r="AY718" s="2"/>
      <c r="AZ718" s="2">
        <v>1</v>
      </c>
      <c r="BA718" s="2">
        <v>1</v>
      </c>
      <c r="BB718" s="2">
        <v>1</v>
      </c>
      <c r="BC718" s="2">
        <v>1</v>
      </c>
      <c r="BD718" s="2" t="s">
        <v>6</v>
      </c>
      <c r="BE718" s="2" t="s">
        <v>6</v>
      </c>
      <c r="BF718" s="2" t="s">
        <v>6</v>
      </c>
      <c r="BG718" s="2" t="s">
        <v>6</v>
      </c>
      <c r="BH718" s="2">
        <v>0</v>
      </c>
      <c r="BI718" s="2">
        <v>1</v>
      </c>
      <c r="BJ718" s="2" t="s">
        <v>1010</v>
      </c>
      <c r="BK718" s="2"/>
      <c r="BL718" s="2"/>
      <c r="BM718" s="2">
        <v>700005</v>
      </c>
      <c r="BN718" s="2">
        <v>0</v>
      </c>
      <c r="BO718" s="2" t="s">
        <v>6</v>
      </c>
      <c r="BP718" s="2">
        <v>0</v>
      </c>
      <c r="BQ718" s="2">
        <v>10</v>
      </c>
      <c r="BR718" s="2">
        <v>0</v>
      </c>
      <c r="BS718" s="2">
        <v>1</v>
      </c>
      <c r="BT718" s="2">
        <v>1</v>
      </c>
      <c r="BU718" s="2">
        <v>1</v>
      </c>
      <c r="BV718" s="2">
        <v>1</v>
      </c>
      <c r="BW718" s="2">
        <v>1</v>
      </c>
      <c r="BX718" s="2">
        <v>1</v>
      </c>
      <c r="BY718" s="2" t="s">
        <v>6</v>
      </c>
      <c r="BZ718" s="2">
        <v>0</v>
      </c>
      <c r="CA718" s="2">
        <v>0</v>
      </c>
      <c r="CB718" s="2"/>
      <c r="CC718" s="2"/>
      <c r="CD718" s="2"/>
      <c r="CE718" s="2"/>
      <c r="CF718" s="2">
        <v>0</v>
      </c>
      <c r="CG718" s="2">
        <v>0</v>
      </c>
      <c r="CH718" s="2"/>
      <c r="CI718" s="2"/>
      <c r="CJ718" s="2"/>
      <c r="CK718" s="2"/>
      <c r="CL718" s="2"/>
      <c r="CM718" s="2">
        <v>0</v>
      </c>
      <c r="CN718" s="2" t="s">
        <v>6</v>
      </c>
      <c r="CO718" s="2">
        <v>0</v>
      </c>
      <c r="CP718" s="2">
        <f>AB718*AZ718</f>
        <v>29.16</v>
      </c>
      <c r="CQ718" s="2">
        <v>0</v>
      </c>
      <c r="CR718" s="2">
        <v>0</v>
      </c>
      <c r="CS718" s="2">
        <v>0</v>
      </c>
      <c r="CT718" s="2">
        <v>0</v>
      </c>
      <c r="CU718" s="2">
        <v>0</v>
      </c>
      <c r="CV718" s="2">
        <v>0</v>
      </c>
      <c r="CW718" s="2">
        <v>0</v>
      </c>
      <c r="CX718" s="2">
        <v>0</v>
      </c>
      <c r="CY718" s="2">
        <v>0</v>
      </c>
      <c r="CZ718" s="2">
        <v>0</v>
      </c>
      <c r="DA718" s="2"/>
      <c r="DB718" s="2"/>
      <c r="DC718" s="2" t="s">
        <v>6</v>
      </c>
      <c r="DD718" s="2" t="s">
        <v>6</v>
      </c>
      <c r="DE718" s="2" t="s">
        <v>6</v>
      </c>
      <c r="DF718" s="2" t="s">
        <v>6</v>
      </c>
      <c r="DG718" s="2" t="s">
        <v>6</v>
      </c>
      <c r="DH718" s="2" t="s">
        <v>6</v>
      </c>
      <c r="DI718" s="2" t="s">
        <v>6</v>
      </c>
      <c r="DJ718" s="2" t="s">
        <v>6</v>
      </c>
      <c r="DK718" s="2" t="s">
        <v>6</v>
      </c>
      <c r="DL718" s="2" t="s">
        <v>6</v>
      </c>
      <c r="DM718" s="2" t="s">
        <v>6</v>
      </c>
      <c r="DN718" s="2">
        <v>0</v>
      </c>
      <c r="DO718" s="2">
        <v>0</v>
      </c>
      <c r="DP718" s="2">
        <v>1</v>
      </c>
      <c r="DQ718" s="2">
        <v>1</v>
      </c>
      <c r="DR718" s="2"/>
      <c r="DS718" s="2"/>
      <c r="DT718" s="2"/>
      <c r="DU718" s="2">
        <v>1013</v>
      </c>
      <c r="DV718" s="2" t="s">
        <v>1002</v>
      </c>
      <c r="DW718" s="2" t="s">
        <v>1002</v>
      </c>
      <c r="DX718" s="2">
        <v>1</v>
      </c>
      <c r="DY718" s="2"/>
      <c r="DZ718" s="2"/>
      <c r="EA718" s="2"/>
      <c r="EB718" s="2"/>
      <c r="EC718" s="2"/>
      <c r="ED718" s="2"/>
      <c r="EE718" s="2">
        <v>16510679</v>
      </c>
      <c r="EF718" s="2">
        <v>10</v>
      </c>
      <c r="EG718" s="2" t="s">
        <v>1011</v>
      </c>
      <c r="EH718" s="2">
        <v>0</v>
      </c>
      <c r="EI718" s="2" t="s">
        <v>6</v>
      </c>
      <c r="EJ718" s="2">
        <v>1</v>
      </c>
      <c r="EK718" s="2">
        <v>700005</v>
      </c>
      <c r="EL718" s="2" t="s">
        <v>1012</v>
      </c>
      <c r="EM718" s="2" t="s">
        <v>1013</v>
      </c>
      <c r="EN718" s="2"/>
      <c r="EO718" s="2" t="s">
        <v>6</v>
      </c>
      <c r="EP718" s="2"/>
      <c r="EQ718" s="2">
        <v>0</v>
      </c>
      <c r="ER718" s="2">
        <v>0</v>
      </c>
      <c r="ES718" s="2">
        <v>0</v>
      </c>
      <c r="ET718" s="2">
        <v>0</v>
      </c>
      <c r="EU718" s="2">
        <v>0</v>
      </c>
      <c r="EV718" s="2">
        <v>0</v>
      </c>
      <c r="EW718" s="2">
        <v>0</v>
      </c>
      <c r="EX718" s="2">
        <v>0</v>
      </c>
      <c r="EY718" s="2">
        <v>0</v>
      </c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>
        <v>0</v>
      </c>
      <c r="FR718" s="2">
        <f t="shared" si="808"/>
        <v>0</v>
      </c>
      <c r="FS718" s="2">
        <v>0</v>
      </c>
      <c r="FT718" s="2"/>
      <c r="FU718" s="2"/>
      <c r="FV718" s="2"/>
      <c r="FW718" s="2"/>
      <c r="FX718" s="2">
        <v>0</v>
      </c>
      <c r="FY718" s="2">
        <v>0</v>
      </c>
      <c r="FZ718" s="2"/>
      <c r="GA718" s="2" t="s">
        <v>6</v>
      </c>
      <c r="GB718" s="2"/>
      <c r="GC718" s="2"/>
      <c r="GD718" s="2">
        <v>0</v>
      </c>
      <c r="GE718" s="2"/>
      <c r="GF718" s="2">
        <v>869693667</v>
      </c>
      <c r="GG718" s="2">
        <v>2</v>
      </c>
      <c r="GH718" s="2">
        <v>1</v>
      </c>
      <c r="GI718" s="2">
        <v>-2</v>
      </c>
      <c r="GJ718" s="2">
        <v>2</v>
      </c>
      <c r="GK718" s="2">
        <f>ROUND(R718*(R12)/100,2)</f>
        <v>0</v>
      </c>
      <c r="GL718" s="2">
        <f t="shared" si="809"/>
        <v>0</v>
      </c>
      <c r="GM718" s="2">
        <f>ROUND(CP718*I718,2)</f>
        <v>359.83</v>
      </c>
      <c r="GN718" s="2">
        <f>IF(OR(BI718=0,BI718=1),ROUND(CP718*I718,2),0)</f>
        <v>359.83</v>
      </c>
      <c r="GO718" s="2">
        <f>IF(BI718=2,ROUND(CP718*I718,2),0)</f>
        <v>0</v>
      </c>
      <c r="GP718" s="2">
        <f>IF(BI718=4,ROUND(CP718*I718,2)+GX718,0)</f>
        <v>0</v>
      </c>
      <c r="GQ718" s="2"/>
      <c r="GR718" s="2">
        <v>0</v>
      </c>
      <c r="GS718" s="2">
        <v>3</v>
      </c>
      <c r="GT718" s="2"/>
      <c r="GU718" s="2" t="s">
        <v>6</v>
      </c>
      <c r="GV718" s="2">
        <f>0</f>
        <v>0</v>
      </c>
      <c r="GW718" s="2">
        <v>1</v>
      </c>
      <c r="GX718" s="2">
        <f t="shared" si="810"/>
        <v>0</v>
      </c>
      <c r="GY718" s="2">
        <v>0</v>
      </c>
      <c r="GZ718" s="2">
        <v>0</v>
      </c>
      <c r="HA718" s="2">
        <v>0</v>
      </c>
      <c r="HB718" s="2">
        <v>0</v>
      </c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>
        <v>0</v>
      </c>
      <c r="IL718" s="2"/>
      <c r="IM718" s="2"/>
      <c r="IN718" s="2"/>
      <c r="IO718" s="2"/>
      <c r="IP718" s="2"/>
      <c r="IQ718" s="2"/>
      <c r="IR718" s="2"/>
      <c r="IS718" s="2"/>
      <c r="IT718" s="2"/>
      <c r="IU718" s="2"/>
    </row>
    <row r="719" spans="1:255" x14ac:dyDescent="0.2">
      <c r="A719">
        <v>17</v>
      </c>
      <c r="B719">
        <v>1</v>
      </c>
      <c r="E719" t="s">
        <v>1007</v>
      </c>
      <c r="F719" t="s">
        <v>1008</v>
      </c>
      <c r="G719" t="s">
        <v>1009</v>
      </c>
      <c r="H719" t="s">
        <v>1002</v>
      </c>
      <c r="I719">
        <v>12.34</v>
      </c>
      <c r="J719">
        <v>0</v>
      </c>
      <c r="O719">
        <f>0</f>
        <v>0</v>
      </c>
      <c r="P719">
        <f>0</f>
        <v>0</v>
      </c>
      <c r="Q719">
        <f>0</f>
        <v>0</v>
      </c>
      <c r="R719">
        <f>0</f>
        <v>0</v>
      </c>
      <c r="S719">
        <f>0</f>
        <v>0</v>
      </c>
      <c r="T719">
        <f>0</f>
        <v>0</v>
      </c>
      <c r="U719">
        <f>0</f>
        <v>0</v>
      </c>
      <c r="V719">
        <f>0</f>
        <v>0</v>
      </c>
      <c r="W719">
        <f>0</f>
        <v>0</v>
      </c>
      <c r="X719">
        <f>0</f>
        <v>0</v>
      </c>
      <c r="Y719">
        <f>0</f>
        <v>0</v>
      </c>
      <c r="AA719">
        <v>16688586</v>
      </c>
      <c r="AB719">
        <f>ROUND((AK719),6)</f>
        <v>29.16</v>
      </c>
      <c r="AC719">
        <f>0</f>
        <v>0</v>
      </c>
      <c r="AD719">
        <f>0</f>
        <v>0</v>
      </c>
      <c r="AE719">
        <f>0</f>
        <v>0</v>
      </c>
      <c r="AF719">
        <f>0</f>
        <v>0</v>
      </c>
      <c r="AG719">
        <f>0</f>
        <v>0</v>
      </c>
      <c r="AH719">
        <f>0</f>
        <v>0</v>
      </c>
      <c r="AI719">
        <f>0</f>
        <v>0</v>
      </c>
      <c r="AJ719">
        <f>0</f>
        <v>0</v>
      </c>
      <c r="AK719">
        <v>29.16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1</v>
      </c>
      <c r="AW719">
        <v>1</v>
      </c>
      <c r="AZ719">
        <v>7.13</v>
      </c>
      <c r="BA719">
        <v>1</v>
      </c>
      <c r="BB719">
        <v>1</v>
      </c>
      <c r="BC719">
        <v>1</v>
      </c>
      <c r="BD719" t="s">
        <v>6</v>
      </c>
      <c r="BE719" t="s">
        <v>6</v>
      </c>
      <c r="BF719" t="s">
        <v>6</v>
      </c>
      <c r="BG719" t="s">
        <v>6</v>
      </c>
      <c r="BH719">
        <v>0</v>
      </c>
      <c r="BI719">
        <v>1</v>
      </c>
      <c r="BJ719" t="s">
        <v>1010</v>
      </c>
      <c r="BM719">
        <v>700005</v>
      </c>
      <c r="BN719">
        <v>0</v>
      </c>
      <c r="BO719" t="s">
        <v>6</v>
      </c>
      <c r="BP719">
        <v>0</v>
      </c>
      <c r="BQ719">
        <v>10</v>
      </c>
      <c r="BR719">
        <v>0</v>
      </c>
      <c r="BS719">
        <v>1</v>
      </c>
      <c r="BT719">
        <v>1</v>
      </c>
      <c r="BU719">
        <v>1</v>
      </c>
      <c r="BV719">
        <v>1</v>
      </c>
      <c r="BW719">
        <v>1</v>
      </c>
      <c r="BX719">
        <v>1</v>
      </c>
      <c r="BY719" t="s">
        <v>6</v>
      </c>
      <c r="BZ719">
        <v>0</v>
      </c>
      <c r="CA719">
        <v>0</v>
      </c>
      <c r="CF719">
        <v>0</v>
      </c>
      <c r="CG719">
        <v>0</v>
      </c>
      <c r="CM719">
        <v>0</v>
      </c>
      <c r="CN719" t="s">
        <v>6</v>
      </c>
      <c r="CO719">
        <v>0</v>
      </c>
      <c r="CP719">
        <f>AB719*AZ719</f>
        <v>207.91079999999999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C719" t="s">
        <v>6</v>
      </c>
      <c r="DD719" t="s">
        <v>6</v>
      </c>
      <c r="DE719" t="s">
        <v>6</v>
      </c>
      <c r="DF719" t="s">
        <v>6</v>
      </c>
      <c r="DG719" t="s">
        <v>6</v>
      </c>
      <c r="DH719" t="s">
        <v>6</v>
      </c>
      <c r="DI719" t="s">
        <v>6</v>
      </c>
      <c r="DJ719" t="s">
        <v>6</v>
      </c>
      <c r="DK719" t="s">
        <v>6</v>
      </c>
      <c r="DL719" t="s">
        <v>6</v>
      </c>
      <c r="DM719" t="s">
        <v>6</v>
      </c>
      <c r="DN719">
        <v>0</v>
      </c>
      <c r="DO719">
        <v>0</v>
      </c>
      <c r="DP719">
        <v>1</v>
      </c>
      <c r="DQ719">
        <v>1</v>
      </c>
      <c r="DU719">
        <v>1013</v>
      </c>
      <c r="DV719" t="s">
        <v>1002</v>
      </c>
      <c r="DW719" t="s">
        <v>1002</v>
      </c>
      <c r="DX719">
        <v>1</v>
      </c>
      <c r="EE719">
        <v>16510679</v>
      </c>
      <c r="EF719">
        <v>10</v>
      </c>
      <c r="EG719" t="s">
        <v>1011</v>
      </c>
      <c r="EH719">
        <v>0</v>
      </c>
      <c r="EI719" t="s">
        <v>6</v>
      </c>
      <c r="EJ719">
        <v>1</v>
      </c>
      <c r="EK719">
        <v>700005</v>
      </c>
      <c r="EL719" t="s">
        <v>1012</v>
      </c>
      <c r="EM719" t="s">
        <v>1013</v>
      </c>
      <c r="EO719" t="s">
        <v>6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0</v>
      </c>
      <c r="EW719">
        <v>0</v>
      </c>
      <c r="EX719">
        <v>0</v>
      </c>
      <c r="EY719">
        <v>0</v>
      </c>
      <c r="FQ719">
        <v>0</v>
      </c>
      <c r="FR719">
        <f t="shared" si="808"/>
        <v>0</v>
      </c>
      <c r="FS719">
        <v>0</v>
      </c>
      <c r="FX719">
        <v>0</v>
      </c>
      <c r="FY719">
        <v>0</v>
      </c>
      <c r="GA719" t="s">
        <v>6</v>
      </c>
      <c r="GD719">
        <v>0</v>
      </c>
      <c r="GF719">
        <v>869693667</v>
      </c>
      <c r="GG719">
        <v>1</v>
      </c>
      <c r="GH719">
        <v>1</v>
      </c>
      <c r="GI719">
        <v>4</v>
      </c>
      <c r="GJ719">
        <v>2</v>
      </c>
      <c r="GK719">
        <f>ROUND(R719*(S12)/100,2)</f>
        <v>0</v>
      </c>
      <c r="GL719">
        <f t="shared" si="809"/>
        <v>0</v>
      </c>
      <c r="GM719">
        <f>ROUND(CP719*I719,2)</f>
        <v>2565.62</v>
      </c>
      <c r="GN719">
        <f>IF(OR(BI719=0,BI719=1),ROUND(CP719*I719,2),0)</f>
        <v>2565.62</v>
      </c>
      <c r="GO719">
        <f>IF(BI719=2,ROUND(CP719*I719,2),0)</f>
        <v>0</v>
      </c>
      <c r="GP719">
        <f>IF(BI719=4,ROUND(CP719*I719,2)+GX719,0)</f>
        <v>0</v>
      </c>
      <c r="GR719">
        <v>0</v>
      </c>
      <c r="GS719">
        <v>3</v>
      </c>
      <c r="GU719" t="s">
        <v>6</v>
      </c>
      <c r="GV719">
        <f>0</f>
        <v>0</v>
      </c>
      <c r="GW719">
        <v>1</v>
      </c>
      <c r="GX719">
        <f t="shared" si="810"/>
        <v>0</v>
      </c>
      <c r="GY719">
        <v>0</v>
      </c>
      <c r="GZ719">
        <v>0</v>
      </c>
      <c r="HA719">
        <v>0</v>
      </c>
      <c r="HB719">
        <v>0</v>
      </c>
      <c r="IK719">
        <v>0</v>
      </c>
    </row>
    <row r="720" spans="1:255" x14ac:dyDescent="0.2">
      <c r="A720" s="2">
        <v>17</v>
      </c>
      <c r="B720" s="2">
        <v>1</v>
      </c>
      <c r="C720" s="2">
        <f>ROW(SmtRes!A1554)</f>
        <v>1554</v>
      </c>
      <c r="D720" s="2">
        <f>ROW(EtalonRes!A1538)</f>
        <v>1538</v>
      </c>
      <c r="E720" s="2" t="s">
        <v>1014</v>
      </c>
      <c r="F720" s="2" t="s">
        <v>1015</v>
      </c>
      <c r="G720" s="2" t="s">
        <v>1016</v>
      </c>
      <c r="H720" s="2" t="s">
        <v>86</v>
      </c>
      <c r="I720" s="2">
        <v>12.34</v>
      </c>
      <c r="J720" s="2">
        <v>0</v>
      </c>
      <c r="K720" s="2"/>
      <c r="L720" s="2"/>
      <c r="M720" s="2"/>
      <c r="N720" s="2"/>
      <c r="O720" s="2">
        <f>ROUND(CP720,2)</f>
        <v>293.82</v>
      </c>
      <c r="P720" s="2">
        <f>ROUND(CQ720*I720,2)</f>
        <v>202.38</v>
      </c>
      <c r="Q720" s="2">
        <f>ROUND(CR720*I720,2)</f>
        <v>0</v>
      </c>
      <c r="R720" s="2">
        <f>ROUND(CS720*I720,2)</f>
        <v>0</v>
      </c>
      <c r="S720" s="2">
        <f>ROUND(CT720*I720,2)</f>
        <v>91.44</v>
      </c>
      <c r="T720" s="2">
        <f>ROUND(CU720*I720,2)</f>
        <v>0</v>
      </c>
      <c r="U720" s="2">
        <f>CV720*I720</f>
        <v>12.7102</v>
      </c>
      <c r="V720" s="2">
        <f>CW720*I720</f>
        <v>0</v>
      </c>
      <c r="W720" s="2">
        <f>ROUND(CX720*I720,2)</f>
        <v>0</v>
      </c>
      <c r="X720" s="2">
        <f>ROUND(CY720,2)</f>
        <v>71.319999999999993</v>
      </c>
      <c r="Y720" s="2">
        <f>ROUND(CZ720,2)</f>
        <v>45.72</v>
      </c>
      <c r="Z720" s="2"/>
      <c r="AA720" s="2">
        <v>16688585</v>
      </c>
      <c r="AB720" s="2">
        <f>ROUND((AC720+AD720+AF720),6)</f>
        <v>23.81</v>
      </c>
      <c r="AC720" s="2">
        <f>ROUND((ES720),6)</f>
        <v>16.399999999999999</v>
      </c>
      <c r="AD720" s="2">
        <f>ROUND((((ET720)-(EU720))+AE720),6)</f>
        <v>0</v>
      </c>
      <c r="AE720" s="2">
        <f>ROUND((EU720),6)</f>
        <v>0</v>
      </c>
      <c r="AF720" s="2">
        <f>ROUND((EV720),6)</f>
        <v>7.41</v>
      </c>
      <c r="AG720" s="2">
        <f>ROUND((AP720),6)</f>
        <v>0</v>
      </c>
      <c r="AH720" s="2">
        <f>(EW720)</f>
        <v>1.03</v>
      </c>
      <c r="AI720" s="2">
        <f>(EX720)</f>
        <v>0</v>
      </c>
      <c r="AJ720" s="2">
        <f>ROUND((AS720),6)</f>
        <v>0</v>
      </c>
      <c r="AK720" s="2">
        <v>23.81</v>
      </c>
      <c r="AL720" s="2">
        <v>16.399999999999999</v>
      </c>
      <c r="AM720" s="2">
        <v>0</v>
      </c>
      <c r="AN720" s="2">
        <v>0</v>
      </c>
      <c r="AO720" s="2">
        <v>7.41</v>
      </c>
      <c r="AP720" s="2">
        <v>0</v>
      </c>
      <c r="AQ720" s="2">
        <v>1.03</v>
      </c>
      <c r="AR720" s="2">
        <v>0</v>
      </c>
      <c r="AS720" s="2">
        <v>0</v>
      </c>
      <c r="AT720" s="2">
        <v>78</v>
      </c>
      <c r="AU720" s="2">
        <v>50</v>
      </c>
      <c r="AV720" s="2">
        <v>1</v>
      </c>
      <c r="AW720" s="2">
        <v>1</v>
      </c>
      <c r="AX720" s="2"/>
      <c r="AY720" s="2"/>
      <c r="AZ720" s="2">
        <v>1</v>
      </c>
      <c r="BA720" s="2">
        <v>1</v>
      </c>
      <c r="BB720" s="2">
        <v>1</v>
      </c>
      <c r="BC720" s="2">
        <v>1</v>
      </c>
      <c r="BD720" s="2" t="s">
        <v>6</v>
      </c>
      <c r="BE720" s="2" t="s">
        <v>6</v>
      </c>
      <c r="BF720" s="2" t="s">
        <v>6</v>
      </c>
      <c r="BG720" s="2" t="s">
        <v>6</v>
      </c>
      <c r="BH720" s="2">
        <v>0</v>
      </c>
      <c r="BI720" s="2">
        <v>1</v>
      </c>
      <c r="BJ720" s="2" t="s">
        <v>1017</v>
      </c>
      <c r="BK720" s="2"/>
      <c r="BL720" s="2"/>
      <c r="BM720" s="2">
        <v>69001</v>
      </c>
      <c r="BN720" s="2">
        <v>0</v>
      </c>
      <c r="BO720" s="2" t="s">
        <v>6</v>
      </c>
      <c r="BP720" s="2">
        <v>0</v>
      </c>
      <c r="BQ720" s="2">
        <v>6</v>
      </c>
      <c r="BR720" s="2">
        <v>0</v>
      </c>
      <c r="BS720" s="2">
        <v>1</v>
      </c>
      <c r="BT720" s="2">
        <v>1</v>
      </c>
      <c r="BU720" s="2">
        <v>1</v>
      </c>
      <c r="BV720" s="2">
        <v>1</v>
      </c>
      <c r="BW720" s="2">
        <v>1</v>
      </c>
      <c r="BX720" s="2">
        <v>1</v>
      </c>
      <c r="BY720" s="2" t="s">
        <v>6</v>
      </c>
      <c r="BZ720" s="2">
        <v>78</v>
      </c>
      <c r="CA720" s="2">
        <v>50</v>
      </c>
      <c r="CB720" s="2"/>
      <c r="CC720" s="2"/>
      <c r="CD720" s="2"/>
      <c r="CE720" s="2"/>
      <c r="CF720" s="2">
        <v>0</v>
      </c>
      <c r="CG720" s="2">
        <v>0</v>
      </c>
      <c r="CH720" s="2"/>
      <c r="CI720" s="2"/>
      <c r="CJ720" s="2"/>
      <c r="CK720" s="2"/>
      <c r="CL720" s="2"/>
      <c r="CM720" s="2">
        <v>0</v>
      </c>
      <c r="CN720" s="2" t="s">
        <v>6</v>
      </c>
      <c r="CO720" s="2">
        <v>0</v>
      </c>
      <c r="CP720" s="2">
        <f>(P720+Q720+S720)</f>
        <v>293.82</v>
      </c>
      <c r="CQ720" s="2">
        <f>AC720*BC720</f>
        <v>16.399999999999999</v>
      </c>
      <c r="CR720" s="2">
        <f>AD720*BB720</f>
        <v>0</v>
      </c>
      <c r="CS720" s="2">
        <f>AE720*BS720</f>
        <v>0</v>
      </c>
      <c r="CT720" s="2">
        <f>AF720*BA720</f>
        <v>7.41</v>
      </c>
      <c r="CU720" s="2">
        <f t="shared" ref="CU720:CX721" si="811">AG720</f>
        <v>0</v>
      </c>
      <c r="CV720" s="2">
        <f t="shared" si="811"/>
        <v>1.03</v>
      </c>
      <c r="CW720" s="2">
        <f t="shared" si="811"/>
        <v>0</v>
      </c>
      <c r="CX720" s="2">
        <f t="shared" si="811"/>
        <v>0</v>
      </c>
      <c r="CY720" s="2">
        <f>(((S720+R720)*AT720)/100)</f>
        <v>71.3232</v>
      </c>
      <c r="CZ720" s="2">
        <f>(((S720+R720)*AU720)/100)</f>
        <v>45.72</v>
      </c>
      <c r="DA720" s="2"/>
      <c r="DB720" s="2"/>
      <c r="DC720" s="2" t="s">
        <v>6</v>
      </c>
      <c r="DD720" s="2" t="s">
        <v>6</v>
      </c>
      <c r="DE720" s="2" t="s">
        <v>6</v>
      </c>
      <c r="DF720" s="2" t="s">
        <v>6</v>
      </c>
      <c r="DG720" s="2" t="s">
        <v>6</v>
      </c>
      <c r="DH720" s="2" t="s">
        <v>6</v>
      </c>
      <c r="DI720" s="2" t="s">
        <v>6</v>
      </c>
      <c r="DJ720" s="2" t="s">
        <v>6</v>
      </c>
      <c r="DK720" s="2" t="s">
        <v>6</v>
      </c>
      <c r="DL720" s="2" t="s">
        <v>6</v>
      </c>
      <c r="DM720" s="2" t="s">
        <v>6</v>
      </c>
      <c r="DN720" s="2">
        <v>0</v>
      </c>
      <c r="DO720" s="2">
        <v>0</v>
      </c>
      <c r="DP720" s="2">
        <v>1</v>
      </c>
      <c r="DQ720" s="2">
        <v>1</v>
      </c>
      <c r="DR720" s="2"/>
      <c r="DS720" s="2"/>
      <c r="DT720" s="2"/>
      <c r="DU720" s="2">
        <v>1009</v>
      </c>
      <c r="DV720" s="2" t="s">
        <v>86</v>
      </c>
      <c r="DW720" s="2" t="s">
        <v>86</v>
      </c>
      <c r="DX720" s="2">
        <v>1000</v>
      </c>
      <c r="DY720" s="2"/>
      <c r="DZ720" s="2"/>
      <c r="EA720" s="2"/>
      <c r="EB720" s="2"/>
      <c r="EC720" s="2"/>
      <c r="ED720" s="2"/>
      <c r="EE720" s="2">
        <v>16510614</v>
      </c>
      <c r="EF720" s="2">
        <v>6</v>
      </c>
      <c r="EG720" s="2" t="s">
        <v>39</v>
      </c>
      <c r="EH720" s="2">
        <v>0</v>
      </c>
      <c r="EI720" s="2" t="s">
        <v>6</v>
      </c>
      <c r="EJ720" s="2">
        <v>1</v>
      </c>
      <c r="EK720" s="2">
        <v>69001</v>
      </c>
      <c r="EL720" s="2" t="s">
        <v>511</v>
      </c>
      <c r="EM720" s="2" t="s">
        <v>512</v>
      </c>
      <c r="EN720" s="2"/>
      <c r="EO720" s="2" t="s">
        <v>6</v>
      </c>
      <c r="EP720" s="2"/>
      <c r="EQ720" s="2">
        <v>0</v>
      </c>
      <c r="ER720" s="2">
        <v>23.81</v>
      </c>
      <c r="ES720" s="2">
        <v>16.399999999999999</v>
      </c>
      <c r="ET720" s="2">
        <v>0</v>
      </c>
      <c r="EU720" s="2">
        <v>0</v>
      </c>
      <c r="EV720" s="2">
        <v>7.41</v>
      </c>
      <c r="EW720" s="2">
        <v>1.03</v>
      </c>
      <c r="EX720" s="2">
        <v>0</v>
      </c>
      <c r="EY720" s="2">
        <v>0</v>
      </c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>
        <v>0</v>
      </c>
      <c r="FR720" s="2">
        <f t="shared" si="808"/>
        <v>0</v>
      </c>
      <c r="FS720" s="2">
        <v>0</v>
      </c>
      <c r="FT720" s="2"/>
      <c r="FU720" s="2"/>
      <c r="FV720" s="2"/>
      <c r="FW720" s="2"/>
      <c r="FX720" s="2">
        <v>78</v>
      </c>
      <c r="FY720" s="2">
        <v>50</v>
      </c>
      <c r="FZ720" s="2"/>
      <c r="GA720" s="2" t="s">
        <v>6</v>
      </c>
      <c r="GB720" s="2"/>
      <c r="GC720" s="2"/>
      <c r="GD720" s="2">
        <v>0</v>
      </c>
      <c r="GE720" s="2"/>
      <c r="GF720" s="2">
        <v>-38060493</v>
      </c>
      <c r="GG720" s="2">
        <v>2</v>
      </c>
      <c r="GH720" s="2">
        <v>1</v>
      </c>
      <c r="GI720" s="2">
        <v>-2</v>
      </c>
      <c r="GJ720" s="2">
        <v>0</v>
      </c>
      <c r="GK720" s="2">
        <f>ROUND(R720*(R12)/100,2)</f>
        <v>0</v>
      </c>
      <c r="GL720" s="2">
        <f t="shared" si="809"/>
        <v>0</v>
      </c>
      <c r="GM720" s="2">
        <f>ROUND(O720+X720+Y720+GK720,2)+GX720</f>
        <v>410.86</v>
      </c>
      <c r="GN720" s="2">
        <f>IF(OR(BI720=0,BI720=1),ROUND(O720+X720+Y720+GK720,2),0)</f>
        <v>410.86</v>
      </c>
      <c r="GO720" s="2">
        <f>IF(BI720=2,ROUND(O720+X720+Y720+GK720,2),0)</f>
        <v>0</v>
      </c>
      <c r="GP720" s="2">
        <f>IF(BI720=4,ROUND(O720+X720+Y720+GK720,2)+GX720,0)</f>
        <v>0</v>
      </c>
      <c r="GQ720" s="2"/>
      <c r="GR720" s="2">
        <v>0</v>
      </c>
      <c r="GS720" s="2">
        <v>3</v>
      </c>
      <c r="GT720" s="2">
        <v>0</v>
      </c>
      <c r="GU720" s="2" t="s">
        <v>6</v>
      </c>
      <c r="GV720" s="2">
        <f>ROUND(GT720,6)</f>
        <v>0</v>
      </c>
      <c r="GW720" s="2">
        <v>1</v>
      </c>
      <c r="GX720" s="2">
        <f t="shared" si="810"/>
        <v>0</v>
      </c>
      <c r="GY720" s="2"/>
      <c r="GZ720" s="2"/>
      <c r="HA720" s="2">
        <v>0</v>
      </c>
      <c r="HB720" s="2">
        <v>0</v>
      </c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>
        <v>0</v>
      </c>
      <c r="IL720" s="2"/>
      <c r="IM720" s="2"/>
      <c r="IN720" s="2"/>
      <c r="IO720" s="2"/>
      <c r="IP720" s="2"/>
      <c r="IQ720" s="2"/>
      <c r="IR720" s="2"/>
      <c r="IS720" s="2"/>
      <c r="IT720" s="2"/>
      <c r="IU720" s="2"/>
    </row>
    <row r="721" spans="1:245" x14ac:dyDescent="0.2">
      <c r="A721">
        <v>17</v>
      </c>
      <c r="B721">
        <v>1</v>
      </c>
      <c r="C721">
        <f>ROW(SmtRes!A1556)</f>
        <v>1556</v>
      </c>
      <c r="D721">
        <f>ROW(EtalonRes!A1540)</f>
        <v>1540</v>
      </c>
      <c r="E721" t="s">
        <v>1014</v>
      </c>
      <c r="F721" t="s">
        <v>1015</v>
      </c>
      <c r="G721" t="s">
        <v>1016</v>
      </c>
      <c r="H721" t="s">
        <v>86</v>
      </c>
      <c r="I721">
        <v>12.34</v>
      </c>
      <c r="J721">
        <v>0</v>
      </c>
      <c r="O721">
        <f>ROUND(CP721,2)</f>
        <v>2094.9</v>
      </c>
      <c r="P721">
        <f>ROUND(CQ721*I721,2)</f>
        <v>1442.94</v>
      </c>
      <c r="Q721">
        <f>ROUND(CR721*I721,2)</f>
        <v>0</v>
      </c>
      <c r="R721">
        <f>ROUND(CS721*I721,2)</f>
        <v>0</v>
      </c>
      <c r="S721">
        <f>ROUND(CT721*I721,2)</f>
        <v>651.96</v>
      </c>
      <c r="T721">
        <f>ROUND(CU721*I721,2)</f>
        <v>0</v>
      </c>
      <c r="U721">
        <f>CV721*I721</f>
        <v>12.7102</v>
      </c>
      <c r="V721">
        <f>CW721*I721</f>
        <v>0</v>
      </c>
      <c r="W721">
        <f>ROUND(CX721*I721,2)</f>
        <v>0</v>
      </c>
      <c r="X721">
        <f>ROUND(CY721,2)</f>
        <v>508.53</v>
      </c>
      <c r="Y721">
        <f>ROUND(CZ721,2)</f>
        <v>325.98</v>
      </c>
      <c r="AA721">
        <v>16688586</v>
      </c>
      <c r="AB721">
        <f>ROUND((AC721+AD721+AF721),6)</f>
        <v>23.81</v>
      </c>
      <c r="AC721">
        <f>ROUND((ES721),6)</f>
        <v>16.399999999999999</v>
      </c>
      <c r="AD721">
        <f>ROUND((((ET721)-(EU721))+AE721),6)</f>
        <v>0</v>
      </c>
      <c r="AE721">
        <f>ROUND((EU721),6)</f>
        <v>0</v>
      </c>
      <c r="AF721">
        <f>ROUND((EV721),6)</f>
        <v>7.41</v>
      </c>
      <c r="AG721">
        <f>ROUND((AP721),6)</f>
        <v>0</v>
      </c>
      <c r="AH721">
        <f>(EW721)</f>
        <v>1.03</v>
      </c>
      <c r="AI721">
        <f>(EX721)</f>
        <v>0</v>
      </c>
      <c r="AJ721">
        <f>ROUND((AS721),6)</f>
        <v>0</v>
      </c>
      <c r="AK721">
        <v>23.81</v>
      </c>
      <c r="AL721">
        <v>16.399999999999999</v>
      </c>
      <c r="AM721">
        <v>0</v>
      </c>
      <c r="AN721">
        <v>0</v>
      </c>
      <c r="AO721">
        <v>7.41</v>
      </c>
      <c r="AP721">
        <v>0</v>
      </c>
      <c r="AQ721">
        <v>1.03</v>
      </c>
      <c r="AR721">
        <v>0</v>
      </c>
      <c r="AS721">
        <v>0</v>
      </c>
      <c r="AT721">
        <v>78</v>
      </c>
      <c r="AU721">
        <v>50</v>
      </c>
      <c r="AV721">
        <v>1</v>
      </c>
      <c r="AW721">
        <v>1</v>
      </c>
      <c r="AZ721">
        <v>7.13</v>
      </c>
      <c r="BA721">
        <v>7.13</v>
      </c>
      <c r="BB721">
        <v>7.13</v>
      </c>
      <c r="BC721">
        <v>7.13</v>
      </c>
      <c r="BD721" t="s">
        <v>6</v>
      </c>
      <c r="BE721" t="s">
        <v>6</v>
      </c>
      <c r="BF721" t="s">
        <v>6</v>
      </c>
      <c r="BG721" t="s">
        <v>6</v>
      </c>
      <c r="BH721">
        <v>0</v>
      </c>
      <c r="BI721">
        <v>1</v>
      </c>
      <c r="BJ721" t="s">
        <v>1017</v>
      </c>
      <c r="BM721">
        <v>69001</v>
      </c>
      <c r="BN721">
        <v>0</v>
      </c>
      <c r="BO721" t="s">
        <v>6</v>
      </c>
      <c r="BP721">
        <v>0</v>
      </c>
      <c r="BQ721">
        <v>6</v>
      </c>
      <c r="BR721">
        <v>0</v>
      </c>
      <c r="BS721">
        <v>7.13</v>
      </c>
      <c r="BT721">
        <v>1</v>
      </c>
      <c r="BU721">
        <v>1</v>
      </c>
      <c r="BV721">
        <v>1</v>
      </c>
      <c r="BW721">
        <v>1</v>
      </c>
      <c r="BX721">
        <v>1</v>
      </c>
      <c r="BY721" t="s">
        <v>6</v>
      </c>
      <c r="BZ721">
        <v>78</v>
      </c>
      <c r="CA721">
        <v>50</v>
      </c>
      <c r="CF721">
        <v>0</v>
      </c>
      <c r="CG721">
        <v>0</v>
      </c>
      <c r="CM721">
        <v>0</v>
      </c>
      <c r="CN721" t="s">
        <v>6</v>
      </c>
      <c r="CO721">
        <v>0</v>
      </c>
      <c r="CP721">
        <f>(P721+Q721+S721)</f>
        <v>2094.9</v>
      </c>
      <c r="CQ721">
        <f>AC721*BC721</f>
        <v>116.93199999999999</v>
      </c>
      <c r="CR721">
        <f>AD721*BB721</f>
        <v>0</v>
      </c>
      <c r="CS721">
        <f>AE721*BS721</f>
        <v>0</v>
      </c>
      <c r="CT721">
        <f>AF721*BA721</f>
        <v>52.833300000000001</v>
      </c>
      <c r="CU721">
        <f t="shared" si="811"/>
        <v>0</v>
      </c>
      <c r="CV721">
        <f t="shared" si="811"/>
        <v>1.03</v>
      </c>
      <c r="CW721">
        <f t="shared" si="811"/>
        <v>0</v>
      </c>
      <c r="CX721">
        <f t="shared" si="811"/>
        <v>0</v>
      </c>
      <c r="CY721">
        <f>(((S721+R721)*AT721)/100)</f>
        <v>508.52880000000005</v>
      </c>
      <c r="CZ721">
        <f>(((S721+R721)*AU721)/100)</f>
        <v>325.98</v>
      </c>
      <c r="DC721" t="s">
        <v>6</v>
      </c>
      <c r="DD721" t="s">
        <v>6</v>
      </c>
      <c r="DE721" t="s">
        <v>6</v>
      </c>
      <c r="DF721" t="s">
        <v>6</v>
      </c>
      <c r="DG721" t="s">
        <v>6</v>
      </c>
      <c r="DH721" t="s">
        <v>6</v>
      </c>
      <c r="DI721" t="s">
        <v>6</v>
      </c>
      <c r="DJ721" t="s">
        <v>6</v>
      </c>
      <c r="DK721" t="s">
        <v>6</v>
      </c>
      <c r="DL721" t="s">
        <v>6</v>
      </c>
      <c r="DM721" t="s">
        <v>6</v>
      </c>
      <c r="DN721">
        <v>0</v>
      </c>
      <c r="DO721">
        <v>0</v>
      </c>
      <c r="DP721">
        <v>1</v>
      </c>
      <c r="DQ721">
        <v>1</v>
      </c>
      <c r="DU721">
        <v>1009</v>
      </c>
      <c r="DV721" t="s">
        <v>86</v>
      </c>
      <c r="DW721" t="s">
        <v>86</v>
      </c>
      <c r="DX721">
        <v>1000</v>
      </c>
      <c r="EE721">
        <v>16510614</v>
      </c>
      <c r="EF721">
        <v>6</v>
      </c>
      <c r="EG721" t="s">
        <v>39</v>
      </c>
      <c r="EH721">
        <v>0</v>
      </c>
      <c r="EI721" t="s">
        <v>6</v>
      </c>
      <c r="EJ721">
        <v>1</v>
      </c>
      <c r="EK721">
        <v>69001</v>
      </c>
      <c r="EL721" t="s">
        <v>511</v>
      </c>
      <c r="EM721" t="s">
        <v>512</v>
      </c>
      <c r="EO721" t="s">
        <v>6</v>
      </c>
      <c r="EQ721">
        <v>0</v>
      </c>
      <c r="ER721">
        <v>23.81</v>
      </c>
      <c r="ES721">
        <v>16.399999999999999</v>
      </c>
      <c r="ET721">
        <v>0</v>
      </c>
      <c r="EU721">
        <v>0</v>
      </c>
      <c r="EV721">
        <v>7.41</v>
      </c>
      <c r="EW721">
        <v>1.03</v>
      </c>
      <c r="EX721">
        <v>0</v>
      </c>
      <c r="EY721">
        <v>0</v>
      </c>
      <c r="FQ721">
        <v>0</v>
      </c>
      <c r="FR721">
        <f t="shared" si="808"/>
        <v>0</v>
      </c>
      <c r="FS721">
        <v>0</v>
      </c>
      <c r="FX721">
        <v>78</v>
      </c>
      <c r="FY721">
        <v>50</v>
      </c>
      <c r="GA721" t="s">
        <v>6</v>
      </c>
      <c r="GD721">
        <v>0</v>
      </c>
      <c r="GF721">
        <v>-38060493</v>
      </c>
      <c r="GG721">
        <v>1</v>
      </c>
      <c r="GH721">
        <v>1</v>
      </c>
      <c r="GI721">
        <v>4</v>
      </c>
      <c r="GJ721">
        <v>0</v>
      </c>
      <c r="GK721">
        <f>ROUND(R721*(S12)/100,2)</f>
        <v>0</v>
      </c>
      <c r="GL721">
        <f t="shared" si="809"/>
        <v>0</v>
      </c>
      <c r="GM721">
        <f>ROUND(O721+X721+Y721+GK721,2)+GX721</f>
        <v>2929.41</v>
      </c>
      <c r="GN721">
        <f>IF(OR(BI721=0,BI721=1),ROUND(O721+X721+Y721+GK721,2),0)</f>
        <v>2929.41</v>
      </c>
      <c r="GO721">
        <f>IF(BI721=2,ROUND(O721+X721+Y721+GK721,2),0)</f>
        <v>0</v>
      </c>
      <c r="GP721">
        <f>IF(BI721=4,ROUND(O721+X721+Y721+GK721,2)+GX721,0)</f>
        <v>0</v>
      </c>
      <c r="GR721">
        <v>0</v>
      </c>
      <c r="GS721">
        <v>3</v>
      </c>
      <c r="GT721">
        <v>0</v>
      </c>
      <c r="GU721" t="s">
        <v>6</v>
      </c>
      <c r="GV721">
        <f>ROUND(GT721,6)</f>
        <v>0</v>
      </c>
      <c r="GW721">
        <v>1</v>
      </c>
      <c r="GX721">
        <f t="shared" si="810"/>
        <v>0</v>
      </c>
      <c r="HA721">
        <v>0</v>
      </c>
      <c r="HB721">
        <v>0</v>
      </c>
      <c r="IK721">
        <v>0</v>
      </c>
    </row>
    <row r="723" spans="1:245" x14ac:dyDescent="0.2">
      <c r="A723" s="3">
        <v>51</v>
      </c>
      <c r="B723" s="3">
        <f>B712</f>
        <v>1</v>
      </c>
      <c r="C723" s="3">
        <f>A712</f>
        <v>4</v>
      </c>
      <c r="D723" s="3">
        <f>ROW(A712)</f>
        <v>712</v>
      </c>
      <c r="E723" s="3"/>
      <c r="F723" s="3" t="str">
        <f>IF(F712&lt;&gt;"",F712,"")</f>
        <v>Новый раздел</v>
      </c>
      <c r="G723" s="3" t="str">
        <f>IF(G712&lt;&gt;"",G712,"")</f>
        <v>Раздел 3 Уборка и вывоз мусора</v>
      </c>
      <c r="H723" s="3">
        <v>0</v>
      </c>
      <c r="I723" s="3"/>
      <c r="J723" s="3"/>
      <c r="K723" s="3"/>
      <c r="L723" s="3"/>
      <c r="M723" s="3"/>
      <c r="N723" s="3"/>
      <c r="O723" s="3">
        <f t="shared" ref="O723:T723" si="812">ROUND(AB723,2)</f>
        <v>293.82</v>
      </c>
      <c r="P723" s="3">
        <f t="shared" si="812"/>
        <v>202.38</v>
      </c>
      <c r="Q723" s="3">
        <f t="shared" si="812"/>
        <v>0</v>
      </c>
      <c r="R723" s="3">
        <f t="shared" si="812"/>
        <v>0</v>
      </c>
      <c r="S723" s="3">
        <f t="shared" si="812"/>
        <v>91.44</v>
      </c>
      <c r="T723" s="3">
        <f t="shared" si="812"/>
        <v>0</v>
      </c>
      <c r="U723" s="3">
        <f>AH723</f>
        <v>12.7102</v>
      </c>
      <c r="V723" s="3">
        <f>AI723</f>
        <v>0</v>
      </c>
      <c r="W723" s="3">
        <f>ROUND(AJ723,2)</f>
        <v>0</v>
      </c>
      <c r="X723" s="3">
        <f>ROUND(AK723,2)</f>
        <v>71.319999999999993</v>
      </c>
      <c r="Y723" s="3">
        <f>ROUND(AL723,2)</f>
        <v>45.72</v>
      </c>
      <c r="Z723" s="3"/>
      <c r="AA723" s="3"/>
      <c r="AB723" s="3">
        <f>ROUND(SUMIF(AA716:AA721,"=16688585",O716:O721),2)</f>
        <v>293.82</v>
      </c>
      <c r="AC723" s="3">
        <f>ROUND(SUMIF(AA716:AA721,"=16688585",P716:P721),2)</f>
        <v>202.38</v>
      </c>
      <c r="AD723" s="3">
        <f>ROUND(SUMIF(AA716:AA721,"=16688585",Q716:Q721),2)</f>
        <v>0</v>
      </c>
      <c r="AE723" s="3">
        <f>ROUND(SUMIF(AA716:AA721,"=16688585",R716:R721),2)</f>
        <v>0</v>
      </c>
      <c r="AF723" s="3">
        <f>ROUND(SUMIF(AA716:AA721,"=16688585",S716:S721),2)</f>
        <v>91.44</v>
      </c>
      <c r="AG723" s="3">
        <f>ROUND(SUMIF(AA716:AA721,"=16688585",T716:T721),2)</f>
        <v>0</v>
      </c>
      <c r="AH723" s="3">
        <f>SUMIF(AA716:AA721,"=16688585",U716:U721)</f>
        <v>12.7102</v>
      </c>
      <c r="AI723" s="3">
        <f>SUMIF(AA716:AA721,"=16688585",V716:V721)</f>
        <v>0</v>
      </c>
      <c r="AJ723" s="3">
        <f>ROUND(SUMIF(AA716:AA721,"=16688585",W716:W721),2)</f>
        <v>0</v>
      </c>
      <c r="AK723" s="3">
        <f>ROUND(SUMIF(AA716:AA721,"=16688585",X716:X721),2)</f>
        <v>71.319999999999993</v>
      </c>
      <c r="AL723" s="3">
        <f>ROUND(SUMIF(AA716:AA721,"=16688585",Y716:Y721),2)</f>
        <v>45.72</v>
      </c>
      <c r="AM723" s="3"/>
      <c r="AN723" s="3"/>
      <c r="AO723" s="3">
        <f t="shared" ref="AO723:BC723" si="813">ROUND(BX723,2)</f>
        <v>0</v>
      </c>
      <c r="AP723" s="3">
        <f t="shared" si="813"/>
        <v>0</v>
      </c>
      <c r="AQ723" s="3">
        <f t="shared" si="813"/>
        <v>0</v>
      </c>
      <c r="AR723" s="3">
        <f t="shared" si="813"/>
        <v>1301.06</v>
      </c>
      <c r="AS723" s="3">
        <f t="shared" si="813"/>
        <v>1301.06</v>
      </c>
      <c r="AT723" s="3">
        <f t="shared" si="813"/>
        <v>0</v>
      </c>
      <c r="AU723" s="3">
        <f t="shared" si="813"/>
        <v>0</v>
      </c>
      <c r="AV723" s="3">
        <f t="shared" si="813"/>
        <v>202.38</v>
      </c>
      <c r="AW723" s="3">
        <f t="shared" si="813"/>
        <v>202.38</v>
      </c>
      <c r="AX723" s="3">
        <f t="shared" si="813"/>
        <v>0</v>
      </c>
      <c r="AY723" s="3">
        <f t="shared" si="813"/>
        <v>202.38</v>
      </c>
      <c r="AZ723" s="3">
        <f t="shared" si="813"/>
        <v>0</v>
      </c>
      <c r="BA723" s="3">
        <f t="shared" si="813"/>
        <v>0</v>
      </c>
      <c r="BB723" s="3">
        <f t="shared" si="813"/>
        <v>0</v>
      </c>
      <c r="BC723" s="3">
        <f t="shared" si="813"/>
        <v>0</v>
      </c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>
        <f>ROUND(SUMIF(AA716:AA721,"=16688585",FQ716:FQ721),2)</f>
        <v>0</v>
      </c>
      <c r="BY723" s="3">
        <f>ROUND(SUMIF(AA716:AA721,"=16688585",FR716:FR721),2)</f>
        <v>0</v>
      </c>
      <c r="BZ723" s="3">
        <f>ROUND(SUMIF(AA716:AA721,"=16688585",GL716:GL721),2)</f>
        <v>0</v>
      </c>
      <c r="CA723" s="3">
        <f>ROUND(SUMIF(AA716:AA721,"=16688585",GM716:GM721),2)</f>
        <v>1301.06</v>
      </c>
      <c r="CB723" s="3">
        <f>ROUND(SUMIF(AA716:AA721,"=16688585",GN716:GN721),2)</f>
        <v>1301.06</v>
      </c>
      <c r="CC723" s="3">
        <f>ROUND(SUMIF(AA716:AA721,"=16688585",GO716:GO721),2)</f>
        <v>0</v>
      </c>
      <c r="CD723" s="3">
        <f>ROUND(SUMIF(AA716:AA721,"=16688585",GP716:GP721),2)</f>
        <v>0</v>
      </c>
      <c r="CE723" s="3">
        <f>AC723-BX723</f>
        <v>202.38</v>
      </c>
      <c r="CF723" s="3">
        <f>AC723-BY723</f>
        <v>202.38</v>
      </c>
      <c r="CG723" s="3">
        <f>BX723-BZ723</f>
        <v>0</v>
      </c>
      <c r="CH723" s="3">
        <f>AC723-BX723-BY723+BZ723</f>
        <v>202.38</v>
      </c>
      <c r="CI723" s="3">
        <f>BY723-BZ723</f>
        <v>0</v>
      </c>
      <c r="CJ723" s="3">
        <f>ROUND(SUMIF(AA716:AA721,"=16688585",GX716:GX721),2)</f>
        <v>0</v>
      </c>
      <c r="CK723" s="3">
        <f>ROUND(SUMIF(AA716:AA721,"=16688585",GY716:GY721),2)</f>
        <v>0</v>
      </c>
      <c r="CL723" s="3">
        <f>ROUND(SUMIF(AA716:AA721,"=16688585",GZ716:GZ721),2)</f>
        <v>0</v>
      </c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4">
        <f t="shared" ref="DG723:DL723" si="814">ROUND(DT723,2)</f>
        <v>2094.9</v>
      </c>
      <c r="DH723" s="4">
        <f t="shared" si="814"/>
        <v>1442.94</v>
      </c>
      <c r="DI723" s="4">
        <f t="shared" si="814"/>
        <v>0</v>
      </c>
      <c r="DJ723" s="4">
        <f t="shared" si="814"/>
        <v>0</v>
      </c>
      <c r="DK723" s="4">
        <f t="shared" si="814"/>
        <v>651.96</v>
      </c>
      <c r="DL723" s="4">
        <f t="shared" si="814"/>
        <v>0</v>
      </c>
      <c r="DM723" s="4">
        <f>DZ723</f>
        <v>12.7102</v>
      </c>
      <c r="DN723" s="4">
        <f>EA723</f>
        <v>0</v>
      </c>
      <c r="DO723" s="4">
        <f>ROUND(EB723,2)</f>
        <v>0</v>
      </c>
      <c r="DP723" s="4">
        <f>ROUND(EC723,2)</f>
        <v>508.53</v>
      </c>
      <c r="DQ723" s="4">
        <f>ROUND(ED723,2)</f>
        <v>325.98</v>
      </c>
      <c r="DR723" s="4"/>
      <c r="DS723" s="4"/>
      <c r="DT723" s="4">
        <f>ROUND(SUMIF(AA716:AA721,"=16688586",O716:O721),2)</f>
        <v>2094.9</v>
      </c>
      <c r="DU723" s="4">
        <f>ROUND(SUMIF(AA716:AA721,"=16688586",P716:P721),2)</f>
        <v>1442.94</v>
      </c>
      <c r="DV723" s="4">
        <f>ROUND(SUMIF(AA716:AA721,"=16688586",Q716:Q721),2)</f>
        <v>0</v>
      </c>
      <c r="DW723" s="4">
        <f>ROUND(SUMIF(AA716:AA721,"=16688586",R716:R721),2)</f>
        <v>0</v>
      </c>
      <c r="DX723" s="4">
        <f>ROUND(SUMIF(AA716:AA721,"=16688586",S716:S721),2)</f>
        <v>651.96</v>
      </c>
      <c r="DY723" s="4">
        <f>ROUND(SUMIF(AA716:AA721,"=16688586",T716:T721),2)</f>
        <v>0</v>
      </c>
      <c r="DZ723" s="4">
        <f>SUMIF(AA716:AA721,"=16688586",U716:U721)</f>
        <v>12.7102</v>
      </c>
      <c r="EA723" s="4">
        <f>SUMIF(AA716:AA721,"=16688586",V716:V721)</f>
        <v>0</v>
      </c>
      <c r="EB723" s="4">
        <f>ROUND(SUMIF(AA716:AA721,"=16688586",W716:W721),2)</f>
        <v>0</v>
      </c>
      <c r="EC723" s="4">
        <f>ROUND(SUMIF(AA716:AA721,"=16688586",X716:X721),2)</f>
        <v>508.53</v>
      </c>
      <c r="ED723" s="4">
        <f>ROUND(SUMIF(AA716:AA721,"=16688586",Y716:Y721),2)</f>
        <v>325.98</v>
      </c>
      <c r="EE723" s="4"/>
      <c r="EF723" s="4"/>
      <c r="EG723" s="4">
        <f t="shared" ref="EG723:EU723" si="815">ROUND(FP723,2)</f>
        <v>0</v>
      </c>
      <c r="EH723" s="4">
        <f t="shared" si="815"/>
        <v>0</v>
      </c>
      <c r="EI723" s="4">
        <f t="shared" si="815"/>
        <v>0</v>
      </c>
      <c r="EJ723" s="4">
        <f t="shared" si="815"/>
        <v>9276.59</v>
      </c>
      <c r="EK723" s="4">
        <f t="shared" si="815"/>
        <v>9276.59</v>
      </c>
      <c r="EL723" s="4">
        <f t="shared" si="815"/>
        <v>0</v>
      </c>
      <c r="EM723" s="4">
        <f t="shared" si="815"/>
        <v>0</v>
      </c>
      <c r="EN723" s="4">
        <f t="shared" si="815"/>
        <v>1442.94</v>
      </c>
      <c r="EO723" s="4">
        <f t="shared" si="815"/>
        <v>1442.94</v>
      </c>
      <c r="EP723" s="4">
        <f t="shared" si="815"/>
        <v>0</v>
      </c>
      <c r="EQ723" s="4">
        <f t="shared" si="815"/>
        <v>1442.94</v>
      </c>
      <c r="ER723" s="4">
        <f t="shared" si="815"/>
        <v>0</v>
      </c>
      <c r="ES723" s="4">
        <f t="shared" si="815"/>
        <v>0</v>
      </c>
      <c r="ET723" s="4">
        <f t="shared" si="815"/>
        <v>0</v>
      </c>
      <c r="EU723" s="4">
        <f t="shared" si="815"/>
        <v>0</v>
      </c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>
        <f>ROUND(SUMIF(AA716:AA721,"=16688586",FQ716:FQ721),2)</f>
        <v>0</v>
      </c>
      <c r="FQ723" s="4">
        <f>ROUND(SUMIF(AA716:AA721,"=16688586",FR716:FR721),2)</f>
        <v>0</v>
      </c>
      <c r="FR723" s="4">
        <f>ROUND(SUMIF(AA716:AA721,"=16688586",GL716:GL721),2)</f>
        <v>0</v>
      </c>
      <c r="FS723" s="4">
        <f>ROUND(SUMIF(AA716:AA721,"=16688586",GM716:GM721),2)</f>
        <v>9276.59</v>
      </c>
      <c r="FT723" s="4">
        <f>ROUND(SUMIF(AA716:AA721,"=16688586",GN716:GN721),2)</f>
        <v>9276.59</v>
      </c>
      <c r="FU723" s="4">
        <f>ROUND(SUMIF(AA716:AA721,"=16688586",GO716:GO721),2)</f>
        <v>0</v>
      </c>
      <c r="FV723" s="4">
        <f>ROUND(SUMIF(AA716:AA721,"=16688586",GP716:GP721),2)</f>
        <v>0</v>
      </c>
      <c r="FW723" s="4">
        <f>DU723-FP723</f>
        <v>1442.94</v>
      </c>
      <c r="FX723" s="4">
        <f>DU723-FQ723</f>
        <v>1442.94</v>
      </c>
      <c r="FY723" s="4">
        <f>FP723-FR723</f>
        <v>0</v>
      </c>
      <c r="FZ723" s="4">
        <f>DU723-FP723-FQ723+FR723</f>
        <v>1442.94</v>
      </c>
      <c r="GA723" s="4">
        <f>FQ723-FR723</f>
        <v>0</v>
      </c>
      <c r="GB723" s="4">
        <f>ROUND(SUMIF(AA716:AA721,"=16688586",GX716:GX721),2)</f>
        <v>0</v>
      </c>
      <c r="GC723" s="4">
        <f>ROUND(SUMIF(AA716:AA721,"=16688586",GY716:GY721),2)</f>
        <v>0</v>
      </c>
      <c r="GD723" s="4">
        <f>ROUND(SUMIF(AA716:AA721,"=16688586",GZ716:GZ721),2)</f>
        <v>0</v>
      </c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  <c r="GP723" s="4"/>
      <c r="GQ723" s="4"/>
      <c r="GR723" s="4"/>
      <c r="GS723" s="4"/>
      <c r="GT723" s="4"/>
      <c r="GU723" s="4"/>
      <c r="GV723" s="4"/>
      <c r="GW723" s="4"/>
      <c r="GX723" s="4">
        <v>0</v>
      </c>
    </row>
    <row r="725" spans="1:245" x14ac:dyDescent="0.2">
      <c r="A725" s="5">
        <v>50</v>
      </c>
      <c r="B725" s="5">
        <v>0</v>
      </c>
      <c r="C725" s="5">
        <v>0</v>
      </c>
      <c r="D725" s="5">
        <v>1</v>
      </c>
      <c r="E725" s="5">
        <v>201</v>
      </c>
      <c r="F725" s="5">
        <f>ROUND(Source!O723,O725)</f>
        <v>293.82</v>
      </c>
      <c r="G725" s="5" t="s">
        <v>369</v>
      </c>
      <c r="H725" s="5" t="s">
        <v>370</v>
      </c>
      <c r="I725" s="5"/>
      <c r="J725" s="5"/>
      <c r="K725" s="5">
        <v>201</v>
      </c>
      <c r="L725" s="5">
        <v>1</v>
      </c>
      <c r="M725" s="5">
        <v>3</v>
      </c>
      <c r="N725" s="5" t="s">
        <v>6</v>
      </c>
      <c r="O725" s="5">
        <v>2</v>
      </c>
      <c r="P725" s="5">
        <f>ROUND(Source!DG723,O725)</f>
        <v>2094.9</v>
      </c>
      <c r="Q725" s="5"/>
      <c r="R725" s="5"/>
      <c r="S725" s="5"/>
      <c r="T725" s="5"/>
      <c r="U725" s="5"/>
      <c r="V725" s="5"/>
      <c r="W725" s="5"/>
    </row>
    <row r="726" spans="1:245" x14ac:dyDescent="0.2">
      <c r="A726" s="5">
        <v>50</v>
      </c>
      <c r="B726" s="5">
        <v>0</v>
      </c>
      <c r="C726" s="5">
        <v>0</v>
      </c>
      <c r="D726" s="5">
        <v>1</v>
      </c>
      <c r="E726" s="5">
        <v>202</v>
      </c>
      <c r="F726" s="5">
        <f>ROUND(Source!P723,O726)</f>
        <v>202.38</v>
      </c>
      <c r="G726" s="5" t="s">
        <v>371</v>
      </c>
      <c r="H726" s="5" t="s">
        <v>372</v>
      </c>
      <c r="I726" s="5"/>
      <c r="J726" s="5"/>
      <c r="K726" s="5">
        <v>202</v>
      </c>
      <c r="L726" s="5">
        <v>2</v>
      </c>
      <c r="M726" s="5">
        <v>3</v>
      </c>
      <c r="N726" s="5" t="s">
        <v>6</v>
      </c>
      <c r="O726" s="5">
        <v>2</v>
      </c>
      <c r="P726" s="5">
        <f>ROUND(Source!DH723,O726)</f>
        <v>1442.94</v>
      </c>
      <c r="Q726" s="5"/>
      <c r="R726" s="5"/>
      <c r="S726" s="5"/>
      <c r="T726" s="5"/>
      <c r="U726" s="5"/>
      <c r="V726" s="5"/>
      <c r="W726" s="5"/>
    </row>
    <row r="727" spans="1:245" x14ac:dyDescent="0.2">
      <c r="A727" s="5">
        <v>50</v>
      </c>
      <c r="B727" s="5">
        <v>0</v>
      </c>
      <c r="C727" s="5">
        <v>0</v>
      </c>
      <c r="D727" s="5">
        <v>1</v>
      </c>
      <c r="E727" s="5">
        <v>222</v>
      </c>
      <c r="F727" s="5">
        <f>ROUND(Source!AO723,O727)</f>
        <v>0</v>
      </c>
      <c r="G727" s="5" t="s">
        <v>373</v>
      </c>
      <c r="H727" s="5" t="s">
        <v>374</v>
      </c>
      <c r="I727" s="5"/>
      <c r="J727" s="5"/>
      <c r="K727" s="5">
        <v>222</v>
      </c>
      <c r="L727" s="5">
        <v>3</v>
      </c>
      <c r="M727" s="5">
        <v>3</v>
      </c>
      <c r="N727" s="5" t="s">
        <v>6</v>
      </c>
      <c r="O727" s="5">
        <v>2</v>
      </c>
      <c r="P727" s="5">
        <f>ROUND(Source!EG723,O727)</f>
        <v>0</v>
      </c>
      <c r="Q727" s="5"/>
      <c r="R727" s="5"/>
      <c r="S727" s="5"/>
      <c r="T727" s="5"/>
      <c r="U727" s="5"/>
      <c r="V727" s="5"/>
      <c r="W727" s="5"/>
    </row>
    <row r="728" spans="1:245" x14ac:dyDescent="0.2">
      <c r="A728" s="5">
        <v>50</v>
      </c>
      <c r="B728" s="5">
        <v>0</v>
      </c>
      <c r="C728" s="5">
        <v>0</v>
      </c>
      <c r="D728" s="5">
        <v>1</v>
      </c>
      <c r="E728" s="5">
        <v>225</v>
      </c>
      <c r="F728" s="5">
        <f>ROUND(Source!AV723,O728)</f>
        <v>202.38</v>
      </c>
      <c r="G728" s="5" t="s">
        <v>375</v>
      </c>
      <c r="H728" s="5" t="s">
        <v>376</v>
      </c>
      <c r="I728" s="5"/>
      <c r="J728" s="5"/>
      <c r="K728" s="5">
        <v>225</v>
      </c>
      <c r="L728" s="5">
        <v>4</v>
      </c>
      <c r="M728" s="5">
        <v>3</v>
      </c>
      <c r="N728" s="5" t="s">
        <v>6</v>
      </c>
      <c r="O728" s="5">
        <v>2</v>
      </c>
      <c r="P728" s="5">
        <f>ROUND(Source!EN723,O728)</f>
        <v>1442.94</v>
      </c>
      <c r="Q728" s="5"/>
      <c r="R728" s="5"/>
      <c r="S728" s="5"/>
      <c r="T728" s="5"/>
      <c r="U728" s="5"/>
      <c r="V728" s="5"/>
      <c r="W728" s="5"/>
    </row>
    <row r="729" spans="1:245" x14ac:dyDescent="0.2">
      <c r="A729" s="5">
        <v>50</v>
      </c>
      <c r="B729" s="5">
        <v>0</v>
      </c>
      <c r="C729" s="5">
        <v>0</v>
      </c>
      <c r="D729" s="5">
        <v>1</v>
      </c>
      <c r="E729" s="5">
        <v>226</v>
      </c>
      <c r="F729" s="5">
        <f>ROUND(Source!AW723,O729)</f>
        <v>202.38</v>
      </c>
      <c r="G729" s="5" t="s">
        <v>377</v>
      </c>
      <c r="H729" s="5" t="s">
        <v>378</v>
      </c>
      <c r="I729" s="5"/>
      <c r="J729" s="5"/>
      <c r="K729" s="5">
        <v>226</v>
      </c>
      <c r="L729" s="5">
        <v>5</v>
      </c>
      <c r="M729" s="5">
        <v>3</v>
      </c>
      <c r="N729" s="5" t="s">
        <v>6</v>
      </c>
      <c r="O729" s="5">
        <v>2</v>
      </c>
      <c r="P729" s="5">
        <f>ROUND(Source!EO723,O729)</f>
        <v>1442.94</v>
      </c>
      <c r="Q729" s="5"/>
      <c r="R729" s="5"/>
      <c r="S729" s="5"/>
      <c r="T729" s="5"/>
      <c r="U729" s="5"/>
      <c r="V729" s="5"/>
      <c r="W729" s="5"/>
    </row>
    <row r="730" spans="1:245" x14ac:dyDescent="0.2">
      <c r="A730" s="5">
        <v>50</v>
      </c>
      <c r="B730" s="5">
        <v>0</v>
      </c>
      <c r="C730" s="5">
        <v>0</v>
      </c>
      <c r="D730" s="5">
        <v>1</v>
      </c>
      <c r="E730" s="5">
        <v>227</v>
      </c>
      <c r="F730" s="5">
        <f>ROUND(Source!AX723,O730)</f>
        <v>0</v>
      </c>
      <c r="G730" s="5" t="s">
        <v>379</v>
      </c>
      <c r="H730" s="5" t="s">
        <v>380</v>
      </c>
      <c r="I730" s="5"/>
      <c r="J730" s="5"/>
      <c r="K730" s="5">
        <v>227</v>
      </c>
      <c r="L730" s="5">
        <v>6</v>
      </c>
      <c r="M730" s="5">
        <v>3</v>
      </c>
      <c r="N730" s="5" t="s">
        <v>6</v>
      </c>
      <c r="O730" s="5">
        <v>2</v>
      </c>
      <c r="P730" s="5">
        <f>ROUND(Source!EP723,O730)</f>
        <v>0</v>
      </c>
      <c r="Q730" s="5"/>
      <c r="R730" s="5"/>
      <c r="S730" s="5"/>
      <c r="T730" s="5"/>
      <c r="U730" s="5"/>
      <c r="V730" s="5"/>
      <c r="W730" s="5"/>
    </row>
    <row r="731" spans="1:245" x14ac:dyDescent="0.2">
      <c r="A731" s="5">
        <v>50</v>
      </c>
      <c r="B731" s="5">
        <v>0</v>
      </c>
      <c r="C731" s="5">
        <v>0</v>
      </c>
      <c r="D731" s="5">
        <v>1</v>
      </c>
      <c r="E731" s="5">
        <v>228</v>
      </c>
      <c r="F731" s="5">
        <f>ROUND(Source!AY723,O731)</f>
        <v>202.38</v>
      </c>
      <c r="G731" s="5" t="s">
        <v>381</v>
      </c>
      <c r="H731" s="5" t="s">
        <v>382</v>
      </c>
      <c r="I731" s="5"/>
      <c r="J731" s="5"/>
      <c r="K731" s="5">
        <v>228</v>
      </c>
      <c r="L731" s="5">
        <v>7</v>
      </c>
      <c r="M731" s="5">
        <v>3</v>
      </c>
      <c r="N731" s="5" t="s">
        <v>6</v>
      </c>
      <c r="O731" s="5">
        <v>2</v>
      </c>
      <c r="P731" s="5">
        <f>ROUND(Source!EQ723,O731)</f>
        <v>1442.94</v>
      </c>
      <c r="Q731" s="5"/>
      <c r="R731" s="5"/>
      <c r="S731" s="5"/>
      <c r="T731" s="5"/>
      <c r="U731" s="5"/>
      <c r="V731" s="5"/>
      <c r="W731" s="5"/>
    </row>
    <row r="732" spans="1:245" x14ac:dyDescent="0.2">
      <c r="A732" s="5">
        <v>50</v>
      </c>
      <c r="B732" s="5">
        <v>0</v>
      </c>
      <c r="C732" s="5">
        <v>0</v>
      </c>
      <c r="D732" s="5">
        <v>1</v>
      </c>
      <c r="E732" s="5">
        <v>216</v>
      </c>
      <c r="F732" s="5">
        <f>ROUND(Source!AP723,O732)</f>
        <v>0</v>
      </c>
      <c r="G732" s="5" t="s">
        <v>383</v>
      </c>
      <c r="H732" s="5" t="s">
        <v>384</v>
      </c>
      <c r="I732" s="5"/>
      <c r="J732" s="5"/>
      <c r="K732" s="5">
        <v>216</v>
      </c>
      <c r="L732" s="5">
        <v>8</v>
      </c>
      <c r="M732" s="5">
        <v>3</v>
      </c>
      <c r="N732" s="5" t="s">
        <v>6</v>
      </c>
      <c r="O732" s="5">
        <v>2</v>
      </c>
      <c r="P732" s="5">
        <f>ROUND(Source!EH723,O732)</f>
        <v>0</v>
      </c>
      <c r="Q732" s="5"/>
      <c r="R732" s="5"/>
      <c r="S732" s="5"/>
      <c r="T732" s="5"/>
      <c r="U732" s="5"/>
      <c r="V732" s="5"/>
      <c r="W732" s="5"/>
    </row>
    <row r="733" spans="1:245" x14ac:dyDescent="0.2">
      <c r="A733" s="5">
        <v>50</v>
      </c>
      <c r="B733" s="5">
        <v>0</v>
      </c>
      <c r="C733" s="5">
        <v>0</v>
      </c>
      <c r="D733" s="5">
        <v>1</v>
      </c>
      <c r="E733" s="5">
        <v>223</v>
      </c>
      <c r="F733" s="5">
        <f>ROUND(Source!AQ723,O733)</f>
        <v>0</v>
      </c>
      <c r="G733" s="5" t="s">
        <v>385</v>
      </c>
      <c r="H733" s="5" t="s">
        <v>386</v>
      </c>
      <c r="I733" s="5"/>
      <c r="J733" s="5"/>
      <c r="K733" s="5">
        <v>223</v>
      </c>
      <c r="L733" s="5">
        <v>9</v>
      </c>
      <c r="M733" s="5">
        <v>3</v>
      </c>
      <c r="N733" s="5" t="s">
        <v>6</v>
      </c>
      <c r="O733" s="5">
        <v>2</v>
      </c>
      <c r="P733" s="5">
        <f>ROUND(Source!EI723,O733)</f>
        <v>0</v>
      </c>
      <c r="Q733" s="5"/>
      <c r="R733" s="5"/>
      <c r="S733" s="5"/>
      <c r="T733" s="5"/>
      <c r="U733" s="5"/>
      <c r="V733" s="5"/>
      <c r="W733" s="5"/>
    </row>
    <row r="734" spans="1:245" x14ac:dyDescent="0.2">
      <c r="A734" s="5">
        <v>50</v>
      </c>
      <c r="B734" s="5">
        <v>0</v>
      </c>
      <c r="C734" s="5">
        <v>0</v>
      </c>
      <c r="D734" s="5">
        <v>1</v>
      </c>
      <c r="E734" s="5">
        <v>229</v>
      </c>
      <c r="F734" s="5">
        <f>ROUND(Source!AZ723,O734)</f>
        <v>0</v>
      </c>
      <c r="G734" s="5" t="s">
        <v>387</v>
      </c>
      <c r="H734" s="5" t="s">
        <v>388</v>
      </c>
      <c r="I734" s="5"/>
      <c r="J734" s="5"/>
      <c r="K734" s="5">
        <v>229</v>
      </c>
      <c r="L734" s="5">
        <v>10</v>
      </c>
      <c r="M734" s="5">
        <v>3</v>
      </c>
      <c r="N734" s="5" t="s">
        <v>6</v>
      </c>
      <c r="O734" s="5">
        <v>2</v>
      </c>
      <c r="P734" s="5">
        <f>ROUND(Source!ER723,O734)</f>
        <v>0</v>
      </c>
      <c r="Q734" s="5"/>
      <c r="R734" s="5"/>
      <c r="S734" s="5"/>
      <c r="T734" s="5"/>
      <c r="U734" s="5"/>
      <c r="V734" s="5"/>
      <c r="W734" s="5"/>
    </row>
    <row r="735" spans="1:245" x14ac:dyDescent="0.2">
      <c r="A735" s="5">
        <v>50</v>
      </c>
      <c r="B735" s="5">
        <v>0</v>
      </c>
      <c r="C735" s="5">
        <v>0</v>
      </c>
      <c r="D735" s="5">
        <v>1</v>
      </c>
      <c r="E735" s="5">
        <v>203</v>
      </c>
      <c r="F735" s="5">
        <f>ROUND(Source!Q723,O735)</f>
        <v>0</v>
      </c>
      <c r="G735" s="5" t="s">
        <v>389</v>
      </c>
      <c r="H735" s="5" t="s">
        <v>390</v>
      </c>
      <c r="I735" s="5"/>
      <c r="J735" s="5"/>
      <c r="K735" s="5">
        <v>203</v>
      </c>
      <c r="L735" s="5">
        <v>11</v>
      </c>
      <c r="M735" s="5">
        <v>3</v>
      </c>
      <c r="N735" s="5" t="s">
        <v>6</v>
      </c>
      <c r="O735" s="5">
        <v>2</v>
      </c>
      <c r="P735" s="5">
        <f>ROUND(Source!DI723,O735)</f>
        <v>0</v>
      </c>
      <c r="Q735" s="5"/>
      <c r="R735" s="5"/>
      <c r="S735" s="5"/>
      <c r="T735" s="5"/>
      <c r="U735" s="5"/>
      <c r="V735" s="5"/>
      <c r="W735" s="5"/>
    </row>
    <row r="736" spans="1:245" x14ac:dyDescent="0.2">
      <c r="A736" s="5">
        <v>50</v>
      </c>
      <c r="B736" s="5">
        <v>0</v>
      </c>
      <c r="C736" s="5">
        <v>0</v>
      </c>
      <c r="D736" s="5">
        <v>1</v>
      </c>
      <c r="E736" s="5">
        <v>231</v>
      </c>
      <c r="F736" s="5">
        <f>ROUND(Source!BB723,O736)</f>
        <v>0</v>
      </c>
      <c r="G736" s="5" t="s">
        <v>391</v>
      </c>
      <c r="H736" s="5" t="s">
        <v>392</v>
      </c>
      <c r="I736" s="5"/>
      <c r="J736" s="5"/>
      <c r="K736" s="5">
        <v>231</v>
      </c>
      <c r="L736" s="5">
        <v>12</v>
      </c>
      <c r="M736" s="5">
        <v>3</v>
      </c>
      <c r="N736" s="5" t="s">
        <v>6</v>
      </c>
      <c r="O736" s="5">
        <v>2</v>
      </c>
      <c r="P736" s="5">
        <f>ROUND(Source!ET723,O736)</f>
        <v>0</v>
      </c>
      <c r="Q736" s="5"/>
      <c r="R736" s="5"/>
      <c r="S736" s="5"/>
      <c r="T736" s="5"/>
      <c r="U736" s="5"/>
      <c r="V736" s="5"/>
      <c r="W736" s="5"/>
    </row>
    <row r="737" spans="1:206" x14ac:dyDescent="0.2">
      <c r="A737" s="5">
        <v>50</v>
      </c>
      <c r="B737" s="5">
        <v>0</v>
      </c>
      <c r="C737" s="5">
        <v>0</v>
      </c>
      <c r="D737" s="5">
        <v>1</v>
      </c>
      <c r="E737" s="5">
        <v>204</v>
      </c>
      <c r="F737" s="5">
        <f>ROUND(Source!R723,O737)</f>
        <v>0</v>
      </c>
      <c r="G737" s="5" t="s">
        <v>393</v>
      </c>
      <c r="H737" s="5" t="s">
        <v>394</v>
      </c>
      <c r="I737" s="5"/>
      <c r="J737" s="5"/>
      <c r="K737" s="5">
        <v>204</v>
      </c>
      <c r="L737" s="5">
        <v>13</v>
      </c>
      <c r="M737" s="5">
        <v>3</v>
      </c>
      <c r="N737" s="5" t="s">
        <v>6</v>
      </c>
      <c r="O737" s="5">
        <v>2</v>
      </c>
      <c r="P737" s="5">
        <f>ROUND(Source!DJ723,O737)</f>
        <v>0</v>
      </c>
      <c r="Q737" s="5"/>
      <c r="R737" s="5"/>
      <c r="S737" s="5"/>
      <c r="T737" s="5"/>
      <c r="U737" s="5"/>
      <c r="V737" s="5"/>
      <c r="W737" s="5"/>
    </row>
    <row r="738" spans="1:206" x14ac:dyDescent="0.2">
      <c r="A738" s="5">
        <v>50</v>
      </c>
      <c r="B738" s="5">
        <v>0</v>
      </c>
      <c r="C738" s="5">
        <v>0</v>
      </c>
      <c r="D738" s="5">
        <v>1</v>
      </c>
      <c r="E738" s="5">
        <v>205</v>
      </c>
      <c r="F738" s="5">
        <f>ROUND(Source!S723,O738)</f>
        <v>91.44</v>
      </c>
      <c r="G738" s="5" t="s">
        <v>395</v>
      </c>
      <c r="H738" s="5" t="s">
        <v>396</v>
      </c>
      <c r="I738" s="5"/>
      <c r="J738" s="5"/>
      <c r="K738" s="5">
        <v>205</v>
      </c>
      <c r="L738" s="5">
        <v>14</v>
      </c>
      <c r="M738" s="5">
        <v>3</v>
      </c>
      <c r="N738" s="5" t="s">
        <v>6</v>
      </c>
      <c r="O738" s="5">
        <v>2</v>
      </c>
      <c r="P738" s="5">
        <f>ROUND(Source!DK723,O738)</f>
        <v>651.96</v>
      </c>
      <c r="Q738" s="5"/>
      <c r="R738" s="5"/>
      <c r="S738" s="5"/>
      <c r="T738" s="5"/>
      <c r="U738" s="5"/>
      <c r="V738" s="5"/>
      <c r="W738" s="5"/>
    </row>
    <row r="739" spans="1:206" x14ac:dyDescent="0.2">
      <c r="A739" s="5">
        <v>50</v>
      </c>
      <c r="B739" s="5">
        <v>0</v>
      </c>
      <c r="C739" s="5">
        <v>0</v>
      </c>
      <c r="D739" s="5">
        <v>1</v>
      </c>
      <c r="E739" s="5">
        <v>232</v>
      </c>
      <c r="F739" s="5">
        <f>ROUND(Source!BC723,O739)</f>
        <v>0</v>
      </c>
      <c r="G739" s="5" t="s">
        <v>397</v>
      </c>
      <c r="H739" s="5" t="s">
        <v>398</v>
      </c>
      <c r="I739" s="5"/>
      <c r="J739" s="5"/>
      <c r="K739" s="5">
        <v>232</v>
      </c>
      <c r="L739" s="5">
        <v>15</v>
      </c>
      <c r="M739" s="5">
        <v>3</v>
      </c>
      <c r="N739" s="5" t="s">
        <v>6</v>
      </c>
      <c r="O739" s="5">
        <v>2</v>
      </c>
      <c r="P739" s="5">
        <f>ROUND(Source!EU723,O739)</f>
        <v>0</v>
      </c>
      <c r="Q739" s="5"/>
      <c r="R739" s="5"/>
      <c r="S739" s="5"/>
      <c r="T739" s="5"/>
      <c r="U739" s="5"/>
      <c r="V739" s="5"/>
      <c r="W739" s="5"/>
    </row>
    <row r="740" spans="1:206" x14ac:dyDescent="0.2">
      <c r="A740" s="5">
        <v>50</v>
      </c>
      <c r="B740" s="5">
        <v>0</v>
      </c>
      <c r="C740" s="5">
        <v>0</v>
      </c>
      <c r="D740" s="5">
        <v>1</v>
      </c>
      <c r="E740" s="5">
        <v>214</v>
      </c>
      <c r="F740" s="5">
        <f>ROUND(Source!AS723,O740)</f>
        <v>1301.06</v>
      </c>
      <c r="G740" s="5" t="s">
        <v>399</v>
      </c>
      <c r="H740" s="5" t="s">
        <v>400</v>
      </c>
      <c r="I740" s="5"/>
      <c r="J740" s="5"/>
      <c r="K740" s="5">
        <v>214</v>
      </c>
      <c r="L740" s="5">
        <v>16</v>
      </c>
      <c r="M740" s="5">
        <v>3</v>
      </c>
      <c r="N740" s="5" t="s">
        <v>6</v>
      </c>
      <c r="O740" s="5">
        <v>2</v>
      </c>
      <c r="P740" s="5">
        <f>ROUND(Source!EK723,O740)</f>
        <v>9276.59</v>
      </c>
      <c r="Q740" s="5"/>
      <c r="R740" s="5"/>
      <c r="S740" s="5"/>
      <c r="T740" s="5"/>
      <c r="U740" s="5"/>
      <c r="V740" s="5"/>
      <c r="W740" s="5"/>
    </row>
    <row r="741" spans="1:206" x14ac:dyDescent="0.2">
      <c r="A741" s="5">
        <v>50</v>
      </c>
      <c r="B741" s="5">
        <v>0</v>
      </c>
      <c r="C741" s="5">
        <v>0</v>
      </c>
      <c r="D741" s="5">
        <v>1</v>
      </c>
      <c r="E741" s="5">
        <v>215</v>
      </c>
      <c r="F741" s="5">
        <f>ROUND(Source!AT723,O741)</f>
        <v>0</v>
      </c>
      <c r="G741" s="5" t="s">
        <v>401</v>
      </c>
      <c r="H741" s="5" t="s">
        <v>402</v>
      </c>
      <c r="I741" s="5"/>
      <c r="J741" s="5"/>
      <c r="K741" s="5">
        <v>215</v>
      </c>
      <c r="L741" s="5">
        <v>17</v>
      </c>
      <c r="M741" s="5">
        <v>3</v>
      </c>
      <c r="N741" s="5" t="s">
        <v>6</v>
      </c>
      <c r="O741" s="5">
        <v>2</v>
      </c>
      <c r="P741" s="5">
        <f>ROUND(Source!EL723,O741)</f>
        <v>0</v>
      </c>
      <c r="Q741" s="5"/>
      <c r="R741" s="5"/>
      <c r="S741" s="5"/>
      <c r="T741" s="5"/>
      <c r="U741" s="5"/>
      <c r="V741" s="5"/>
      <c r="W741" s="5"/>
    </row>
    <row r="742" spans="1:206" x14ac:dyDescent="0.2">
      <c r="A742" s="5">
        <v>50</v>
      </c>
      <c r="B742" s="5">
        <v>0</v>
      </c>
      <c r="C742" s="5">
        <v>0</v>
      </c>
      <c r="D742" s="5">
        <v>1</v>
      </c>
      <c r="E742" s="5">
        <v>217</v>
      </c>
      <c r="F742" s="5">
        <f>ROUND(Source!AU723,O742)</f>
        <v>0</v>
      </c>
      <c r="G742" s="5" t="s">
        <v>403</v>
      </c>
      <c r="H742" s="5" t="s">
        <v>404</v>
      </c>
      <c r="I742" s="5"/>
      <c r="J742" s="5"/>
      <c r="K742" s="5">
        <v>217</v>
      </c>
      <c r="L742" s="5">
        <v>18</v>
      </c>
      <c r="M742" s="5">
        <v>3</v>
      </c>
      <c r="N742" s="5" t="s">
        <v>6</v>
      </c>
      <c r="O742" s="5">
        <v>2</v>
      </c>
      <c r="P742" s="5">
        <f>ROUND(Source!EM723,O742)</f>
        <v>0</v>
      </c>
      <c r="Q742" s="5"/>
      <c r="R742" s="5"/>
      <c r="S742" s="5"/>
      <c r="T742" s="5"/>
      <c r="U742" s="5"/>
      <c r="V742" s="5"/>
      <c r="W742" s="5"/>
    </row>
    <row r="743" spans="1:206" x14ac:dyDescent="0.2">
      <c r="A743" s="5">
        <v>50</v>
      </c>
      <c r="B743" s="5">
        <v>0</v>
      </c>
      <c r="C743" s="5">
        <v>0</v>
      </c>
      <c r="D743" s="5">
        <v>1</v>
      </c>
      <c r="E743" s="5">
        <v>230</v>
      </c>
      <c r="F743" s="5">
        <f>ROUND(Source!BA723,O743)</f>
        <v>0</v>
      </c>
      <c r="G743" s="5" t="s">
        <v>405</v>
      </c>
      <c r="H743" s="5" t="s">
        <v>406</v>
      </c>
      <c r="I743" s="5"/>
      <c r="J743" s="5"/>
      <c r="K743" s="5">
        <v>230</v>
      </c>
      <c r="L743" s="5">
        <v>19</v>
      </c>
      <c r="M743" s="5">
        <v>3</v>
      </c>
      <c r="N743" s="5" t="s">
        <v>6</v>
      </c>
      <c r="O743" s="5">
        <v>2</v>
      </c>
      <c r="P743" s="5">
        <f>ROUND(Source!ES723,O743)</f>
        <v>0</v>
      </c>
      <c r="Q743" s="5"/>
      <c r="R743" s="5"/>
      <c r="S743" s="5"/>
      <c r="T743" s="5"/>
      <c r="U743" s="5"/>
      <c r="V743" s="5"/>
      <c r="W743" s="5"/>
    </row>
    <row r="744" spans="1:206" x14ac:dyDescent="0.2">
      <c r="A744" s="5">
        <v>50</v>
      </c>
      <c r="B744" s="5">
        <v>0</v>
      </c>
      <c r="C744" s="5">
        <v>0</v>
      </c>
      <c r="D744" s="5">
        <v>1</v>
      </c>
      <c r="E744" s="5">
        <v>206</v>
      </c>
      <c r="F744" s="5">
        <f>ROUND(Source!T723,O744)</f>
        <v>0</v>
      </c>
      <c r="G744" s="5" t="s">
        <v>407</v>
      </c>
      <c r="H744" s="5" t="s">
        <v>408</v>
      </c>
      <c r="I744" s="5"/>
      <c r="J744" s="5"/>
      <c r="K744" s="5">
        <v>206</v>
      </c>
      <c r="L744" s="5">
        <v>20</v>
      </c>
      <c r="M744" s="5">
        <v>3</v>
      </c>
      <c r="N744" s="5" t="s">
        <v>6</v>
      </c>
      <c r="O744" s="5">
        <v>2</v>
      </c>
      <c r="P744" s="5">
        <f>ROUND(Source!DL723,O744)</f>
        <v>0</v>
      </c>
      <c r="Q744" s="5"/>
      <c r="R744" s="5"/>
      <c r="S744" s="5"/>
      <c r="T744" s="5"/>
      <c r="U744" s="5"/>
      <c r="V744" s="5"/>
      <c r="W744" s="5"/>
    </row>
    <row r="745" spans="1:206" x14ac:dyDescent="0.2">
      <c r="A745" s="5">
        <v>50</v>
      </c>
      <c r="B745" s="5">
        <v>0</v>
      </c>
      <c r="C745" s="5">
        <v>0</v>
      </c>
      <c r="D745" s="5">
        <v>1</v>
      </c>
      <c r="E745" s="5">
        <v>207</v>
      </c>
      <c r="F745" s="5">
        <f>Source!U723</f>
        <v>12.7102</v>
      </c>
      <c r="G745" s="5" t="s">
        <v>409</v>
      </c>
      <c r="H745" s="5" t="s">
        <v>410</v>
      </c>
      <c r="I745" s="5"/>
      <c r="J745" s="5"/>
      <c r="K745" s="5">
        <v>207</v>
      </c>
      <c r="L745" s="5">
        <v>21</v>
      </c>
      <c r="M745" s="5">
        <v>3</v>
      </c>
      <c r="N745" s="5" t="s">
        <v>6</v>
      </c>
      <c r="O745" s="5">
        <v>-1</v>
      </c>
      <c r="P745" s="5">
        <f>Source!DM723</f>
        <v>12.7102</v>
      </c>
      <c r="Q745" s="5"/>
      <c r="R745" s="5"/>
      <c r="S745" s="5"/>
      <c r="T745" s="5"/>
      <c r="U745" s="5"/>
      <c r="V745" s="5"/>
      <c r="W745" s="5"/>
    </row>
    <row r="746" spans="1:206" x14ac:dyDescent="0.2">
      <c r="A746" s="5">
        <v>50</v>
      </c>
      <c r="B746" s="5">
        <v>0</v>
      </c>
      <c r="C746" s="5">
        <v>0</v>
      </c>
      <c r="D746" s="5">
        <v>1</v>
      </c>
      <c r="E746" s="5">
        <v>208</v>
      </c>
      <c r="F746" s="5">
        <f>Source!V723</f>
        <v>0</v>
      </c>
      <c r="G746" s="5" t="s">
        <v>411</v>
      </c>
      <c r="H746" s="5" t="s">
        <v>412</v>
      </c>
      <c r="I746" s="5"/>
      <c r="J746" s="5"/>
      <c r="K746" s="5">
        <v>208</v>
      </c>
      <c r="L746" s="5">
        <v>22</v>
      </c>
      <c r="M746" s="5">
        <v>3</v>
      </c>
      <c r="N746" s="5" t="s">
        <v>6</v>
      </c>
      <c r="O746" s="5">
        <v>-1</v>
      </c>
      <c r="P746" s="5">
        <f>Source!DN723</f>
        <v>0</v>
      </c>
      <c r="Q746" s="5"/>
      <c r="R746" s="5"/>
      <c r="S746" s="5"/>
      <c r="T746" s="5"/>
      <c r="U746" s="5"/>
      <c r="V746" s="5"/>
      <c r="W746" s="5"/>
    </row>
    <row r="747" spans="1:206" x14ac:dyDescent="0.2">
      <c r="A747" s="5">
        <v>50</v>
      </c>
      <c r="B747" s="5">
        <v>0</v>
      </c>
      <c r="C747" s="5">
        <v>0</v>
      </c>
      <c r="D747" s="5">
        <v>1</v>
      </c>
      <c r="E747" s="5">
        <v>209</v>
      </c>
      <c r="F747" s="5">
        <f>ROUND(Source!W723,O747)</f>
        <v>0</v>
      </c>
      <c r="G747" s="5" t="s">
        <v>413</v>
      </c>
      <c r="H747" s="5" t="s">
        <v>414</v>
      </c>
      <c r="I747" s="5"/>
      <c r="J747" s="5"/>
      <c r="K747" s="5">
        <v>209</v>
      </c>
      <c r="L747" s="5">
        <v>23</v>
      </c>
      <c r="M747" s="5">
        <v>3</v>
      </c>
      <c r="N747" s="5" t="s">
        <v>6</v>
      </c>
      <c r="O747" s="5">
        <v>2</v>
      </c>
      <c r="P747" s="5">
        <f>ROUND(Source!DO723,O747)</f>
        <v>0</v>
      </c>
      <c r="Q747" s="5"/>
      <c r="R747" s="5"/>
      <c r="S747" s="5"/>
      <c r="T747" s="5"/>
      <c r="U747" s="5"/>
      <c r="V747" s="5"/>
      <c r="W747" s="5"/>
    </row>
    <row r="748" spans="1:206" x14ac:dyDescent="0.2">
      <c r="A748" s="5">
        <v>50</v>
      </c>
      <c r="B748" s="5">
        <v>0</v>
      </c>
      <c r="C748" s="5">
        <v>0</v>
      </c>
      <c r="D748" s="5">
        <v>1</v>
      </c>
      <c r="E748" s="5">
        <v>210</v>
      </c>
      <c r="F748" s="5">
        <f>ROUND(Source!X723,O748)</f>
        <v>71.319999999999993</v>
      </c>
      <c r="G748" s="5" t="s">
        <v>415</v>
      </c>
      <c r="H748" s="5" t="s">
        <v>416</v>
      </c>
      <c r="I748" s="5"/>
      <c r="J748" s="5"/>
      <c r="K748" s="5">
        <v>210</v>
      </c>
      <c r="L748" s="5">
        <v>24</v>
      </c>
      <c r="M748" s="5">
        <v>3</v>
      </c>
      <c r="N748" s="5" t="s">
        <v>6</v>
      </c>
      <c r="O748" s="5">
        <v>2</v>
      </c>
      <c r="P748" s="5">
        <f>ROUND(Source!DP723,O748)</f>
        <v>508.53</v>
      </c>
      <c r="Q748" s="5"/>
      <c r="R748" s="5"/>
      <c r="S748" s="5"/>
      <c r="T748" s="5"/>
      <c r="U748" s="5"/>
      <c r="V748" s="5"/>
      <c r="W748" s="5"/>
    </row>
    <row r="749" spans="1:206" x14ac:dyDescent="0.2">
      <c r="A749" s="5">
        <v>50</v>
      </c>
      <c r="B749" s="5">
        <v>0</v>
      </c>
      <c r="C749" s="5">
        <v>0</v>
      </c>
      <c r="D749" s="5">
        <v>1</v>
      </c>
      <c r="E749" s="5">
        <v>211</v>
      </c>
      <c r="F749" s="5">
        <f>ROUND(Source!Y723,O749)</f>
        <v>45.72</v>
      </c>
      <c r="G749" s="5" t="s">
        <v>417</v>
      </c>
      <c r="H749" s="5" t="s">
        <v>418</v>
      </c>
      <c r="I749" s="5"/>
      <c r="J749" s="5"/>
      <c r="K749" s="5">
        <v>211</v>
      </c>
      <c r="L749" s="5">
        <v>25</v>
      </c>
      <c r="M749" s="5">
        <v>3</v>
      </c>
      <c r="N749" s="5" t="s">
        <v>6</v>
      </c>
      <c r="O749" s="5">
        <v>2</v>
      </c>
      <c r="P749" s="5">
        <f>ROUND(Source!DQ723,O749)</f>
        <v>325.98</v>
      </c>
      <c r="Q749" s="5"/>
      <c r="R749" s="5"/>
      <c r="S749" s="5"/>
      <c r="T749" s="5"/>
      <c r="U749" s="5"/>
      <c r="V749" s="5"/>
      <c r="W749" s="5"/>
    </row>
    <row r="750" spans="1:206" x14ac:dyDescent="0.2">
      <c r="A750" s="5">
        <v>50</v>
      </c>
      <c r="B750" s="5">
        <v>0</v>
      </c>
      <c r="C750" s="5">
        <v>0</v>
      </c>
      <c r="D750" s="5">
        <v>1</v>
      </c>
      <c r="E750" s="5">
        <v>224</v>
      </c>
      <c r="F750" s="5">
        <f>ROUND(Source!AR723,O750)</f>
        <v>1301.06</v>
      </c>
      <c r="G750" s="5" t="s">
        <v>419</v>
      </c>
      <c r="H750" s="5" t="s">
        <v>420</v>
      </c>
      <c r="I750" s="5"/>
      <c r="J750" s="5"/>
      <c r="K750" s="5">
        <v>224</v>
      </c>
      <c r="L750" s="5">
        <v>26</v>
      </c>
      <c r="M750" s="5">
        <v>3</v>
      </c>
      <c r="N750" s="5" t="s">
        <v>6</v>
      </c>
      <c r="O750" s="5">
        <v>2</v>
      </c>
      <c r="P750" s="5">
        <f>ROUND(Source!EJ723,O750)</f>
        <v>9276.59</v>
      </c>
      <c r="Q750" s="5"/>
      <c r="R750" s="5"/>
      <c r="S750" s="5"/>
      <c r="T750" s="5"/>
      <c r="U750" s="5"/>
      <c r="V750" s="5"/>
      <c r="W750" s="5"/>
    </row>
    <row r="752" spans="1:206" x14ac:dyDescent="0.2">
      <c r="A752" s="3">
        <v>51</v>
      </c>
      <c r="B752" s="3">
        <f>B20</f>
        <v>1</v>
      </c>
      <c r="C752" s="3">
        <f>A20</f>
        <v>3</v>
      </c>
      <c r="D752" s="3">
        <f>ROW(A20)</f>
        <v>20</v>
      </c>
      <c r="E752" s="3"/>
      <c r="F752" s="3" t="str">
        <f>IF(F20&lt;&gt;"",F20,"")</f>
        <v>Новая локальная смета</v>
      </c>
      <c r="G752" s="3" t="str">
        <f>IF(G20&lt;&gt;"",G20,"")</f>
        <v>Новая локальная смета</v>
      </c>
      <c r="H752" s="3">
        <v>0</v>
      </c>
      <c r="I752" s="3"/>
      <c r="J752" s="3"/>
      <c r="K752" s="3"/>
      <c r="L752" s="3"/>
      <c r="M752" s="3"/>
      <c r="N752" s="3"/>
      <c r="O752" s="3">
        <f t="shared" ref="O752:T752" si="816">ROUND(O221+O339+O381+O491+O563+O683+O723+AB752,2)</f>
        <v>94885.45</v>
      </c>
      <c r="P752" s="3">
        <f t="shared" si="816"/>
        <v>84429.86</v>
      </c>
      <c r="Q752" s="3">
        <f t="shared" si="816"/>
        <v>1247.5999999999999</v>
      </c>
      <c r="R752" s="3">
        <f t="shared" si="816"/>
        <v>208.79</v>
      </c>
      <c r="S752" s="3">
        <f t="shared" si="816"/>
        <v>9207.99</v>
      </c>
      <c r="T752" s="3">
        <f t="shared" si="816"/>
        <v>0</v>
      </c>
      <c r="U752" s="3">
        <f>U221+U339+U381+U491+U563+U683+U723+AH752</f>
        <v>1023.88198755</v>
      </c>
      <c r="V752" s="3">
        <f>V221+V339+V381+V491+V563+V683+V723+AI752</f>
        <v>17.269583000000001</v>
      </c>
      <c r="W752" s="3">
        <f>ROUND(W221+W339+W381+W491+W563+W683+W723+AJ752,2)</f>
        <v>0</v>
      </c>
      <c r="X752" s="3">
        <f>ROUND(X221+X339+X381+X491+X563+X683+X723+AK752,2)</f>
        <v>9308.24</v>
      </c>
      <c r="Y752" s="3">
        <f>ROUND(Y221+Y339+Y381+Y491+Y563+Y683+Y723+AL752,2)</f>
        <v>5446.99</v>
      </c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>
        <f t="shared" ref="AO752:BC752" si="817">ROUND(AO221+AO339+AO381+AO491+AO563+AO683+AO723+BX752,2)</f>
        <v>0</v>
      </c>
      <c r="AP752" s="3">
        <f t="shared" si="817"/>
        <v>0</v>
      </c>
      <c r="AQ752" s="3">
        <f t="shared" si="817"/>
        <v>0</v>
      </c>
      <c r="AR752" s="3">
        <f t="shared" si="817"/>
        <v>110530.88</v>
      </c>
      <c r="AS752" s="3">
        <f t="shared" si="817"/>
        <v>96500.73</v>
      </c>
      <c r="AT752" s="3">
        <f t="shared" si="817"/>
        <v>13670.09</v>
      </c>
      <c r="AU752" s="3">
        <f t="shared" si="817"/>
        <v>360.06</v>
      </c>
      <c r="AV752" s="3">
        <f t="shared" si="817"/>
        <v>84429.86</v>
      </c>
      <c r="AW752" s="3">
        <f t="shared" si="817"/>
        <v>84429.86</v>
      </c>
      <c r="AX752" s="3">
        <f t="shared" si="817"/>
        <v>0</v>
      </c>
      <c r="AY752" s="3">
        <f t="shared" si="817"/>
        <v>84429.86</v>
      </c>
      <c r="AZ752" s="3">
        <f t="shared" si="817"/>
        <v>0</v>
      </c>
      <c r="BA752" s="3">
        <f t="shared" si="817"/>
        <v>0</v>
      </c>
      <c r="BB752" s="3">
        <f t="shared" si="817"/>
        <v>0</v>
      </c>
      <c r="BC752" s="3">
        <f t="shared" si="817"/>
        <v>0</v>
      </c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4">
        <f t="shared" ref="DG752:DL752" si="818">ROUND(DG221+DG339+DG381+DG491+DG563+DG683+DG723+DT752,2)</f>
        <v>677476</v>
      </c>
      <c r="DH752" s="4">
        <f t="shared" si="818"/>
        <v>601984.65</v>
      </c>
      <c r="DI752" s="4">
        <f t="shared" si="818"/>
        <v>8895.2999999999993</v>
      </c>
      <c r="DJ752" s="4">
        <f t="shared" si="818"/>
        <v>1488.59</v>
      </c>
      <c r="DK752" s="4">
        <f t="shared" si="818"/>
        <v>66596.05</v>
      </c>
      <c r="DL752" s="4">
        <f t="shared" si="818"/>
        <v>0</v>
      </c>
      <c r="DM752" s="4">
        <f>DM221+DM339+DM381+DM491+DM563+DM683+DM723+DZ752</f>
        <v>1023.88198755</v>
      </c>
      <c r="DN752" s="4">
        <f>DN221+DN339+DN381+DN491+DN563+DN683+DN723+EA752</f>
        <v>17.269583000000001</v>
      </c>
      <c r="DO752" s="4">
        <f>ROUND(DO221+DO339+DO381+DO491+DO563+DO683+DO723+EB752,2)</f>
        <v>0</v>
      </c>
      <c r="DP752" s="4">
        <f>ROUND(DP221+DP339+DP381+DP491+DP563+DP683+DP723+EC752,2)</f>
        <v>66980.899999999994</v>
      </c>
      <c r="DQ752" s="4">
        <f>ROUND(DQ221+DQ339+DQ381+DQ491+DQ563+DQ683+DQ723+ED752,2)</f>
        <v>39213.97</v>
      </c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>
        <f t="shared" ref="EG752:EU752" si="819">ROUND(EG221+EG339+EG381+EG491+EG563+EG683+EG723+FP752,2)</f>
        <v>0</v>
      </c>
      <c r="EH752" s="4">
        <f t="shared" si="819"/>
        <v>0</v>
      </c>
      <c r="EI752" s="4">
        <f t="shared" si="819"/>
        <v>0</v>
      </c>
      <c r="EJ752" s="4">
        <f t="shared" si="819"/>
        <v>790018.05</v>
      </c>
      <c r="EK752" s="4">
        <f t="shared" si="819"/>
        <v>688049.82</v>
      </c>
      <c r="EL752" s="4">
        <f t="shared" si="819"/>
        <v>97467.35</v>
      </c>
      <c r="EM752" s="4">
        <f t="shared" si="819"/>
        <v>4500.88</v>
      </c>
      <c r="EN752" s="4">
        <f t="shared" si="819"/>
        <v>601984.65</v>
      </c>
      <c r="EO752" s="4">
        <f t="shared" si="819"/>
        <v>601984.65</v>
      </c>
      <c r="EP752" s="4">
        <f t="shared" si="819"/>
        <v>0</v>
      </c>
      <c r="EQ752" s="4">
        <f t="shared" si="819"/>
        <v>601984.65</v>
      </c>
      <c r="ER752" s="4">
        <f t="shared" si="819"/>
        <v>0</v>
      </c>
      <c r="ES752" s="4">
        <f t="shared" si="819"/>
        <v>0</v>
      </c>
      <c r="ET752" s="4">
        <f t="shared" si="819"/>
        <v>0</v>
      </c>
      <c r="EU752" s="4">
        <f t="shared" si="819"/>
        <v>0</v>
      </c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  <c r="GP752" s="4"/>
      <c r="GQ752" s="4"/>
      <c r="GR752" s="4"/>
      <c r="GS752" s="4"/>
      <c r="GT752" s="4"/>
      <c r="GU752" s="4"/>
      <c r="GV752" s="4"/>
      <c r="GW752" s="4"/>
      <c r="GX752" s="4">
        <v>0</v>
      </c>
    </row>
    <row r="754" spans="1:23" x14ac:dyDescent="0.2">
      <c r="A754" s="5">
        <v>50</v>
      </c>
      <c r="B754" s="5">
        <v>0</v>
      </c>
      <c r="C754" s="5">
        <v>0</v>
      </c>
      <c r="D754" s="5">
        <v>1</v>
      </c>
      <c r="E754" s="5">
        <v>201</v>
      </c>
      <c r="F754" s="5">
        <f>ROUND(Source!O752,O754)</f>
        <v>94885.45</v>
      </c>
      <c r="G754" s="5" t="s">
        <v>369</v>
      </c>
      <c r="H754" s="5" t="s">
        <v>370</v>
      </c>
      <c r="I754" s="5"/>
      <c r="J754" s="5"/>
      <c r="K754" s="5">
        <v>201</v>
      </c>
      <c r="L754" s="5">
        <v>1</v>
      </c>
      <c r="M754" s="5">
        <v>3</v>
      </c>
      <c r="N754" s="5" t="s">
        <v>6</v>
      </c>
      <c r="O754" s="5">
        <v>2</v>
      </c>
      <c r="P754" s="5">
        <f>ROUND(Source!DG752,O754)</f>
        <v>677476</v>
      </c>
      <c r="Q754" s="5"/>
      <c r="R754" s="5"/>
      <c r="S754" s="5"/>
      <c r="T754" s="5"/>
      <c r="U754" s="5"/>
      <c r="V754" s="5"/>
      <c r="W754" s="5"/>
    </row>
    <row r="755" spans="1:23" x14ac:dyDescent="0.2">
      <c r="A755" s="5">
        <v>50</v>
      </c>
      <c r="B755" s="5">
        <v>0</v>
      </c>
      <c r="C755" s="5">
        <v>0</v>
      </c>
      <c r="D755" s="5">
        <v>1</v>
      </c>
      <c r="E755" s="5">
        <v>202</v>
      </c>
      <c r="F755" s="5">
        <f>ROUND(Source!P752,O755)</f>
        <v>84429.86</v>
      </c>
      <c r="G755" s="5" t="s">
        <v>371</v>
      </c>
      <c r="H755" s="5" t="s">
        <v>372</v>
      </c>
      <c r="I755" s="5"/>
      <c r="J755" s="5"/>
      <c r="K755" s="5">
        <v>202</v>
      </c>
      <c r="L755" s="5">
        <v>2</v>
      </c>
      <c r="M755" s="5">
        <v>3</v>
      </c>
      <c r="N755" s="5" t="s">
        <v>6</v>
      </c>
      <c r="O755" s="5">
        <v>2</v>
      </c>
      <c r="P755" s="5">
        <f>ROUND(Source!DH752,O755)</f>
        <v>601984.65</v>
      </c>
      <c r="Q755" s="5"/>
      <c r="R755" s="5"/>
      <c r="S755" s="5"/>
      <c r="T755" s="5"/>
      <c r="U755" s="5"/>
      <c r="V755" s="5"/>
      <c r="W755" s="5"/>
    </row>
    <row r="756" spans="1:23" x14ac:dyDescent="0.2">
      <c r="A756" s="5">
        <v>50</v>
      </c>
      <c r="B756" s="5">
        <v>0</v>
      </c>
      <c r="C756" s="5">
        <v>0</v>
      </c>
      <c r="D756" s="5">
        <v>1</v>
      </c>
      <c r="E756" s="5">
        <v>222</v>
      </c>
      <c r="F756" s="5">
        <f>ROUND(Source!AO752,O756)</f>
        <v>0</v>
      </c>
      <c r="G756" s="5" t="s">
        <v>373</v>
      </c>
      <c r="H756" s="5" t="s">
        <v>374</v>
      </c>
      <c r="I756" s="5"/>
      <c r="J756" s="5"/>
      <c r="K756" s="5">
        <v>222</v>
      </c>
      <c r="L756" s="5">
        <v>3</v>
      </c>
      <c r="M756" s="5">
        <v>3</v>
      </c>
      <c r="N756" s="5" t="s">
        <v>6</v>
      </c>
      <c r="O756" s="5">
        <v>2</v>
      </c>
      <c r="P756" s="5">
        <f>ROUND(Source!EG752,O756)</f>
        <v>0</v>
      </c>
      <c r="Q756" s="5"/>
      <c r="R756" s="5"/>
      <c r="S756" s="5"/>
      <c r="T756" s="5"/>
      <c r="U756" s="5"/>
      <c r="V756" s="5"/>
      <c r="W756" s="5"/>
    </row>
    <row r="757" spans="1:23" x14ac:dyDescent="0.2">
      <c r="A757" s="5">
        <v>50</v>
      </c>
      <c r="B757" s="5">
        <v>0</v>
      </c>
      <c r="C757" s="5">
        <v>0</v>
      </c>
      <c r="D757" s="5">
        <v>1</v>
      </c>
      <c r="E757" s="5">
        <v>225</v>
      </c>
      <c r="F757" s="5">
        <f>ROUND(Source!AV752,O757)</f>
        <v>84429.86</v>
      </c>
      <c r="G757" s="5" t="s">
        <v>375</v>
      </c>
      <c r="H757" s="5" t="s">
        <v>376</v>
      </c>
      <c r="I757" s="5"/>
      <c r="J757" s="5"/>
      <c r="K757" s="5">
        <v>225</v>
      </c>
      <c r="L757" s="5">
        <v>4</v>
      </c>
      <c r="M757" s="5">
        <v>3</v>
      </c>
      <c r="N757" s="5" t="s">
        <v>6</v>
      </c>
      <c r="O757" s="5">
        <v>2</v>
      </c>
      <c r="P757" s="5">
        <f>ROUND(Source!EN752,O757)</f>
        <v>601984.65</v>
      </c>
      <c r="Q757" s="5"/>
      <c r="R757" s="5"/>
      <c r="S757" s="5"/>
      <c r="T757" s="5"/>
      <c r="U757" s="5"/>
      <c r="V757" s="5"/>
      <c r="W757" s="5"/>
    </row>
    <row r="758" spans="1:23" x14ac:dyDescent="0.2">
      <c r="A758" s="5">
        <v>50</v>
      </c>
      <c r="B758" s="5">
        <v>0</v>
      </c>
      <c r="C758" s="5">
        <v>0</v>
      </c>
      <c r="D758" s="5">
        <v>1</v>
      </c>
      <c r="E758" s="5">
        <v>226</v>
      </c>
      <c r="F758" s="5">
        <f>ROUND(Source!AW752,O758)</f>
        <v>84429.86</v>
      </c>
      <c r="G758" s="5" t="s">
        <v>377</v>
      </c>
      <c r="H758" s="5" t="s">
        <v>378</v>
      </c>
      <c r="I758" s="5"/>
      <c r="J758" s="5"/>
      <c r="K758" s="5">
        <v>226</v>
      </c>
      <c r="L758" s="5">
        <v>5</v>
      </c>
      <c r="M758" s="5">
        <v>3</v>
      </c>
      <c r="N758" s="5" t="s">
        <v>6</v>
      </c>
      <c r="O758" s="5">
        <v>2</v>
      </c>
      <c r="P758" s="5">
        <f>ROUND(Source!EO752,O758)</f>
        <v>601984.65</v>
      </c>
      <c r="Q758" s="5"/>
      <c r="R758" s="5"/>
      <c r="S758" s="5"/>
      <c r="T758" s="5"/>
      <c r="U758" s="5"/>
      <c r="V758" s="5"/>
      <c r="W758" s="5"/>
    </row>
    <row r="759" spans="1:23" x14ac:dyDescent="0.2">
      <c r="A759" s="5">
        <v>50</v>
      </c>
      <c r="B759" s="5">
        <v>0</v>
      </c>
      <c r="C759" s="5">
        <v>0</v>
      </c>
      <c r="D759" s="5">
        <v>1</v>
      </c>
      <c r="E759" s="5">
        <v>227</v>
      </c>
      <c r="F759" s="5">
        <f>ROUND(Source!AX752,O759)</f>
        <v>0</v>
      </c>
      <c r="G759" s="5" t="s">
        <v>379</v>
      </c>
      <c r="H759" s="5" t="s">
        <v>380</v>
      </c>
      <c r="I759" s="5"/>
      <c r="J759" s="5"/>
      <c r="K759" s="5">
        <v>227</v>
      </c>
      <c r="L759" s="5">
        <v>6</v>
      </c>
      <c r="M759" s="5">
        <v>3</v>
      </c>
      <c r="N759" s="5" t="s">
        <v>6</v>
      </c>
      <c r="O759" s="5">
        <v>2</v>
      </c>
      <c r="P759" s="5">
        <f>ROUND(Source!EP752,O759)</f>
        <v>0</v>
      </c>
      <c r="Q759" s="5"/>
      <c r="R759" s="5"/>
      <c r="S759" s="5"/>
      <c r="T759" s="5"/>
      <c r="U759" s="5"/>
      <c r="V759" s="5"/>
      <c r="W759" s="5"/>
    </row>
    <row r="760" spans="1:23" x14ac:dyDescent="0.2">
      <c r="A760" s="5">
        <v>50</v>
      </c>
      <c r="B760" s="5">
        <v>0</v>
      </c>
      <c r="C760" s="5">
        <v>0</v>
      </c>
      <c r="D760" s="5">
        <v>1</v>
      </c>
      <c r="E760" s="5">
        <v>228</v>
      </c>
      <c r="F760" s="5">
        <f>ROUND(Source!AY752,O760)</f>
        <v>84429.86</v>
      </c>
      <c r="G760" s="5" t="s">
        <v>381</v>
      </c>
      <c r="H760" s="5" t="s">
        <v>382</v>
      </c>
      <c r="I760" s="5"/>
      <c r="J760" s="5"/>
      <c r="K760" s="5">
        <v>228</v>
      </c>
      <c r="L760" s="5">
        <v>7</v>
      </c>
      <c r="M760" s="5">
        <v>3</v>
      </c>
      <c r="N760" s="5" t="s">
        <v>6</v>
      </c>
      <c r="O760" s="5">
        <v>2</v>
      </c>
      <c r="P760" s="5">
        <f>ROUND(Source!EQ752,O760)</f>
        <v>601984.65</v>
      </c>
      <c r="Q760" s="5"/>
      <c r="R760" s="5"/>
      <c r="S760" s="5"/>
      <c r="T760" s="5"/>
      <c r="U760" s="5"/>
      <c r="V760" s="5"/>
      <c r="W760" s="5"/>
    </row>
    <row r="761" spans="1:23" x14ac:dyDescent="0.2">
      <c r="A761" s="5">
        <v>50</v>
      </c>
      <c r="B761" s="5">
        <v>0</v>
      </c>
      <c r="C761" s="5">
        <v>0</v>
      </c>
      <c r="D761" s="5">
        <v>1</v>
      </c>
      <c r="E761" s="5">
        <v>216</v>
      </c>
      <c r="F761" s="5">
        <f>ROUND(Source!AP752,O761)</f>
        <v>0</v>
      </c>
      <c r="G761" s="5" t="s">
        <v>383</v>
      </c>
      <c r="H761" s="5" t="s">
        <v>384</v>
      </c>
      <c r="I761" s="5"/>
      <c r="J761" s="5"/>
      <c r="K761" s="5">
        <v>216</v>
      </c>
      <c r="L761" s="5">
        <v>8</v>
      </c>
      <c r="M761" s="5">
        <v>3</v>
      </c>
      <c r="N761" s="5" t="s">
        <v>6</v>
      </c>
      <c r="O761" s="5">
        <v>2</v>
      </c>
      <c r="P761" s="5">
        <f>ROUND(Source!EH752,O761)</f>
        <v>0</v>
      </c>
      <c r="Q761" s="5"/>
      <c r="R761" s="5"/>
      <c r="S761" s="5"/>
      <c r="T761" s="5"/>
      <c r="U761" s="5"/>
      <c r="V761" s="5"/>
      <c r="W761" s="5"/>
    </row>
    <row r="762" spans="1:23" x14ac:dyDescent="0.2">
      <c r="A762" s="5">
        <v>50</v>
      </c>
      <c r="B762" s="5">
        <v>0</v>
      </c>
      <c r="C762" s="5">
        <v>0</v>
      </c>
      <c r="D762" s="5">
        <v>1</v>
      </c>
      <c r="E762" s="5">
        <v>223</v>
      </c>
      <c r="F762" s="5">
        <f>ROUND(Source!AQ752,O762)</f>
        <v>0</v>
      </c>
      <c r="G762" s="5" t="s">
        <v>385</v>
      </c>
      <c r="H762" s="5" t="s">
        <v>386</v>
      </c>
      <c r="I762" s="5"/>
      <c r="J762" s="5"/>
      <c r="K762" s="5">
        <v>223</v>
      </c>
      <c r="L762" s="5">
        <v>9</v>
      </c>
      <c r="M762" s="5">
        <v>3</v>
      </c>
      <c r="N762" s="5" t="s">
        <v>6</v>
      </c>
      <c r="O762" s="5">
        <v>2</v>
      </c>
      <c r="P762" s="5">
        <f>ROUND(Source!EI752,O762)</f>
        <v>0</v>
      </c>
      <c r="Q762" s="5"/>
      <c r="R762" s="5"/>
      <c r="S762" s="5"/>
      <c r="T762" s="5"/>
      <c r="U762" s="5"/>
      <c r="V762" s="5"/>
      <c r="W762" s="5"/>
    </row>
    <row r="763" spans="1:23" x14ac:dyDescent="0.2">
      <c r="A763" s="5">
        <v>50</v>
      </c>
      <c r="B763" s="5">
        <v>0</v>
      </c>
      <c r="C763" s="5">
        <v>0</v>
      </c>
      <c r="D763" s="5">
        <v>1</v>
      </c>
      <c r="E763" s="5">
        <v>229</v>
      </c>
      <c r="F763" s="5">
        <f>ROUND(Source!AZ752,O763)</f>
        <v>0</v>
      </c>
      <c r="G763" s="5" t="s">
        <v>387</v>
      </c>
      <c r="H763" s="5" t="s">
        <v>388</v>
      </c>
      <c r="I763" s="5"/>
      <c r="J763" s="5"/>
      <c r="K763" s="5">
        <v>229</v>
      </c>
      <c r="L763" s="5">
        <v>10</v>
      </c>
      <c r="M763" s="5">
        <v>3</v>
      </c>
      <c r="N763" s="5" t="s">
        <v>6</v>
      </c>
      <c r="O763" s="5">
        <v>2</v>
      </c>
      <c r="P763" s="5">
        <f>ROUND(Source!ER752,O763)</f>
        <v>0</v>
      </c>
      <c r="Q763" s="5"/>
      <c r="R763" s="5"/>
      <c r="S763" s="5"/>
      <c r="T763" s="5"/>
      <c r="U763" s="5"/>
      <c r="V763" s="5"/>
      <c r="W763" s="5"/>
    </row>
    <row r="764" spans="1:23" x14ac:dyDescent="0.2">
      <c r="A764" s="5">
        <v>50</v>
      </c>
      <c r="B764" s="5">
        <v>0</v>
      </c>
      <c r="C764" s="5">
        <v>0</v>
      </c>
      <c r="D764" s="5">
        <v>1</v>
      </c>
      <c r="E764" s="5">
        <v>203</v>
      </c>
      <c r="F764" s="5">
        <f>ROUND(Source!Q752,O764)</f>
        <v>1247.5999999999999</v>
      </c>
      <c r="G764" s="5" t="s">
        <v>389</v>
      </c>
      <c r="H764" s="5" t="s">
        <v>390</v>
      </c>
      <c r="I764" s="5"/>
      <c r="J764" s="5"/>
      <c r="K764" s="5">
        <v>203</v>
      </c>
      <c r="L764" s="5">
        <v>11</v>
      </c>
      <c r="M764" s="5">
        <v>3</v>
      </c>
      <c r="N764" s="5" t="s">
        <v>6</v>
      </c>
      <c r="O764" s="5">
        <v>2</v>
      </c>
      <c r="P764" s="5">
        <f>ROUND(Source!DI752,O764)</f>
        <v>8895.2999999999993</v>
      </c>
      <c r="Q764" s="5"/>
      <c r="R764" s="5"/>
      <c r="S764" s="5"/>
      <c r="T764" s="5"/>
      <c r="U764" s="5"/>
      <c r="V764" s="5"/>
      <c r="W764" s="5"/>
    </row>
    <row r="765" spans="1:23" x14ac:dyDescent="0.2">
      <c r="A765" s="5">
        <v>50</v>
      </c>
      <c r="B765" s="5">
        <v>0</v>
      </c>
      <c r="C765" s="5">
        <v>0</v>
      </c>
      <c r="D765" s="5">
        <v>1</v>
      </c>
      <c r="E765" s="5">
        <v>231</v>
      </c>
      <c r="F765" s="5">
        <f>ROUND(Source!BB752,O765)</f>
        <v>0</v>
      </c>
      <c r="G765" s="5" t="s">
        <v>391</v>
      </c>
      <c r="H765" s="5" t="s">
        <v>392</v>
      </c>
      <c r="I765" s="5"/>
      <c r="J765" s="5"/>
      <c r="K765" s="5">
        <v>231</v>
      </c>
      <c r="L765" s="5">
        <v>12</v>
      </c>
      <c r="M765" s="5">
        <v>3</v>
      </c>
      <c r="N765" s="5" t="s">
        <v>6</v>
      </c>
      <c r="O765" s="5">
        <v>2</v>
      </c>
      <c r="P765" s="5">
        <f>ROUND(Source!ET752,O765)</f>
        <v>0</v>
      </c>
      <c r="Q765" s="5"/>
      <c r="R765" s="5"/>
      <c r="S765" s="5"/>
      <c r="T765" s="5"/>
      <c r="U765" s="5"/>
      <c r="V765" s="5"/>
      <c r="W765" s="5"/>
    </row>
    <row r="766" spans="1:23" x14ac:dyDescent="0.2">
      <c r="A766" s="5">
        <v>50</v>
      </c>
      <c r="B766" s="5">
        <v>0</v>
      </c>
      <c r="C766" s="5">
        <v>0</v>
      </c>
      <c r="D766" s="5">
        <v>1</v>
      </c>
      <c r="E766" s="5">
        <v>204</v>
      </c>
      <c r="F766" s="5">
        <f>ROUND(Source!R752,O766)</f>
        <v>208.79</v>
      </c>
      <c r="G766" s="5" t="s">
        <v>393</v>
      </c>
      <c r="H766" s="5" t="s">
        <v>394</v>
      </c>
      <c r="I766" s="5"/>
      <c r="J766" s="5"/>
      <c r="K766" s="5">
        <v>204</v>
      </c>
      <c r="L766" s="5">
        <v>13</v>
      </c>
      <c r="M766" s="5">
        <v>3</v>
      </c>
      <c r="N766" s="5" t="s">
        <v>6</v>
      </c>
      <c r="O766" s="5">
        <v>2</v>
      </c>
      <c r="P766" s="5">
        <f>ROUND(Source!DJ752,O766)</f>
        <v>1488.59</v>
      </c>
      <c r="Q766" s="5"/>
      <c r="R766" s="5"/>
      <c r="S766" s="5"/>
      <c r="T766" s="5"/>
      <c r="U766" s="5"/>
      <c r="V766" s="5"/>
      <c r="W766" s="5"/>
    </row>
    <row r="767" spans="1:23" x14ac:dyDescent="0.2">
      <c r="A767" s="5">
        <v>50</v>
      </c>
      <c r="B767" s="5">
        <v>0</v>
      </c>
      <c r="C767" s="5">
        <v>0</v>
      </c>
      <c r="D767" s="5">
        <v>1</v>
      </c>
      <c r="E767" s="5">
        <v>205</v>
      </c>
      <c r="F767" s="5">
        <f>ROUND(Source!S752,O767)</f>
        <v>9207.99</v>
      </c>
      <c r="G767" s="5" t="s">
        <v>395</v>
      </c>
      <c r="H767" s="5" t="s">
        <v>396</v>
      </c>
      <c r="I767" s="5"/>
      <c r="J767" s="5"/>
      <c r="K767" s="5">
        <v>205</v>
      </c>
      <c r="L767" s="5">
        <v>14</v>
      </c>
      <c r="M767" s="5">
        <v>3</v>
      </c>
      <c r="N767" s="5" t="s">
        <v>6</v>
      </c>
      <c r="O767" s="5">
        <v>2</v>
      </c>
      <c r="P767" s="5">
        <f>ROUND(Source!DK752,O767)</f>
        <v>66596.05</v>
      </c>
      <c r="Q767" s="5"/>
      <c r="R767" s="5"/>
      <c r="S767" s="5"/>
      <c r="T767" s="5"/>
      <c r="U767" s="5"/>
      <c r="V767" s="5"/>
      <c r="W767" s="5"/>
    </row>
    <row r="768" spans="1:23" x14ac:dyDescent="0.2">
      <c r="A768" s="5">
        <v>50</v>
      </c>
      <c r="B768" s="5">
        <v>0</v>
      </c>
      <c r="C768" s="5">
        <v>0</v>
      </c>
      <c r="D768" s="5">
        <v>1</v>
      </c>
      <c r="E768" s="5">
        <v>232</v>
      </c>
      <c r="F768" s="5">
        <f>ROUND(Source!BC752,O768)</f>
        <v>0</v>
      </c>
      <c r="G768" s="5" t="s">
        <v>397</v>
      </c>
      <c r="H768" s="5" t="s">
        <v>398</v>
      </c>
      <c r="I768" s="5"/>
      <c r="J768" s="5"/>
      <c r="K768" s="5">
        <v>232</v>
      </c>
      <c r="L768" s="5">
        <v>15</v>
      </c>
      <c r="M768" s="5">
        <v>3</v>
      </c>
      <c r="N768" s="5" t="s">
        <v>6</v>
      </c>
      <c r="O768" s="5">
        <v>2</v>
      </c>
      <c r="P768" s="5">
        <f>ROUND(Source!EU752,O768)</f>
        <v>0</v>
      </c>
      <c r="Q768" s="5"/>
      <c r="R768" s="5"/>
      <c r="S768" s="5"/>
      <c r="T768" s="5"/>
      <c r="U768" s="5"/>
      <c r="V768" s="5"/>
      <c r="W768" s="5"/>
    </row>
    <row r="769" spans="1:206" x14ac:dyDescent="0.2">
      <c r="A769" s="5">
        <v>50</v>
      </c>
      <c r="B769" s="5">
        <v>0</v>
      </c>
      <c r="C769" s="5">
        <v>0</v>
      </c>
      <c r="D769" s="5">
        <v>1</v>
      </c>
      <c r="E769" s="5">
        <v>214</v>
      </c>
      <c r="F769" s="5">
        <f>ROUND(Source!AS752,O769)</f>
        <v>96500.73</v>
      </c>
      <c r="G769" s="5" t="s">
        <v>399</v>
      </c>
      <c r="H769" s="5" t="s">
        <v>400</v>
      </c>
      <c r="I769" s="5"/>
      <c r="J769" s="5"/>
      <c r="K769" s="5">
        <v>214</v>
      </c>
      <c r="L769" s="5">
        <v>16</v>
      </c>
      <c r="M769" s="5">
        <v>3</v>
      </c>
      <c r="N769" s="5" t="s">
        <v>6</v>
      </c>
      <c r="O769" s="5">
        <v>2</v>
      </c>
      <c r="P769" s="5">
        <f>ROUND(Source!EK752,O769)</f>
        <v>688049.82</v>
      </c>
      <c r="Q769" s="5"/>
      <c r="R769" s="5"/>
      <c r="S769" s="5"/>
      <c r="T769" s="5"/>
      <c r="U769" s="5"/>
      <c r="V769" s="5"/>
      <c r="W769" s="5"/>
    </row>
    <row r="770" spans="1:206" x14ac:dyDescent="0.2">
      <c r="A770" s="5">
        <v>50</v>
      </c>
      <c r="B770" s="5">
        <v>0</v>
      </c>
      <c r="C770" s="5">
        <v>0</v>
      </c>
      <c r="D770" s="5">
        <v>1</v>
      </c>
      <c r="E770" s="5">
        <v>215</v>
      </c>
      <c r="F770" s="5">
        <f>ROUND(Source!AT752,O770)</f>
        <v>13670.09</v>
      </c>
      <c r="G770" s="5" t="s">
        <v>401</v>
      </c>
      <c r="H770" s="5" t="s">
        <v>402</v>
      </c>
      <c r="I770" s="5"/>
      <c r="J770" s="5"/>
      <c r="K770" s="5">
        <v>215</v>
      </c>
      <c r="L770" s="5">
        <v>17</v>
      </c>
      <c r="M770" s="5">
        <v>3</v>
      </c>
      <c r="N770" s="5" t="s">
        <v>6</v>
      </c>
      <c r="O770" s="5">
        <v>2</v>
      </c>
      <c r="P770" s="5">
        <f>ROUND(Source!EL752,O770)</f>
        <v>97467.35</v>
      </c>
      <c r="Q770" s="5"/>
      <c r="R770" s="5"/>
      <c r="S770" s="5"/>
      <c r="T770" s="5"/>
      <c r="U770" s="5"/>
      <c r="V770" s="5"/>
      <c r="W770" s="5"/>
    </row>
    <row r="771" spans="1:206" x14ac:dyDescent="0.2">
      <c r="A771" s="5">
        <v>50</v>
      </c>
      <c r="B771" s="5">
        <v>0</v>
      </c>
      <c r="C771" s="5">
        <v>0</v>
      </c>
      <c r="D771" s="5">
        <v>1</v>
      </c>
      <c r="E771" s="5">
        <v>217</v>
      </c>
      <c r="F771" s="5">
        <f>ROUND(Source!AU752,O771)</f>
        <v>360.06</v>
      </c>
      <c r="G771" s="5" t="s">
        <v>403</v>
      </c>
      <c r="H771" s="5" t="s">
        <v>404</v>
      </c>
      <c r="I771" s="5"/>
      <c r="J771" s="5"/>
      <c r="K771" s="5">
        <v>217</v>
      </c>
      <c r="L771" s="5">
        <v>18</v>
      </c>
      <c r="M771" s="5">
        <v>3</v>
      </c>
      <c r="N771" s="5" t="s">
        <v>6</v>
      </c>
      <c r="O771" s="5">
        <v>2</v>
      </c>
      <c r="P771" s="5">
        <f>ROUND(Source!EM752,O771)</f>
        <v>4500.88</v>
      </c>
      <c r="Q771" s="5"/>
      <c r="R771" s="5"/>
      <c r="S771" s="5"/>
      <c r="T771" s="5"/>
      <c r="U771" s="5"/>
      <c r="V771" s="5"/>
      <c r="W771" s="5"/>
    </row>
    <row r="772" spans="1:206" x14ac:dyDescent="0.2">
      <c r="A772" s="5">
        <v>50</v>
      </c>
      <c r="B772" s="5">
        <v>0</v>
      </c>
      <c r="C772" s="5">
        <v>0</v>
      </c>
      <c r="D772" s="5">
        <v>1</v>
      </c>
      <c r="E772" s="5">
        <v>230</v>
      </c>
      <c r="F772" s="5">
        <f>ROUND(Source!BA752,O772)</f>
        <v>0</v>
      </c>
      <c r="G772" s="5" t="s">
        <v>405</v>
      </c>
      <c r="H772" s="5" t="s">
        <v>406</v>
      </c>
      <c r="I772" s="5"/>
      <c r="J772" s="5"/>
      <c r="K772" s="5">
        <v>230</v>
      </c>
      <c r="L772" s="5">
        <v>19</v>
      </c>
      <c r="M772" s="5">
        <v>3</v>
      </c>
      <c r="N772" s="5" t="s">
        <v>6</v>
      </c>
      <c r="O772" s="5">
        <v>2</v>
      </c>
      <c r="P772" s="5">
        <f>ROUND(Source!ES752,O772)</f>
        <v>0</v>
      </c>
      <c r="Q772" s="5"/>
      <c r="R772" s="5"/>
      <c r="S772" s="5"/>
      <c r="T772" s="5"/>
      <c r="U772" s="5"/>
      <c r="V772" s="5"/>
      <c r="W772" s="5"/>
    </row>
    <row r="773" spans="1:206" x14ac:dyDescent="0.2">
      <c r="A773" s="5">
        <v>50</v>
      </c>
      <c r="B773" s="5">
        <v>0</v>
      </c>
      <c r="C773" s="5">
        <v>0</v>
      </c>
      <c r="D773" s="5">
        <v>1</v>
      </c>
      <c r="E773" s="5">
        <v>206</v>
      </c>
      <c r="F773" s="5">
        <f>ROUND(Source!T752,O773)</f>
        <v>0</v>
      </c>
      <c r="G773" s="5" t="s">
        <v>407</v>
      </c>
      <c r="H773" s="5" t="s">
        <v>408</v>
      </c>
      <c r="I773" s="5"/>
      <c r="J773" s="5"/>
      <c r="K773" s="5">
        <v>206</v>
      </c>
      <c r="L773" s="5">
        <v>20</v>
      </c>
      <c r="M773" s="5">
        <v>3</v>
      </c>
      <c r="N773" s="5" t="s">
        <v>6</v>
      </c>
      <c r="O773" s="5">
        <v>2</v>
      </c>
      <c r="P773" s="5">
        <f>ROUND(Source!DL752,O773)</f>
        <v>0</v>
      </c>
      <c r="Q773" s="5"/>
      <c r="R773" s="5"/>
      <c r="S773" s="5"/>
      <c r="T773" s="5"/>
      <c r="U773" s="5"/>
      <c r="V773" s="5"/>
      <c r="W773" s="5"/>
    </row>
    <row r="774" spans="1:206" x14ac:dyDescent="0.2">
      <c r="A774" s="5">
        <v>50</v>
      </c>
      <c r="B774" s="5">
        <v>0</v>
      </c>
      <c r="C774" s="5">
        <v>0</v>
      </c>
      <c r="D774" s="5">
        <v>1</v>
      </c>
      <c r="E774" s="5">
        <v>207</v>
      </c>
      <c r="F774" s="5">
        <f>Source!U752</f>
        <v>1023.88198755</v>
      </c>
      <c r="G774" s="5" t="s">
        <v>409</v>
      </c>
      <c r="H774" s="5" t="s">
        <v>410</v>
      </c>
      <c r="I774" s="5"/>
      <c r="J774" s="5"/>
      <c r="K774" s="5">
        <v>207</v>
      </c>
      <c r="L774" s="5">
        <v>21</v>
      </c>
      <c r="M774" s="5">
        <v>3</v>
      </c>
      <c r="N774" s="5" t="s">
        <v>6</v>
      </c>
      <c r="O774" s="5">
        <v>-1</v>
      </c>
      <c r="P774" s="5">
        <f>Source!DM752</f>
        <v>1023.88198755</v>
      </c>
      <c r="Q774" s="5"/>
      <c r="R774" s="5"/>
      <c r="S774" s="5"/>
      <c r="T774" s="5"/>
      <c r="U774" s="5"/>
      <c r="V774" s="5"/>
      <c r="W774" s="5"/>
    </row>
    <row r="775" spans="1:206" x14ac:dyDescent="0.2">
      <c r="A775" s="5">
        <v>50</v>
      </c>
      <c r="B775" s="5">
        <v>0</v>
      </c>
      <c r="C775" s="5">
        <v>0</v>
      </c>
      <c r="D775" s="5">
        <v>1</v>
      </c>
      <c r="E775" s="5">
        <v>208</v>
      </c>
      <c r="F775" s="5">
        <f>Source!V752</f>
        <v>17.269583000000001</v>
      </c>
      <c r="G775" s="5" t="s">
        <v>411</v>
      </c>
      <c r="H775" s="5" t="s">
        <v>412</v>
      </c>
      <c r="I775" s="5"/>
      <c r="J775" s="5"/>
      <c r="K775" s="5">
        <v>208</v>
      </c>
      <c r="L775" s="5">
        <v>22</v>
      </c>
      <c r="M775" s="5">
        <v>3</v>
      </c>
      <c r="N775" s="5" t="s">
        <v>6</v>
      </c>
      <c r="O775" s="5">
        <v>-1</v>
      </c>
      <c r="P775" s="5">
        <f>Source!DN752</f>
        <v>17.269583000000001</v>
      </c>
      <c r="Q775" s="5"/>
      <c r="R775" s="5"/>
      <c r="S775" s="5"/>
      <c r="T775" s="5"/>
      <c r="U775" s="5"/>
      <c r="V775" s="5"/>
      <c r="W775" s="5"/>
    </row>
    <row r="776" spans="1:206" x14ac:dyDescent="0.2">
      <c r="A776" s="5">
        <v>50</v>
      </c>
      <c r="B776" s="5">
        <v>0</v>
      </c>
      <c r="C776" s="5">
        <v>0</v>
      </c>
      <c r="D776" s="5">
        <v>1</v>
      </c>
      <c r="E776" s="5">
        <v>209</v>
      </c>
      <c r="F776" s="5">
        <f>ROUND(Source!W752,O776)</f>
        <v>0</v>
      </c>
      <c r="G776" s="5" t="s">
        <v>413</v>
      </c>
      <c r="H776" s="5" t="s">
        <v>414</v>
      </c>
      <c r="I776" s="5"/>
      <c r="J776" s="5"/>
      <c r="K776" s="5">
        <v>209</v>
      </c>
      <c r="L776" s="5">
        <v>23</v>
      </c>
      <c r="M776" s="5">
        <v>3</v>
      </c>
      <c r="N776" s="5" t="s">
        <v>6</v>
      </c>
      <c r="O776" s="5">
        <v>2</v>
      </c>
      <c r="P776" s="5">
        <f>ROUND(Source!DO752,O776)</f>
        <v>0</v>
      </c>
      <c r="Q776" s="5"/>
      <c r="R776" s="5"/>
      <c r="S776" s="5"/>
      <c r="T776" s="5"/>
      <c r="U776" s="5"/>
      <c r="V776" s="5"/>
      <c r="W776" s="5"/>
    </row>
    <row r="777" spans="1:206" x14ac:dyDescent="0.2">
      <c r="A777" s="5">
        <v>50</v>
      </c>
      <c r="B777" s="5">
        <v>0</v>
      </c>
      <c r="C777" s="5">
        <v>0</v>
      </c>
      <c r="D777" s="5">
        <v>1</v>
      </c>
      <c r="E777" s="5">
        <v>210</v>
      </c>
      <c r="F777" s="5">
        <f>ROUND(Source!X752,O777)</f>
        <v>9308.24</v>
      </c>
      <c r="G777" s="5" t="s">
        <v>415</v>
      </c>
      <c r="H777" s="5" t="s">
        <v>416</v>
      </c>
      <c r="I777" s="5"/>
      <c r="J777" s="5"/>
      <c r="K777" s="5">
        <v>210</v>
      </c>
      <c r="L777" s="5">
        <v>24</v>
      </c>
      <c r="M777" s="5">
        <v>3</v>
      </c>
      <c r="N777" s="5" t="s">
        <v>6</v>
      </c>
      <c r="O777" s="5">
        <v>2</v>
      </c>
      <c r="P777" s="5">
        <f>ROUND(Source!DP752,O777)</f>
        <v>66980.899999999994</v>
      </c>
      <c r="Q777" s="5"/>
      <c r="R777" s="5"/>
      <c r="S777" s="5"/>
      <c r="T777" s="5"/>
      <c r="U777" s="5"/>
      <c r="V777" s="5"/>
      <c r="W777" s="5"/>
    </row>
    <row r="778" spans="1:206" x14ac:dyDescent="0.2">
      <c r="A778" s="5">
        <v>50</v>
      </c>
      <c r="B778" s="5">
        <v>0</v>
      </c>
      <c r="C778" s="5">
        <v>0</v>
      </c>
      <c r="D778" s="5">
        <v>1</v>
      </c>
      <c r="E778" s="5">
        <v>211</v>
      </c>
      <c r="F778" s="5">
        <f>ROUND(Source!Y752,O778)</f>
        <v>5446.99</v>
      </c>
      <c r="G778" s="5" t="s">
        <v>417</v>
      </c>
      <c r="H778" s="5" t="s">
        <v>418</v>
      </c>
      <c r="I778" s="5"/>
      <c r="J778" s="5"/>
      <c r="K778" s="5">
        <v>211</v>
      </c>
      <c r="L778" s="5">
        <v>25</v>
      </c>
      <c r="M778" s="5">
        <v>3</v>
      </c>
      <c r="N778" s="5" t="s">
        <v>6</v>
      </c>
      <c r="O778" s="5">
        <v>2</v>
      </c>
      <c r="P778" s="5">
        <f>ROUND(Source!DQ752,O778)</f>
        <v>39213.97</v>
      </c>
      <c r="Q778" s="5"/>
      <c r="R778" s="5"/>
      <c r="S778" s="5"/>
      <c r="T778" s="5"/>
      <c r="U778" s="5"/>
      <c r="V778" s="5"/>
      <c r="W778" s="5"/>
    </row>
    <row r="779" spans="1:206" x14ac:dyDescent="0.2">
      <c r="A779" s="5">
        <v>50</v>
      </c>
      <c r="B779" s="5">
        <v>0</v>
      </c>
      <c r="C779" s="5">
        <v>0</v>
      </c>
      <c r="D779" s="5">
        <v>1</v>
      </c>
      <c r="E779" s="5">
        <v>0</v>
      </c>
      <c r="F779" s="5">
        <f>ROUND(Source!AR752,O779)</f>
        <v>110530.88</v>
      </c>
      <c r="G779" s="5" t="s">
        <v>419</v>
      </c>
      <c r="H779" s="5" t="s">
        <v>420</v>
      </c>
      <c r="I779" s="5"/>
      <c r="J779" s="5"/>
      <c r="K779" s="5">
        <v>224</v>
      </c>
      <c r="L779" s="5">
        <v>26</v>
      </c>
      <c r="M779" s="5">
        <v>3</v>
      </c>
      <c r="N779" s="5" t="s">
        <v>6</v>
      </c>
      <c r="O779" s="5">
        <v>2</v>
      </c>
      <c r="P779" s="5">
        <f>ROUND(Source!EJ752,O779)</f>
        <v>790018.05</v>
      </c>
      <c r="Q779" s="5"/>
      <c r="R779" s="5"/>
      <c r="S779" s="5"/>
      <c r="T779" s="5"/>
      <c r="U779" s="5"/>
      <c r="V779" s="5"/>
      <c r="W779" s="5"/>
    </row>
    <row r="780" spans="1:206" x14ac:dyDescent="0.2">
      <c r="A780" s="5">
        <v>50</v>
      </c>
      <c r="B780" s="5">
        <v>1</v>
      </c>
      <c r="C780" s="5">
        <v>0</v>
      </c>
      <c r="D780" s="5">
        <v>2</v>
      </c>
      <c r="E780" s="5">
        <v>0</v>
      </c>
      <c r="F780" s="5">
        <f>ROUND(F779,O780)</f>
        <v>110530.88</v>
      </c>
      <c r="G780" s="5" t="s">
        <v>1018</v>
      </c>
      <c r="H780" s="5" t="s">
        <v>419</v>
      </c>
      <c r="I780" s="5"/>
      <c r="J780" s="5"/>
      <c r="K780" s="5">
        <v>212</v>
      </c>
      <c r="L780" s="5">
        <v>27</v>
      </c>
      <c r="M780" s="5">
        <v>0</v>
      </c>
      <c r="N780" s="5" t="s">
        <v>6</v>
      </c>
      <c r="O780" s="5">
        <v>2</v>
      </c>
      <c r="P780" s="5">
        <f>ROUND(P779,O780)</f>
        <v>790018.05</v>
      </c>
      <c r="Q780" s="5"/>
      <c r="R780" s="5"/>
      <c r="S780" s="5"/>
      <c r="T780" s="5"/>
      <c r="U780" s="5"/>
      <c r="V780" s="5"/>
      <c r="W780" s="5"/>
    </row>
    <row r="781" spans="1:206" x14ac:dyDescent="0.2">
      <c r="A781" s="5">
        <v>50</v>
      </c>
      <c r="B781" s="5">
        <v>1</v>
      </c>
      <c r="C781" s="5">
        <v>0</v>
      </c>
      <c r="D781" s="5">
        <v>2</v>
      </c>
      <c r="E781" s="5">
        <v>0</v>
      </c>
      <c r="F781" s="5">
        <f>ROUND(F780*0.18,O781)</f>
        <v>19895.560000000001</v>
      </c>
      <c r="G781" s="5" t="s">
        <v>1019</v>
      </c>
      <c r="H781" s="5" t="s">
        <v>1020</v>
      </c>
      <c r="I781" s="5"/>
      <c r="J781" s="5"/>
      <c r="K781" s="5">
        <v>212</v>
      </c>
      <c r="L781" s="5">
        <v>28</v>
      </c>
      <c r="M781" s="5">
        <v>0</v>
      </c>
      <c r="N781" s="5" t="s">
        <v>6</v>
      </c>
      <c r="O781" s="5">
        <v>2</v>
      </c>
      <c r="P781" s="5">
        <f>ROUND(P780*0.18,O781)</f>
        <v>142203.25</v>
      </c>
      <c r="Q781" s="5"/>
      <c r="R781" s="5"/>
      <c r="S781" s="5"/>
      <c r="T781" s="5"/>
      <c r="U781" s="5"/>
      <c r="V781" s="5"/>
      <c r="W781" s="5"/>
    </row>
    <row r="782" spans="1:206" x14ac:dyDescent="0.2">
      <c r="A782" s="5">
        <v>50</v>
      </c>
      <c r="B782" s="5">
        <v>1</v>
      </c>
      <c r="C782" s="5">
        <v>0</v>
      </c>
      <c r="D782" s="5">
        <v>2</v>
      </c>
      <c r="E782" s="5">
        <v>224</v>
      </c>
      <c r="F782" s="5">
        <f>ROUND(F780+F781,O782)</f>
        <v>130426.44</v>
      </c>
      <c r="G782" s="5" t="s">
        <v>1021</v>
      </c>
      <c r="H782" s="5" t="s">
        <v>1022</v>
      </c>
      <c r="I782" s="5"/>
      <c r="J782" s="5"/>
      <c r="K782" s="5">
        <v>212</v>
      </c>
      <c r="L782" s="5">
        <v>29</v>
      </c>
      <c r="M782" s="5">
        <v>0</v>
      </c>
      <c r="N782" s="5" t="s">
        <v>6</v>
      </c>
      <c r="O782" s="5">
        <v>2</v>
      </c>
      <c r="P782" s="5">
        <f>ROUND(P780+P781,O782)</f>
        <v>932221.3</v>
      </c>
      <c r="Q782" s="5"/>
      <c r="R782" s="5"/>
      <c r="S782" s="5"/>
      <c r="T782" s="5"/>
      <c r="U782" s="5"/>
      <c r="V782" s="5"/>
      <c r="W782" s="5"/>
    </row>
    <row r="784" spans="1:206" x14ac:dyDescent="0.2">
      <c r="A784" s="3">
        <v>51</v>
      </c>
      <c r="B784" s="3">
        <f>B12</f>
        <v>845</v>
      </c>
      <c r="C784" s="3">
        <f>A12</f>
        <v>1</v>
      </c>
      <c r="D784" s="3">
        <f>ROW(A12)</f>
        <v>12</v>
      </c>
      <c r="E784" s="3"/>
      <c r="F784" s="3" t="str">
        <f>IF(F12&lt;&gt;"",F12,"")</f>
        <v>Новый объект_(Копия)</v>
      </c>
      <c r="G784" s="3" t="str">
        <f>IF(G12&lt;&gt;"",G12,"")</f>
        <v>Капитальный ремонт помещений С-6 2-го этажа НВПК НИЯУ МИФИ_</v>
      </c>
      <c r="H784" s="3">
        <v>0</v>
      </c>
      <c r="I784" s="3"/>
      <c r="J784" s="3"/>
      <c r="K784" s="3"/>
      <c r="L784" s="3"/>
      <c r="M784" s="3"/>
      <c r="N784" s="3"/>
      <c r="O784" s="3">
        <f t="shared" ref="O784:T784" si="820">ROUND(O752,2)</f>
        <v>94885.45</v>
      </c>
      <c r="P784" s="3">
        <f t="shared" si="820"/>
        <v>84429.86</v>
      </c>
      <c r="Q784" s="3">
        <f t="shared" si="820"/>
        <v>1247.5999999999999</v>
      </c>
      <c r="R784" s="3">
        <f t="shared" si="820"/>
        <v>208.79</v>
      </c>
      <c r="S784" s="3">
        <f t="shared" si="820"/>
        <v>9207.99</v>
      </c>
      <c r="T784" s="3">
        <f t="shared" si="820"/>
        <v>0</v>
      </c>
      <c r="U784" s="3">
        <f>U752</f>
        <v>1023.88198755</v>
      </c>
      <c r="V784" s="3">
        <f>V752</f>
        <v>17.269583000000001</v>
      </c>
      <c r="W784" s="3">
        <f>ROUND(W752,2)</f>
        <v>0</v>
      </c>
      <c r="X784" s="3">
        <f>ROUND(X752,2)</f>
        <v>9308.24</v>
      </c>
      <c r="Y784" s="3">
        <f>ROUND(Y752,2)</f>
        <v>5446.99</v>
      </c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>
        <f t="shared" ref="AO784:BC784" si="821">ROUND(AO752,2)</f>
        <v>0</v>
      </c>
      <c r="AP784" s="3">
        <f t="shared" si="821"/>
        <v>0</v>
      </c>
      <c r="AQ784" s="3">
        <f t="shared" si="821"/>
        <v>0</v>
      </c>
      <c r="AR784" s="3">
        <f t="shared" si="821"/>
        <v>110530.88</v>
      </c>
      <c r="AS784" s="3">
        <f t="shared" si="821"/>
        <v>96500.73</v>
      </c>
      <c r="AT784" s="3">
        <f t="shared" si="821"/>
        <v>13670.09</v>
      </c>
      <c r="AU784" s="3">
        <f t="shared" si="821"/>
        <v>360.06</v>
      </c>
      <c r="AV784" s="3">
        <f t="shared" si="821"/>
        <v>84429.86</v>
      </c>
      <c r="AW784" s="3">
        <f t="shared" si="821"/>
        <v>84429.86</v>
      </c>
      <c r="AX784" s="3">
        <f t="shared" si="821"/>
        <v>0</v>
      </c>
      <c r="AY784" s="3">
        <f t="shared" si="821"/>
        <v>84429.86</v>
      </c>
      <c r="AZ784" s="3">
        <f t="shared" si="821"/>
        <v>0</v>
      </c>
      <c r="BA784" s="3">
        <f t="shared" si="821"/>
        <v>0</v>
      </c>
      <c r="BB784" s="3">
        <f t="shared" si="821"/>
        <v>0</v>
      </c>
      <c r="BC784" s="3">
        <f t="shared" si="821"/>
        <v>0</v>
      </c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4">
        <f t="shared" ref="DG784:DL784" si="822">ROUND(DG752,2)</f>
        <v>677476</v>
      </c>
      <c r="DH784" s="4">
        <f t="shared" si="822"/>
        <v>601984.65</v>
      </c>
      <c r="DI784" s="4">
        <f t="shared" si="822"/>
        <v>8895.2999999999993</v>
      </c>
      <c r="DJ784" s="4">
        <f t="shared" si="822"/>
        <v>1488.59</v>
      </c>
      <c r="DK784" s="4">
        <f t="shared" si="822"/>
        <v>66596.05</v>
      </c>
      <c r="DL784" s="4">
        <f t="shared" si="822"/>
        <v>0</v>
      </c>
      <c r="DM784" s="4">
        <f>DM752</f>
        <v>1023.88198755</v>
      </c>
      <c r="DN784" s="4">
        <f>DN752</f>
        <v>17.269583000000001</v>
      </c>
      <c r="DO784" s="4">
        <f>ROUND(DO752,2)</f>
        <v>0</v>
      </c>
      <c r="DP784" s="4">
        <f>ROUND(DP752,2)</f>
        <v>66980.899999999994</v>
      </c>
      <c r="DQ784" s="4">
        <f>ROUND(DQ752,2)</f>
        <v>39213.97</v>
      </c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>
        <f t="shared" ref="EG784:EU784" si="823">ROUND(EG752,2)</f>
        <v>0</v>
      </c>
      <c r="EH784" s="4">
        <f t="shared" si="823"/>
        <v>0</v>
      </c>
      <c r="EI784" s="4">
        <f t="shared" si="823"/>
        <v>0</v>
      </c>
      <c r="EJ784" s="4">
        <f t="shared" si="823"/>
        <v>790018.05</v>
      </c>
      <c r="EK784" s="4">
        <f t="shared" si="823"/>
        <v>688049.82</v>
      </c>
      <c r="EL784" s="4">
        <f t="shared" si="823"/>
        <v>97467.35</v>
      </c>
      <c r="EM784" s="4">
        <f t="shared" si="823"/>
        <v>4500.88</v>
      </c>
      <c r="EN784" s="4">
        <f t="shared" si="823"/>
        <v>601984.65</v>
      </c>
      <c r="EO784" s="4">
        <f t="shared" si="823"/>
        <v>601984.65</v>
      </c>
      <c r="EP784" s="4">
        <f t="shared" si="823"/>
        <v>0</v>
      </c>
      <c r="EQ784" s="4">
        <f t="shared" si="823"/>
        <v>601984.65</v>
      </c>
      <c r="ER784" s="4">
        <f t="shared" si="823"/>
        <v>0</v>
      </c>
      <c r="ES784" s="4">
        <f t="shared" si="823"/>
        <v>0</v>
      </c>
      <c r="ET784" s="4">
        <f t="shared" si="823"/>
        <v>0</v>
      </c>
      <c r="EU784" s="4">
        <f t="shared" si="823"/>
        <v>0</v>
      </c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  <c r="GP784" s="4"/>
      <c r="GQ784" s="4"/>
      <c r="GR784" s="4"/>
      <c r="GS784" s="4"/>
      <c r="GT784" s="4"/>
      <c r="GU784" s="4"/>
      <c r="GV784" s="4"/>
      <c r="GW784" s="4"/>
      <c r="GX784" s="4">
        <v>0</v>
      </c>
    </row>
    <row r="786" spans="1:23" x14ac:dyDescent="0.2">
      <c r="A786" s="5">
        <v>50</v>
      </c>
      <c r="B786" s="5">
        <v>0</v>
      </c>
      <c r="C786" s="5">
        <v>0</v>
      </c>
      <c r="D786" s="5">
        <v>1</v>
      </c>
      <c r="E786" s="5">
        <v>201</v>
      </c>
      <c r="F786" s="5">
        <f>ROUND(Source!O784,O786)</f>
        <v>94885.45</v>
      </c>
      <c r="G786" s="5" t="s">
        <v>369</v>
      </c>
      <c r="H786" s="5" t="s">
        <v>370</v>
      </c>
      <c r="I786" s="5"/>
      <c r="J786" s="5"/>
      <c r="K786" s="5">
        <v>201</v>
      </c>
      <c r="L786" s="5">
        <v>1</v>
      </c>
      <c r="M786" s="5">
        <v>3</v>
      </c>
      <c r="N786" s="5" t="s">
        <v>6</v>
      </c>
      <c r="O786" s="5">
        <v>2</v>
      </c>
      <c r="P786" s="5">
        <f>ROUND(Source!DG784,O786)</f>
        <v>677476</v>
      </c>
      <c r="Q786" s="5"/>
      <c r="R786" s="5"/>
      <c r="S786" s="5"/>
      <c r="T786" s="5"/>
      <c r="U786" s="5"/>
      <c r="V786" s="5"/>
      <c r="W786" s="5"/>
    </row>
    <row r="787" spans="1:23" x14ac:dyDescent="0.2">
      <c r="A787" s="5">
        <v>50</v>
      </c>
      <c r="B787" s="5">
        <v>0</v>
      </c>
      <c r="C787" s="5">
        <v>0</v>
      </c>
      <c r="D787" s="5">
        <v>1</v>
      </c>
      <c r="E787" s="5">
        <v>202</v>
      </c>
      <c r="F787" s="5">
        <f>ROUND(Source!P784,O787)</f>
        <v>84429.86</v>
      </c>
      <c r="G787" s="5" t="s">
        <v>371</v>
      </c>
      <c r="H787" s="5" t="s">
        <v>372</v>
      </c>
      <c r="I787" s="5"/>
      <c r="J787" s="5"/>
      <c r="K787" s="5">
        <v>202</v>
      </c>
      <c r="L787" s="5">
        <v>2</v>
      </c>
      <c r="M787" s="5">
        <v>3</v>
      </c>
      <c r="N787" s="5" t="s">
        <v>6</v>
      </c>
      <c r="O787" s="5">
        <v>2</v>
      </c>
      <c r="P787" s="5">
        <f>ROUND(Source!DH784,O787)</f>
        <v>601984.65</v>
      </c>
      <c r="Q787" s="5"/>
      <c r="R787" s="5"/>
      <c r="S787" s="5"/>
      <c r="T787" s="5"/>
      <c r="U787" s="5"/>
      <c r="V787" s="5"/>
      <c r="W787" s="5"/>
    </row>
    <row r="788" spans="1:23" x14ac:dyDescent="0.2">
      <c r="A788" s="5">
        <v>50</v>
      </c>
      <c r="B788" s="5">
        <v>0</v>
      </c>
      <c r="C788" s="5">
        <v>0</v>
      </c>
      <c r="D788" s="5">
        <v>1</v>
      </c>
      <c r="E788" s="5">
        <v>222</v>
      </c>
      <c r="F788" s="5">
        <f>ROUND(Source!AO784,O788)</f>
        <v>0</v>
      </c>
      <c r="G788" s="5" t="s">
        <v>373</v>
      </c>
      <c r="H788" s="5" t="s">
        <v>374</v>
      </c>
      <c r="I788" s="5"/>
      <c r="J788" s="5"/>
      <c r="K788" s="5">
        <v>222</v>
      </c>
      <c r="L788" s="5">
        <v>3</v>
      </c>
      <c r="M788" s="5">
        <v>3</v>
      </c>
      <c r="N788" s="5" t="s">
        <v>6</v>
      </c>
      <c r="O788" s="5">
        <v>2</v>
      </c>
      <c r="P788" s="5">
        <f>ROUND(Source!EG784,O788)</f>
        <v>0</v>
      </c>
      <c r="Q788" s="5"/>
      <c r="R788" s="5"/>
      <c r="S788" s="5"/>
      <c r="T788" s="5"/>
      <c r="U788" s="5"/>
      <c r="V788" s="5"/>
      <c r="W788" s="5"/>
    </row>
    <row r="789" spans="1:23" x14ac:dyDescent="0.2">
      <c r="A789" s="5">
        <v>50</v>
      </c>
      <c r="B789" s="5">
        <v>0</v>
      </c>
      <c r="C789" s="5">
        <v>0</v>
      </c>
      <c r="D789" s="5">
        <v>1</v>
      </c>
      <c r="E789" s="5">
        <v>225</v>
      </c>
      <c r="F789" s="5">
        <f>ROUND(Source!AV784,O789)</f>
        <v>84429.86</v>
      </c>
      <c r="G789" s="5" t="s">
        <v>375</v>
      </c>
      <c r="H789" s="5" t="s">
        <v>376</v>
      </c>
      <c r="I789" s="5"/>
      <c r="J789" s="5"/>
      <c r="K789" s="5">
        <v>225</v>
      </c>
      <c r="L789" s="5">
        <v>4</v>
      </c>
      <c r="M789" s="5">
        <v>3</v>
      </c>
      <c r="N789" s="5" t="s">
        <v>6</v>
      </c>
      <c r="O789" s="5">
        <v>2</v>
      </c>
      <c r="P789" s="5">
        <f>ROUND(Source!EN784,O789)</f>
        <v>601984.65</v>
      </c>
      <c r="Q789" s="5"/>
      <c r="R789" s="5"/>
      <c r="S789" s="5"/>
      <c r="T789" s="5"/>
      <c r="U789" s="5"/>
      <c r="V789" s="5"/>
      <c r="W789" s="5"/>
    </row>
    <row r="790" spans="1:23" x14ac:dyDescent="0.2">
      <c r="A790" s="5">
        <v>50</v>
      </c>
      <c r="B790" s="5">
        <v>0</v>
      </c>
      <c r="C790" s="5">
        <v>0</v>
      </c>
      <c r="D790" s="5">
        <v>1</v>
      </c>
      <c r="E790" s="5">
        <v>226</v>
      </c>
      <c r="F790" s="5">
        <f>ROUND(Source!AW784,O790)</f>
        <v>84429.86</v>
      </c>
      <c r="G790" s="5" t="s">
        <v>377</v>
      </c>
      <c r="H790" s="5" t="s">
        <v>378</v>
      </c>
      <c r="I790" s="5"/>
      <c r="J790" s="5"/>
      <c r="K790" s="5">
        <v>226</v>
      </c>
      <c r="L790" s="5">
        <v>5</v>
      </c>
      <c r="M790" s="5">
        <v>3</v>
      </c>
      <c r="N790" s="5" t="s">
        <v>6</v>
      </c>
      <c r="O790" s="5">
        <v>2</v>
      </c>
      <c r="P790" s="5">
        <f>ROUND(Source!EO784,O790)</f>
        <v>601984.65</v>
      </c>
      <c r="Q790" s="5"/>
      <c r="R790" s="5"/>
      <c r="S790" s="5"/>
      <c r="T790" s="5"/>
      <c r="U790" s="5"/>
      <c r="V790" s="5"/>
      <c r="W790" s="5"/>
    </row>
    <row r="791" spans="1:23" x14ac:dyDescent="0.2">
      <c r="A791" s="5">
        <v>50</v>
      </c>
      <c r="B791" s="5">
        <v>0</v>
      </c>
      <c r="C791" s="5">
        <v>0</v>
      </c>
      <c r="D791" s="5">
        <v>1</v>
      </c>
      <c r="E791" s="5">
        <v>227</v>
      </c>
      <c r="F791" s="5">
        <f>ROUND(Source!AX784,O791)</f>
        <v>0</v>
      </c>
      <c r="G791" s="5" t="s">
        <v>379</v>
      </c>
      <c r="H791" s="5" t="s">
        <v>380</v>
      </c>
      <c r="I791" s="5"/>
      <c r="J791" s="5"/>
      <c r="K791" s="5">
        <v>227</v>
      </c>
      <c r="L791" s="5">
        <v>6</v>
      </c>
      <c r="M791" s="5">
        <v>3</v>
      </c>
      <c r="N791" s="5" t="s">
        <v>6</v>
      </c>
      <c r="O791" s="5">
        <v>2</v>
      </c>
      <c r="P791" s="5">
        <f>ROUND(Source!EP784,O791)</f>
        <v>0</v>
      </c>
      <c r="Q791" s="5"/>
      <c r="R791" s="5"/>
      <c r="S791" s="5"/>
      <c r="T791" s="5"/>
      <c r="U791" s="5"/>
      <c r="V791" s="5"/>
      <c r="W791" s="5"/>
    </row>
    <row r="792" spans="1:23" x14ac:dyDescent="0.2">
      <c r="A792" s="5">
        <v>50</v>
      </c>
      <c r="B792" s="5">
        <v>0</v>
      </c>
      <c r="C792" s="5">
        <v>0</v>
      </c>
      <c r="D792" s="5">
        <v>1</v>
      </c>
      <c r="E792" s="5">
        <v>228</v>
      </c>
      <c r="F792" s="5">
        <f>ROUND(Source!AY784,O792)</f>
        <v>84429.86</v>
      </c>
      <c r="G792" s="5" t="s">
        <v>381</v>
      </c>
      <c r="H792" s="5" t="s">
        <v>382</v>
      </c>
      <c r="I792" s="5"/>
      <c r="J792" s="5"/>
      <c r="K792" s="5">
        <v>228</v>
      </c>
      <c r="L792" s="5">
        <v>7</v>
      </c>
      <c r="M792" s="5">
        <v>3</v>
      </c>
      <c r="N792" s="5" t="s">
        <v>6</v>
      </c>
      <c r="O792" s="5">
        <v>2</v>
      </c>
      <c r="P792" s="5">
        <f>ROUND(Source!EQ784,O792)</f>
        <v>601984.65</v>
      </c>
      <c r="Q792" s="5"/>
      <c r="R792" s="5"/>
      <c r="S792" s="5"/>
      <c r="T792" s="5"/>
      <c r="U792" s="5"/>
      <c r="V792" s="5"/>
      <c r="W792" s="5"/>
    </row>
    <row r="793" spans="1:23" x14ac:dyDescent="0.2">
      <c r="A793" s="5">
        <v>50</v>
      </c>
      <c r="B793" s="5">
        <v>0</v>
      </c>
      <c r="C793" s="5">
        <v>0</v>
      </c>
      <c r="D793" s="5">
        <v>1</v>
      </c>
      <c r="E793" s="5">
        <v>216</v>
      </c>
      <c r="F793" s="5">
        <f>ROUND(Source!AP784,O793)</f>
        <v>0</v>
      </c>
      <c r="G793" s="5" t="s">
        <v>383</v>
      </c>
      <c r="H793" s="5" t="s">
        <v>384</v>
      </c>
      <c r="I793" s="5"/>
      <c r="J793" s="5"/>
      <c r="K793" s="5">
        <v>216</v>
      </c>
      <c r="L793" s="5">
        <v>8</v>
      </c>
      <c r="M793" s="5">
        <v>3</v>
      </c>
      <c r="N793" s="5" t="s">
        <v>6</v>
      </c>
      <c r="O793" s="5">
        <v>2</v>
      </c>
      <c r="P793" s="5">
        <f>ROUND(Source!EH784,O793)</f>
        <v>0</v>
      </c>
      <c r="Q793" s="5"/>
      <c r="R793" s="5"/>
      <c r="S793" s="5"/>
      <c r="T793" s="5"/>
      <c r="U793" s="5"/>
      <c r="V793" s="5"/>
      <c r="W793" s="5"/>
    </row>
    <row r="794" spans="1:23" x14ac:dyDescent="0.2">
      <c r="A794" s="5">
        <v>50</v>
      </c>
      <c r="B794" s="5">
        <v>0</v>
      </c>
      <c r="C794" s="5">
        <v>0</v>
      </c>
      <c r="D794" s="5">
        <v>1</v>
      </c>
      <c r="E794" s="5">
        <v>223</v>
      </c>
      <c r="F794" s="5">
        <f>ROUND(Source!AQ784,O794)</f>
        <v>0</v>
      </c>
      <c r="G794" s="5" t="s">
        <v>385</v>
      </c>
      <c r="H794" s="5" t="s">
        <v>386</v>
      </c>
      <c r="I794" s="5"/>
      <c r="J794" s="5"/>
      <c r="K794" s="5">
        <v>223</v>
      </c>
      <c r="L794" s="5">
        <v>9</v>
      </c>
      <c r="M794" s="5">
        <v>3</v>
      </c>
      <c r="N794" s="5" t="s">
        <v>6</v>
      </c>
      <c r="O794" s="5">
        <v>2</v>
      </c>
      <c r="P794" s="5">
        <f>ROUND(Source!EI784,O794)</f>
        <v>0</v>
      </c>
      <c r="Q794" s="5"/>
      <c r="R794" s="5"/>
      <c r="S794" s="5"/>
      <c r="T794" s="5"/>
      <c r="U794" s="5"/>
      <c r="V794" s="5"/>
      <c r="W794" s="5"/>
    </row>
    <row r="795" spans="1:23" x14ac:dyDescent="0.2">
      <c r="A795" s="5">
        <v>50</v>
      </c>
      <c r="B795" s="5">
        <v>0</v>
      </c>
      <c r="C795" s="5">
        <v>0</v>
      </c>
      <c r="D795" s="5">
        <v>1</v>
      </c>
      <c r="E795" s="5">
        <v>229</v>
      </c>
      <c r="F795" s="5">
        <f>ROUND(Source!AZ784,O795)</f>
        <v>0</v>
      </c>
      <c r="G795" s="5" t="s">
        <v>387</v>
      </c>
      <c r="H795" s="5" t="s">
        <v>388</v>
      </c>
      <c r="I795" s="5"/>
      <c r="J795" s="5"/>
      <c r="K795" s="5">
        <v>229</v>
      </c>
      <c r="L795" s="5">
        <v>10</v>
      </c>
      <c r="M795" s="5">
        <v>3</v>
      </c>
      <c r="N795" s="5" t="s">
        <v>6</v>
      </c>
      <c r="O795" s="5">
        <v>2</v>
      </c>
      <c r="P795" s="5">
        <f>ROUND(Source!ER784,O795)</f>
        <v>0</v>
      </c>
      <c r="Q795" s="5"/>
      <c r="R795" s="5"/>
      <c r="S795" s="5"/>
      <c r="T795" s="5"/>
      <c r="U795" s="5"/>
      <c r="V795" s="5"/>
      <c r="W795" s="5"/>
    </row>
    <row r="796" spans="1:23" x14ac:dyDescent="0.2">
      <c r="A796" s="5">
        <v>50</v>
      </c>
      <c r="B796" s="5">
        <v>0</v>
      </c>
      <c r="C796" s="5">
        <v>0</v>
      </c>
      <c r="D796" s="5">
        <v>1</v>
      </c>
      <c r="E796" s="5">
        <v>203</v>
      </c>
      <c r="F796" s="5">
        <f>ROUND(Source!Q784,O796)</f>
        <v>1247.5999999999999</v>
      </c>
      <c r="G796" s="5" t="s">
        <v>389</v>
      </c>
      <c r="H796" s="5" t="s">
        <v>390</v>
      </c>
      <c r="I796" s="5"/>
      <c r="J796" s="5"/>
      <c r="K796" s="5">
        <v>203</v>
      </c>
      <c r="L796" s="5">
        <v>11</v>
      </c>
      <c r="M796" s="5">
        <v>3</v>
      </c>
      <c r="N796" s="5" t="s">
        <v>6</v>
      </c>
      <c r="O796" s="5">
        <v>2</v>
      </c>
      <c r="P796" s="5">
        <f>ROUND(Source!DI784,O796)</f>
        <v>8895.2999999999993</v>
      </c>
      <c r="Q796" s="5"/>
      <c r="R796" s="5"/>
      <c r="S796" s="5"/>
      <c r="T796" s="5"/>
      <c r="U796" s="5"/>
      <c r="V796" s="5"/>
      <c r="W796" s="5"/>
    </row>
    <row r="797" spans="1:23" x14ac:dyDescent="0.2">
      <c r="A797" s="5">
        <v>50</v>
      </c>
      <c r="B797" s="5">
        <v>0</v>
      </c>
      <c r="C797" s="5">
        <v>0</v>
      </c>
      <c r="D797" s="5">
        <v>1</v>
      </c>
      <c r="E797" s="5">
        <v>231</v>
      </c>
      <c r="F797" s="5">
        <f>ROUND(Source!BB784,O797)</f>
        <v>0</v>
      </c>
      <c r="G797" s="5" t="s">
        <v>391</v>
      </c>
      <c r="H797" s="5" t="s">
        <v>392</v>
      </c>
      <c r="I797" s="5"/>
      <c r="J797" s="5"/>
      <c r="K797" s="5">
        <v>231</v>
      </c>
      <c r="L797" s="5">
        <v>12</v>
      </c>
      <c r="M797" s="5">
        <v>3</v>
      </c>
      <c r="N797" s="5" t="s">
        <v>6</v>
      </c>
      <c r="O797" s="5">
        <v>2</v>
      </c>
      <c r="P797" s="5">
        <f>ROUND(Source!ET784,O797)</f>
        <v>0</v>
      </c>
      <c r="Q797" s="5"/>
      <c r="R797" s="5"/>
      <c r="S797" s="5"/>
      <c r="T797" s="5"/>
      <c r="U797" s="5"/>
      <c r="V797" s="5"/>
      <c r="W797" s="5"/>
    </row>
    <row r="798" spans="1:23" x14ac:dyDescent="0.2">
      <c r="A798" s="5">
        <v>50</v>
      </c>
      <c r="B798" s="5">
        <v>0</v>
      </c>
      <c r="C798" s="5">
        <v>0</v>
      </c>
      <c r="D798" s="5">
        <v>1</v>
      </c>
      <c r="E798" s="5">
        <v>204</v>
      </c>
      <c r="F798" s="5">
        <f>ROUND(Source!R784,O798)</f>
        <v>208.79</v>
      </c>
      <c r="G798" s="5" t="s">
        <v>393</v>
      </c>
      <c r="H798" s="5" t="s">
        <v>394</v>
      </c>
      <c r="I798" s="5"/>
      <c r="J798" s="5"/>
      <c r="K798" s="5">
        <v>204</v>
      </c>
      <c r="L798" s="5">
        <v>13</v>
      </c>
      <c r="M798" s="5">
        <v>3</v>
      </c>
      <c r="N798" s="5" t="s">
        <v>6</v>
      </c>
      <c r="O798" s="5">
        <v>2</v>
      </c>
      <c r="P798" s="5">
        <f>ROUND(Source!DJ784,O798)</f>
        <v>1488.59</v>
      </c>
      <c r="Q798" s="5"/>
      <c r="R798" s="5"/>
      <c r="S798" s="5"/>
      <c r="T798" s="5"/>
      <c r="U798" s="5"/>
      <c r="V798" s="5"/>
      <c r="W798" s="5"/>
    </row>
    <row r="799" spans="1:23" x14ac:dyDescent="0.2">
      <c r="A799" s="5">
        <v>50</v>
      </c>
      <c r="B799" s="5">
        <v>0</v>
      </c>
      <c r="C799" s="5">
        <v>0</v>
      </c>
      <c r="D799" s="5">
        <v>1</v>
      </c>
      <c r="E799" s="5">
        <v>205</v>
      </c>
      <c r="F799" s="5">
        <f>ROUND(Source!S784,O799)</f>
        <v>9207.99</v>
      </c>
      <c r="G799" s="5" t="s">
        <v>395</v>
      </c>
      <c r="H799" s="5" t="s">
        <v>396</v>
      </c>
      <c r="I799" s="5"/>
      <c r="J799" s="5"/>
      <c r="K799" s="5">
        <v>205</v>
      </c>
      <c r="L799" s="5">
        <v>14</v>
      </c>
      <c r="M799" s="5">
        <v>3</v>
      </c>
      <c r="N799" s="5" t="s">
        <v>6</v>
      </c>
      <c r="O799" s="5">
        <v>2</v>
      </c>
      <c r="P799" s="5">
        <f>ROUND(Source!DK784,O799)</f>
        <v>66596.05</v>
      </c>
      <c r="Q799" s="5"/>
      <c r="R799" s="5"/>
      <c r="S799" s="5"/>
      <c r="T799" s="5"/>
      <c r="U799" s="5"/>
      <c r="V799" s="5"/>
      <c r="W799" s="5"/>
    </row>
    <row r="800" spans="1:23" x14ac:dyDescent="0.2">
      <c r="A800" s="5">
        <v>50</v>
      </c>
      <c r="B800" s="5">
        <v>0</v>
      </c>
      <c r="C800" s="5">
        <v>0</v>
      </c>
      <c r="D800" s="5">
        <v>1</v>
      </c>
      <c r="E800" s="5">
        <v>232</v>
      </c>
      <c r="F800" s="5">
        <f>ROUND(Source!BC784,O800)</f>
        <v>0</v>
      </c>
      <c r="G800" s="5" t="s">
        <v>397</v>
      </c>
      <c r="H800" s="5" t="s">
        <v>398</v>
      </c>
      <c r="I800" s="5"/>
      <c r="J800" s="5"/>
      <c r="K800" s="5">
        <v>232</v>
      </c>
      <c r="L800" s="5">
        <v>15</v>
      </c>
      <c r="M800" s="5">
        <v>3</v>
      </c>
      <c r="N800" s="5" t="s">
        <v>6</v>
      </c>
      <c r="O800" s="5">
        <v>2</v>
      </c>
      <c r="P800" s="5">
        <f>ROUND(Source!EU784,O800)</f>
        <v>0</v>
      </c>
      <c r="Q800" s="5"/>
      <c r="R800" s="5"/>
      <c r="S800" s="5"/>
      <c r="T800" s="5"/>
      <c r="U800" s="5"/>
      <c r="V800" s="5"/>
      <c r="W800" s="5"/>
    </row>
    <row r="801" spans="1:23" x14ac:dyDescent="0.2">
      <c r="A801" s="5">
        <v>50</v>
      </c>
      <c r="B801" s="5">
        <v>0</v>
      </c>
      <c r="C801" s="5">
        <v>0</v>
      </c>
      <c r="D801" s="5">
        <v>1</v>
      </c>
      <c r="E801" s="5">
        <v>214</v>
      </c>
      <c r="F801" s="5">
        <f>ROUND(Source!AS784,O801)</f>
        <v>96500.73</v>
      </c>
      <c r="G801" s="5" t="s">
        <v>399</v>
      </c>
      <c r="H801" s="5" t="s">
        <v>400</v>
      </c>
      <c r="I801" s="5"/>
      <c r="J801" s="5"/>
      <c r="K801" s="5">
        <v>214</v>
      </c>
      <c r="L801" s="5">
        <v>16</v>
      </c>
      <c r="M801" s="5">
        <v>3</v>
      </c>
      <c r="N801" s="5" t="s">
        <v>6</v>
      </c>
      <c r="O801" s="5">
        <v>2</v>
      </c>
      <c r="P801" s="5">
        <f>ROUND(Source!EK784,O801)</f>
        <v>688049.82</v>
      </c>
      <c r="Q801" s="5"/>
      <c r="R801" s="5"/>
      <c r="S801" s="5"/>
      <c r="T801" s="5"/>
      <c r="U801" s="5"/>
      <c r="V801" s="5"/>
      <c r="W801" s="5"/>
    </row>
    <row r="802" spans="1:23" x14ac:dyDescent="0.2">
      <c r="A802" s="5">
        <v>50</v>
      </c>
      <c r="B802" s="5">
        <v>0</v>
      </c>
      <c r="C802" s="5">
        <v>0</v>
      </c>
      <c r="D802" s="5">
        <v>1</v>
      </c>
      <c r="E802" s="5">
        <v>215</v>
      </c>
      <c r="F802" s="5">
        <f>ROUND(Source!AT784,O802)</f>
        <v>13670.09</v>
      </c>
      <c r="G802" s="5" t="s">
        <v>401</v>
      </c>
      <c r="H802" s="5" t="s">
        <v>402</v>
      </c>
      <c r="I802" s="5"/>
      <c r="J802" s="5"/>
      <c r="K802" s="5">
        <v>215</v>
      </c>
      <c r="L802" s="5">
        <v>17</v>
      </c>
      <c r="M802" s="5">
        <v>3</v>
      </c>
      <c r="N802" s="5" t="s">
        <v>6</v>
      </c>
      <c r="O802" s="5">
        <v>2</v>
      </c>
      <c r="P802" s="5">
        <f>ROUND(Source!EL784,O802)</f>
        <v>97467.35</v>
      </c>
      <c r="Q802" s="5"/>
      <c r="R802" s="5"/>
      <c r="S802" s="5"/>
      <c r="T802" s="5"/>
      <c r="U802" s="5"/>
      <c r="V802" s="5"/>
      <c r="W802" s="5"/>
    </row>
    <row r="803" spans="1:23" x14ac:dyDescent="0.2">
      <c r="A803" s="5">
        <v>50</v>
      </c>
      <c r="B803" s="5">
        <v>0</v>
      </c>
      <c r="C803" s="5">
        <v>0</v>
      </c>
      <c r="D803" s="5">
        <v>1</v>
      </c>
      <c r="E803" s="5">
        <v>217</v>
      </c>
      <c r="F803" s="5">
        <f>ROUND(Source!AU784,O803)</f>
        <v>360.06</v>
      </c>
      <c r="G803" s="5" t="s">
        <v>403</v>
      </c>
      <c r="H803" s="5" t="s">
        <v>404</v>
      </c>
      <c r="I803" s="5"/>
      <c r="J803" s="5"/>
      <c r="K803" s="5">
        <v>217</v>
      </c>
      <c r="L803" s="5">
        <v>18</v>
      </c>
      <c r="M803" s="5">
        <v>3</v>
      </c>
      <c r="N803" s="5" t="s">
        <v>6</v>
      </c>
      <c r="O803" s="5">
        <v>2</v>
      </c>
      <c r="P803" s="5">
        <f>ROUND(Source!EM784,O803)</f>
        <v>4500.88</v>
      </c>
      <c r="Q803" s="5"/>
      <c r="R803" s="5"/>
      <c r="S803" s="5"/>
      <c r="T803" s="5"/>
      <c r="U803" s="5"/>
      <c r="V803" s="5"/>
      <c r="W803" s="5"/>
    </row>
    <row r="804" spans="1:23" x14ac:dyDescent="0.2">
      <c r="A804" s="5">
        <v>50</v>
      </c>
      <c r="B804" s="5">
        <v>0</v>
      </c>
      <c r="C804" s="5">
        <v>0</v>
      </c>
      <c r="D804" s="5">
        <v>1</v>
      </c>
      <c r="E804" s="5">
        <v>230</v>
      </c>
      <c r="F804" s="5">
        <f>ROUND(Source!BA784,O804)</f>
        <v>0</v>
      </c>
      <c r="G804" s="5" t="s">
        <v>405</v>
      </c>
      <c r="H804" s="5" t="s">
        <v>406</v>
      </c>
      <c r="I804" s="5"/>
      <c r="J804" s="5"/>
      <c r="K804" s="5">
        <v>230</v>
      </c>
      <c r="L804" s="5">
        <v>19</v>
      </c>
      <c r="M804" s="5">
        <v>3</v>
      </c>
      <c r="N804" s="5" t="s">
        <v>6</v>
      </c>
      <c r="O804" s="5">
        <v>2</v>
      </c>
      <c r="P804" s="5">
        <f>ROUND(Source!ES784,O804)</f>
        <v>0</v>
      </c>
      <c r="Q804" s="5"/>
      <c r="R804" s="5"/>
      <c r="S804" s="5"/>
      <c r="T804" s="5"/>
      <c r="U804" s="5"/>
      <c r="V804" s="5"/>
      <c r="W804" s="5"/>
    </row>
    <row r="805" spans="1:23" x14ac:dyDescent="0.2">
      <c r="A805" s="5">
        <v>50</v>
      </c>
      <c r="B805" s="5">
        <v>0</v>
      </c>
      <c r="C805" s="5">
        <v>0</v>
      </c>
      <c r="D805" s="5">
        <v>1</v>
      </c>
      <c r="E805" s="5">
        <v>206</v>
      </c>
      <c r="F805" s="5">
        <f>ROUND(Source!T784,O805)</f>
        <v>0</v>
      </c>
      <c r="G805" s="5" t="s">
        <v>407</v>
      </c>
      <c r="H805" s="5" t="s">
        <v>408</v>
      </c>
      <c r="I805" s="5"/>
      <c r="J805" s="5"/>
      <c r="K805" s="5">
        <v>206</v>
      </c>
      <c r="L805" s="5">
        <v>20</v>
      </c>
      <c r="M805" s="5">
        <v>3</v>
      </c>
      <c r="N805" s="5" t="s">
        <v>6</v>
      </c>
      <c r="O805" s="5">
        <v>2</v>
      </c>
      <c r="P805" s="5">
        <f>ROUND(Source!DL784,O805)</f>
        <v>0</v>
      </c>
      <c r="Q805" s="5"/>
      <c r="R805" s="5"/>
      <c r="S805" s="5"/>
      <c r="T805" s="5"/>
      <c r="U805" s="5"/>
      <c r="V805" s="5"/>
      <c r="W805" s="5"/>
    </row>
    <row r="806" spans="1:23" x14ac:dyDescent="0.2">
      <c r="A806" s="5">
        <v>50</v>
      </c>
      <c r="B806" s="5">
        <v>0</v>
      </c>
      <c r="C806" s="5">
        <v>0</v>
      </c>
      <c r="D806" s="5">
        <v>1</v>
      </c>
      <c r="E806" s="5">
        <v>207</v>
      </c>
      <c r="F806" s="5">
        <f>Source!U784</f>
        <v>1023.88198755</v>
      </c>
      <c r="G806" s="5" t="s">
        <v>409</v>
      </c>
      <c r="H806" s="5" t="s">
        <v>410</v>
      </c>
      <c r="I806" s="5"/>
      <c r="J806" s="5"/>
      <c r="K806" s="5">
        <v>207</v>
      </c>
      <c r="L806" s="5">
        <v>21</v>
      </c>
      <c r="M806" s="5">
        <v>3</v>
      </c>
      <c r="N806" s="5" t="s">
        <v>6</v>
      </c>
      <c r="O806" s="5">
        <v>-1</v>
      </c>
      <c r="P806" s="5">
        <f>Source!DM784</f>
        <v>1023.88198755</v>
      </c>
      <c r="Q806" s="5"/>
      <c r="R806" s="5"/>
      <c r="S806" s="5"/>
      <c r="T806" s="5"/>
      <c r="U806" s="5"/>
      <c r="V806" s="5"/>
      <c r="W806" s="5"/>
    </row>
    <row r="807" spans="1:23" x14ac:dyDescent="0.2">
      <c r="A807" s="5">
        <v>50</v>
      </c>
      <c r="B807" s="5">
        <v>0</v>
      </c>
      <c r="C807" s="5">
        <v>0</v>
      </c>
      <c r="D807" s="5">
        <v>1</v>
      </c>
      <c r="E807" s="5">
        <v>208</v>
      </c>
      <c r="F807" s="5">
        <f>Source!V784</f>
        <v>17.269583000000001</v>
      </c>
      <c r="G807" s="5" t="s">
        <v>411</v>
      </c>
      <c r="H807" s="5" t="s">
        <v>412</v>
      </c>
      <c r="I807" s="5"/>
      <c r="J807" s="5"/>
      <c r="K807" s="5">
        <v>208</v>
      </c>
      <c r="L807" s="5">
        <v>22</v>
      </c>
      <c r="M807" s="5">
        <v>3</v>
      </c>
      <c r="N807" s="5" t="s">
        <v>6</v>
      </c>
      <c r="O807" s="5">
        <v>-1</v>
      </c>
      <c r="P807" s="5">
        <f>Source!DN784</f>
        <v>17.269583000000001</v>
      </c>
      <c r="Q807" s="5"/>
      <c r="R807" s="5"/>
      <c r="S807" s="5"/>
      <c r="T807" s="5"/>
      <c r="U807" s="5"/>
      <c r="V807" s="5"/>
      <c r="W807" s="5"/>
    </row>
    <row r="808" spans="1:23" x14ac:dyDescent="0.2">
      <c r="A808" s="5">
        <v>50</v>
      </c>
      <c r="B808" s="5">
        <v>0</v>
      </c>
      <c r="C808" s="5">
        <v>0</v>
      </c>
      <c r="D808" s="5">
        <v>1</v>
      </c>
      <c r="E808" s="5">
        <v>209</v>
      </c>
      <c r="F808" s="5">
        <f>ROUND(Source!W784,O808)</f>
        <v>0</v>
      </c>
      <c r="G808" s="5" t="s">
        <v>413</v>
      </c>
      <c r="H808" s="5" t="s">
        <v>414</v>
      </c>
      <c r="I808" s="5"/>
      <c r="J808" s="5"/>
      <c r="K808" s="5">
        <v>209</v>
      </c>
      <c r="L808" s="5">
        <v>23</v>
      </c>
      <c r="M808" s="5">
        <v>3</v>
      </c>
      <c r="N808" s="5" t="s">
        <v>6</v>
      </c>
      <c r="O808" s="5">
        <v>2</v>
      </c>
      <c r="P808" s="5">
        <f>ROUND(Source!DO784,O808)</f>
        <v>0</v>
      </c>
      <c r="Q808" s="5"/>
      <c r="R808" s="5"/>
      <c r="S808" s="5"/>
      <c r="T808" s="5"/>
      <c r="U808" s="5"/>
      <c r="V808" s="5"/>
      <c r="W808" s="5"/>
    </row>
    <row r="809" spans="1:23" x14ac:dyDescent="0.2">
      <c r="A809" s="5">
        <v>50</v>
      </c>
      <c r="B809" s="5">
        <v>0</v>
      </c>
      <c r="C809" s="5">
        <v>0</v>
      </c>
      <c r="D809" s="5">
        <v>1</v>
      </c>
      <c r="E809" s="5">
        <v>210</v>
      </c>
      <c r="F809" s="5">
        <f>ROUND(Source!X784,O809)</f>
        <v>9308.24</v>
      </c>
      <c r="G809" s="5" t="s">
        <v>415</v>
      </c>
      <c r="H809" s="5" t="s">
        <v>416</v>
      </c>
      <c r="I809" s="5"/>
      <c r="J809" s="5"/>
      <c r="K809" s="5">
        <v>210</v>
      </c>
      <c r="L809" s="5">
        <v>24</v>
      </c>
      <c r="M809" s="5">
        <v>3</v>
      </c>
      <c r="N809" s="5" t="s">
        <v>6</v>
      </c>
      <c r="O809" s="5">
        <v>2</v>
      </c>
      <c r="P809" s="5">
        <f>ROUND(Source!DP784,O809)</f>
        <v>66980.899999999994</v>
      </c>
      <c r="Q809" s="5"/>
      <c r="R809" s="5"/>
      <c r="S809" s="5"/>
      <c r="T809" s="5"/>
      <c r="U809" s="5"/>
      <c r="V809" s="5"/>
      <c r="W809" s="5"/>
    </row>
    <row r="810" spans="1:23" x14ac:dyDescent="0.2">
      <c r="A810" s="5">
        <v>50</v>
      </c>
      <c r="B810" s="5">
        <v>0</v>
      </c>
      <c r="C810" s="5">
        <v>0</v>
      </c>
      <c r="D810" s="5">
        <v>1</v>
      </c>
      <c r="E810" s="5">
        <v>211</v>
      </c>
      <c r="F810" s="5">
        <f>ROUND(Source!Y784,O810)</f>
        <v>5446.99</v>
      </c>
      <c r="G810" s="5" t="s">
        <v>417</v>
      </c>
      <c r="H810" s="5" t="s">
        <v>418</v>
      </c>
      <c r="I810" s="5"/>
      <c r="J810" s="5"/>
      <c r="K810" s="5">
        <v>211</v>
      </c>
      <c r="L810" s="5">
        <v>25</v>
      </c>
      <c r="M810" s="5">
        <v>3</v>
      </c>
      <c r="N810" s="5" t="s">
        <v>6</v>
      </c>
      <c r="O810" s="5">
        <v>2</v>
      </c>
      <c r="P810" s="5">
        <f>ROUND(Source!DQ784,O810)</f>
        <v>39213.97</v>
      </c>
      <c r="Q810" s="5"/>
      <c r="R810" s="5"/>
      <c r="S810" s="5"/>
      <c r="T810" s="5"/>
      <c r="U810" s="5"/>
      <c r="V810" s="5"/>
      <c r="W810" s="5"/>
    </row>
    <row r="811" spans="1:23" x14ac:dyDescent="0.2">
      <c r="A811" s="5">
        <v>50</v>
      </c>
      <c r="B811" s="5">
        <v>0</v>
      </c>
      <c r="C811" s="5">
        <v>0</v>
      </c>
      <c r="D811" s="5">
        <v>1</v>
      </c>
      <c r="E811" s="5">
        <v>0</v>
      </c>
      <c r="F811" s="5">
        <f>ROUND(Source!AR784,O811)</f>
        <v>110530.88</v>
      </c>
      <c r="G811" s="5" t="s">
        <v>419</v>
      </c>
      <c r="H811" s="5" t="s">
        <v>420</v>
      </c>
      <c r="I811" s="5"/>
      <c r="J811" s="5"/>
      <c r="K811" s="5">
        <v>224</v>
      </c>
      <c r="L811" s="5">
        <v>26</v>
      </c>
      <c r="M811" s="5">
        <v>3</v>
      </c>
      <c r="N811" s="5" t="s">
        <v>6</v>
      </c>
      <c r="O811" s="5">
        <v>2</v>
      </c>
      <c r="P811" s="5">
        <f>ROUND(Source!EJ784,O811)</f>
        <v>790018.05</v>
      </c>
      <c r="Q811" s="5"/>
      <c r="R811" s="5"/>
      <c r="S811" s="5"/>
      <c r="T811" s="5"/>
      <c r="U811" s="5"/>
      <c r="V811" s="5"/>
      <c r="W811" s="5"/>
    </row>
    <row r="812" spans="1:23" x14ac:dyDescent="0.2">
      <c r="A812" s="5">
        <v>50</v>
      </c>
      <c r="B812" s="5">
        <v>1</v>
      </c>
      <c r="C812" s="5">
        <v>0</v>
      </c>
      <c r="D812" s="5">
        <v>2</v>
      </c>
      <c r="E812" s="5">
        <v>0</v>
      </c>
      <c r="F812" s="5">
        <f>ROUND(F811,O812)</f>
        <v>110530.88</v>
      </c>
      <c r="G812" s="5" t="s">
        <v>1018</v>
      </c>
      <c r="H812" s="5" t="s">
        <v>419</v>
      </c>
      <c r="I812" s="5"/>
      <c r="J812" s="5"/>
      <c r="K812" s="5">
        <v>212</v>
      </c>
      <c r="L812" s="5">
        <v>27</v>
      </c>
      <c r="M812" s="5">
        <v>0</v>
      </c>
      <c r="N812" s="5" t="s">
        <v>6</v>
      </c>
      <c r="O812" s="5">
        <v>2</v>
      </c>
      <c r="P812" s="5">
        <f>ROUND(P811,O812)</f>
        <v>790018.05</v>
      </c>
      <c r="Q812" s="5"/>
      <c r="R812" s="5"/>
      <c r="S812" s="5"/>
      <c r="T812" s="5"/>
      <c r="U812" s="5"/>
      <c r="V812" s="5"/>
      <c r="W812" s="5"/>
    </row>
    <row r="813" spans="1:23" x14ac:dyDescent="0.2">
      <c r="A813" s="5">
        <v>50</v>
      </c>
      <c r="B813" s="5">
        <v>1</v>
      </c>
      <c r="C813" s="5">
        <v>0</v>
      </c>
      <c r="D813" s="5">
        <v>2</v>
      </c>
      <c r="E813" s="5">
        <v>0</v>
      </c>
      <c r="F813" s="5">
        <f>ROUND(F812*0.18,O813)</f>
        <v>19895.560000000001</v>
      </c>
      <c r="G813" s="5" t="s">
        <v>1019</v>
      </c>
      <c r="H813" s="5" t="s">
        <v>1020</v>
      </c>
      <c r="I813" s="5"/>
      <c r="J813" s="5"/>
      <c r="K813" s="5">
        <v>212</v>
      </c>
      <c r="L813" s="5">
        <v>28</v>
      </c>
      <c r="M813" s="5">
        <v>0</v>
      </c>
      <c r="N813" s="5" t="s">
        <v>6</v>
      </c>
      <c r="O813" s="5">
        <v>2</v>
      </c>
      <c r="P813" s="5">
        <f>ROUND(P812*0.18,O813)</f>
        <v>142203.25</v>
      </c>
      <c r="Q813" s="5"/>
      <c r="R813" s="5"/>
      <c r="S813" s="5"/>
      <c r="T813" s="5"/>
      <c r="U813" s="5"/>
      <c r="V813" s="5"/>
      <c r="W813" s="5"/>
    </row>
    <row r="814" spans="1:23" x14ac:dyDescent="0.2">
      <c r="A814" s="5">
        <v>50</v>
      </c>
      <c r="B814" s="5">
        <v>1</v>
      </c>
      <c r="C814" s="5">
        <v>0</v>
      </c>
      <c r="D814" s="5">
        <v>2</v>
      </c>
      <c r="E814" s="5">
        <v>224</v>
      </c>
      <c r="F814" s="5">
        <f>ROUND(F812+F813,O814)</f>
        <v>130426.44</v>
      </c>
      <c r="G814" s="5" t="s">
        <v>1021</v>
      </c>
      <c r="H814" s="5" t="s">
        <v>1022</v>
      </c>
      <c r="I814" s="5"/>
      <c r="J814" s="5"/>
      <c r="K814" s="5">
        <v>212</v>
      </c>
      <c r="L814" s="5">
        <v>29</v>
      </c>
      <c r="M814" s="5">
        <v>0</v>
      </c>
      <c r="N814" s="5" t="s">
        <v>6</v>
      </c>
      <c r="O814" s="5">
        <v>2</v>
      </c>
      <c r="P814" s="5">
        <f>ROUND(P812+P813,O814)</f>
        <v>932221.3</v>
      </c>
      <c r="Q814" s="5"/>
      <c r="R814" s="5"/>
      <c r="S814" s="5"/>
      <c r="T814" s="5"/>
      <c r="U814" s="5"/>
      <c r="V814" s="5"/>
      <c r="W814" s="5"/>
    </row>
    <row r="817" spans="1:15" x14ac:dyDescent="0.2">
      <c r="A817">
        <v>70</v>
      </c>
      <c r="B817">
        <v>1</v>
      </c>
      <c r="D817">
        <v>1</v>
      </c>
      <c r="E817" t="s">
        <v>1023</v>
      </c>
      <c r="F817" t="s">
        <v>1024</v>
      </c>
      <c r="G817">
        <v>0</v>
      </c>
      <c r="H817">
        <v>0</v>
      </c>
      <c r="I817" t="s">
        <v>6</v>
      </c>
      <c r="J817">
        <v>1</v>
      </c>
      <c r="K817">
        <v>0</v>
      </c>
      <c r="L817" t="s">
        <v>6</v>
      </c>
      <c r="M817" t="s">
        <v>6</v>
      </c>
      <c r="N817">
        <v>0</v>
      </c>
      <c r="O817">
        <v>0</v>
      </c>
    </row>
    <row r="818" spans="1:15" x14ac:dyDescent="0.2">
      <c r="A818">
        <v>70</v>
      </c>
      <c r="B818">
        <v>1</v>
      </c>
      <c r="D818">
        <v>2</v>
      </c>
      <c r="E818" t="s">
        <v>1025</v>
      </c>
      <c r="F818" t="s">
        <v>1026</v>
      </c>
      <c r="G818">
        <v>1</v>
      </c>
      <c r="H818">
        <v>0</v>
      </c>
      <c r="I818" t="s">
        <v>6</v>
      </c>
      <c r="J818">
        <v>1</v>
      </c>
      <c r="K818">
        <v>0</v>
      </c>
      <c r="L818" t="s">
        <v>6</v>
      </c>
      <c r="M818" t="s">
        <v>6</v>
      </c>
      <c r="N818">
        <v>0</v>
      </c>
      <c r="O818">
        <v>1</v>
      </c>
    </row>
    <row r="819" spans="1:15" x14ac:dyDescent="0.2">
      <c r="A819">
        <v>70</v>
      </c>
      <c r="B819">
        <v>1</v>
      </c>
      <c r="D819">
        <v>3</v>
      </c>
      <c r="E819" t="s">
        <v>1027</v>
      </c>
      <c r="F819" t="s">
        <v>1028</v>
      </c>
      <c r="G819">
        <v>0</v>
      </c>
      <c r="H819">
        <v>0</v>
      </c>
      <c r="I819" t="s">
        <v>6</v>
      </c>
      <c r="J819">
        <v>1</v>
      </c>
      <c r="K819">
        <v>0</v>
      </c>
      <c r="L819" t="s">
        <v>6</v>
      </c>
      <c r="M819" t="s">
        <v>6</v>
      </c>
      <c r="N819">
        <v>0</v>
      </c>
      <c r="O819">
        <v>0</v>
      </c>
    </row>
    <row r="820" spans="1:15" x14ac:dyDescent="0.2">
      <c r="A820">
        <v>70</v>
      </c>
      <c r="B820">
        <v>1</v>
      </c>
      <c r="D820">
        <v>4</v>
      </c>
      <c r="E820" t="s">
        <v>1029</v>
      </c>
      <c r="F820" t="s">
        <v>1030</v>
      </c>
      <c r="G820">
        <v>0</v>
      </c>
      <c r="H820">
        <v>0</v>
      </c>
      <c r="I820" t="s">
        <v>1031</v>
      </c>
      <c r="J820">
        <v>0</v>
      </c>
      <c r="K820">
        <v>0</v>
      </c>
      <c r="L820" t="s">
        <v>6</v>
      </c>
      <c r="M820" t="s">
        <v>6</v>
      </c>
      <c r="N820">
        <v>0</v>
      </c>
      <c r="O820">
        <v>0</v>
      </c>
    </row>
    <row r="821" spans="1:15" x14ac:dyDescent="0.2">
      <c r="A821">
        <v>70</v>
      </c>
      <c r="B821">
        <v>1</v>
      </c>
      <c r="D821">
        <v>5</v>
      </c>
      <c r="E821" t="s">
        <v>1032</v>
      </c>
      <c r="F821" t="s">
        <v>1033</v>
      </c>
      <c r="G821">
        <v>0</v>
      </c>
      <c r="H821">
        <v>0</v>
      </c>
      <c r="I821" t="s">
        <v>1034</v>
      </c>
      <c r="J821">
        <v>0</v>
      </c>
      <c r="K821">
        <v>0</v>
      </c>
      <c r="L821" t="s">
        <v>6</v>
      </c>
      <c r="M821" t="s">
        <v>6</v>
      </c>
      <c r="N821">
        <v>0</v>
      </c>
      <c r="O821">
        <v>0</v>
      </c>
    </row>
    <row r="822" spans="1:15" x14ac:dyDescent="0.2">
      <c r="A822">
        <v>70</v>
      </c>
      <c r="B822">
        <v>1</v>
      </c>
      <c r="D822">
        <v>6</v>
      </c>
      <c r="E822" t="s">
        <v>1035</v>
      </c>
      <c r="F822" t="s">
        <v>1036</v>
      </c>
      <c r="G822">
        <v>0</v>
      </c>
      <c r="H822">
        <v>0</v>
      </c>
      <c r="I822" t="s">
        <v>1037</v>
      </c>
      <c r="J822">
        <v>0</v>
      </c>
      <c r="K822">
        <v>0</v>
      </c>
      <c r="L822" t="s">
        <v>6</v>
      </c>
      <c r="M822" t="s">
        <v>6</v>
      </c>
      <c r="N822">
        <v>0</v>
      </c>
      <c r="O822">
        <v>0</v>
      </c>
    </row>
    <row r="823" spans="1:15" x14ac:dyDescent="0.2">
      <c r="A823">
        <v>70</v>
      </c>
      <c r="B823">
        <v>1</v>
      </c>
      <c r="D823">
        <v>7</v>
      </c>
      <c r="E823" t="s">
        <v>1038</v>
      </c>
      <c r="F823" t="s">
        <v>1039</v>
      </c>
      <c r="G823">
        <v>0</v>
      </c>
      <c r="H823">
        <v>0</v>
      </c>
      <c r="I823" t="s">
        <v>6</v>
      </c>
      <c r="J823">
        <v>0</v>
      </c>
      <c r="K823">
        <v>0</v>
      </c>
      <c r="L823" t="s">
        <v>6</v>
      </c>
      <c r="M823" t="s">
        <v>6</v>
      </c>
      <c r="N823">
        <v>0</v>
      </c>
      <c r="O823">
        <v>0</v>
      </c>
    </row>
    <row r="824" spans="1:15" x14ac:dyDescent="0.2">
      <c r="A824">
        <v>70</v>
      </c>
      <c r="B824">
        <v>1</v>
      </c>
      <c r="D824">
        <v>8</v>
      </c>
      <c r="E824" t="s">
        <v>1040</v>
      </c>
      <c r="F824" t="s">
        <v>1041</v>
      </c>
      <c r="G824">
        <v>0</v>
      </c>
      <c r="H824">
        <v>0</v>
      </c>
      <c r="I824" t="s">
        <v>1042</v>
      </c>
      <c r="J824">
        <v>0</v>
      </c>
      <c r="K824">
        <v>0</v>
      </c>
      <c r="L824" t="s">
        <v>6</v>
      </c>
      <c r="M824" t="s">
        <v>6</v>
      </c>
      <c r="N824">
        <v>0</v>
      </c>
      <c r="O824">
        <v>0</v>
      </c>
    </row>
    <row r="825" spans="1:15" x14ac:dyDescent="0.2">
      <c r="A825">
        <v>70</v>
      </c>
      <c r="B825">
        <v>1</v>
      </c>
      <c r="D825">
        <v>9</v>
      </c>
      <c r="E825" t="s">
        <v>1043</v>
      </c>
      <c r="F825" t="s">
        <v>1044</v>
      </c>
      <c r="G825">
        <v>0</v>
      </c>
      <c r="H825">
        <v>0</v>
      </c>
      <c r="I825" t="s">
        <v>1045</v>
      </c>
      <c r="J825">
        <v>0</v>
      </c>
      <c r="K825">
        <v>0</v>
      </c>
      <c r="L825" t="s">
        <v>6</v>
      </c>
      <c r="M825" t="s">
        <v>6</v>
      </c>
      <c r="N825">
        <v>0</v>
      </c>
      <c r="O825">
        <v>0</v>
      </c>
    </row>
    <row r="826" spans="1:15" x14ac:dyDescent="0.2">
      <c r="A826">
        <v>70</v>
      </c>
      <c r="B826">
        <v>1</v>
      </c>
      <c r="D826">
        <v>10</v>
      </c>
      <c r="E826" t="s">
        <v>1046</v>
      </c>
      <c r="F826" t="s">
        <v>1047</v>
      </c>
      <c r="G826">
        <v>0</v>
      </c>
      <c r="H826">
        <v>0</v>
      </c>
      <c r="I826" t="s">
        <v>1048</v>
      </c>
      <c r="J826">
        <v>0</v>
      </c>
      <c r="K826">
        <v>0</v>
      </c>
      <c r="L826" t="s">
        <v>6</v>
      </c>
      <c r="M826" t="s">
        <v>6</v>
      </c>
      <c r="N826">
        <v>0</v>
      </c>
      <c r="O826">
        <v>0</v>
      </c>
    </row>
    <row r="827" spans="1:15" x14ac:dyDescent="0.2">
      <c r="A827">
        <v>70</v>
      </c>
      <c r="B827">
        <v>1</v>
      </c>
      <c r="D827">
        <v>11</v>
      </c>
      <c r="E827" t="s">
        <v>1049</v>
      </c>
      <c r="F827" t="s">
        <v>1050</v>
      </c>
      <c r="G827">
        <v>0</v>
      </c>
      <c r="H827">
        <v>0</v>
      </c>
      <c r="I827" t="s">
        <v>1051</v>
      </c>
      <c r="J827">
        <v>0</v>
      </c>
      <c r="K827">
        <v>0</v>
      </c>
      <c r="L827" t="s">
        <v>6</v>
      </c>
      <c r="M827" t="s">
        <v>6</v>
      </c>
      <c r="N827">
        <v>0</v>
      </c>
      <c r="O827">
        <v>0</v>
      </c>
    </row>
    <row r="828" spans="1:15" x14ac:dyDescent="0.2">
      <c r="A828">
        <v>70</v>
      </c>
      <c r="B828">
        <v>1</v>
      </c>
      <c r="D828">
        <v>12</v>
      </c>
      <c r="E828" t="s">
        <v>1052</v>
      </c>
      <c r="F828" t="s">
        <v>1053</v>
      </c>
      <c r="G828">
        <v>0</v>
      </c>
      <c r="H828">
        <v>0</v>
      </c>
      <c r="I828" t="s">
        <v>6</v>
      </c>
      <c r="J828">
        <v>0</v>
      </c>
      <c r="K828">
        <v>0</v>
      </c>
      <c r="L828" t="s">
        <v>6</v>
      </c>
      <c r="M828" t="s">
        <v>6</v>
      </c>
      <c r="N828">
        <v>0</v>
      </c>
      <c r="O828">
        <v>0</v>
      </c>
    </row>
    <row r="829" spans="1:15" x14ac:dyDescent="0.2">
      <c r="A829">
        <v>70</v>
      </c>
      <c r="B829">
        <v>1</v>
      </c>
      <c r="D829">
        <v>1</v>
      </c>
      <c r="E829" t="s">
        <v>1054</v>
      </c>
      <c r="F829" t="s">
        <v>1055</v>
      </c>
      <c r="G829">
        <v>0.9</v>
      </c>
      <c r="H829">
        <v>1</v>
      </c>
      <c r="I829" t="s">
        <v>1056</v>
      </c>
      <c r="J829">
        <v>0</v>
      </c>
      <c r="K829">
        <v>0</v>
      </c>
      <c r="L829" t="s">
        <v>6</v>
      </c>
      <c r="M829" t="s">
        <v>6</v>
      </c>
      <c r="N829">
        <v>0</v>
      </c>
      <c r="O829">
        <v>0.9</v>
      </c>
    </row>
    <row r="830" spans="1:15" x14ac:dyDescent="0.2">
      <c r="A830">
        <v>70</v>
      </c>
      <c r="B830">
        <v>1</v>
      </c>
      <c r="D830">
        <v>2</v>
      </c>
      <c r="E830" t="s">
        <v>1057</v>
      </c>
      <c r="F830" t="s">
        <v>1058</v>
      </c>
      <c r="G830">
        <v>0.85</v>
      </c>
      <c r="H830">
        <v>1</v>
      </c>
      <c r="I830" t="s">
        <v>1059</v>
      </c>
      <c r="J830">
        <v>0</v>
      </c>
      <c r="K830">
        <v>0</v>
      </c>
      <c r="L830" t="s">
        <v>6</v>
      </c>
      <c r="M830" t="s">
        <v>6</v>
      </c>
      <c r="N830">
        <v>0</v>
      </c>
      <c r="O830">
        <v>0.85</v>
      </c>
    </row>
    <row r="831" spans="1:15" x14ac:dyDescent="0.2">
      <c r="A831">
        <v>70</v>
      </c>
      <c r="B831">
        <v>1</v>
      </c>
      <c r="D831">
        <v>3</v>
      </c>
      <c r="E831" t="s">
        <v>1060</v>
      </c>
      <c r="F831" t="s">
        <v>1061</v>
      </c>
      <c r="G831">
        <v>1</v>
      </c>
      <c r="H831">
        <v>0.85</v>
      </c>
      <c r="I831" t="s">
        <v>1062</v>
      </c>
      <c r="J831">
        <v>0</v>
      </c>
      <c r="K831">
        <v>0</v>
      </c>
      <c r="L831" t="s">
        <v>6</v>
      </c>
      <c r="M831" t="s">
        <v>6</v>
      </c>
      <c r="N831">
        <v>0</v>
      </c>
      <c r="O831">
        <v>1</v>
      </c>
    </row>
    <row r="832" spans="1:15" x14ac:dyDescent="0.2">
      <c r="A832">
        <v>70</v>
      </c>
      <c r="B832">
        <v>1</v>
      </c>
      <c r="D832">
        <v>4</v>
      </c>
      <c r="E832" t="s">
        <v>1063</v>
      </c>
      <c r="F832" t="s">
        <v>1064</v>
      </c>
      <c r="G832">
        <v>1</v>
      </c>
      <c r="H832">
        <v>0</v>
      </c>
      <c r="I832" t="s">
        <v>6</v>
      </c>
      <c r="J832">
        <v>0</v>
      </c>
      <c r="K832">
        <v>0</v>
      </c>
      <c r="L832" t="s">
        <v>6</v>
      </c>
      <c r="M832" t="s">
        <v>6</v>
      </c>
      <c r="N832">
        <v>0</v>
      </c>
      <c r="O832">
        <v>1</v>
      </c>
    </row>
    <row r="833" spans="1:34" x14ac:dyDescent="0.2">
      <c r="A833">
        <v>70</v>
      </c>
      <c r="B833">
        <v>1</v>
      </c>
      <c r="D833">
        <v>5</v>
      </c>
      <c r="E833" t="s">
        <v>1065</v>
      </c>
      <c r="F833" t="s">
        <v>1066</v>
      </c>
      <c r="G833">
        <v>1</v>
      </c>
      <c r="H833">
        <v>0.8</v>
      </c>
      <c r="I833" t="s">
        <v>1067</v>
      </c>
      <c r="J833">
        <v>0</v>
      </c>
      <c r="K833">
        <v>0</v>
      </c>
      <c r="L833" t="s">
        <v>6</v>
      </c>
      <c r="M833" t="s">
        <v>6</v>
      </c>
      <c r="N833">
        <v>0</v>
      </c>
      <c r="O833">
        <v>1</v>
      </c>
    </row>
    <row r="834" spans="1:34" x14ac:dyDescent="0.2">
      <c r="A834">
        <v>70</v>
      </c>
      <c r="B834">
        <v>1</v>
      </c>
      <c r="D834">
        <v>6</v>
      </c>
      <c r="E834" t="s">
        <v>1068</v>
      </c>
      <c r="F834" t="s">
        <v>1069</v>
      </c>
      <c r="G834">
        <v>1</v>
      </c>
      <c r="H834">
        <v>0</v>
      </c>
      <c r="I834" t="s">
        <v>6</v>
      </c>
      <c r="J834">
        <v>0</v>
      </c>
      <c r="K834">
        <v>0</v>
      </c>
      <c r="L834" t="s">
        <v>6</v>
      </c>
      <c r="M834" t="s">
        <v>6</v>
      </c>
      <c r="N834">
        <v>0</v>
      </c>
      <c r="O834">
        <v>0.85</v>
      </c>
    </row>
    <row r="835" spans="1:34" x14ac:dyDescent="0.2">
      <c r="A835">
        <v>70</v>
      </c>
      <c r="B835">
        <v>1</v>
      </c>
      <c r="D835">
        <v>7</v>
      </c>
      <c r="E835" t="s">
        <v>1070</v>
      </c>
      <c r="F835" t="s">
        <v>1071</v>
      </c>
      <c r="G835">
        <v>1</v>
      </c>
      <c r="H835">
        <v>0</v>
      </c>
      <c r="I835" t="s">
        <v>6</v>
      </c>
      <c r="J835">
        <v>0</v>
      </c>
      <c r="K835">
        <v>0</v>
      </c>
      <c r="L835" t="s">
        <v>6</v>
      </c>
      <c r="M835" t="s">
        <v>6</v>
      </c>
      <c r="N835">
        <v>0</v>
      </c>
      <c r="O835">
        <v>0.8</v>
      </c>
    </row>
    <row r="836" spans="1:34" x14ac:dyDescent="0.2">
      <c r="A836">
        <v>70</v>
      </c>
      <c r="B836">
        <v>1</v>
      </c>
      <c r="D836">
        <v>8</v>
      </c>
      <c r="E836" t="s">
        <v>1072</v>
      </c>
      <c r="F836" t="s">
        <v>1073</v>
      </c>
      <c r="G836">
        <v>0.7</v>
      </c>
      <c r="H836">
        <v>0</v>
      </c>
      <c r="I836" t="s">
        <v>6</v>
      </c>
      <c r="J836">
        <v>0</v>
      </c>
      <c r="K836">
        <v>0</v>
      </c>
      <c r="L836" t="s">
        <v>6</v>
      </c>
      <c r="M836" t="s">
        <v>6</v>
      </c>
      <c r="N836">
        <v>0</v>
      </c>
      <c r="O836">
        <v>0.94</v>
      </c>
    </row>
    <row r="837" spans="1:34" x14ac:dyDescent="0.2">
      <c r="A837">
        <v>70</v>
      </c>
      <c r="B837">
        <v>1</v>
      </c>
      <c r="D837">
        <v>9</v>
      </c>
      <c r="E837" t="s">
        <v>1074</v>
      </c>
      <c r="F837" t="s">
        <v>1075</v>
      </c>
      <c r="G837">
        <v>0.9</v>
      </c>
      <c r="H837">
        <v>0</v>
      </c>
      <c r="I837" t="s">
        <v>6</v>
      </c>
      <c r="J837">
        <v>0</v>
      </c>
      <c r="K837">
        <v>0</v>
      </c>
      <c r="L837" t="s">
        <v>6</v>
      </c>
      <c r="M837" t="s">
        <v>6</v>
      </c>
      <c r="N837">
        <v>0</v>
      </c>
      <c r="O837">
        <v>0.9</v>
      </c>
    </row>
    <row r="838" spans="1:34" x14ac:dyDescent="0.2">
      <c r="A838">
        <v>70</v>
      </c>
      <c r="B838">
        <v>1</v>
      </c>
      <c r="D838">
        <v>10</v>
      </c>
      <c r="E838" t="s">
        <v>1076</v>
      </c>
      <c r="F838" t="s">
        <v>1077</v>
      </c>
      <c r="G838">
        <v>0.6</v>
      </c>
      <c r="H838">
        <v>0</v>
      </c>
      <c r="I838" t="s">
        <v>6</v>
      </c>
      <c r="J838">
        <v>0</v>
      </c>
      <c r="K838">
        <v>0</v>
      </c>
      <c r="L838" t="s">
        <v>6</v>
      </c>
      <c r="M838" t="s">
        <v>6</v>
      </c>
      <c r="N838">
        <v>0</v>
      </c>
      <c r="O838">
        <v>0.6</v>
      </c>
    </row>
    <row r="839" spans="1:34" x14ac:dyDescent="0.2">
      <c r="A839">
        <v>70</v>
      </c>
      <c r="B839">
        <v>1</v>
      </c>
      <c r="D839">
        <v>11</v>
      </c>
      <c r="E839" t="s">
        <v>1078</v>
      </c>
      <c r="F839" t="s">
        <v>1079</v>
      </c>
      <c r="G839">
        <v>1.2</v>
      </c>
      <c r="H839">
        <v>0</v>
      </c>
      <c r="I839" t="s">
        <v>6</v>
      </c>
      <c r="J839">
        <v>0</v>
      </c>
      <c r="K839">
        <v>0</v>
      </c>
      <c r="L839" t="s">
        <v>6</v>
      </c>
      <c r="M839" t="s">
        <v>6</v>
      </c>
      <c r="N839">
        <v>0</v>
      </c>
      <c r="O839">
        <v>1.2</v>
      </c>
    </row>
    <row r="840" spans="1:34" x14ac:dyDescent="0.2">
      <c r="A840">
        <v>70</v>
      </c>
      <c r="B840">
        <v>1</v>
      </c>
      <c r="D840">
        <v>12</v>
      </c>
      <c r="E840" t="s">
        <v>1080</v>
      </c>
      <c r="F840" t="s">
        <v>1081</v>
      </c>
      <c r="G840">
        <v>0</v>
      </c>
      <c r="H840">
        <v>0</v>
      </c>
      <c r="I840" t="s">
        <v>6</v>
      </c>
      <c r="J840">
        <v>0</v>
      </c>
      <c r="K840">
        <v>0</v>
      </c>
      <c r="L840" t="s">
        <v>6</v>
      </c>
      <c r="M840" t="s">
        <v>6</v>
      </c>
      <c r="N840">
        <v>0</v>
      </c>
      <c r="O840">
        <v>0</v>
      </c>
    </row>
    <row r="841" spans="1:34" x14ac:dyDescent="0.2">
      <c r="A841">
        <v>70</v>
      </c>
      <c r="B841">
        <v>1</v>
      </c>
      <c r="D841">
        <v>13</v>
      </c>
      <c r="E841" t="s">
        <v>1082</v>
      </c>
      <c r="F841" t="s">
        <v>1083</v>
      </c>
      <c r="G841">
        <v>1</v>
      </c>
      <c r="H841">
        <v>0</v>
      </c>
      <c r="I841" t="s">
        <v>6</v>
      </c>
      <c r="J841">
        <v>0</v>
      </c>
      <c r="K841">
        <v>0</v>
      </c>
      <c r="L841" t="s">
        <v>6</v>
      </c>
      <c r="M841" t="s">
        <v>6</v>
      </c>
      <c r="N841">
        <v>0</v>
      </c>
      <c r="O841">
        <v>0.94</v>
      </c>
    </row>
    <row r="843" spans="1:34" x14ac:dyDescent="0.2">
      <c r="A843">
        <v>-1</v>
      </c>
    </row>
    <row r="845" spans="1:34" x14ac:dyDescent="0.2">
      <c r="A845" s="4">
        <v>75</v>
      </c>
      <c r="B845" s="4" t="s">
        <v>1084</v>
      </c>
      <c r="C845" s="4">
        <v>2000</v>
      </c>
      <c r="D845" s="4">
        <v>0</v>
      </c>
      <c r="E845" s="4">
        <v>1</v>
      </c>
      <c r="F845" s="4">
        <v>0</v>
      </c>
      <c r="G845" s="4">
        <v>0</v>
      </c>
      <c r="H845" s="4">
        <v>1</v>
      </c>
      <c r="I845" s="4">
        <v>0</v>
      </c>
      <c r="J845" s="4">
        <v>1</v>
      </c>
      <c r="K845" s="4">
        <v>0</v>
      </c>
      <c r="L845" s="4">
        <v>0</v>
      </c>
      <c r="M845" s="4">
        <v>0</v>
      </c>
      <c r="N845" s="4">
        <v>16688585</v>
      </c>
      <c r="O845" s="4">
        <v>1</v>
      </c>
    </row>
    <row r="846" spans="1:34" x14ac:dyDescent="0.2">
      <c r="A846" s="4">
        <v>75</v>
      </c>
      <c r="B846" s="4" t="s">
        <v>1085</v>
      </c>
      <c r="C846" s="4">
        <v>2017</v>
      </c>
      <c r="D846" s="4">
        <v>0</v>
      </c>
      <c r="E846" s="4">
        <v>1</v>
      </c>
      <c r="F846" s="4"/>
      <c r="G846" s="4">
        <v>0</v>
      </c>
      <c r="H846" s="4">
        <v>1</v>
      </c>
      <c r="I846" s="4">
        <v>0</v>
      </c>
      <c r="J846" s="4">
        <v>1</v>
      </c>
      <c r="K846" s="4">
        <v>0</v>
      </c>
      <c r="L846" s="4">
        <v>0</v>
      </c>
      <c r="M846" s="4">
        <v>1</v>
      </c>
      <c r="N846" s="4">
        <v>16688586</v>
      </c>
      <c r="O846" s="4">
        <v>2</v>
      </c>
    </row>
    <row r="847" spans="1:34" x14ac:dyDescent="0.2">
      <c r="A847" s="6">
        <v>3</v>
      </c>
      <c r="B847" s="6" t="s">
        <v>1086</v>
      </c>
      <c r="C847" s="6">
        <v>7.13</v>
      </c>
      <c r="D847" s="6">
        <v>1</v>
      </c>
      <c r="E847" s="6">
        <v>1</v>
      </c>
      <c r="F847" s="6">
        <v>1</v>
      </c>
      <c r="G847" s="6">
        <v>1</v>
      </c>
      <c r="H847" s="6">
        <v>1</v>
      </c>
      <c r="I847" s="6">
        <v>1</v>
      </c>
      <c r="J847" s="6">
        <v>1</v>
      </c>
      <c r="K847" s="6">
        <v>12.5</v>
      </c>
      <c r="L847" s="6">
        <v>1</v>
      </c>
      <c r="M847" s="6">
        <v>7.13</v>
      </c>
      <c r="N847" s="6">
        <v>1</v>
      </c>
      <c r="O847" s="6">
        <v>1</v>
      </c>
      <c r="P847" s="6">
        <v>1</v>
      </c>
      <c r="Q847" s="6">
        <v>12.5</v>
      </c>
      <c r="R847" s="6">
        <v>1</v>
      </c>
      <c r="S847" s="6" t="s">
        <v>6</v>
      </c>
      <c r="T847" s="6" t="s">
        <v>6</v>
      </c>
      <c r="U847" s="6" t="s">
        <v>6</v>
      </c>
      <c r="V847" s="6" t="s">
        <v>6</v>
      </c>
      <c r="W847" s="6" t="s">
        <v>6</v>
      </c>
      <c r="X847" s="6" t="s">
        <v>6</v>
      </c>
      <c r="Y847" s="6" t="s">
        <v>6</v>
      </c>
      <c r="Z847" s="6" t="s">
        <v>6</v>
      </c>
      <c r="AA847" s="6" t="s">
        <v>6</v>
      </c>
      <c r="AB847" s="6" t="s">
        <v>6</v>
      </c>
      <c r="AC847" s="6" t="s">
        <v>6</v>
      </c>
      <c r="AD847" s="6" t="s">
        <v>6</v>
      </c>
      <c r="AE847" s="6" t="s">
        <v>6</v>
      </c>
      <c r="AF847" s="6" t="s">
        <v>6</v>
      </c>
      <c r="AG847" s="6" t="s">
        <v>6</v>
      </c>
      <c r="AH847" s="6" t="s">
        <v>6</v>
      </c>
    </row>
    <row r="851" spans="1:5" x14ac:dyDescent="0.2">
      <c r="A851">
        <v>65</v>
      </c>
      <c r="C851">
        <v>1</v>
      </c>
      <c r="D851">
        <v>0</v>
      </c>
      <c r="E851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1087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16688585</v>
      </c>
      <c r="E14" s="1">
        <v>16688586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(Source!F769)/1000</f>
        <v>96.50072999999999</v>
      </c>
      <c r="F16" s="8">
        <f>(Source!F770)/1000</f>
        <v>13.67009</v>
      </c>
      <c r="G16" s="8">
        <f>(Source!F761)/1000</f>
        <v>0</v>
      </c>
      <c r="H16" s="8">
        <f>(Source!F771)/1000+(Source!F772)/1000</f>
        <v>0.36005999999999999</v>
      </c>
      <c r="I16" s="8">
        <f>E16+F16+G16+H16</f>
        <v>110.53088</v>
      </c>
      <c r="J16" s="8">
        <f>(Source!F767)/1000</f>
        <v>9.2079900000000006</v>
      </c>
      <c r="T16" s="9">
        <f>(Source!P769)/1000</f>
        <v>688.04981999999995</v>
      </c>
      <c r="U16" s="9">
        <f>(Source!P770)/1000</f>
        <v>97.46735000000001</v>
      </c>
      <c r="V16" s="9">
        <f>(Source!P761)/1000</f>
        <v>0</v>
      </c>
      <c r="W16" s="9">
        <f>(Source!P771)/1000+(Source!P772)/1000</f>
        <v>4.5008800000000004</v>
      </c>
      <c r="X16" s="9">
        <f>T16+U16+V16+W16</f>
        <v>790.01805000000002</v>
      </c>
      <c r="Y16" s="9">
        <f>(Source!P767)/1000</f>
        <v>66.596050000000005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94885.45</v>
      </c>
      <c r="AU16" s="8">
        <v>84429.86</v>
      </c>
      <c r="AV16" s="8">
        <v>0</v>
      </c>
      <c r="AW16" s="8">
        <v>0</v>
      </c>
      <c r="AX16" s="8">
        <v>0</v>
      </c>
      <c r="AY16" s="8">
        <v>1247.5999999999999</v>
      </c>
      <c r="AZ16" s="8">
        <v>208.79</v>
      </c>
      <c r="BA16" s="8">
        <v>9207.99</v>
      </c>
      <c r="BB16" s="8">
        <v>96500.73</v>
      </c>
      <c r="BC16" s="8">
        <v>13670.09</v>
      </c>
      <c r="BD16" s="8">
        <v>360.06</v>
      </c>
      <c r="BE16" s="8">
        <v>0</v>
      </c>
      <c r="BF16" s="8">
        <v>1023.8819875500002</v>
      </c>
      <c r="BG16" s="8">
        <v>17.269583000000004</v>
      </c>
      <c r="BH16" s="8">
        <v>0</v>
      </c>
      <c r="BI16" s="8">
        <v>9308.24</v>
      </c>
      <c r="BJ16" s="8">
        <v>5446.99</v>
      </c>
      <c r="BK16" s="8">
        <v>130426.44</v>
      </c>
      <c r="BR16" s="9">
        <v>677476</v>
      </c>
      <c r="BS16" s="9">
        <v>601984.65</v>
      </c>
      <c r="BT16" s="9">
        <v>0</v>
      </c>
      <c r="BU16" s="9">
        <v>0</v>
      </c>
      <c r="BV16" s="9">
        <v>0</v>
      </c>
      <c r="BW16" s="9">
        <v>8895.2999999999993</v>
      </c>
      <c r="BX16" s="9">
        <v>1488.59</v>
      </c>
      <c r="BY16" s="9">
        <v>66596.05</v>
      </c>
      <c r="BZ16" s="9">
        <v>688049.82</v>
      </c>
      <c r="CA16" s="9">
        <v>97467.35</v>
      </c>
      <c r="CB16" s="9">
        <v>4500.88</v>
      </c>
      <c r="CC16" s="9">
        <v>0</v>
      </c>
      <c r="CD16" s="9">
        <v>1023.8819875500002</v>
      </c>
      <c r="CE16" s="9">
        <v>17.269583000000004</v>
      </c>
      <c r="CF16" s="9">
        <v>0</v>
      </c>
      <c r="CG16" s="9">
        <v>66980.899999999994</v>
      </c>
      <c r="CH16" s="9">
        <v>39213.97</v>
      </c>
      <c r="CI16" s="9">
        <v>932221.3</v>
      </c>
    </row>
    <row r="18" spans="1:40" x14ac:dyDescent="0.2">
      <c r="A18">
        <v>51</v>
      </c>
      <c r="E18" s="10">
        <f>SUMIF(A16:A17,3,E16:E17)</f>
        <v>96.50072999999999</v>
      </c>
      <c r="F18" s="10">
        <f>SUMIF(A16:A17,3,F16:F17)</f>
        <v>13.67009</v>
      </c>
      <c r="G18" s="10">
        <f>SUMIF(A16:A17,3,G16:G17)</f>
        <v>0</v>
      </c>
      <c r="H18" s="10">
        <f>SUMIF(A16:A17,3,H16:H17)</f>
        <v>0.36005999999999999</v>
      </c>
      <c r="I18" s="10">
        <f>SUMIF(A16:A17,3,I16:I17)</f>
        <v>110.53088</v>
      </c>
      <c r="J18" s="10">
        <f>SUMIF(A16:A17,3,J16:J17)</f>
        <v>9.2079900000000006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688.04981999999995</v>
      </c>
      <c r="U18" s="3">
        <f>SUMIF(A16:A17,3,U16:U17)</f>
        <v>97.46735000000001</v>
      </c>
      <c r="V18" s="3">
        <f>SUMIF(A16:A17,3,V16:V17)</f>
        <v>0</v>
      </c>
      <c r="W18" s="3">
        <f>SUMIF(A16:A17,3,W16:W17)</f>
        <v>4.5008800000000004</v>
      </c>
      <c r="X18" s="3">
        <f>SUMIF(A16:A17,3,X16:X17)</f>
        <v>790.01805000000002</v>
      </c>
      <c r="Y18" s="3">
        <f>SUMIF(A16:A17,3,Y16:Y17)</f>
        <v>66.596050000000005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94885.45</v>
      </c>
      <c r="G20" s="5" t="s">
        <v>369</v>
      </c>
      <c r="H20" s="5" t="s">
        <v>370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677476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84429.86</v>
      </c>
      <c r="G21" s="5" t="s">
        <v>371</v>
      </c>
      <c r="H21" s="5" t="s">
        <v>372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601984.65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373</v>
      </c>
      <c r="H22" s="5" t="s">
        <v>374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84429.86</v>
      </c>
      <c r="G23" s="5" t="s">
        <v>375</v>
      </c>
      <c r="H23" s="5" t="s">
        <v>376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601984.65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84429.86</v>
      </c>
      <c r="G24" s="5" t="s">
        <v>377</v>
      </c>
      <c r="H24" s="5" t="s">
        <v>378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601984.65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379</v>
      </c>
      <c r="H25" s="5" t="s">
        <v>380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84429.86</v>
      </c>
      <c r="G26" s="5" t="s">
        <v>381</v>
      </c>
      <c r="H26" s="5" t="s">
        <v>382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601984.65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383</v>
      </c>
      <c r="H27" s="5" t="s">
        <v>384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385</v>
      </c>
      <c r="H28" s="5" t="s">
        <v>386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387</v>
      </c>
      <c r="H29" s="5" t="s">
        <v>388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1247.5999999999999</v>
      </c>
      <c r="G30" s="5" t="s">
        <v>389</v>
      </c>
      <c r="H30" s="5" t="s">
        <v>390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8895.2999999999993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391</v>
      </c>
      <c r="H31" s="5" t="s">
        <v>392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208.79</v>
      </c>
      <c r="G32" s="5" t="s">
        <v>393</v>
      </c>
      <c r="H32" s="5" t="s">
        <v>394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1488.59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9207.99</v>
      </c>
      <c r="G33" s="5" t="s">
        <v>395</v>
      </c>
      <c r="H33" s="5" t="s">
        <v>396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66596.05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397</v>
      </c>
      <c r="H34" s="5" t="s">
        <v>398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96500.73</v>
      </c>
      <c r="G35" s="5" t="s">
        <v>399</v>
      </c>
      <c r="H35" s="5" t="s">
        <v>400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688049.82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13670.09</v>
      </c>
      <c r="G36" s="5" t="s">
        <v>401</v>
      </c>
      <c r="H36" s="5" t="s">
        <v>402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97467.35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360.06</v>
      </c>
      <c r="G37" s="5" t="s">
        <v>403</v>
      </c>
      <c r="H37" s="5" t="s">
        <v>404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4500.88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405</v>
      </c>
      <c r="H38" s="5" t="s">
        <v>406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407</v>
      </c>
      <c r="H39" s="5" t="s">
        <v>408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1023.8819875500002</v>
      </c>
      <c r="G40" s="5" t="s">
        <v>409</v>
      </c>
      <c r="H40" s="5" t="s">
        <v>410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1023.8819875500002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17.269583000000004</v>
      </c>
      <c r="G41" s="5" t="s">
        <v>411</v>
      </c>
      <c r="H41" s="5" t="s">
        <v>412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17.269583000000004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413</v>
      </c>
      <c r="H42" s="5" t="s">
        <v>414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9308.24</v>
      </c>
      <c r="G43" s="5" t="s">
        <v>415</v>
      </c>
      <c r="H43" s="5" t="s">
        <v>416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66980.899999999994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5446.99</v>
      </c>
      <c r="G44" s="5" t="s">
        <v>417</v>
      </c>
      <c r="H44" s="5" t="s">
        <v>418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39213.97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110530.88</v>
      </c>
      <c r="G45" s="5" t="s">
        <v>419</v>
      </c>
      <c r="H45" s="5" t="s">
        <v>420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790018.05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110530.88</v>
      </c>
      <c r="G46" s="5" t="s">
        <v>1018</v>
      </c>
      <c r="H46" s="5" t="s">
        <v>419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790018.05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19895.560000000001</v>
      </c>
      <c r="G47" s="5" t="s">
        <v>1019</v>
      </c>
      <c r="H47" s="5" t="s">
        <v>1020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142203.25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130426.44</v>
      </c>
      <c r="G48" s="5" t="s">
        <v>1021</v>
      </c>
      <c r="H48" s="5" t="s">
        <v>1022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932221.3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1084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16688585</v>
      </c>
      <c r="O53" s="4">
        <v>1</v>
      </c>
    </row>
    <row r="54" spans="1:34" x14ac:dyDescent="0.2">
      <c r="A54" s="4">
        <v>75</v>
      </c>
      <c r="B54" s="4" t="s">
        <v>1085</v>
      </c>
      <c r="C54" s="4">
        <v>2017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16688586</v>
      </c>
      <c r="O54" s="4">
        <v>2</v>
      </c>
    </row>
    <row r="55" spans="1:34" x14ac:dyDescent="0.2">
      <c r="A55" s="6">
        <v>3</v>
      </c>
      <c r="B55" s="6" t="s">
        <v>1086</v>
      </c>
      <c r="C55" s="6">
        <v>7.13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12.5</v>
      </c>
      <c r="L55" s="6">
        <v>1</v>
      </c>
      <c r="M55" s="6">
        <v>7.13</v>
      </c>
      <c r="N55" s="6">
        <v>1</v>
      </c>
      <c r="O55" s="6">
        <v>1</v>
      </c>
      <c r="P55" s="6">
        <v>1</v>
      </c>
      <c r="Q55" s="6">
        <v>12.5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55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16688585</v>
      </c>
      <c r="C1">
        <v>16689613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1088</v>
      </c>
      <c r="J1" t="s">
        <v>6</v>
      </c>
      <c r="K1" t="s">
        <v>1089</v>
      </c>
      <c r="L1">
        <v>1191</v>
      </c>
      <c r="N1">
        <v>1013</v>
      </c>
      <c r="O1" t="s">
        <v>1090</v>
      </c>
      <c r="P1" t="s">
        <v>1090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103.91</v>
      </c>
      <c r="AU1" t="s">
        <v>6</v>
      </c>
      <c r="AV1">
        <v>1</v>
      </c>
      <c r="AW1">
        <v>2</v>
      </c>
      <c r="AX1">
        <v>16689614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14.838348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16688585</v>
      </c>
      <c r="C2">
        <v>16689613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1091</v>
      </c>
      <c r="J2" t="s">
        <v>6</v>
      </c>
      <c r="K2" t="s">
        <v>1092</v>
      </c>
      <c r="L2">
        <v>1191</v>
      </c>
      <c r="N2">
        <v>1013</v>
      </c>
      <c r="O2" t="s">
        <v>1090</v>
      </c>
      <c r="P2" t="s">
        <v>1090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16689615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1.105272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16688585</v>
      </c>
      <c r="C3">
        <v>16689613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1093</v>
      </c>
      <c r="J3" t="s">
        <v>1094</v>
      </c>
      <c r="K3" t="s">
        <v>1095</v>
      </c>
      <c r="L3">
        <v>1368</v>
      </c>
      <c r="N3">
        <v>1011</v>
      </c>
      <c r="O3" t="s">
        <v>1096</v>
      </c>
      <c r="P3" t="s">
        <v>1096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16689616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1.105272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16688586</v>
      </c>
      <c r="C4">
        <v>16689613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1088</v>
      </c>
      <c r="J4" t="s">
        <v>6</v>
      </c>
      <c r="K4" t="s">
        <v>1089</v>
      </c>
      <c r="L4">
        <v>1191</v>
      </c>
      <c r="N4">
        <v>1013</v>
      </c>
      <c r="O4" t="s">
        <v>1090</v>
      </c>
      <c r="P4" t="s">
        <v>1090</v>
      </c>
      <c r="Q4">
        <v>1</v>
      </c>
      <c r="W4">
        <v>0</v>
      </c>
      <c r="X4">
        <v>371339561</v>
      </c>
      <c r="Y4">
        <v>103.91</v>
      </c>
      <c r="AA4">
        <v>0</v>
      </c>
      <c r="AB4">
        <v>0</v>
      </c>
      <c r="AC4">
        <v>0</v>
      </c>
      <c r="AD4">
        <v>57.68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7.13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103.91</v>
      </c>
      <c r="AU4" t="s">
        <v>6</v>
      </c>
      <c r="AV4">
        <v>1</v>
      </c>
      <c r="AW4">
        <v>2</v>
      </c>
      <c r="AX4">
        <v>16689614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14.838348</v>
      </c>
      <c r="CY4">
        <f>AD4</f>
        <v>57.68</v>
      </c>
      <c r="CZ4">
        <f>AH4</f>
        <v>8.09</v>
      </c>
      <c r="DA4">
        <f>AL4</f>
        <v>7.13</v>
      </c>
      <c r="DB4">
        <v>0</v>
      </c>
    </row>
    <row r="5" spans="1:106" x14ac:dyDescent="0.2">
      <c r="A5">
        <f>ROW(Source!A29)</f>
        <v>29</v>
      </c>
      <c r="B5">
        <v>16688586</v>
      </c>
      <c r="C5">
        <v>16689613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1091</v>
      </c>
      <c r="J5" t="s">
        <v>6</v>
      </c>
      <c r="K5" t="s">
        <v>1092</v>
      </c>
      <c r="L5">
        <v>1191</v>
      </c>
      <c r="N5">
        <v>1013</v>
      </c>
      <c r="O5" t="s">
        <v>1090</v>
      </c>
      <c r="P5" t="s">
        <v>1090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7.13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16689615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1.105272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16688586</v>
      </c>
      <c r="C6">
        <v>16689613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1093</v>
      </c>
      <c r="J6" t="s">
        <v>1094</v>
      </c>
      <c r="K6" t="s">
        <v>1095</v>
      </c>
      <c r="L6">
        <v>1368</v>
      </c>
      <c r="N6">
        <v>1011</v>
      </c>
      <c r="O6" t="s">
        <v>1096</v>
      </c>
      <c r="P6" t="s">
        <v>1096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222.88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7.13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16689616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1.105272</v>
      </c>
      <c r="CY6">
        <f>AB6</f>
        <v>222.88</v>
      </c>
      <c r="CZ6">
        <f>AF6</f>
        <v>31.26</v>
      </c>
      <c r="DA6">
        <f>AJ6</f>
        <v>7.13</v>
      </c>
      <c r="DB6">
        <v>0</v>
      </c>
    </row>
    <row r="7" spans="1:106" x14ac:dyDescent="0.2">
      <c r="A7">
        <f>ROW(Source!A30)</f>
        <v>30</v>
      </c>
      <c r="B7">
        <v>16688585</v>
      </c>
      <c r="C7">
        <v>16689617</v>
      </c>
      <c r="D7">
        <v>15432010</v>
      </c>
      <c r="E7">
        <v>1</v>
      </c>
      <c r="F7">
        <v>1</v>
      </c>
      <c r="G7">
        <v>1</v>
      </c>
      <c r="H7">
        <v>1</v>
      </c>
      <c r="I7" t="s">
        <v>1097</v>
      </c>
      <c r="J7" t="s">
        <v>6</v>
      </c>
      <c r="K7" t="s">
        <v>1098</v>
      </c>
      <c r="L7">
        <v>1191</v>
      </c>
      <c r="N7">
        <v>1013</v>
      </c>
      <c r="O7" t="s">
        <v>1090</v>
      </c>
      <c r="P7" t="s">
        <v>1090</v>
      </c>
      <c r="Q7">
        <v>1</v>
      </c>
      <c r="W7">
        <v>0</v>
      </c>
      <c r="X7">
        <v>-228054128</v>
      </c>
      <c r="Y7">
        <v>60.120000000000005</v>
      </c>
      <c r="AA7">
        <v>0</v>
      </c>
      <c r="AB7">
        <v>0</v>
      </c>
      <c r="AC7">
        <v>0</v>
      </c>
      <c r="AD7">
        <v>8.02</v>
      </c>
      <c r="AE7">
        <v>0</v>
      </c>
      <c r="AF7">
        <v>0</v>
      </c>
      <c r="AG7">
        <v>0</v>
      </c>
      <c r="AH7">
        <v>8.02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75.150000000000006</v>
      </c>
      <c r="AU7" t="s">
        <v>31</v>
      </c>
      <c r="AV7">
        <v>1</v>
      </c>
      <c r="AW7">
        <v>2</v>
      </c>
      <c r="AX7">
        <v>16689627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1.8156240000000001</v>
      </c>
      <c r="CY7">
        <f>AD7</f>
        <v>8.02</v>
      </c>
      <c r="CZ7">
        <f>AH7</f>
        <v>8.02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16688585</v>
      </c>
      <c r="C8">
        <v>16689617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1091</v>
      </c>
      <c r="J8" t="s">
        <v>6</v>
      </c>
      <c r="K8" t="s">
        <v>1092</v>
      </c>
      <c r="L8">
        <v>1191</v>
      </c>
      <c r="N8">
        <v>1013</v>
      </c>
      <c r="O8" t="s">
        <v>1090</v>
      </c>
      <c r="P8" t="s">
        <v>1090</v>
      </c>
      <c r="Q8">
        <v>1</v>
      </c>
      <c r="W8">
        <v>0</v>
      </c>
      <c r="X8">
        <v>-1417349443</v>
      </c>
      <c r="Y8">
        <v>4.2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4.2</v>
      </c>
      <c r="AU8" t="s">
        <v>6</v>
      </c>
      <c r="AV8">
        <v>2</v>
      </c>
      <c r="AW8">
        <v>2</v>
      </c>
      <c r="AX8">
        <v>16689628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0.12684000000000001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16688585</v>
      </c>
      <c r="C9">
        <v>16689617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1093</v>
      </c>
      <c r="J9" t="s">
        <v>1094</v>
      </c>
      <c r="K9" t="s">
        <v>1095</v>
      </c>
      <c r="L9">
        <v>1368</v>
      </c>
      <c r="N9">
        <v>1011</v>
      </c>
      <c r="O9" t="s">
        <v>1096</v>
      </c>
      <c r="P9" t="s">
        <v>1096</v>
      </c>
      <c r="Q9">
        <v>1</v>
      </c>
      <c r="W9">
        <v>0</v>
      </c>
      <c r="X9">
        <v>1188625873</v>
      </c>
      <c r="Y9">
        <v>1.3840000000000001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1.73</v>
      </c>
      <c r="AU9" t="s">
        <v>31</v>
      </c>
      <c r="AV9">
        <v>0</v>
      </c>
      <c r="AW9">
        <v>2</v>
      </c>
      <c r="AX9">
        <v>16689629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4.1796800000000002E-2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ROW(Source!A30)</f>
        <v>30</v>
      </c>
      <c r="B10">
        <v>16688585</v>
      </c>
      <c r="C10">
        <v>16689617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1099</v>
      </c>
      <c r="J10" t="s">
        <v>1100</v>
      </c>
      <c r="K10" t="s">
        <v>1101</v>
      </c>
      <c r="L10">
        <v>1368</v>
      </c>
      <c r="N10">
        <v>1011</v>
      </c>
      <c r="O10" t="s">
        <v>1096</v>
      </c>
      <c r="P10" t="s">
        <v>1096</v>
      </c>
      <c r="Q10">
        <v>1</v>
      </c>
      <c r="W10">
        <v>0</v>
      </c>
      <c r="X10">
        <v>1372534845</v>
      </c>
      <c r="Y10">
        <v>1.9760000000000002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2.4700000000000002</v>
      </c>
      <c r="AU10" t="s">
        <v>31</v>
      </c>
      <c r="AV10">
        <v>0</v>
      </c>
      <c r="AW10">
        <v>2</v>
      </c>
      <c r="AX10">
        <v>16689630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Y10*Source!I30</f>
        <v>5.9675200000000012E-2</v>
      </c>
      <c r="CY10">
        <f>AB10</f>
        <v>65.709999999999994</v>
      </c>
      <c r="CZ10">
        <f>AF10</f>
        <v>65.709999999999994</v>
      </c>
      <c r="DA10">
        <f>AJ10</f>
        <v>1</v>
      </c>
      <c r="DB10">
        <v>0</v>
      </c>
    </row>
    <row r="11" spans="1:106" x14ac:dyDescent="0.2">
      <c r="A11">
        <f>ROW(Source!A30)</f>
        <v>30</v>
      </c>
      <c r="B11">
        <v>16688585</v>
      </c>
      <c r="C11">
        <v>16689617</v>
      </c>
      <c r="D11">
        <v>15170039</v>
      </c>
      <c r="E11">
        <v>1</v>
      </c>
      <c r="F11">
        <v>1</v>
      </c>
      <c r="G11">
        <v>1</v>
      </c>
      <c r="H11">
        <v>3</v>
      </c>
      <c r="I11" t="s">
        <v>1102</v>
      </c>
      <c r="J11" t="s">
        <v>1103</v>
      </c>
      <c r="K11" t="s">
        <v>1104</v>
      </c>
      <c r="L11">
        <v>1348</v>
      </c>
      <c r="N11">
        <v>1009</v>
      </c>
      <c r="O11" t="s">
        <v>86</v>
      </c>
      <c r="P11" t="s">
        <v>86</v>
      </c>
      <c r="Q11">
        <v>1000</v>
      </c>
      <c r="W11">
        <v>0</v>
      </c>
      <c r="X11">
        <v>1174701286</v>
      </c>
      <c r="Y11">
        <v>0</v>
      </c>
      <c r="AA11">
        <v>11978</v>
      </c>
      <c r="AB11">
        <v>0</v>
      </c>
      <c r="AC11">
        <v>0</v>
      </c>
      <c r="AD11">
        <v>0</v>
      </c>
      <c r="AE11">
        <v>11978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1.2E-2</v>
      </c>
      <c r="AU11" t="s">
        <v>30</v>
      </c>
      <c r="AV11">
        <v>0</v>
      </c>
      <c r="AW11">
        <v>2</v>
      </c>
      <c r="AX11">
        <v>16689631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0</v>
      </c>
      <c r="CY11">
        <f>AA11</f>
        <v>11978</v>
      </c>
      <c r="CZ11">
        <f>AE11</f>
        <v>11978</v>
      </c>
      <c r="DA11">
        <f>AI11</f>
        <v>1</v>
      </c>
      <c r="DB11">
        <v>0</v>
      </c>
    </row>
    <row r="12" spans="1:106" x14ac:dyDescent="0.2">
      <c r="A12">
        <f>ROW(Source!A30)</f>
        <v>30</v>
      </c>
      <c r="B12">
        <v>16688585</v>
      </c>
      <c r="C12">
        <v>16689617</v>
      </c>
      <c r="D12">
        <v>15189796</v>
      </c>
      <c r="E12">
        <v>1</v>
      </c>
      <c r="F12">
        <v>1</v>
      </c>
      <c r="G12">
        <v>1</v>
      </c>
      <c r="H12">
        <v>3</v>
      </c>
      <c r="I12" t="s">
        <v>1105</v>
      </c>
      <c r="J12" t="s">
        <v>1106</v>
      </c>
      <c r="K12" t="s">
        <v>1107</v>
      </c>
      <c r="L12">
        <v>1348</v>
      </c>
      <c r="N12">
        <v>1009</v>
      </c>
      <c r="O12" t="s">
        <v>86</v>
      </c>
      <c r="P12" t="s">
        <v>86</v>
      </c>
      <c r="Q12">
        <v>1000</v>
      </c>
      <c r="W12">
        <v>0</v>
      </c>
      <c r="X12">
        <v>-1756095795</v>
      </c>
      <c r="Y12">
        <v>0</v>
      </c>
      <c r="AA12">
        <v>5989</v>
      </c>
      <c r="AB12">
        <v>0</v>
      </c>
      <c r="AC12">
        <v>0</v>
      </c>
      <c r="AD12">
        <v>0</v>
      </c>
      <c r="AE12">
        <v>5989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3.5000000000000003E-2</v>
      </c>
      <c r="AU12" t="s">
        <v>30</v>
      </c>
      <c r="AV12">
        <v>0</v>
      </c>
      <c r="AW12">
        <v>2</v>
      </c>
      <c r="AX12">
        <v>16689632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Y12*Source!I30</f>
        <v>0</v>
      </c>
      <c r="CY12">
        <f>AA12</f>
        <v>5989</v>
      </c>
      <c r="CZ12">
        <f>AE12</f>
        <v>5989</v>
      </c>
      <c r="DA12">
        <f>AI12</f>
        <v>1</v>
      </c>
      <c r="DB12">
        <v>0</v>
      </c>
    </row>
    <row r="13" spans="1:106" x14ac:dyDescent="0.2">
      <c r="A13">
        <f>ROW(Source!A30)</f>
        <v>30</v>
      </c>
      <c r="B13">
        <v>16688585</v>
      </c>
      <c r="C13">
        <v>16689617</v>
      </c>
      <c r="D13">
        <v>15196771</v>
      </c>
      <c r="E13">
        <v>1</v>
      </c>
      <c r="F13">
        <v>1</v>
      </c>
      <c r="G13">
        <v>1</v>
      </c>
      <c r="H13">
        <v>3</v>
      </c>
      <c r="I13" t="s">
        <v>1108</v>
      </c>
      <c r="J13" t="s">
        <v>1109</v>
      </c>
      <c r="K13" t="s">
        <v>1110</v>
      </c>
      <c r="L13">
        <v>1301</v>
      </c>
      <c r="N13">
        <v>1003</v>
      </c>
      <c r="O13" t="s">
        <v>143</v>
      </c>
      <c r="P13" t="s">
        <v>143</v>
      </c>
      <c r="Q13">
        <v>1</v>
      </c>
      <c r="W13">
        <v>0</v>
      </c>
      <c r="X13">
        <v>117883946</v>
      </c>
      <c r="Y13">
        <v>0</v>
      </c>
      <c r="AA13">
        <v>3.2</v>
      </c>
      <c r="AB13">
        <v>0</v>
      </c>
      <c r="AC13">
        <v>0</v>
      </c>
      <c r="AD13">
        <v>0</v>
      </c>
      <c r="AE13">
        <v>3.2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400</v>
      </c>
      <c r="AU13" t="s">
        <v>30</v>
      </c>
      <c r="AV13">
        <v>0</v>
      </c>
      <c r="AW13">
        <v>2</v>
      </c>
      <c r="AX13">
        <v>16689634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0</v>
      </c>
      <c r="CY13">
        <f>AA13</f>
        <v>3.2</v>
      </c>
      <c r="CZ13">
        <f>AE13</f>
        <v>3.2</v>
      </c>
      <c r="DA13">
        <f>AI13</f>
        <v>1</v>
      </c>
      <c r="DB13">
        <v>0</v>
      </c>
    </row>
    <row r="14" spans="1:106" x14ac:dyDescent="0.2">
      <c r="A14">
        <f>ROW(Source!A31)</f>
        <v>31</v>
      </c>
      <c r="B14">
        <v>16688586</v>
      </c>
      <c r="C14">
        <v>16689617</v>
      </c>
      <c r="D14">
        <v>15432010</v>
      </c>
      <c r="E14">
        <v>1</v>
      </c>
      <c r="F14">
        <v>1</v>
      </c>
      <c r="G14">
        <v>1</v>
      </c>
      <c r="H14">
        <v>1</v>
      </c>
      <c r="I14" t="s">
        <v>1097</v>
      </c>
      <c r="J14" t="s">
        <v>6</v>
      </c>
      <c r="K14" t="s">
        <v>1098</v>
      </c>
      <c r="L14">
        <v>1191</v>
      </c>
      <c r="N14">
        <v>1013</v>
      </c>
      <c r="O14" t="s">
        <v>1090</v>
      </c>
      <c r="P14" t="s">
        <v>1090</v>
      </c>
      <c r="Q14">
        <v>1</v>
      </c>
      <c r="W14">
        <v>0</v>
      </c>
      <c r="X14">
        <v>-228054128</v>
      </c>
      <c r="Y14">
        <v>60.120000000000005</v>
      </c>
      <c r="AA14">
        <v>0</v>
      </c>
      <c r="AB14">
        <v>0</v>
      </c>
      <c r="AC14">
        <v>0</v>
      </c>
      <c r="AD14">
        <v>57.18</v>
      </c>
      <c r="AE14">
        <v>0</v>
      </c>
      <c r="AF14">
        <v>0</v>
      </c>
      <c r="AG14">
        <v>0</v>
      </c>
      <c r="AH14">
        <v>8.02</v>
      </c>
      <c r="AI14">
        <v>1</v>
      </c>
      <c r="AJ14">
        <v>1</v>
      </c>
      <c r="AK14">
        <v>1</v>
      </c>
      <c r="AL14">
        <v>7.13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75.150000000000006</v>
      </c>
      <c r="AU14" t="s">
        <v>31</v>
      </c>
      <c r="AV14">
        <v>1</v>
      </c>
      <c r="AW14">
        <v>2</v>
      </c>
      <c r="AX14">
        <v>16689627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1.8156240000000001</v>
      </c>
      <c r="CY14">
        <f>AD14</f>
        <v>57.18</v>
      </c>
      <c r="CZ14">
        <f>AH14</f>
        <v>8.02</v>
      </c>
      <c r="DA14">
        <f>AL14</f>
        <v>7.13</v>
      </c>
      <c r="DB14">
        <v>0</v>
      </c>
    </row>
    <row r="15" spans="1:106" x14ac:dyDescent="0.2">
      <c r="A15">
        <f>ROW(Source!A31)</f>
        <v>31</v>
      </c>
      <c r="B15">
        <v>16688586</v>
      </c>
      <c r="C15">
        <v>16689617</v>
      </c>
      <c r="D15">
        <v>15430395</v>
      </c>
      <c r="E15">
        <v>1</v>
      </c>
      <c r="F15">
        <v>1</v>
      </c>
      <c r="G15">
        <v>1</v>
      </c>
      <c r="H15">
        <v>1</v>
      </c>
      <c r="I15" t="s">
        <v>1091</v>
      </c>
      <c r="J15" t="s">
        <v>6</v>
      </c>
      <c r="K15" t="s">
        <v>1092</v>
      </c>
      <c r="L15">
        <v>1191</v>
      </c>
      <c r="N15">
        <v>1013</v>
      </c>
      <c r="O15" t="s">
        <v>1090</v>
      </c>
      <c r="P15" t="s">
        <v>1090</v>
      </c>
      <c r="Q15">
        <v>1</v>
      </c>
      <c r="W15">
        <v>0</v>
      </c>
      <c r="X15">
        <v>-1417349443</v>
      </c>
      <c r="Y15">
        <v>4.2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7.13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4.2</v>
      </c>
      <c r="AU15" t="s">
        <v>6</v>
      </c>
      <c r="AV15">
        <v>2</v>
      </c>
      <c r="AW15">
        <v>2</v>
      </c>
      <c r="AX15">
        <v>16689628</v>
      </c>
      <c r="AY15">
        <v>1</v>
      </c>
      <c r="AZ15">
        <v>2048</v>
      </c>
      <c r="BA15">
        <v>16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Y15*Source!I31</f>
        <v>0.12684000000000001</v>
      </c>
      <c r="CY15">
        <f>AD15</f>
        <v>0</v>
      </c>
      <c r="CZ15">
        <f>AH15</f>
        <v>0</v>
      </c>
      <c r="DA15">
        <f>AL15</f>
        <v>1</v>
      </c>
      <c r="DB15">
        <v>0</v>
      </c>
    </row>
    <row r="16" spans="1:106" x14ac:dyDescent="0.2">
      <c r="A16">
        <f>ROW(Source!A31)</f>
        <v>31</v>
      </c>
      <c r="B16">
        <v>16688586</v>
      </c>
      <c r="C16">
        <v>16689617</v>
      </c>
      <c r="D16">
        <v>15247974</v>
      </c>
      <c r="E16">
        <v>1</v>
      </c>
      <c r="F16">
        <v>1</v>
      </c>
      <c r="G16">
        <v>1</v>
      </c>
      <c r="H16">
        <v>2</v>
      </c>
      <c r="I16" t="s">
        <v>1093</v>
      </c>
      <c r="J16" t="s">
        <v>1094</v>
      </c>
      <c r="K16" t="s">
        <v>1095</v>
      </c>
      <c r="L16">
        <v>1368</v>
      </c>
      <c r="N16">
        <v>1011</v>
      </c>
      <c r="O16" t="s">
        <v>1096</v>
      </c>
      <c r="P16" t="s">
        <v>1096</v>
      </c>
      <c r="Q16">
        <v>1</v>
      </c>
      <c r="W16">
        <v>0</v>
      </c>
      <c r="X16">
        <v>1188625873</v>
      </c>
      <c r="Y16">
        <v>1.3840000000000001</v>
      </c>
      <c r="AA16">
        <v>0</v>
      </c>
      <c r="AB16">
        <v>222.88</v>
      </c>
      <c r="AC16">
        <v>13.5</v>
      </c>
      <c r="AD16">
        <v>0</v>
      </c>
      <c r="AE16">
        <v>0</v>
      </c>
      <c r="AF16">
        <v>31.26</v>
      </c>
      <c r="AG16">
        <v>13.5</v>
      </c>
      <c r="AH16">
        <v>0</v>
      </c>
      <c r="AI16">
        <v>1</v>
      </c>
      <c r="AJ16">
        <v>7.13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1.73</v>
      </c>
      <c r="AU16" t="s">
        <v>31</v>
      </c>
      <c r="AV16">
        <v>0</v>
      </c>
      <c r="AW16">
        <v>2</v>
      </c>
      <c r="AX16">
        <v>16689629</v>
      </c>
      <c r="AY16">
        <v>1</v>
      </c>
      <c r="AZ16">
        <v>0</v>
      </c>
      <c r="BA16">
        <v>17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4.1796800000000002E-2</v>
      </c>
      <c r="CY16">
        <f>AB16</f>
        <v>222.88</v>
      </c>
      <c r="CZ16">
        <f>AF16</f>
        <v>31.26</v>
      </c>
      <c r="DA16">
        <f>AJ16</f>
        <v>7.13</v>
      </c>
      <c r="DB16">
        <v>0</v>
      </c>
    </row>
    <row r="17" spans="1:106" x14ac:dyDescent="0.2">
      <c r="A17">
        <f>ROW(Source!A31)</f>
        <v>31</v>
      </c>
      <c r="B17">
        <v>16688586</v>
      </c>
      <c r="C17">
        <v>16689617</v>
      </c>
      <c r="D17">
        <v>15249073</v>
      </c>
      <c r="E17">
        <v>1</v>
      </c>
      <c r="F17">
        <v>1</v>
      </c>
      <c r="G17">
        <v>1</v>
      </c>
      <c r="H17">
        <v>2</v>
      </c>
      <c r="I17" t="s">
        <v>1099</v>
      </c>
      <c r="J17" t="s">
        <v>1100</v>
      </c>
      <c r="K17" t="s">
        <v>1101</v>
      </c>
      <c r="L17">
        <v>1368</v>
      </c>
      <c r="N17">
        <v>1011</v>
      </c>
      <c r="O17" t="s">
        <v>1096</v>
      </c>
      <c r="P17" t="s">
        <v>1096</v>
      </c>
      <c r="Q17">
        <v>1</v>
      </c>
      <c r="W17">
        <v>0</v>
      </c>
      <c r="X17">
        <v>1372534845</v>
      </c>
      <c r="Y17">
        <v>1.9760000000000002</v>
      </c>
      <c r="AA17">
        <v>0</v>
      </c>
      <c r="AB17">
        <v>468.51</v>
      </c>
      <c r="AC17">
        <v>11.6</v>
      </c>
      <c r="AD17">
        <v>0</v>
      </c>
      <c r="AE17">
        <v>0</v>
      </c>
      <c r="AF17">
        <v>65.709999999999994</v>
      </c>
      <c r="AG17">
        <v>11.6</v>
      </c>
      <c r="AH17">
        <v>0</v>
      </c>
      <c r="AI17">
        <v>1</v>
      </c>
      <c r="AJ17">
        <v>7.13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2.4700000000000002</v>
      </c>
      <c r="AU17" t="s">
        <v>31</v>
      </c>
      <c r="AV17">
        <v>0</v>
      </c>
      <c r="AW17">
        <v>2</v>
      </c>
      <c r="AX17">
        <v>16689630</v>
      </c>
      <c r="AY17">
        <v>1</v>
      </c>
      <c r="AZ17">
        <v>0</v>
      </c>
      <c r="BA17">
        <v>18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Y17*Source!I31</f>
        <v>5.9675200000000012E-2</v>
      </c>
      <c r="CY17">
        <f>AB17</f>
        <v>468.51</v>
      </c>
      <c r="CZ17">
        <f>AF17</f>
        <v>65.709999999999994</v>
      </c>
      <c r="DA17">
        <f>AJ17</f>
        <v>7.13</v>
      </c>
      <c r="DB17">
        <v>0</v>
      </c>
    </row>
    <row r="18" spans="1:106" x14ac:dyDescent="0.2">
      <c r="A18">
        <f>ROW(Source!A31)</f>
        <v>31</v>
      </c>
      <c r="B18">
        <v>16688586</v>
      </c>
      <c r="C18">
        <v>16689617</v>
      </c>
      <c r="D18">
        <v>15170039</v>
      </c>
      <c r="E18">
        <v>1</v>
      </c>
      <c r="F18">
        <v>1</v>
      </c>
      <c r="G18">
        <v>1</v>
      </c>
      <c r="H18">
        <v>3</v>
      </c>
      <c r="I18" t="s">
        <v>1102</v>
      </c>
      <c r="J18" t="s">
        <v>1103</v>
      </c>
      <c r="K18" t="s">
        <v>1104</v>
      </c>
      <c r="L18">
        <v>1348</v>
      </c>
      <c r="N18">
        <v>1009</v>
      </c>
      <c r="O18" t="s">
        <v>86</v>
      </c>
      <c r="P18" t="s">
        <v>86</v>
      </c>
      <c r="Q18">
        <v>1000</v>
      </c>
      <c r="W18">
        <v>0</v>
      </c>
      <c r="X18">
        <v>1174701286</v>
      </c>
      <c r="Y18">
        <v>0</v>
      </c>
      <c r="AA18">
        <v>85403.14</v>
      </c>
      <c r="AB18">
        <v>0</v>
      </c>
      <c r="AC18">
        <v>0</v>
      </c>
      <c r="AD18">
        <v>0</v>
      </c>
      <c r="AE18">
        <v>11978</v>
      </c>
      <c r="AF18">
        <v>0</v>
      </c>
      <c r="AG18">
        <v>0</v>
      </c>
      <c r="AH18">
        <v>0</v>
      </c>
      <c r="AI18">
        <v>7.13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1.2E-2</v>
      </c>
      <c r="AU18" t="s">
        <v>30</v>
      </c>
      <c r="AV18">
        <v>0</v>
      </c>
      <c r="AW18">
        <v>2</v>
      </c>
      <c r="AX18">
        <v>16689631</v>
      </c>
      <c r="AY18">
        <v>1</v>
      </c>
      <c r="AZ18">
        <v>0</v>
      </c>
      <c r="BA18">
        <v>19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0</v>
      </c>
      <c r="CY18">
        <f>AA18</f>
        <v>85403.14</v>
      </c>
      <c r="CZ18">
        <f>AE18</f>
        <v>11978</v>
      </c>
      <c r="DA18">
        <f>AI18</f>
        <v>7.13</v>
      </c>
      <c r="DB18">
        <v>0</v>
      </c>
    </row>
    <row r="19" spans="1:106" x14ac:dyDescent="0.2">
      <c r="A19">
        <f>ROW(Source!A31)</f>
        <v>31</v>
      </c>
      <c r="B19">
        <v>16688586</v>
      </c>
      <c r="C19">
        <v>16689617</v>
      </c>
      <c r="D19">
        <v>15189796</v>
      </c>
      <c r="E19">
        <v>1</v>
      </c>
      <c r="F19">
        <v>1</v>
      </c>
      <c r="G19">
        <v>1</v>
      </c>
      <c r="H19">
        <v>3</v>
      </c>
      <c r="I19" t="s">
        <v>1105</v>
      </c>
      <c r="J19" t="s">
        <v>1106</v>
      </c>
      <c r="K19" t="s">
        <v>1107</v>
      </c>
      <c r="L19">
        <v>1348</v>
      </c>
      <c r="N19">
        <v>1009</v>
      </c>
      <c r="O19" t="s">
        <v>86</v>
      </c>
      <c r="P19" t="s">
        <v>86</v>
      </c>
      <c r="Q19">
        <v>1000</v>
      </c>
      <c r="W19">
        <v>0</v>
      </c>
      <c r="X19">
        <v>-1756095795</v>
      </c>
      <c r="Y19">
        <v>0</v>
      </c>
      <c r="AA19">
        <v>42701.57</v>
      </c>
      <c r="AB19">
        <v>0</v>
      </c>
      <c r="AC19">
        <v>0</v>
      </c>
      <c r="AD19">
        <v>0</v>
      </c>
      <c r="AE19">
        <v>5989</v>
      </c>
      <c r="AF19">
        <v>0</v>
      </c>
      <c r="AG19">
        <v>0</v>
      </c>
      <c r="AH19">
        <v>0</v>
      </c>
      <c r="AI19">
        <v>7.13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3.5000000000000003E-2</v>
      </c>
      <c r="AU19" t="s">
        <v>30</v>
      </c>
      <c r="AV19">
        <v>0</v>
      </c>
      <c r="AW19">
        <v>2</v>
      </c>
      <c r="AX19">
        <v>16689632</v>
      </c>
      <c r="AY19">
        <v>1</v>
      </c>
      <c r="AZ19">
        <v>0</v>
      </c>
      <c r="BA19">
        <v>20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0</v>
      </c>
      <c r="CY19">
        <f>AA19</f>
        <v>42701.57</v>
      </c>
      <c r="CZ19">
        <f>AE19</f>
        <v>5989</v>
      </c>
      <c r="DA19">
        <f>AI19</f>
        <v>7.13</v>
      </c>
      <c r="DB19">
        <v>0</v>
      </c>
    </row>
    <row r="20" spans="1:106" x14ac:dyDescent="0.2">
      <c r="A20">
        <f>ROW(Source!A31)</f>
        <v>31</v>
      </c>
      <c r="B20">
        <v>16688586</v>
      </c>
      <c r="C20">
        <v>16689617</v>
      </c>
      <c r="D20">
        <v>15196771</v>
      </c>
      <c r="E20">
        <v>1</v>
      </c>
      <c r="F20">
        <v>1</v>
      </c>
      <c r="G20">
        <v>1</v>
      </c>
      <c r="H20">
        <v>3</v>
      </c>
      <c r="I20" t="s">
        <v>1108</v>
      </c>
      <c r="J20" t="s">
        <v>1109</v>
      </c>
      <c r="K20" t="s">
        <v>1110</v>
      </c>
      <c r="L20">
        <v>1301</v>
      </c>
      <c r="N20">
        <v>1003</v>
      </c>
      <c r="O20" t="s">
        <v>143</v>
      </c>
      <c r="P20" t="s">
        <v>143</v>
      </c>
      <c r="Q20">
        <v>1</v>
      </c>
      <c r="W20">
        <v>0</v>
      </c>
      <c r="X20">
        <v>117883946</v>
      </c>
      <c r="Y20">
        <v>0</v>
      </c>
      <c r="AA20">
        <v>22.82</v>
      </c>
      <c r="AB20">
        <v>0</v>
      </c>
      <c r="AC20">
        <v>0</v>
      </c>
      <c r="AD20">
        <v>0</v>
      </c>
      <c r="AE20">
        <v>3.2</v>
      </c>
      <c r="AF20">
        <v>0</v>
      </c>
      <c r="AG20">
        <v>0</v>
      </c>
      <c r="AH20">
        <v>0</v>
      </c>
      <c r="AI20">
        <v>7.13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400</v>
      </c>
      <c r="AU20" t="s">
        <v>30</v>
      </c>
      <c r="AV20">
        <v>0</v>
      </c>
      <c r="AW20">
        <v>2</v>
      </c>
      <c r="AX20">
        <v>16689634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0</v>
      </c>
      <c r="CY20">
        <f>AA20</f>
        <v>22.82</v>
      </c>
      <c r="CZ20">
        <f>AE20</f>
        <v>3.2</v>
      </c>
      <c r="DA20">
        <f>AI20</f>
        <v>7.13</v>
      </c>
      <c r="DB20">
        <v>0</v>
      </c>
    </row>
    <row r="21" spans="1:106" x14ac:dyDescent="0.2">
      <c r="A21">
        <f>ROW(Source!A32)</f>
        <v>32</v>
      </c>
      <c r="B21">
        <v>16688585</v>
      </c>
      <c r="C21">
        <v>16688823</v>
      </c>
      <c r="D21">
        <v>15430767</v>
      </c>
      <c r="E21">
        <v>1</v>
      </c>
      <c r="F21">
        <v>1</v>
      </c>
      <c r="G21">
        <v>1</v>
      </c>
      <c r="H21">
        <v>1</v>
      </c>
      <c r="I21" t="s">
        <v>1111</v>
      </c>
      <c r="J21" t="s">
        <v>6</v>
      </c>
      <c r="K21" t="s">
        <v>1112</v>
      </c>
      <c r="L21">
        <v>1191</v>
      </c>
      <c r="N21">
        <v>1013</v>
      </c>
      <c r="O21" t="s">
        <v>1090</v>
      </c>
      <c r="P21" t="s">
        <v>1090</v>
      </c>
      <c r="Q21">
        <v>1</v>
      </c>
      <c r="W21">
        <v>0</v>
      </c>
      <c r="X21">
        <v>-400197608</v>
      </c>
      <c r="Y21">
        <v>69.87</v>
      </c>
      <c r="AA21">
        <v>0</v>
      </c>
      <c r="AB21">
        <v>0</v>
      </c>
      <c r="AC21">
        <v>0</v>
      </c>
      <c r="AD21">
        <v>8.5299999999999994</v>
      </c>
      <c r="AE21">
        <v>0</v>
      </c>
      <c r="AF21">
        <v>0</v>
      </c>
      <c r="AG21">
        <v>0</v>
      </c>
      <c r="AH21">
        <v>8.5299999999999994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69.87</v>
      </c>
      <c r="AU21" t="s">
        <v>6</v>
      </c>
      <c r="AV21">
        <v>1</v>
      </c>
      <c r="AW21">
        <v>2</v>
      </c>
      <c r="AX21">
        <v>16688827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Y21*Source!I32</f>
        <v>5.4498600000000001</v>
      </c>
      <c r="CY21">
        <f>AD21</f>
        <v>8.5299999999999994</v>
      </c>
      <c r="CZ21">
        <f>AH21</f>
        <v>8.5299999999999994</v>
      </c>
      <c r="DA21">
        <f>AL21</f>
        <v>1</v>
      </c>
      <c r="DB21">
        <v>0</v>
      </c>
    </row>
    <row r="22" spans="1:106" x14ac:dyDescent="0.2">
      <c r="A22">
        <f>ROW(Source!A32)</f>
        <v>32</v>
      </c>
      <c r="B22">
        <v>16688585</v>
      </c>
      <c r="C22">
        <v>16688823</v>
      </c>
      <c r="D22">
        <v>15430395</v>
      </c>
      <c r="E22">
        <v>1</v>
      </c>
      <c r="F22">
        <v>1</v>
      </c>
      <c r="G22">
        <v>1</v>
      </c>
      <c r="H22">
        <v>1</v>
      </c>
      <c r="I22" t="s">
        <v>1091</v>
      </c>
      <c r="J22" t="s">
        <v>6</v>
      </c>
      <c r="K22" t="s">
        <v>1092</v>
      </c>
      <c r="L22">
        <v>1191</v>
      </c>
      <c r="N22">
        <v>1013</v>
      </c>
      <c r="O22" t="s">
        <v>1090</v>
      </c>
      <c r="P22" t="s">
        <v>1090</v>
      </c>
      <c r="Q22">
        <v>1</v>
      </c>
      <c r="W22">
        <v>0</v>
      </c>
      <c r="X22">
        <v>-1417349443</v>
      </c>
      <c r="Y22">
        <v>1.44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1.44</v>
      </c>
      <c r="AU22" t="s">
        <v>6</v>
      </c>
      <c r="AV22">
        <v>2</v>
      </c>
      <c r="AW22">
        <v>2</v>
      </c>
      <c r="AX22">
        <v>16688828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Y22*Source!I32</f>
        <v>0.11231999999999999</v>
      </c>
      <c r="CY22">
        <f>AD22</f>
        <v>0</v>
      </c>
      <c r="CZ22">
        <f>AH22</f>
        <v>0</v>
      </c>
      <c r="DA22">
        <f>AL22</f>
        <v>1</v>
      </c>
      <c r="DB22">
        <v>0</v>
      </c>
    </row>
    <row r="23" spans="1:106" x14ac:dyDescent="0.2">
      <c r="A23">
        <f>ROW(Source!A32)</f>
        <v>32</v>
      </c>
      <c r="B23">
        <v>16688585</v>
      </c>
      <c r="C23">
        <v>16688823</v>
      </c>
      <c r="D23">
        <v>15247974</v>
      </c>
      <c r="E23">
        <v>1</v>
      </c>
      <c r="F23">
        <v>1</v>
      </c>
      <c r="G23">
        <v>1</v>
      </c>
      <c r="H23">
        <v>2</v>
      </c>
      <c r="I23" t="s">
        <v>1093</v>
      </c>
      <c r="J23" t="s">
        <v>1094</v>
      </c>
      <c r="K23" t="s">
        <v>1095</v>
      </c>
      <c r="L23">
        <v>1368</v>
      </c>
      <c r="N23">
        <v>1011</v>
      </c>
      <c r="O23" t="s">
        <v>1096</v>
      </c>
      <c r="P23" t="s">
        <v>1096</v>
      </c>
      <c r="Q23">
        <v>1</v>
      </c>
      <c r="W23">
        <v>0</v>
      </c>
      <c r="X23">
        <v>1188625873</v>
      </c>
      <c r="Y23">
        <v>1.44</v>
      </c>
      <c r="AA23">
        <v>0</v>
      </c>
      <c r="AB23">
        <v>31.26</v>
      </c>
      <c r="AC23">
        <v>13.5</v>
      </c>
      <c r="AD23">
        <v>0</v>
      </c>
      <c r="AE23">
        <v>0</v>
      </c>
      <c r="AF23">
        <v>31.26</v>
      </c>
      <c r="AG23">
        <v>13.5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1.44</v>
      </c>
      <c r="AU23" t="s">
        <v>6</v>
      </c>
      <c r="AV23">
        <v>0</v>
      </c>
      <c r="AW23">
        <v>2</v>
      </c>
      <c r="AX23">
        <v>16688829</v>
      </c>
      <c r="AY23">
        <v>1</v>
      </c>
      <c r="AZ23">
        <v>0</v>
      </c>
      <c r="BA23">
        <v>25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0.11231999999999999</v>
      </c>
      <c r="CY23">
        <f>AB23</f>
        <v>31.26</v>
      </c>
      <c r="CZ23">
        <f>AF23</f>
        <v>31.26</v>
      </c>
      <c r="DA23">
        <f>AJ23</f>
        <v>1</v>
      </c>
      <c r="DB23">
        <v>0</v>
      </c>
    </row>
    <row r="24" spans="1:106" x14ac:dyDescent="0.2">
      <c r="A24">
        <f>ROW(Source!A33)</f>
        <v>33</v>
      </c>
      <c r="B24">
        <v>16688586</v>
      </c>
      <c r="C24">
        <v>16688823</v>
      </c>
      <c r="D24">
        <v>15430767</v>
      </c>
      <c r="E24">
        <v>1</v>
      </c>
      <c r="F24">
        <v>1</v>
      </c>
      <c r="G24">
        <v>1</v>
      </c>
      <c r="H24">
        <v>1</v>
      </c>
      <c r="I24" t="s">
        <v>1111</v>
      </c>
      <c r="J24" t="s">
        <v>6</v>
      </c>
      <c r="K24" t="s">
        <v>1112</v>
      </c>
      <c r="L24">
        <v>1191</v>
      </c>
      <c r="N24">
        <v>1013</v>
      </c>
      <c r="O24" t="s">
        <v>1090</v>
      </c>
      <c r="P24" t="s">
        <v>1090</v>
      </c>
      <c r="Q24">
        <v>1</v>
      </c>
      <c r="W24">
        <v>0</v>
      </c>
      <c r="X24">
        <v>-400197608</v>
      </c>
      <c r="Y24">
        <v>69.87</v>
      </c>
      <c r="AA24">
        <v>0</v>
      </c>
      <c r="AB24">
        <v>0</v>
      </c>
      <c r="AC24">
        <v>0</v>
      </c>
      <c r="AD24">
        <v>60.82</v>
      </c>
      <c r="AE24">
        <v>0</v>
      </c>
      <c r="AF24">
        <v>0</v>
      </c>
      <c r="AG24">
        <v>0</v>
      </c>
      <c r="AH24">
        <v>8.5299999999999994</v>
      </c>
      <c r="AI24">
        <v>1</v>
      </c>
      <c r="AJ24">
        <v>1</v>
      </c>
      <c r="AK24">
        <v>1</v>
      </c>
      <c r="AL24">
        <v>7.13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69.87</v>
      </c>
      <c r="AU24" t="s">
        <v>6</v>
      </c>
      <c r="AV24">
        <v>1</v>
      </c>
      <c r="AW24">
        <v>2</v>
      </c>
      <c r="AX24">
        <v>16688827</v>
      </c>
      <c r="AY24">
        <v>1</v>
      </c>
      <c r="AZ24">
        <v>0</v>
      </c>
      <c r="BA24">
        <v>27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Y24*Source!I33</f>
        <v>5.4498600000000001</v>
      </c>
      <c r="CY24">
        <f>AD24</f>
        <v>60.82</v>
      </c>
      <c r="CZ24">
        <f>AH24</f>
        <v>8.5299999999999994</v>
      </c>
      <c r="DA24">
        <f>AL24</f>
        <v>7.13</v>
      </c>
      <c r="DB24">
        <v>0</v>
      </c>
    </row>
    <row r="25" spans="1:106" x14ac:dyDescent="0.2">
      <c r="A25">
        <f>ROW(Source!A33)</f>
        <v>33</v>
      </c>
      <c r="B25">
        <v>16688586</v>
      </c>
      <c r="C25">
        <v>16688823</v>
      </c>
      <c r="D25">
        <v>15430395</v>
      </c>
      <c r="E25">
        <v>1</v>
      </c>
      <c r="F25">
        <v>1</v>
      </c>
      <c r="G25">
        <v>1</v>
      </c>
      <c r="H25">
        <v>1</v>
      </c>
      <c r="I25" t="s">
        <v>1091</v>
      </c>
      <c r="J25" t="s">
        <v>6</v>
      </c>
      <c r="K25" t="s">
        <v>1092</v>
      </c>
      <c r="L25">
        <v>1191</v>
      </c>
      <c r="N25">
        <v>1013</v>
      </c>
      <c r="O25" t="s">
        <v>1090</v>
      </c>
      <c r="P25" t="s">
        <v>1090</v>
      </c>
      <c r="Q25">
        <v>1</v>
      </c>
      <c r="W25">
        <v>0</v>
      </c>
      <c r="X25">
        <v>-1417349443</v>
      </c>
      <c r="Y25">
        <v>1.44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7.13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1.44</v>
      </c>
      <c r="AU25" t="s">
        <v>6</v>
      </c>
      <c r="AV25">
        <v>2</v>
      </c>
      <c r="AW25">
        <v>2</v>
      </c>
      <c r="AX25">
        <v>16688828</v>
      </c>
      <c r="AY25">
        <v>1</v>
      </c>
      <c r="AZ25">
        <v>0</v>
      </c>
      <c r="BA25">
        <v>28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Y25*Source!I33</f>
        <v>0.11231999999999999</v>
      </c>
      <c r="CY25">
        <f>AD25</f>
        <v>0</v>
      </c>
      <c r="CZ25">
        <f>AH25</f>
        <v>0</v>
      </c>
      <c r="DA25">
        <f>AL25</f>
        <v>1</v>
      </c>
      <c r="DB25">
        <v>0</v>
      </c>
    </row>
    <row r="26" spans="1:106" x14ac:dyDescent="0.2">
      <c r="A26">
        <f>ROW(Source!A33)</f>
        <v>33</v>
      </c>
      <c r="B26">
        <v>16688586</v>
      </c>
      <c r="C26">
        <v>16688823</v>
      </c>
      <c r="D26">
        <v>15247974</v>
      </c>
      <c r="E26">
        <v>1</v>
      </c>
      <c r="F26">
        <v>1</v>
      </c>
      <c r="G26">
        <v>1</v>
      </c>
      <c r="H26">
        <v>2</v>
      </c>
      <c r="I26" t="s">
        <v>1093</v>
      </c>
      <c r="J26" t="s">
        <v>1094</v>
      </c>
      <c r="K26" t="s">
        <v>1095</v>
      </c>
      <c r="L26">
        <v>1368</v>
      </c>
      <c r="N26">
        <v>1011</v>
      </c>
      <c r="O26" t="s">
        <v>1096</v>
      </c>
      <c r="P26" t="s">
        <v>1096</v>
      </c>
      <c r="Q26">
        <v>1</v>
      </c>
      <c r="W26">
        <v>0</v>
      </c>
      <c r="X26">
        <v>1188625873</v>
      </c>
      <c r="Y26">
        <v>1.44</v>
      </c>
      <c r="AA26">
        <v>0</v>
      </c>
      <c r="AB26">
        <v>222.88</v>
      </c>
      <c r="AC26">
        <v>13.5</v>
      </c>
      <c r="AD26">
        <v>0</v>
      </c>
      <c r="AE26">
        <v>0</v>
      </c>
      <c r="AF26">
        <v>31.26</v>
      </c>
      <c r="AG26">
        <v>13.5</v>
      </c>
      <c r="AH26">
        <v>0</v>
      </c>
      <c r="AI26">
        <v>1</v>
      </c>
      <c r="AJ26">
        <v>7.13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1.44</v>
      </c>
      <c r="AU26" t="s">
        <v>6</v>
      </c>
      <c r="AV26">
        <v>0</v>
      </c>
      <c r="AW26">
        <v>2</v>
      </c>
      <c r="AX26">
        <v>16688829</v>
      </c>
      <c r="AY26">
        <v>1</v>
      </c>
      <c r="AZ26">
        <v>0</v>
      </c>
      <c r="BA26">
        <v>29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Y26*Source!I33</f>
        <v>0.11231999999999999</v>
      </c>
      <c r="CY26">
        <f>AB26</f>
        <v>222.88</v>
      </c>
      <c r="CZ26">
        <f>AF26</f>
        <v>31.26</v>
      </c>
      <c r="DA26">
        <f>AJ26</f>
        <v>7.13</v>
      </c>
      <c r="DB26">
        <v>0</v>
      </c>
    </row>
    <row r="27" spans="1:106" x14ac:dyDescent="0.2">
      <c r="A27">
        <f>ROW(Source!A34)</f>
        <v>34</v>
      </c>
      <c r="B27">
        <v>16688585</v>
      </c>
      <c r="C27">
        <v>16689637</v>
      </c>
      <c r="D27">
        <v>15430517</v>
      </c>
      <c r="E27">
        <v>1</v>
      </c>
      <c r="F27">
        <v>1</v>
      </c>
      <c r="G27">
        <v>1</v>
      </c>
      <c r="H27">
        <v>1</v>
      </c>
      <c r="I27" t="s">
        <v>1113</v>
      </c>
      <c r="J27" t="s">
        <v>6</v>
      </c>
      <c r="K27" t="s">
        <v>1114</v>
      </c>
      <c r="L27">
        <v>1191</v>
      </c>
      <c r="N27">
        <v>1013</v>
      </c>
      <c r="O27" t="s">
        <v>1090</v>
      </c>
      <c r="P27" t="s">
        <v>1090</v>
      </c>
      <c r="Q27">
        <v>1</v>
      </c>
      <c r="W27">
        <v>0</v>
      </c>
      <c r="X27">
        <v>735429535</v>
      </c>
      <c r="Y27">
        <v>7.67</v>
      </c>
      <c r="AA27">
        <v>0</v>
      </c>
      <c r="AB27">
        <v>0</v>
      </c>
      <c r="AC27">
        <v>0</v>
      </c>
      <c r="AD27">
        <v>7.8</v>
      </c>
      <c r="AE27">
        <v>0</v>
      </c>
      <c r="AF27">
        <v>0</v>
      </c>
      <c r="AG27">
        <v>0</v>
      </c>
      <c r="AH27">
        <v>7.8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7.67</v>
      </c>
      <c r="AU27" t="s">
        <v>6</v>
      </c>
      <c r="AV27">
        <v>1</v>
      </c>
      <c r="AW27">
        <v>2</v>
      </c>
      <c r="AX27">
        <v>16689641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Y27*Source!I34</f>
        <v>0.2301</v>
      </c>
      <c r="CY27">
        <f>AD27</f>
        <v>7.8</v>
      </c>
      <c r="CZ27">
        <f>AH27</f>
        <v>7.8</v>
      </c>
      <c r="DA27">
        <f>AL27</f>
        <v>1</v>
      </c>
      <c r="DB27">
        <v>0</v>
      </c>
    </row>
    <row r="28" spans="1:106" x14ac:dyDescent="0.2">
      <c r="A28">
        <f>ROW(Source!A35)</f>
        <v>35</v>
      </c>
      <c r="B28">
        <v>16688586</v>
      </c>
      <c r="C28">
        <v>16689637</v>
      </c>
      <c r="D28">
        <v>15430517</v>
      </c>
      <c r="E28">
        <v>1</v>
      </c>
      <c r="F28">
        <v>1</v>
      </c>
      <c r="G28">
        <v>1</v>
      </c>
      <c r="H28">
        <v>1</v>
      </c>
      <c r="I28" t="s">
        <v>1113</v>
      </c>
      <c r="J28" t="s">
        <v>6</v>
      </c>
      <c r="K28" t="s">
        <v>1114</v>
      </c>
      <c r="L28">
        <v>1191</v>
      </c>
      <c r="N28">
        <v>1013</v>
      </c>
      <c r="O28" t="s">
        <v>1090</v>
      </c>
      <c r="P28" t="s">
        <v>1090</v>
      </c>
      <c r="Q28">
        <v>1</v>
      </c>
      <c r="W28">
        <v>0</v>
      </c>
      <c r="X28">
        <v>735429535</v>
      </c>
      <c r="Y28">
        <v>7.67</v>
      </c>
      <c r="AA28">
        <v>0</v>
      </c>
      <c r="AB28">
        <v>0</v>
      </c>
      <c r="AC28">
        <v>0</v>
      </c>
      <c r="AD28">
        <v>55.61</v>
      </c>
      <c r="AE28">
        <v>0</v>
      </c>
      <c r="AF28">
        <v>0</v>
      </c>
      <c r="AG28">
        <v>0</v>
      </c>
      <c r="AH28">
        <v>7.8</v>
      </c>
      <c r="AI28">
        <v>1</v>
      </c>
      <c r="AJ28">
        <v>1</v>
      </c>
      <c r="AK28">
        <v>1</v>
      </c>
      <c r="AL28">
        <v>7.13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7.67</v>
      </c>
      <c r="AU28" t="s">
        <v>6</v>
      </c>
      <c r="AV28">
        <v>1</v>
      </c>
      <c r="AW28">
        <v>2</v>
      </c>
      <c r="AX28">
        <v>16689641</v>
      </c>
      <c r="AY28">
        <v>1</v>
      </c>
      <c r="AZ28">
        <v>0</v>
      </c>
      <c r="BA28">
        <v>33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Y28*Source!I35</f>
        <v>0.2301</v>
      </c>
      <c r="CY28">
        <f>AD28</f>
        <v>55.61</v>
      </c>
      <c r="CZ28">
        <f>AH28</f>
        <v>7.8</v>
      </c>
      <c r="DA28">
        <f>AL28</f>
        <v>7.13</v>
      </c>
      <c r="DB28">
        <v>0</v>
      </c>
    </row>
    <row r="29" spans="1:106" x14ac:dyDescent="0.2">
      <c r="A29">
        <f>ROW(Source!A36)</f>
        <v>36</v>
      </c>
      <c r="B29">
        <v>16688585</v>
      </c>
      <c r="C29">
        <v>16689644</v>
      </c>
      <c r="D29">
        <v>15430517</v>
      </c>
      <c r="E29">
        <v>1</v>
      </c>
      <c r="F29">
        <v>1</v>
      </c>
      <c r="G29">
        <v>1</v>
      </c>
      <c r="H29">
        <v>1</v>
      </c>
      <c r="I29" t="s">
        <v>1113</v>
      </c>
      <c r="J29" t="s">
        <v>6</v>
      </c>
      <c r="K29" t="s">
        <v>1114</v>
      </c>
      <c r="L29">
        <v>1191</v>
      </c>
      <c r="N29">
        <v>1013</v>
      </c>
      <c r="O29" t="s">
        <v>1090</v>
      </c>
      <c r="P29" t="s">
        <v>1090</v>
      </c>
      <c r="Q29">
        <v>1</v>
      </c>
      <c r="W29">
        <v>0</v>
      </c>
      <c r="X29">
        <v>735429535</v>
      </c>
      <c r="Y29">
        <v>11.39</v>
      </c>
      <c r="AA29">
        <v>0</v>
      </c>
      <c r="AB29">
        <v>0</v>
      </c>
      <c r="AC29">
        <v>0</v>
      </c>
      <c r="AD29">
        <v>7.8</v>
      </c>
      <c r="AE29">
        <v>0</v>
      </c>
      <c r="AF29">
        <v>0</v>
      </c>
      <c r="AG29">
        <v>0</v>
      </c>
      <c r="AH29">
        <v>7.8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11.39</v>
      </c>
      <c r="AU29" t="s">
        <v>6</v>
      </c>
      <c r="AV29">
        <v>1</v>
      </c>
      <c r="AW29">
        <v>2</v>
      </c>
      <c r="AX29">
        <v>16689650</v>
      </c>
      <c r="AY29">
        <v>1</v>
      </c>
      <c r="AZ29">
        <v>0</v>
      </c>
      <c r="BA29">
        <v>35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Y29*Source!I36</f>
        <v>8.5994500000000009</v>
      </c>
      <c r="CY29">
        <f>AD29</f>
        <v>7.8</v>
      </c>
      <c r="CZ29">
        <f>AH29</f>
        <v>7.8</v>
      </c>
      <c r="DA29">
        <f>AL29</f>
        <v>1</v>
      </c>
      <c r="DB29">
        <v>0</v>
      </c>
    </row>
    <row r="30" spans="1:106" x14ac:dyDescent="0.2">
      <c r="A30">
        <f>ROW(Source!A36)</f>
        <v>36</v>
      </c>
      <c r="B30">
        <v>16688585</v>
      </c>
      <c r="C30">
        <v>16689644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1091</v>
      </c>
      <c r="J30" t="s">
        <v>6</v>
      </c>
      <c r="K30" t="s">
        <v>1092</v>
      </c>
      <c r="L30">
        <v>1191</v>
      </c>
      <c r="N30">
        <v>1013</v>
      </c>
      <c r="O30" t="s">
        <v>1090</v>
      </c>
      <c r="P30" t="s">
        <v>1090</v>
      </c>
      <c r="Q30">
        <v>1</v>
      </c>
      <c r="W30">
        <v>0</v>
      </c>
      <c r="X30">
        <v>-1417349443</v>
      </c>
      <c r="Y30">
        <v>0.13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0.13</v>
      </c>
      <c r="AU30" t="s">
        <v>6</v>
      </c>
      <c r="AV30">
        <v>2</v>
      </c>
      <c r="AW30">
        <v>2</v>
      </c>
      <c r="AX30">
        <v>16689651</v>
      </c>
      <c r="AY30">
        <v>1</v>
      </c>
      <c r="AZ30">
        <v>0</v>
      </c>
      <c r="BA30">
        <v>36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Y30*Source!I36</f>
        <v>9.8150000000000001E-2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">
      <c r="A31">
        <f>ROW(Source!A36)</f>
        <v>36</v>
      </c>
      <c r="B31">
        <v>16688585</v>
      </c>
      <c r="C31">
        <v>16689644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1093</v>
      </c>
      <c r="J31" t="s">
        <v>1094</v>
      </c>
      <c r="K31" t="s">
        <v>1095</v>
      </c>
      <c r="L31">
        <v>1368</v>
      </c>
      <c r="N31">
        <v>1011</v>
      </c>
      <c r="O31" t="s">
        <v>1096</v>
      </c>
      <c r="P31" t="s">
        <v>1096</v>
      </c>
      <c r="Q31">
        <v>1</v>
      </c>
      <c r="W31">
        <v>0</v>
      </c>
      <c r="X31">
        <v>1188625873</v>
      </c>
      <c r="Y31">
        <v>0.13</v>
      </c>
      <c r="AA31">
        <v>0</v>
      </c>
      <c r="AB31">
        <v>31.26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0.13</v>
      </c>
      <c r="AU31" t="s">
        <v>6</v>
      </c>
      <c r="AV31">
        <v>0</v>
      </c>
      <c r="AW31">
        <v>2</v>
      </c>
      <c r="AX31">
        <v>16689652</v>
      </c>
      <c r="AY31">
        <v>1</v>
      </c>
      <c r="AZ31">
        <v>0</v>
      </c>
      <c r="BA31">
        <v>37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Y31*Source!I36</f>
        <v>9.8150000000000001E-2</v>
      </c>
      <c r="CY31">
        <f>AB31</f>
        <v>31.26</v>
      </c>
      <c r="CZ31">
        <f>AF31</f>
        <v>31.26</v>
      </c>
      <c r="DA31">
        <f>AJ31</f>
        <v>1</v>
      </c>
      <c r="DB31">
        <v>0</v>
      </c>
    </row>
    <row r="32" spans="1:106" x14ac:dyDescent="0.2">
      <c r="A32">
        <f>ROW(Source!A37)</f>
        <v>37</v>
      </c>
      <c r="B32">
        <v>16688586</v>
      </c>
      <c r="C32">
        <v>16689644</v>
      </c>
      <c r="D32">
        <v>15430517</v>
      </c>
      <c r="E32">
        <v>1</v>
      </c>
      <c r="F32">
        <v>1</v>
      </c>
      <c r="G32">
        <v>1</v>
      </c>
      <c r="H32">
        <v>1</v>
      </c>
      <c r="I32" t="s">
        <v>1113</v>
      </c>
      <c r="J32" t="s">
        <v>6</v>
      </c>
      <c r="K32" t="s">
        <v>1114</v>
      </c>
      <c r="L32">
        <v>1191</v>
      </c>
      <c r="N32">
        <v>1013</v>
      </c>
      <c r="O32" t="s">
        <v>1090</v>
      </c>
      <c r="P32" t="s">
        <v>1090</v>
      </c>
      <c r="Q32">
        <v>1</v>
      </c>
      <c r="W32">
        <v>0</v>
      </c>
      <c r="X32">
        <v>735429535</v>
      </c>
      <c r="Y32">
        <v>11.39</v>
      </c>
      <c r="AA32">
        <v>0</v>
      </c>
      <c r="AB32">
        <v>0</v>
      </c>
      <c r="AC32">
        <v>0</v>
      </c>
      <c r="AD32">
        <v>55.61</v>
      </c>
      <c r="AE32">
        <v>0</v>
      </c>
      <c r="AF32">
        <v>0</v>
      </c>
      <c r="AG32">
        <v>0</v>
      </c>
      <c r="AH32">
        <v>7.8</v>
      </c>
      <c r="AI32">
        <v>1</v>
      </c>
      <c r="AJ32">
        <v>1</v>
      </c>
      <c r="AK32">
        <v>1</v>
      </c>
      <c r="AL32">
        <v>7.13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11.39</v>
      </c>
      <c r="AU32" t="s">
        <v>6</v>
      </c>
      <c r="AV32">
        <v>1</v>
      </c>
      <c r="AW32">
        <v>2</v>
      </c>
      <c r="AX32">
        <v>16689650</v>
      </c>
      <c r="AY32">
        <v>1</v>
      </c>
      <c r="AZ32">
        <v>0</v>
      </c>
      <c r="BA32">
        <v>39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Y32*Source!I37</f>
        <v>8.5994500000000009</v>
      </c>
      <c r="CY32">
        <f>AD32</f>
        <v>55.61</v>
      </c>
      <c r="CZ32">
        <f>AH32</f>
        <v>7.8</v>
      </c>
      <c r="DA32">
        <f>AL32</f>
        <v>7.13</v>
      </c>
      <c r="DB32">
        <v>0</v>
      </c>
    </row>
    <row r="33" spans="1:106" x14ac:dyDescent="0.2">
      <c r="A33">
        <f>ROW(Source!A37)</f>
        <v>37</v>
      </c>
      <c r="B33">
        <v>16688586</v>
      </c>
      <c r="C33">
        <v>16689644</v>
      </c>
      <c r="D33">
        <v>15430395</v>
      </c>
      <c r="E33">
        <v>1</v>
      </c>
      <c r="F33">
        <v>1</v>
      </c>
      <c r="G33">
        <v>1</v>
      </c>
      <c r="H33">
        <v>1</v>
      </c>
      <c r="I33" t="s">
        <v>1091</v>
      </c>
      <c r="J33" t="s">
        <v>6</v>
      </c>
      <c r="K33" t="s">
        <v>1092</v>
      </c>
      <c r="L33">
        <v>1191</v>
      </c>
      <c r="N33">
        <v>1013</v>
      </c>
      <c r="O33" t="s">
        <v>1090</v>
      </c>
      <c r="P33" t="s">
        <v>1090</v>
      </c>
      <c r="Q33">
        <v>1</v>
      </c>
      <c r="W33">
        <v>0</v>
      </c>
      <c r="X33">
        <v>-1417349443</v>
      </c>
      <c r="Y33">
        <v>0.13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7.13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0.13</v>
      </c>
      <c r="AU33" t="s">
        <v>6</v>
      </c>
      <c r="AV33">
        <v>2</v>
      </c>
      <c r="AW33">
        <v>2</v>
      </c>
      <c r="AX33">
        <v>16689651</v>
      </c>
      <c r="AY33">
        <v>1</v>
      </c>
      <c r="AZ33">
        <v>0</v>
      </c>
      <c r="BA33">
        <v>40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Y33*Source!I37</f>
        <v>9.8150000000000001E-2</v>
      </c>
      <c r="CY33">
        <f>AD33</f>
        <v>0</v>
      </c>
      <c r="CZ33">
        <f>AH33</f>
        <v>0</v>
      </c>
      <c r="DA33">
        <f>AL33</f>
        <v>1</v>
      </c>
      <c r="DB33">
        <v>0</v>
      </c>
    </row>
    <row r="34" spans="1:106" x14ac:dyDescent="0.2">
      <c r="A34">
        <f>ROW(Source!A37)</f>
        <v>37</v>
      </c>
      <c r="B34">
        <v>16688586</v>
      </c>
      <c r="C34">
        <v>16689644</v>
      </c>
      <c r="D34">
        <v>15247974</v>
      </c>
      <c r="E34">
        <v>1</v>
      </c>
      <c r="F34">
        <v>1</v>
      </c>
      <c r="G34">
        <v>1</v>
      </c>
      <c r="H34">
        <v>2</v>
      </c>
      <c r="I34" t="s">
        <v>1093</v>
      </c>
      <c r="J34" t="s">
        <v>1094</v>
      </c>
      <c r="K34" t="s">
        <v>1095</v>
      </c>
      <c r="L34">
        <v>1368</v>
      </c>
      <c r="N34">
        <v>1011</v>
      </c>
      <c r="O34" t="s">
        <v>1096</v>
      </c>
      <c r="P34" t="s">
        <v>1096</v>
      </c>
      <c r="Q34">
        <v>1</v>
      </c>
      <c r="W34">
        <v>0</v>
      </c>
      <c r="X34">
        <v>1188625873</v>
      </c>
      <c r="Y34">
        <v>0.13</v>
      </c>
      <c r="AA34">
        <v>0</v>
      </c>
      <c r="AB34">
        <v>222.88</v>
      </c>
      <c r="AC34">
        <v>13.5</v>
      </c>
      <c r="AD34">
        <v>0</v>
      </c>
      <c r="AE34">
        <v>0</v>
      </c>
      <c r="AF34">
        <v>31.26</v>
      </c>
      <c r="AG34">
        <v>13.5</v>
      </c>
      <c r="AH34">
        <v>0</v>
      </c>
      <c r="AI34">
        <v>1</v>
      </c>
      <c r="AJ34">
        <v>7.13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0.13</v>
      </c>
      <c r="AU34" t="s">
        <v>6</v>
      </c>
      <c r="AV34">
        <v>0</v>
      </c>
      <c r="AW34">
        <v>2</v>
      </c>
      <c r="AX34">
        <v>16689652</v>
      </c>
      <c r="AY34">
        <v>1</v>
      </c>
      <c r="AZ34">
        <v>0</v>
      </c>
      <c r="BA34">
        <v>41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Y34*Source!I37</f>
        <v>9.8150000000000001E-2</v>
      </c>
      <c r="CY34">
        <f>AB34</f>
        <v>222.88</v>
      </c>
      <c r="CZ34">
        <f>AF34</f>
        <v>31.26</v>
      </c>
      <c r="DA34">
        <f>AJ34</f>
        <v>7.13</v>
      </c>
      <c r="DB34">
        <v>0</v>
      </c>
    </row>
    <row r="35" spans="1:106" x14ac:dyDescent="0.2">
      <c r="A35">
        <f>ROW(Source!A38)</f>
        <v>38</v>
      </c>
      <c r="B35">
        <v>16688585</v>
      </c>
      <c r="C35">
        <v>16688831</v>
      </c>
      <c r="D35">
        <v>15430517</v>
      </c>
      <c r="E35">
        <v>1</v>
      </c>
      <c r="F35">
        <v>1</v>
      </c>
      <c r="G35">
        <v>1</v>
      </c>
      <c r="H35">
        <v>1</v>
      </c>
      <c r="I35" t="s">
        <v>1113</v>
      </c>
      <c r="J35" t="s">
        <v>6</v>
      </c>
      <c r="K35" t="s">
        <v>1114</v>
      </c>
      <c r="L35">
        <v>1191</v>
      </c>
      <c r="N35">
        <v>1013</v>
      </c>
      <c r="O35" t="s">
        <v>1090</v>
      </c>
      <c r="P35" t="s">
        <v>1090</v>
      </c>
      <c r="Q35">
        <v>1</v>
      </c>
      <c r="W35">
        <v>0</v>
      </c>
      <c r="X35">
        <v>735429535</v>
      </c>
      <c r="Y35">
        <v>14.28</v>
      </c>
      <c r="AA35">
        <v>0</v>
      </c>
      <c r="AB35">
        <v>0</v>
      </c>
      <c r="AC35">
        <v>0</v>
      </c>
      <c r="AD35">
        <v>7.8</v>
      </c>
      <c r="AE35">
        <v>0</v>
      </c>
      <c r="AF35">
        <v>0</v>
      </c>
      <c r="AG35">
        <v>0</v>
      </c>
      <c r="AH35">
        <v>7.8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14.28</v>
      </c>
      <c r="AU35" t="s">
        <v>6</v>
      </c>
      <c r="AV35">
        <v>1</v>
      </c>
      <c r="AW35">
        <v>2</v>
      </c>
      <c r="AX35">
        <v>16688833</v>
      </c>
      <c r="AY35">
        <v>1</v>
      </c>
      <c r="AZ35">
        <v>0</v>
      </c>
      <c r="BA35">
        <v>43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Y35*Source!I38</f>
        <v>2.5489799999999998</v>
      </c>
      <c r="CY35">
        <f t="shared" ref="CY35:CY40" si="0">AD35</f>
        <v>7.8</v>
      </c>
      <c r="CZ35">
        <f t="shared" ref="CZ35:CZ40" si="1">AH35</f>
        <v>7.8</v>
      </c>
      <c r="DA35">
        <f t="shared" ref="DA35:DA40" si="2">AL35</f>
        <v>1</v>
      </c>
      <c r="DB35">
        <v>0</v>
      </c>
    </row>
    <row r="36" spans="1:106" x14ac:dyDescent="0.2">
      <c r="A36">
        <f>ROW(Source!A39)</f>
        <v>39</v>
      </c>
      <c r="B36">
        <v>16688586</v>
      </c>
      <c r="C36">
        <v>16688831</v>
      </c>
      <c r="D36">
        <v>15430517</v>
      </c>
      <c r="E36">
        <v>1</v>
      </c>
      <c r="F36">
        <v>1</v>
      </c>
      <c r="G36">
        <v>1</v>
      </c>
      <c r="H36">
        <v>1</v>
      </c>
      <c r="I36" t="s">
        <v>1113</v>
      </c>
      <c r="J36" t="s">
        <v>6</v>
      </c>
      <c r="K36" t="s">
        <v>1114</v>
      </c>
      <c r="L36">
        <v>1191</v>
      </c>
      <c r="N36">
        <v>1013</v>
      </c>
      <c r="O36" t="s">
        <v>1090</v>
      </c>
      <c r="P36" t="s">
        <v>1090</v>
      </c>
      <c r="Q36">
        <v>1</v>
      </c>
      <c r="W36">
        <v>0</v>
      </c>
      <c r="X36">
        <v>735429535</v>
      </c>
      <c r="Y36">
        <v>14.28</v>
      </c>
      <c r="AA36">
        <v>0</v>
      </c>
      <c r="AB36">
        <v>0</v>
      </c>
      <c r="AC36">
        <v>0</v>
      </c>
      <c r="AD36">
        <v>55.61</v>
      </c>
      <c r="AE36">
        <v>0</v>
      </c>
      <c r="AF36">
        <v>0</v>
      </c>
      <c r="AG36">
        <v>0</v>
      </c>
      <c r="AH36">
        <v>7.8</v>
      </c>
      <c r="AI36">
        <v>1</v>
      </c>
      <c r="AJ36">
        <v>1</v>
      </c>
      <c r="AK36">
        <v>1</v>
      </c>
      <c r="AL36">
        <v>7.13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14.28</v>
      </c>
      <c r="AU36" t="s">
        <v>6</v>
      </c>
      <c r="AV36">
        <v>1</v>
      </c>
      <c r="AW36">
        <v>2</v>
      </c>
      <c r="AX36">
        <v>16688833</v>
      </c>
      <c r="AY36">
        <v>1</v>
      </c>
      <c r="AZ36">
        <v>0</v>
      </c>
      <c r="BA36">
        <v>45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2.5489799999999998</v>
      </c>
      <c r="CY36">
        <f t="shared" si="0"/>
        <v>55.61</v>
      </c>
      <c r="CZ36">
        <f t="shared" si="1"/>
        <v>7.8</v>
      </c>
      <c r="DA36">
        <f t="shared" si="2"/>
        <v>7.13</v>
      </c>
      <c r="DB36">
        <v>0</v>
      </c>
    </row>
    <row r="37" spans="1:106" x14ac:dyDescent="0.2">
      <c r="A37">
        <f>ROW(Source!A40)</f>
        <v>40</v>
      </c>
      <c r="B37">
        <v>16688585</v>
      </c>
      <c r="C37">
        <v>16689663</v>
      </c>
      <c r="D37">
        <v>15430517</v>
      </c>
      <c r="E37">
        <v>1</v>
      </c>
      <c r="F37">
        <v>1</v>
      </c>
      <c r="G37">
        <v>1</v>
      </c>
      <c r="H37">
        <v>1</v>
      </c>
      <c r="I37" t="s">
        <v>1113</v>
      </c>
      <c r="J37" t="s">
        <v>6</v>
      </c>
      <c r="K37" t="s">
        <v>1114</v>
      </c>
      <c r="L37">
        <v>1191</v>
      </c>
      <c r="N37">
        <v>1013</v>
      </c>
      <c r="O37" t="s">
        <v>1090</v>
      </c>
      <c r="P37" t="s">
        <v>1090</v>
      </c>
      <c r="Q37">
        <v>1</v>
      </c>
      <c r="W37">
        <v>0</v>
      </c>
      <c r="X37">
        <v>735429535</v>
      </c>
      <c r="Y37">
        <v>3.77</v>
      </c>
      <c r="AA37">
        <v>0</v>
      </c>
      <c r="AB37">
        <v>0</v>
      </c>
      <c r="AC37">
        <v>0</v>
      </c>
      <c r="AD37">
        <v>7.8</v>
      </c>
      <c r="AE37">
        <v>0</v>
      </c>
      <c r="AF37">
        <v>0</v>
      </c>
      <c r="AG37">
        <v>0</v>
      </c>
      <c r="AH37">
        <v>7.8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3.77</v>
      </c>
      <c r="AU37" t="s">
        <v>6</v>
      </c>
      <c r="AV37">
        <v>1</v>
      </c>
      <c r="AW37">
        <v>2</v>
      </c>
      <c r="AX37">
        <v>16689664</v>
      </c>
      <c r="AY37">
        <v>1</v>
      </c>
      <c r="AZ37">
        <v>0</v>
      </c>
      <c r="BA37">
        <v>47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Y37*Source!I40</f>
        <v>2.732119</v>
      </c>
      <c r="CY37">
        <f t="shared" si="0"/>
        <v>7.8</v>
      </c>
      <c r="CZ37">
        <f t="shared" si="1"/>
        <v>7.8</v>
      </c>
      <c r="DA37">
        <f t="shared" si="2"/>
        <v>1</v>
      </c>
      <c r="DB37">
        <v>0</v>
      </c>
    </row>
    <row r="38" spans="1:106" x14ac:dyDescent="0.2">
      <c r="A38">
        <f>ROW(Source!A41)</f>
        <v>41</v>
      </c>
      <c r="B38">
        <v>16688586</v>
      </c>
      <c r="C38">
        <v>16689663</v>
      </c>
      <c r="D38">
        <v>15430517</v>
      </c>
      <c r="E38">
        <v>1</v>
      </c>
      <c r="F38">
        <v>1</v>
      </c>
      <c r="G38">
        <v>1</v>
      </c>
      <c r="H38">
        <v>1</v>
      </c>
      <c r="I38" t="s">
        <v>1113</v>
      </c>
      <c r="J38" t="s">
        <v>6</v>
      </c>
      <c r="K38" t="s">
        <v>1114</v>
      </c>
      <c r="L38">
        <v>1191</v>
      </c>
      <c r="N38">
        <v>1013</v>
      </c>
      <c r="O38" t="s">
        <v>1090</v>
      </c>
      <c r="P38" t="s">
        <v>1090</v>
      </c>
      <c r="Q38">
        <v>1</v>
      </c>
      <c r="W38">
        <v>0</v>
      </c>
      <c r="X38">
        <v>735429535</v>
      </c>
      <c r="Y38">
        <v>3.77</v>
      </c>
      <c r="AA38">
        <v>0</v>
      </c>
      <c r="AB38">
        <v>0</v>
      </c>
      <c r="AC38">
        <v>0</v>
      </c>
      <c r="AD38">
        <v>55.61</v>
      </c>
      <c r="AE38">
        <v>0</v>
      </c>
      <c r="AF38">
        <v>0</v>
      </c>
      <c r="AG38">
        <v>0</v>
      </c>
      <c r="AH38">
        <v>7.8</v>
      </c>
      <c r="AI38">
        <v>1</v>
      </c>
      <c r="AJ38">
        <v>1</v>
      </c>
      <c r="AK38">
        <v>1</v>
      </c>
      <c r="AL38">
        <v>7.13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3.77</v>
      </c>
      <c r="AU38" t="s">
        <v>6</v>
      </c>
      <c r="AV38">
        <v>1</v>
      </c>
      <c r="AW38">
        <v>2</v>
      </c>
      <c r="AX38">
        <v>16689664</v>
      </c>
      <c r="AY38">
        <v>1</v>
      </c>
      <c r="AZ38">
        <v>0</v>
      </c>
      <c r="BA38">
        <v>49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Y38*Source!I41</f>
        <v>2.732119</v>
      </c>
      <c r="CY38">
        <f t="shared" si="0"/>
        <v>55.61</v>
      </c>
      <c r="CZ38">
        <f t="shared" si="1"/>
        <v>7.8</v>
      </c>
      <c r="DA38">
        <f t="shared" si="2"/>
        <v>7.13</v>
      </c>
      <c r="DB38">
        <v>0</v>
      </c>
    </row>
    <row r="39" spans="1:106" x14ac:dyDescent="0.2">
      <c r="A39">
        <f>ROW(Source!A42)</f>
        <v>42</v>
      </c>
      <c r="B39">
        <v>16688585</v>
      </c>
      <c r="C39">
        <v>16689655</v>
      </c>
      <c r="D39">
        <v>15430767</v>
      </c>
      <c r="E39">
        <v>1</v>
      </c>
      <c r="F39">
        <v>1</v>
      </c>
      <c r="G39">
        <v>1</v>
      </c>
      <c r="H39">
        <v>1</v>
      </c>
      <c r="I39" t="s">
        <v>1111</v>
      </c>
      <c r="J39" t="s">
        <v>6</v>
      </c>
      <c r="K39" t="s">
        <v>1112</v>
      </c>
      <c r="L39">
        <v>1191</v>
      </c>
      <c r="N39">
        <v>1013</v>
      </c>
      <c r="O39" t="s">
        <v>1090</v>
      </c>
      <c r="P39" t="s">
        <v>1090</v>
      </c>
      <c r="Q39">
        <v>1</v>
      </c>
      <c r="W39">
        <v>0</v>
      </c>
      <c r="X39">
        <v>-400197608</v>
      </c>
      <c r="Y39">
        <v>111.2</v>
      </c>
      <c r="AA39">
        <v>0</v>
      </c>
      <c r="AB39">
        <v>0</v>
      </c>
      <c r="AC39">
        <v>0</v>
      </c>
      <c r="AD39">
        <v>8.5299999999999994</v>
      </c>
      <c r="AE39">
        <v>0</v>
      </c>
      <c r="AF39">
        <v>0</v>
      </c>
      <c r="AG39">
        <v>0</v>
      </c>
      <c r="AH39">
        <v>8.5299999999999994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111.2</v>
      </c>
      <c r="AU39" t="s">
        <v>6</v>
      </c>
      <c r="AV39">
        <v>1</v>
      </c>
      <c r="AW39">
        <v>2</v>
      </c>
      <c r="AX39">
        <v>16689656</v>
      </c>
      <c r="AY39">
        <v>1</v>
      </c>
      <c r="AZ39">
        <v>0</v>
      </c>
      <c r="BA39">
        <v>51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Y39*Source!I42</f>
        <v>8.6736000000000004</v>
      </c>
      <c r="CY39">
        <f t="shared" si="0"/>
        <v>8.5299999999999994</v>
      </c>
      <c r="CZ39">
        <f t="shared" si="1"/>
        <v>8.5299999999999994</v>
      </c>
      <c r="DA39">
        <f t="shared" si="2"/>
        <v>1</v>
      </c>
      <c r="DB39">
        <v>0</v>
      </c>
    </row>
    <row r="40" spans="1:106" x14ac:dyDescent="0.2">
      <c r="A40">
        <f>ROW(Source!A42)</f>
        <v>42</v>
      </c>
      <c r="B40">
        <v>16688585</v>
      </c>
      <c r="C40">
        <v>16689655</v>
      </c>
      <c r="D40">
        <v>15430395</v>
      </c>
      <c r="E40">
        <v>1</v>
      </c>
      <c r="F40">
        <v>1</v>
      </c>
      <c r="G40">
        <v>1</v>
      </c>
      <c r="H40">
        <v>1</v>
      </c>
      <c r="I40" t="s">
        <v>1091</v>
      </c>
      <c r="J40" t="s">
        <v>6</v>
      </c>
      <c r="K40" t="s">
        <v>1092</v>
      </c>
      <c r="L40">
        <v>1191</v>
      </c>
      <c r="N40">
        <v>1013</v>
      </c>
      <c r="O40" t="s">
        <v>1090</v>
      </c>
      <c r="P40" t="s">
        <v>1090</v>
      </c>
      <c r="Q40">
        <v>1</v>
      </c>
      <c r="W40">
        <v>0</v>
      </c>
      <c r="X40">
        <v>-1417349443</v>
      </c>
      <c r="Y40">
        <v>1.8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1.8</v>
      </c>
      <c r="AU40" t="s">
        <v>6</v>
      </c>
      <c r="AV40">
        <v>2</v>
      </c>
      <c r="AW40">
        <v>2</v>
      </c>
      <c r="AX40">
        <v>16689657</v>
      </c>
      <c r="AY40">
        <v>1</v>
      </c>
      <c r="AZ40">
        <v>0</v>
      </c>
      <c r="BA40">
        <v>52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Y40*Source!I42</f>
        <v>0.1404</v>
      </c>
      <c r="CY40">
        <f t="shared" si="0"/>
        <v>0</v>
      </c>
      <c r="CZ40">
        <f t="shared" si="1"/>
        <v>0</v>
      </c>
      <c r="DA40">
        <f t="shared" si="2"/>
        <v>1</v>
      </c>
      <c r="DB40">
        <v>0</v>
      </c>
    </row>
    <row r="41" spans="1:106" x14ac:dyDescent="0.2">
      <c r="A41">
        <f>ROW(Source!A42)</f>
        <v>42</v>
      </c>
      <c r="B41">
        <v>16688585</v>
      </c>
      <c r="C41">
        <v>16689655</v>
      </c>
      <c r="D41">
        <v>15247974</v>
      </c>
      <c r="E41">
        <v>1</v>
      </c>
      <c r="F41">
        <v>1</v>
      </c>
      <c r="G41">
        <v>1</v>
      </c>
      <c r="H41">
        <v>2</v>
      </c>
      <c r="I41" t="s">
        <v>1093</v>
      </c>
      <c r="J41" t="s">
        <v>1094</v>
      </c>
      <c r="K41" t="s">
        <v>1095</v>
      </c>
      <c r="L41">
        <v>1368</v>
      </c>
      <c r="N41">
        <v>1011</v>
      </c>
      <c r="O41" t="s">
        <v>1096</v>
      </c>
      <c r="P41" t="s">
        <v>1096</v>
      </c>
      <c r="Q41">
        <v>1</v>
      </c>
      <c r="W41">
        <v>0</v>
      </c>
      <c r="X41">
        <v>1188625873</v>
      </c>
      <c r="Y41">
        <v>1.8</v>
      </c>
      <c r="AA41">
        <v>0</v>
      </c>
      <c r="AB41">
        <v>31.26</v>
      </c>
      <c r="AC41">
        <v>13.5</v>
      </c>
      <c r="AD41">
        <v>0</v>
      </c>
      <c r="AE41">
        <v>0</v>
      </c>
      <c r="AF41">
        <v>31.26</v>
      </c>
      <c r="AG41">
        <v>13.5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1.8</v>
      </c>
      <c r="AU41" t="s">
        <v>6</v>
      </c>
      <c r="AV41">
        <v>0</v>
      </c>
      <c r="AW41">
        <v>2</v>
      </c>
      <c r="AX41">
        <v>16689658</v>
      </c>
      <c r="AY41">
        <v>1</v>
      </c>
      <c r="AZ41">
        <v>0</v>
      </c>
      <c r="BA41">
        <v>53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Y41*Source!I42</f>
        <v>0.1404</v>
      </c>
      <c r="CY41">
        <f>AB41</f>
        <v>31.26</v>
      </c>
      <c r="CZ41">
        <f>AF41</f>
        <v>31.26</v>
      </c>
      <c r="DA41">
        <f>AJ41</f>
        <v>1</v>
      </c>
      <c r="DB41">
        <v>0</v>
      </c>
    </row>
    <row r="42" spans="1:106" x14ac:dyDescent="0.2">
      <c r="A42">
        <f>ROW(Source!A42)</f>
        <v>42</v>
      </c>
      <c r="B42">
        <v>16688585</v>
      </c>
      <c r="C42">
        <v>16689655</v>
      </c>
      <c r="D42">
        <v>15249402</v>
      </c>
      <c r="E42">
        <v>1</v>
      </c>
      <c r="F42">
        <v>1</v>
      </c>
      <c r="G42">
        <v>1</v>
      </c>
      <c r="H42">
        <v>2</v>
      </c>
      <c r="I42" t="s">
        <v>1115</v>
      </c>
      <c r="J42" t="s">
        <v>1116</v>
      </c>
      <c r="K42" t="s">
        <v>1117</v>
      </c>
      <c r="L42">
        <v>1368</v>
      </c>
      <c r="N42">
        <v>1011</v>
      </c>
      <c r="O42" t="s">
        <v>1096</v>
      </c>
      <c r="P42" t="s">
        <v>1096</v>
      </c>
      <c r="Q42">
        <v>1</v>
      </c>
      <c r="W42">
        <v>0</v>
      </c>
      <c r="X42">
        <v>-2111251057</v>
      </c>
      <c r="Y42">
        <v>19.2</v>
      </c>
      <c r="AA42">
        <v>0</v>
      </c>
      <c r="AB42">
        <v>32.5</v>
      </c>
      <c r="AC42">
        <v>0</v>
      </c>
      <c r="AD42">
        <v>0</v>
      </c>
      <c r="AE42">
        <v>0</v>
      </c>
      <c r="AF42">
        <v>32.5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19.2</v>
      </c>
      <c r="AU42" t="s">
        <v>6</v>
      </c>
      <c r="AV42">
        <v>0</v>
      </c>
      <c r="AW42">
        <v>2</v>
      </c>
      <c r="AX42">
        <v>16689659</v>
      </c>
      <c r="AY42">
        <v>1</v>
      </c>
      <c r="AZ42">
        <v>0</v>
      </c>
      <c r="BA42">
        <v>54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Y42*Source!I42</f>
        <v>1.4976</v>
      </c>
      <c r="CY42">
        <f>AB42</f>
        <v>32.5</v>
      </c>
      <c r="CZ42">
        <f>AF42</f>
        <v>32.5</v>
      </c>
      <c r="DA42">
        <f>AJ42</f>
        <v>1</v>
      </c>
      <c r="DB42">
        <v>0</v>
      </c>
    </row>
    <row r="43" spans="1:106" x14ac:dyDescent="0.2">
      <c r="A43">
        <f>ROW(Source!A42)</f>
        <v>42</v>
      </c>
      <c r="B43">
        <v>16688585</v>
      </c>
      <c r="C43">
        <v>16689655</v>
      </c>
      <c r="D43">
        <v>15249998</v>
      </c>
      <c r="E43">
        <v>1</v>
      </c>
      <c r="F43">
        <v>1</v>
      </c>
      <c r="G43">
        <v>1</v>
      </c>
      <c r="H43">
        <v>2</v>
      </c>
      <c r="I43" t="s">
        <v>1118</v>
      </c>
      <c r="J43" t="s">
        <v>1119</v>
      </c>
      <c r="K43" t="s">
        <v>1120</v>
      </c>
      <c r="L43">
        <v>1368</v>
      </c>
      <c r="N43">
        <v>1011</v>
      </c>
      <c r="O43" t="s">
        <v>1096</v>
      </c>
      <c r="P43" t="s">
        <v>1096</v>
      </c>
      <c r="Q43">
        <v>1</v>
      </c>
      <c r="W43">
        <v>0</v>
      </c>
      <c r="X43">
        <v>1518765163</v>
      </c>
      <c r="Y43">
        <v>38.4</v>
      </c>
      <c r="AA43">
        <v>0</v>
      </c>
      <c r="AB43">
        <v>1.53</v>
      </c>
      <c r="AC43">
        <v>0</v>
      </c>
      <c r="AD43">
        <v>0</v>
      </c>
      <c r="AE43">
        <v>0</v>
      </c>
      <c r="AF43">
        <v>1.53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38.4</v>
      </c>
      <c r="AU43" t="s">
        <v>6</v>
      </c>
      <c r="AV43">
        <v>0</v>
      </c>
      <c r="AW43">
        <v>2</v>
      </c>
      <c r="AX43">
        <v>16689660</v>
      </c>
      <c r="AY43">
        <v>1</v>
      </c>
      <c r="AZ43">
        <v>0</v>
      </c>
      <c r="BA43">
        <v>55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Y43*Source!I42</f>
        <v>2.9952000000000001</v>
      </c>
      <c r="CY43">
        <f>AB43</f>
        <v>1.53</v>
      </c>
      <c r="CZ43">
        <f>AF43</f>
        <v>1.53</v>
      </c>
      <c r="DA43">
        <f>AJ43</f>
        <v>1</v>
      </c>
      <c r="DB43">
        <v>0</v>
      </c>
    </row>
    <row r="44" spans="1:106" x14ac:dyDescent="0.2">
      <c r="A44">
        <f>ROW(Source!A43)</f>
        <v>43</v>
      </c>
      <c r="B44">
        <v>16688586</v>
      </c>
      <c r="C44">
        <v>16689655</v>
      </c>
      <c r="D44">
        <v>15430767</v>
      </c>
      <c r="E44">
        <v>1</v>
      </c>
      <c r="F44">
        <v>1</v>
      </c>
      <c r="G44">
        <v>1</v>
      </c>
      <c r="H44">
        <v>1</v>
      </c>
      <c r="I44" t="s">
        <v>1111</v>
      </c>
      <c r="J44" t="s">
        <v>6</v>
      </c>
      <c r="K44" t="s">
        <v>1112</v>
      </c>
      <c r="L44">
        <v>1191</v>
      </c>
      <c r="N44">
        <v>1013</v>
      </c>
      <c r="O44" t="s">
        <v>1090</v>
      </c>
      <c r="P44" t="s">
        <v>1090</v>
      </c>
      <c r="Q44">
        <v>1</v>
      </c>
      <c r="W44">
        <v>0</v>
      </c>
      <c r="X44">
        <v>-400197608</v>
      </c>
      <c r="Y44">
        <v>111.2</v>
      </c>
      <c r="AA44">
        <v>0</v>
      </c>
      <c r="AB44">
        <v>0</v>
      </c>
      <c r="AC44">
        <v>0</v>
      </c>
      <c r="AD44">
        <v>60.82</v>
      </c>
      <c r="AE44">
        <v>0</v>
      </c>
      <c r="AF44">
        <v>0</v>
      </c>
      <c r="AG44">
        <v>0</v>
      </c>
      <c r="AH44">
        <v>8.5299999999999994</v>
      </c>
      <c r="AI44">
        <v>1</v>
      </c>
      <c r="AJ44">
        <v>1</v>
      </c>
      <c r="AK44">
        <v>1</v>
      </c>
      <c r="AL44">
        <v>7.13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111.2</v>
      </c>
      <c r="AU44" t="s">
        <v>6</v>
      </c>
      <c r="AV44">
        <v>1</v>
      </c>
      <c r="AW44">
        <v>2</v>
      </c>
      <c r="AX44">
        <v>16689656</v>
      </c>
      <c r="AY44">
        <v>1</v>
      </c>
      <c r="AZ44">
        <v>0</v>
      </c>
      <c r="BA44">
        <v>57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Y44*Source!I43</f>
        <v>8.6736000000000004</v>
      </c>
      <c r="CY44">
        <f>AD44</f>
        <v>60.82</v>
      </c>
      <c r="CZ44">
        <f>AH44</f>
        <v>8.5299999999999994</v>
      </c>
      <c r="DA44">
        <f>AL44</f>
        <v>7.13</v>
      </c>
      <c r="DB44">
        <v>0</v>
      </c>
    </row>
    <row r="45" spans="1:106" x14ac:dyDescent="0.2">
      <c r="A45">
        <f>ROW(Source!A43)</f>
        <v>43</v>
      </c>
      <c r="B45">
        <v>16688586</v>
      </c>
      <c r="C45">
        <v>16689655</v>
      </c>
      <c r="D45">
        <v>15430395</v>
      </c>
      <c r="E45">
        <v>1</v>
      </c>
      <c r="F45">
        <v>1</v>
      </c>
      <c r="G45">
        <v>1</v>
      </c>
      <c r="H45">
        <v>1</v>
      </c>
      <c r="I45" t="s">
        <v>1091</v>
      </c>
      <c r="J45" t="s">
        <v>6</v>
      </c>
      <c r="K45" t="s">
        <v>1092</v>
      </c>
      <c r="L45">
        <v>1191</v>
      </c>
      <c r="N45">
        <v>1013</v>
      </c>
      <c r="O45" t="s">
        <v>1090</v>
      </c>
      <c r="P45" t="s">
        <v>1090</v>
      </c>
      <c r="Q45">
        <v>1</v>
      </c>
      <c r="W45">
        <v>0</v>
      </c>
      <c r="X45">
        <v>-1417349443</v>
      </c>
      <c r="Y45">
        <v>1.8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7.13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1.8</v>
      </c>
      <c r="AU45" t="s">
        <v>6</v>
      </c>
      <c r="AV45">
        <v>2</v>
      </c>
      <c r="AW45">
        <v>2</v>
      </c>
      <c r="AX45">
        <v>16689657</v>
      </c>
      <c r="AY45">
        <v>1</v>
      </c>
      <c r="AZ45">
        <v>0</v>
      </c>
      <c r="BA45">
        <v>58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Y45*Source!I43</f>
        <v>0.1404</v>
      </c>
      <c r="CY45">
        <f>AD45</f>
        <v>0</v>
      </c>
      <c r="CZ45">
        <f>AH45</f>
        <v>0</v>
      </c>
      <c r="DA45">
        <f>AL45</f>
        <v>1</v>
      </c>
      <c r="DB45">
        <v>0</v>
      </c>
    </row>
    <row r="46" spans="1:106" x14ac:dyDescent="0.2">
      <c r="A46">
        <f>ROW(Source!A43)</f>
        <v>43</v>
      </c>
      <c r="B46">
        <v>16688586</v>
      </c>
      <c r="C46">
        <v>16689655</v>
      </c>
      <c r="D46">
        <v>15247974</v>
      </c>
      <c r="E46">
        <v>1</v>
      </c>
      <c r="F46">
        <v>1</v>
      </c>
      <c r="G46">
        <v>1</v>
      </c>
      <c r="H46">
        <v>2</v>
      </c>
      <c r="I46" t="s">
        <v>1093</v>
      </c>
      <c r="J46" t="s">
        <v>1094</v>
      </c>
      <c r="K46" t="s">
        <v>1095</v>
      </c>
      <c r="L46">
        <v>1368</v>
      </c>
      <c r="N46">
        <v>1011</v>
      </c>
      <c r="O46" t="s">
        <v>1096</v>
      </c>
      <c r="P46" t="s">
        <v>1096</v>
      </c>
      <c r="Q46">
        <v>1</v>
      </c>
      <c r="W46">
        <v>0</v>
      </c>
      <c r="X46">
        <v>1188625873</v>
      </c>
      <c r="Y46">
        <v>1.8</v>
      </c>
      <c r="AA46">
        <v>0</v>
      </c>
      <c r="AB46">
        <v>222.88</v>
      </c>
      <c r="AC46">
        <v>13.5</v>
      </c>
      <c r="AD46">
        <v>0</v>
      </c>
      <c r="AE46">
        <v>0</v>
      </c>
      <c r="AF46">
        <v>31.26</v>
      </c>
      <c r="AG46">
        <v>13.5</v>
      </c>
      <c r="AH46">
        <v>0</v>
      </c>
      <c r="AI46">
        <v>1</v>
      </c>
      <c r="AJ46">
        <v>7.13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1.8</v>
      </c>
      <c r="AU46" t="s">
        <v>6</v>
      </c>
      <c r="AV46">
        <v>0</v>
      </c>
      <c r="AW46">
        <v>2</v>
      </c>
      <c r="AX46">
        <v>16689658</v>
      </c>
      <c r="AY46">
        <v>1</v>
      </c>
      <c r="AZ46">
        <v>0</v>
      </c>
      <c r="BA46">
        <v>59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Y46*Source!I43</f>
        <v>0.1404</v>
      </c>
      <c r="CY46">
        <f>AB46</f>
        <v>222.88</v>
      </c>
      <c r="CZ46">
        <f>AF46</f>
        <v>31.26</v>
      </c>
      <c r="DA46">
        <f>AJ46</f>
        <v>7.13</v>
      </c>
      <c r="DB46">
        <v>0</v>
      </c>
    </row>
    <row r="47" spans="1:106" x14ac:dyDescent="0.2">
      <c r="A47">
        <f>ROW(Source!A43)</f>
        <v>43</v>
      </c>
      <c r="B47">
        <v>16688586</v>
      </c>
      <c r="C47">
        <v>16689655</v>
      </c>
      <c r="D47">
        <v>15249402</v>
      </c>
      <c r="E47">
        <v>1</v>
      </c>
      <c r="F47">
        <v>1</v>
      </c>
      <c r="G47">
        <v>1</v>
      </c>
      <c r="H47">
        <v>2</v>
      </c>
      <c r="I47" t="s">
        <v>1115</v>
      </c>
      <c r="J47" t="s">
        <v>1116</v>
      </c>
      <c r="K47" t="s">
        <v>1117</v>
      </c>
      <c r="L47">
        <v>1368</v>
      </c>
      <c r="N47">
        <v>1011</v>
      </c>
      <c r="O47" t="s">
        <v>1096</v>
      </c>
      <c r="P47" t="s">
        <v>1096</v>
      </c>
      <c r="Q47">
        <v>1</v>
      </c>
      <c r="W47">
        <v>0</v>
      </c>
      <c r="X47">
        <v>-2111251057</v>
      </c>
      <c r="Y47">
        <v>19.2</v>
      </c>
      <c r="AA47">
        <v>0</v>
      </c>
      <c r="AB47">
        <v>231.73</v>
      </c>
      <c r="AC47">
        <v>0</v>
      </c>
      <c r="AD47">
        <v>0</v>
      </c>
      <c r="AE47">
        <v>0</v>
      </c>
      <c r="AF47">
        <v>32.5</v>
      </c>
      <c r="AG47">
        <v>0</v>
      </c>
      <c r="AH47">
        <v>0</v>
      </c>
      <c r="AI47">
        <v>1</v>
      </c>
      <c r="AJ47">
        <v>7.13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19.2</v>
      </c>
      <c r="AU47" t="s">
        <v>6</v>
      </c>
      <c r="AV47">
        <v>0</v>
      </c>
      <c r="AW47">
        <v>2</v>
      </c>
      <c r="AX47">
        <v>16689659</v>
      </c>
      <c r="AY47">
        <v>1</v>
      </c>
      <c r="AZ47">
        <v>0</v>
      </c>
      <c r="BA47">
        <v>60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Y47*Source!I43</f>
        <v>1.4976</v>
      </c>
      <c r="CY47">
        <f>AB47</f>
        <v>231.73</v>
      </c>
      <c r="CZ47">
        <f>AF47</f>
        <v>32.5</v>
      </c>
      <c r="DA47">
        <f>AJ47</f>
        <v>7.13</v>
      </c>
      <c r="DB47">
        <v>0</v>
      </c>
    </row>
    <row r="48" spans="1:106" x14ac:dyDescent="0.2">
      <c r="A48">
        <f>ROW(Source!A43)</f>
        <v>43</v>
      </c>
      <c r="B48">
        <v>16688586</v>
      </c>
      <c r="C48">
        <v>16689655</v>
      </c>
      <c r="D48">
        <v>15249998</v>
      </c>
      <c r="E48">
        <v>1</v>
      </c>
      <c r="F48">
        <v>1</v>
      </c>
      <c r="G48">
        <v>1</v>
      </c>
      <c r="H48">
        <v>2</v>
      </c>
      <c r="I48" t="s">
        <v>1118</v>
      </c>
      <c r="J48" t="s">
        <v>1119</v>
      </c>
      <c r="K48" t="s">
        <v>1120</v>
      </c>
      <c r="L48">
        <v>1368</v>
      </c>
      <c r="N48">
        <v>1011</v>
      </c>
      <c r="O48" t="s">
        <v>1096</v>
      </c>
      <c r="P48" t="s">
        <v>1096</v>
      </c>
      <c r="Q48">
        <v>1</v>
      </c>
      <c r="W48">
        <v>0</v>
      </c>
      <c r="X48">
        <v>1518765163</v>
      </c>
      <c r="Y48">
        <v>38.4</v>
      </c>
      <c r="AA48">
        <v>0</v>
      </c>
      <c r="AB48">
        <v>10.91</v>
      </c>
      <c r="AC48">
        <v>0</v>
      </c>
      <c r="AD48">
        <v>0</v>
      </c>
      <c r="AE48">
        <v>0</v>
      </c>
      <c r="AF48">
        <v>1.53</v>
      </c>
      <c r="AG48">
        <v>0</v>
      </c>
      <c r="AH48">
        <v>0</v>
      </c>
      <c r="AI48">
        <v>1</v>
      </c>
      <c r="AJ48">
        <v>7.13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38.4</v>
      </c>
      <c r="AU48" t="s">
        <v>6</v>
      </c>
      <c r="AV48">
        <v>0</v>
      </c>
      <c r="AW48">
        <v>2</v>
      </c>
      <c r="AX48">
        <v>16689660</v>
      </c>
      <c r="AY48">
        <v>1</v>
      </c>
      <c r="AZ48">
        <v>0</v>
      </c>
      <c r="BA48">
        <v>61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Y48*Source!I43</f>
        <v>2.9952000000000001</v>
      </c>
      <c r="CY48">
        <f>AB48</f>
        <v>10.91</v>
      </c>
      <c r="CZ48">
        <f>AF48</f>
        <v>1.53</v>
      </c>
      <c r="DA48">
        <f>AJ48</f>
        <v>7.13</v>
      </c>
      <c r="DB48">
        <v>0</v>
      </c>
    </row>
    <row r="49" spans="1:106" x14ac:dyDescent="0.2">
      <c r="A49">
        <f>ROW(Source!A44)</f>
        <v>44</v>
      </c>
      <c r="B49">
        <v>16688585</v>
      </c>
      <c r="C49">
        <v>16689667</v>
      </c>
      <c r="D49">
        <v>15431465</v>
      </c>
      <c r="E49">
        <v>1</v>
      </c>
      <c r="F49">
        <v>1</v>
      </c>
      <c r="G49">
        <v>1</v>
      </c>
      <c r="H49">
        <v>1</v>
      </c>
      <c r="I49" t="s">
        <v>1121</v>
      </c>
      <c r="J49" t="s">
        <v>6</v>
      </c>
      <c r="K49" t="s">
        <v>1122</v>
      </c>
      <c r="L49">
        <v>1191</v>
      </c>
      <c r="N49">
        <v>1013</v>
      </c>
      <c r="O49" t="s">
        <v>1090</v>
      </c>
      <c r="P49" t="s">
        <v>1090</v>
      </c>
      <c r="Q49">
        <v>1</v>
      </c>
      <c r="W49">
        <v>0</v>
      </c>
      <c r="X49">
        <v>152375061</v>
      </c>
      <c r="Y49">
        <v>74.3</v>
      </c>
      <c r="AA49">
        <v>0</v>
      </c>
      <c r="AB49">
        <v>0</v>
      </c>
      <c r="AC49">
        <v>0</v>
      </c>
      <c r="AD49">
        <v>7.87</v>
      </c>
      <c r="AE49">
        <v>0</v>
      </c>
      <c r="AF49">
        <v>0</v>
      </c>
      <c r="AG49">
        <v>0</v>
      </c>
      <c r="AH49">
        <v>7.87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74.3</v>
      </c>
      <c r="AU49" t="s">
        <v>6</v>
      </c>
      <c r="AV49">
        <v>1</v>
      </c>
      <c r="AW49">
        <v>2</v>
      </c>
      <c r="AX49">
        <v>16689668</v>
      </c>
      <c r="AY49">
        <v>1</v>
      </c>
      <c r="AZ49">
        <v>0</v>
      </c>
      <c r="BA49">
        <v>63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Y49*Source!I44</f>
        <v>14.16901</v>
      </c>
      <c r="CY49">
        <f>AD49</f>
        <v>7.87</v>
      </c>
      <c r="CZ49">
        <f>AH49</f>
        <v>7.87</v>
      </c>
      <c r="DA49">
        <f>AL49</f>
        <v>1</v>
      </c>
      <c r="DB49">
        <v>0</v>
      </c>
    </row>
    <row r="50" spans="1:106" x14ac:dyDescent="0.2">
      <c r="A50">
        <f>ROW(Source!A44)</f>
        <v>44</v>
      </c>
      <c r="B50">
        <v>16688585</v>
      </c>
      <c r="C50">
        <v>16689667</v>
      </c>
      <c r="D50">
        <v>15430395</v>
      </c>
      <c r="E50">
        <v>1</v>
      </c>
      <c r="F50">
        <v>1</v>
      </c>
      <c r="G50">
        <v>1</v>
      </c>
      <c r="H50">
        <v>1</v>
      </c>
      <c r="I50" t="s">
        <v>1091</v>
      </c>
      <c r="J50" t="s">
        <v>6</v>
      </c>
      <c r="K50" t="s">
        <v>1092</v>
      </c>
      <c r="L50">
        <v>1191</v>
      </c>
      <c r="N50">
        <v>1013</v>
      </c>
      <c r="O50" t="s">
        <v>1090</v>
      </c>
      <c r="P50" t="s">
        <v>1090</v>
      </c>
      <c r="Q50">
        <v>1</v>
      </c>
      <c r="W50">
        <v>0</v>
      </c>
      <c r="X50">
        <v>-1417349443</v>
      </c>
      <c r="Y50">
        <v>0.35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0.35</v>
      </c>
      <c r="AU50" t="s">
        <v>6</v>
      </c>
      <c r="AV50">
        <v>2</v>
      </c>
      <c r="AW50">
        <v>2</v>
      </c>
      <c r="AX50">
        <v>16689669</v>
      </c>
      <c r="AY50">
        <v>1</v>
      </c>
      <c r="AZ50">
        <v>0</v>
      </c>
      <c r="BA50">
        <v>64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Y50*Source!I44</f>
        <v>6.6744999999999999E-2</v>
      </c>
      <c r="CY50">
        <f>AD50</f>
        <v>0</v>
      </c>
      <c r="CZ50">
        <f>AH50</f>
        <v>0</v>
      </c>
      <c r="DA50">
        <f>AL50</f>
        <v>1</v>
      </c>
      <c r="DB50">
        <v>0</v>
      </c>
    </row>
    <row r="51" spans="1:106" x14ac:dyDescent="0.2">
      <c r="A51">
        <f>ROW(Source!A44)</f>
        <v>44</v>
      </c>
      <c r="B51">
        <v>16688585</v>
      </c>
      <c r="C51">
        <v>16689667</v>
      </c>
      <c r="D51">
        <v>15247974</v>
      </c>
      <c r="E51">
        <v>1</v>
      </c>
      <c r="F51">
        <v>1</v>
      </c>
      <c r="G51">
        <v>1</v>
      </c>
      <c r="H51">
        <v>2</v>
      </c>
      <c r="I51" t="s">
        <v>1093</v>
      </c>
      <c r="J51" t="s">
        <v>1094</v>
      </c>
      <c r="K51" t="s">
        <v>1095</v>
      </c>
      <c r="L51">
        <v>1368</v>
      </c>
      <c r="N51">
        <v>1011</v>
      </c>
      <c r="O51" t="s">
        <v>1096</v>
      </c>
      <c r="P51" t="s">
        <v>1096</v>
      </c>
      <c r="Q51">
        <v>1</v>
      </c>
      <c r="W51">
        <v>0</v>
      </c>
      <c r="X51">
        <v>1188625873</v>
      </c>
      <c r="Y51">
        <v>0.35</v>
      </c>
      <c r="AA51">
        <v>0</v>
      </c>
      <c r="AB51">
        <v>31.26</v>
      </c>
      <c r="AC51">
        <v>13.5</v>
      </c>
      <c r="AD51">
        <v>0</v>
      </c>
      <c r="AE51">
        <v>0</v>
      </c>
      <c r="AF51">
        <v>31.26</v>
      </c>
      <c r="AG51">
        <v>13.5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0.35</v>
      </c>
      <c r="AU51" t="s">
        <v>6</v>
      </c>
      <c r="AV51">
        <v>0</v>
      </c>
      <c r="AW51">
        <v>2</v>
      </c>
      <c r="AX51">
        <v>16689670</v>
      </c>
      <c r="AY51">
        <v>1</v>
      </c>
      <c r="AZ51">
        <v>0</v>
      </c>
      <c r="BA51">
        <v>65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Y51*Source!I44</f>
        <v>6.6744999999999999E-2</v>
      </c>
      <c r="CY51">
        <f>AB51</f>
        <v>31.26</v>
      </c>
      <c r="CZ51">
        <f>AF51</f>
        <v>31.26</v>
      </c>
      <c r="DA51">
        <f>AJ51</f>
        <v>1</v>
      </c>
      <c r="DB51">
        <v>0</v>
      </c>
    </row>
    <row r="52" spans="1:106" x14ac:dyDescent="0.2">
      <c r="A52">
        <f>ROW(Source!A44)</f>
        <v>44</v>
      </c>
      <c r="B52">
        <v>16688585</v>
      </c>
      <c r="C52">
        <v>16689667</v>
      </c>
      <c r="D52">
        <v>15249402</v>
      </c>
      <c r="E52">
        <v>1</v>
      </c>
      <c r="F52">
        <v>1</v>
      </c>
      <c r="G52">
        <v>1</v>
      </c>
      <c r="H52">
        <v>2</v>
      </c>
      <c r="I52" t="s">
        <v>1115</v>
      </c>
      <c r="J52" t="s">
        <v>1116</v>
      </c>
      <c r="K52" t="s">
        <v>1117</v>
      </c>
      <c r="L52">
        <v>1368</v>
      </c>
      <c r="N52">
        <v>1011</v>
      </c>
      <c r="O52" t="s">
        <v>1096</v>
      </c>
      <c r="P52" t="s">
        <v>1096</v>
      </c>
      <c r="Q52">
        <v>1</v>
      </c>
      <c r="W52">
        <v>0</v>
      </c>
      <c r="X52">
        <v>-2111251057</v>
      </c>
      <c r="Y52">
        <v>1.64</v>
      </c>
      <c r="AA52">
        <v>0</v>
      </c>
      <c r="AB52">
        <v>32.5</v>
      </c>
      <c r="AC52">
        <v>0</v>
      </c>
      <c r="AD52">
        <v>0</v>
      </c>
      <c r="AE52">
        <v>0</v>
      </c>
      <c r="AF52">
        <v>32.5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1.64</v>
      </c>
      <c r="AU52" t="s">
        <v>6</v>
      </c>
      <c r="AV52">
        <v>0</v>
      </c>
      <c r="AW52">
        <v>2</v>
      </c>
      <c r="AX52">
        <v>16689671</v>
      </c>
      <c r="AY52">
        <v>1</v>
      </c>
      <c r="AZ52">
        <v>0</v>
      </c>
      <c r="BA52">
        <v>66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Y52*Source!I44</f>
        <v>0.31274799999999997</v>
      </c>
      <c r="CY52">
        <f>AB52</f>
        <v>32.5</v>
      </c>
      <c r="CZ52">
        <f>AF52</f>
        <v>32.5</v>
      </c>
      <c r="DA52">
        <f>AJ52</f>
        <v>1</v>
      </c>
      <c r="DB52">
        <v>0</v>
      </c>
    </row>
    <row r="53" spans="1:106" x14ac:dyDescent="0.2">
      <c r="A53">
        <f>ROW(Source!A44)</f>
        <v>44</v>
      </c>
      <c r="B53">
        <v>16688585</v>
      </c>
      <c r="C53">
        <v>16689667</v>
      </c>
      <c r="D53">
        <v>15249998</v>
      </c>
      <c r="E53">
        <v>1</v>
      </c>
      <c r="F53">
        <v>1</v>
      </c>
      <c r="G53">
        <v>1</v>
      </c>
      <c r="H53">
        <v>2</v>
      </c>
      <c r="I53" t="s">
        <v>1118</v>
      </c>
      <c r="J53" t="s">
        <v>1119</v>
      </c>
      <c r="K53" t="s">
        <v>1120</v>
      </c>
      <c r="L53">
        <v>1368</v>
      </c>
      <c r="N53">
        <v>1011</v>
      </c>
      <c r="O53" t="s">
        <v>1096</v>
      </c>
      <c r="P53" t="s">
        <v>1096</v>
      </c>
      <c r="Q53">
        <v>1</v>
      </c>
      <c r="W53">
        <v>0</v>
      </c>
      <c r="X53">
        <v>1518765163</v>
      </c>
      <c r="Y53">
        <v>3.28</v>
      </c>
      <c r="AA53">
        <v>0</v>
      </c>
      <c r="AB53">
        <v>1.53</v>
      </c>
      <c r="AC53">
        <v>0</v>
      </c>
      <c r="AD53">
        <v>0</v>
      </c>
      <c r="AE53">
        <v>0</v>
      </c>
      <c r="AF53">
        <v>1.53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3.28</v>
      </c>
      <c r="AU53" t="s">
        <v>6</v>
      </c>
      <c r="AV53">
        <v>0</v>
      </c>
      <c r="AW53">
        <v>2</v>
      </c>
      <c r="AX53">
        <v>16689672</v>
      </c>
      <c r="AY53">
        <v>1</v>
      </c>
      <c r="AZ53">
        <v>0</v>
      </c>
      <c r="BA53">
        <v>67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Y53*Source!I44</f>
        <v>0.62549599999999994</v>
      </c>
      <c r="CY53">
        <f>AB53</f>
        <v>1.53</v>
      </c>
      <c r="CZ53">
        <f>AF53</f>
        <v>1.53</v>
      </c>
      <c r="DA53">
        <f>AJ53</f>
        <v>1</v>
      </c>
      <c r="DB53">
        <v>0</v>
      </c>
    </row>
    <row r="54" spans="1:106" x14ac:dyDescent="0.2">
      <c r="A54">
        <f>ROW(Source!A45)</f>
        <v>45</v>
      </c>
      <c r="B54">
        <v>16688586</v>
      </c>
      <c r="C54">
        <v>16689667</v>
      </c>
      <c r="D54">
        <v>15431465</v>
      </c>
      <c r="E54">
        <v>1</v>
      </c>
      <c r="F54">
        <v>1</v>
      </c>
      <c r="G54">
        <v>1</v>
      </c>
      <c r="H54">
        <v>1</v>
      </c>
      <c r="I54" t="s">
        <v>1121</v>
      </c>
      <c r="J54" t="s">
        <v>6</v>
      </c>
      <c r="K54" t="s">
        <v>1122</v>
      </c>
      <c r="L54">
        <v>1191</v>
      </c>
      <c r="N54">
        <v>1013</v>
      </c>
      <c r="O54" t="s">
        <v>1090</v>
      </c>
      <c r="P54" t="s">
        <v>1090</v>
      </c>
      <c r="Q54">
        <v>1</v>
      </c>
      <c r="W54">
        <v>0</v>
      </c>
      <c r="X54">
        <v>152375061</v>
      </c>
      <c r="Y54">
        <v>74.3</v>
      </c>
      <c r="AA54">
        <v>0</v>
      </c>
      <c r="AB54">
        <v>0</v>
      </c>
      <c r="AC54">
        <v>0</v>
      </c>
      <c r="AD54">
        <v>56.11</v>
      </c>
      <c r="AE54">
        <v>0</v>
      </c>
      <c r="AF54">
        <v>0</v>
      </c>
      <c r="AG54">
        <v>0</v>
      </c>
      <c r="AH54">
        <v>7.87</v>
      </c>
      <c r="AI54">
        <v>1</v>
      </c>
      <c r="AJ54">
        <v>1</v>
      </c>
      <c r="AK54">
        <v>1</v>
      </c>
      <c r="AL54">
        <v>7.13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74.3</v>
      </c>
      <c r="AU54" t="s">
        <v>6</v>
      </c>
      <c r="AV54">
        <v>1</v>
      </c>
      <c r="AW54">
        <v>2</v>
      </c>
      <c r="AX54">
        <v>16689668</v>
      </c>
      <c r="AY54">
        <v>1</v>
      </c>
      <c r="AZ54">
        <v>0</v>
      </c>
      <c r="BA54">
        <v>68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Y54*Source!I45</f>
        <v>14.16901</v>
      </c>
      <c r="CY54">
        <f>AD54</f>
        <v>56.11</v>
      </c>
      <c r="CZ54">
        <f>AH54</f>
        <v>7.87</v>
      </c>
      <c r="DA54">
        <f>AL54</f>
        <v>7.13</v>
      </c>
      <c r="DB54">
        <v>0</v>
      </c>
    </row>
    <row r="55" spans="1:106" x14ac:dyDescent="0.2">
      <c r="A55">
        <f>ROW(Source!A45)</f>
        <v>45</v>
      </c>
      <c r="B55">
        <v>16688586</v>
      </c>
      <c r="C55">
        <v>16689667</v>
      </c>
      <c r="D55">
        <v>15430395</v>
      </c>
      <c r="E55">
        <v>1</v>
      </c>
      <c r="F55">
        <v>1</v>
      </c>
      <c r="G55">
        <v>1</v>
      </c>
      <c r="H55">
        <v>1</v>
      </c>
      <c r="I55" t="s">
        <v>1091</v>
      </c>
      <c r="J55" t="s">
        <v>6</v>
      </c>
      <c r="K55" t="s">
        <v>1092</v>
      </c>
      <c r="L55">
        <v>1191</v>
      </c>
      <c r="N55">
        <v>1013</v>
      </c>
      <c r="O55" t="s">
        <v>1090</v>
      </c>
      <c r="P55" t="s">
        <v>1090</v>
      </c>
      <c r="Q55">
        <v>1</v>
      </c>
      <c r="W55">
        <v>0</v>
      </c>
      <c r="X55">
        <v>-1417349443</v>
      </c>
      <c r="Y55">
        <v>0.35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7.13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0.35</v>
      </c>
      <c r="AU55" t="s">
        <v>6</v>
      </c>
      <c r="AV55">
        <v>2</v>
      </c>
      <c r="AW55">
        <v>2</v>
      </c>
      <c r="AX55">
        <v>16689669</v>
      </c>
      <c r="AY55">
        <v>1</v>
      </c>
      <c r="AZ55">
        <v>0</v>
      </c>
      <c r="BA55">
        <v>69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Y55*Source!I45</f>
        <v>6.6744999999999999E-2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ROW(Source!A45)</f>
        <v>45</v>
      </c>
      <c r="B56">
        <v>16688586</v>
      </c>
      <c r="C56">
        <v>16689667</v>
      </c>
      <c r="D56">
        <v>15247974</v>
      </c>
      <c r="E56">
        <v>1</v>
      </c>
      <c r="F56">
        <v>1</v>
      </c>
      <c r="G56">
        <v>1</v>
      </c>
      <c r="H56">
        <v>2</v>
      </c>
      <c r="I56" t="s">
        <v>1093</v>
      </c>
      <c r="J56" t="s">
        <v>1094</v>
      </c>
      <c r="K56" t="s">
        <v>1095</v>
      </c>
      <c r="L56">
        <v>1368</v>
      </c>
      <c r="N56">
        <v>1011</v>
      </c>
      <c r="O56" t="s">
        <v>1096</v>
      </c>
      <c r="P56" t="s">
        <v>1096</v>
      </c>
      <c r="Q56">
        <v>1</v>
      </c>
      <c r="W56">
        <v>0</v>
      </c>
      <c r="X56">
        <v>1188625873</v>
      </c>
      <c r="Y56">
        <v>0.35</v>
      </c>
      <c r="AA56">
        <v>0</v>
      </c>
      <c r="AB56">
        <v>222.88</v>
      </c>
      <c r="AC56">
        <v>13.5</v>
      </c>
      <c r="AD56">
        <v>0</v>
      </c>
      <c r="AE56">
        <v>0</v>
      </c>
      <c r="AF56">
        <v>31.26</v>
      </c>
      <c r="AG56">
        <v>13.5</v>
      </c>
      <c r="AH56">
        <v>0</v>
      </c>
      <c r="AI56">
        <v>1</v>
      </c>
      <c r="AJ56">
        <v>7.13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0.35</v>
      </c>
      <c r="AU56" t="s">
        <v>6</v>
      </c>
      <c r="AV56">
        <v>0</v>
      </c>
      <c r="AW56">
        <v>2</v>
      </c>
      <c r="AX56">
        <v>16689670</v>
      </c>
      <c r="AY56">
        <v>1</v>
      </c>
      <c r="AZ56">
        <v>0</v>
      </c>
      <c r="BA56">
        <v>70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Y56*Source!I45</f>
        <v>6.6744999999999999E-2</v>
      </c>
      <c r="CY56">
        <f>AB56</f>
        <v>222.88</v>
      </c>
      <c r="CZ56">
        <f>AF56</f>
        <v>31.26</v>
      </c>
      <c r="DA56">
        <f>AJ56</f>
        <v>7.13</v>
      </c>
      <c r="DB56">
        <v>0</v>
      </c>
    </row>
    <row r="57" spans="1:106" x14ac:dyDescent="0.2">
      <c r="A57">
        <f>ROW(Source!A45)</f>
        <v>45</v>
      </c>
      <c r="B57">
        <v>16688586</v>
      </c>
      <c r="C57">
        <v>16689667</v>
      </c>
      <c r="D57">
        <v>15249402</v>
      </c>
      <c r="E57">
        <v>1</v>
      </c>
      <c r="F57">
        <v>1</v>
      </c>
      <c r="G57">
        <v>1</v>
      </c>
      <c r="H57">
        <v>2</v>
      </c>
      <c r="I57" t="s">
        <v>1115</v>
      </c>
      <c r="J57" t="s">
        <v>1116</v>
      </c>
      <c r="K57" t="s">
        <v>1117</v>
      </c>
      <c r="L57">
        <v>1368</v>
      </c>
      <c r="N57">
        <v>1011</v>
      </c>
      <c r="O57" t="s">
        <v>1096</v>
      </c>
      <c r="P57" t="s">
        <v>1096</v>
      </c>
      <c r="Q57">
        <v>1</v>
      </c>
      <c r="W57">
        <v>0</v>
      </c>
      <c r="X57">
        <v>-2111251057</v>
      </c>
      <c r="Y57">
        <v>1.64</v>
      </c>
      <c r="AA57">
        <v>0</v>
      </c>
      <c r="AB57">
        <v>231.73</v>
      </c>
      <c r="AC57">
        <v>0</v>
      </c>
      <c r="AD57">
        <v>0</v>
      </c>
      <c r="AE57">
        <v>0</v>
      </c>
      <c r="AF57">
        <v>32.5</v>
      </c>
      <c r="AG57">
        <v>0</v>
      </c>
      <c r="AH57">
        <v>0</v>
      </c>
      <c r="AI57">
        <v>1</v>
      </c>
      <c r="AJ57">
        <v>7.13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1.64</v>
      </c>
      <c r="AU57" t="s">
        <v>6</v>
      </c>
      <c r="AV57">
        <v>0</v>
      </c>
      <c r="AW57">
        <v>2</v>
      </c>
      <c r="AX57">
        <v>16689671</v>
      </c>
      <c r="AY57">
        <v>1</v>
      </c>
      <c r="AZ57">
        <v>0</v>
      </c>
      <c r="BA57">
        <v>71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Y57*Source!I45</f>
        <v>0.31274799999999997</v>
      </c>
      <c r="CY57">
        <f>AB57</f>
        <v>231.73</v>
      </c>
      <c r="CZ57">
        <f>AF57</f>
        <v>32.5</v>
      </c>
      <c r="DA57">
        <f>AJ57</f>
        <v>7.13</v>
      </c>
      <c r="DB57">
        <v>0</v>
      </c>
    </row>
    <row r="58" spans="1:106" x14ac:dyDescent="0.2">
      <c r="A58">
        <f>ROW(Source!A45)</f>
        <v>45</v>
      </c>
      <c r="B58">
        <v>16688586</v>
      </c>
      <c r="C58">
        <v>16689667</v>
      </c>
      <c r="D58">
        <v>15249998</v>
      </c>
      <c r="E58">
        <v>1</v>
      </c>
      <c r="F58">
        <v>1</v>
      </c>
      <c r="G58">
        <v>1</v>
      </c>
      <c r="H58">
        <v>2</v>
      </c>
      <c r="I58" t="s">
        <v>1118</v>
      </c>
      <c r="J58" t="s">
        <v>1119</v>
      </c>
      <c r="K58" t="s">
        <v>1120</v>
      </c>
      <c r="L58">
        <v>1368</v>
      </c>
      <c r="N58">
        <v>1011</v>
      </c>
      <c r="O58" t="s">
        <v>1096</v>
      </c>
      <c r="P58" t="s">
        <v>1096</v>
      </c>
      <c r="Q58">
        <v>1</v>
      </c>
      <c r="W58">
        <v>0</v>
      </c>
      <c r="X58">
        <v>1518765163</v>
      </c>
      <c r="Y58">
        <v>3.28</v>
      </c>
      <c r="AA58">
        <v>0</v>
      </c>
      <c r="AB58">
        <v>10.91</v>
      </c>
      <c r="AC58">
        <v>0</v>
      </c>
      <c r="AD58">
        <v>0</v>
      </c>
      <c r="AE58">
        <v>0</v>
      </c>
      <c r="AF58">
        <v>1.53</v>
      </c>
      <c r="AG58">
        <v>0</v>
      </c>
      <c r="AH58">
        <v>0</v>
      </c>
      <c r="AI58">
        <v>1</v>
      </c>
      <c r="AJ58">
        <v>7.13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3.28</v>
      </c>
      <c r="AU58" t="s">
        <v>6</v>
      </c>
      <c r="AV58">
        <v>0</v>
      </c>
      <c r="AW58">
        <v>2</v>
      </c>
      <c r="AX58">
        <v>16689672</v>
      </c>
      <c r="AY58">
        <v>1</v>
      </c>
      <c r="AZ58">
        <v>0</v>
      </c>
      <c r="BA58">
        <v>72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Y58*Source!I45</f>
        <v>0.62549599999999994</v>
      </c>
      <c r="CY58">
        <f>AB58</f>
        <v>10.91</v>
      </c>
      <c r="CZ58">
        <f>AF58</f>
        <v>1.53</v>
      </c>
      <c r="DA58">
        <f>AJ58</f>
        <v>7.13</v>
      </c>
      <c r="DB58">
        <v>0</v>
      </c>
    </row>
    <row r="59" spans="1:106" x14ac:dyDescent="0.2">
      <c r="A59">
        <f>ROW(Source!A46)</f>
        <v>46</v>
      </c>
      <c r="B59">
        <v>16688585</v>
      </c>
      <c r="C59">
        <v>16689673</v>
      </c>
      <c r="D59">
        <v>15430517</v>
      </c>
      <c r="E59">
        <v>1</v>
      </c>
      <c r="F59">
        <v>1</v>
      </c>
      <c r="G59">
        <v>1</v>
      </c>
      <c r="H59">
        <v>1</v>
      </c>
      <c r="I59" t="s">
        <v>1113</v>
      </c>
      <c r="J59" t="s">
        <v>6</v>
      </c>
      <c r="K59" t="s">
        <v>1114</v>
      </c>
      <c r="L59">
        <v>1191</v>
      </c>
      <c r="N59">
        <v>1013</v>
      </c>
      <c r="O59" t="s">
        <v>1090</v>
      </c>
      <c r="P59" t="s">
        <v>1090</v>
      </c>
      <c r="Q59">
        <v>1</v>
      </c>
      <c r="W59">
        <v>0</v>
      </c>
      <c r="X59">
        <v>735429535</v>
      </c>
      <c r="Y59">
        <v>10.4</v>
      </c>
      <c r="AA59">
        <v>0</v>
      </c>
      <c r="AB59">
        <v>0</v>
      </c>
      <c r="AC59">
        <v>0</v>
      </c>
      <c r="AD59">
        <v>7.8</v>
      </c>
      <c r="AE59">
        <v>0</v>
      </c>
      <c r="AF59">
        <v>0</v>
      </c>
      <c r="AG59">
        <v>0</v>
      </c>
      <c r="AH59">
        <v>7.8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10.4</v>
      </c>
      <c r="AU59" t="s">
        <v>6</v>
      </c>
      <c r="AV59">
        <v>1</v>
      </c>
      <c r="AW59">
        <v>2</v>
      </c>
      <c r="AX59">
        <v>16689674</v>
      </c>
      <c r="AY59">
        <v>1</v>
      </c>
      <c r="AZ59">
        <v>0</v>
      </c>
      <c r="BA59">
        <v>73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19.7912</v>
      </c>
      <c r="CY59">
        <f t="shared" ref="CY59:CY64" si="3">AD59</f>
        <v>7.8</v>
      </c>
      <c r="CZ59">
        <f t="shared" ref="CZ59:CZ64" si="4">AH59</f>
        <v>7.8</v>
      </c>
      <c r="DA59">
        <f t="shared" ref="DA59:DA64" si="5">AL59</f>
        <v>1</v>
      </c>
      <c r="DB59">
        <v>0</v>
      </c>
    </row>
    <row r="60" spans="1:106" x14ac:dyDescent="0.2">
      <c r="A60">
        <f>ROW(Source!A47)</f>
        <v>47</v>
      </c>
      <c r="B60">
        <v>16688586</v>
      </c>
      <c r="C60">
        <v>16689673</v>
      </c>
      <c r="D60">
        <v>15430517</v>
      </c>
      <c r="E60">
        <v>1</v>
      </c>
      <c r="F60">
        <v>1</v>
      </c>
      <c r="G60">
        <v>1</v>
      </c>
      <c r="H60">
        <v>1</v>
      </c>
      <c r="I60" t="s">
        <v>1113</v>
      </c>
      <c r="J60" t="s">
        <v>6</v>
      </c>
      <c r="K60" t="s">
        <v>1114</v>
      </c>
      <c r="L60">
        <v>1191</v>
      </c>
      <c r="N60">
        <v>1013</v>
      </c>
      <c r="O60" t="s">
        <v>1090</v>
      </c>
      <c r="P60" t="s">
        <v>1090</v>
      </c>
      <c r="Q60">
        <v>1</v>
      </c>
      <c r="W60">
        <v>0</v>
      </c>
      <c r="X60">
        <v>735429535</v>
      </c>
      <c r="Y60">
        <v>10.4</v>
      </c>
      <c r="AA60">
        <v>0</v>
      </c>
      <c r="AB60">
        <v>0</v>
      </c>
      <c r="AC60">
        <v>0</v>
      </c>
      <c r="AD60">
        <v>55.61</v>
      </c>
      <c r="AE60">
        <v>0</v>
      </c>
      <c r="AF60">
        <v>0</v>
      </c>
      <c r="AG60">
        <v>0</v>
      </c>
      <c r="AH60">
        <v>7.8</v>
      </c>
      <c r="AI60">
        <v>1</v>
      </c>
      <c r="AJ60">
        <v>1</v>
      </c>
      <c r="AK60">
        <v>1</v>
      </c>
      <c r="AL60">
        <v>7.13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10.4</v>
      </c>
      <c r="AU60" t="s">
        <v>6</v>
      </c>
      <c r="AV60">
        <v>1</v>
      </c>
      <c r="AW60">
        <v>2</v>
      </c>
      <c r="AX60">
        <v>16689674</v>
      </c>
      <c r="AY60">
        <v>1</v>
      </c>
      <c r="AZ60">
        <v>0</v>
      </c>
      <c r="BA60">
        <v>75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Y60*Source!I47</f>
        <v>19.7912</v>
      </c>
      <c r="CY60">
        <f t="shared" si="3"/>
        <v>55.61</v>
      </c>
      <c r="CZ60">
        <f t="shared" si="4"/>
        <v>7.8</v>
      </c>
      <c r="DA60">
        <f t="shared" si="5"/>
        <v>7.13</v>
      </c>
      <c r="DB60">
        <v>0</v>
      </c>
    </row>
    <row r="61" spans="1:106" x14ac:dyDescent="0.2">
      <c r="A61">
        <f>ROW(Source!A48)</f>
        <v>48</v>
      </c>
      <c r="B61">
        <v>16688585</v>
      </c>
      <c r="C61">
        <v>16689677</v>
      </c>
      <c r="D61">
        <v>15430517</v>
      </c>
      <c r="E61">
        <v>1</v>
      </c>
      <c r="F61">
        <v>1</v>
      </c>
      <c r="G61">
        <v>1</v>
      </c>
      <c r="H61">
        <v>1</v>
      </c>
      <c r="I61" t="s">
        <v>1113</v>
      </c>
      <c r="J61" t="s">
        <v>6</v>
      </c>
      <c r="K61" t="s">
        <v>1114</v>
      </c>
      <c r="L61">
        <v>1191</v>
      </c>
      <c r="N61">
        <v>1013</v>
      </c>
      <c r="O61" t="s">
        <v>1090</v>
      </c>
      <c r="P61" t="s">
        <v>1090</v>
      </c>
      <c r="Q61">
        <v>1</v>
      </c>
      <c r="W61">
        <v>0</v>
      </c>
      <c r="X61">
        <v>735429535</v>
      </c>
      <c r="Y61">
        <v>22.82</v>
      </c>
      <c r="AA61">
        <v>0</v>
      </c>
      <c r="AB61">
        <v>0</v>
      </c>
      <c r="AC61">
        <v>0</v>
      </c>
      <c r="AD61">
        <v>7.8</v>
      </c>
      <c r="AE61">
        <v>0</v>
      </c>
      <c r="AF61">
        <v>0</v>
      </c>
      <c r="AG61">
        <v>0</v>
      </c>
      <c r="AH61">
        <v>7.8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22.82</v>
      </c>
      <c r="AU61" t="s">
        <v>6</v>
      </c>
      <c r="AV61">
        <v>1</v>
      </c>
      <c r="AW61">
        <v>2</v>
      </c>
      <c r="AX61">
        <v>16689679</v>
      </c>
      <c r="AY61">
        <v>1</v>
      </c>
      <c r="AZ61">
        <v>0</v>
      </c>
      <c r="BA61">
        <v>77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Y61*Source!I48</f>
        <v>7.398244</v>
      </c>
      <c r="CY61">
        <f t="shared" si="3"/>
        <v>7.8</v>
      </c>
      <c r="CZ61">
        <f t="shared" si="4"/>
        <v>7.8</v>
      </c>
      <c r="DA61">
        <f t="shared" si="5"/>
        <v>1</v>
      </c>
      <c r="DB61">
        <v>0</v>
      </c>
    </row>
    <row r="62" spans="1:106" x14ac:dyDescent="0.2">
      <c r="A62">
        <f>ROW(Source!A49)</f>
        <v>49</v>
      </c>
      <c r="B62">
        <v>16688586</v>
      </c>
      <c r="C62">
        <v>16689677</v>
      </c>
      <c r="D62">
        <v>15430517</v>
      </c>
      <c r="E62">
        <v>1</v>
      </c>
      <c r="F62">
        <v>1</v>
      </c>
      <c r="G62">
        <v>1</v>
      </c>
      <c r="H62">
        <v>1</v>
      </c>
      <c r="I62" t="s">
        <v>1113</v>
      </c>
      <c r="J62" t="s">
        <v>6</v>
      </c>
      <c r="K62" t="s">
        <v>1114</v>
      </c>
      <c r="L62">
        <v>1191</v>
      </c>
      <c r="N62">
        <v>1013</v>
      </c>
      <c r="O62" t="s">
        <v>1090</v>
      </c>
      <c r="P62" t="s">
        <v>1090</v>
      </c>
      <c r="Q62">
        <v>1</v>
      </c>
      <c r="W62">
        <v>0</v>
      </c>
      <c r="X62">
        <v>735429535</v>
      </c>
      <c r="Y62">
        <v>22.82</v>
      </c>
      <c r="AA62">
        <v>0</v>
      </c>
      <c r="AB62">
        <v>0</v>
      </c>
      <c r="AC62">
        <v>0</v>
      </c>
      <c r="AD62">
        <v>55.61</v>
      </c>
      <c r="AE62">
        <v>0</v>
      </c>
      <c r="AF62">
        <v>0</v>
      </c>
      <c r="AG62">
        <v>0</v>
      </c>
      <c r="AH62">
        <v>7.8</v>
      </c>
      <c r="AI62">
        <v>1</v>
      </c>
      <c r="AJ62">
        <v>1</v>
      </c>
      <c r="AK62">
        <v>1</v>
      </c>
      <c r="AL62">
        <v>7.13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22.82</v>
      </c>
      <c r="AU62" t="s">
        <v>6</v>
      </c>
      <c r="AV62">
        <v>1</v>
      </c>
      <c r="AW62">
        <v>2</v>
      </c>
      <c r="AX62">
        <v>16689679</v>
      </c>
      <c r="AY62">
        <v>1</v>
      </c>
      <c r="AZ62">
        <v>0</v>
      </c>
      <c r="BA62">
        <v>78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Y62*Source!I49</f>
        <v>7.398244</v>
      </c>
      <c r="CY62">
        <f t="shared" si="3"/>
        <v>55.61</v>
      </c>
      <c r="CZ62">
        <f t="shared" si="4"/>
        <v>7.8</v>
      </c>
      <c r="DA62">
        <f t="shared" si="5"/>
        <v>7.13</v>
      </c>
      <c r="DB62">
        <v>0</v>
      </c>
    </row>
    <row r="63" spans="1:106" x14ac:dyDescent="0.2">
      <c r="A63">
        <f>ROW(Source!A50)</f>
        <v>50</v>
      </c>
      <c r="B63">
        <v>16688585</v>
      </c>
      <c r="C63">
        <v>16688853</v>
      </c>
      <c r="D63">
        <v>15436014</v>
      </c>
      <c r="E63">
        <v>1</v>
      </c>
      <c r="F63">
        <v>1</v>
      </c>
      <c r="G63">
        <v>1</v>
      </c>
      <c r="H63">
        <v>1</v>
      </c>
      <c r="I63" t="s">
        <v>1123</v>
      </c>
      <c r="J63" t="s">
        <v>6</v>
      </c>
      <c r="K63" t="s">
        <v>1124</v>
      </c>
      <c r="L63">
        <v>1191</v>
      </c>
      <c r="N63">
        <v>1013</v>
      </c>
      <c r="O63" t="s">
        <v>1090</v>
      </c>
      <c r="P63" t="s">
        <v>1090</v>
      </c>
      <c r="Q63">
        <v>1</v>
      </c>
      <c r="W63">
        <v>0</v>
      </c>
      <c r="X63">
        <v>-784637506</v>
      </c>
      <c r="Y63">
        <v>17.16</v>
      </c>
      <c r="AA63">
        <v>0</v>
      </c>
      <c r="AB63">
        <v>0</v>
      </c>
      <c r="AC63">
        <v>0</v>
      </c>
      <c r="AD63">
        <v>8.74</v>
      </c>
      <c r="AE63">
        <v>0</v>
      </c>
      <c r="AF63">
        <v>0</v>
      </c>
      <c r="AG63">
        <v>0</v>
      </c>
      <c r="AH63">
        <v>8.74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17.16</v>
      </c>
      <c r="AU63" t="s">
        <v>6</v>
      </c>
      <c r="AV63">
        <v>1</v>
      </c>
      <c r="AW63">
        <v>2</v>
      </c>
      <c r="AX63">
        <v>16688863</v>
      </c>
      <c r="AY63">
        <v>1</v>
      </c>
      <c r="AZ63">
        <v>0</v>
      </c>
      <c r="BA63">
        <v>79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Y63*Source!I50</f>
        <v>1.4122680000000001</v>
      </c>
      <c r="CY63">
        <f t="shared" si="3"/>
        <v>8.74</v>
      </c>
      <c r="CZ63">
        <f t="shared" si="4"/>
        <v>8.74</v>
      </c>
      <c r="DA63">
        <f t="shared" si="5"/>
        <v>1</v>
      </c>
      <c r="DB63">
        <v>0</v>
      </c>
    </row>
    <row r="64" spans="1:106" x14ac:dyDescent="0.2">
      <c r="A64">
        <f>ROW(Source!A50)</f>
        <v>50</v>
      </c>
      <c r="B64">
        <v>16688585</v>
      </c>
      <c r="C64">
        <v>16688853</v>
      </c>
      <c r="D64">
        <v>15430395</v>
      </c>
      <c r="E64">
        <v>1</v>
      </c>
      <c r="F64">
        <v>1</v>
      </c>
      <c r="G64">
        <v>1</v>
      </c>
      <c r="H64">
        <v>1</v>
      </c>
      <c r="I64" t="s">
        <v>1091</v>
      </c>
      <c r="J64" t="s">
        <v>6</v>
      </c>
      <c r="K64" t="s">
        <v>1092</v>
      </c>
      <c r="L64">
        <v>1191</v>
      </c>
      <c r="N64">
        <v>1013</v>
      </c>
      <c r="O64" t="s">
        <v>1090</v>
      </c>
      <c r="P64" t="s">
        <v>1090</v>
      </c>
      <c r="Q64">
        <v>1</v>
      </c>
      <c r="W64">
        <v>0</v>
      </c>
      <c r="X64">
        <v>-1417349443</v>
      </c>
      <c r="Y64">
        <v>0.04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0.04</v>
      </c>
      <c r="AU64" t="s">
        <v>6</v>
      </c>
      <c r="AV64">
        <v>2</v>
      </c>
      <c r="AW64">
        <v>2</v>
      </c>
      <c r="AX64">
        <v>16688864</v>
      </c>
      <c r="AY64">
        <v>1</v>
      </c>
      <c r="AZ64">
        <v>0</v>
      </c>
      <c r="BA64">
        <v>80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Y64*Source!I50</f>
        <v>3.2919999999999998E-3</v>
      </c>
      <c r="CY64">
        <f t="shared" si="3"/>
        <v>0</v>
      </c>
      <c r="CZ64">
        <f t="shared" si="4"/>
        <v>0</v>
      </c>
      <c r="DA64">
        <f t="shared" si="5"/>
        <v>1</v>
      </c>
      <c r="DB64">
        <v>0</v>
      </c>
    </row>
    <row r="65" spans="1:106" x14ac:dyDescent="0.2">
      <c r="A65">
        <f>ROW(Source!A50)</f>
        <v>50</v>
      </c>
      <c r="B65">
        <v>16688585</v>
      </c>
      <c r="C65">
        <v>16688853</v>
      </c>
      <c r="D65">
        <v>15247878</v>
      </c>
      <c r="E65">
        <v>1</v>
      </c>
      <c r="F65">
        <v>1</v>
      </c>
      <c r="G65">
        <v>1</v>
      </c>
      <c r="H65">
        <v>2</v>
      </c>
      <c r="I65" t="s">
        <v>1125</v>
      </c>
      <c r="J65" t="s">
        <v>1126</v>
      </c>
      <c r="K65" t="s">
        <v>1127</v>
      </c>
      <c r="L65">
        <v>1368</v>
      </c>
      <c r="N65">
        <v>1011</v>
      </c>
      <c r="O65" t="s">
        <v>1096</v>
      </c>
      <c r="P65" t="s">
        <v>1096</v>
      </c>
      <c r="Q65">
        <v>1</v>
      </c>
      <c r="W65">
        <v>0</v>
      </c>
      <c r="X65">
        <v>1047452784</v>
      </c>
      <c r="Y65">
        <v>0.1</v>
      </c>
      <c r="AA65">
        <v>0</v>
      </c>
      <c r="AB65">
        <v>1.7</v>
      </c>
      <c r="AC65">
        <v>0</v>
      </c>
      <c r="AD65">
        <v>0</v>
      </c>
      <c r="AE65">
        <v>0</v>
      </c>
      <c r="AF65">
        <v>1.7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0.1</v>
      </c>
      <c r="AU65" t="s">
        <v>6</v>
      </c>
      <c r="AV65">
        <v>0</v>
      </c>
      <c r="AW65">
        <v>2</v>
      </c>
      <c r="AX65">
        <v>16688865</v>
      </c>
      <c r="AY65">
        <v>1</v>
      </c>
      <c r="AZ65">
        <v>0</v>
      </c>
      <c r="BA65">
        <v>81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Y65*Source!I50</f>
        <v>8.2299999999999995E-3</v>
      </c>
      <c r="CY65">
        <f>AB65</f>
        <v>1.7</v>
      </c>
      <c r="CZ65">
        <f>AF65</f>
        <v>1.7</v>
      </c>
      <c r="DA65">
        <f>AJ65</f>
        <v>1</v>
      </c>
      <c r="DB65">
        <v>0</v>
      </c>
    </row>
    <row r="66" spans="1:106" x14ac:dyDescent="0.2">
      <c r="A66">
        <f>ROW(Source!A50)</f>
        <v>50</v>
      </c>
      <c r="B66">
        <v>16688585</v>
      </c>
      <c r="C66">
        <v>16688853</v>
      </c>
      <c r="D66">
        <v>15249073</v>
      </c>
      <c r="E66">
        <v>1</v>
      </c>
      <c r="F66">
        <v>1</v>
      </c>
      <c r="G66">
        <v>1</v>
      </c>
      <c r="H66">
        <v>2</v>
      </c>
      <c r="I66" t="s">
        <v>1099</v>
      </c>
      <c r="J66" t="s">
        <v>1100</v>
      </c>
      <c r="K66" t="s">
        <v>1101</v>
      </c>
      <c r="L66">
        <v>1368</v>
      </c>
      <c r="N66">
        <v>1011</v>
      </c>
      <c r="O66" t="s">
        <v>1096</v>
      </c>
      <c r="P66" t="s">
        <v>1096</v>
      </c>
      <c r="Q66">
        <v>1</v>
      </c>
      <c r="W66">
        <v>0</v>
      </c>
      <c r="X66">
        <v>1372534845</v>
      </c>
      <c r="Y66">
        <v>0.04</v>
      </c>
      <c r="AA66">
        <v>0</v>
      </c>
      <c r="AB66">
        <v>65.709999999999994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0.04</v>
      </c>
      <c r="AU66" t="s">
        <v>6</v>
      </c>
      <c r="AV66">
        <v>0</v>
      </c>
      <c r="AW66">
        <v>2</v>
      </c>
      <c r="AX66">
        <v>16688866</v>
      </c>
      <c r="AY66">
        <v>1</v>
      </c>
      <c r="AZ66">
        <v>0</v>
      </c>
      <c r="BA66">
        <v>82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Y66*Source!I50</f>
        <v>3.2919999999999998E-3</v>
      </c>
      <c r="CY66">
        <f>AB66</f>
        <v>65.709999999999994</v>
      </c>
      <c r="CZ66">
        <f>AF66</f>
        <v>65.709999999999994</v>
      </c>
      <c r="DA66">
        <f>AJ66</f>
        <v>1</v>
      </c>
      <c r="DB66">
        <v>0</v>
      </c>
    </row>
    <row r="67" spans="1:106" x14ac:dyDescent="0.2">
      <c r="A67">
        <f>ROW(Source!A50)</f>
        <v>50</v>
      </c>
      <c r="B67">
        <v>16688585</v>
      </c>
      <c r="C67">
        <v>16688853</v>
      </c>
      <c r="D67">
        <v>15171018</v>
      </c>
      <c r="E67">
        <v>1</v>
      </c>
      <c r="F67">
        <v>1</v>
      </c>
      <c r="G67">
        <v>1</v>
      </c>
      <c r="H67">
        <v>3</v>
      </c>
      <c r="I67" t="s">
        <v>1128</v>
      </c>
      <c r="J67" t="s">
        <v>1129</v>
      </c>
      <c r="K67" t="s">
        <v>1130</v>
      </c>
      <c r="L67">
        <v>1346</v>
      </c>
      <c r="N67">
        <v>1009</v>
      </c>
      <c r="O67" t="s">
        <v>90</v>
      </c>
      <c r="P67" t="s">
        <v>90</v>
      </c>
      <c r="Q67">
        <v>1</v>
      </c>
      <c r="W67">
        <v>0</v>
      </c>
      <c r="X67">
        <v>813963326</v>
      </c>
      <c r="Y67">
        <v>0.01</v>
      </c>
      <c r="AA67">
        <v>1.82</v>
      </c>
      <c r="AB67">
        <v>0</v>
      </c>
      <c r="AC67">
        <v>0</v>
      </c>
      <c r="AD67">
        <v>0</v>
      </c>
      <c r="AE67">
        <v>1.82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0.01</v>
      </c>
      <c r="AU67" t="s">
        <v>6</v>
      </c>
      <c r="AV67">
        <v>0</v>
      </c>
      <c r="AW67">
        <v>2</v>
      </c>
      <c r="AX67">
        <v>16688867</v>
      </c>
      <c r="AY67">
        <v>1</v>
      </c>
      <c r="AZ67">
        <v>0</v>
      </c>
      <c r="BA67">
        <v>83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Y67*Source!I50</f>
        <v>8.2299999999999995E-4</v>
      </c>
      <c r="CY67">
        <f>AA67</f>
        <v>1.82</v>
      </c>
      <c r="CZ67">
        <f>AE67</f>
        <v>1.82</v>
      </c>
      <c r="DA67">
        <f>AI67</f>
        <v>1</v>
      </c>
      <c r="DB67">
        <v>0</v>
      </c>
    </row>
    <row r="68" spans="1:106" x14ac:dyDescent="0.2">
      <c r="A68">
        <f>ROW(Source!A50)</f>
        <v>50</v>
      </c>
      <c r="B68">
        <v>16688585</v>
      </c>
      <c r="C68">
        <v>16688853</v>
      </c>
      <c r="D68">
        <v>15171150</v>
      </c>
      <c r="E68">
        <v>1</v>
      </c>
      <c r="F68">
        <v>1</v>
      </c>
      <c r="G68">
        <v>1</v>
      </c>
      <c r="H68">
        <v>3</v>
      </c>
      <c r="I68" t="s">
        <v>1131</v>
      </c>
      <c r="J68" t="s">
        <v>1132</v>
      </c>
      <c r="K68" t="s">
        <v>1133</v>
      </c>
      <c r="L68">
        <v>1348</v>
      </c>
      <c r="N68">
        <v>1009</v>
      </c>
      <c r="O68" t="s">
        <v>86</v>
      </c>
      <c r="P68" t="s">
        <v>86</v>
      </c>
      <c r="Q68">
        <v>1000</v>
      </c>
      <c r="W68">
        <v>0</v>
      </c>
      <c r="X68">
        <v>-806119104</v>
      </c>
      <c r="Y68">
        <v>1.4500000000000001E-2</v>
      </c>
      <c r="AA68">
        <v>2734.6</v>
      </c>
      <c r="AB68">
        <v>0</v>
      </c>
      <c r="AC68">
        <v>0</v>
      </c>
      <c r="AD68">
        <v>0</v>
      </c>
      <c r="AE68">
        <v>2734.6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1.4500000000000001E-2</v>
      </c>
      <c r="AU68" t="s">
        <v>6</v>
      </c>
      <c r="AV68">
        <v>0</v>
      </c>
      <c r="AW68">
        <v>2</v>
      </c>
      <c r="AX68">
        <v>16688868</v>
      </c>
      <c r="AY68">
        <v>1</v>
      </c>
      <c r="AZ68">
        <v>0</v>
      </c>
      <c r="BA68">
        <v>84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Y68*Source!I50</f>
        <v>1.1933500000000001E-3</v>
      </c>
      <c r="CY68">
        <f>AA68</f>
        <v>2734.6</v>
      </c>
      <c r="CZ68">
        <f>AE68</f>
        <v>2734.6</v>
      </c>
      <c r="DA68">
        <f>AI68</f>
        <v>1</v>
      </c>
      <c r="DB68">
        <v>0</v>
      </c>
    </row>
    <row r="69" spans="1:106" x14ac:dyDescent="0.2">
      <c r="A69">
        <f>ROW(Source!A50)</f>
        <v>50</v>
      </c>
      <c r="B69">
        <v>16688585</v>
      </c>
      <c r="C69">
        <v>16688853</v>
      </c>
      <c r="D69">
        <v>15171907</v>
      </c>
      <c r="E69">
        <v>1</v>
      </c>
      <c r="F69">
        <v>1</v>
      </c>
      <c r="G69">
        <v>1</v>
      </c>
      <c r="H69">
        <v>3</v>
      </c>
      <c r="I69" t="s">
        <v>1134</v>
      </c>
      <c r="J69" t="s">
        <v>1135</v>
      </c>
      <c r="K69" t="s">
        <v>1136</v>
      </c>
      <c r="L69">
        <v>1339</v>
      </c>
      <c r="N69">
        <v>1007</v>
      </c>
      <c r="O69" t="s">
        <v>199</v>
      </c>
      <c r="P69" t="s">
        <v>199</v>
      </c>
      <c r="Q69">
        <v>1</v>
      </c>
      <c r="W69">
        <v>0</v>
      </c>
      <c r="X69">
        <v>1795918813</v>
      </c>
      <c r="Y69">
        <v>3.0000000000000001E-3</v>
      </c>
      <c r="AA69">
        <v>74.58</v>
      </c>
      <c r="AB69">
        <v>0</v>
      </c>
      <c r="AC69">
        <v>0</v>
      </c>
      <c r="AD69">
        <v>0</v>
      </c>
      <c r="AE69">
        <v>74.58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3.0000000000000001E-3</v>
      </c>
      <c r="AU69" t="s">
        <v>6</v>
      </c>
      <c r="AV69">
        <v>0</v>
      </c>
      <c r="AW69">
        <v>2</v>
      </c>
      <c r="AX69">
        <v>16688869</v>
      </c>
      <c r="AY69">
        <v>1</v>
      </c>
      <c r="AZ69">
        <v>0</v>
      </c>
      <c r="BA69">
        <v>85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Y69*Source!I50</f>
        <v>2.4689999999999998E-4</v>
      </c>
      <c r="CY69">
        <f>AA69</f>
        <v>74.58</v>
      </c>
      <c r="CZ69">
        <f>AE69</f>
        <v>74.58</v>
      </c>
      <c r="DA69">
        <f>AI69</f>
        <v>1</v>
      </c>
      <c r="DB69">
        <v>0</v>
      </c>
    </row>
    <row r="70" spans="1:106" x14ac:dyDescent="0.2">
      <c r="A70">
        <f>ROW(Source!A50)</f>
        <v>50</v>
      </c>
      <c r="B70">
        <v>16688585</v>
      </c>
      <c r="C70">
        <v>16688853</v>
      </c>
      <c r="D70">
        <v>15163051</v>
      </c>
      <c r="E70">
        <v>17</v>
      </c>
      <c r="F70">
        <v>1</v>
      </c>
      <c r="G70">
        <v>1</v>
      </c>
      <c r="H70">
        <v>3</v>
      </c>
      <c r="I70" t="s">
        <v>84</v>
      </c>
      <c r="J70" t="s">
        <v>6</v>
      </c>
      <c r="K70" t="s">
        <v>85</v>
      </c>
      <c r="L70">
        <v>1348</v>
      </c>
      <c r="N70">
        <v>1009</v>
      </c>
      <c r="O70" t="s">
        <v>86</v>
      </c>
      <c r="P70" t="s">
        <v>86</v>
      </c>
      <c r="Q70">
        <v>1000</v>
      </c>
      <c r="W70">
        <v>0</v>
      </c>
      <c r="X70">
        <v>-2007682757</v>
      </c>
      <c r="Y70">
        <v>1.4E-2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6</v>
      </c>
      <c r="AT70">
        <v>1.4E-2</v>
      </c>
      <c r="AU70" t="s">
        <v>6</v>
      </c>
      <c r="AV70">
        <v>0</v>
      </c>
      <c r="AW70">
        <v>2</v>
      </c>
      <c r="AX70">
        <v>16688870</v>
      </c>
      <c r="AY70">
        <v>1</v>
      </c>
      <c r="AZ70">
        <v>0</v>
      </c>
      <c r="BA70">
        <v>86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Y70*Source!I50</f>
        <v>1.1521999999999999E-3</v>
      </c>
      <c r="CY70">
        <f>AA70</f>
        <v>0</v>
      </c>
      <c r="CZ70">
        <f>AE70</f>
        <v>0</v>
      </c>
      <c r="DA70">
        <f>AI70</f>
        <v>1</v>
      </c>
      <c r="DB70">
        <v>0</v>
      </c>
    </row>
    <row r="71" spans="1:106" x14ac:dyDescent="0.2">
      <c r="A71">
        <f>ROW(Source!A50)</f>
        <v>50</v>
      </c>
      <c r="B71">
        <v>16688585</v>
      </c>
      <c r="C71">
        <v>16688853</v>
      </c>
      <c r="D71">
        <v>15203427</v>
      </c>
      <c r="E71">
        <v>1</v>
      </c>
      <c r="F71">
        <v>1</v>
      </c>
      <c r="G71">
        <v>1</v>
      </c>
      <c r="H71">
        <v>3</v>
      </c>
      <c r="I71" t="s">
        <v>88</v>
      </c>
      <c r="J71" t="s">
        <v>91</v>
      </c>
      <c r="K71" t="s">
        <v>89</v>
      </c>
      <c r="L71">
        <v>1346</v>
      </c>
      <c r="N71">
        <v>1009</v>
      </c>
      <c r="O71" t="s">
        <v>90</v>
      </c>
      <c r="P71" t="s">
        <v>90</v>
      </c>
      <c r="Q71">
        <v>1</v>
      </c>
      <c r="W71">
        <v>0</v>
      </c>
      <c r="X71">
        <v>-1906556336</v>
      </c>
      <c r="Y71">
        <v>14</v>
      </c>
      <c r="AA71">
        <v>78.239999999999995</v>
      </c>
      <c r="AB71">
        <v>0</v>
      </c>
      <c r="AC71">
        <v>0</v>
      </c>
      <c r="AD71">
        <v>0</v>
      </c>
      <c r="AE71">
        <v>78.239999999999995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6</v>
      </c>
      <c r="AT71">
        <v>14</v>
      </c>
      <c r="AU71" t="s">
        <v>6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6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Y71*Source!I50</f>
        <v>1.1521999999999999</v>
      </c>
      <c r="CY71">
        <f>AA71</f>
        <v>78.239999999999995</v>
      </c>
      <c r="CZ71">
        <f>AE71</f>
        <v>78.239999999999995</v>
      </c>
      <c r="DA71">
        <f>AI71</f>
        <v>1</v>
      </c>
      <c r="DB71">
        <v>0</v>
      </c>
    </row>
    <row r="72" spans="1:106" x14ac:dyDescent="0.2">
      <c r="A72">
        <f>ROW(Source!A51)</f>
        <v>51</v>
      </c>
      <c r="B72">
        <v>16688586</v>
      </c>
      <c r="C72">
        <v>16688853</v>
      </c>
      <c r="D72">
        <v>15436014</v>
      </c>
      <c r="E72">
        <v>1</v>
      </c>
      <c r="F72">
        <v>1</v>
      </c>
      <c r="G72">
        <v>1</v>
      </c>
      <c r="H72">
        <v>1</v>
      </c>
      <c r="I72" t="s">
        <v>1123</v>
      </c>
      <c r="J72" t="s">
        <v>6</v>
      </c>
      <c r="K72" t="s">
        <v>1124</v>
      </c>
      <c r="L72">
        <v>1191</v>
      </c>
      <c r="N72">
        <v>1013</v>
      </c>
      <c r="O72" t="s">
        <v>1090</v>
      </c>
      <c r="P72" t="s">
        <v>1090</v>
      </c>
      <c r="Q72">
        <v>1</v>
      </c>
      <c r="W72">
        <v>0</v>
      </c>
      <c r="X72">
        <v>-784637506</v>
      </c>
      <c r="Y72">
        <v>17.16</v>
      </c>
      <c r="AA72">
        <v>0</v>
      </c>
      <c r="AB72">
        <v>0</v>
      </c>
      <c r="AC72">
        <v>0</v>
      </c>
      <c r="AD72">
        <v>62.32</v>
      </c>
      <c r="AE72">
        <v>0</v>
      </c>
      <c r="AF72">
        <v>0</v>
      </c>
      <c r="AG72">
        <v>0</v>
      </c>
      <c r="AH72">
        <v>8.74</v>
      </c>
      <c r="AI72">
        <v>1</v>
      </c>
      <c r="AJ72">
        <v>1</v>
      </c>
      <c r="AK72">
        <v>1</v>
      </c>
      <c r="AL72">
        <v>7.13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17.16</v>
      </c>
      <c r="AU72" t="s">
        <v>6</v>
      </c>
      <c r="AV72">
        <v>1</v>
      </c>
      <c r="AW72">
        <v>2</v>
      </c>
      <c r="AX72">
        <v>16688863</v>
      </c>
      <c r="AY72">
        <v>1</v>
      </c>
      <c r="AZ72">
        <v>0</v>
      </c>
      <c r="BA72">
        <v>87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Y72*Source!I51</f>
        <v>1.4122680000000001</v>
      </c>
      <c r="CY72">
        <f>AD72</f>
        <v>62.32</v>
      </c>
      <c r="CZ72">
        <f>AH72</f>
        <v>8.74</v>
      </c>
      <c r="DA72">
        <f>AL72</f>
        <v>7.13</v>
      </c>
      <c r="DB72">
        <v>0</v>
      </c>
    </row>
    <row r="73" spans="1:106" x14ac:dyDescent="0.2">
      <c r="A73">
        <f>ROW(Source!A51)</f>
        <v>51</v>
      </c>
      <c r="B73">
        <v>16688586</v>
      </c>
      <c r="C73">
        <v>16688853</v>
      </c>
      <c r="D73">
        <v>15430395</v>
      </c>
      <c r="E73">
        <v>1</v>
      </c>
      <c r="F73">
        <v>1</v>
      </c>
      <c r="G73">
        <v>1</v>
      </c>
      <c r="H73">
        <v>1</v>
      </c>
      <c r="I73" t="s">
        <v>1091</v>
      </c>
      <c r="J73" t="s">
        <v>6</v>
      </c>
      <c r="K73" t="s">
        <v>1092</v>
      </c>
      <c r="L73">
        <v>1191</v>
      </c>
      <c r="N73">
        <v>1013</v>
      </c>
      <c r="O73" t="s">
        <v>1090</v>
      </c>
      <c r="P73" t="s">
        <v>1090</v>
      </c>
      <c r="Q73">
        <v>1</v>
      </c>
      <c r="W73">
        <v>0</v>
      </c>
      <c r="X73">
        <v>-1417349443</v>
      </c>
      <c r="Y73">
        <v>0.04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7.13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0.04</v>
      </c>
      <c r="AU73" t="s">
        <v>6</v>
      </c>
      <c r="AV73">
        <v>2</v>
      </c>
      <c r="AW73">
        <v>2</v>
      </c>
      <c r="AX73">
        <v>16688864</v>
      </c>
      <c r="AY73">
        <v>1</v>
      </c>
      <c r="AZ73">
        <v>0</v>
      </c>
      <c r="BA73">
        <v>88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Y73*Source!I51</f>
        <v>3.2919999999999998E-3</v>
      </c>
      <c r="CY73">
        <f>AD73</f>
        <v>0</v>
      </c>
      <c r="CZ73">
        <f>AH73</f>
        <v>0</v>
      </c>
      <c r="DA73">
        <f>AL73</f>
        <v>1</v>
      </c>
      <c r="DB73">
        <v>0</v>
      </c>
    </row>
    <row r="74" spans="1:106" x14ac:dyDescent="0.2">
      <c r="A74">
        <f>ROW(Source!A51)</f>
        <v>51</v>
      </c>
      <c r="B74">
        <v>16688586</v>
      </c>
      <c r="C74">
        <v>16688853</v>
      </c>
      <c r="D74">
        <v>15247878</v>
      </c>
      <c r="E74">
        <v>1</v>
      </c>
      <c r="F74">
        <v>1</v>
      </c>
      <c r="G74">
        <v>1</v>
      </c>
      <c r="H74">
        <v>2</v>
      </c>
      <c r="I74" t="s">
        <v>1125</v>
      </c>
      <c r="J74" t="s">
        <v>1126</v>
      </c>
      <c r="K74" t="s">
        <v>1127</v>
      </c>
      <c r="L74">
        <v>1368</v>
      </c>
      <c r="N74">
        <v>1011</v>
      </c>
      <c r="O74" t="s">
        <v>1096</v>
      </c>
      <c r="P74" t="s">
        <v>1096</v>
      </c>
      <c r="Q74">
        <v>1</v>
      </c>
      <c r="W74">
        <v>0</v>
      </c>
      <c r="X74">
        <v>1047452784</v>
      </c>
      <c r="Y74">
        <v>0.1</v>
      </c>
      <c r="AA74">
        <v>0</v>
      </c>
      <c r="AB74">
        <v>12.12</v>
      </c>
      <c r="AC74">
        <v>0</v>
      </c>
      <c r="AD74">
        <v>0</v>
      </c>
      <c r="AE74">
        <v>0</v>
      </c>
      <c r="AF74">
        <v>1.7</v>
      </c>
      <c r="AG74">
        <v>0</v>
      </c>
      <c r="AH74">
        <v>0</v>
      </c>
      <c r="AI74">
        <v>1</v>
      </c>
      <c r="AJ74">
        <v>7.13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0.1</v>
      </c>
      <c r="AU74" t="s">
        <v>6</v>
      </c>
      <c r="AV74">
        <v>0</v>
      </c>
      <c r="AW74">
        <v>2</v>
      </c>
      <c r="AX74">
        <v>16688865</v>
      </c>
      <c r="AY74">
        <v>1</v>
      </c>
      <c r="AZ74">
        <v>0</v>
      </c>
      <c r="BA74">
        <v>89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Y74*Source!I51</f>
        <v>8.2299999999999995E-3</v>
      </c>
      <c r="CY74">
        <f>AB74</f>
        <v>12.12</v>
      </c>
      <c r="CZ74">
        <f>AF74</f>
        <v>1.7</v>
      </c>
      <c r="DA74">
        <f>AJ74</f>
        <v>7.13</v>
      </c>
      <c r="DB74">
        <v>0</v>
      </c>
    </row>
    <row r="75" spans="1:106" x14ac:dyDescent="0.2">
      <c r="A75">
        <f>ROW(Source!A51)</f>
        <v>51</v>
      </c>
      <c r="B75">
        <v>16688586</v>
      </c>
      <c r="C75">
        <v>16688853</v>
      </c>
      <c r="D75">
        <v>15249073</v>
      </c>
      <c r="E75">
        <v>1</v>
      </c>
      <c r="F75">
        <v>1</v>
      </c>
      <c r="G75">
        <v>1</v>
      </c>
      <c r="H75">
        <v>2</v>
      </c>
      <c r="I75" t="s">
        <v>1099</v>
      </c>
      <c r="J75" t="s">
        <v>1100</v>
      </c>
      <c r="K75" t="s">
        <v>1101</v>
      </c>
      <c r="L75">
        <v>1368</v>
      </c>
      <c r="N75">
        <v>1011</v>
      </c>
      <c r="O75" t="s">
        <v>1096</v>
      </c>
      <c r="P75" t="s">
        <v>1096</v>
      </c>
      <c r="Q75">
        <v>1</v>
      </c>
      <c r="W75">
        <v>0</v>
      </c>
      <c r="X75">
        <v>1372534845</v>
      </c>
      <c r="Y75">
        <v>0.04</v>
      </c>
      <c r="AA75">
        <v>0</v>
      </c>
      <c r="AB75">
        <v>468.51</v>
      </c>
      <c r="AC75">
        <v>11.6</v>
      </c>
      <c r="AD75">
        <v>0</v>
      </c>
      <c r="AE75">
        <v>0</v>
      </c>
      <c r="AF75">
        <v>65.709999999999994</v>
      </c>
      <c r="AG75">
        <v>11.6</v>
      </c>
      <c r="AH75">
        <v>0</v>
      </c>
      <c r="AI75">
        <v>1</v>
      </c>
      <c r="AJ75">
        <v>7.13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0.04</v>
      </c>
      <c r="AU75" t="s">
        <v>6</v>
      </c>
      <c r="AV75">
        <v>0</v>
      </c>
      <c r="AW75">
        <v>2</v>
      </c>
      <c r="AX75">
        <v>16688866</v>
      </c>
      <c r="AY75">
        <v>1</v>
      </c>
      <c r="AZ75">
        <v>0</v>
      </c>
      <c r="BA75">
        <v>90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Y75*Source!I51</f>
        <v>3.2919999999999998E-3</v>
      </c>
      <c r="CY75">
        <f>AB75</f>
        <v>468.51</v>
      </c>
      <c r="CZ75">
        <f>AF75</f>
        <v>65.709999999999994</v>
      </c>
      <c r="DA75">
        <f>AJ75</f>
        <v>7.13</v>
      </c>
      <c r="DB75">
        <v>0</v>
      </c>
    </row>
    <row r="76" spans="1:106" x14ac:dyDescent="0.2">
      <c r="A76">
        <f>ROW(Source!A51)</f>
        <v>51</v>
      </c>
      <c r="B76">
        <v>16688586</v>
      </c>
      <c r="C76">
        <v>16688853</v>
      </c>
      <c r="D76">
        <v>15171018</v>
      </c>
      <c r="E76">
        <v>1</v>
      </c>
      <c r="F76">
        <v>1</v>
      </c>
      <c r="G76">
        <v>1</v>
      </c>
      <c r="H76">
        <v>3</v>
      </c>
      <c r="I76" t="s">
        <v>1128</v>
      </c>
      <c r="J76" t="s">
        <v>1129</v>
      </c>
      <c r="K76" t="s">
        <v>1130</v>
      </c>
      <c r="L76">
        <v>1346</v>
      </c>
      <c r="N76">
        <v>1009</v>
      </c>
      <c r="O76" t="s">
        <v>90</v>
      </c>
      <c r="P76" t="s">
        <v>90</v>
      </c>
      <c r="Q76">
        <v>1</v>
      </c>
      <c r="W76">
        <v>0</v>
      </c>
      <c r="X76">
        <v>813963326</v>
      </c>
      <c r="Y76">
        <v>0.01</v>
      </c>
      <c r="AA76">
        <v>12.98</v>
      </c>
      <c r="AB76">
        <v>0</v>
      </c>
      <c r="AC76">
        <v>0</v>
      </c>
      <c r="AD76">
        <v>0</v>
      </c>
      <c r="AE76">
        <v>1.82</v>
      </c>
      <c r="AF76">
        <v>0</v>
      </c>
      <c r="AG76">
        <v>0</v>
      </c>
      <c r="AH76">
        <v>0</v>
      </c>
      <c r="AI76">
        <v>7.13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0.01</v>
      </c>
      <c r="AU76" t="s">
        <v>6</v>
      </c>
      <c r="AV76">
        <v>0</v>
      </c>
      <c r="AW76">
        <v>2</v>
      </c>
      <c r="AX76">
        <v>16688867</v>
      </c>
      <c r="AY76">
        <v>1</v>
      </c>
      <c r="AZ76">
        <v>0</v>
      </c>
      <c r="BA76">
        <v>91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Y76*Source!I51</f>
        <v>8.2299999999999995E-4</v>
      </c>
      <c r="CY76">
        <f>AA76</f>
        <v>12.98</v>
      </c>
      <c r="CZ76">
        <f>AE76</f>
        <v>1.82</v>
      </c>
      <c r="DA76">
        <f>AI76</f>
        <v>7.13</v>
      </c>
      <c r="DB76">
        <v>0</v>
      </c>
    </row>
    <row r="77" spans="1:106" x14ac:dyDescent="0.2">
      <c r="A77">
        <f>ROW(Source!A51)</f>
        <v>51</v>
      </c>
      <c r="B77">
        <v>16688586</v>
      </c>
      <c r="C77">
        <v>16688853</v>
      </c>
      <c r="D77">
        <v>15171150</v>
      </c>
      <c r="E77">
        <v>1</v>
      </c>
      <c r="F77">
        <v>1</v>
      </c>
      <c r="G77">
        <v>1</v>
      </c>
      <c r="H77">
        <v>3</v>
      </c>
      <c r="I77" t="s">
        <v>1131</v>
      </c>
      <c r="J77" t="s">
        <v>1132</v>
      </c>
      <c r="K77" t="s">
        <v>1133</v>
      </c>
      <c r="L77">
        <v>1348</v>
      </c>
      <c r="N77">
        <v>1009</v>
      </c>
      <c r="O77" t="s">
        <v>86</v>
      </c>
      <c r="P77" t="s">
        <v>86</v>
      </c>
      <c r="Q77">
        <v>1000</v>
      </c>
      <c r="W77">
        <v>0</v>
      </c>
      <c r="X77">
        <v>-806119104</v>
      </c>
      <c r="Y77">
        <v>1.4500000000000001E-2</v>
      </c>
      <c r="AA77">
        <v>19497.7</v>
      </c>
      <c r="AB77">
        <v>0</v>
      </c>
      <c r="AC77">
        <v>0</v>
      </c>
      <c r="AD77">
        <v>0</v>
      </c>
      <c r="AE77">
        <v>2734.6</v>
      </c>
      <c r="AF77">
        <v>0</v>
      </c>
      <c r="AG77">
        <v>0</v>
      </c>
      <c r="AH77">
        <v>0</v>
      </c>
      <c r="AI77">
        <v>7.13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1.4500000000000001E-2</v>
      </c>
      <c r="AU77" t="s">
        <v>6</v>
      </c>
      <c r="AV77">
        <v>0</v>
      </c>
      <c r="AW77">
        <v>2</v>
      </c>
      <c r="AX77">
        <v>16688868</v>
      </c>
      <c r="AY77">
        <v>1</v>
      </c>
      <c r="AZ77">
        <v>0</v>
      </c>
      <c r="BA77">
        <v>92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Y77*Source!I51</f>
        <v>1.1933500000000001E-3</v>
      </c>
      <c r="CY77">
        <f>AA77</f>
        <v>19497.7</v>
      </c>
      <c r="CZ77">
        <f>AE77</f>
        <v>2734.6</v>
      </c>
      <c r="DA77">
        <f>AI77</f>
        <v>7.13</v>
      </c>
      <c r="DB77">
        <v>0</v>
      </c>
    </row>
    <row r="78" spans="1:106" x14ac:dyDescent="0.2">
      <c r="A78">
        <f>ROW(Source!A51)</f>
        <v>51</v>
      </c>
      <c r="B78">
        <v>16688586</v>
      </c>
      <c r="C78">
        <v>16688853</v>
      </c>
      <c r="D78">
        <v>15171907</v>
      </c>
      <c r="E78">
        <v>1</v>
      </c>
      <c r="F78">
        <v>1</v>
      </c>
      <c r="G78">
        <v>1</v>
      </c>
      <c r="H78">
        <v>3</v>
      </c>
      <c r="I78" t="s">
        <v>1134</v>
      </c>
      <c r="J78" t="s">
        <v>1135</v>
      </c>
      <c r="K78" t="s">
        <v>1136</v>
      </c>
      <c r="L78">
        <v>1339</v>
      </c>
      <c r="N78">
        <v>1007</v>
      </c>
      <c r="O78" t="s">
        <v>199</v>
      </c>
      <c r="P78" t="s">
        <v>199</v>
      </c>
      <c r="Q78">
        <v>1</v>
      </c>
      <c r="W78">
        <v>0</v>
      </c>
      <c r="X78">
        <v>1795918813</v>
      </c>
      <c r="Y78">
        <v>3.0000000000000001E-3</v>
      </c>
      <c r="AA78">
        <v>531.76</v>
      </c>
      <c r="AB78">
        <v>0</v>
      </c>
      <c r="AC78">
        <v>0</v>
      </c>
      <c r="AD78">
        <v>0</v>
      </c>
      <c r="AE78">
        <v>74.58</v>
      </c>
      <c r="AF78">
        <v>0</v>
      </c>
      <c r="AG78">
        <v>0</v>
      </c>
      <c r="AH78">
        <v>0</v>
      </c>
      <c r="AI78">
        <v>7.13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3.0000000000000001E-3</v>
      </c>
      <c r="AU78" t="s">
        <v>6</v>
      </c>
      <c r="AV78">
        <v>0</v>
      </c>
      <c r="AW78">
        <v>2</v>
      </c>
      <c r="AX78">
        <v>16688869</v>
      </c>
      <c r="AY78">
        <v>1</v>
      </c>
      <c r="AZ78">
        <v>0</v>
      </c>
      <c r="BA78">
        <v>93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Y78*Source!I51</f>
        <v>2.4689999999999998E-4</v>
      </c>
      <c r="CY78">
        <f>AA78</f>
        <v>531.76</v>
      </c>
      <c r="CZ78">
        <f>AE78</f>
        <v>74.58</v>
      </c>
      <c r="DA78">
        <f>AI78</f>
        <v>7.13</v>
      </c>
      <c r="DB78">
        <v>0</v>
      </c>
    </row>
    <row r="79" spans="1:106" x14ac:dyDescent="0.2">
      <c r="A79">
        <f>ROW(Source!A51)</f>
        <v>51</v>
      </c>
      <c r="B79">
        <v>16688586</v>
      </c>
      <c r="C79">
        <v>16688853</v>
      </c>
      <c r="D79">
        <v>15163051</v>
      </c>
      <c r="E79">
        <v>17</v>
      </c>
      <c r="F79">
        <v>1</v>
      </c>
      <c r="G79">
        <v>1</v>
      </c>
      <c r="H79">
        <v>3</v>
      </c>
      <c r="I79" t="s">
        <v>84</v>
      </c>
      <c r="J79" t="s">
        <v>6</v>
      </c>
      <c r="K79" t="s">
        <v>85</v>
      </c>
      <c r="L79">
        <v>1348</v>
      </c>
      <c r="N79">
        <v>1009</v>
      </c>
      <c r="O79" t="s">
        <v>86</v>
      </c>
      <c r="P79" t="s">
        <v>86</v>
      </c>
      <c r="Q79">
        <v>1000</v>
      </c>
      <c r="W79">
        <v>0</v>
      </c>
      <c r="X79">
        <v>-2007682757</v>
      </c>
      <c r="Y79">
        <v>1.4E-2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7.13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</v>
      </c>
      <c r="AT79">
        <v>1.4E-2</v>
      </c>
      <c r="AU79" t="s">
        <v>6</v>
      </c>
      <c r="AV79">
        <v>0</v>
      </c>
      <c r="AW79">
        <v>2</v>
      </c>
      <c r="AX79">
        <v>16688870</v>
      </c>
      <c r="AY79">
        <v>1</v>
      </c>
      <c r="AZ79">
        <v>0</v>
      </c>
      <c r="BA79">
        <v>94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Y79*Source!I51</f>
        <v>1.1521999999999999E-3</v>
      </c>
      <c r="CY79">
        <f>AA79</f>
        <v>0</v>
      </c>
      <c r="CZ79">
        <f>AE79</f>
        <v>0</v>
      </c>
      <c r="DA79">
        <f>AI79</f>
        <v>7.13</v>
      </c>
      <c r="DB79">
        <v>0</v>
      </c>
    </row>
    <row r="80" spans="1:106" x14ac:dyDescent="0.2">
      <c r="A80">
        <f>ROW(Source!A51)</f>
        <v>51</v>
      </c>
      <c r="B80">
        <v>16688586</v>
      </c>
      <c r="C80">
        <v>16688853</v>
      </c>
      <c r="D80">
        <v>15203427</v>
      </c>
      <c r="E80">
        <v>1</v>
      </c>
      <c r="F80">
        <v>1</v>
      </c>
      <c r="G80">
        <v>1</v>
      </c>
      <c r="H80">
        <v>3</v>
      </c>
      <c r="I80" t="s">
        <v>88</v>
      </c>
      <c r="J80" t="s">
        <v>91</v>
      </c>
      <c r="K80" t="s">
        <v>89</v>
      </c>
      <c r="L80">
        <v>1346</v>
      </c>
      <c r="N80">
        <v>1009</v>
      </c>
      <c r="O80" t="s">
        <v>90</v>
      </c>
      <c r="P80" t="s">
        <v>90</v>
      </c>
      <c r="Q80">
        <v>1</v>
      </c>
      <c r="W80">
        <v>0</v>
      </c>
      <c r="X80">
        <v>-1906556336</v>
      </c>
      <c r="Y80">
        <v>14</v>
      </c>
      <c r="AA80">
        <v>557.85</v>
      </c>
      <c r="AB80">
        <v>0</v>
      </c>
      <c r="AC80">
        <v>0</v>
      </c>
      <c r="AD80">
        <v>0</v>
      </c>
      <c r="AE80">
        <v>78.239999999999995</v>
      </c>
      <c r="AF80">
        <v>0</v>
      </c>
      <c r="AG80">
        <v>0</v>
      </c>
      <c r="AH80">
        <v>0</v>
      </c>
      <c r="AI80">
        <v>7.13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</v>
      </c>
      <c r="AT80">
        <v>14</v>
      </c>
      <c r="AU80" t="s">
        <v>6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Y80*Source!I51</f>
        <v>1.1521999999999999</v>
      </c>
      <c r="CY80">
        <f>AA80</f>
        <v>557.85</v>
      </c>
      <c r="CZ80">
        <f>AE80</f>
        <v>78.239999999999995</v>
      </c>
      <c r="DA80">
        <f>AI80</f>
        <v>7.13</v>
      </c>
      <c r="DB80">
        <v>0</v>
      </c>
    </row>
    <row r="81" spans="1:106" x14ac:dyDescent="0.2">
      <c r="A81">
        <f>ROW(Source!A56)</f>
        <v>56</v>
      </c>
      <c r="B81">
        <v>16688585</v>
      </c>
      <c r="C81">
        <v>16688873</v>
      </c>
      <c r="D81">
        <v>15435683</v>
      </c>
      <c r="E81">
        <v>1</v>
      </c>
      <c r="F81">
        <v>1</v>
      </c>
      <c r="G81">
        <v>1</v>
      </c>
      <c r="H81">
        <v>1</v>
      </c>
      <c r="I81" t="s">
        <v>1137</v>
      </c>
      <c r="J81" t="s">
        <v>6</v>
      </c>
      <c r="K81" t="s">
        <v>1138</v>
      </c>
      <c r="L81">
        <v>1191</v>
      </c>
      <c r="N81">
        <v>1013</v>
      </c>
      <c r="O81" t="s">
        <v>1090</v>
      </c>
      <c r="P81" t="s">
        <v>1090</v>
      </c>
      <c r="Q81">
        <v>1</v>
      </c>
      <c r="W81">
        <v>0</v>
      </c>
      <c r="X81">
        <v>-598469600</v>
      </c>
      <c r="Y81">
        <v>14.719999999999999</v>
      </c>
      <c r="AA81">
        <v>0</v>
      </c>
      <c r="AB81">
        <v>0</v>
      </c>
      <c r="AC81">
        <v>0</v>
      </c>
      <c r="AD81">
        <v>9.2899999999999991</v>
      </c>
      <c r="AE81">
        <v>0</v>
      </c>
      <c r="AF81">
        <v>0</v>
      </c>
      <c r="AG81">
        <v>0</v>
      </c>
      <c r="AH81">
        <v>9.2899999999999991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12.8</v>
      </c>
      <c r="AU81" t="s">
        <v>97</v>
      </c>
      <c r="AV81">
        <v>1</v>
      </c>
      <c r="AW81">
        <v>2</v>
      </c>
      <c r="AX81">
        <v>16688879</v>
      </c>
      <c r="AY81">
        <v>1</v>
      </c>
      <c r="AZ81">
        <v>0</v>
      </c>
      <c r="BA81">
        <v>95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Y81*Source!I56</f>
        <v>0.58879999999999999</v>
      </c>
      <c r="CY81">
        <f>AD81</f>
        <v>9.2899999999999991</v>
      </c>
      <c r="CZ81">
        <f>AH81</f>
        <v>9.2899999999999991</v>
      </c>
      <c r="DA81">
        <f>AL81</f>
        <v>1</v>
      </c>
      <c r="DB81">
        <v>0</v>
      </c>
    </row>
    <row r="82" spans="1:106" x14ac:dyDescent="0.2">
      <c r="A82">
        <f>ROW(Source!A56)</f>
        <v>56</v>
      </c>
      <c r="B82">
        <v>16688585</v>
      </c>
      <c r="C82">
        <v>16688873</v>
      </c>
      <c r="D82">
        <v>15430395</v>
      </c>
      <c r="E82">
        <v>1</v>
      </c>
      <c r="F82">
        <v>1</v>
      </c>
      <c r="G82">
        <v>1</v>
      </c>
      <c r="H82">
        <v>1</v>
      </c>
      <c r="I82" t="s">
        <v>1091</v>
      </c>
      <c r="J82" t="s">
        <v>6</v>
      </c>
      <c r="K82" t="s">
        <v>1092</v>
      </c>
      <c r="L82">
        <v>1191</v>
      </c>
      <c r="N82">
        <v>1013</v>
      </c>
      <c r="O82" t="s">
        <v>1090</v>
      </c>
      <c r="P82" t="s">
        <v>1090</v>
      </c>
      <c r="Q82">
        <v>1</v>
      </c>
      <c r="W82">
        <v>0</v>
      </c>
      <c r="X82">
        <v>-1417349443</v>
      </c>
      <c r="Y82">
        <v>0.05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0.05</v>
      </c>
      <c r="AU82" t="s">
        <v>6</v>
      </c>
      <c r="AV82">
        <v>2</v>
      </c>
      <c r="AW82">
        <v>2</v>
      </c>
      <c r="AX82">
        <v>16688880</v>
      </c>
      <c r="AY82">
        <v>1</v>
      </c>
      <c r="AZ82">
        <v>2048</v>
      </c>
      <c r="BA82">
        <v>96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Y82*Source!I56</f>
        <v>2E-3</v>
      </c>
      <c r="CY82">
        <f>AD82</f>
        <v>0</v>
      </c>
      <c r="CZ82">
        <f>AH82</f>
        <v>0</v>
      </c>
      <c r="DA82">
        <f>AL82</f>
        <v>1</v>
      </c>
      <c r="DB82">
        <v>0</v>
      </c>
    </row>
    <row r="83" spans="1:106" x14ac:dyDescent="0.2">
      <c r="A83">
        <f>ROW(Source!A56)</f>
        <v>56</v>
      </c>
      <c r="B83">
        <v>16688585</v>
      </c>
      <c r="C83">
        <v>16688873</v>
      </c>
      <c r="D83">
        <v>15249073</v>
      </c>
      <c r="E83">
        <v>1</v>
      </c>
      <c r="F83">
        <v>1</v>
      </c>
      <c r="G83">
        <v>1</v>
      </c>
      <c r="H83">
        <v>2</v>
      </c>
      <c r="I83" t="s">
        <v>1099</v>
      </c>
      <c r="J83" t="s">
        <v>1100</v>
      </c>
      <c r="K83" t="s">
        <v>1101</v>
      </c>
      <c r="L83">
        <v>1368</v>
      </c>
      <c r="N83">
        <v>1011</v>
      </c>
      <c r="O83" t="s">
        <v>1096</v>
      </c>
      <c r="P83" t="s">
        <v>1096</v>
      </c>
      <c r="Q83">
        <v>1</v>
      </c>
      <c r="W83">
        <v>0</v>
      </c>
      <c r="X83">
        <v>1372534845</v>
      </c>
      <c r="Y83">
        <v>6.25E-2</v>
      </c>
      <c r="AA83">
        <v>0</v>
      </c>
      <c r="AB83">
        <v>65.709999999999994</v>
      </c>
      <c r="AC83">
        <v>11.6</v>
      </c>
      <c r="AD83">
        <v>0</v>
      </c>
      <c r="AE83">
        <v>0</v>
      </c>
      <c r="AF83">
        <v>65.709999999999994</v>
      </c>
      <c r="AG83">
        <v>11.6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0.05</v>
      </c>
      <c r="AU83" t="s">
        <v>96</v>
      </c>
      <c r="AV83">
        <v>0</v>
      </c>
      <c r="AW83">
        <v>2</v>
      </c>
      <c r="AX83">
        <v>16688881</v>
      </c>
      <c r="AY83">
        <v>1</v>
      </c>
      <c r="AZ83">
        <v>0</v>
      </c>
      <c r="BA83">
        <v>97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Y83*Source!I56</f>
        <v>2.5000000000000001E-3</v>
      </c>
      <c r="CY83">
        <f>AB83</f>
        <v>65.709999999999994</v>
      </c>
      <c r="CZ83">
        <f>AF83</f>
        <v>65.709999999999994</v>
      </c>
      <c r="DA83">
        <f>AJ83</f>
        <v>1</v>
      </c>
      <c r="DB83">
        <v>0</v>
      </c>
    </row>
    <row r="84" spans="1:106" x14ac:dyDescent="0.2">
      <c r="A84">
        <f>ROW(Source!A56)</f>
        <v>56</v>
      </c>
      <c r="B84">
        <v>16688585</v>
      </c>
      <c r="C84">
        <v>16688873</v>
      </c>
      <c r="D84">
        <v>15166585</v>
      </c>
      <c r="E84">
        <v>1</v>
      </c>
      <c r="F84">
        <v>1</v>
      </c>
      <c r="G84">
        <v>1</v>
      </c>
      <c r="H84">
        <v>3</v>
      </c>
      <c r="I84" t="s">
        <v>105</v>
      </c>
      <c r="J84" t="s">
        <v>107</v>
      </c>
      <c r="K84" t="s">
        <v>106</v>
      </c>
      <c r="L84">
        <v>1348</v>
      </c>
      <c r="N84">
        <v>1009</v>
      </c>
      <c r="O84" t="s">
        <v>86</v>
      </c>
      <c r="P84" t="s">
        <v>86</v>
      </c>
      <c r="Q84">
        <v>1000</v>
      </c>
      <c r="W84">
        <v>0</v>
      </c>
      <c r="X84">
        <v>-685546342</v>
      </c>
      <c r="Y84">
        <v>4.0000000000000001E-3</v>
      </c>
      <c r="AA84">
        <v>5106.21</v>
      </c>
      <c r="AB84">
        <v>0</v>
      </c>
      <c r="AC84">
        <v>0</v>
      </c>
      <c r="AD84">
        <v>0</v>
      </c>
      <c r="AE84">
        <v>5106.21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4.0000000000000001E-3</v>
      </c>
      <c r="AU84" t="s">
        <v>6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Y84*Source!I56</f>
        <v>1.6000000000000001E-4</v>
      </c>
      <c r="CY84">
        <f>AA84</f>
        <v>5106.21</v>
      </c>
      <c r="CZ84">
        <f>AE84</f>
        <v>5106.21</v>
      </c>
      <c r="DA84">
        <f>AI84</f>
        <v>1</v>
      </c>
      <c r="DB84">
        <v>0</v>
      </c>
    </row>
    <row r="85" spans="1:106" x14ac:dyDescent="0.2">
      <c r="A85">
        <f>ROW(Source!A56)</f>
        <v>56</v>
      </c>
      <c r="B85">
        <v>16688585</v>
      </c>
      <c r="C85">
        <v>16688873</v>
      </c>
      <c r="D85">
        <v>15161825</v>
      </c>
      <c r="E85">
        <v>17</v>
      </c>
      <c r="F85">
        <v>1</v>
      </c>
      <c r="G85">
        <v>1</v>
      </c>
      <c r="H85">
        <v>3</v>
      </c>
      <c r="I85" t="s">
        <v>102</v>
      </c>
      <c r="J85" t="s">
        <v>6</v>
      </c>
      <c r="K85" t="s">
        <v>103</v>
      </c>
      <c r="L85">
        <v>1348</v>
      </c>
      <c r="N85">
        <v>1009</v>
      </c>
      <c r="O85" t="s">
        <v>86</v>
      </c>
      <c r="P85" t="s">
        <v>86</v>
      </c>
      <c r="Q85">
        <v>1000</v>
      </c>
      <c r="W85">
        <v>0</v>
      </c>
      <c r="X85">
        <v>1763388316</v>
      </c>
      <c r="Y85">
        <v>4.0000000000000001E-3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6</v>
      </c>
      <c r="AT85">
        <v>4.0000000000000001E-3</v>
      </c>
      <c r="AU85" t="s">
        <v>6</v>
      </c>
      <c r="AV85">
        <v>0</v>
      </c>
      <c r="AW85">
        <v>2</v>
      </c>
      <c r="AX85">
        <v>16688883</v>
      </c>
      <c r="AY85">
        <v>1</v>
      </c>
      <c r="AZ85">
        <v>6144</v>
      </c>
      <c r="BA85">
        <v>99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Y85*Source!I56</f>
        <v>1.6000000000000001E-4</v>
      </c>
      <c r="CY85">
        <f>AA85</f>
        <v>0</v>
      </c>
      <c r="CZ85">
        <f>AE85</f>
        <v>0</v>
      </c>
      <c r="DA85">
        <f>AI85</f>
        <v>1</v>
      </c>
      <c r="DB85">
        <v>0</v>
      </c>
    </row>
    <row r="86" spans="1:106" x14ac:dyDescent="0.2">
      <c r="A86">
        <f>ROW(Source!A57)</f>
        <v>57</v>
      </c>
      <c r="B86">
        <v>16688586</v>
      </c>
      <c r="C86">
        <v>16688873</v>
      </c>
      <c r="D86">
        <v>15435683</v>
      </c>
      <c r="E86">
        <v>1</v>
      </c>
      <c r="F86">
        <v>1</v>
      </c>
      <c r="G86">
        <v>1</v>
      </c>
      <c r="H86">
        <v>1</v>
      </c>
      <c r="I86" t="s">
        <v>1137</v>
      </c>
      <c r="J86" t="s">
        <v>6</v>
      </c>
      <c r="K86" t="s">
        <v>1138</v>
      </c>
      <c r="L86">
        <v>1191</v>
      </c>
      <c r="N86">
        <v>1013</v>
      </c>
      <c r="O86" t="s">
        <v>1090</v>
      </c>
      <c r="P86" t="s">
        <v>1090</v>
      </c>
      <c r="Q86">
        <v>1</v>
      </c>
      <c r="W86">
        <v>0</v>
      </c>
      <c r="X86">
        <v>-598469600</v>
      </c>
      <c r="Y86">
        <v>14.719999999999999</v>
      </c>
      <c r="AA86">
        <v>0</v>
      </c>
      <c r="AB86">
        <v>0</v>
      </c>
      <c r="AC86">
        <v>0</v>
      </c>
      <c r="AD86">
        <v>66.239999999999995</v>
      </c>
      <c r="AE86">
        <v>0</v>
      </c>
      <c r="AF86">
        <v>0</v>
      </c>
      <c r="AG86">
        <v>0</v>
      </c>
      <c r="AH86">
        <v>9.2899999999999991</v>
      </c>
      <c r="AI86">
        <v>1</v>
      </c>
      <c r="AJ86">
        <v>1</v>
      </c>
      <c r="AK86">
        <v>1</v>
      </c>
      <c r="AL86">
        <v>7.13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12.8</v>
      </c>
      <c r="AU86" t="s">
        <v>97</v>
      </c>
      <c r="AV86">
        <v>1</v>
      </c>
      <c r="AW86">
        <v>2</v>
      </c>
      <c r="AX86">
        <v>16688879</v>
      </c>
      <c r="AY86">
        <v>1</v>
      </c>
      <c r="AZ86">
        <v>0</v>
      </c>
      <c r="BA86">
        <v>101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Y86*Source!I57</f>
        <v>0.58879999999999999</v>
      </c>
      <c r="CY86">
        <f>AD86</f>
        <v>66.239999999999995</v>
      </c>
      <c r="CZ86">
        <f>AH86</f>
        <v>9.2899999999999991</v>
      </c>
      <c r="DA86">
        <f>AL86</f>
        <v>7.13</v>
      </c>
      <c r="DB86">
        <v>0</v>
      </c>
    </row>
    <row r="87" spans="1:106" x14ac:dyDescent="0.2">
      <c r="A87">
        <f>ROW(Source!A57)</f>
        <v>57</v>
      </c>
      <c r="B87">
        <v>16688586</v>
      </c>
      <c r="C87">
        <v>16688873</v>
      </c>
      <c r="D87">
        <v>15430395</v>
      </c>
      <c r="E87">
        <v>1</v>
      </c>
      <c r="F87">
        <v>1</v>
      </c>
      <c r="G87">
        <v>1</v>
      </c>
      <c r="H87">
        <v>1</v>
      </c>
      <c r="I87" t="s">
        <v>1091</v>
      </c>
      <c r="J87" t="s">
        <v>6</v>
      </c>
      <c r="K87" t="s">
        <v>1092</v>
      </c>
      <c r="L87">
        <v>1191</v>
      </c>
      <c r="N87">
        <v>1013</v>
      </c>
      <c r="O87" t="s">
        <v>1090</v>
      </c>
      <c r="P87" t="s">
        <v>1090</v>
      </c>
      <c r="Q87">
        <v>1</v>
      </c>
      <c r="W87">
        <v>0</v>
      </c>
      <c r="X87">
        <v>-1417349443</v>
      </c>
      <c r="Y87">
        <v>0.05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7.13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0.05</v>
      </c>
      <c r="AU87" t="s">
        <v>6</v>
      </c>
      <c r="AV87">
        <v>2</v>
      </c>
      <c r="AW87">
        <v>2</v>
      </c>
      <c r="AX87">
        <v>16688880</v>
      </c>
      <c r="AY87">
        <v>1</v>
      </c>
      <c r="AZ87">
        <v>2048</v>
      </c>
      <c r="BA87">
        <v>102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Y87*Source!I57</f>
        <v>2E-3</v>
      </c>
      <c r="CY87">
        <f>AD87</f>
        <v>0</v>
      </c>
      <c r="CZ87">
        <f>AH87</f>
        <v>0</v>
      </c>
      <c r="DA87">
        <f>AL87</f>
        <v>1</v>
      </c>
      <c r="DB87">
        <v>0</v>
      </c>
    </row>
    <row r="88" spans="1:106" x14ac:dyDescent="0.2">
      <c r="A88">
        <f>ROW(Source!A57)</f>
        <v>57</v>
      </c>
      <c r="B88">
        <v>16688586</v>
      </c>
      <c r="C88">
        <v>16688873</v>
      </c>
      <c r="D88">
        <v>15249073</v>
      </c>
      <c r="E88">
        <v>1</v>
      </c>
      <c r="F88">
        <v>1</v>
      </c>
      <c r="G88">
        <v>1</v>
      </c>
      <c r="H88">
        <v>2</v>
      </c>
      <c r="I88" t="s">
        <v>1099</v>
      </c>
      <c r="J88" t="s">
        <v>1100</v>
      </c>
      <c r="K88" t="s">
        <v>1101</v>
      </c>
      <c r="L88">
        <v>1368</v>
      </c>
      <c r="N88">
        <v>1011</v>
      </c>
      <c r="O88" t="s">
        <v>1096</v>
      </c>
      <c r="P88" t="s">
        <v>1096</v>
      </c>
      <c r="Q88">
        <v>1</v>
      </c>
      <c r="W88">
        <v>0</v>
      </c>
      <c r="X88">
        <v>1372534845</v>
      </c>
      <c r="Y88">
        <v>6.25E-2</v>
      </c>
      <c r="AA88">
        <v>0</v>
      </c>
      <c r="AB88">
        <v>468.51</v>
      </c>
      <c r="AC88">
        <v>11.6</v>
      </c>
      <c r="AD88">
        <v>0</v>
      </c>
      <c r="AE88">
        <v>0</v>
      </c>
      <c r="AF88">
        <v>65.709999999999994</v>
      </c>
      <c r="AG88">
        <v>11.6</v>
      </c>
      <c r="AH88">
        <v>0</v>
      </c>
      <c r="AI88">
        <v>1</v>
      </c>
      <c r="AJ88">
        <v>7.13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6</v>
      </c>
      <c r="AT88">
        <v>0.05</v>
      </c>
      <c r="AU88" t="s">
        <v>96</v>
      </c>
      <c r="AV88">
        <v>0</v>
      </c>
      <c r="AW88">
        <v>2</v>
      </c>
      <c r="AX88">
        <v>16688881</v>
      </c>
      <c r="AY88">
        <v>1</v>
      </c>
      <c r="AZ88">
        <v>0</v>
      </c>
      <c r="BA88">
        <v>103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Y88*Source!I57</f>
        <v>2.5000000000000001E-3</v>
      </c>
      <c r="CY88">
        <f>AB88</f>
        <v>468.51</v>
      </c>
      <c r="CZ88">
        <f>AF88</f>
        <v>65.709999999999994</v>
      </c>
      <c r="DA88">
        <f>AJ88</f>
        <v>7.13</v>
      </c>
      <c r="DB88">
        <v>0</v>
      </c>
    </row>
    <row r="89" spans="1:106" x14ac:dyDescent="0.2">
      <c r="A89">
        <f>ROW(Source!A57)</f>
        <v>57</v>
      </c>
      <c r="B89">
        <v>16688586</v>
      </c>
      <c r="C89">
        <v>16688873</v>
      </c>
      <c r="D89">
        <v>15166585</v>
      </c>
      <c r="E89">
        <v>1</v>
      </c>
      <c r="F89">
        <v>1</v>
      </c>
      <c r="G89">
        <v>1</v>
      </c>
      <c r="H89">
        <v>3</v>
      </c>
      <c r="I89" t="s">
        <v>105</v>
      </c>
      <c r="J89" t="s">
        <v>107</v>
      </c>
      <c r="K89" t="s">
        <v>106</v>
      </c>
      <c r="L89">
        <v>1348</v>
      </c>
      <c r="N89">
        <v>1009</v>
      </c>
      <c r="O89" t="s">
        <v>86</v>
      </c>
      <c r="P89" t="s">
        <v>86</v>
      </c>
      <c r="Q89">
        <v>1000</v>
      </c>
      <c r="W89">
        <v>0</v>
      </c>
      <c r="X89">
        <v>-685546342</v>
      </c>
      <c r="Y89">
        <v>4.0000000000000001E-3</v>
      </c>
      <c r="AA89">
        <v>36407.279999999999</v>
      </c>
      <c r="AB89">
        <v>0</v>
      </c>
      <c r="AC89">
        <v>0</v>
      </c>
      <c r="AD89">
        <v>0</v>
      </c>
      <c r="AE89">
        <v>5106.21</v>
      </c>
      <c r="AF89">
        <v>0</v>
      </c>
      <c r="AG89">
        <v>0</v>
      </c>
      <c r="AH89">
        <v>0</v>
      </c>
      <c r="AI89">
        <v>7.13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6</v>
      </c>
      <c r="AT89">
        <v>4.0000000000000001E-3</v>
      </c>
      <c r="AU89" t="s">
        <v>6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Y89*Source!I57</f>
        <v>1.6000000000000001E-4</v>
      </c>
      <c r="CY89">
        <f>AA89</f>
        <v>36407.279999999999</v>
      </c>
      <c r="CZ89">
        <f>AE89</f>
        <v>5106.21</v>
      </c>
      <c r="DA89">
        <f>AI89</f>
        <v>7.13</v>
      </c>
      <c r="DB89">
        <v>0</v>
      </c>
    </row>
    <row r="90" spans="1:106" x14ac:dyDescent="0.2">
      <c r="A90">
        <f>ROW(Source!A57)</f>
        <v>57</v>
      </c>
      <c r="B90">
        <v>16688586</v>
      </c>
      <c r="C90">
        <v>16688873</v>
      </c>
      <c r="D90">
        <v>15161825</v>
      </c>
      <c r="E90">
        <v>17</v>
      </c>
      <c r="F90">
        <v>1</v>
      </c>
      <c r="G90">
        <v>1</v>
      </c>
      <c r="H90">
        <v>3</v>
      </c>
      <c r="I90" t="s">
        <v>102</v>
      </c>
      <c r="J90" t="s">
        <v>6</v>
      </c>
      <c r="K90" t="s">
        <v>103</v>
      </c>
      <c r="L90">
        <v>1348</v>
      </c>
      <c r="N90">
        <v>1009</v>
      </c>
      <c r="O90" t="s">
        <v>86</v>
      </c>
      <c r="P90" t="s">
        <v>86</v>
      </c>
      <c r="Q90">
        <v>1000</v>
      </c>
      <c r="W90">
        <v>0</v>
      </c>
      <c r="X90">
        <v>1763388316</v>
      </c>
      <c r="Y90">
        <v>4.0000000000000001E-3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7.13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6</v>
      </c>
      <c r="AT90">
        <v>4.0000000000000001E-3</v>
      </c>
      <c r="AU90" t="s">
        <v>6</v>
      </c>
      <c r="AV90">
        <v>0</v>
      </c>
      <c r="AW90">
        <v>2</v>
      </c>
      <c r="AX90">
        <v>16688883</v>
      </c>
      <c r="AY90">
        <v>1</v>
      </c>
      <c r="AZ90">
        <v>6144</v>
      </c>
      <c r="BA90">
        <v>105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Y90*Source!I57</f>
        <v>1.6000000000000001E-4</v>
      </c>
      <c r="CY90">
        <f>AA90</f>
        <v>0</v>
      </c>
      <c r="CZ90">
        <f>AE90</f>
        <v>0</v>
      </c>
      <c r="DA90">
        <f>AI90</f>
        <v>7.13</v>
      </c>
      <c r="DB90">
        <v>0</v>
      </c>
    </row>
    <row r="91" spans="1:106" x14ac:dyDescent="0.2">
      <c r="A91">
        <f>ROW(Source!A62)</f>
        <v>62</v>
      </c>
      <c r="B91">
        <v>16688585</v>
      </c>
      <c r="C91">
        <v>16688887</v>
      </c>
      <c r="D91">
        <v>15430497</v>
      </c>
      <c r="E91">
        <v>1</v>
      </c>
      <c r="F91">
        <v>1</v>
      </c>
      <c r="G91">
        <v>1</v>
      </c>
      <c r="H91">
        <v>1</v>
      </c>
      <c r="I91" t="s">
        <v>1139</v>
      </c>
      <c r="J91" t="s">
        <v>6</v>
      </c>
      <c r="K91" t="s">
        <v>1140</v>
      </c>
      <c r="L91">
        <v>1191</v>
      </c>
      <c r="N91">
        <v>1013</v>
      </c>
      <c r="O91" t="s">
        <v>1090</v>
      </c>
      <c r="P91" t="s">
        <v>1090</v>
      </c>
      <c r="Q91">
        <v>1</v>
      </c>
      <c r="W91">
        <v>0</v>
      </c>
      <c r="X91">
        <v>-719309759</v>
      </c>
      <c r="Y91">
        <v>81.718999999999994</v>
      </c>
      <c r="AA91">
        <v>0</v>
      </c>
      <c r="AB91">
        <v>0</v>
      </c>
      <c r="AC91">
        <v>0</v>
      </c>
      <c r="AD91">
        <v>8.86</v>
      </c>
      <c r="AE91">
        <v>0</v>
      </c>
      <c r="AF91">
        <v>0</v>
      </c>
      <c r="AG91">
        <v>0</v>
      </c>
      <c r="AH91">
        <v>8.86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71.06</v>
      </c>
      <c r="AU91" t="s">
        <v>97</v>
      </c>
      <c r="AV91">
        <v>1</v>
      </c>
      <c r="AW91">
        <v>2</v>
      </c>
      <c r="AX91">
        <v>16688896</v>
      </c>
      <c r="AY91">
        <v>1</v>
      </c>
      <c r="AZ91">
        <v>0</v>
      </c>
      <c r="BA91">
        <v>107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Y91*Source!I62</f>
        <v>0.26150079999999998</v>
      </c>
      <c r="CY91">
        <f>AD91</f>
        <v>8.86</v>
      </c>
      <c r="CZ91">
        <f>AH91</f>
        <v>8.86</v>
      </c>
      <c r="DA91">
        <f>AL91</f>
        <v>1</v>
      </c>
      <c r="DB91">
        <v>0</v>
      </c>
    </row>
    <row r="92" spans="1:106" x14ac:dyDescent="0.2">
      <c r="A92">
        <f>ROW(Source!A62)</f>
        <v>62</v>
      </c>
      <c r="B92">
        <v>16688585</v>
      </c>
      <c r="C92">
        <v>16688887</v>
      </c>
      <c r="D92">
        <v>15430395</v>
      </c>
      <c r="E92">
        <v>1</v>
      </c>
      <c r="F92">
        <v>1</v>
      </c>
      <c r="G92">
        <v>1</v>
      </c>
      <c r="H92">
        <v>1</v>
      </c>
      <c r="I92" t="s">
        <v>1091</v>
      </c>
      <c r="J92" t="s">
        <v>6</v>
      </c>
      <c r="K92" t="s">
        <v>1092</v>
      </c>
      <c r="L92">
        <v>1191</v>
      </c>
      <c r="N92">
        <v>1013</v>
      </c>
      <c r="O92" t="s">
        <v>1090</v>
      </c>
      <c r="P92" t="s">
        <v>1090</v>
      </c>
      <c r="Q92">
        <v>1</v>
      </c>
      <c r="W92">
        <v>0</v>
      </c>
      <c r="X92">
        <v>-1417349443</v>
      </c>
      <c r="Y92">
        <v>0.04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0.04</v>
      </c>
      <c r="AU92" t="s">
        <v>6</v>
      </c>
      <c r="AV92">
        <v>2</v>
      </c>
      <c r="AW92">
        <v>2</v>
      </c>
      <c r="AX92">
        <v>16688897</v>
      </c>
      <c r="AY92">
        <v>1</v>
      </c>
      <c r="AZ92">
        <v>2048</v>
      </c>
      <c r="BA92">
        <v>108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Y92*Source!I62</f>
        <v>1.2800000000000002E-4</v>
      </c>
      <c r="CY92">
        <f>AD92</f>
        <v>0</v>
      </c>
      <c r="CZ92">
        <f>AH92</f>
        <v>0</v>
      </c>
      <c r="DA92">
        <f>AL92</f>
        <v>1</v>
      </c>
      <c r="DB92">
        <v>0</v>
      </c>
    </row>
    <row r="93" spans="1:106" x14ac:dyDescent="0.2">
      <c r="A93">
        <f>ROW(Source!A62)</f>
        <v>62</v>
      </c>
      <c r="B93">
        <v>16688585</v>
      </c>
      <c r="C93">
        <v>16688887</v>
      </c>
      <c r="D93">
        <v>15247974</v>
      </c>
      <c r="E93">
        <v>1</v>
      </c>
      <c r="F93">
        <v>1</v>
      </c>
      <c r="G93">
        <v>1</v>
      </c>
      <c r="H93">
        <v>2</v>
      </c>
      <c r="I93" t="s">
        <v>1093</v>
      </c>
      <c r="J93" t="s">
        <v>1094</v>
      </c>
      <c r="K93" t="s">
        <v>1095</v>
      </c>
      <c r="L93">
        <v>1368</v>
      </c>
      <c r="N93">
        <v>1011</v>
      </c>
      <c r="O93" t="s">
        <v>1096</v>
      </c>
      <c r="P93" t="s">
        <v>1096</v>
      </c>
      <c r="Q93">
        <v>1</v>
      </c>
      <c r="W93">
        <v>0</v>
      </c>
      <c r="X93">
        <v>1188625873</v>
      </c>
      <c r="Y93">
        <v>1.2500000000000001E-2</v>
      </c>
      <c r="AA93">
        <v>0</v>
      </c>
      <c r="AB93">
        <v>31.26</v>
      </c>
      <c r="AC93">
        <v>13.5</v>
      </c>
      <c r="AD93">
        <v>0</v>
      </c>
      <c r="AE93">
        <v>0</v>
      </c>
      <c r="AF93">
        <v>31.26</v>
      </c>
      <c r="AG93">
        <v>13.5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0.01</v>
      </c>
      <c r="AU93" t="s">
        <v>96</v>
      </c>
      <c r="AV93">
        <v>0</v>
      </c>
      <c r="AW93">
        <v>2</v>
      </c>
      <c r="AX93">
        <v>16688898</v>
      </c>
      <c r="AY93">
        <v>1</v>
      </c>
      <c r="AZ93">
        <v>0</v>
      </c>
      <c r="BA93">
        <v>109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Y93*Source!I62</f>
        <v>4.0000000000000003E-5</v>
      </c>
      <c r="CY93">
        <f>AB93</f>
        <v>31.26</v>
      </c>
      <c r="CZ93">
        <f>AF93</f>
        <v>31.26</v>
      </c>
      <c r="DA93">
        <f>AJ93</f>
        <v>1</v>
      </c>
      <c r="DB93">
        <v>0</v>
      </c>
    </row>
    <row r="94" spans="1:106" x14ac:dyDescent="0.2">
      <c r="A94">
        <f>ROW(Source!A62)</f>
        <v>62</v>
      </c>
      <c r="B94">
        <v>16688585</v>
      </c>
      <c r="C94">
        <v>16688887</v>
      </c>
      <c r="D94">
        <v>15249073</v>
      </c>
      <c r="E94">
        <v>1</v>
      </c>
      <c r="F94">
        <v>1</v>
      </c>
      <c r="G94">
        <v>1</v>
      </c>
      <c r="H94">
        <v>2</v>
      </c>
      <c r="I94" t="s">
        <v>1099</v>
      </c>
      <c r="J94" t="s">
        <v>1100</v>
      </c>
      <c r="K94" t="s">
        <v>1101</v>
      </c>
      <c r="L94">
        <v>1368</v>
      </c>
      <c r="N94">
        <v>1011</v>
      </c>
      <c r="O94" t="s">
        <v>1096</v>
      </c>
      <c r="P94" t="s">
        <v>1096</v>
      </c>
      <c r="Q94">
        <v>1</v>
      </c>
      <c r="W94">
        <v>0</v>
      </c>
      <c r="X94">
        <v>1372534845</v>
      </c>
      <c r="Y94">
        <v>3.7499999999999999E-2</v>
      </c>
      <c r="AA94">
        <v>0</v>
      </c>
      <c r="AB94">
        <v>65.709999999999994</v>
      </c>
      <c r="AC94">
        <v>11.6</v>
      </c>
      <c r="AD94">
        <v>0</v>
      </c>
      <c r="AE94">
        <v>0</v>
      </c>
      <c r="AF94">
        <v>65.709999999999994</v>
      </c>
      <c r="AG94">
        <v>11.6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0.03</v>
      </c>
      <c r="AU94" t="s">
        <v>96</v>
      </c>
      <c r="AV94">
        <v>0</v>
      </c>
      <c r="AW94">
        <v>2</v>
      </c>
      <c r="AX94">
        <v>16688899</v>
      </c>
      <c r="AY94">
        <v>1</v>
      </c>
      <c r="AZ94">
        <v>0</v>
      </c>
      <c r="BA94">
        <v>110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Y94*Source!I62</f>
        <v>1.2E-4</v>
      </c>
      <c r="CY94">
        <f>AB94</f>
        <v>65.709999999999994</v>
      </c>
      <c r="CZ94">
        <f>AF94</f>
        <v>65.709999999999994</v>
      </c>
      <c r="DA94">
        <f>AJ94</f>
        <v>1</v>
      </c>
      <c r="DB94">
        <v>0</v>
      </c>
    </row>
    <row r="95" spans="1:106" x14ac:dyDescent="0.2">
      <c r="A95">
        <f>ROW(Source!A62)</f>
        <v>62</v>
      </c>
      <c r="B95">
        <v>16688585</v>
      </c>
      <c r="C95">
        <v>16688887</v>
      </c>
      <c r="D95">
        <v>15171018</v>
      </c>
      <c r="E95">
        <v>1</v>
      </c>
      <c r="F95">
        <v>1</v>
      </c>
      <c r="G95">
        <v>1</v>
      </c>
      <c r="H95">
        <v>3</v>
      </c>
      <c r="I95" t="s">
        <v>1128</v>
      </c>
      <c r="J95" t="s">
        <v>1129</v>
      </c>
      <c r="K95" t="s">
        <v>1130</v>
      </c>
      <c r="L95">
        <v>1346</v>
      </c>
      <c r="N95">
        <v>1009</v>
      </c>
      <c r="O95" t="s">
        <v>90</v>
      </c>
      <c r="P95" t="s">
        <v>90</v>
      </c>
      <c r="Q95">
        <v>1</v>
      </c>
      <c r="W95">
        <v>0</v>
      </c>
      <c r="X95">
        <v>813963326</v>
      </c>
      <c r="Y95">
        <v>0.3</v>
      </c>
      <c r="AA95">
        <v>1.82</v>
      </c>
      <c r="AB95">
        <v>0</v>
      </c>
      <c r="AC95">
        <v>0</v>
      </c>
      <c r="AD95">
        <v>0</v>
      </c>
      <c r="AE95">
        <v>1.82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0.3</v>
      </c>
      <c r="AU95" t="s">
        <v>6</v>
      </c>
      <c r="AV95">
        <v>0</v>
      </c>
      <c r="AW95">
        <v>2</v>
      </c>
      <c r="AX95">
        <v>16688900</v>
      </c>
      <c r="AY95">
        <v>1</v>
      </c>
      <c r="AZ95">
        <v>0</v>
      </c>
      <c r="BA95">
        <v>111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Y95*Source!I62</f>
        <v>9.6000000000000002E-4</v>
      </c>
      <c r="CY95">
        <f>AA95</f>
        <v>1.82</v>
      </c>
      <c r="CZ95">
        <f>AE95</f>
        <v>1.82</v>
      </c>
      <c r="DA95">
        <f>AI95</f>
        <v>1</v>
      </c>
      <c r="DB95">
        <v>0</v>
      </c>
    </row>
    <row r="96" spans="1:106" x14ac:dyDescent="0.2">
      <c r="A96">
        <f>ROW(Source!A62)</f>
        <v>62</v>
      </c>
      <c r="B96">
        <v>16688585</v>
      </c>
      <c r="C96">
        <v>16688887</v>
      </c>
      <c r="D96">
        <v>15163068</v>
      </c>
      <c r="E96">
        <v>17</v>
      </c>
      <c r="F96">
        <v>1</v>
      </c>
      <c r="G96">
        <v>1</v>
      </c>
      <c r="H96">
        <v>3</v>
      </c>
      <c r="I96" t="s">
        <v>115</v>
      </c>
      <c r="J96" t="s">
        <v>6</v>
      </c>
      <c r="K96" t="s">
        <v>116</v>
      </c>
      <c r="L96">
        <v>1348</v>
      </c>
      <c r="N96">
        <v>1009</v>
      </c>
      <c r="O96" t="s">
        <v>86</v>
      </c>
      <c r="P96" t="s">
        <v>86</v>
      </c>
      <c r="Q96">
        <v>1000</v>
      </c>
      <c r="W96">
        <v>0</v>
      </c>
      <c r="X96">
        <v>84301199</v>
      </c>
      <c r="Y96">
        <v>2.46E-2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2.46E-2</v>
      </c>
      <c r="AU96" t="s">
        <v>6</v>
      </c>
      <c r="AV96">
        <v>0</v>
      </c>
      <c r="AW96">
        <v>2</v>
      </c>
      <c r="AX96">
        <v>16688901</v>
      </c>
      <c r="AY96">
        <v>1</v>
      </c>
      <c r="AZ96">
        <v>0</v>
      </c>
      <c r="BA96">
        <v>112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Y96*Source!I62</f>
        <v>7.8720000000000005E-5</v>
      </c>
      <c r="CY96">
        <f>AA96</f>
        <v>0</v>
      </c>
      <c r="CZ96">
        <f>AE96</f>
        <v>0</v>
      </c>
      <c r="DA96">
        <f>AI96</f>
        <v>1</v>
      </c>
      <c r="DB96">
        <v>0</v>
      </c>
    </row>
    <row r="97" spans="1:106" x14ac:dyDescent="0.2">
      <c r="A97">
        <f>ROW(Source!A62)</f>
        <v>62</v>
      </c>
      <c r="B97">
        <v>16688585</v>
      </c>
      <c r="C97">
        <v>16688887</v>
      </c>
      <c r="D97">
        <v>15204062</v>
      </c>
      <c r="E97">
        <v>1</v>
      </c>
      <c r="F97">
        <v>1</v>
      </c>
      <c r="G97">
        <v>1</v>
      </c>
      <c r="H97">
        <v>3</v>
      </c>
      <c r="I97" t="s">
        <v>118</v>
      </c>
      <c r="J97" t="s">
        <v>120</v>
      </c>
      <c r="K97" t="s">
        <v>119</v>
      </c>
      <c r="L97">
        <v>1348</v>
      </c>
      <c r="N97">
        <v>1009</v>
      </c>
      <c r="O97" t="s">
        <v>86</v>
      </c>
      <c r="P97" t="s">
        <v>86</v>
      </c>
      <c r="Q97">
        <v>1000</v>
      </c>
      <c r="W97">
        <v>0</v>
      </c>
      <c r="X97">
        <v>-1981045358</v>
      </c>
      <c r="Y97">
        <v>2.4608999999999999E-2</v>
      </c>
      <c r="AA97">
        <v>34375.18</v>
      </c>
      <c r="AB97">
        <v>0</v>
      </c>
      <c r="AC97">
        <v>0</v>
      </c>
      <c r="AD97">
        <v>0</v>
      </c>
      <c r="AE97">
        <v>34375.18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</v>
      </c>
      <c r="AT97">
        <v>2.4608999999999999E-2</v>
      </c>
      <c r="AU97" t="s">
        <v>6</v>
      </c>
      <c r="AV97">
        <v>0</v>
      </c>
      <c r="AW97">
        <v>1</v>
      </c>
      <c r="AX97">
        <v>-1</v>
      </c>
      <c r="AY97">
        <v>0</v>
      </c>
      <c r="AZ97">
        <v>0</v>
      </c>
      <c r="BA97" t="s">
        <v>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Y97*Source!I62</f>
        <v>7.8748800000000001E-5</v>
      </c>
      <c r="CY97">
        <f>AA97</f>
        <v>34375.18</v>
      </c>
      <c r="CZ97">
        <f>AE97</f>
        <v>34375.18</v>
      </c>
      <c r="DA97">
        <f>AI97</f>
        <v>1</v>
      </c>
      <c r="DB97">
        <v>0</v>
      </c>
    </row>
    <row r="98" spans="1:106" x14ac:dyDescent="0.2">
      <c r="A98">
        <f>ROW(Source!A62)</f>
        <v>62</v>
      </c>
      <c r="B98">
        <v>16688585</v>
      </c>
      <c r="C98">
        <v>16688887</v>
      </c>
      <c r="D98">
        <v>15204471</v>
      </c>
      <c r="E98">
        <v>1</v>
      </c>
      <c r="F98">
        <v>1</v>
      </c>
      <c r="G98">
        <v>1</v>
      </c>
      <c r="H98">
        <v>3</v>
      </c>
      <c r="I98" t="s">
        <v>1141</v>
      </c>
      <c r="J98" t="s">
        <v>1142</v>
      </c>
      <c r="K98" t="s">
        <v>1143</v>
      </c>
      <c r="L98">
        <v>1346</v>
      </c>
      <c r="N98">
        <v>1009</v>
      </c>
      <c r="O98" t="s">
        <v>90</v>
      </c>
      <c r="P98" t="s">
        <v>90</v>
      </c>
      <c r="Q98">
        <v>1</v>
      </c>
      <c r="W98">
        <v>0</v>
      </c>
      <c r="X98">
        <v>-608190322</v>
      </c>
      <c r="Y98">
        <v>2.7</v>
      </c>
      <c r="AA98">
        <v>32.6</v>
      </c>
      <c r="AB98">
        <v>0</v>
      </c>
      <c r="AC98">
        <v>0</v>
      </c>
      <c r="AD98">
        <v>0</v>
      </c>
      <c r="AE98">
        <v>32.6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2.7</v>
      </c>
      <c r="AU98" t="s">
        <v>6</v>
      </c>
      <c r="AV98">
        <v>0</v>
      </c>
      <c r="AW98">
        <v>2</v>
      </c>
      <c r="AX98">
        <v>16688902</v>
      </c>
      <c r="AY98">
        <v>1</v>
      </c>
      <c r="AZ98">
        <v>0</v>
      </c>
      <c r="BA98">
        <v>113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Y98*Source!I62</f>
        <v>8.6400000000000018E-3</v>
      </c>
      <c r="CY98">
        <f>AA98</f>
        <v>32.6</v>
      </c>
      <c r="CZ98">
        <f>AE98</f>
        <v>32.6</v>
      </c>
      <c r="DA98">
        <f>AI98</f>
        <v>1</v>
      </c>
      <c r="DB98">
        <v>0</v>
      </c>
    </row>
    <row r="99" spans="1:106" x14ac:dyDescent="0.2">
      <c r="A99">
        <f>ROW(Source!A63)</f>
        <v>63</v>
      </c>
      <c r="B99">
        <v>16688586</v>
      </c>
      <c r="C99">
        <v>16688887</v>
      </c>
      <c r="D99">
        <v>15430497</v>
      </c>
      <c r="E99">
        <v>1</v>
      </c>
      <c r="F99">
        <v>1</v>
      </c>
      <c r="G99">
        <v>1</v>
      </c>
      <c r="H99">
        <v>1</v>
      </c>
      <c r="I99" t="s">
        <v>1139</v>
      </c>
      <c r="J99" t="s">
        <v>6</v>
      </c>
      <c r="K99" t="s">
        <v>1140</v>
      </c>
      <c r="L99">
        <v>1191</v>
      </c>
      <c r="N99">
        <v>1013</v>
      </c>
      <c r="O99" t="s">
        <v>1090</v>
      </c>
      <c r="P99" t="s">
        <v>1090</v>
      </c>
      <c r="Q99">
        <v>1</v>
      </c>
      <c r="W99">
        <v>0</v>
      </c>
      <c r="X99">
        <v>-719309759</v>
      </c>
      <c r="Y99">
        <v>81.718999999999994</v>
      </c>
      <c r="AA99">
        <v>0</v>
      </c>
      <c r="AB99">
        <v>0</v>
      </c>
      <c r="AC99">
        <v>0</v>
      </c>
      <c r="AD99">
        <v>63.17</v>
      </c>
      <c r="AE99">
        <v>0</v>
      </c>
      <c r="AF99">
        <v>0</v>
      </c>
      <c r="AG99">
        <v>0</v>
      </c>
      <c r="AH99">
        <v>8.86</v>
      </c>
      <c r="AI99">
        <v>1</v>
      </c>
      <c r="AJ99">
        <v>1</v>
      </c>
      <c r="AK99">
        <v>1</v>
      </c>
      <c r="AL99">
        <v>7.13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71.06</v>
      </c>
      <c r="AU99" t="s">
        <v>97</v>
      </c>
      <c r="AV99">
        <v>1</v>
      </c>
      <c r="AW99">
        <v>2</v>
      </c>
      <c r="AX99">
        <v>16688896</v>
      </c>
      <c r="AY99">
        <v>1</v>
      </c>
      <c r="AZ99">
        <v>0</v>
      </c>
      <c r="BA99">
        <v>114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Y99*Source!I63</f>
        <v>0.26150079999999998</v>
      </c>
      <c r="CY99">
        <f>AD99</f>
        <v>63.17</v>
      </c>
      <c r="CZ99">
        <f>AH99</f>
        <v>8.86</v>
      </c>
      <c r="DA99">
        <f>AL99</f>
        <v>7.13</v>
      </c>
      <c r="DB99">
        <v>0</v>
      </c>
    </row>
    <row r="100" spans="1:106" x14ac:dyDescent="0.2">
      <c r="A100">
        <f>ROW(Source!A63)</f>
        <v>63</v>
      </c>
      <c r="B100">
        <v>16688586</v>
      </c>
      <c r="C100">
        <v>16688887</v>
      </c>
      <c r="D100">
        <v>15430395</v>
      </c>
      <c r="E100">
        <v>1</v>
      </c>
      <c r="F100">
        <v>1</v>
      </c>
      <c r="G100">
        <v>1</v>
      </c>
      <c r="H100">
        <v>1</v>
      </c>
      <c r="I100" t="s">
        <v>1091</v>
      </c>
      <c r="J100" t="s">
        <v>6</v>
      </c>
      <c r="K100" t="s">
        <v>1092</v>
      </c>
      <c r="L100">
        <v>1191</v>
      </c>
      <c r="N100">
        <v>1013</v>
      </c>
      <c r="O100" t="s">
        <v>1090</v>
      </c>
      <c r="P100" t="s">
        <v>1090</v>
      </c>
      <c r="Q100">
        <v>1</v>
      </c>
      <c r="W100">
        <v>0</v>
      </c>
      <c r="X100">
        <v>-1417349443</v>
      </c>
      <c r="Y100">
        <v>0.04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7.13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0.04</v>
      </c>
      <c r="AU100" t="s">
        <v>6</v>
      </c>
      <c r="AV100">
        <v>2</v>
      </c>
      <c r="AW100">
        <v>2</v>
      </c>
      <c r="AX100">
        <v>16688897</v>
      </c>
      <c r="AY100">
        <v>1</v>
      </c>
      <c r="AZ100">
        <v>2048</v>
      </c>
      <c r="BA100">
        <v>115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Y100*Source!I63</f>
        <v>1.2800000000000002E-4</v>
      </c>
      <c r="CY100">
        <f>AD100</f>
        <v>0</v>
      </c>
      <c r="CZ100">
        <f>AH100</f>
        <v>0</v>
      </c>
      <c r="DA100">
        <f>AL100</f>
        <v>1</v>
      </c>
      <c r="DB100">
        <v>0</v>
      </c>
    </row>
    <row r="101" spans="1:106" x14ac:dyDescent="0.2">
      <c r="A101">
        <f>ROW(Source!A63)</f>
        <v>63</v>
      </c>
      <c r="B101">
        <v>16688586</v>
      </c>
      <c r="C101">
        <v>16688887</v>
      </c>
      <c r="D101">
        <v>15247974</v>
      </c>
      <c r="E101">
        <v>1</v>
      </c>
      <c r="F101">
        <v>1</v>
      </c>
      <c r="G101">
        <v>1</v>
      </c>
      <c r="H101">
        <v>2</v>
      </c>
      <c r="I101" t="s">
        <v>1093</v>
      </c>
      <c r="J101" t="s">
        <v>1094</v>
      </c>
      <c r="K101" t="s">
        <v>1095</v>
      </c>
      <c r="L101">
        <v>1368</v>
      </c>
      <c r="N101">
        <v>1011</v>
      </c>
      <c r="O101" t="s">
        <v>1096</v>
      </c>
      <c r="P101" t="s">
        <v>1096</v>
      </c>
      <c r="Q101">
        <v>1</v>
      </c>
      <c r="W101">
        <v>0</v>
      </c>
      <c r="X101">
        <v>1188625873</v>
      </c>
      <c r="Y101">
        <v>1.2500000000000001E-2</v>
      </c>
      <c r="AA101">
        <v>0</v>
      </c>
      <c r="AB101">
        <v>222.88</v>
      </c>
      <c r="AC101">
        <v>13.5</v>
      </c>
      <c r="AD101">
        <v>0</v>
      </c>
      <c r="AE101">
        <v>0</v>
      </c>
      <c r="AF101">
        <v>31.26</v>
      </c>
      <c r="AG101">
        <v>13.5</v>
      </c>
      <c r="AH101">
        <v>0</v>
      </c>
      <c r="AI101">
        <v>1</v>
      </c>
      <c r="AJ101">
        <v>7.13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0.01</v>
      </c>
      <c r="AU101" t="s">
        <v>96</v>
      </c>
      <c r="AV101">
        <v>0</v>
      </c>
      <c r="AW101">
        <v>2</v>
      </c>
      <c r="AX101">
        <v>16688898</v>
      </c>
      <c r="AY101">
        <v>1</v>
      </c>
      <c r="AZ101">
        <v>0</v>
      </c>
      <c r="BA101">
        <v>116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Y101*Source!I63</f>
        <v>4.0000000000000003E-5</v>
      </c>
      <c r="CY101">
        <f>AB101</f>
        <v>222.88</v>
      </c>
      <c r="CZ101">
        <f>AF101</f>
        <v>31.26</v>
      </c>
      <c r="DA101">
        <f>AJ101</f>
        <v>7.13</v>
      </c>
      <c r="DB101">
        <v>0</v>
      </c>
    </row>
    <row r="102" spans="1:106" x14ac:dyDescent="0.2">
      <c r="A102">
        <f>ROW(Source!A63)</f>
        <v>63</v>
      </c>
      <c r="B102">
        <v>16688586</v>
      </c>
      <c r="C102">
        <v>16688887</v>
      </c>
      <c r="D102">
        <v>15249073</v>
      </c>
      <c r="E102">
        <v>1</v>
      </c>
      <c r="F102">
        <v>1</v>
      </c>
      <c r="G102">
        <v>1</v>
      </c>
      <c r="H102">
        <v>2</v>
      </c>
      <c r="I102" t="s">
        <v>1099</v>
      </c>
      <c r="J102" t="s">
        <v>1100</v>
      </c>
      <c r="K102" t="s">
        <v>1101</v>
      </c>
      <c r="L102">
        <v>1368</v>
      </c>
      <c r="N102">
        <v>1011</v>
      </c>
      <c r="O102" t="s">
        <v>1096</v>
      </c>
      <c r="P102" t="s">
        <v>1096</v>
      </c>
      <c r="Q102">
        <v>1</v>
      </c>
      <c r="W102">
        <v>0</v>
      </c>
      <c r="X102">
        <v>1372534845</v>
      </c>
      <c r="Y102">
        <v>3.7499999999999999E-2</v>
      </c>
      <c r="AA102">
        <v>0</v>
      </c>
      <c r="AB102">
        <v>468.51</v>
      </c>
      <c r="AC102">
        <v>11.6</v>
      </c>
      <c r="AD102">
        <v>0</v>
      </c>
      <c r="AE102">
        <v>0</v>
      </c>
      <c r="AF102">
        <v>65.709999999999994</v>
      </c>
      <c r="AG102">
        <v>11.6</v>
      </c>
      <c r="AH102">
        <v>0</v>
      </c>
      <c r="AI102">
        <v>1</v>
      </c>
      <c r="AJ102">
        <v>7.13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0.03</v>
      </c>
      <c r="AU102" t="s">
        <v>96</v>
      </c>
      <c r="AV102">
        <v>0</v>
      </c>
      <c r="AW102">
        <v>2</v>
      </c>
      <c r="AX102">
        <v>16688899</v>
      </c>
      <c r="AY102">
        <v>1</v>
      </c>
      <c r="AZ102">
        <v>0</v>
      </c>
      <c r="BA102">
        <v>117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Y102*Source!I63</f>
        <v>1.2E-4</v>
      </c>
      <c r="CY102">
        <f>AB102</f>
        <v>468.51</v>
      </c>
      <c r="CZ102">
        <f>AF102</f>
        <v>65.709999999999994</v>
      </c>
      <c r="DA102">
        <f>AJ102</f>
        <v>7.13</v>
      </c>
      <c r="DB102">
        <v>0</v>
      </c>
    </row>
    <row r="103" spans="1:106" x14ac:dyDescent="0.2">
      <c r="A103">
        <f>ROW(Source!A63)</f>
        <v>63</v>
      </c>
      <c r="B103">
        <v>16688586</v>
      </c>
      <c r="C103">
        <v>16688887</v>
      </c>
      <c r="D103">
        <v>15171018</v>
      </c>
      <c r="E103">
        <v>1</v>
      </c>
      <c r="F103">
        <v>1</v>
      </c>
      <c r="G103">
        <v>1</v>
      </c>
      <c r="H103">
        <v>3</v>
      </c>
      <c r="I103" t="s">
        <v>1128</v>
      </c>
      <c r="J103" t="s">
        <v>1129</v>
      </c>
      <c r="K103" t="s">
        <v>1130</v>
      </c>
      <c r="L103">
        <v>1346</v>
      </c>
      <c r="N103">
        <v>1009</v>
      </c>
      <c r="O103" t="s">
        <v>90</v>
      </c>
      <c r="P103" t="s">
        <v>90</v>
      </c>
      <c r="Q103">
        <v>1</v>
      </c>
      <c r="W103">
        <v>0</v>
      </c>
      <c r="X103">
        <v>813963326</v>
      </c>
      <c r="Y103">
        <v>0.3</v>
      </c>
      <c r="AA103">
        <v>12.98</v>
      </c>
      <c r="AB103">
        <v>0</v>
      </c>
      <c r="AC103">
        <v>0</v>
      </c>
      <c r="AD103">
        <v>0</v>
      </c>
      <c r="AE103">
        <v>1.82</v>
      </c>
      <c r="AF103">
        <v>0</v>
      </c>
      <c r="AG103">
        <v>0</v>
      </c>
      <c r="AH103">
        <v>0</v>
      </c>
      <c r="AI103">
        <v>7.13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0.3</v>
      </c>
      <c r="AU103" t="s">
        <v>6</v>
      </c>
      <c r="AV103">
        <v>0</v>
      </c>
      <c r="AW103">
        <v>2</v>
      </c>
      <c r="AX103">
        <v>16688900</v>
      </c>
      <c r="AY103">
        <v>1</v>
      </c>
      <c r="AZ103">
        <v>0</v>
      </c>
      <c r="BA103">
        <v>118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Y103*Source!I63</f>
        <v>9.6000000000000002E-4</v>
      </c>
      <c r="CY103">
        <f>AA103</f>
        <v>12.98</v>
      </c>
      <c r="CZ103">
        <f>AE103</f>
        <v>1.82</v>
      </c>
      <c r="DA103">
        <f>AI103</f>
        <v>7.13</v>
      </c>
      <c r="DB103">
        <v>0</v>
      </c>
    </row>
    <row r="104" spans="1:106" x14ac:dyDescent="0.2">
      <c r="A104">
        <f>ROW(Source!A63)</f>
        <v>63</v>
      </c>
      <c r="B104">
        <v>16688586</v>
      </c>
      <c r="C104">
        <v>16688887</v>
      </c>
      <c r="D104">
        <v>15163068</v>
      </c>
      <c r="E104">
        <v>17</v>
      </c>
      <c r="F104">
        <v>1</v>
      </c>
      <c r="G104">
        <v>1</v>
      </c>
      <c r="H104">
        <v>3</v>
      </c>
      <c r="I104" t="s">
        <v>115</v>
      </c>
      <c r="J104" t="s">
        <v>6</v>
      </c>
      <c r="K104" t="s">
        <v>116</v>
      </c>
      <c r="L104">
        <v>1348</v>
      </c>
      <c r="N104">
        <v>1009</v>
      </c>
      <c r="O104" t="s">
        <v>86</v>
      </c>
      <c r="P104" t="s">
        <v>86</v>
      </c>
      <c r="Q104">
        <v>1000</v>
      </c>
      <c r="W104">
        <v>0</v>
      </c>
      <c r="X104">
        <v>84301199</v>
      </c>
      <c r="Y104">
        <v>2.46E-2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7.13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2.46E-2</v>
      </c>
      <c r="AU104" t="s">
        <v>6</v>
      </c>
      <c r="AV104">
        <v>0</v>
      </c>
      <c r="AW104">
        <v>2</v>
      </c>
      <c r="AX104">
        <v>16688901</v>
      </c>
      <c r="AY104">
        <v>1</v>
      </c>
      <c r="AZ104">
        <v>0</v>
      </c>
      <c r="BA104">
        <v>119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Y104*Source!I63</f>
        <v>7.8720000000000005E-5</v>
      </c>
      <c r="CY104">
        <f>AA104</f>
        <v>0</v>
      </c>
      <c r="CZ104">
        <f>AE104</f>
        <v>0</v>
      </c>
      <c r="DA104">
        <f>AI104</f>
        <v>7.13</v>
      </c>
      <c r="DB104">
        <v>0</v>
      </c>
    </row>
    <row r="105" spans="1:106" x14ac:dyDescent="0.2">
      <c r="A105">
        <f>ROW(Source!A63)</f>
        <v>63</v>
      </c>
      <c r="B105">
        <v>16688586</v>
      </c>
      <c r="C105">
        <v>16688887</v>
      </c>
      <c r="D105">
        <v>15204062</v>
      </c>
      <c r="E105">
        <v>1</v>
      </c>
      <c r="F105">
        <v>1</v>
      </c>
      <c r="G105">
        <v>1</v>
      </c>
      <c r="H105">
        <v>3</v>
      </c>
      <c r="I105" t="s">
        <v>118</v>
      </c>
      <c r="J105" t="s">
        <v>120</v>
      </c>
      <c r="K105" t="s">
        <v>119</v>
      </c>
      <c r="L105">
        <v>1348</v>
      </c>
      <c r="N105">
        <v>1009</v>
      </c>
      <c r="O105" t="s">
        <v>86</v>
      </c>
      <c r="P105" t="s">
        <v>86</v>
      </c>
      <c r="Q105">
        <v>1000</v>
      </c>
      <c r="W105">
        <v>0</v>
      </c>
      <c r="X105">
        <v>-1981045358</v>
      </c>
      <c r="Y105">
        <v>2.4608999999999999E-2</v>
      </c>
      <c r="AA105">
        <v>245095.03</v>
      </c>
      <c r="AB105">
        <v>0</v>
      </c>
      <c r="AC105">
        <v>0</v>
      </c>
      <c r="AD105">
        <v>0</v>
      </c>
      <c r="AE105">
        <v>34375.18</v>
      </c>
      <c r="AF105">
        <v>0</v>
      </c>
      <c r="AG105">
        <v>0</v>
      </c>
      <c r="AH105">
        <v>0</v>
      </c>
      <c r="AI105">
        <v>7.13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6</v>
      </c>
      <c r="AT105">
        <v>2.4608999999999999E-2</v>
      </c>
      <c r="AU105" t="s">
        <v>6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Y105*Source!I63</f>
        <v>7.8748800000000001E-5</v>
      </c>
      <c r="CY105">
        <f>AA105</f>
        <v>245095.03</v>
      </c>
      <c r="CZ105">
        <f>AE105</f>
        <v>34375.18</v>
      </c>
      <c r="DA105">
        <f>AI105</f>
        <v>7.13</v>
      </c>
      <c r="DB105">
        <v>0</v>
      </c>
    </row>
    <row r="106" spans="1:106" x14ac:dyDescent="0.2">
      <c r="A106">
        <f>ROW(Source!A63)</f>
        <v>63</v>
      </c>
      <c r="B106">
        <v>16688586</v>
      </c>
      <c r="C106">
        <v>16688887</v>
      </c>
      <c r="D106">
        <v>15204471</v>
      </c>
      <c r="E106">
        <v>1</v>
      </c>
      <c r="F106">
        <v>1</v>
      </c>
      <c r="G106">
        <v>1</v>
      </c>
      <c r="H106">
        <v>3</v>
      </c>
      <c r="I106" t="s">
        <v>1141</v>
      </c>
      <c r="J106" t="s">
        <v>1142</v>
      </c>
      <c r="K106" t="s">
        <v>1143</v>
      </c>
      <c r="L106">
        <v>1346</v>
      </c>
      <c r="N106">
        <v>1009</v>
      </c>
      <c r="O106" t="s">
        <v>90</v>
      </c>
      <c r="P106" t="s">
        <v>90</v>
      </c>
      <c r="Q106">
        <v>1</v>
      </c>
      <c r="W106">
        <v>0</v>
      </c>
      <c r="X106">
        <v>-608190322</v>
      </c>
      <c r="Y106">
        <v>2.7</v>
      </c>
      <c r="AA106">
        <v>232.44</v>
      </c>
      <c r="AB106">
        <v>0</v>
      </c>
      <c r="AC106">
        <v>0</v>
      </c>
      <c r="AD106">
        <v>0</v>
      </c>
      <c r="AE106">
        <v>32.6</v>
      </c>
      <c r="AF106">
        <v>0</v>
      </c>
      <c r="AG106">
        <v>0</v>
      </c>
      <c r="AH106">
        <v>0</v>
      </c>
      <c r="AI106">
        <v>7.13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2.7</v>
      </c>
      <c r="AU106" t="s">
        <v>6</v>
      </c>
      <c r="AV106">
        <v>0</v>
      </c>
      <c r="AW106">
        <v>2</v>
      </c>
      <c r="AX106">
        <v>16688902</v>
      </c>
      <c r="AY106">
        <v>1</v>
      </c>
      <c r="AZ106">
        <v>0</v>
      </c>
      <c r="BA106">
        <v>120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Y106*Source!I63</f>
        <v>8.6400000000000018E-3</v>
      </c>
      <c r="CY106">
        <f>AA106</f>
        <v>232.44</v>
      </c>
      <c r="CZ106">
        <f>AE106</f>
        <v>32.6</v>
      </c>
      <c r="DA106">
        <f>AI106</f>
        <v>7.13</v>
      </c>
      <c r="DB106">
        <v>0</v>
      </c>
    </row>
    <row r="107" spans="1:106" x14ac:dyDescent="0.2">
      <c r="A107">
        <f>ROW(Source!A68)</f>
        <v>68</v>
      </c>
      <c r="B107">
        <v>16688585</v>
      </c>
      <c r="C107">
        <v>16689681</v>
      </c>
      <c r="D107">
        <v>15436014</v>
      </c>
      <c r="E107">
        <v>1</v>
      </c>
      <c r="F107">
        <v>1</v>
      </c>
      <c r="G107">
        <v>1</v>
      </c>
      <c r="H107">
        <v>1</v>
      </c>
      <c r="I107" t="s">
        <v>1123</v>
      </c>
      <c r="J107" t="s">
        <v>6</v>
      </c>
      <c r="K107" t="s">
        <v>1124</v>
      </c>
      <c r="L107">
        <v>1191</v>
      </c>
      <c r="N107">
        <v>1013</v>
      </c>
      <c r="O107" t="s">
        <v>1090</v>
      </c>
      <c r="P107" t="s">
        <v>1090</v>
      </c>
      <c r="Q107">
        <v>1</v>
      </c>
      <c r="W107">
        <v>0</v>
      </c>
      <c r="X107">
        <v>-784637506</v>
      </c>
      <c r="Y107">
        <v>50.094000000000001</v>
      </c>
      <c r="AA107">
        <v>0</v>
      </c>
      <c r="AB107">
        <v>0</v>
      </c>
      <c r="AC107">
        <v>0</v>
      </c>
      <c r="AD107">
        <v>8.74</v>
      </c>
      <c r="AE107">
        <v>0</v>
      </c>
      <c r="AF107">
        <v>0</v>
      </c>
      <c r="AG107">
        <v>0</v>
      </c>
      <c r="AH107">
        <v>8.74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43.56</v>
      </c>
      <c r="AU107" t="s">
        <v>97</v>
      </c>
      <c r="AV107">
        <v>1</v>
      </c>
      <c r="AW107">
        <v>2</v>
      </c>
      <c r="AX107">
        <v>16689682</v>
      </c>
      <c r="AY107">
        <v>1</v>
      </c>
      <c r="AZ107">
        <v>0</v>
      </c>
      <c r="BA107">
        <v>121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Y107*Source!I68</f>
        <v>3.3462792000000001</v>
      </c>
      <c r="CY107">
        <f>AD107</f>
        <v>8.74</v>
      </c>
      <c r="CZ107">
        <f>AH107</f>
        <v>8.74</v>
      </c>
      <c r="DA107">
        <f>AL107</f>
        <v>1</v>
      </c>
      <c r="DB107">
        <v>0</v>
      </c>
    </row>
    <row r="108" spans="1:106" x14ac:dyDescent="0.2">
      <c r="A108">
        <f>ROW(Source!A68)</f>
        <v>68</v>
      </c>
      <c r="B108">
        <v>16688585</v>
      </c>
      <c r="C108">
        <v>16689681</v>
      </c>
      <c r="D108">
        <v>15430395</v>
      </c>
      <c r="E108">
        <v>1</v>
      </c>
      <c r="F108">
        <v>1</v>
      </c>
      <c r="G108">
        <v>1</v>
      </c>
      <c r="H108">
        <v>1</v>
      </c>
      <c r="I108" t="s">
        <v>1091</v>
      </c>
      <c r="J108" t="s">
        <v>6</v>
      </c>
      <c r="K108" t="s">
        <v>1092</v>
      </c>
      <c r="L108">
        <v>1191</v>
      </c>
      <c r="N108">
        <v>1013</v>
      </c>
      <c r="O108" t="s">
        <v>1090</v>
      </c>
      <c r="P108" t="s">
        <v>1090</v>
      </c>
      <c r="Q108">
        <v>1</v>
      </c>
      <c r="W108">
        <v>0</v>
      </c>
      <c r="X108">
        <v>-1417349443</v>
      </c>
      <c r="Y108">
        <v>0.17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0.17</v>
      </c>
      <c r="AU108" t="s">
        <v>6</v>
      </c>
      <c r="AV108">
        <v>2</v>
      </c>
      <c r="AW108">
        <v>2</v>
      </c>
      <c r="AX108">
        <v>16689683</v>
      </c>
      <c r="AY108">
        <v>1</v>
      </c>
      <c r="AZ108">
        <v>2048</v>
      </c>
      <c r="BA108">
        <v>122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Y108*Source!I68</f>
        <v>1.1356E-2</v>
      </c>
      <c r="CY108">
        <f>AD108</f>
        <v>0</v>
      </c>
      <c r="CZ108">
        <f>AH108</f>
        <v>0</v>
      </c>
      <c r="DA108">
        <f>AL108</f>
        <v>1</v>
      </c>
      <c r="DB108">
        <v>0</v>
      </c>
    </row>
    <row r="109" spans="1:106" x14ac:dyDescent="0.2">
      <c r="A109">
        <f>ROW(Source!A68)</f>
        <v>68</v>
      </c>
      <c r="B109">
        <v>16688585</v>
      </c>
      <c r="C109">
        <v>16689681</v>
      </c>
      <c r="D109">
        <v>15247970</v>
      </c>
      <c r="E109">
        <v>1</v>
      </c>
      <c r="F109">
        <v>1</v>
      </c>
      <c r="G109">
        <v>1</v>
      </c>
      <c r="H109">
        <v>2</v>
      </c>
      <c r="I109" t="s">
        <v>1144</v>
      </c>
      <c r="J109" t="s">
        <v>1145</v>
      </c>
      <c r="K109" t="s">
        <v>1146</v>
      </c>
      <c r="L109">
        <v>1368</v>
      </c>
      <c r="N109">
        <v>1011</v>
      </c>
      <c r="O109" t="s">
        <v>1096</v>
      </c>
      <c r="P109" t="s">
        <v>1096</v>
      </c>
      <c r="Q109">
        <v>1</v>
      </c>
      <c r="W109">
        <v>0</v>
      </c>
      <c r="X109">
        <v>368031958</v>
      </c>
      <c r="Y109">
        <v>2.5000000000000001E-2</v>
      </c>
      <c r="AA109">
        <v>0</v>
      </c>
      <c r="AB109">
        <v>27.66</v>
      </c>
      <c r="AC109">
        <v>11.6</v>
      </c>
      <c r="AD109">
        <v>0</v>
      </c>
      <c r="AE109">
        <v>0</v>
      </c>
      <c r="AF109">
        <v>27.66</v>
      </c>
      <c r="AG109">
        <v>11.6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0.02</v>
      </c>
      <c r="AU109" t="s">
        <v>96</v>
      </c>
      <c r="AV109">
        <v>0</v>
      </c>
      <c r="AW109">
        <v>2</v>
      </c>
      <c r="AX109">
        <v>16689684</v>
      </c>
      <c r="AY109">
        <v>1</v>
      </c>
      <c r="AZ109">
        <v>0</v>
      </c>
      <c r="BA109">
        <v>123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Y109*Source!I68</f>
        <v>1.67E-3</v>
      </c>
      <c r="CY109">
        <f>AB109</f>
        <v>27.66</v>
      </c>
      <c r="CZ109">
        <f>AF109</f>
        <v>27.66</v>
      </c>
      <c r="DA109">
        <f>AJ109</f>
        <v>1</v>
      </c>
      <c r="DB109">
        <v>0</v>
      </c>
    </row>
    <row r="110" spans="1:106" x14ac:dyDescent="0.2">
      <c r="A110">
        <f>ROW(Source!A68)</f>
        <v>68</v>
      </c>
      <c r="B110">
        <v>16688585</v>
      </c>
      <c r="C110">
        <v>16689681</v>
      </c>
      <c r="D110">
        <v>15249073</v>
      </c>
      <c r="E110">
        <v>1</v>
      </c>
      <c r="F110">
        <v>1</v>
      </c>
      <c r="G110">
        <v>1</v>
      </c>
      <c r="H110">
        <v>2</v>
      </c>
      <c r="I110" t="s">
        <v>1099</v>
      </c>
      <c r="J110" t="s">
        <v>1100</v>
      </c>
      <c r="K110" t="s">
        <v>1101</v>
      </c>
      <c r="L110">
        <v>1368</v>
      </c>
      <c r="N110">
        <v>1011</v>
      </c>
      <c r="O110" t="s">
        <v>1096</v>
      </c>
      <c r="P110" t="s">
        <v>1096</v>
      </c>
      <c r="Q110">
        <v>1</v>
      </c>
      <c r="W110">
        <v>0</v>
      </c>
      <c r="X110">
        <v>1372534845</v>
      </c>
      <c r="Y110">
        <v>0.1875</v>
      </c>
      <c r="AA110">
        <v>0</v>
      </c>
      <c r="AB110">
        <v>65.709999999999994</v>
      </c>
      <c r="AC110">
        <v>11.6</v>
      </c>
      <c r="AD110">
        <v>0</v>
      </c>
      <c r="AE110">
        <v>0</v>
      </c>
      <c r="AF110">
        <v>65.709999999999994</v>
      </c>
      <c r="AG110">
        <v>11.6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6</v>
      </c>
      <c r="AT110">
        <v>0.15</v>
      </c>
      <c r="AU110" t="s">
        <v>96</v>
      </c>
      <c r="AV110">
        <v>0</v>
      </c>
      <c r="AW110">
        <v>2</v>
      </c>
      <c r="AX110">
        <v>16689685</v>
      </c>
      <c r="AY110">
        <v>1</v>
      </c>
      <c r="AZ110">
        <v>0</v>
      </c>
      <c r="BA110">
        <v>124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Y110*Source!I68</f>
        <v>1.2525E-2</v>
      </c>
      <c r="CY110">
        <f>AB110</f>
        <v>65.709999999999994</v>
      </c>
      <c r="CZ110">
        <f>AF110</f>
        <v>65.709999999999994</v>
      </c>
      <c r="DA110">
        <f>AJ110</f>
        <v>1</v>
      </c>
      <c r="DB110">
        <v>0</v>
      </c>
    </row>
    <row r="111" spans="1:106" x14ac:dyDescent="0.2">
      <c r="A111">
        <f>ROW(Source!A68)</f>
        <v>68</v>
      </c>
      <c r="B111">
        <v>16688585</v>
      </c>
      <c r="C111">
        <v>16689681</v>
      </c>
      <c r="D111">
        <v>15170682</v>
      </c>
      <c r="E111">
        <v>1</v>
      </c>
      <c r="F111">
        <v>1</v>
      </c>
      <c r="G111">
        <v>1</v>
      </c>
      <c r="H111">
        <v>3</v>
      </c>
      <c r="I111" t="s">
        <v>1147</v>
      </c>
      <c r="J111" t="s">
        <v>1148</v>
      </c>
      <c r="K111" t="s">
        <v>1149</v>
      </c>
      <c r="L111">
        <v>1327</v>
      </c>
      <c r="N111">
        <v>1005</v>
      </c>
      <c r="O111" t="s">
        <v>181</v>
      </c>
      <c r="P111" t="s">
        <v>181</v>
      </c>
      <c r="Q111">
        <v>1</v>
      </c>
      <c r="W111">
        <v>0</v>
      </c>
      <c r="X111">
        <v>-1987926685</v>
      </c>
      <c r="Y111">
        <v>0.84</v>
      </c>
      <c r="AA111">
        <v>72.319999999999993</v>
      </c>
      <c r="AB111">
        <v>0</v>
      </c>
      <c r="AC111">
        <v>0</v>
      </c>
      <c r="AD111">
        <v>0</v>
      </c>
      <c r="AE111">
        <v>72.319999999999993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0.84</v>
      </c>
      <c r="AU111" t="s">
        <v>6</v>
      </c>
      <c r="AV111">
        <v>0</v>
      </c>
      <c r="AW111">
        <v>2</v>
      </c>
      <c r="AX111">
        <v>16689686</v>
      </c>
      <c r="AY111">
        <v>1</v>
      </c>
      <c r="AZ111">
        <v>0</v>
      </c>
      <c r="BA111">
        <v>125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Y111*Source!I68</f>
        <v>5.6111999999999995E-2</v>
      </c>
      <c r="CY111">
        <f t="shared" ref="CY111:CY117" si="6">AA111</f>
        <v>72.319999999999993</v>
      </c>
      <c r="CZ111">
        <f t="shared" ref="CZ111:CZ117" si="7">AE111</f>
        <v>72.319999999999993</v>
      </c>
      <c r="DA111">
        <f t="shared" ref="DA111:DA117" si="8">AI111</f>
        <v>1</v>
      </c>
      <c r="DB111">
        <v>0</v>
      </c>
    </row>
    <row r="112" spans="1:106" x14ac:dyDescent="0.2">
      <c r="A112">
        <f>ROW(Source!A68)</f>
        <v>68</v>
      </c>
      <c r="B112">
        <v>16688585</v>
      </c>
      <c r="C112">
        <v>16689681</v>
      </c>
      <c r="D112">
        <v>15171018</v>
      </c>
      <c r="E112">
        <v>1</v>
      </c>
      <c r="F112">
        <v>1</v>
      </c>
      <c r="G112">
        <v>1</v>
      </c>
      <c r="H112">
        <v>3</v>
      </c>
      <c r="I112" t="s">
        <v>1128</v>
      </c>
      <c r="J112" t="s">
        <v>1129</v>
      </c>
      <c r="K112" t="s">
        <v>1130</v>
      </c>
      <c r="L112">
        <v>1346</v>
      </c>
      <c r="N112">
        <v>1009</v>
      </c>
      <c r="O112" t="s">
        <v>90</v>
      </c>
      <c r="P112" t="s">
        <v>90</v>
      </c>
      <c r="Q112">
        <v>1</v>
      </c>
      <c r="W112">
        <v>0</v>
      </c>
      <c r="X112">
        <v>813963326</v>
      </c>
      <c r="Y112">
        <v>0.31</v>
      </c>
      <c r="AA112">
        <v>1.82</v>
      </c>
      <c r="AB112">
        <v>0</v>
      </c>
      <c r="AC112">
        <v>0</v>
      </c>
      <c r="AD112">
        <v>0</v>
      </c>
      <c r="AE112">
        <v>1.82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0.31</v>
      </c>
      <c r="AU112" t="s">
        <v>6</v>
      </c>
      <c r="AV112">
        <v>0</v>
      </c>
      <c r="AW112">
        <v>2</v>
      </c>
      <c r="AX112">
        <v>16689687</v>
      </c>
      <c r="AY112">
        <v>1</v>
      </c>
      <c r="AZ112">
        <v>0</v>
      </c>
      <c r="BA112">
        <v>126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Y112*Source!I68</f>
        <v>2.0708000000000001E-2</v>
      </c>
      <c r="CY112">
        <f t="shared" si="6"/>
        <v>1.82</v>
      </c>
      <c r="CZ112">
        <f t="shared" si="7"/>
        <v>1.82</v>
      </c>
      <c r="DA112">
        <f t="shared" si="8"/>
        <v>1</v>
      </c>
      <c r="DB112">
        <v>0</v>
      </c>
    </row>
    <row r="113" spans="1:106" x14ac:dyDescent="0.2">
      <c r="A113">
        <f>ROW(Source!A68)</f>
        <v>68</v>
      </c>
      <c r="B113">
        <v>16688585</v>
      </c>
      <c r="C113">
        <v>16689681</v>
      </c>
      <c r="D113">
        <v>15203211</v>
      </c>
      <c r="E113">
        <v>1</v>
      </c>
      <c r="F113">
        <v>1</v>
      </c>
      <c r="G113">
        <v>1</v>
      </c>
      <c r="H113">
        <v>3</v>
      </c>
      <c r="I113" t="s">
        <v>133</v>
      </c>
      <c r="J113" t="s">
        <v>135</v>
      </c>
      <c r="K113" t="s">
        <v>134</v>
      </c>
      <c r="L113">
        <v>1346</v>
      </c>
      <c r="N113">
        <v>1009</v>
      </c>
      <c r="O113" t="s">
        <v>90</v>
      </c>
      <c r="P113" t="s">
        <v>90</v>
      </c>
      <c r="Q113">
        <v>1</v>
      </c>
      <c r="W113">
        <v>0</v>
      </c>
      <c r="X113">
        <v>1453462043</v>
      </c>
      <c r="Y113">
        <v>0.02</v>
      </c>
      <c r="AA113">
        <v>15.09</v>
      </c>
      <c r="AB113">
        <v>0</v>
      </c>
      <c r="AC113">
        <v>0</v>
      </c>
      <c r="AD113">
        <v>0</v>
      </c>
      <c r="AE113">
        <v>15.09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0</v>
      </c>
      <c r="AP113">
        <v>0</v>
      </c>
      <c r="AQ113">
        <v>0</v>
      </c>
      <c r="AR113">
        <v>0</v>
      </c>
      <c r="AS113" t="s">
        <v>6</v>
      </c>
      <c r="AT113">
        <v>0.02</v>
      </c>
      <c r="AU113" t="s">
        <v>6</v>
      </c>
      <c r="AV113">
        <v>0</v>
      </c>
      <c r="AW113">
        <v>1</v>
      </c>
      <c r="AX113">
        <v>-1</v>
      </c>
      <c r="AY113">
        <v>0</v>
      </c>
      <c r="AZ113">
        <v>0</v>
      </c>
      <c r="BA113" t="s">
        <v>6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Y113*Source!I68</f>
        <v>1.3359999999999999E-3</v>
      </c>
      <c r="CY113">
        <f t="shared" si="6"/>
        <v>15.09</v>
      </c>
      <c r="CZ113">
        <f t="shared" si="7"/>
        <v>15.09</v>
      </c>
      <c r="DA113">
        <f t="shared" si="8"/>
        <v>1</v>
      </c>
      <c r="DB113">
        <v>0</v>
      </c>
    </row>
    <row r="114" spans="1:106" x14ac:dyDescent="0.2">
      <c r="A114">
        <f>ROW(Source!A68)</f>
        <v>68</v>
      </c>
      <c r="B114">
        <v>16688585</v>
      </c>
      <c r="C114">
        <v>16689681</v>
      </c>
      <c r="D114">
        <v>15163055</v>
      </c>
      <c r="E114">
        <v>17</v>
      </c>
      <c r="F114">
        <v>1</v>
      </c>
      <c r="G114">
        <v>1</v>
      </c>
      <c r="H114">
        <v>3</v>
      </c>
      <c r="I114" t="s">
        <v>126</v>
      </c>
      <c r="J114" t="s">
        <v>6</v>
      </c>
      <c r="K114" t="s">
        <v>127</v>
      </c>
      <c r="L114">
        <v>1348</v>
      </c>
      <c r="N114">
        <v>1009</v>
      </c>
      <c r="O114" t="s">
        <v>86</v>
      </c>
      <c r="P114" t="s">
        <v>86</v>
      </c>
      <c r="Q114">
        <v>1000</v>
      </c>
      <c r="W114">
        <v>0</v>
      </c>
      <c r="X114">
        <v>1853111044</v>
      </c>
      <c r="Y114">
        <v>0.03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</v>
      </c>
      <c r="AT114">
        <v>0.03</v>
      </c>
      <c r="AU114" t="s">
        <v>6</v>
      </c>
      <c r="AV114">
        <v>0</v>
      </c>
      <c r="AW114">
        <v>2</v>
      </c>
      <c r="AX114">
        <v>16689688</v>
      </c>
      <c r="AY114">
        <v>1</v>
      </c>
      <c r="AZ114">
        <v>0</v>
      </c>
      <c r="BA114">
        <v>127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Y114*Source!I68</f>
        <v>2.0039999999999997E-3</v>
      </c>
      <c r="CY114">
        <f t="shared" si="6"/>
        <v>0</v>
      </c>
      <c r="CZ114">
        <f t="shared" si="7"/>
        <v>0</v>
      </c>
      <c r="DA114">
        <f t="shared" si="8"/>
        <v>1</v>
      </c>
      <c r="DB114">
        <v>0</v>
      </c>
    </row>
    <row r="115" spans="1:106" x14ac:dyDescent="0.2">
      <c r="A115">
        <f>ROW(Source!A68)</f>
        <v>68</v>
      </c>
      <c r="B115">
        <v>16688585</v>
      </c>
      <c r="C115">
        <v>16689681</v>
      </c>
      <c r="D115">
        <v>15203251</v>
      </c>
      <c r="E115">
        <v>1</v>
      </c>
      <c r="F115">
        <v>1</v>
      </c>
      <c r="G115">
        <v>1</v>
      </c>
      <c r="H115">
        <v>3</v>
      </c>
      <c r="I115" t="s">
        <v>129</v>
      </c>
      <c r="J115" t="s">
        <v>131</v>
      </c>
      <c r="K115" t="s">
        <v>130</v>
      </c>
      <c r="L115">
        <v>1348</v>
      </c>
      <c r="N115">
        <v>1009</v>
      </c>
      <c r="O115" t="s">
        <v>86</v>
      </c>
      <c r="P115" t="s">
        <v>86</v>
      </c>
      <c r="Q115">
        <v>1000</v>
      </c>
      <c r="W115">
        <v>0</v>
      </c>
      <c r="X115">
        <v>763838732</v>
      </c>
      <c r="Y115">
        <v>0.03</v>
      </c>
      <c r="AA115">
        <v>7627.37</v>
      </c>
      <c r="AB115">
        <v>0</v>
      </c>
      <c r="AC115">
        <v>0</v>
      </c>
      <c r="AD115">
        <v>0</v>
      </c>
      <c r="AE115">
        <v>7627.37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6</v>
      </c>
      <c r="AT115">
        <v>0.03</v>
      </c>
      <c r="AU115" t="s">
        <v>6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Y115*Source!I68</f>
        <v>2.0039999999999997E-3</v>
      </c>
      <c r="CY115">
        <f t="shared" si="6"/>
        <v>7627.37</v>
      </c>
      <c r="CZ115">
        <f t="shared" si="7"/>
        <v>7627.37</v>
      </c>
      <c r="DA115">
        <f t="shared" si="8"/>
        <v>1</v>
      </c>
      <c r="DB115">
        <v>0</v>
      </c>
    </row>
    <row r="116" spans="1:106" x14ac:dyDescent="0.2">
      <c r="A116">
        <f>ROW(Source!A68)</f>
        <v>68</v>
      </c>
      <c r="B116">
        <v>16688585</v>
      </c>
      <c r="C116">
        <v>16689681</v>
      </c>
      <c r="D116">
        <v>15162572</v>
      </c>
      <c r="E116">
        <v>17</v>
      </c>
      <c r="F116">
        <v>1</v>
      </c>
      <c r="G116">
        <v>1</v>
      </c>
      <c r="H116">
        <v>3</v>
      </c>
      <c r="I116" t="s">
        <v>137</v>
      </c>
      <c r="J116" t="s">
        <v>6</v>
      </c>
      <c r="K116" t="s">
        <v>138</v>
      </c>
      <c r="L116">
        <v>1348</v>
      </c>
      <c r="N116">
        <v>1009</v>
      </c>
      <c r="O116" t="s">
        <v>86</v>
      </c>
      <c r="P116" t="s">
        <v>86</v>
      </c>
      <c r="Q116">
        <v>1000</v>
      </c>
      <c r="W116">
        <v>0</v>
      </c>
      <c r="X116">
        <v>-1212923053</v>
      </c>
      <c r="Y116">
        <v>0.02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0.02</v>
      </c>
      <c r="AU116" t="s">
        <v>6</v>
      </c>
      <c r="AV116">
        <v>0</v>
      </c>
      <c r="AW116">
        <v>2</v>
      </c>
      <c r="AX116">
        <v>16689689</v>
      </c>
      <c r="AY116">
        <v>1</v>
      </c>
      <c r="AZ116">
        <v>0</v>
      </c>
      <c r="BA116">
        <v>128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Y116*Source!I68</f>
        <v>1.3359999999999999E-3</v>
      </c>
      <c r="CY116">
        <f t="shared" si="6"/>
        <v>0</v>
      </c>
      <c r="CZ116">
        <f t="shared" si="7"/>
        <v>0</v>
      </c>
      <c r="DA116">
        <f t="shared" si="8"/>
        <v>1</v>
      </c>
      <c r="DB116">
        <v>0</v>
      </c>
    </row>
    <row r="117" spans="1:106" x14ac:dyDescent="0.2">
      <c r="A117">
        <f>ROW(Source!A68)</f>
        <v>68</v>
      </c>
      <c r="B117">
        <v>16688585</v>
      </c>
      <c r="C117">
        <v>16689681</v>
      </c>
      <c r="D117">
        <v>15204737</v>
      </c>
      <c r="E117">
        <v>1</v>
      </c>
      <c r="F117">
        <v>1</v>
      </c>
      <c r="G117">
        <v>1</v>
      </c>
      <c r="H117">
        <v>3</v>
      </c>
      <c r="I117" t="s">
        <v>1150</v>
      </c>
      <c r="J117" t="s">
        <v>1151</v>
      </c>
      <c r="K117" t="s">
        <v>1152</v>
      </c>
      <c r="L117">
        <v>1348</v>
      </c>
      <c r="N117">
        <v>1009</v>
      </c>
      <c r="O117" t="s">
        <v>86</v>
      </c>
      <c r="P117" t="s">
        <v>86</v>
      </c>
      <c r="Q117">
        <v>1000</v>
      </c>
      <c r="W117">
        <v>0</v>
      </c>
      <c r="X117">
        <v>181729109</v>
      </c>
      <c r="Y117">
        <v>5.0999999999999997E-2</v>
      </c>
      <c r="AA117">
        <v>11397.1</v>
      </c>
      <c r="AB117">
        <v>0</v>
      </c>
      <c r="AC117">
        <v>0</v>
      </c>
      <c r="AD117">
        <v>0</v>
      </c>
      <c r="AE117">
        <v>11397.1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5.0999999999999997E-2</v>
      </c>
      <c r="AU117" t="s">
        <v>6</v>
      </c>
      <c r="AV117">
        <v>0</v>
      </c>
      <c r="AW117">
        <v>2</v>
      </c>
      <c r="AX117">
        <v>16689690</v>
      </c>
      <c r="AY117">
        <v>1</v>
      </c>
      <c r="AZ117">
        <v>0</v>
      </c>
      <c r="BA117">
        <v>129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Y117*Source!I68</f>
        <v>3.4067999999999998E-3</v>
      </c>
      <c r="CY117">
        <f t="shared" si="6"/>
        <v>11397.1</v>
      </c>
      <c r="CZ117">
        <f t="shared" si="7"/>
        <v>11397.1</v>
      </c>
      <c r="DA117">
        <f t="shared" si="8"/>
        <v>1</v>
      </c>
      <c r="DB117">
        <v>0</v>
      </c>
    </row>
    <row r="118" spans="1:106" x14ac:dyDescent="0.2">
      <c r="A118">
        <f>ROW(Source!A69)</f>
        <v>69</v>
      </c>
      <c r="B118">
        <v>16688586</v>
      </c>
      <c r="C118">
        <v>16689681</v>
      </c>
      <c r="D118">
        <v>15436014</v>
      </c>
      <c r="E118">
        <v>1</v>
      </c>
      <c r="F118">
        <v>1</v>
      </c>
      <c r="G118">
        <v>1</v>
      </c>
      <c r="H118">
        <v>1</v>
      </c>
      <c r="I118" t="s">
        <v>1123</v>
      </c>
      <c r="J118" t="s">
        <v>6</v>
      </c>
      <c r="K118" t="s">
        <v>1124</v>
      </c>
      <c r="L118">
        <v>1191</v>
      </c>
      <c r="N118">
        <v>1013</v>
      </c>
      <c r="O118" t="s">
        <v>1090</v>
      </c>
      <c r="P118" t="s">
        <v>1090</v>
      </c>
      <c r="Q118">
        <v>1</v>
      </c>
      <c r="W118">
        <v>0</v>
      </c>
      <c r="X118">
        <v>-784637506</v>
      </c>
      <c r="Y118">
        <v>50.094000000000001</v>
      </c>
      <c r="AA118">
        <v>0</v>
      </c>
      <c r="AB118">
        <v>0</v>
      </c>
      <c r="AC118">
        <v>0</v>
      </c>
      <c r="AD118">
        <v>62.32</v>
      </c>
      <c r="AE118">
        <v>0</v>
      </c>
      <c r="AF118">
        <v>0</v>
      </c>
      <c r="AG118">
        <v>0</v>
      </c>
      <c r="AH118">
        <v>8.74</v>
      </c>
      <c r="AI118">
        <v>1</v>
      </c>
      <c r="AJ118">
        <v>1</v>
      </c>
      <c r="AK118">
        <v>1</v>
      </c>
      <c r="AL118">
        <v>7.13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</v>
      </c>
      <c r="AT118">
        <v>43.56</v>
      </c>
      <c r="AU118" t="s">
        <v>97</v>
      </c>
      <c r="AV118">
        <v>1</v>
      </c>
      <c r="AW118">
        <v>2</v>
      </c>
      <c r="AX118">
        <v>16689682</v>
      </c>
      <c r="AY118">
        <v>1</v>
      </c>
      <c r="AZ118">
        <v>0</v>
      </c>
      <c r="BA118">
        <v>130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Y118*Source!I69</f>
        <v>3.3462792000000001</v>
      </c>
      <c r="CY118">
        <f>AD118</f>
        <v>62.32</v>
      </c>
      <c r="CZ118">
        <f>AH118</f>
        <v>8.74</v>
      </c>
      <c r="DA118">
        <f>AL118</f>
        <v>7.13</v>
      </c>
      <c r="DB118">
        <v>0</v>
      </c>
    </row>
    <row r="119" spans="1:106" x14ac:dyDescent="0.2">
      <c r="A119">
        <f>ROW(Source!A69)</f>
        <v>69</v>
      </c>
      <c r="B119">
        <v>16688586</v>
      </c>
      <c r="C119">
        <v>16689681</v>
      </c>
      <c r="D119">
        <v>15430395</v>
      </c>
      <c r="E119">
        <v>1</v>
      </c>
      <c r="F119">
        <v>1</v>
      </c>
      <c r="G119">
        <v>1</v>
      </c>
      <c r="H119">
        <v>1</v>
      </c>
      <c r="I119" t="s">
        <v>1091</v>
      </c>
      <c r="J119" t="s">
        <v>6</v>
      </c>
      <c r="K119" t="s">
        <v>1092</v>
      </c>
      <c r="L119">
        <v>1191</v>
      </c>
      <c r="N119">
        <v>1013</v>
      </c>
      <c r="O119" t="s">
        <v>1090</v>
      </c>
      <c r="P119" t="s">
        <v>1090</v>
      </c>
      <c r="Q119">
        <v>1</v>
      </c>
      <c r="W119">
        <v>0</v>
      </c>
      <c r="X119">
        <v>-1417349443</v>
      </c>
      <c r="Y119">
        <v>0.17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7.13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0.17</v>
      </c>
      <c r="AU119" t="s">
        <v>6</v>
      </c>
      <c r="AV119">
        <v>2</v>
      </c>
      <c r="AW119">
        <v>2</v>
      </c>
      <c r="AX119">
        <v>16689683</v>
      </c>
      <c r="AY119">
        <v>1</v>
      </c>
      <c r="AZ119">
        <v>2048</v>
      </c>
      <c r="BA119">
        <v>131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Y119*Source!I69</f>
        <v>1.1356E-2</v>
      </c>
      <c r="CY119">
        <f>AD119</f>
        <v>0</v>
      </c>
      <c r="CZ119">
        <f>AH119</f>
        <v>0</v>
      </c>
      <c r="DA119">
        <f>AL119</f>
        <v>1</v>
      </c>
      <c r="DB119">
        <v>0</v>
      </c>
    </row>
    <row r="120" spans="1:106" x14ac:dyDescent="0.2">
      <c r="A120">
        <f>ROW(Source!A69)</f>
        <v>69</v>
      </c>
      <c r="B120">
        <v>16688586</v>
      </c>
      <c r="C120">
        <v>16689681</v>
      </c>
      <c r="D120">
        <v>15247970</v>
      </c>
      <c r="E120">
        <v>1</v>
      </c>
      <c r="F120">
        <v>1</v>
      </c>
      <c r="G120">
        <v>1</v>
      </c>
      <c r="H120">
        <v>2</v>
      </c>
      <c r="I120" t="s">
        <v>1144</v>
      </c>
      <c r="J120" t="s">
        <v>1145</v>
      </c>
      <c r="K120" t="s">
        <v>1146</v>
      </c>
      <c r="L120">
        <v>1368</v>
      </c>
      <c r="N120">
        <v>1011</v>
      </c>
      <c r="O120" t="s">
        <v>1096</v>
      </c>
      <c r="P120" t="s">
        <v>1096</v>
      </c>
      <c r="Q120">
        <v>1</v>
      </c>
      <c r="W120">
        <v>0</v>
      </c>
      <c r="X120">
        <v>368031958</v>
      </c>
      <c r="Y120">
        <v>2.5000000000000001E-2</v>
      </c>
      <c r="AA120">
        <v>0</v>
      </c>
      <c r="AB120">
        <v>197.22</v>
      </c>
      <c r="AC120">
        <v>11.6</v>
      </c>
      <c r="AD120">
        <v>0</v>
      </c>
      <c r="AE120">
        <v>0</v>
      </c>
      <c r="AF120">
        <v>27.66</v>
      </c>
      <c r="AG120">
        <v>11.6</v>
      </c>
      <c r="AH120">
        <v>0</v>
      </c>
      <c r="AI120">
        <v>1</v>
      </c>
      <c r="AJ120">
        <v>7.13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0.02</v>
      </c>
      <c r="AU120" t="s">
        <v>96</v>
      </c>
      <c r="AV120">
        <v>0</v>
      </c>
      <c r="AW120">
        <v>2</v>
      </c>
      <c r="AX120">
        <v>16689684</v>
      </c>
      <c r="AY120">
        <v>1</v>
      </c>
      <c r="AZ120">
        <v>0</v>
      </c>
      <c r="BA120">
        <v>132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Y120*Source!I69</f>
        <v>1.67E-3</v>
      </c>
      <c r="CY120">
        <f>AB120</f>
        <v>197.22</v>
      </c>
      <c r="CZ120">
        <f>AF120</f>
        <v>27.66</v>
      </c>
      <c r="DA120">
        <f>AJ120</f>
        <v>7.13</v>
      </c>
      <c r="DB120">
        <v>0</v>
      </c>
    </row>
    <row r="121" spans="1:106" x14ac:dyDescent="0.2">
      <c r="A121">
        <f>ROW(Source!A69)</f>
        <v>69</v>
      </c>
      <c r="B121">
        <v>16688586</v>
      </c>
      <c r="C121">
        <v>16689681</v>
      </c>
      <c r="D121">
        <v>15249073</v>
      </c>
      <c r="E121">
        <v>1</v>
      </c>
      <c r="F121">
        <v>1</v>
      </c>
      <c r="G121">
        <v>1</v>
      </c>
      <c r="H121">
        <v>2</v>
      </c>
      <c r="I121" t="s">
        <v>1099</v>
      </c>
      <c r="J121" t="s">
        <v>1100</v>
      </c>
      <c r="K121" t="s">
        <v>1101</v>
      </c>
      <c r="L121">
        <v>1368</v>
      </c>
      <c r="N121">
        <v>1011</v>
      </c>
      <c r="O121" t="s">
        <v>1096</v>
      </c>
      <c r="P121" t="s">
        <v>1096</v>
      </c>
      <c r="Q121">
        <v>1</v>
      </c>
      <c r="W121">
        <v>0</v>
      </c>
      <c r="X121">
        <v>1372534845</v>
      </c>
      <c r="Y121">
        <v>0.1875</v>
      </c>
      <c r="AA121">
        <v>0</v>
      </c>
      <c r="AB121">
        <v>468.51</v>
      </c>
      <c r="AC121">
        <v>11.6</v>
      </c>
      <c r="AD121">
        <v>0</v>
      </c>
      <c r="AE121">
        <v>0</v>
      </c>
      <c r="AF121">
        <v>65.709999999999994</v>
      </c>
      <c r="AG121">
        <v>11.6</v>
      </c>
      <c r="AH121">
        <v>0</v>
      </c>
      <c r="AI121">
        <v>1</v>
      </c>
      <c r="AJ121">
        <v>7.13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0.15</v>
      </c>
      <c r="AU121" t="s">
        <v>96</v>
      </c>
      <c r="AV121">
        <v>0</v>
      </c>
      <c r="AW121">
        <v>2</v>
      </c>
      <c r="AX121">
        <v>16689685</v>
      </c>
      <c r="AY121">
        <v>1</v>
      </c>
      <c r="AZ121">
        <v>0</v>
      </c>
      <c r="BA121">
        <v>133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Y121*Source!I69</f>
        <v>1.2525E-2</v>
      </c>
      <c r="CY121">
        <f>AB121</f>
        <v>468.51</v>
      </c>
      <c r="CZ121">
        <f>AF121</f>
        <v>65.709999999999994</v>
      </c>
      <c r="DA121">
        <f>AJ121</f>
        <v>7.13</v>
      </c>
      <c r="DB121">
        <v>0</v>
      </c>
    </row>
    <row r="122" spans="1:106" x14ac:dyDescent="0.2">
      <c r="A122">
        <f>ROW(Source!A69)</f>
        <v>69</v>
      </c>
      <c r="B122">
        <v>16688586</v>
      </c>
      <c r="C122">
        <v>16689681</v>
      </c>
      <c r="D122">
        <v>15170682</v>
      </c>
      <c r="E122">
        <v>1</v>
      </c>
      <c r="F122">
        <v>1</v>
      </c>
      <c r="G122">
        <v>1</v>
      </c>
      <c r="H122">
        <v>3</v>
      </c>
      <c r="I122" t="s">
        <v>1147</v>
      </c>
      <c r="J122" t="s">
        <v>1148</v>
      </c>
      <c r="K122" t="s">
        <v>1149</v>
      </c>
      <c r="L122">
        <v>1327</v>
      </c>
      <c r="N122">
        <v>1005</v>
      </c>
      <c r="O122" t="s">
        <v>181</v>
      </c>
      <c r="P122" t="s">
        <v>181</v>
      </c>
      <c r="Q122">
        <v>1</v>
      </c>
      <c r="W122">
        <v>0</v>
      </c>
      <c r="X122">
        <v>-1987926685</v>
      </c>
      <c r="Y122">
        <v>0.84</v>
      </c>
      <c r="AA122">
        <v>515.64</v>
      </c>
      <c r="AB122">
        <v>0</v>
      </c>
      <c r="AC122">
        <v>0</v>
      </c>
      <c r="AD122">
        <v>0</v>
      </c>
      <c r="AE122">
        <v>72.319999999999993</v>
      </c>
      <c r="AF122">
        <v>0</v>
      </c>
      <c r="AG122">
        <v>0</v>
      </c>
      <c r="AH122">
        <v>0</v>
      </c>
      <c r="AI122">
        <v>7.13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0.84</v>
      </c>
      <c r="AU122" t="s">
        <v>6</v>
      </c>
      <c r="AV122">
        <v>0</v>
      </c>
      <c r="AW122">
        <v>2</v>
      </c>
      <c r="AX122">
        <v>16689686</v>
      </c>
      <c r="AY122">
        <v>1</v>
      </c>
      <c r="AZ122">
        <v>0</v>
      </c>
      <c r="BA122">
        <v>134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Y122*Source!I69</f>
        <v>5.6111999999999995E-2</v>
      </c>
      <c r="CY122">
        <f t="shared" ref="CY122:CY128" si="9">AA122</f>
        <v>515.64</v>
      </c>
      <c r="CZ122">
        <f t="shared" ref="CZ122:CZ128" si="10">AE122</f>
        <v>72.319999999999993</v>
      </c>
      <c r="DA122">
        <f t="shared" ref="DA122:DA128" si="11">AI122</f>
        <v>7.13</v>
      </c>
      <c r="DB122">
        <v>0</v>
      </c>
    </row>
    <row r="123" spans="1:106" x14ac:dyDescent="0.2">
      <c r="A123">
        <f>ROW(Source!A69)</f>
        <v>69</v>
      </c>
      <c r="B123">
        <v>16688586</v>
      </c>
      <c r="C123">
        <v>16689681</v>
      </c>
      <c r="D123">
        <v>15171018</v>
      </c>
      <c r="E123">
        <v>1</v>
      </c>
      <c r="F123">
        <v>1</v>
      </c>
      <c r="G123">
        <v>1</v>
      </c>
      <c r="H123">
        <v>3</v>
      </c>
      <c r="I123" t="s">
        <v>1128</v>
      </c>
      <c r="J123" t="s">
        <v>1129</v>
      </c>
      <c r="K123" t="s">
        <v>1130</v>
      </c>
      <c r="L123">
        <v>1346</v>
      </c>
      <c r="N123">
        <v>1009</v>
      </c>
      <c r="O123" t="s">
        <v>90</v>
      </c>
      <c r="P123" t="s">
        <v>90</v>
      </c>
      <c r="Q123">
        <v>1</v>
      </c>
      <c r="W123">
        <v>0</v>
      </c>
      <c r="X123">
        <v>813963326</v>
      </c>
      <c r="Y123">
        <v>0.31</v>
      </c>
      <c r="AA123">
        <v>12.98</v>
      </c>
      <c r="AB123">
        <v>0</v>
      </c>
      <c r="AC123">
        <v>0</v>
      </c>
      <c r="AD123">
        <v>0</v>
      </c>
      <c r="AE123">
        <v>1.82</v>
      </c>
      <c r="AF123">
        <v>0</v>
      </c>
      <c r="AG123">
        <v>0</v>
      </c>
      <c r="AH123">
        <v>0</v>
      </c>
      <c r="AI123">
        <v>7.13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0.31</v>
      </c>
      <c r="AU123" t="s">
        <v>6</v>
      </c>
      <c r="AV123">
        <v>0</v>
      </c>
      <c r="AW123">
        <v>2</v>
      </c>
      <c r="AX123">
        <v>16689687</v>
      </c>
      <c r="AY123">
        <v>1</v>
      </c>
      <c r="AZ123">
        <v>0</v>
      </c>
      <c r="BA123">
        <v>135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Y123*Source!I69</f>
        <v>2.0708000000000001E-2</v>
      </c>
      <c r="CY123">
        <f t="shared" si="9"/>
        <v>12.98</v>
      </c>
      <c r="CZ123">
        <f t="shared" si="10"/>
        <v>1.82</v>
      </c>
      <c r="DA123">
        <f t="shared" si="11"/>
        <v>7.13</v>
      </c>
      <c r="DB123">
        <v>0</v>
      </c>
    </row>
    <row r="124" spans="1:106" x14ac:dyDescent="0.2">
      <c r="A124">
        <f>ROW(Source!A69)</f>
        <v>69</v>
      </c>
      <c r="B124">
        <v>16688586</v>
      </c>
      <c r="C124">
        <v>16689681</v>
      </c>
      <c r="D124">
        <v>15203211</v>
      </c>
      <c r="E124">
        <v>1</v>
      </c>
      <c r="F124">
        <v>1</v>
      </c>
      <c r="G124">
        <v>1</v>
      </c>
      <c r="H124">
        <v>3</v>
      </c>
      <c r="I124" t="s">
        <v>133</v>
      </c>
      <c r="J124" t="s">
        <v>135</v>
      </c>
      <c r="K124" t="s">
        <v>134</v>
      </c>
      <c r="L124">
        <v>1346</v>
      </c>
      <c r="N124">
        <v>1009</v>
      </c>
      <c r="O124" t="s">
        <v>90</v>
      </c>
      <c r="P124" t="s">
        <v>90</v>
      </c>
      <c r="Q124">
        <v>1</v>
      </c>
      <c r="W124">
        <v>0</v>
      </c>
      <c r="X124">
        <v>1453462043</v>
      </c>
      <c r="Y124">
        <v>0.02</v>
      </c>
      <c r="AA124">
        <v>107.59</v>
      </c>
      <c r="AB124">
        <v>0</v>
      </c>
      <c r="AC124">
        <v>0</v>
      </c>
      <c r="AD124">
        <v>0</v>
      </c>
      <c r="AE124">
        <v>15.09</v>
      </c>
      <c r="AF124">
        <v>0</v>
      </c>
      <c r="AG124">
        <v>0</v>
      </c>
      <c r="AH124">
        <v>0</v>
      </c>
      <c r="AI124">
        <v>7.13</v>
      </c>
      <c r="AJ124">
        <v>1</v>
      </c>
      <c r="AK124">
        <v>1</v>
      </c>
      <c r="AL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6</v>
      </c>
      <c r="AT124">
        <v>0.02</v>
      </c>
      <c r="AU124" t="s">
        <v>6</v>
      </c>
      <c r="AV124">
        <v>0</v>
      </c>
      <c r="AW124">
        <v>1</v>
      </c>
      <c r="AX124">
        <v>-1</v>
      </c>
      <c r="AY124">
        <v>0</v>
      </c>
      <c r="AZ124">
        <v>0</v>
      </c>
      <c r="BA124" t="s">
        <v>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Y124*Source!I69</f>
        <v>1.3359999999999999E-3</v>
      </c>
      <c r="CY124">
        <f t="shared" si="9"/>
        <v>107.59</v>
      </c>
      <c r="CZ124">
        <f t="shared" si="10"/>
        <v>15.09</v>
      </c>
      <c r="DA124">
        <f t="shared" si="11"/>
        <v>7.13</v>
      </c>
      <c r="DB124">
        <v>0</v>
      </c>
    </row>
    <row r="125" spans="1:106" x14ac:dyDescent="0.2">
      <c r="A125">
        <f>ROW(Source!A69)</f>
        <v>69</v>
      </c>
      <c r="B125">
        <v>16688586</v>
      </c>
      <c r="C125">
        <v>16689681</v>
      </c>
      <c r="D125">
        <v>15163055</v>
      </c>
      <c r="E125">
        <v>17</v>
      </c>
      <c r="F125">
        <v>1</v>
      </c>
      <c r="G125">
        <v>1</v>
      </c>
      <c r="H125">
        <v>3</v>
      </c>
      <c r="I125" t="s">
        <v>126</v>
      </c>
      <c r="J125" t="s">
        <v>6</v>
      </c>
      <c r="K125" t="s">
        <v>127</v>
      </c>
      <c r="L125">
        <v>1348</v>
      </c>
      <c r="N125">
        <v>1009</v>
      </c>
      <c r="O125" t="s">
        <v>86</v>
      </c>
      <c r="P125" t="s">
        <v>86</v>
      </c>
      <c r="Q125">
        <v>1000</v>
      </c>
      <c r="W125">
        <v>0</v>
      </c>
      <c r="X125">
        <v>1853111044</v>
      </c>
      <c r="Y125">
        <v>0.03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7.13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6</v>
      </c>
      <c r="AT125">
        <v>0.03</v>
      </c>
      <c r="AU125" t="s">
        <v>6</v>
      </c>
      <c r="AV125">
        <v>0</v>
      </c>
      <c r="AW125">
        <v>2</v>
      </c>
      <c r="AX125">
        <v>16689688</v>
      </c>
      <c r="AY125">
        <v>1</v>
      </c>
      <c r="AZ125">
        <v>0</v>
      </c>
      <c r="BA125">
        <v>136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Y125*Source!I69</f>
        <v>2.0039999999999997E-3</v>
      </c>
      <c r="CY125">
        <f t="shared" si="9"/>
        <v>0</v>
      </c>
      <c r="CZ125">
        <f t="shared" si="10"/>
        <v>0</v>
      </c>
      <c r="DA125">
        <f t="shared" si="11"/>
        <v>7.13</v>
      </c>
      <c r="DB125">
        <v>0</v>
      </c>
    </row>
    <row r="126" spans="1:106" x14ac:dyDescent="0.2">
      <c r="A126">
        <f>ROW(Source!A69)</f>
        <v>69</v>
      </c>
      <c r="B126">
        <v>16688586</v>
      </c>
      <c r="C126">
        <v>16689681</v>
      </c>
      <c r="D126">
        <v>15203251</v>
      </c>
      <c r="E126">
        <v>1</v>
      </c>
      <c r="F126">
        <v>1</v>
      </c>
      <c r="G126">
        <v>1</v>
      </c>
      <c r="H126">
        <v>3</v>
      </c>
      <c r="I126" t="s">
        <v>129</v>
      </c>
      <c r="J126" t="s">
        <v>131</v>
      </c>
      <c r="K126" t="s">
        <v>130</v>
      </c>
      <c r="L126">
        <v>1348</v>
      </c>
      <c r="N126">
        <v>1009</v>
      </c>
      <c r="O126" t="s">
        <v>86</v>
      </c>
      <c r="P126" t="s">
        <v>86</v>
      </c>
      <c r="Q126">
        <v>1000</v>
      </c>
      <c r="W126">
        <v>0</v>
      </c>
      <c r="X126">
        <v>763838732</v>
      </c>
      <c r="Y126">
        <v>0.03</v>
      </c>
      <c r="AA126">
        <v>54383.15</v>
      </c>
      <c r="AB126">
        <v>0</v>
      </c>
      <c r="AC126">
        <v>0</v>
      </c>
      <c r="AD126">
        <v>0</v>
      </c>
      <c r="AE126">
        <v>7627.37</v>
      </c>
      <c r="AF126">
        <v>0</v>
      </c>
      <c r="AG126">
        <v>0</v>
      </c>
      <c r="AH126">
        <v>0</v>
      </c>
      <c r="AI126">
        <v>7.13</v>
      </c>
      <c r="AJ126">
        <v>1</v>
      </c>
      <c r="AK126">
        <v>1</v>
      </c>
      <c r="AL126">
        <v>1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6</v>
      </c>
      <c r="AT126">
        <v>0.03</v>
      </c>
      <c r="AU126" t="s">
        <v>6</v>
      </c>
      <c r="AV126">
        <v>0</v>
      </c>
      <c r="AW126">
        <v>1</v>
      </c>
      <c r="AX126">
        <v>-1</v>
      </c>
      <c r="AY126">
        <v>0</v>
      </c>
      <c r="AZ126">
        <v>0</v>
      </c>
      <c r="BA126" t="s">
        <v>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Y126*Source!I69</f>
        <v>2.0039999999999997E-3</v>
      </c>
      <c r="CY126">
        <f t="shared" si="9"/>
        <v>54383.15</v>
      </c>
      <c r="CZ126">
        <f t="shared" si="10"/>
        <v>7627.37</v>
      </c>
      <c r="DA126">
        <f t="shared" si="11"/>
        <v>7.13</v>
      </c>
      <c r="DB126">
        <v>0</v>
      </c>
    </row>
    <row r="127" spans="1:106" x14ac:dyDescent="0.2">
      <c r="A127">
        <f>ROW(Source!A69)</f>
        <v>69</v>
      </c>
      <c r="B127">
        <v>16688586</v>
      </c>
      <c r="C127">
        <v>16689681</v>
      </c>
      <c r="D127">
        <v>15162572</v>
      </c>
      <c r="E127">
        <v>17</v>
      </c>
      <c r="F127">
        <v>1</v>
      </c>
      <c r="G127">
        <v>1</v>
      </c>
      <c r="H127">
        <v>3</v>
      </c>
      <c r="I127" t="s">
        <v>137</v>
      </c>
      <c r="J127" t="s">
        <v>6</v>
      </c>
      <c r="K127" t="s">
        <v>138</v>
      </c>
      <c r="L127">
        <v>1348</v>
      </c>
      <c r="N127">
        <v>1009</v>
      </c>
      <c r="O127" t="s">
        <v>86</v>
      </c>
      <c r="P127" t="s">
        <v>86</v>
      </c>
      <c r="Q127">
        <v>1000</v>
      </c>
      <c r="W127">
        <v>0</v>
      </c>
      <c r="X127">
        <v>-1212923053</v>
      </c>
      <c r="Y127">
        <v>0.02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7.13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6</v>
      </c>
      <c r="AT127">
        <v>0.02</v>
      </c>
      <c r="AU127" t="s">
        <v>6</v>
      </c>
      <c r="AV127">
        <v>0</v>
      </c>
      <c r="AW127">
        <v>2</v>
      </c>
      <c r="AX127">
        <v>16689689</v>
      </c>
      <c r="AY127">
        <v>1</v>
      </c>
      <c r="AZ127">
        <v>0</v>
      </c>
      <c r="BA127">
        <v>137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Y127*Source!I69</f>
        <v>1.3359999999999999E-3</v>
      </c>
      <c r="CY127">
        <f t="shared" si="9"/>
        <v>0</v>
      </c>
      <c r="CZ127">
        <f t="shared" si="10"/>
        <v>0</v>
      </c>
      <c r="DA127">
        <f t="shared" si="11"/>
        <v>7.13</v>
      </c>
      <c r="DB127">
        <v>0</v>
      </c>
    </row>
    <row r="128" spans="1:106" x14ac:dyDescent="0.2">
      <c r="A128">
        <f>ROW(Source!A69)</f>
        <v>69</v>
      </c>
      <c r="B128">
        <v>16688586</v>
      </c>
      <c r="C128">
        <v>16689681</v>
      </c>
      <c r="D128">
        <v>15204737</v>
      </c>
      <c r="E128">
        <v>1</v>
      </c>
      <c r="F128">
        <v>1</v>
      </c>
      <c r="G128">
        <v>1</v>
      </c>
      <c r="H128">
        <v>3</v>
      </c>
      <c r="I128" t="s">
        <v>1150</v>
      </c>
      <c r="J128" t="s">
        <v>1151</v>
      </c>
      <c r="K128" t="s">
        <v>1152</v>
      </c>
      <c r="L128">
        <v>1348</v>
      </c>
      <c r="N128">
        <v>1009</v>
      </c>
      <c r="O128" t="s">
        <v>86</v>
      </c>
      <c r="P128" t="s">
        <v>86</v>
      </c>
      <c r="Q128">
        <v>1000</v>
      </c>
      <c r="W128">
        <v>0</v>
      </c>
      <c r="X128">
        <v>181729109</v>
      </c>
      <c r="Y128">
        <v>5.0999999999999997E-2</v>
      </c>
      <c r="AA128">
        <v>81261.320000000007</v>
      </c>
      <c r="AB128">
        <v>0</v>
      </c>
      <c r="AC128">
        <v>0</v>
      </c>
      <c r="AD128">
        <v>0</v>
      </c>
      <c r="AE128">
        <v>11397.1</v>
      </c>
      <c r="AF128">
        <v>0</v>
      </c>
      <c r="AG128">
        <v>0</v>
      </c>
      <c r="AH128">
        <v>0</v>
      </c>
      <c r="AI128">
        <v>7.13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5.0999999999999997E-2</v>
      </c>
      <c r="AU128" t="s">
        <v>6</v>
      </c>
      <c r="AV128">
        <v>0</v>
      </c>
      <c r="AW128">
        <v>2</v>
      </c>
      <c r="AX128">
        <v>16689690</v>
      </c>
      <c r="AY128">
        <v>1</v>
      </c>
      <c r="AZ128">
        <v>0</v>
      </c>
      <c r="BA128">
        <v>138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Y128*Source!I69</f>
        <v>3.4067999999999998E-3</v>
      </c>
      <c r="CY128">
        <f t="shared" si="9"/>
        <v>81261.320000000007</v>
      </c>
      <c r="CZ128">
        <f t="shared" si="10"/>
        <v>11397.1</v>
      </c>
      <c r="DA128">
        <f t="shared" si="11"/>
        <v>7.13</v>
      </c>
      <c r="DB128">
        <v>0</v>
      </c>
    </row>
    <row r="129" spans="1:106" x14ac:dyDescent="0.2">
      <c r="A129">
        <f>ROW(Source!A78)</f>
        <v>78</v>
      </c>
      <c r="B129">
        <v>16688585</v>
      </c>
      <c r="C129">
        <v>16689697</v>
      </c>
      <c r="D129">
        <v>15435683</v>
      </c>
      <c r="E129">
        <v>1</v>
      </c>
      <c r="F129">
        <v>1</v>
      </c>
      <c r="G129">
        <v>1</v>
      </c>
      <c r="H129">
        <v>1</v>
      </c>
      <c r="I129" t="s">
        <v>1137</v>
      </c>
      <c r="J129" t="s">
        <v>6</v>
      </c>
      <c r="K129" t="s">
        <v>1138</v>
      </c>
      <c r="L129">
        <v>1191</v>
      </c>
      <c r="N129">
        <v>1013</v>
      </c>
      <c r="O129" t="s">
        <v>1090</v>
      </c>
      <c r="P129" t="s">
        <v>1090</v>
      </c>
      <c r="Q129">
        <v>1</v>
      </c>
      <c r="W129">
        <v>0</v>
      </c>
      <c r="X129">
        <v>-598469600</v>
      </c>
      <c r="Y129">
        <v>14.719999999999999</v>
      </c>
      <c r="AA129">
        <v>0</v>
      </c>
      <c r="AB129">
        <v>0</v>
      </c>
      <c r="AC129">
        <v>0</v>
      </c>
      <c r="AD129">
        <v>9.2899999999999991</v>
      </c>
      <c r="AE129">
        <v>0</v>
      </c>
      <c r="AF129">
        <v>0</v>
      </c>
      <c r="AG129">
        <v>0</v>
      </c>
      <c r="AH129">
        <v>9.2899999999999991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12.8</v>
      </c>
      <c r="AU129" t="s">
        <v>97</v>
      </c>
      <c r="AV129">
        <v>1</v>
      </c>
      <c r="AW129">
        <v>2</v>
      </c>
      <c r="AX129">
        <v>16689698</v>
      </c>
      <c r="AY129">
        <v>1</v>
      </c>
      <c r="AZ129">
        <v>0</v>
      </c>
      <c r="BA129">
        <v>139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Y129*Source!I78</f>
        <v>1.0304</v>
      </c>
      <c r="CY129">
        <f>AD129</f>
        <v>9.2899999999999991</v>
      </c>
      <c r="CZ129">
        <f>AH129</f>
        <v>9.2899999999999991</v>
      </c>
      <c r="DA129">
        <f>AL129</f>
        <v>1</v>
      </c>
      <c r="DB129">
        <v>0</v>
      </c>
    </row>
    <row r="130" spans="1:106" x14ac:dyDescent="0.2">
      <c r="A130">
        <f>ROW(Source!A78)</f>
        <v>78</v>
      </c>
      <c r="B130">
        <v>16688585</v>
      </c>
      <c r="C130">
        <v>16689697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1091</v>
      </c>
      <c r="J130" t="s">
        <v>6</v>
      </c>
      <c r="K130" t="s">
        <v>1092</v>
      </c>
      <c r="L130">
        <v>1191</v>
      </c>
      <c r="N130">
        <v>1013</v>
      </c>
      <c r="O130" t="s">
        <v>1090</v>
      </c>
      <c r="P130" t="s">
        <v>1090</v>
      </c>
      <c r="Q130">
        <v>1</v>
      </c>
      <c r="W130">
        <v>0</v>
      </c>
      <c r="X130">
        <v>-1417349443</v>
      </c>
      <c r="Y130">
        <v>0.05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0.05</v>
      </c>
      <c r="AU130" t="s">
        <v>6</v>
      </c>
      <c r="AV130">
        <v>2</v>
      </c>
      <c r="AW130">
        <v>2</v>
      </c>
      <c r="AX130">
        <v>16689699</v>
      </c>
      <c r="AY130">
        <v>1</v>
      </c>
      <c r="AZ130">
        <v>2048</v>
      </c>
      <c r="BA130">
        <v>140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Y130*Source!I78</f>
        <v>3.5000000000000005E-3</v>
      </c>
      <c r="CY130">
        <f>AD130</f>
        <v>0</v>
      </c>
      <c r="CZ130">
        <f>AH130</f>
        <v>0</v>
      </c>
      <c r="DA130">
        <f>AL130</f>
        <v>1</v>
      </c>
      <c r="DB130">
        <v>0</v>
      </c>
    </row>
    <row r="131" spans="1:106" x14ac:dyDescent="0.2">
      <c r="A131">
        <f>ROW(Source!A78)</f>
        <v>78</v>
      </c>
      <c r="B131">
        <v>16688585</v>
      </c>
      <c r="C131">
        <v>16689697</v>
      </c>
      <c r="D131">
        <v>15249073</v>
      </c>
      <c r="E131">
        <v>1</v>
      </c>
      <c r="F131">
        <v>1</v>
      </c>
      <c r="G131">
        <v>1</v>
      </c>
      <c r="H131">
        <v>2</v>
      </c>
      <c r="I131" t="s">
        <v>1099</v>
      </c>
      <c r="J131" t="s">
        <v>1100</v>
      </c>
      <c r="K131" t="s">
        <v>1101</v>
      </c>
      <c r="L131">
        <v>1368</v>
      </c>
      <c r="N131">
        <v>1011</v>
      </c>
      <c r="O131" t="s">
        <v>1096</v>
      </c>
      <c r="P131" t="s">
        <v>1096</v>
      </c>
      <c r="Q131">
        <v>1</v>
      </c>
      <c r="W131">
        <v>0</v>
      </c>
      <c r="X131">
        <v>1372534845</v>
      </c>
      <c r="Y131">
        <v>6.25E-2</v>
      </c>
      <c r="AA131">
        <v>0</v>
      </c>
      <c r="AB131">
        <v>65.709999999999994</v>
      </c>
      <c r="AC131">
        <v>11.6</v>
      </c>
      <c r="AD131">
        <v>0</v>
      </c>
      <c r="AE131">
        <v>0</v>
      </c>
      <c r="AF131">
        <v>65.709999999999994</v>
      </c>
      <c r="AG131">
        <v>11.6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0.05</v>
      </c>
      <c r="AU131" t="s">
        <v>96</v>
      </c>
      <c r="AV131">
        <v>0</v>
      </c>
      <c r="AW131">
        <v>2</v>
      </c>
      <c r="AX131">
        <v>16689700</v>
      </c>
      <c r="AY131">
        <v>1</v>
      </c>
      <c r="AZ131">
        <v>0</v>
      </c>
      <c r="BA131">
        <v>141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Y131*Source!I78</f>
        <v>4.3750000000000004E-3</v>
      </c>
      <c r="CY131">
        <f>AB131</f>
        <v>65.709999999999994</v>
      </c>
      <c r="CZ131">
        <f>AF131</f>
        <v>65.709999999999994</v>
      </c>
      <c r="DA131">
        <f>AJ131</f>
        <v>1</v>
      </c>
      <c r="DB131">
        <v>0</v>
      </c>
    </row>
    <row r="132" spans="1:106" x14ac:dyDescent="0.2">
      <c r="A132">
        <f>ROW(Source!A78)</f>
        <v>78</v>
      </c>
      <c r="B132">
        <v>16688585</v>
      </c>
      <c r="C132">
        <v>16689697</v>
      </c>
      <c r="D132">
        <v>15162348</v>
      </c>
      <c r="E132">
        <v>17</v>
      </c>
      <c r="F132">
        <v>1</v>
      </c>
      <c r="G132">
        <v>1</v>
      </c>
      <c r="H132">
        <v>3</v>
      </c>
      <c r="I132" t="s">
        <v>102</v>
      </c>
      <c r="J132" t="s">
        <v>6</v>
      </c>
      <c r="K132" t="s">
        <v>103</v>
      </c>
      <c r="L132">
        <v>1348</v>
      </c>
      <c r="N132">
        <v>1009</v>
      </c>
      <c r="O132" t="s">
        <v>86</v>
      </c>
      <c r="P132" t="s">
        <v>86</v>
      </c>
      <c r="Q132">
        <v>1000</v>
      </c>
      <c r="W132">
        <v>0</v>
      </c>
      <c r="X132">
        <v>1763388316</v>
      </c>
      <c r="Y132">
        <v>4.0000000000000001E-3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6</v>
      </c>
      <c r="AT132">
        <v>4.0000000000000001E-3</v>
      </c>
      <c r="AU132" t="s">
        <v>6</v>
      </c>
      <c r="AV132">
        <v>0</v>
      </c>
      <c r="AW132">
        <v>2</v>
      </c>
      <c r="AX132">
        <v>16689702</v>
      </c>
      <c r="AY132">
        <v>1</v>
      </c>
      <c r="AZ132">
        <v>6144</v>
      </c>
      <c r="BA132">
        <v>143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Y132*Source!I78</f>
        <v>2.8000000000000003E-4</v>
      </c>
      <c r="CY132">
        <f>AA132</f>
        <v>0</v>
      </c>
      <c r="CZ132">
        <f>AE132</f>
        <v>0</v>
      </c>
      <c r="DA132">
        <f>AI132</f>
        <v>1</v>
      </c>
      <c r="DB132">
        <v>0</v>
      </c>
    </row>
    <row r="133" spans="1:106" x14ac:dyDescent="0.2">
      <c r="A133">
        <f>ROW(Source!A78)</f>
        <v>78</v>
      </c>
      <c r="B133">
        <v>16688585</v>
      </c>
      <c r="C133">
        <v>16689697</v>
      </c>
      <c r="D133">
        <v>15192881</v>
      </c>
      <c r="E133">
        <v>1</v>
      </c>
      <c r="F133">
        <v>1</v>
      </c>
      <c r="G133">
        <v>1</v>
      </c>
      <c r="H133">
        <v>3</v>
      </c>
      <c r="I133" t="s">
        <v>141</v>
      </c>
      <c r="J133" t="s">
        <v>144</v>
      </c>
      <c r="K133" t="s">
        <v>142</v>
      </c>
      <c r="L133">
        <v>1301</v>
      </c>
      <c r="N133">
        <v>1003</v>
      </c>
      <c r="O133" t="s">
        <v>143</v>
      </c>
      <c r="P133" t="s">
        <v>143</v>
      </c>
      <c r="Q133">
        <v>1</v>
      </c>
      <c r="W133">
        <v>0</v>
      </c>
      <c r="X133">
        <v>-570159016</v>
      </c>
      <c r="Y133">
        <v>100</v>
      </c>
      <c r="AA133">
        <v>17.71</v>
      </c>
      <c r="AB133">
        <v>0</v>
      </c>
      <c r="AC133">
        <v>0</v>
      </c>
      <c r="AD133">
        <v>0</v>
      </c>
      <c r="AE133">
        <v>17.71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0</v>
      </c>
      <c r="AP133">
        <v>0</v>
      </c>
      <c r="AQ133">
        <v>0</v>
      </c>
      <c r="AR133">
        <v>0</v>
      </c>
      <c r="AS133" t="s">
        <v>6</v>
      </c>
      <c r="AT133">
        <v>100</v>
      </c>
      <c r="AU133" t="s">
        <v>6</v>
      </c>
      <c r="AV133">
        <v>0</v>
      </c>
      <c r="AW133">
        <v>1</v>
      </c>
      <c r="AX133">
        <v>-1</v>
      </c>
      <c r="AY133">
        <v>0</v>
      </c>
      <c r="AZ133">
        <v>0</v>
      </c>
      <c r="BA133" t="s">
        <v>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Y133*Source!I78</f>
        <v>7.0000000000000009</v>
      </c>
      <c r="CY133">
        <f>AA133</f>
        <v>17.71</v>
      </c>
      <c r="CZ133">
        <f>AE133</f>
        <v>17.71</v>
      </c>
      <c r="DA133">
        <f>AI133</f>
        <v>1</v>
      </c>
      <c r="DB133">
        <v>0</v>
      </c>
    </row>
    <row r="134" spans="1:106" x14ac:dyDescent="0.2">
      <c r="A134">
        <f>ROW(Source!A79)</f>
        <v>79</v>
      </c>
      <c r="B134">
        <v>16688586</v>
      </c>
      <c r="C134">
        <v>16689697</v>
      </c>
      <c r="D134">
        <v>15435683</v>
      </c>
      <c r="E134">
        <v>1</v>
      </c>
      <c r="F134">
        <v>1</v>
      </c>
      <c r="G134">
        <v>1</v>
      </c>
      <c r="H134">
        <v>1</v>
      </c>
      <c r="I134" t="s">
        <v>1137</v>
      </c>
      <c r="J134" t="s">
        <v>6</v>
      </c>
      <c r="K134" t="s">
        <v>1138</v>
      </c>
      <c r="L134">
        <v>1191</v>
      </c>
      <c r="N134">
        <v>1013</v>
      </c>
      <c r="O134" t="s">
        <v>1090</v>
      </c>
      <c r="P134" t="s">
        <v>1090</v>
      </c>
      <c r="Q134">
        <v>1</v>
      </c>
      <c r="W134">
        <v>0</v>
      </c>
      <c r="X134">
        <v>-598469600</v>
      </c>
      <c r="Y134">
        <v>14.719999999999999</v>
      </c>
      <c r="AA134">
        <v>0</v>
      </c>
      <c r="AB134">
        <v>0</v>
      </c>
      <c r="AC134">
        <v>0</v>
      </c>
      <c r="AD134">
        <v>66.239999999999995</v>
      </c>
      <c r="AE134">
        <v>0</v>
      </c>
      <c r="AF134">
        <v>0</v>
      </c>
      <c r="AG134">
        <v>0</v>
      </c>
      <c r="AH134">
        <v>9.2899999999999991</v>
      </c>
      <c r="AI134">
        <v>1</v>
      </c>
      <c r="AJ134">
        <v>1</v>
      </c>
      <c r="AK134">
        <v>1</v>
      </c>
      <c r="AL134">
        <v>7.13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12.8</v>
      </c>
      <c r="AU134" t="s">
        <v>97</v>
      </c>
      <c r="AV134">
        <v>1</v>
      </c>
      <c r="AW134">
        <v>2</v>
      </c>
      <c r="AX134">
        <v>16689698</v>
      </c>
      <c r="AY134">
        <v>1</v>
      </c>
      <c r="AZ134">
        <v>0</v>
      </c>
      <c r="BA134">
        <v>145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Y134*Source!I79</f>
        <v>1.0304</v>
      </c>
      <c r="CY134">
        <f>AD134</f>
        <v>66.239999999999995</v>
      </c>
      <c r="CZ134">
        <f>AH134</f>
        <v>9.2899999999999991</v>
      </c>
      <c r="DA134">
        <f>AL134</f>
        <v>7.13</v>
      </c>
      <c r="DB134">
        <v>0</v>
      </c>
    </row>
    <row r="135" spans="1:106" x14ac:dyDescent="0.2">
      <c r="A135">
        <f>ROW(Source!A79)</f>
        <v>79</v>
      </c>
      <c r="B135">
        <v>16688586</v>
      </c>
      <c r="C135">
        <v>16689697</v>
      </c>
      <c r="D135">
        <v>15430395</v>
      </c>
      <c r="E135">
        <v>1</v>
      </c>
      <c r="F135">
        <v>1</v>
      </c>
      <c r="G135">
        <v>1</v>
      </c>
      <c r="H135">
        <v>1</v>
      </c>
      <c r="I135" t="s">
        <v>1091</v>
      </c>
      <c r="J135" t="s">
        <v>6</v>
      </c>
      <c r="K135" t="s">
        <v>1092</v>
      </c>
      <c r="L135">
        <v>1191</v>
      </c>
      <c r="N135">
        <v>1013</v>
      </c>
      <c r="O135" t="s">
        <v>1090</v>
      </c>
      <c r="P135" t="s">
        <v>1090</v>
      </c>
      <c r="Q135">
        <v>1</v>
      </c>
      <c r="W135">
        <v>0</v>
      </c>
      <c r="X135">
        <v>-1417349443</v>
      </c>
      <c r="Y135">
        <v>0.05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7.13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0.05</v>
      </c>
      <c r="AU135" t="s">
        <v>6</v>
      </c>
      <c r="AV135">
        <v>2</v>
      </c>
      <c r="AW135">
        <v>2</v>
      </c>
      <c r="AX135">
        <v>16689699</v>
      </c>
      <c r="AY135">
        <v>1</v>
      </c>
      <c r="AZ135">
        <v>2048</v>
      </c>
      <c r="BA135">
        <v>146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Y135*Source!I79</f>
        <v>3.5000000000000005E-3</v>
      </c>
      <c r="CY135">
        <f>AD135</f>
        <v>0</v>
      </c>
      <c r="CZ135">
        <f>AH135</f>
        <v>0</v>
      </c>
      <c r="DA135">
        <f>AL135</f>
        <v>1</v>
      </c>
      <c r="DB135">
        <v>0</v>
      </c>
    </row>
    <row r="136" spans="1:106" x14ac:dyDescent="0.2">
      <c r="A136">
        <f>ROW(Source!A79)</f>
        <v>79</v>
      </c>
      <c r="B136">
        <v>16688586</v>
      </c>
      <c r="C136">
        <v>16689697</v>
      </c>
      <c r="D136">
        <v>15249073</v>
      </c>
      <c r="E136">
        <v>1</v>
      </c>
      <c r="F136">
        <v>1</v>
      </c>
      <c r="G136">
        <v>1</v>
      </c>
      <c r="H136">
        <v>2</v>
      </c>
      <c r="I136" t="s">
        <v>1099</v>
      </c>
      <c r="J136" t="s">
        <v>1100</v>
      </c>
      <c r="K136" t="s">
        <v>1101</v>
      </c>
      <c r="L136">
        <v>1368</v>
      </c>
      <c r="N136">
        <v>1011</v>
      </c>
      <c r="O136" t="s">
        <v>1096</v>
      </c>
      <c r="P136" t="s">
        <v>1096</v>
      </c>
      <c r="Q136">
        <v>1</v>
      </c>
      <c r="W136">
        <v>0</v>
      </c>
      <c r="X136">
        <v>1372534845</v>
      </c>
      <c r="Y136">
        <v>6.25E-2</v>
      </c>
      <c r="AA136">
        <v>0</v>
      </c>
      <c r="AB136">
        <v>468.51</v>
      </c>
      <c r="AC136">
        <v>11.6</v>
      </c>
      <c r="AD136">
        <v>0</v>
      </c>
      <c r="AE136">
        <v>0</v>
      </c>
      <c r="AF136">
        <v>65.709999999999994</v>
      </c>
      <c r="AG136">
        <v>11.6</v>
      </c>
      <c r="AH136">
        <v>0</v>
      </c>
      <c r="AI136">
        <v>1</v>
      </c>
      <c r="AJ136">
        <v>7.13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</v>
      </c>
      <c r="AT136">
        <v>0.05</v>
      </c>
      <c r="AU136" t="s">
        <v>96</v>
      </c>
      <c r="AV136">
        <v>0</v>
      </c>
      <c r="AW136">
        <v>2</v>
      </c>
      <c r="AX136">
        <v>16689700</v>
      </c>
      <c r="AY136">
        <v>1</v>
      </c>
      <c r="AZ136">
        <v>0</v>
      </c>
      <c r="BA136">
        <v>147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Y136*Source!I79</f>
        <v>4.3750000000000004E-3</v>
      </c>
      <c r="CY136">
        <f>AB136</f>
        <v>468.51</v>
      </c>
      <c r="CZ136">
        <f>AF136</f>
        <v>65.709999999999994</v>
      </c>
      <c r="DA136">
        <f>AJ136</f>
        <v>7.13</v>
      </c>
      <c r="DB136">
        <v>0</v>
      </c>
    </row>
    <row r="137" spans="1:106" x14ac:dyDescent="0.2">
      <c r="A137">
        <f>ROW(Source!A79)</f>
        <v>79</v>
      </c>
      <c r="B137">
        <v>16688586</v>
      </c>
      <c r="C137">
        <v>16689697</v>
      </c>
      <c r="D137">
        <v>15162348</v>
      </c>
      <c r="E137">
        <v>17</v>
      </c>
      <c r="F137">
        <v>1</v>
      </c>
      <c r="G137">
        <v>1</v>
      </c>
      <c r="H137">
        <v>3</v>
      </c>
      <c r="I137" t="s">
        <v>102</v>
      </c>
      <c r="J137" t="s">
        <v>6</v>
      </c>
      <c r="K137" t="s">
        <v>103</v>
      </c>
      <c r="L137">
        <v>1348</v>
      </c>
      <c r="N137">
        <v>1009</v>
      </c>
      <c r="O137" t="s">
        <v>86</v>
      </c>
      <c r="P137" t="s">
        <v>86</v>
      </c>
      <c r="Q137">
        <v>1000</v>
      </c>
      <c r="W137">
        <v>0</v>
      </c>
      <c r="X137">
        <v>1763388316</v>
      </c>
      <c r="Y137">
        <v>4.0000000000000001E-3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7.13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4.0000000000000001E-3</v>
      </c>
      <c r="AU137" t="s">
        <v>6</v>
      </c>
      <c r="AV137">
        <v>0</v>
      </c>
      <c r="AW137">
        <v>2</v>
      </c>
      <c r="AX137">
        <v>16689702</v>
      </c>
      <c r="AY137">
        <v>1</v>
      </c>
      <c r="AZ137">
        <v>6144</v>
      </c>
      <c r="BA137">
        <v>149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Y137*Source!I79</f>
        <v>2.8000000000000003E-4</v>
      </c>
      <c r="CY137">
        <f>AA137</f>
        <v>0</v>
      </c>
      <c r="CZ137">
        <f>AE137</f>
        <v>0</v>
      </c>
      <c r="DA137">
        <f>AI137</f>
        <v>7.13</v>
      </c>
      <c r="DB137">
        <v>0</v>
      </c>
    </row>
    <row r="138" spans="1:106" x14ac:dyDescent="0.2">
      <c r="A138">
        <f>ROW(Source!A79)</f>
        <v>79</v>
      </c>
      <c r="B138">
        <v>16688586</v>
      </c>
      <c r="C138">
        <v>16689697</v>
      </c>
      <c r="D138">
        <v>15192881</v>
      </c>
      <c r="E138">
        <v>1</v>
      </c>
      <c r="F138">
        <v>1</v>
      </c>
      <c r="G138">
        <v>1</v>
      </c>
      <c r="H138">
        <v>3</v>
      </c>
      <c r="I138" t="s">
        <v>141</v>
      </c>
      <c r="J138" t="s">
        <v>144</v>
      </c>
      <c r="K138" t="s">
        <v>142</v>
      </c>
      <c r="L138">
        <v>1301</v>
      </c>
      <c r="N138">
        <v>1003</v>
      </c>
      <c r="O138" t="s">
        <v>143</v>
      </c>
      <c r="P138" t="s">
        <v>143</v>
      </c>
      <c r="Q138">
        <v>1</v>
      </c>
      <c r="W138">
        <v>0</v>
      </c>
      <c r="X138">
        <v>-570159016</v>
      </c>
      <c r="Y138">
        <v>100</v>
      </c>
      <c r="AA138">
        <v>126.27</v>
      </c>
      <c r="AB138">
        <v>0</v>
      </c>
      <c r="AC138">
        <v>0</v>
      </c>
      <c r="AD138">
        <v>0</v>
      </c>
      <c r="AE138">
        <v>17.71</v>
      </c>
      <c r="AF138">
        <v>0</v>
      </c>
      <c r="AG138">
        <v>0</v>
      </c>
      <c r="AH138">
        <v>0</v>
      </c>
      <c r="AI138">
        <v>7.13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6</v>
      </c>
      <c r="AT138">
        <v>100</v>
      </c>
      <c r="AU138" t="s">
        <v>6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Y138*Source!I79</f>
        <v>7.0000000000000009</v>
      </c>
      <c r="CY138">
        <f>AA138</f>
        <v>126.27</v>
      </c>
      <c r="CZ138">
        <f>AE138</f>
        <v>17.71</v>
      </c>
      <c r="DA138">
        <f>AI138</f>
        <v>7.13</v>
      </c>
      <c r="DB138">
        <v>0</v>
      </c>
    </row>
    <row r="139" spans="1:106" x14ac:dyDescent="0.2">
      <c r="A139">
        <f>ROW(Source!A84)</f>
        <v>84</v>
      </c>
      <c r="B139">
        <v>16688585</v>
      </c>
      <c r="C139">
        <v>16689709</v>
      </c>
      <c r="D139">
        <v>15432236</v>
      </c>
      <c r="E139">
        <v>1</v>
      </c>
      <c r="F139">
        <v>1</v>
      </c>
      <c r="G139">
        <v>1</v>
      </c>
      <c r="H139">
        <v>1</v>
      </c>
      <c r="I139" t="s">
        <v>1153</v>
      </c>
      <c r="J139" t="s">
        <v>6</v>
      </c>
      <c r="K139" t="s">
        <v>1154</v>
      </c>
      <c r="L139">
        <v>1191</v>
      </c>
      <c r="N139">
        <v>1013</v>
      </c>
      <c r="O139" t="s">
        <v>1090</v>
      </c>
      <c r="P139" t="s">
        <v>1090</v>
      </c>
      <c r="Q139">
        <v>1</v>
      </c>
      <c r="W139">
        <v>0</v>
      </c>
      <c r="X139">
        <v>-509590494</v>
      </c>
      <c r="Y139">
        <v>8.9930000000000003</v>
      </c>
      <c r="AA139">
        <v>0</v>
      </c>
      <c r="AB139">
        <v>0</v>
      </c>
      <c r="AC139">
        <v>0</v>
      </c>
      <c r="AD139">
        <v>8.17</v>
      </c>
      <c r="AE139">
        <v>0</v>
      </c>
      <c r="AF139">
        <v>0</v>
      </c>
      <c r="AG139">
        <v>0</v>
      </c>
      <c r="AH139">
        <v>8.17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7.82</v>
      </c>
      <c r="AU139" t="s">
        <v>97</v>
      </c>
      <c r="AV139">
        <v>1</v>
      </c>
      <c r="AW139">
        <v>2</v>
      </c>
      <c r="AX139">
        <v>16689710</v>
      </c>
      <c r="AY139">
        <v>1</v>
      </c>
      <c r="AZ139">
        <v>0</v>
      </c>
      <c r="BA139">
        <v>151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Y139*Source!I84</f>
        <v>5.5037159999999998</v>
      </c>
      <c r="CY139">
        <f>AD139</f>
        <v>8.17</v>
      </c>
      <c r="CZ139">
        <f>AH139</f>
        <v>8.17</v>
      </c>
      <c r="DA139">
        <f>AL139</f>
        <v>1</v>
      </c>
      <c r="DB139">
        <v>0</v>
      </c>
    </row>
    <row r="140" spans="1:106" x14ac:dyDescent="0.2">
      <c r="A140">
        <f>ROW(Source!A84)</f>
        <v>84</v>
      </c>
      <c r="B140">
        <v>16688585</v>
      </c>
      <c r="C140">
        <v>16689709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1091</v>
      </c>
      <c r="J140" t="s">
        <v>6</v>
      </c>
      <c r="K140" t="s">
        <v>1092</v>
      </c>
      <c r="L140">
        <v>1191</v>
      </c>
      <c r="N140">
        <v>1013</v>
      </c>
      <c r="O140" t="s">
        <v>1090</v>
      </c>
      <c r="P140" t="s">
        <v>1090</v>
      </c>
      <c r="Q140">
        <v>1</v>
      </c>
      <c r="W140">
        <v>0</v>
      </c>
      <c r="X140">
        <v>-1417349443</v>
      </c>
      <c r="Y140">
        <v>0.04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0.04</v>
      </c>
      <c r="AU140" t="s">
        <v>6</v>
      </c>
      <c r="AV140">
        <v>2</v>
      </c>
      <c r="AW140">
        <v>2</v>
      </c>
      <c r="AX140">
        <v>16689711</v>
      </c>
      <c r="AY140">
        <v>1</v>
      </c>
      <c r="AZ140">
        <v>2048</v>
      </c>
      <c r="BA140">
        <v>152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Y140*Source!I84</f>
        <v>2.4480000000000002E-2</v>
      </c>
      <c r="CY140">
        <f>AD140</f>
        <v>0</v>
      </c>
      <c r="CZ140">
        <f>AH140</f>
        <v>0</v>
      </c>
      <c r="DA140">
        <f>AL140</f>
        <v>1</v>
      </c>
      <c r="DB140">
        <v>0</v>
      </c>
    </row>
    <row r="141" spans="1:106" x14ac:dyDescent="0.2">
      <c r="A141">
        <f>ROW(Source!A84)</f>
        <v>84</v>
      </c>
      <c r="B141">
        <v>16688585</v>
      </c>
      <c r="C141">
        <v>16689709</v>
      </c>
      <c r="D141">
        <v>15249073</v>
      </c>
      <c r="E141">
        <v>1</v>
      </c>
      <c r="F141">
        <v>1</v>
      </c>
      <c r="G141">
        <v>1</v>
      </c>
      <c r="H141">
        <v>2</v>
      </c>
      <c r="I141" t="s">
        <v>1099</v>
      </c>
      <c r="J141" t="s">
        <v>1100</v>
      </c>
      <c r="K141" t="s">
        <v>1101</v>
      </c>
      <c r="L141">
        <v>1368</v>
      </c>
      <c r="N141">
        <v>1011</v>
      </c>
      <c r="O141" t="s">
        <v>1096</v>
      </c>
      <c r="P141" t="s">
        <v>1096</v>
      </c>
      <c r="Q141">
        <v>1</v>
      </c>
      <c r="W141">
        <v>0</v>
      </c>
      <c r="X141">
        <v>1372534845</v>
      </c>
      <c r="Y141">
        <v>0.05</v>
      </c>
      <c r="AA141">
        <v>0</v>
      </c>
      <c r="AB141">
        <v>65.709999999999994</v>
      </c>
      <c r="AC141">
        <v>11.6</v>
      </c>
      <c r="AD141">
        <v>0</v>
      </c>
      <c r="AE141">
        <v>0</v>
      </c>
      <c r="AF141">
        <v>65.709999999999994</v>
      </c>
      <c r="AG141">
        <v>11.6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0.04</v>
      </c>
      <c r="AU141" t="s">
        <v>96</v>
      </c>
      <c r="AV141">
        <v>0</v>
      </c>
      <c r="AW141">
        <v>2</v>
      </c>
      <c r="AX141">
        <v>16689712</v>
      </c>
      <c r="AY141">
        <v>1</v>
      </c>
      <c r="AZ141">
        <v>0</v>
      </c>
      <c r="BA141">
        <v>153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Y141*Source!I84</f>
        <v>3.0600000000000002E-2</v>
      </c>
      <c r="CY141">
        <f>AB141</f>
        <v>65.709999999999994</v>
      </c>
      <c r="CZ141">
        <f>AF141</f>
        <v>65.709999999999994</v>
      </c>
      <c r="DA141">
        <f>AJ141</f>
        <v>1</v>
      </c>
      <c r="DB141">
        <v>0</v>
      </c>
    </row>
    <row r="142" spans="1:106" x14ac:dyDescent="0.2">
      <c r="A142">
        <f>ROW(Source!A84)</f>
        <v>84</v>
      </c>
      <c r="B142">
        <v>16688585</v>
      </c>
      <c r="C142">
        <v>16689709</v>
      </c>
      <c r="D142">
        <v>15170039</v>
      </c>
      <c r="E142">
        <v>1</v>
      </c>
      <c r="F142">
        <v>1</v>
      </c>
      <c r="G142">
        <v>1</v>
      </c>
      <c r="H142">
        <v>3</v>
      </c>
      <c r="I142" t="s">
        <v>1102</v>
      </c>
      <c r="J142" t="s">
        <v>1103</v>
      </c>
      <c r="K142" t="s">
        <v>1104</v>
      </c>
      <c r="L142">
        <v>1348</v>
      </c>
      <c r="N142">
        <v>1009</v>
      </c>
      <c r="O142" t="s">
        <v>86</v>
      </c>
      <c r="P142" t="s">
        <v>86</v>
      </c>
      <c r="Q142">
        <v>1000</v>
      </c>
      <c r="W142">
        <v>0</v>
      </c>
      <c r="X142">
        <v>1174701286</v>
      </c>
      <c r="Y142">
        <v>7.1000000000000002E-4</v>
      </c>
      <c r="AA142">
        <v>11978</v>
      </c>
      <c r="AB142">
        <v>0</v>
      </c>
      <c r="AC142">
        <v>0</v>
      </c>
      <c r="AD142">
        <v>0</v>
      </c>
      <c r="AE142">
        <v>11978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7.1000000000000002E-4</v>
      </c>
      <c r="AU142" t="s">
        <v>6</v>
      </c>
      <c r="AV142">
        <v>0</v>
      </c>
      <c r="AW142">
        <v>2</v>
      </c>
      <c r="AX142">
        <v>16689713</v>
      </c>
      <c r="AY142">
        <v>1</v>
      </c>
      <c r="AZ142">
        <v>0</v>
      </c>
      <c r="BA142">
        <v>154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Y142*Source!I84</f>
        <v>4.3451999999999998E-4</v>
      </c>
      <c r="CY142">
        <f>AA142</f>
        <v>11978</v>
      </c>
      <c r="CZ142">
        <f>AE142</f>
        <v>11978</v>
      </c>
      <c r="DA142">
        <f>AI142</f>
        <v>1</v>
      </c>
      <c r="DB142">
        <v>0</v>
      </c>
    </row>
    <row r="143" spans="1:106" x14ac:dyDescent="0.2">
      <c r="A143">
        <f>ROW(Source!A84)</f>
        <v>84</v>
      </c>
      <c r="B143">
        <v>16688585</v>
      </c>
      <c r="C143">
        <v>16689709</v>
      </c>
      <c r="D143">
        <v>15162185</v>
      </c>
      <c r="E143">
        <v>17</v>
      </c>
      <c r="F143">
        <v>1</v>
      </c>
      <c r="G143">
        <v>1</v>
      </c>
      <c r="H143">
        <v>3</v>
      </c>
      <c r="I143" t="s">
        <v>151</v>
      </c>
      <c r="J143" t="s">
        <v>6</v>
      </c>
      <c r="K143" t="s">
        <v>152</v>
      </c>
      <c r="L143">
        <v>1301</v>
      </c>
      <c r="N143">
        <v>1003</v>
      </c>
      <c r="O143" t="s">
        <v>143</v>
      </c>
      <c r="P143" t="s">
        <v>143</v>
      </c>
      <c r="Q143">
        <v>1</v>
      </c>
      <c r="W143">
        <v>0</v>
      </c>
      <c r="X143">
        <v>1542502361</v>
      </c>
      <c r="Y143">
        <v>112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6</v>
      </c>
      <c r="AT143">
        <v>112</v>
      </c>
      <c r="AU143" t="s">
        <v>6</v>
      </c>
      <c r="AV143">
        <v>0</v>
      </c>
      <c r="AW143">
        <v>2</v>
      </c>
      <c r="AX143">
        <v>16689714</v>
      </c>
      <c r="AY143">
        <v>1</v>
      </c>
      <c r="AZ143">
        <v>0</v>
      </c>
      <c r="BA143">
        <v>155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Y143*Source!I84</f>
        <v>68.543999999999997</v>
      </c>
      <c r="CY143">
        <f>AA143</f>
        <v>0</v>
      </c>
      <c r="CZ143">
        <f>AE143</f>
        <v>0</v>
      </c>
      <c r="DA143">
        <f>AI143</f>
        <v>1</v>
      </c>
      <c r="DB143">
        <v>0</v>
      </c>
    </row>
    <row r="144" spans="1:106" x14ac:dyDescent="0.2">
      <c r="A144">
        <f>ROW(Source!A84)</f>
        <v>84</v>
      </c>
      <c r="B144">
        <v>16688585</v>
      </c>
      <c r="C144">
        <v>16689709</v>
      </c>
      <c r="D144">
        <v>15195506</v>
      </c>
      <c r="E144">
        <v>1</v>
      </c>
      <c r="F144">
        <v>1</v>
      </c>
      <c r="G144">
        <v>1</v>
      </c>
      <c r="H144">
        <v>3</v>
      </c>
      <c r="I144" t="s">
        <v>154</v>
      </c>
      <c r="J144" t="s">
        <v>156</v>
      </c>
      <c r="K144" t="s">
        <v>155</v>
      </c>
      <c r="L144">
        <v>1301</v>
      </c>
      <c r="N144">
        <v>1003</v>
      </c>
      <c r="O144" t="s">
        <v>143</v>
      </c>
      <c r="P144" t="s">
        <v>143</v>
      </c>
      <c r="Q144">
        <v>1</v>
      </c>
      <c r="W144">
        <v>0</v>
      </c>
      <c r="X144">
        <v>1273548754</v>
      </c>
      <c r="Y144">
        <v>83.333332999999996</v>
      </c>
      <c r="AA144">
        <v>3.93</v>
      </c>
      <c r="AB144">
        <v>0</v>
      </c>
      <c r="AC144">
        <v>0</v>
      </c>
      <c r="AD144">
        <v>0</v>
      </c>
      <c r="AE144">
        <v>3.93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6</v>
      </c>
      <c r="AT144">
        <v>83.333332999999996</v>
      </c>
      <c r="AU144" t="s">
        <v>6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Y144*Source!I84</f>
        <v>50.999999795999997</v>
      </c>
      <c r="CY144">
        <f>AA144</f>
        <v>3.93</v>
      </c>
      <c r="CZ144">
        <f>AE144</f>
        <v>3.93</v>
      </c>
      <c r="DA144">
        <f>AI144</f>
        <v>1</v>
      </c>
      <c r="DB144">
        <v>0</v>
      </c>
    </row>
    <row r="145" spans="1:106" x14ac:dyDescent="0.2">
      <c r="A145">
        <f>ROW(Source!A84)</f>
        <v>84</v>
      </c>
      <c r="B145">
        <v>16688585</v>
      </c>
      <c r="C145">
        <v>16689709</v>
      </c>
      <c r="D145">
        <v>15197637</v>
      </c>
      <c r="E145">
        <v>1</v>
      </c>
      <c r="F145">
        <v>1</v>
      </c>
      <c r="G145">
        <v>1</v>
      </c>
      <c r="H145">
        <v>3</v>
      </c>
      <c r="I145" t="s">
        <v>158</v>
      </c>
      <c r="J145" t="s">
        <v>160</v>
      </c>
      <c r="K145" t="s">
        <v>159</v>
      </c>
      <c r="L145">
        <v>1301</v>
      </c>
      <c r="N145">
        <v>1003</v>
      </c>
      <c r="O145" t="s">
        <v>143</v>
      </c>
      <c r="P145" t="s">
        <v>143</v>
      </c>
      <c r="Q145">
        <v>1</v>
      </c>
      <c r="W145">
        <v>0</v>
      </c>
      <c r="X145">
        <v>1235396721</v>
      </c>
      <c r="Y145">
        <v>16.666667</v>
      </c>
      <c r="AA145">
        <v>33.380000000000003</v>
      </c>
      <c r="AB145">
        <v>0</v>
      </c>
      <c r="AC145">
        <v>0</v>
      </c>
      <c r="AD145">
        <v>0</v>
      </c>
      <c r="AE145">
        <v>33.380000000000003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6</v>
      </c>
      <c r="AT145">
        <v>16.666667</v>
      </c>
      <c r="AU145" t="s">
        <v>6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Y145*Source!I84</f>
        <v>10.200000204</v>
      </c>
      <c r="CY145">
        <f>AA145</f>
        <v>33.380000000000003</v>
      </c>
      <c r="CZ145">
        <f>AE145</f>
        <v>33.380000000000003</v>
      </c>
      <c r="DA145">
        <f>AI145</f>
        <v>1</v>
      </c>
      <c r="DB145">
        <v>0</v>
      </c>
    </row>
    <row r="146" spans="1:106" x14ac:dyDescent="0.2">
      <c r="A146">
        <f>ROW(Source!A85)</f>
        <v>85</v>
      </c>
      <c r="B146">
        <v>16688586</v>
      </c>
      <c r="C146">
        <v>16689709</v>
      </c>
      <c r="D146">
        <v>15432236</v>
      </c>
      <c r="E146">
        <v>1</v>
      </c>
      <c r="F146">
        <v>1</v>
      </c>
      <c r="G146">
        <v>1</v>
      </c>
      <c r="H146">
        <v>1</v>
      </c>
      <c r="I146" t="s">
        <v>1153</v>
      </c>
      <c r="J146" t="s">
        <v>6</v>
      </c>
      <c r="K146" t="s">
        <v>1154</v>
      </c>
      <c r="L146">
        <v>1191</v>
      </c>
      <c r="N146">
        <v>1013</v>
      </c>
      <c r="O146" t="s">
        <v>1090</v>
      </c>
      <c r="P146" t="s">
        <v>1090</v>
      </c>
      <c r="Q146">
        <v>1</v>
      </c>
      <c r="W146">
        <v>0</v>
      </c>
      <c r="X146">
        <v>-509590494</v>
      </c>
      <c r="Y146">
        <v>8.9930000000000003</v>
      </c>
      <c r="AA146">
        <v>0</v>
      </c>
      <c r="AB146">
        <v>0</v>
      </c>
      <c r="AC146">
        <v>0</v>
      </c>
      <c r="AD146">
        <v>58.25</v>
      </c>
      <c r="AE146">
        <v>0</v>
      </c>
      <c r="AF146">
        <v>0</v>
      </c>
      <c r="AG146">
        <v>0</v>
      </c>
      <c r="AH146">
        <v>8.17</v>
      </c>
      <c r="AI146">
        <v>1</v>
      </c>
      <c r="AJ146">
        <v>1</v>
      </c>
      <c r="AK146">
        <v>1</v>
      </c>
      <c r="AL146">
        <v>7.13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</v>
      </c>
      <c r="AT146">
        <v>7.82</v>
      </c>
      <c r="AU146" t="s">
        <v>97</v>
      </c>
      <c r="AV146">
        <v>1</v>
      </c>
      <c r="AW146">
        <v>2</v>
      </c>
      <c r="AX146">
        <v>16689710</v>
      </c>
      <c r="AY146">
        <v>1</v>
      </c>
      <c r="AZ146">
        <v>0</v>
      </c>
      <c r="BA146">
        <v>156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Y146*Source!I85</f>
        <v>5.5037159999999998</v>
      </c>
      <c r="CY146">
        <f>AD146</f>
        <v>58.25</v>
      </c>
      <c r="CZ146">
        <f>AH146</f>
        <v>8.17</v>
      </c>
      <c r="DA146">
        <f>AL146</f>
        <v>7.13</v>
      </c>
      <c r="DB146">
        <v>0</v>
      </c>
    </row>
    <row r="147" spans="1:106" x14ac:dyDescent="0.2">
      <c r="A147">
        <f>ROW(Source!A85)</f>
        <v>85</v>
      </c>
      <c r="B147">
        <v>16688586</v>
      </c>
      <c r="C147">
        <v>16689709</v>
      </c>
      <c r="D147">
        <v>15430395</v>
      </c>
      <c r="E147">
        <v>1</v>
      </c>
      <c r="F147">
        <v>1</v>
      </c>
      <c r="G147">
        <v>1</v>
      </c>
      <c r="H147">
        <v>1</v>
      </c>
      <c r="I147" t="s">
        <v>1091</v>
      </c>
      <c r="J147" t="s">
        <v>6</v>
      </c>
      <c r="K147" t="s">
        <v>1092</v>
      </c>
      <c r="L147">
        <v>1191</v>
      </c>
      <c r="N147">
        <v>1013</v>
      </c>
      <c r="O147" t="s">
        <v>1090</v>
      </c>
      <c r="P147" t="s">
        <v>1090</v>
      </c>
      <c r="Q147">
        <v>1</v>
      </c>
      <c r="W147">
        <v>0</v>
      </c>
      <c r="X147">
        <v>-1417349443</v>
      </c>
      <c r="Y147">
        <v>0.04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7.13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0.04</v>
      </c>
      <c r="AU147" t="s">
        <v>6</v>
      </c>
      <c r="AV147">
        <v>2</v>
      </c>
      <c r="AW147">
        <v>2</v>
      </c>
      <c r="AX147">
        <v>16689711</v>
      </c>
      <c r="AY147">
        <v>1</v>
      </c>
      <c r="AZ147">
        <v>2048</v>
      </c>
      <c r="BA147">
        <v>157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Y147*Source!I85</f>
        <v>2.4480000000000002E-2</v>
      </c>
      <c r="CY147">
        <f>AD147</f>
        <v>0</v>
      </c>
      <c r="CZ147">
        <f>AH147</f>
        <v>0</v>
      </c>
      <c r="DA147">
        <f>AL147</f>
        <v>1</v>
      </c>
      <c r="DB147">
        <v>0</v>
      </c>
    </row>
    <row r="148" spans="1:106" x14ac:dyDescent="0.2">
      <c r="A148">
        <f>ROW(Source!A85)</f>
        <v>85</v>
      </c>
      <c r="B148">
        <v>16688586</v>
      </c>
      <c r="C148">
        <v>16689709</v>
      </c>
      <c r="D148">
        <v>15249073</v>
      </c>
      <c r="E148">
        <v>1</v>
      </c>
      <c r="F148">
        <v>1</v>
      </c>
      <c r="G148">
        <v>1</v>
      </c>
      <c r="H148">
        <v>2</v>
      </c>
      <c r="I148" t="s">
        <v>1099</v>
      </c>
      <c r="J148" t="s">
        <v>1100</v>
      </c>
      <c r="K148" t="s">
        <v>1101</v>
      </c>
      <c r="L148">
        <v>1368</v>
      </c>
      <c r="N148">
        <v>1011</v>
      </c>
      <c r="O148" t="s">
        <v>1096</v>
      </c>
      <c r="P148" t="s">
        <v>1096</v>
      </c>
      <c r="Q148">
        <v>1</v>
      </c>
      <c r="W148">
        <v>0</v>
      </c>
      <c r="X148">
        <v>1372534845</v>
      </c>
      <c r="Y148">
        <v>0.05</v>
      </c>
      <c r="AA148">
        <v>0</v>
      </c>
      <c r="AB148">
        <v>468.51</v>
      </c>
      <c r="AC148">
        <v>11.6</v>
      </c>
      <c r="AD148">
        <v>0</v>
      </c>
      <c r="AE148">
        <v>0</v>
      </c>
      <c r="AF148">
        <v>65.709999999999994</v>
      </c>
      <c r="AG148">
        <v>11.6</v>
      </c>
      <c r="AH148">
        <v>0</v>
      </c>
      <c r="AI148">
        <v>1</v>
      </c>
      <c r="AJ148">
        <v>7.13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</v>
      </c>
      <c r="AT148">
        <v>0.04</v>
      </c>
      <c r="AU148" t="s">
        <v>96</v>
      </c>
      <c r="AV148">
        <v>0</v>
      </c>
      <c r="AW148">
        <v>2</v>
      </c>
      <c r="AX148">
        <v>16689712</v>
      </c>
      <c r="AY148">
        <v>1</v>
      </c>
      <c r="AZ148">
        <v>0</v>
      </c>
      <c r="BA148">
        <v>158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Y148*Source!I85</f>
        <v>3.0600000000000002E-2</v>
      </c>
      <c r="CY148">
        <f>AB148</f>
        <v>468.51</v>
      </c>
      <c r="CZ148">
        <f>AF148</f>
        <v>65.709999999999994</v>
      </c>
      <c r="DA148">
        <f>AJ148</f>
        <v>7.13</v>
      </c>
      <c r="DB148">
        <v>0</v>
      </c>
    </row>
    <row r="149" spans="1:106" x14ac:dyDescent="0.2">
      <c r="A149">
        <f>ROW(Source!A85)</f>
        <v>85</v>
      </c>
      <c r="B149">
        <v>16688586</v>
      </c>
      <c r="C149">
        <v>16689709</v>
      </c>
      <c r="D149">
        <v>15170039</v>
      </c>
      <c r="E149">
        <v>1</v>
      </c>
      <c r="F149">
        <v>1</v>
      </c>
      <c r="G149">
        <v>1</v>
      </c>
      <c r="H149">
        <v>3</v>
      </c>
      <c r="I149" t="s">
        <v>1102</v>
      </c>
      <c r="J149" t="s">
        <v>1103</v>
      </c>
      <c r="K149" t="s">
        <v>1104</v>
      </c>
      <c r="L149">
        <v>1348</v>
      </c>
      <c r="N149">
        <v>1009</v>
      </c>
      <c r="O149" t="s">
        <v>86</v>
      </c>
      <c r="P149" t="s">
        <v>86</v>
      </c>
      <c r="Q149">
        <v>1000</v>
      </c>
      <c r="W149">
        <v>0</v>
      </c>
      <c r="X149">
        <v>1174701286</v>
      </c>
      <c r="Y149">
        <v>7.1000000000000002E-4</v>
      </c>
      <c r="AA149">
        <v>85403.14</v>
      </c>
      <c r="AB149">
        <v>0</v>
      </c>
      <c r="AC149">
        <v>0</v>
      </c>
      <c r="AD149">
        <v>0</v>
      </c>
      <c r="AE149">
        <v>11978</v>
      </c>
      <c r="AF149">
        <v>0</v>
      </c>
      <c r="AG149">
        <v>0</v>
      </c>
      <c r="AH149">
        <v>0</v>
      </c>
      <c r="AI149">
        <v>7.13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7.1000000000000002E-4</v>
      </c>
      <c r="AU149" t="s">
        <v>6</v>
      </c>
      <c r="AV149">
        <v>0</v>
      </c>
      <c r="AW149">
        <v>2</v>
      </c>
      <c r="AX149">
        <v>16689713</v>
      </c>
      <c r="AY149">
        <v>1</v>
      </c>
      <c r="AZ149">
        <v>0</v>
      </c>
      <c r="BA149">
        <v>159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Y149*Source!I85</f>
        <v>4.3451999999999998E-4</v>
      </c>
      <c r="CY149">
        <f>AA149</f>
        <v>85403.14</v>
      </c>
      <c r="CZ149">
        <f>AE149</f>
        <v>11978</v>
      </c>
      <c r="DA149">
        <f>AI149</f>
        <v>7.13</v>
      </c>
      <c r="DB149">
        <v>0</v>
      </c>
    </row>
    <row r="150" spans="1:106" x14ac:dyDescent="0.2">
      <c r="A150">
        <f>ROW(Source!A85)</f>
        <v>85</v>
      </c>
      <c r="B150">
        <v>16688586</v>
      </c>
      <c r="C150">
        <v>16689709</v>
      </c>
      <c r="D150">
        <v>15162185</v>
      </c>
      <c r="E150">
        <v>17</v>
      </c>
      <c r="F150">
        <v>1</v>
      </c>
      <c r="G150">
        <v>1</v>
      </c>
      <c r="H150">
        <v>3</v>
      </c>
      <c r="I150" t="s">
        <v>151</v>
      </c>
      <c r="J150" t="s">
        <v>6</v>
      </c>
      <c r="K150" t="s">
        <v>152</v>
      </c>
      <c r="L150">
        <v>1301</v>
      </c>
      <c r="N150">
        <v>1003</v>
      </c>
      <c r="O150" t="s">
        <v>143</v>
      </c>
      <c r="P150" t="s">
        <v>143</v>
      </c>
      <c r="Q150">
        <v>1</v>
      </c>
      <c r="W150">
        <v>0</v>
      </c>
      <c r="X150">
        <v>1542502361</v>
      </c>
      <c r="Y150">
        <v>112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7.13</v>
      </c>
      <c r="AJ150">
        <v>1</v>
      </c>
      <c r="AK150">
        <v>1</v>
      </c>
      <c r="AL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6</v>
      </c>
      <c r="AT150">
        <v>112</v>
      </c>
      <c r="AU150" t="s">
        <v>6</v>
      </c>
      <c r="AV150">
        <v>0</v>
      </c>
      <c r="AW150">
        <v>2</v>
      </c>
      <c r="AX150">
        <v>16689714</v>
      </c>
      <c r="AY150">
        <v>1</v>
      </c>
      <c r="AZ150">
        <v>0</v>
      </c>
      <c r="BA150">
        <v>160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Y150*Source!I85</f>
        <v>68.543999999999997</v>
      </c>
      <c r="CY150">
        <f>AA150</f>
        <v>0</v>
      </c>
      <c r="CZ150">
        <f>AE150</f>
        <v>0</v>
      </c>
      <c r="DA150">
        <f>AI150</f>
        <v>7.13</v>
      </c>
      <c r="DB150">
        <v>0</v>
      </c>
    </row>
    <row r="151" spans="1:106" x14ac:dyDescent="0.2">
      <c r="A151">
        <f>ROW(Source!A85)</f>
        <v>85</v>
      </c>
      <c r="B151">
        <v>16688586</v>
      </c>
      <c r="C151">
        <v>16689709</v>
      </c>
      <c r="D151">
        <v>15195506</v>
      </c>
      <c r="E151">
        <v>1</v>
      </c>
      <c r="F151">
        <v>1</v>
      </c>
      <c r="G151">
        <v>1</v>
      </c>
      <c r="H151">
        <v>3</v>
      </c>
      <c r="I151" t="s">
        <v>154</v>
      </c>
      <c r="J151" t="s">
        <v>156</v>
      </c>
      <c r="K151" t="s">
        <v>155</v>
      </c>
      <c r="L151">
        <v>1301</v>
      </c>
      <c r="N151">
        <v>1003</v>
      </c>
      <c r="O151" t="s">
        <v>143</v>
      </c>
      <c r="P151" t="s">
        <v>143</v>
      </c>
      <c r="Q151">
        <v>1</v>
      </c>
      <c r="W151">
        <v>0</v>
      </c>
      <c r="X151">
        <v>1273548754</v>
      </c>
      <c r="Y151">
        <v>83.333332999999996</v>
      </c>
      <c r="AA151">
        <v>28.02</v>
      </c>
      <c r="AB151">
        <v>0</v>
      </c>
      <c r="AC151">
        <v>0</v>
      </c>
      <c r="AD151">
        <v>0</v>
      </c>
      <c r="AE151">
        <v>3.93</v>
      </c>
      <c r="AF151">
        <v>0</v>
      </c>
      <c r="AG151">
        <v>0</v>
      </c>
      <c r="AH151">
        <v>0</v>
      </c>
      <c r="AI151">
        <v>7.13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6</v>
      </c>
      <c r="AT151">
        <v>83.333332999999996</v>
      </c>
      <c r="AU151" t="s">
        <v>6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Y151*Source!I85</f>
        <v>50.999999795999997</v>
      </c>
      <c r="CY151">
        <f>AA151</f>
        <v>28.02</v>
      </c>
      <c r="CZ151">
        <f>AE151</f>
        <v>3.93</v>
      </c>
      <c r="DA151">
        <f>AI151</f>
        <v>7.13</v>
      </c>
      <c r="DB151">
        <v>0</v>
      </c>
    </row>
    <row r="152" spans="1:106" x14ac:dyDescent="0.2">
      <c r="A152">
        <f>ROW(Source!A85)</f>
        <v>85</v>
      </c>
      <c r="B152">
        <v>16688586</v>
      </c>
      <c r="C152">
        <v>16689709</v>
      </c>
      <c r="D152">
        <v>15197637</v>
      </c>
      <c r="E152">
        <v>1</v>
      </c>
      <c r="F152">
        <v>1</v>
      </c>
      <c r="G152">
        <v>1</v>
      </c>
      <c r="H152">
        <v>3</v>
      </c>
      <c r="I152" t="s">
        <v>158</v>
      </c>
      <c r="J152" t="s">
        <v>160</v>
      </c>
      <c r="K152" t="s">
        <v>159</v>
      </c>
      <c r="L152">
        <v>1301</v>
      </c>
      <c r="N152">
        <v>1003</v>
      </c>
      <c r="O152" t="s">
        <v>143</v>
      </c>
      <c r="P152" t="s">
        <v>143</v>
      </c>
      <c r="Q152">
        <v>1</v>
      </c>
      <c r="W152">
        <v>0</v>
      </c>
      <c r="X152">
        <v>1235396721</v>
      </c>
      <c r="Y152">
        <v>16.666667</v>
      </c>
      <c r="AA152">
        <v>238</v>
      </c>
      <c r="AB152">
        <v>0</v>
      </c>
      <c r="AC152">
        <v>0</v>
      </c>
      <c r="AD152">
        <v>0</v>
      </c>
      <c r="AE152">
        <v>33.380000000000003</v>
      </c>
      <c r="AF152">
        <v>0</v>
      </c>
      <c r="AG152">
        <v>0</v>
      </c>
      <c r="AH152">
        <v>0</v>
      </c>
      <c r="AI152">
        <v>7.13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6</v>
      </c>
      <c r="AT152">
        <v>16.666667</v>
      </c>
      <c r="AU152" t="s">
        <v>6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Y152*Source!I85</f>
        <v>10.200000204</v>
      </c>
      <c r="CY152">
        <f>AA152</f>
        <v>238</v>
      </c>
      <c r="CZ152">
        <f>AE152</f>
        <v>33.380000000000003</v>
      </c>
      <c r="DA152">
        <f>AI152</f>
        <v>7.13</v>
      </c>
      <c r="DB152">
        <v>0</v>
      </c>
    </row>
    <row r="153" spans="1:106" x14ac:dyDescent="0.2">
      <c r="A153">
        <f>ROW(Source!A92)</f>
        <v>92</v>
      </c>
      <c r="B153">
        <v>16688585</v>
      </c>
      <c r="C153">
        <v>16689720</v>
      </c>
      <c r="D153">
        <v>15438286</v>
      </c>
      <c r="E153">
        <v>1</v>
      </c>
      <c r="F153">
        <v>1</v>
      </c>
      <c r="G153">
        <v>1</v>
      </c>
      <c r="H153">
        <v>1</v>
      </c>
      <c r="I153" t="s">
        <v>1155</v>
      </c>
      <c r="J153" t="s">
        <v>6</v>
      </c>
      <c r="K153" t="s">
        <v>1156</v>
      </c>
      <c r="L153">
        <v>1191</v>
      </c>
      <c r="N153">
        <v>1013</v>
      </c>
      <c r="O153" t="s">
        <v>1090</v>
      </c>
      <c r="P153" t="s">
        <v>1090</v>
      </c>
      <c r="Q153">
        <v>1</v>
      </c>
      <c r="W153">
        <v>0</v>
      </c>
      <c r="X153">
        <v>-1027537862</v>
      </c>
      <c r="Y153">
        <v>102.95949999999999</v>
      </c>
      <c r="AA153">
        <v>0</v>
      </c>
      <c r="AB153">
        <v>0</v>
      </c>
      <c r="AC153">
        <v>0</v>
      </c>
      <c r="AD153">
        <v>9.18</v>
      </c>
      <c r="AE153">
        <v>0</v>
      </c>
      <c r="AF153">
        <v>0</v>
      </c>
      <c r="AG153">
        <v>0</v>
      </c>
      <c r="AH153">
        <v>9.18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89.53</v>
      </c>
      <c r="AU153" t="s">
        <v>97</v>
      </c>
      <c r="AV153">
        <v>1</v>
      </c>
      <c r="AW153">
        <v>2</v>
      </c>
      <c r="AX153">
        <v>16689721</v>
      </c>
      <c r="AY153">
        <v>1</v>
      </c>
      <c r="AZ153">
        <v>0</v>
      </c>
      <c r="BA153">
        <v>161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Y153*Source!I92</f>
        <v>11.675607299999999</v>
      </c>
      <c r="CY153">
        <f>AD153</f>
        <v>9.18</v>
      </c>
      <c r="CZ153">
        <f>AH153</f>
        <v>9.18</v>
      </c>
      <c r="DA153">
        <f>AL153</f>
        <v>1</v>
      </c>
      <c r="DB153">
        <v>0</v>
      </c>
    </row>
    <row r="154" spans="1:106" x14ac:dyDescent="0.2">
      <c r="A154">
        <f>ROW(Source!A92)</f>
        <v>92</v>
      </c>
      <c r="B154">
        <v>16688585</v>
      </c>
      <c r="C154">
        <v>16689720</v>
      </c>
      <c r="D154">
        <v>15430395</v>
      </c>
      <c r="E154">
        <v>1</v>
      </c>
      <c r="F154">
        <v>1</v>
      </c>
      <c r="G154">
        <v>1</v>
      </c>
      <c r="H154">
        <v>1</v>
      </c>
      <c r="I154" t="s">
        <v>1091</v>
      </c>
      <c r="J154" t="s">
        <v>6</v>
      </c>
      <c r="K154" t="s">
        <v>1092</v>
      </c>
      <c r="L154">
        <v>1191</v>
      </c>
      <c r="N154">
        <v>1013</v>
      </c>
      <c r="O154" t="s">
        <v>1090</v>
      </c>
      <c r="P154" t="s">
        <v>1090</v>
      </c>
      <c r="Q154">
        <v>1</v>
      </c>
      <c r="W154">
        <v>0</v>
      </c>
      <c r="X154">
        <v>-1417349443</v>
      </c>
      <c r="Y154">
        <v>11.68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11.68</v>
      </c>
      <c r="AU154" t="s">
        <v>6</v>
      </c>
      <c r="AV154">
        <v>2</v>
      </c>
      <c r="AW154">
        <v>2</v>
      </c>
      <c r="AX154">
        <v>16689722</v>
      </c>
      <c r="AY154">
        <v>1</v>
      </c>
      <c r="AZ154">
        <v>2048</v>
      </c>
      <c r="BA154">
        <v>162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Y154*Source!I92</f>
        <v>1.3245119999999999</v>
      </c>
      <c r="CY154">
        <f>AD154</f>
        <v>0</v>
      </c>
      <c r="CZ154">
        <f>AH154</f>
        <v>0</v>
      </c>
      <c r="DA154">
        <f>AL154</f>
        <v>1</v>
      </c>
      <c r="DB154">
        <v>0</v>
      </c>
    </row>
    <row r="155" spans="1:106" x14ac:dyDescent="0.2">
      <c r="A155">
        <f>ROW(Source!A92)</f>
        <v>92</v>
      </c>
      <c r="B155">
        <v>16688585</v>
      </c>
      <c r="C155">
        <v>16689720</v>
      </c>
      <c r="D155">
        <v>15247578</v>
      </c>
      <c r="E155">
        <v>1</v>
      </c>
      <c r="F155">
        <v>1</v>
      </c>
      <c r="G155">
        <v>1</v>
      </c>
      <c r="H155">
        <v>2</v>
      </c>
      <c r="I155" t="s">
        <v>1157</v>
      </c>
      <c r="J155" t="s">
        <v>1158</v>
      </c>
      <c r="K155" t="s">
        <v>1159</v>
      </c>
      <c r="L155">
        <v>1368</v>
      </c>
      <c r="N155">
        <v>1011</v>
      </c>
      <c r="O155" t="s">
        <v>1096</v>
      </c>
      <c r="P155" t="s">
        <v>1096</v>
      </c>
      <c r="Q155">
        <v>1</v>
      </c>
      <c r="W155">
        <v>0</v>
      </c>
      <c r="X155">
        <v>-1460065968</v>
      </c>
      <c r="Y155">
        <v>12.112499999999999</v>
      </c>
      <c r="AA155">
        <v>0</v>
      </c>
      <c r="AB155">
        <v>86.4</v>
      </c>
      <c r="AC155">
        <v>13.5</v>
      </c>
      <c r="AD155">
        <v>0</v>
      </c>
      <c r="AE155">
        <v>0</v>
      </c>
      <c r="AF155">
        <v>86.4</v>
      </c>
      <c r="AG155">
        <v>13.5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9.69</v>
      </c>
      <c r="AU155" t="s">
        <v>96</v>
      </c>
      <c r="AV155">
        <v>0</v>
      </c>
      <c r="AW155">
        <v>2</v>
      </c>
      <c r="AX155">
        <v>16689723</v>
      </c>
      <c r="AY155">
        <v>1</v>
      </c>
      <c r="AZ155">
        <v>0</v>
      </c>
      <c r="BA155">
        <v>163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Y155*Source!I92</f>
        <v>1.3735575</v>
      </c>
      <c r="CY155">
        <f>AB155</f>
        <v>86.4</v>
      </c>
      <c r="CZ155">
        <f>AF155</f>
        <v>86.4</v>
      </c>
      <c r="DA155">
        <f>AJ155</f>
        <v>1</v>
      </c>
      <c r="DB155">
        <v>0</v>
      </c>
    </row>
    <row r="156" spans="1:106" x14ac:dyDescent="0.2">
      <c r="A156">
        <f>ROW(Source!A92)</f>
        <v>92</v>
      </c>
      <c r="B156">
        <v>16688585</v>
      </c>
      <c r="C156">
        <v>16689720</v>
      </c>
      <c r="D156">
        <v>15249073</v>
      </c>
      <c r="E156">
        <v>1</v>
      </c>
      <c r="F156">
        <v>1</v>
      </c>
      <c r="G156">
        <v>1</v>
      </c>
      <c r="H156">
        <v>2</v>
      </c>
      <c r="I156" t="s">
        <v>1099</v>
      </c>
      <c r="J156" t="s">
        <v>1100</v>
      </c>
      <c r="K156" t="s">
        <v>1101</v>
      </c>
      <c r="L156">
        <v>1368</v>
      </c>
      <c r="N156">
        <v>1011</v>
      </c>
      <c r="O156" t="s">
        <v>1096</v>
      </c>
      <c r="P156" t="s">
        <v>1096</v>
      </c>
      <c r="Q156">
        <v>1</v>
      </c>
      <c r="W156">
        <v>0</v>
      </c>
      <c r="X156">
        <v>1372534845</v>
      </c>
      <c r="Y156">
        <v>2.4874999999999998</v>
      </c>
      <c r="AA156">
        <v>0</v>
      </c>
      <c r="AB156">
        <v>65.709999999999994</v>
      </c>
      <c r="AC156">
        <v>11.6</v>
      </c>
      <c r="AD156">
        <v>0</v>
      </c>
      <c r="AE156">
        <v>0</v>
      </c>
      <c r="AF156">
        <v>65.709999999999994</v>
      </c>
      <c r="AG156">
        <v>11.6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1.99</v>
      </c>
      <c r="AU156" t="s">
        <v>96</v>
      </c>
      <c r="AV156">
        <v>0</v>
      </c>
      <c r="AW156">
        <v>2</v>
      </c>
      <c r="AX156">
        <v>16689724</v>
      </c>
      <c r="AY156">
        <v>1</v>
      </c>
      <c r="AZ156">
        <v>0</v>
      </c>
      <c r="BA156">
        <v>164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Y156*Source!I92</f>
        <v>0.28208249999999996</v>
      </c>
      <c r="CY156">
        <f>AB156</f>
        <v>65.709999999999994</v>
      </c>
      <c r="CZ156">
        <f>AF156</f>
        <v>65.709999999999994</v>
      </c>
      <c r="DA156">
        <f>AJ156</f>
        <v>1</v>
      </c>
      <c r="DB156">
        <v>0</v>
      </c>
    </row>
    <row r="157" spans="1:106" x14ac:dyDescent="0.2">
      <c r="A157">
        <f>ROW(Source!A92)</f>
        <v>92</v>
      </c>
      <c r="B157">
        <v>16688585</v>
      </c>
      <c r="C157">
        <v>16689720</v>
      </c>
      <c r="D157">
        <v>15167340</v>
      </c>
      <c r="E157">
        <v>1</v>
      </c>
      <c r="F157">
        <v>1</v>
      </c>
      <c r="G157">
        <v>1</v>
      </c>
      <c r="H157">
        <v>3</v>
      </c>
      <c r="I157" t="s">
        <v>166</v>
      </c>
      <c r="J157" t="s">
        <v>169</v>
      </c>
      <c r="K157" t="s">
        <v>167</v>
      </c>
      <c r="L157">
        <v>1035</v>
      </c>
      <c r="N157">
        <v>1013</v>
      </c>
      <c r="O157" t="s">
        <v>168</v>
      </c>
      <c r="P157" t="s">
        <v>168</v>
      </c>
      <c r="Q157">
        <v>1</v>
      </c>
      <c r="W157">
        <v>0</v>
      </c>
      <c r="X157">
        <v>-347778458</v>
      </c>
      <c r="Y157">
        <v>52.910052999999998</v>
      </c>
      <c r="AA157">
        <v>94.68</v>
      </c>
      <c r="AB157">
        <v>0</v>
      </c>
      <c r="AC157">
        <v>0</v>
      </c>
      <c r="AD157">
        <v>0</v>
      </c>
      <c r="AE157">
        <v>94.68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6</v>
      </c>
      <c r="AT157">
        <v>52.910052999999998</v>
      </c>
      <c r="AU157" t="s">
        <v>6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Y157*Source!I92</f>
        <v>6.0000000102</v>
      </c>
      <c r="CY157">
        <f t="shared" ref="CY157:CY163" si="12">AA157</f>
        <v>94.68</v>
      </c>
      <c r="CZ157">
        <f t="shared" ref="CZ157:CZ163" si="13">AE157</f>
        <v>94.68</v>
      </c>
      <c r="DA157">
        <f t="shared" ref="DA157:DA163" si="14">AI157</f>
        <v>1</v>
      </c>
      <c r="DB157">
        <v>0</v>
      </c>
    </row>
    <row r="158" spans="1:106" x14ac:dyDescent="0.2">
      <c r="A158">
        <f>ROW(Source!A92)</f>
        <v>92</v>
      </c>
      <c r="B158">
        <v>16688585</v>
      </c>
      <c r="C158">
        <v>16689720</v>
      </c>
      <c r="D158">
        <v>15170039</v>
      </c>
      <c r="E158">
        <v>1</v>
      </c>
      <c r="F158">
        <v>1</v>
      </c>
      <c r="G158">
        <v>1</v>
      </c>
      <c r="H158">
        <v>3</v>
      </c>
      <c r="I158" t="s">
        <v>1102</v>
      </c>
      <c r="J158" t="s">
        <v>1103</v>
      </c>
      <c r="K158" t="s">
        <v>1104</v>
      </c>
      <c r="L158">
        <v>1348</v>
      </c>
      <c r="N158">
        <v>1009</v>
      </c>
      <c r="O158" t="s">
        <v>86</v>
      </c>
      <c r="P158" t="s">
        <v>86</v>
      </c>
      <c r="Q158">
        <v>1000</v>
      </c>
      <c r="W158">
        <v>0</v>
      </c>
      <c r="X158">
        <v>1174701286</v>
      </c>
      <c r="Y158">
        <v>4.13E-3</v>
      </c>
      <c r="AA158">
        <v>11978</v>
      </c>
      <c r="AB158">
        <v>0</v>
      </c>
      <c r="AC158">
        <v>0</v>
      </c>
      <c r="AD158">
        <v>0</v>
      </c>
      <c r="AE158">
        <v>11978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4.13E-3</v>
      </c>
      <c r="AU158" t="s">
        <v>6</v>
      </c>
      <c r="AV158">
        <v>0</v>
      </c>
      <c r="AW158">
        <v>2</v>
      </c>
      <c r="AX158">
        <v>16689726</v>
      </c>
      <c r="AY158">
        <v>1</v>
      </c>
      <c r="AZ158">
        <v>0</v>
      </c>
      <c r="BA158">
        <v>166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Y158*Source!I92</f>
        <v>4.6834200000000001E-4</v>
      </c>
      <c r="CY158">
        <f t="shared" si="12"/>
        <v>11978</v>
      </c>
      <c r="CZ158">
        <f t="shared" si="13"/>
        <v>11978</v>
      </c>
      <c r="DA158">
        <f t="shared" si="14"/>
        <v>1</v>
      </c>
      <c r="DB158">
        <v>0</v>
      </c>
    </row>
    <row r="159" spans="1:106" x14ac:dyDescent="0.2">
      <c r="A159">
        <f>ROW(Source!A92)</f>
        <v>92</v>
      </c>
      <c r="B159">
        <v>16688585</v>
      </c>
      <c r="C159">
        <v>16689720</v>
      </c>
      <c r="D159">
        <v>15172818</v>
      </c>
      <c r="E159">
        <v>1</v>
      </c>
      <c r="F159">
        <v>1</v>
      </c>
      <c r="G159">
        <v>1</v>
      </c>
      <c r="H159">
        <v>3</v>
      </c>
      <c r="I159" t="s">
        <v>1160</v>
      </c>
      <c r="J159" t="s">
        <v>1161</v>
      </c>
      <c r="K159" t="s">
        <v>1162</v>
      </c>
      <c r="L159">
        <v>1339</v>
      </c>
      <c r="N159">
        <v>1007</v>
      </c>
      <c r="O159" t="s">
        <v>199</v>
      </c>
      <c r="P159" t="s">
        <v>199</v>
      </c>
      <c r="Q159">
        <v>1</v>
      </c>
      <c r="W159">
        <v>0</v>
      </c>
      <c r="X159">
        <v>-2072708995</v>
      </c>
      <c r="Y159">
        <v>0.105</v>
      </c>
      <c r="AA159">
        <v>458</v>
      </c>
      <c r="AB159">
        <v>0</v>
      </c>
      <c r="AC159">
        <v>0</v>
      </c>
      <c r="AD159">
        <v>0</v>
      </c>
      <c r="AE159">
        <v>458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0.105</v>
      </c>
      <c r="AU159" t="s">
        <v>6</v>
      </c>
      <c r="AV159">
        <v>0</v>
      </c>
      <c r="AW159">
        <v>2</v>
      </c>
      <c r="AX159">
        <v>16689727</v>
      </c>
      <c r="AY159">
        <v>1</v>
      </c>
      <c r="AZ159">
        <v>0</v>
      </c>
      <c r="BA159">
        <v>167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Y159*Source!I92</f>
        <v>1.1906999999999999E-2</v>
      </c>
      <c r="CY159">
        <f t="shared" si="12"/>
        <v>458</v>
      </c>
      <c r="CZ159">
        <f t="shared" si="13"/>
        <v>458</v>
      </c>
      <c r="DA159">
        <f t="shared" si="14"/>
        <v>1</v>
      </c>
      <c r="DB159">
        <v>0</v>
      </c>
    </row>
    <row r="160" spans="1:106" x14ac:dyDescent="0.2">
      <c r="A160">
        <f>ROW(Source!A92)</f>
        <v>92</v>
      </c>
      <c r="B160">
        <v>16688585</v>
      </c>
      <c r="C160">
        <v>16689720</v>
      </c>
      <c r="D160">
        <v>15196008</v>
      </c>
      <c r="E160">
        <v>1</v>
      </c>
      <c r="F160">
        <v>1</v>
      </c>
      <c r="G160">
        <v>1</v>
      </c>
      <c r="H160">
        <v>3</v>
      </c>
      <c r="I160" t="s">
        <v>1163</v>
      </c>
      <c r="J160" t="s">
        <v>1164</v>
      </c>
      <c r="K160" t="s">
        <v>1165</v>
      </c>
      <c r="L160">
        <v>1339</v>
      </c>
      <c r="N160">
        <v>1007</v>
      </c>
      <c r="O160" t="s">
        <v>199</v>
      </c>
      <c r="P160" t="s">
        <v>199</v>
      </c>
      <c r="Q160">
        <v>1</v>
      </c>
      <c r="W160">
        <v>0</v>
      </c>
      <c r="X160">
        <v>2024089152</v>
      </c>
      <c r="Y160">
        <v>0.08</v>
      </c>
      <c r="AA160">
        <v>1100</v>
      </c>
      <c r="AB160">
        <v>0</v>
      </c>
      <c r="AC160">
        <v>0</v>
      </c>
      <c r="AD160">
        <v>0</v>
      </c>
      <c r="AE160">
        <v>1100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0.08</v>
      </c>
      <c r="AU160" t="s">
        <v>6</v>
      </c>
      <c r="AV160">
        <v>0</v>
      </c>
      <c r="AW160">
        <v>2</v>
      </c>
      <c r="AX160">
        <v>16689729</v>
      </c>
      <c r="AY160">
        <v>1</v>
      </c>
      <c r="AZ160">
        <v>0</v>
      </c>
      <c r="BA160">
        <v>169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Y160*Source!I92</f>
        <v>9.0720000000000002E-3</v>
      </c>
      <c r="CY160">
        <f t="shared" si="12"/>
        <v>1100</v>
      </c>
      <c r="CZ160">
        <f t="shared" si="13"/>
        <v>1100</v>
      </c>
      <c r="DA160">
        <f t="shared" si="14"/>
        <v>1</v>
      </c>
      <c r="DB160">
        <v>0</v>
      </c>
    </row>
    <row r="161" spans="1:106" x14ac:dyDescent="0.2">
      <c r="A161">
        <f>ROW(Source!A92)</f>
        <v>92</v>
      </c>
      <c r="B161">
        <v>16688585</v>
      </c>
      <c r="C161">
        <v>16689720</v>
      </c>
      <c r="D161">
        <v>0</v>
      </c>
      <c r="E161">
        <v>0</v>
      </c>
      <c r="F161">
        <v>1</v>
      </c>
      <c r="G161">
        <v>1</v>
      </c>
      <c r="H161">
        <v>3</v>
      </c>
      <c r="I161" t="s">
        <v>175</v>
      </c>
      <c r="J161" t="s">
        <v>177</v>
      </c>
      <c r="K161" t="s">
        <v>176</v>
      </c>
      <c r="L161">
        <v>1035</v>
      </c>
      <c r="N161">
        <v>1013</v>
      </c>
      <c r="O161" t="s">
        <v>168</v>
      </c>
      <c r="P161" t="s">
        <v>168</v>
      </c>
      <c r="Q161">
        <v>1</v>
      </c>
      <c r="W161">
        <v>0</v>
      </c>
      <c r="X161">
        <v>-754548296</v>
      </c>
      <c r="Y161">
        <v>44.091710999999997</v>
      </c>
      <c r="AA161">
        <v>1435.96</v>
      </c>
      <c r="AB161">
        <v>0</v>
      </c>
      <c r="AC161">
        <v>0</v>
      </c>
      <c r="AD161">
        <v>0</v>
      </c>
      <c r="AE161">
        <v>1435.96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6</v>
      </c>
      <c r="AT161">
        <v>44.091710999999997</v>
      </c>
      <c r="AU161" t="s">
        <v>6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6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Y161*Source!I92</f>
        <v>5.0000000273999996</v>
      </c>
      <c r="CY161">
        <f t="shared" si="12"/>
        <v>1435.96</v>
      </c>
      <c r="CZ161">
        <f t="shared" si="13"/>
        <v>1435.96</v>
      </c>
      <c r="DA161">
        <f t="shared" si="14"/>
        <v>1</v>
      </c>
      <c r="DB161">
        <v>0</v>
      </c>
    </row>
    <row r="162" spans="1:106" x14ac:dyDescent="0.2">
      <c r="A162">
        <f>ROW(Source!A92)</f>
        <v>92</v>
      </c>
      <c r="B162">
        <v>16688585</v>
      </c>
      <c r="C162">
        <v>16689720</v>
      </c>
      <c r="D162">
        <v>15197442</v>
      </c>
      <c r="E162">
        <v>1</v>
      </c>
      <c r="F162">
        <v>1</v>
      </c>
      <c r="G162">
        <v>1</v>
      </c>
      <c r="H162">
        <v>3</v>
      </c>
      <c r="I162" t="s">
        <v>171</v>
      </c>
      <c r="J162" t="s">
        <v>173</v>
      </c>
      <c r="K162" t="s">
        <v>172</v>
      </c>
      <c r="L162">
        <v>1035</v>
      </c>
      <c r="N162">
        <v>1013</v>
      </c>
      <c r="O162" t="s">
        <v>168</v>
      </c>
      <c r="P162" t="s">
        <v>168</v>
      </c>
      <c r="Q162">
        <v>1</v>
      </c>
      <c r="W162">
        <v>0</v>
      </c>
      <c r="X162">
        <v>912883560</v>
      </c>
      <c r="Y162">
        <v>8.8183419999999995</v>
      </c>
      <c r="AA162">
        <v>764.1</v>
      </c>
      <c r="AB162">
        <v>0</v>
      </c>
      <c r="AC162">
        <v>0</v>
      </c>
      <c r="AD162">
        <v>0</v>
      </c>
      <c r="AE162">
        <v>764.1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6</v>
      </c>
      <c r="AT162">
        <v>8.8183419999999995</v>
      </c>
      <c r="AU162" t="s">
        <v>6</v>
      </c>
      <c r="AV162">
        <v>0</v>
      </c>
      <c r="AW162">
        <v>1</v>
      </c>
      <c r="AX162">
        <v>-1</v>
      </c>
      <c r="AY162">
        <v>0</v>
      </c>
      <c r="AZ162">
        <v>0</v>
      </c>
      <c r="BA162" t="s">
        <v>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Y162*Source!I92</f>
        <v>0.99999998279999991</v>
      </c>
      <c r="CY162">
        <f t="shared" si="12"/>
        <v>764.1</v>
      </c>
      <c r="CZ162">
        <f t="shared" si="13"/>
        <v>764.1</v>
      </c>
      <c r="DA162">
        <f t="shared" si="14"/>
        <v>1</v>
      </c>
      <c r="DB162">
        <v>0</v>
      </c>
    </row>
    <row r="163" spans="1:106" x14ac:dyDescent="0.2">
      <c r="A163">
        <f>ROW(Source!A92)</f>
        <v>92</v>
      </c>
      <c r="B163">
        <v>16688585</v>
      </c>
      <c r="C163">
        <v>16689720</v>
      </c>
      <c r="D163">
        <v>15204315</v>
      </c>
      <c r="E163">
        <v>1</v>
      </c>
      <c r="F163">
        <v>1</v>
      </c>
      <c r="G163">
        <v>1</v>
      </c>
      <c r="H163">
        <v>3</v>
      </c>
      <c r="I163" t="s">
        <v>1166</v>
      </c>
      <c r="J163" t="s">
        <v>1167</v>
      </c>
      <c r="K163" t="s">
        <v>1168</v>
      </c>
      <c r="L163">
        <v>1296</v>
      </c>
      <c r="N163">
        <v>1002</v>
      </c>
      <c r="O163" t="s">
        <v>1169</v>
      </c>
      <c r="P163" t="s">
        <v>1169</v>
      </c>
      <c r="Q163">
        <v>1</v>
      </c>
      <c r="W163">
        <v>0</v>
      </c>
      <c r="X163">
        <v>-2122226716</v>
      </c>
      <c r="Y163">
        <v>32.4</v>
      </c>
      <c r="AA163">
        <v>46.86</v>
      </c>
      <c r="AB163">
        <v>0</v>
      </c>
      <c r="AC163">
        <v>0</v>
      </c>
      <c r="AD163">
        <v>0</v>
      </c>
      <c r="AE163">
        <v>46.86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32.4</v>
      </c>
      <c r="AU163" t="s">
        <v>6</v>
      </c>
      <c r="AV163">
        <v>0</v>
      </c>
      <c r="AW163">
        <v>2</v>
      </c>
      <c r="AX163">
        <v>16689731</v>
      </c>
      <c r="AY163">
        <v>1</v>
      </c>
      <c r="AZ163">
        <v>0</v>
      </c>
      <c r="BA163">
        <v>171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Y163*Source!I92</f>
        <v>3.6741599999999996</v>
      </c>
      <c r="CY163">
        <f t="shared" si="12"/>
        <v>46.86</v>
      </c>
      <c r="CZ163">
        <f t="shared" si="13"/>
        <v>46.86</v>
      </c>
      <c r="DA163">
        <f t="shared" si="14"/>
        <v>1</v>
      </c>
      <c r="DB163">
        <v>0</v>
      </c>
    </row>
    <row r="164" spans="1:106" x14ac:dyDescent="0.2">
      <c r="A164">
        <f>ROW(Source!A93)</f>
        <v>93</v>
      </c>
      <c r="B164">
        <v>16688586</v>
      </c>
      <c r="C164">
        <v>16689720</v>
      </c>
      <c r="D164">
        <v>15438286</v>
      </c>
      <c r="E164">
        <v>1</v>
      </c>
      <c r="F164">
        <v>1</v>
      </c>
      <c r="G164">
        <v>1</v>
      </c>
      <c r="H164">
        <v>1</v>
      </c>
      <c r="I164" t="s">
        <v>1155</v>
      </c>
      <c r="J164" t="s">
        <v>6</v>
      </c>
      <c r="K164" t="s">
        <v>1156</v>
      </c>
      <c r="L164">
        <v>1191</v>
      </c>
      <c r="N164">
        <v>1013</v>
      </c>
      <c r="O164" t="s">
        <v>1090</v>
      </c>
      <c r="P164" t="s">
        <v>1090</v>
      </c>
      <c r="Q164">
        <v>1</v>
      </c>
      <c r="W164">
        <v>0</v>
      </c>
      <c r="X164">
        <v>-1027537862</v>
      </c>
      <c r="Y164">
        <v>102.95949999999999</v>
      </c>
      <c r="AA164">
        <v>0</v>
      </c>
      <c r="AB164">
        <v>0</v>
      </c>
      <c r="AC164">
        <v>0</v>
      </c>
      <c r="AD164">
        <v>65.45</v>
      </c>
      <c r="AE164">
        <v>0</v>
      </c>
      <c r="AF164">
        <v>0</v>
      </c>
      <c r="AG164">
        <v>0</v>
      </c>
      <c r="AH164">
        <v>9.18</v>
      </c>
      <c r="AI164">
        <v>1</v>
      </c>
      <c r="AJ164">
        <v>1</v>
      </c>
      <c r="AK164">
        <v>1</v>
      </c>
      <c r="AL164">
        <v>7.13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89.53</v>
      </c>
      <c r="AU164" t="s">
        <v>97</v>
      </c>
      <c r="AV164">
        <v>1</v>
      </c>
      <c r="AW164">
        <v>2</v>
      </c>
      <c r="AX164">
        <v>16689721</v>
      </c>
      <c r="AY164">
        <v>1</v>
      </c>
      <c r="AZ164">
        <v>0</v>
      </c>
      <c r="BA164">
        <v>172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Y164*Source!I93</f>
        <v>11.675607299999999</v>
      </c>
      <c r="CY164">
        <f>AD164</f>
        <v>65.45</v>
      </c>
      <c r="CZ164">
        <f>AH164</f>
        <v>9.18</v>
      </c>
      <c r="DA164">
        <f>AL164</f>
        <v>7.13</v>
      </c>
      <c r="DB164">
        <v>0</v>
      </c>
    </row>
    <row r="165" spans="1:106" x14ac:dyDescent="0.2">
      <c r="A165">
        <f>ROW(Source!A93)</f>
        <v>93</v>
      </c>
      <c r="B165">
        <v>16688586</v>
      </c>
      <c r="C165">
        <v>16689720</v>
      </c>
      <c r="D165">
        <v>15430395</v>
      </c>
      <c r="E165">
        <v>1</v>
      </c>
      <c r="F165">
        <v>1</v>
      </c>
      <c r="G165">
        <v>1</v>
      </c>
      <c r="H165">
        <v>1</v>
      </c>
      <c r="I165" t="s">
        <v>1091</v>
      </c>
      <c r="J165" t="s">
        <v>6</v>
      </c>
      <c r="K165" t="s">
        <v>1092</v>
      </c>
      <c r="L165">
        <v>1191</v>
      </c>
      <c r="N165">
        <v>1013</v>
      </c>
      <c r="O165" t="s">
        <v>1090</v>
      </c>
      <c r="P165" t="s">
        <v>1090</v>
      </c>
      <c r="Q165">
        <v>1</v>
      </c>
      <c r="W165">
        <v>0</v>
      </c>
      <c r="X165">
        <v>-1417349443</v>
      </c>
      <c r="Y165">
        <v>11.68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7.13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11.68</v>
      </c>
      <c r="AU165" t="s">
        <v>6</v>
      </c>
      <c r="AV165">
        <v>2</v>
      </c>
      <c r="AW165">
        <v>2</v>
      </c>
      <c r="AX165">
        <v>16689722</v>
      </c>
      <c r="AY165">
        <v>1</v>
      </c>
      <c r="AZ165">
        <v>2048</v>
      </c>
      <c r="BA165">
        <v>173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Y165*Source!I93</f>
        <v>1.3245119999999999</v>
      </c>
      <c r="CY165">
        <f>AD165</f>
        <v>0</v>
      </c>
      <c r="CZ165">
        <f>AH165</f>
        <v>0</v>
      </c>
      <c r="DA165">
        <f>AL165</f>
        <v>1</v>
      </c>
      <c r="DB165">
        <v>0</v>
      </c>
    </row>
    <row r="166" spans="1:106" x14ac:dyDescent="0.2">
      <c r="A166">
        <f>ROW(Source!A93)</f>
        <v>93</v>
      </c>
      <c r="B166">
        <v>16688586</v>
      </c>
      <c r="C166">
        <v>16689720</v>
      </c>
      <c r="D166">
        <v>15247578</v>
      </c>
      <c r="E166">
        <v>1</v>
      </c>
      <c r="F166">
        <v>1</v>
      </c>
      <c r="G166">
        <v>1</v>
      </c>
      <c r="H166">
        <v>2</v>
      </c>
      <c r="I166" t="s">
        <v>1157</v>
      </c>
      <c r="J166" t="s">
        <v>1158</v>
      </c>
      <c r="K166" t="s">
        <v>1159</v>
      </c>
      <c r="L166">
        <v>1368</v>
      </c>
      <c r="N166">
        <v>1011</v>
      </c>
      <c r="O166" t="s">
        <v>1096</v>
      </c>
      <c r="P166" t="s">
        <v>1096</v>
      </c>
      <c r="Q166">
        <v>1</v>
      </c>
      <c r="W166">
        <v>0</v>
      </c>
      <c r="X166">
        <v>-1460065968</v>
      </c>
      <c r="Y166">
        <v>12.112499999999999</v>
      </c>
      <c r="AA166">
        <v>0</v>
      </c>
      <c r="AB166">
        <v>616.03</v>
      </c>
      <c r="AC166">
        <v>13.5</v>
      </c>
      <c r="AD166">
        <v>0</v>
      </c>
      <c r="AE166">
        <v>0</v>
      </c>
      <c r="AF166">
        <v>86.4</v>
      </c>
      <c r="AG166">
        <v>13.5</v>
      </c>
      <c r="AH166">
        <v>0</v>
      </c>
      <c r="AI166">
        <v>1</v>
      </c>
      <c r="AJ166">
        <v>7.13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9.69</v>
      </c>
      <c r="AU166" t="s">
        <v>96</v>
      </c>
      <c r="AV166">
        <v>0</v>
      </c>
      <c r="AW166">
        <v>2</v>
      </c>
      <c r="AX166">
        <v>16689723</v>
      </c>
      <c r="AY166">
        <v>1</v>
      </c>
      <c r="AZ166">
        <v>0</v>
      </c>
      <c r="BA166">
        <v>174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Y166*Source!I93</f>
        <v>1.3735575</v>
      </c>
      <c r="CY166">
        <f>AB166</f>
        <v>616.03</v>
      </c>
      <c r="CZ166">
        <f>AF166</f>
        <v>86.4</v>
      </c>
      <c r="DA166">
        <f>AJ166</f>
        <v>7.13</v>
      </c>
      <c r="DB166">
        <v>0</v>
      </c>
    </row>
    <row r="167" spans="1:106" x14ac:dyDescent="0.2">
      <c r="A167">
        <f>ROW(Source!A93)</f>
        <v>93</v>
      </c>
      <c r="B167">
        <v>16688586</v>
      </c>
      <c r="C167">
        <v>16689720</v>
      </c>
      <c r="D167">
        <v>15249073</v>
      </c>
      <c r="E167">
        <v>1</v>
      </c>
      <c r="F167">
        <v>1</v>
      </c>
      <c r="G167">
        <v>1</v>
      </c>
      <c r="H167">
        <v>2</v>
      </c>
      <c r="I167" t="s">
        <v>1099</v>
      </c>
      <c r="J167" t="s">
        <v>1100</v>
      </c>
      <c r="K167" t="s">
        <v>1101</v>
      </c>
      <c r="L167">
        <v>1368</v>
      </c>
      <c r="N167">
        <v>1011</v>
      </c>
      <c r="O167" t="s">
        <v>1096</v>
      </c>
      <c r="P167" t="s">
        <v>1096</v>
      </c>
      <c r="Q167">
        <v>1</v>
      </c>
      <c r="W167">
        <v>0</v>
      </c>
      <c r="X167">
        <v>1372534845</v>
      </c>
      <c r="Y167">
        <v>2.4874999999999998</v>
      </c>
      <c r="AA167">
        <v>0</v>
      </c>
      <c r="AB167">
        <v>468.51</v>
      </c>
      <c r="AC167">
        <v>11.6</v>
      </c>
      <c r="AD167">
        <v>0</v>
      </c>
      <c r="AE167">
        <v>0</v>
      </c>
      <c r="AF167">
        <v>65.709999999999994</v>
      </c>
      <c r="AG167">
        <v>11.6</v>
      </c>
      <c r="AH167">
        <v>0</v>
      </c>
      <c r="AI167">
        <v>1</v>
      </c>
      <c r="AJ167">
        <v>7.13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1.99</v>
      </c>
      <c r="AU167" t="s">
        <v>96</v>
      </c>
      <c r="AV167">
        <v>0</v>
      </c>
      <c r="AW167">
        <v>2</v>
      </c>
      <c r="AX167">
        <v>16689724</v>
      </c>
      <c r="AY167">
        <v>1</v>
      </c>
      <c r="AZ167">
        <v>0</v>
      </c>
      <c r="BA167">
        <v>175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Y167*Source!I93</f>
        <v>0.28208249999999996</v>
      </c>
      <c r="CY167">
        <f>AB167</f>
        <v>468.51</v>
      </c>
      <c r="CZ167">
        <f>AF167</f>
        <v>65.709999999999994</v>
      </c>
      <c r="DA167">
        <f>AJ167</f>
        <v>7.13</v>
      </c>
      <c r="DB167">
        <v>0</v>
      </c>
    </row>
    <row r="168" spans="1:106" x14ac:dyDescent="0.2">
      <c r="A168">
        <f>ROW(Source!A93)</f>
        <v>93</v>
      </c>
      <c r="B168">
        <v>16688586</v>
      </c>
      <c r="C168">
        <v>16689720</v>
      </c>
      <c r="D168">
        <v>15167340</v>
      </c>
      <c r="E168">
        <v>1</v>
      </c>
      <c r="F168">
        <v>1</v>
      </c>
      <c r="G168">
        <v>1</v>
      </c>
      <c r="H168">
        <v>3</v>
      </c>
      <c r="I168" t="s">
        <v>166</v>
      </c>
      <c r="J168" t="s">
        <v>169</v>
      </c>
      <c r="K168" t="s">
        <v>167</v>
      </c>
      <c r="L168">
        <v>1035</v>
      </c>
      <c r="N168">
        <v>1013</v>
      </c>
      <c r="O168" t="s">
        <v>168</v>
      </c>
      <c r="P168" t="s">
        <v>168</v>
      </c>
      <c r="Q168">
        <v>1</v>
      </c>
      <c r="W168">
        <v>0</v>
      </c>
      <c r="X168">
        <v>-347778458</v>
      </c>
      <c r="Y168">
        <v>52.910052999999998</v>
      </c>
      <c r="AA168">
        <v>675.07</v>
      </c>
      <c r="AB168">
        <v>0</v>
      </c>
      <c r="AC168">
        <v>0</v>
      </c>
      <c r="AD168">
        <v>0</v>
      </c>
      <c r="AE168">
        <v>94.68</v>
      </c>
      <c r="AF168">
        <v>0</v>
      </c>
      <c r="AG168">
        <v>0</v>
      </c>
      <c r="AH168">
        <v>0</v>
      </c>
      <c r="AI168">
        <v>7.13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6</v>
      </c>
      <c r="AT168">
        <v>52.910052999999998</v>
      </c>
      <c r="AU168" t="s">
        <v>6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Y168*Source!I93</f>
        <v>6.0000000102</v>
      </c>
      <c r="CY168">
        <f t="shared" ref="CY168:CY174" si="15">AA168</f>
        <v>675.07</v>
      </c>
      <c r="CZ168">
        <f t="shared" ref="CZ168:CZ174" si="16">AE168</f>
        <v>94.68</v>
      </c>
      <c r="DA168">
        <f t="shared" ref="DA168:DA174" si="17">AI168</f>
        <v>7.13</v>
      </c>
      <c r="DB168">
        <v>0</v>
      </c>
    </row>
    <row r="169" spans="1:106" x14ac:dyDescent="0.2">
      <c r="A169">
        <f>ROW(Source!A93)</f>
        <v>93</v>
      </c>
      <c r="B169">
        <v>16688586</v>
      </c>
      <c r="C169">
        <v>16689720</v>
      </c>
      <c r="D169">
        <v>15170039</v>
      </c>
      <c r="E169">
        <v>1</v>
      </c>
      <c r="F169">
        <v>1</v>
      </c>
      <c r="G169">
        <v>1</v>
      </c>
      <c r="H169">
        <v>3</v>
      </c>
      <c r="I169" t="s">
        <v>1102</v>
      </c>
      <c r="J169" t="s">
        <v>1103</v>
      </c>
      <c r="K169" t="s">
        <v>1104</v>
      </c>
      <c r="L169">
        <v>1348</v>
      </c>
      <c r="N169">
        <v>1009</v>
      </c>
      <c r="O169" t="s">
        <v>86</v>
      </c>
      <c r="P169" t="s">
        <v>86</v>
      </c>
      <c r="Q169">
        <v>1000</v>
      </c>
      <c r="W169">
        <v>0</v>
      </c>
      <c r="X169">
        <v>1174701286</v>
      </c>
      <c r="Y169">
        <v>4.13E-3</v>
      </c>
      <c r="AA169">
        <v>85403.14</v>
      </c>
      <c r="AB169">
        <v>0</v>
      </c>
      <c r="AC169">
        <v>0</v>
      </c>
      <c r="AD169">
        <v>0</v>
      </c>
      <c r="AE169">
        <v>11978</v>
      </c>
      <c r="AF169">
        <v>0</v>
      </c>
      <c r="AG169">
        <v>0</v>
      </c>
      <c r="AH169">
        <v>0</v>
      </c>
      <c r="AI169">
        <v>7.13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4.13E-3</v>
      </c>
      <c r="AU169" t="s">
        <v>6</v>
      </c>
      <c r="AV169">
        <v>0</v>
      </c>
      <c r="AW169">
        <v>2</v>
      </c>
      <c r="AX169">
        <v>16689726</v>
      </c>
      <c r="AY169">
        <v>1</v>
      </c>
      <c r="AZ169">
        <v>0</v>
      </c>
      <c r="BA169">
        <v>177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Y169*Source!I93</f>
        <v>4.6834200000000001E-4</v>
      </c>
      <c r="CY169">
        <f t="shared" si="15"/>
        <v>85403.14</v>
      </c>
      <c r="CZ169">
        <f t="shared" si="16"/>
        <v>11978</v>
      </c>
      <c r="DA169">
        <f t="shared" si="17"/>
        <v>7.13</v>
      </c>
      <c r="DB169">
        <v>0</v>
      </c>
    </row>
    <row r="170" spans="1:106" x14ac:dyDescent="0.2">
      <c r="A170">
        <f>ROW(Source!A93)</f>
        <v>93</v>
      </c>
      <c r="B170">
        <v>16688586</v>
      </c>
      <c r="C170">
        <v>16689720</v>
      </c>
      <c r="D170">
        <v>15172818</v>
      </c>
      <c r="E170">
        <v>1</v>
      </c>
      <c r="F170">
        <v>1</v>
      </c>
      <c r="G170">
        <v>1</v>
      </c>
      <c r="H170">
        <v>3</v>
      </c>
      <c r="I170" t="s">
        <v>1160</v>
      </c>
      <c r="J170" t="s">
        <v>1161</v>
      </c>
      <c r="K170" t="s">
        <v>1162</v>
      </c>
      <c r="L170">
        <v>1339</v>
      </c>
      <c r="N170">
        <v>1007</v>
      </c>
      <c r="O170" t="s">
        <v>199</v>
      </c>
      <c r="P170" t="s">
        <v>199</v>
      </c>
      <c r="Q170">
        <v>1</v>
      </c>
      <c r="W170">
        <v>0</v>
      </c>
      <c r="X170">
        <v>-2072708995</v>
      </c>
      <c r="Y170">
        <v>0.105</v>
      </c>
      <c r="AA170">
        <v>3265.54</v>
      </c>
      <c r="AB170">
        <v>0</v>
      </c>
      <c r="AC170">
        <v>0</v>
      </c>
      <c r="AD170">
        <v>0</v>
      </c>
      <c r="AE170">
        <v>458</v>
      </c>
      <c r="AF170">
        <v>0</v>
      </c>
      <c r="AG170">
        <v>0</v>
      </c>
      <c r="AH170">
        <v>0</v>
      </c>
      <c r="AI170">
        <v>7.13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0.105</v>
      </c>
      <c r="AU170" t="s">
        <v>6</v>
      </c>
      <c r="AV170">
        <v>0</v>
      </c>
      <c r="AW170">
        <v>2</v>
      </c>
      <c r="AX170">
        <v>16689727</v>
      </c>
      <c r="AY170">
        <v>1</v>
      </c>
      <c r="AZ170">
        <v>0</v>
      </c>
      <c r="BA170">
        <v>178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Y170*Source!I93</f>
        <v>1.1906999999999999E-2</v>
      </c>
      <c r="CY170">
        <f t="shared" si="15"/>
        <v>3265.54</v>
      </c>
      <c r="CZ170">
        <f t="shared" si="16"/>
        <v>458</v>
      </c>
      <c r="DA170">
        <f t="shared" si="17"/>
        <v>7.13</v>
      </c>
      <c r="DB170">
        <v>0</v>
      </c>
    </row>
    <row r="171" spans="1:106" x14ac:dyDescent="0.2">
      <c r="A171">
        <f>ROW(Source!A93)</f>
        <v>93</v>
      </c>
      <c r="B171">
        <v>16688586</v>
      </c>
      <c r="C171">
        <v>16689720</v>
      </c>
      <c r="D171">
        <v>15196008</v>
      </c>
      <c r="E171">
        <v>1</v>
      </c>
      <c r="F171">
        <v>1</v>
      </c>
      <c r="G171">
        <v>1</v>
      </c>
      <c r="H171">
        <v>3</v>
      </c>
      <c r="I171" t="s">
        <v>1163</v>
      </c>
      <c r="J171" t="s">
        <v>1164</v>
      </c>
      <c r="K171" t="s">
        <v>1165</v>
      </c>
      <c r="L171">
        <v>1339</v>
      </c>
      <c r="N171">
        <v>1007</v>
      </c>
      <c r="O171" t="s">
        <v>199</v>
      </c>
      <c r="P171" t="s">
        <v>199</v>
      </c>
      <c r="Q171">
        <v>1</v>
      </c>
      <c r="W171">
        <v>0</v>
      </c>
      <c r="X171">
        <v>2024089152</v>
      </c>
      <c r="Y171">
        <v>0.08</v>
      </c>
      <c r="AA171">
        <v>7843</v>
      </c>
      <c r="AB171">
        <v>0</v>
      </c>
      <c r="AC171">
        <v>0</v>
      </c>
      <c r="AD171">
        <v>0</v>
      </c>
      <c r="AE171">
        <v>1100</v>
      </c>
      <c r="AF171">
        <v>0</v>
      </c>
      <c r="AG171">
        <v>0</v>
      </c>
      <c r="AH171">
        <v>0</v>
      </c>
      <c r="AI171">
        <v>7.13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0.08</v>
      </c>
      <c r="AU171" t="s">
        <v>6</v>
      </c>
      <c r="AV171">
        <v>0</v>
      </c>
      <c r="AW171">
        <v>2</v>
      </c>
      <c r="AX171">
        <v>16689729</v>
      </c>
      <c r="AY171">
        <v>1</v>
      </c>
      <c r="AZ171">
        <v>0</v>
      </c>
      <c r="BA171">
        <v>180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Y171*Source!I93</f>
        <v>9.0720000000000002E-3</v>
      </c>
      <c r="CY171">
        <f t="shared" si="15"/>
        <v>7843</v>
      </c>
      <c r="CZ171">
        <f t="shared" si="16"/>
        <v>1100</v>
      </c>
      <c r="DA171">
        <f t="shared" si="17"/>
        <v>7.13</v>
      </c>
      <c r="DB171">
        <v>0</v>
      </c>
    </row>
    <row r="172" spans="1:106" x14ac:dyDescent="0.2">
      <c r="A172">
        <f>ROW(Source!A93)</f>
        <v>93</v>
      </c>
      <c r="B172">
        <v>16688586</v>
      </c>
      <c r="C172">
        <v>16689720</v>
      </c>
      <c r="D172">
        <v>0</v>
      </c>
      <c r="E172">
        <v>0</v>
      </c>
      <c r="F172">
        <v>1</v>
      </c>
      <c r="G172">
        <v>1</v>
      </c>
      <c r="H172">
        <v>3</v>
      </c>
      <c r="I172" t="s">
        <v>175</v>
      </c>
      <c r="J172" t="s">
        <v>177</v>
      </c>
      <c r="K172" t="s">
        <v>176</v>
      </c>
      <c r="L172">
        <v>1035</v>
      </c>
      <c r="N172">
        <v>1013</v>
      </c>
      <c r="O172" t="s">
        <v>168</v>
      </c>
      <c r="P172" t="s">
        <v>168</v>
      </c>
      <c r="Q172">
        <v>1</v>
      </c>
      <c r="W172">
        <v>0</v>
      </c>
      <c r="X172">
        <v>-754548296</v>
      </c>
      <c r="Y172">
        <v>44.091710999999997</v>
      </c>
      <c r="AA172">
        <v>10238.39</v>
      </c>
      <c r="AB172">
        <v>0</v>
      </c>
      <c r="AC172">
        <v>0</v>
      </c>
      <c r="AD172">
        <v>0</v>
      </c>
      <c r="AE172">
        <v>1435.96</v>
      </c>
      <c r="AF172">
        <v>0</v>
      </c>
      <c r="AG172">
        <v>0</v>
      </c>
      <c r="AH172">
        <v>0</v>
      </c>
      <c r="AI172">
        <v>7.13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6</v>
      </c>
      <c r="AT172">
        <v>44.091710999999997</v>
      </c>
      <c r="AU172" t="s">
        <v>6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Y172*Source!I93</f>
        <v>5.0000000273999996</v>
      </c>
      <c r="CY172">
        <f t="shared" si="15"/>
        <v>10238.39</v>
      </c>
      <c r="CZ172">
        <f t="shared" si="16"/>
        <v>1435.96</v>
      </c>
      <c r="DA172">
        <f t="shared" si="17"/>
        <v>7.13</v>
      </c>
      <c r="DB172">
        <v>0</v>
      </c>
    </row>
    <row r="173" spans="1:106" x14ac:dyDescent="0.2">
      <c r="A173">
        <f>ROW(Source!A93)</f>
        <v>93</v>
      </c>
      <c r="B173">
        <v>16688586</v>
      </c>
      <c r="C173">
        <v>16689720</v>
      </c>
      <c r="D173">
        <v>15197442</v>
      </c>
      <c r="E173">
        <v>1</v>
      </c>
      <c r="F173">
        <v>1</v>
      </c>
      <c r="G173">
        <v>1</v>
      </c>
      <c r="H173">
        <v>3</v>
      </c>
      <c r="I173" t="s">
        <v>171</v>
      </c>
      <c r="J173" t="s">
        <v>173</v>
      </c>
      <c r="K173" t="s">
        <v>172</v>
      </c>
      <c r="L173">
        <v>1035</v>
      </c>
      <c r="N173">
        <v>1013</v>
      </c>
      <c r="O173" t="s">
        <v>168</v>
      </c>
      <c r="P173" t="s">
        <v>168</v>
      </c>
      <c r="Q173">
        <v>1</v>
      </c>
      <c r="W173">
        <v>0</v>
      </c>
      <c r="X173">
        <v>912883560</v>
      </c>
      <c r="Y173">
        <v>8.8183419999999995</v>
      </c>
      <c r="AA173">
        <v>5448.03</v>
      </c>
      <c r="AB173">
        <v>0</v>
      </c>
      <c r="AC173">
        <v>0</v>
      </c>
      <c r="AD173">
        <v>0</v>
      </c>
      <c r="AE173">
        <v>764.1</v>
      </c>
      <c r="AF173">
        <v>0</v>
      </c>
      <c r="AG173">
        <v>0</v>
      </c>
      <c r="AH173">
        <v>0</v>
      </c>
      <c r="AI173">
        <v>7.13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6</v>
      </c>
      <c r="AT173">
        <v>8.8183419999999995</v>
      </c>
      <c r="AU173" t="s">
        <v>6</v>
      </c>
      <c r="AV173">
        <v>0</v>
      </c>
      <c r="AW173">
        <v>1</v>
      </c>
      <c r="AX173">
        <v>-1</v>
      </c>
      <c r="AY173">
        <v>0</v>
      </c>
      <c r="AZ173">
        <v>0</v>
      </c>
      <c r="BA173" t="s">
        <v>6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Y173*Source!I93</f>
        <v>0.99999998279999991</v>
      </c>
      <c r="CY173">
        <f t="shared" si="15"/>
        <v>5448.03</v>
      </c>
      <c r="CZ173">
        <f t="shared" si="16"/>
        <v>764.1</v>
      </c>
      <c r="DA173">
        <f t="shared" si="17"/>
        <v>7.13</v>
      </c>
      <c r="DB173">
        <v>0</v>
      </c>
    </row>
    <row r="174" spans="1:106" x14ac:dyDescent="0.2">
      <c r="A174">
        <f>ROW(Source!A93)</f>
        <v>93</v>
      </c>
      <c r="B174">
        <v>16688586</v>
      </c>
      <c r="C174">
        <v>16689720</v>
      </c>
      <c r="D174">
        <v>15204315</v>
      </c>
      <c r="E174">
        <v>1</v>
      </c>
      <c r="F174">
        <v>1</v>
      </c>
      <c r="G174">
        <v>1</v>
      </c>
      <c r="H174">
        <v>3</v>
      </c>
      <c r="I174" t="s">
        <v>1166</v>
      </c>
      <c r="J174" t="s">
        <v>1167</v>
      </c>
      <c r="K174" t="s">
        <v>1168</v>
      </c>
      <c r="L174">
        <v>1296</v>
      </c>
      <c r="N174">
        <v>1002</v>
      </c>
      <c r="O174" t="s">
        <v>1169</v>
      </c>
      <c r="P174" t="s">
        <v>1169</v>
      </c>
      <c r="Q174">
        <v>1</v>
      </c>
      <c r="W174">
        <v>0</v>
      </c>
      <c r="X174">
        <v>-2122226716</v>
      </c>
      <c r="Y174">
        <v>32.4</v>
      </c>
      <c r="AA174">
        <v>334.11</v>
      </c>
      <c r="AB174">
        <v>0</v>
      </c>
      <c r="AC174">
        <v>0</v>
      </c>
      <c r="AD174">
        <v>0</v>
      </c>
      <c r="AE174">
        <v>46.86</v>
      </c>
      <c r="AF174">
        <v>0</v>
      </c>
      <c r="AG174">
        <v>0</v>
      </c>
      <c r="AH174">
        <v>0</v>
      </c>
      <c r="AI174">
        <v>7.13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32.4</v>
      </c>
      <c r="AU174" t="s">
        <v>6</v>
      </c>
      <c r="AV174">
        <v>0</v>
      </c>
      <c r="AW174">
        <v>2</v>
      </c>
      <c r="AX174">
        <v>16689731</v>
      </c>
      <c r="AY174">
        <v>1</v>
      </c>
      <c r="AZ174">
        <v>0</v>
      </c>
      <c r="BA174">
        <v>182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Y174*Source!I93</f>
        <v>3.6741599999999996</v>
      </c>
      <c r="CY174">
        <f t="shared" si="15"/>
        <v>334.11</v>
      </c>
      <c r="CZ174">
        <f t="shared" si="16"/>
        <v>46.86</v>
      </c>
      <c r="DA174">
        <f t="shared" si="17"/>
        <v>7.13</v>
      </c>
      <c r="DB174">
        <v>0</v>
      </c>
    </row>
    <row r="175" spans="1:106" x14ac:dyDescent="0.2">
      <c r="A175">
        <f>ROW(Source!A100)</f>
        <v>100</v>
      </c>
      <c r="B175">
        <v>16688585</v>
      </c>
      <c r="C175">
        <v>16689739</v>
      </c>
      <c r="D175">
        <v>15446300</v>
      </c>
      <c r="E175">
        <v>1</v>
      </c>
      <c r="F175">
        <v>1</v>
      </c>
      <c r="G175">
        <v>1</v>
      </c>
      <c r="H175">
        <v>1</v>
      </c>
      <c r="I175" t="s">
        <v>1170</v>
      </c>
      <c r="J175" t="s">
        <v>6</v>
      </c>
      <c r="K175" t="s">
        <v>1171</v>
      </c>
      <c r="L175">
        <v>1191</v>
      </c>
      <c r="N175">
        <v>1013</v>
      </c>
      <c r="O175" t="s">
        <v>1090</v>
      </c>
      <c r="P175" t="s">
        <v>1090</v>
      </c>
      <c r="Q175">
        <v>1</v>
      </c>
      <c r="W175">
        <v>0</v>
      </c>
      <c r="X175">
        <v>912892513</v>
      </c>
      <c r="Y175">
        <v>2.76</v>
      </c>
      <c r="AA175">
        <v>0</v>
      </c>
      <c r="AB175">
        <v>0</v>
      </c>
      <c r="AC175">
        <v>0</v>
      </c>
      <c r="AD175">
        <v>9.92</v>
      </c>
      <c r="AE175">
        <v>0</v>
      </c>
      <c r="AF175">
        <v>0</v>
      </c>
      <c r="AG175">
        <v>0</v>
      </c>
      <c r="AH175">
        <v>9.92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2.4</v>
      </c>
      <c r="AU175" t="s">
        <v>97</v>
      </c>
      <c r="AV175">
        <v>1</v>
      </c>
      <c r="AW175">
        <v>2</v>
      </c>
      <c r="AX175">
        <v>16689740</v>
      </c>
      <c r="AY175">
        <v>1</v>
      </c>
      <c r="AZ175">
        <v>0</v>
      </c>
      <c r="BA175">
        <v>183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Y175*Source!I100</f>
        <v>5.2163999999999993</v>
      </c>
      <c r="CY175">
        <f>AD175</f>
        <v>9.92</v>
      </c>
      <c r="CZ175">
        <f>AH175</f>
        <v>9.92</v>
      </c>
      <c r="DA175">
        <f>AL175</f>
        <v>1</v>
      </c>
      <c r="DB175">
        <v>0</v>
      </c>
    </row>
    <row r="176" spans="1:106" x14ac:dyDescent="0.2">
      <c r="A176">
        <f>ROW(Source!A100)</f>
        <v>100</v>
      </c>
      <c r="B176">
        <v>16688585</v>
      </c>
      <c r="C176">
        <v>16689739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1091</v>
      </c>
      <c r="J176" t="s">
        <v>6</v>
      </c>
      <c r="K176" t="s">
        <v>1092</v>
      </c>
      <c r="L176">
        <v>1191</v>
      </c>
      <c r="N176">
        <v>1013</v>
      </c>
      <c r="O176" t="s">
        <v>1090</v>
      </c>
      <c r="P176" t="s">
        <v>1090</v>
      </c>
      <c r="Q176">
        <v>1</v>
      </c>
      <c r="W176">
        <v>0</v>
      </c>
      <c r="X176">
        <v>-1417349443</v>
      </c>
      <c r="Y176">
        <v>0.17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0.17</v>
      </c>
      <c r="AU176" t="s">
        <v>6</v>
      </c>
      <c r="AV176">
        <v>2</v>
      </c>
      <c r="AW176">
        <v>2</v>
      </c>
      <c r="AX176">
        <v>16689741</v>
      </c>
      <c r="AY176">
        <v>1</v>
      </c>
      <c r="AZ176">
        <v>2048</v>
      </c>
      <c r="BA176">
        <v>184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Y176*Source!I100</f>
        <v>0.32130000000000003</v>
      </c>
      <c r="CY176">
        <f>AD176</f>
        <v>0</v>
      </c>
      <c r="CZ176">
        <f>AH176</f>
        <v>0</v>
      </c>
      <c r="DA176">
        <f>AL176</f>
        <v>1</v>
      </c>
      <c r="DB176">
        <v>0</v>
      </c>
    </row>
    <row r="177" spans="1:106" x14ac:dyDescent="0.2">
      <c r="A177">
        <f>ROW(Source!A100)</f>
        <v>100</v>
      </c>
      <c r="B177">
        <v>16688585</v>
      </c>
      <c r="C177">
        <v>16689739</v>
      </c>
      <c r="D177">
        <v>15249073</v>
      </c>
      <c r="E177">
        <v>1</v>
      </c>
      <c r="F177">
        <v>1</v>
      </c>
      <c r="G177">
        <v>1</v>
      </c>
      <c r="H177">
        <v>2</v>
      </c>
      <c r="I177" t="s">
        <v>1099</v>
      </c>
      <c r="J177" t="s">
        <v>1100</v>
      </c>
      <c r="K177" t="s">
        <v>1101</v>
      </c>
      <c r="L177">
        <v>1368</v>
      </c>
      <c r="N177">
        <v>1011</v>
      </c>
      <c r="O177" t="s">
        <v>1096</v>
      </c>
      <c r="P177" t="s">
        <v>1096</v>
      </c>
      <c r="Q177">
        <v>1</v>
      </c>
      <c r="W177">
        <v>0</v>
      </c>
      <c r="X177">
        <v>1372534845</v>
      </c>
      <c r="Y177">
        <v>0.21250000000000002</v>
      </c>
      <c r="AA177">
        <v>0</v>
      </c>
      <c r="AB177">
        <v>65.709999999999994</v>
      </c>
      <c r="AC177">
        <v>11.6</v>
      </c>
      <c r="AD177">
        <v>0</v>
      </c>
      <c r="AE177">
        <v>0</v>
      </c>
      <c r="AF177">
        <v>65.709999999999994</v>
      </c>
      <c r="AG177">
        <v>11.6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0.17</v>
      </c>
      <c r="AU177" t="s">
        <v>96</v>
      </c>
      <c r="AV177">
        <v>0</v>
      </c>
      <c r="AW177">
        <v>2</v>
      </c>
      <c r="AX177">
        <v>16689742</v>
      </c>
      <c r="AY177">
        <v>1</v>
      </c>
      <c r="AZ177">
        <v>0</v>
      </c>
      <c r="BA177">
        <v>185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Y177*Source!I100</f>
        <v>0.40162500000000001</v>
      </c>
      <c r="CY177">
        <f>AB177</f>
        <v>65.709999999999994</v>
      </c>
      <c r="CZ177">
        <f>AF177</f>
        <v>65.709999999999994</v>
      </c>
      <c r="DA177">
        <f>AJ177</f>
        <v>1</v>
      </c>
      <c r="DB177">
        <v>0</v>
      </c>
    </row>
    <row r="178" spans="1:106" x14ac:dyDescent="0.2">
      <c r="A178">
        <f>ROW(Source!A100)</f>
        <v>100</v>
      </c>
      <c r="B178">
        <v>16688585</v>
      </c>
      <c r="C178">
        <v>16689739</v>
      </c>
      <c r="D178">
        <v>15249377</v>
      </c>
      <c r="E178">
        <v>1</v>
      </c>
      <c r="F178">
        <v>1</v>
      </c>
      <c r="G178">
        <v>1</v>
      </c>
      <c r="H178">
        <v>2</v>
      </c>
      <c r="I178" t="s">
        <v>1172</v>
      </c>
      <c r="J178" t="s">
        <v>1173</v>
      </c>
      <c r="K178" t="s">
        <v>1174</v>
      </c>
      <c r="L178">
        <v>1368</v>
      </c>
      <c r="N178">
        <v>1011</v>
      </c>
      <c r="O178" t="s">
        <v>1096</v>
      </c>
      <c r="P178" t="s">
        <v>1096</v>
      </c>
      <c r="Q178">
        <v>1</v>
      </c>
      <c r="W178">
        <v>0</v>
      </c>
      <c r="X178">
        <v>-353815937</v>
      </c>
      <c r="Y178">
        <v>0.5</v>
      </c>
      <c r="AA178">
        <v>0</v>
      </c>
      <c r="AB178">
        <v>8.1</v>
      </c>
      <c r="AC178">
        <v>0</v>
      </c>
      <c r="AD178">
        <v>0</v>
      </c>
      <c r="AE178">
        <v>0</v>
      </c>
      <c r="AF178">
        <v>8.1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</v>
      </c>
      <c r="AT178">
        <v>0.4</v>
      </c>
      <c r="AU178" t="s">
        <v>96</v>
      </c>
      <c r="AV178">
        <v>0</v>
      </c>
      <c r="AW178">
        <v>2</v>
      </c>
      <c r="AX178">
        <v>16689743</v>
      </c>
      <c r="AY178">
        <v>1</v>
      </c>
      <c r="AZ178">
        <v>0</v>
      </c>
      <c r="BA178">
        <v>186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Y178*Source!I100</f>
        <v>0.94499999999999995</v>
      </c>
      <c r="CY178">
        <f>AB178</f>
        <v>8.1</v>
      </c>
      <c r="CZ178">
        <f>AF178</f>
        <v>8.1</v>
      </c>
      <c r="DA178">
        <f>AJ178</f>
        <v>1</v>
      </c>
      <c r="DB178">
        <v>0</v>
      </c>
    </row>
    <row r="179" spans="1:106" x14ac:dyDescent="0.2">
      <c r="A179">
        <f>ROW(Source!A100)</f>
        <v>100</v>
      </c>
      <c r="B179">
        <v>16688585</v>
      </c>
      <c r="C179">
        <v>16689739</v>
      </c>
      <c r="D179">
        <v>15167340</v>
      </c>
      <c r="E179">
        <v>1</v>
      </c>
      <c r="F179">
        <v>1</v>
      </c>
      <c r="G179">
        <v>1</v>
      </c>
      <c r="H179">
        <v>3</v>
      </c>
      <c r="I179" t="s">
        <v>166</v>
      </c>
      <c r="J179" t="s">
        <v>169</v>
      </c>
      <c r="K179" t="s">
        <v>167</v>
      </c>
      <c r="L179">
        <v>1035</v>
      </c>
      <c r="N179">
        <v>1013</v>
      </c>
      <c r="O179" t="s">
        <v>168</v>
      </c>
      <c r="P179" t="s">
        <v>168</v>
      </c>
      <c r="Q179">
        <v>1</v>
      </c>
      <c r="W179">
        <v>0</v>
      </c>
      <c r="X179">
        <v>-347778458</v>
      </c>
      <c r="Y179">
        <v>0.52910100000000004</v>
      </c>
      <c r="AA179">
        <v>94.68</v>
      </c>
      <c r="AB179">
        <v>0</v>
      </c>
      <c r="AC179">
        <v>0</v>
      </c>
      <c r="AD179">
        <v>0</v>
      </c>
      <c r="AE179">
        <v>94.68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6</v>
      </c>
      <c r="AT179">
        <v>0.52910100000000004</v>
      </c>
      <c r="AU179" t="s">
        <v>6</v>
      </c>
      <c r="AV179">
        <v>0</v>
      </c>
      <c r="AW179">
        <v>1</v>
      </c>
      <c r="AX179">
        <v>-1</v>
      </c>
      <c r="AY179">
        <v>0</v>
      </c>
      <c r="AZ179">
        <v>0</v>
      </c>
      <c r="BA179" t="s">
        <v>6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Y179*Source!I100</f>
        <v>1.0000008899999999</v>
      </c>
      <c r="CY179">
        <f t="shared" ref="CY179:CY184" si="18">AA179</f>
        <v>94.68</v>
      </c>
      <c r="CZ179">
        <f t="shared" ref="CZ179:CZ184" si="19">AE179</f>
        <v>94.68</v>
      </c>
      <c r="DA179">
        <f t="shared" ref="DA179:DA184" si="20">AI179</f>
        <v>1</v>
      </c>
      <c r="DB179">
        <v>0</v>
      </c>
    </row>
    <row r="180" spans="1:106" x14ac:dyDescent="0.2">
      <c r="A180">
        <f>ROW(Source!A100)</f>
        <v>100</v>
      </c>
      <c r="B180">
        <v>16688585</v>
      </c>
      <c r="C180">
        <v>16689739</v>
      </c>
      <c r="D180">
        <v>15168750</v>
      </c>
      <c r="E180">
        <v>1</v>
      </c>
      <c r="F180">
        <v>1</v>
      </c>
      <c r="G180">
        <v>1</v>
      </c>
      <c r="H180">
        <v>3</v>
      </c>
      <c r="I180" t="s">
        <v>1175</v>
      </c>
      <c r="J180" t="s">
        <v>1176</v>
      </c>
      <c r="K180" t="s">
        <v>1177</v>
      </c>
      <c r="L180">
        <v>1348</v>
      </c>
      <c r="N180">
        <v>1009</v>
      </c>
      <c r="O180" t="s">
        <v>86</v>
      </c>
      <c r="P180" t="s">
        <v>86</v>
      </c>
      <c r="Q180">
        <v>1000</v>
      </c>
      <c r="W180">
        <v>0</v>
      </c>
      <c r="X180">
        <v>-714836380</v>
      </c>
      <c r="Y180">
        <v>1E-4</v>
      </c>
      <c r="AA180">
        <v>10315.01</v>
      </c>
      <c r="AB180">
        <v>0</v>
      </c>
      <c r="AC180">
        <v>0</v>
      </c>
      <c r="AD180">
        <v>0</v>
      </c>
      <c r="AE180">
        <v>10315.01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1E-4</v>
      </c>
      <c r="AU180" t="s">
        <v>6</v>
      </c>
      <c r="AV180">
        <v>0</v>
      </c>
      <c r="AW180">
        <v>2</v>
      </c>
      <c r="AX180">
        <v>16689745</v>
      </c>
      <c r="AY180">
        <v>1</v>
      </c>
      <c r="AZ180">
        <v>0</v>
      </c>
      <c r="BA180">
        <v>188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Y180*Source!I100</f>
        <v>1.8899999999999999E-4</v>
      </c>
      <c r="CY180">
        <f t="shared" si="18"/>
        <v>10315.01</v>
      </c>
      <c r="CZ180">
        <f t="shared" si="19"/>
        <v>10315.01</v>
      </c>
      <c r="DA180">
        <f t="shared" si="20"/>
        <v>1</v>
      </c>
      <c r="DB180">
        <v>0</v>
      </c>
    </row>
    <row r="181" spans="1:106" x14ac:dyDescent="0.2">
      <c r="A181">
        <f>ROW(Source!A100)</f>
        <v>100</v>
      </c>
      <c r="B181">
        <v>16688585</v>
      </c>
      <c r="C181">
        <v>16689739</v>
      </c>
      <c r="D181">
        <v>15162386</v>
      </c>
      <c r="E181">
        <v>17</v>
      </c>
      <c r="F181">
        <v>1</v>
      </c>
      <c r="G181">
        <v>1</v>
      </c>
      <c r="H181">
        <v>3</v>
      </c>
      <c r="I181" t="s">
        <v>185</v>
      </c>
      <c r="J181" t="s">
        <v>6</v>
      </c>
      <c r="K181" t="s">
        <v>186</v>
      </c>
      <c r="L181">
        <v>1327</v>
      </c>
      <c r="N181">
        <v>1005</v>
      </c>
      <c r="O181" t="s">
        <v>181</v>
      </c>
      <c r="P181" t="s">
        <v>181</v>
      </c>
      <c r="Q181">
        <v>1</v>
      </c>
      <c r="W181">
        <v>0</v>
      </c>
      <c r="X181">
        <v>-1261857363</v>
      </c>
      <c r="Y181">
        <v>1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6</v>
      </c>
      <c r="AT181">
        <v>1</v>
      </c>
      <c r="AU181" t="s">
        <v>6</v>
      </c>
      <c r="AV181">
        <v>0</v>
      </c>
      <c r="AW181">
        <v>2</v>
      </c>
      <c r="AX181">
        <v>16689746</v>
      </c>
      <c r="AY181">
        <v>1</v>
      </c>
      <c r="AZ181">
        <v>0</v>
      </c>
      <c r="BA181">
        <v>189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Y181*Source!I100</f>
        <v>1.89</v>
      </c>
      <c r="CY181">
        <f t="shared" si="18"/>
        <v>0</v>
      </c>
      <c r="CZ181">
        <f t="shared" si="19"/>
        <v>0</v>
      </c>
      <c r="DA181">
        <f t="shared" si="20"/>
        <v>1</v>
      </c>
      <c r="DB181">
        <v>0</v>
      </c>
    </row>
    <row r="182" spans="1:106" x14ac:dyDescent="0.2">
      <c r="A182">
        <f>ROW(Source!A100)</f>
        <v>100</v>
      </c>
      <c r="B182">
        <v>16688585</v>
      </c>
      <c r="C182">
        <v>16689739</v>
      </c>
      <c r="D182">
        <v>0</v>
      </c>
      <c r="E182">
        <v>0</v>
      </c>
      <c r="F182">
        <v>1</v>
      </c>
      <c r="G182">
        <v>1</v>
      </c>
      <c r="H182">
        <v>3</v>
      </c>
      <c r="I182" t="s">
        <v>188</v>
      </c>
      <c r="J182" t="s">
        <v>190</v>
      </c>
      <c r="K182" t="s">
        <v>189</v>
      </c>
      <c r="L182">
        <v>1327</v>
      </c>
      <c r="N182">
        <v>1005</v>
      </c>
      <c r="O182" t="s">
        <v>181</v>
      </c>
      <c r="P182" t="s">
        <v>181</v>
      </c>
      <c r="Q182">
        <v>1</v>
      </c>
      <c r="W182">
        <v>0</v>
      </c>
      <c r="X182">
        <v>503563231</v>
      </c>
      <c r="Y182">
        <v>1</v>
      </c>
      <c r="AA182">
        <v>1799.14</v>
      </c>
      <c r="AB182">
        <v>0</v>
      </c>
      <c r="AC182">
        <v>0</v>
      </c>
      <c r="AD182">
        <v>0</v>
      </c>
      <c r="AE182">
        <v>1799.14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6</v>
      </c>
      <c r="AT182">
        <v>1</v>
      </c>
      <c r="AU182" t="s">
        <v>6</v>
      </c>
      <c r="AV182">
        <v>0</v>
      </c>
      <c r="AW182">
        <v>1</v>
      </c>
      <c r="AX182">
        <v>-1</v>
      </c>
      <c r="AY182">
        <v>0</v>
      </c>
      <c r="AZ182">
        <v>0</v>
      </c>
      <c r="BA182" t="s">
        <v>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Y182*Source!I100</f>
        <v>1.89</v>
      </c>
      <c r="CY182">
        <f t="shared" si="18"/>
        <v>1799.14</v>
      </c>
      <c r="CZ182">
        <f t="shared" si="19"/>
        <v>1799.14</v>
      </c>
      <c r="DA182">
        <f t="shared" si="20"/>
        <v>1</v>
      </c>
      <c r="DB182">
        <v>0</v>
      </c>
    </row>
    <row r="183" spans="1:106" x14ac:dyDescent="0.2">
      <c r="A183">
        <f>ROW(Source!A100)</f>
        <v>100</v>
      </c>
      <c r="B183">
        <v>16688585</v>
      </c>
      <c r="C183">
        <v>16689739</v>
      </c>
      <c r="D183">
        <v>15192019</v>
      </c>
      <c r="E183">
        <v>1</v>
      </c>
      <c r="F183">
        <v>1</v>
      </c>
      <c r="G183">
        <v>1</v>
      </c>
      <c r="H183">
        <v>3</v>
      </c>
      <c r="I183" t="s">
        <v>1178</v>
      </c>
      <c r="J183" t="s">
        <v>1179</v>
      </c>
      <c r="K183" t="s">
        <v>1180</v>
      </c>
      <c r="L183">
        <v>1348</v>
      </c>
      <c r="N183">
        <v>1009</v>
      </c>
      <c r="O183" t="s">
        <v>86</v>
      </c>
      <c r="P183" t="s">
        <v>86</v>
      </c>
      <c r="Q183">
        <v>1000</v>
      </c>
      <c r="W183">
        <v>0</v>
      </c>
      <c r="X183">
        <v>-751617735</v>
      </c>
      <c r="Y183">
        <v>3.0000000000000001E-3</v>
      </c>
      <c r="AA183">
        <v>5804</v>
      </c>
      <c r="AB183">
        <v>0</v>
      </c>
      <c r="AC183">
        <v>0</v>
      </c>
      <c r="AD183">
        <v>0</v>
      </c>
      <c r="AE183">
        <v>5804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3.0000000000000001E-3</v>
      </c>
      <c r="AU183" t="s">
        <v>6</v>
      </c>
      <c r="AV183">
        <v>0</v>
      </c>
      <c r="AW183">
        <v>2</v>
      </c>
      <c r="AX183">
        <v>16689747</v>
      </c>
      <c r="AY183">
        <v>1</v>
      </c>
      <c r="AZ183">
        <v>0</v>
      </c>
      <c r="BA183">
        <v>190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Y183*Source!I100</f>
        <v>5.6699999999999997E-3</v>
      </c>
      <c r="CY183">
        <f t="shared" si="18"/>
        <v>5804</v>
      </c>
      <c r="CZ183">
        <f t="shared" si="19"/>
        <v>5804</v>
      </c>
      <c r="DA183">
        <f t="shared" si="20"/>
        <v>1</v>
      </c>
      <c r="DB183">
        <v>0</v>
      </c>
    </row>
    <row r="184" spans="1:106" x14ac:dyDescent="0.2">
      <c r="A184">
        <f>ROW(Source!A100)</f>
        <v>100</v>
      </c>
      <c r="B184">
        <v>16688585</v>
      </c>
      <c r="C184">
        <v>16689739</v>
      </c>
      <c r="D184">
        <v>15204330</v>
      </c>
      <c r="E184">
        <v>1</v>
      </c>
      <c r="F184">
        <v>1</v>
      </c>
      <c r="G184">
        <v>1</v>
      </c>
      <c r="H184">
        <v>3</v>
      </c>
      <c r="I184" t="s">
        <v>1181</v>
      </c>
      <c r="J184" t="s">
        <v>1182</v>
      </c>
      <c r="K184" t="s">
        <v>1183</v>
      </c>
      <c r="L184">
        <v>1354</v>
      </c>
      <c r="N184">
        <v>1010</v>
      </c>
      <c r="O184" t="s">
        <v>268</v>
      </c>
      <c r="P184" t="s">
        <v>268</v>
      </c>
      <c r="Q184">
        <v>1</v>
      </c>
      <c r="W184">
        <v>0</v>
      </c>
      <c r="X184">
        <v>-1075270488</v>
      </c>
      <c r="Y184">
        <v>0.1</v>
      </c>
      <c r="AA184">
        <v>72.8</v>
      </c>
      <c r="AB184">
        <v>0</v>
      </c>
      <c r="AC184">
        <v>0</v>
      </c>
      <c r="AD184">
        <v>0</v>
      </c>
      <c r="AE184">
        <v>72.8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0.1</v>
      </c>
      <c r="AU184" t="s">
        <v>6</v>
      </c>
      <c r="AV184">
        <v>0</v>
      </c>
      <c r="AW184">
        <v>2</v>
      </c>
      <c r="AX184">
        <v>16689748</v>
      </c>
      <c r="AY184">
        <v>1</v>
      </c>
      <c r="AZ184">
        <v>0</v>
      </c>
      <c r="BA184">
        <v>191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Y184*Source!I100</f>
        <v>0.189</v>
      </c>
      <c r="CY184">
        <f t="shared" si="18"/>
        <v>72.8</v>
      </c>
      <c r="CZ184">
        <f t="shared" si="19"/>
        <v>72.8</v>
      </c>
      <c r="DA184">
        <f t="shared" si="20"/>
        <v>1</v>
      </c>
      <c r="DB184">
        <v>0</v>
      </c>
    </row>
    <row r="185" spans="1:106" x14ac:dyDescent="0.2">
      <c r="A185">
        <f>ROW(Source!A101)</f>
        <v>101</v>
      </c>
      <c r="B185">
        <v>16688586</v>
      </c>
      <c r="C185">
        <v>16689739</v>
      </c>
      <c r="D185">
        <v>15446300</v>
      </c>
      <c r="E185">
        <v>1</v>
      </c>
      <c r="F185">
        <v>1</v>
      </c>
      <c r="G185">
        <v>1</v>
      </c>
      <c r="H185">
        <v>1</v>
      </c>
      <c r="I185" t="s">
        <v>1170</v>
      </c>
      <c r="J185" t="s">
        <v>6</v>
      </c>
      <c r="K185" t="s">
        <v>1171</v>
      </c>
      <c r="L185">
        <v>1191</v>
      </c>
      <c r="N185">
        <v>1013</v>
      </c>
      <c r="O185" t="s">
        <v>1090</v>
      </c>
      <c r="P185" t="s">
        <v>1090</v>
      </c>
      <c r="Q185">
        <v>1</v>
      </c>
      <c r="W185">
        <v>0</v>
      </c>
      <c r="X185">
        <v>912892513</v>
      </c>
      <c r="Y185">
        <v>2.76</v>
      </c>
      <c r="AA185">
        <v>0</v>
      </c>
      <c r="AB185">
        <v>0</v>
      </c>
      <c r="AC185">
        <v>0</v>
      </c>
      <c r="AD185">
        <v>70.73</v>
      </c>
      <c r="AE185">
        <v>0</v>
      </c>
      <c r="AF185">
        <v>0</v>
      </c>
      <c r="AG185">
        <v>0</v>
      </c>
      <c r="AH185">
        <v>9.92</v>
      </c>
      <c r="AI185">
        <v>1</v>
      </c>
      <c r="AJ185">
        <v>1</v>
      </c>
      <c r="AK185">
        <v>1</v>
      </c>
      <c r="AL185">
        <v>7.13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2.4</v>
      </c>
      <c r="AU185" t="s">
        <v>97</v>
      </c>
      <c r="AV185">
        <v>1</v>
      </c>
      <c r="AW185">
        <v>2</v>
      </c>
      <c r="AX185">
        <v>16689740</v>
      </c>
      <c r="AY185">
        <v>1</v>
      </c>
      <c r="AZ185">
        <v>0</v>
      </c>
      <c r="BA185">
        <v>192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Y185*Source!I101</f>
        <v>5.2163999999999993</v>
      </c>
      <c r="CY185">
        <f>AD185</f>
        <v>70.73</v>
      </c>
      <c r="CZ185">
        <f>AH185</f>
        <v>9.92</v>
      </c>
      <c r="DA185">
        <f>AL185</f>
        <v>7.13</v>
      </c>
      <c r="DB185">
        <v>0</v>
      </c>
    </row>
    <row r="186" spans="1:106" x14ac:dyDescent="0.2">
      <c r="A186">
        <f>ROW(Source!A101)</f>
        <v>101</v>
      </c>
      <c r="B186">
        <v>16688586</v>
      </c>
      <c r="C186">
        <v>16689739</v>
      </c>
      <c r="D186">
        <v>15430395</v>
      </c>
      <c r="E186">
        <v>1</v>
      </c>
      <c r="F186">
        <v>1</v>
      </c>
      <c r="G186">
        <v>1</v>
      </c>
      <c r="H186">
        <v>1</v>
      </c>
      <c r="I186" t="s">
        <v>1091</v>
      </c>
      <c r="J186" t="s">
        <v>6</v>
      </c>
      <c r="K186" t="s">
        <v>1092</v>
      </c>
      <c r="L186">
        <v>1191</v>
      </c>
      <c r="N186">
        <v>1013</v>
      </c>
      <c r="O186" t="s">
        <v>1090</v>
      </c>
      <c r="P186" t="s">
        <v>1090</v>
      </c>
      <c r="Q186">
        <v>1</v>
      </c>
      <c r="W186">
        <v>0</v>
      </c>
      <c r="X186">
        <v>-1417349443</v>
      </c>
      <c r="Y186">
        <v>0.17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7.13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0.17</v>
      </c>
      <c r="AU186" t="s">
        <v>6</v>
      </c>
      <c r="AV186">
        <v>2</v>
      </c>
      <c r="AW186">
        <v>2</v>
      </c>
      <c r="AX186">
        <v>16689741</v>
      </c>
      <c r="AY186">
        <v>1</v>
      </c>
      <c r="AZ186">
        <v>2048</v>
      </c>
      <c r="BA186">
        <v>193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Y186*Source!I101</f>
        <v>0.32130000000000003</v>
      </c>
      <c r="CY186">
        <f>AD186</f>
        <v>0</v>
      </c>
      <c r="CZ186">
        <f>AH186</f>
        <v>0</v>
      </c>
      <c r="DA186">
        <f>AL186</f>
        <v>1</v>
      </c>
      <c r="DB186">
        <v>0</v>
      </c>
    </row>
    <row r="187" spans="1:106" x14ac:dyDescent="0.2">
      <c r="A187">
        <f>ROW(Source!A101)</f>
        <v>101</v>
      </c>
      <c r="B187">
        <v>16688586</v>
      </c>
      <c r="C187">
        <v>16689739</v>
      </c>
      <c r="D187">
        <v>15249073</v>
      </c>
      <c r="E187">
        <v>1</v>
      </c>
      <c r="F187">
        <v>1</v>
      </c>
      <c r="G187">
        <v>1</v>
      </c>
      <c r="H187">
        <v>2</v>
      </c>
      <c r="I187" t="s">
        <v>1099</v>
      </c>
      <c r="J187" t="s">
        <v>1100</v>
      </c>
      <c r="K187" t="s">
        <v>1101</v>
      </c>
      <c r="L187">
        <v>1368</v>
      </c>
      <c r="N187">
        <v>1011</v>
      </c>
      <c r="O187" t="s">
        <v>1096</v>
      </c>
      <c r="P187" t="s">
        <v>1096</v>
      </c>
      <c r="Q187">
        <v>1</v>
      </c>
      <c r="W187">
        <v>0</v>
      </c>
      <c r="X187">
        <v>1372534845</v>
      </c>
      <c r="Y187">
        <v>0.21250000000000002</v>
      </c>
      <c r="AA187">
        <v>0</v>
      </c>
      <c r="AB187">
        <v>468.51</v>
      </c>
      <c r="AC187">
        <v>11.6</v>
      </c>
      <c r="AD187">
        <v>0</v>
      </c>
      <c r="AE187">
        <v>0</v>
      </c>
      <c r="AF187">
        <v>65.709999999999994</v>
      </c>
      <c r="AG187">
        <v>11.6</v>
      </c>
      <c r="AH187">
        <v>0</v>
      </c>
      <c r="AI187">
        <v>1</v>
      </c>
      <c r="AJ187">
        <v>7.13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0.17</v>
      </c>
      <c r="AU187" t="s">
        <v>96</v>
      </c>
      <c r="AV187">
        <v>0</v>
      </c>
      <c r="AW187">
        <v>2</v>
      </c>
      <c r="AX187">
        <v>16689742</v>
      </c>
      <c r="AY187">
        <v>1</v>
      </c>
      <c r="AZ187">
        <v>0</v>
      </c>
      <c r="BA187">
        <v>194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Y187*Source!I101</f>
        <v>0.40162500000000001</v>
      </c>
      <c r="CY187">
        <f>AB187</f>
        <v>468.51</v>
      </c>
      <c r="CZ187">
        <f>AF187</f>
        <v>65.709999999999994</v>
      </c>
      <c r="DA187">
        <f>AJ187</f>
        <v>7.13</v>
      </c>
      <c r="DB187">
        <v>0</v>
      </c>
    </row>
    <row r="188" spans="1:106" x14ac:dyDescent="0.2">
      <c r="A188">
        <f>ROW(Source!A101)</f>
        <v>101</v>
      </c>
      <c r="B188">
        <v>16688586</v>
      </c>
      <c r="C188">
        <v>16689739</v>
      </c>
      <c r="D188">
        <v>15249377</v>
      </c>
      <c r="E188">
        <v>1</v>
      </c>
      <c r="F188">
        <v>1</v>
      </c>
      <c r="G188">
        <v>1</v>
      </c>
      <c r="H188">
        <v>2</v>
      </c>
      <c r="I188" t="s">
        <v>1172</v>
      </c>
      <c r="J188" t="s">
        <v>1173</v>
      </c>
      <c r="K188" t="s">
        <v>1174</v>
      </c>
      <c r="L188">
        <v>1368</v>
      </c>
      <c r="N188">
        <v>1011</v>
      </c>
      <c r="O188" t="s">
        <v>1096</v>
      </c>
      <c r="P188" t="s">
        <v>1096</v>
      </c>
      <c r="Q188">
        <v>1</v>
      </c>
      <c r="W188">
        <v>0</v>
      </c>
      <c r="X188">
        <v>-353815937</v>
      </c>
      <c r="Y188">
        <v>0.5</v>
      </c>
      <c r="AA188">
        <v>0</v>
      </c>
      <c r="AB188">
        <v>57.75</v>
      </c>
      <c r="AC188">
        <v>0</v>
      </c>
      <c r="AD188">
        <v>0</v>
      </c>
      <c r="AE188">
        <v>0</v>
      </c>
      <c r="AF188">
        <v>8.1</v>
      </c>
      <c r="AG188">
        <v>0</v>
      </c>
      <c r="AH188">
        <v>0</v>
      </c>
      <c r="AI188">
        <v>1</v>
      </c>
      <c r="AJ188">
        <v>7.13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</v>
      </c>
      <c r="AT188">
        <v>0.4</v>
      </c>
      <c r="AU188" t="s">
        <v>96</v>
      </c>
      <c r="AV188">
        <v>0</v>
      </c>
      <c r="AW188">
        <v>2</v>
      </c>
      <c r="AX188">
        <v>16689743</v>
      </c>
      <c r="AY188">
        <v>1</v>
      </c>
      <c r="AZ188">
        <v>0</v>
      </c>
      <c r="BA188">
        <v>195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Y188*Source!I101</f>
        <v>0.94499999999999995</v>
      </c>
      <c r="CY188">
        <f>AB188</f>
        <v>57.75</v>
      </c>
      <c r="CZ188">
        <f>AF188</f>
        <v>8.1</v>
      </c>
      <c r="DA188">
        <f>AJ188</f>
        <v>7.13</v>
      </c>
      <c r="DB188">
        <v>0</v>
      </c>
    </row>
    <row r="189" spans="1:106" x14ac:dyDescent="0.2">
      <c r="A189">
        <f>ROW(Source!A101)</f>
        <v>101</v>
      </c>
      <c r="B189">
        <v>16688586</v>
      </c>
      <c r="C189">
        <v>16689739</v>
      </c>
      <c r="D189">
        <v>15167340</v>
      </c>
      <c r="E189">
        <v>1</v>
      </c>
      <c r="F189">
        <v>1</v>
      </c>
      <c r="G189">
        <v>1</v>
      </c>
      <c r="H189">
        <v>3</v>
      </c>
      <c r="I189" t="s">
        <v>166</v>
      </c>
      <c r="J189" t="s">
        <v>169</v>
      </c>
      <c r="K189" t="s">
        <v>167</v>
      </c>
      <c r="L189">
        <v>1035</v>
      </c>
      <c r="N189">
        <v>1013</v>
      </c>
      <c r="O189" t="s">
        <v>168</v>
      </c>
      <c r="P189" t="s">
        <v>168</v>
      </c>
      <c r="Q189">
        <v>1</v>
      </c>
      <c r="W189">
        <v>0</v>
      </c>
      <c r="X189">
        <v>-347778458</v>
      </c>
      <c r="Y189">
        <v>0.52910100000000004</v>
      </c>
      <c r="AA189">
        <v>675.07</v>
      </c>
      <c r="AB189">
        <v>0</v>
      </c>
      <c r="AC189">
        <v>0</v>
      </c>
      <c r="AD189">
        <v>0</v>
      </c>
      <c r="AE189">
        <v>94.68</v>
      </c>
      <c r="AF189">
        <v>0</v>
      </c>
      <c r="AG189">
        <v>0</v>
      </c>
      <c r="AH189">
        <v>0</v>
      </c>
      <c r="AI189">
        <v>7.13</v>
      </c>
      <c r="AJ189">
        <v>1</v>
      </c>
      <c r="AK189">
        <v>1</v>
      </c>
      <c r="AL189">
        <v>1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6</v>
      </c>
      <c r="AT189">
        <v>0.52910100000000004</v>
      </c>
      <c r="AU189" t="s">
        <v>6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Y189*Source!I101</f>
        <v>1.0000008899999999</v>
      </c>
      <c r="CY189">
        <f t="shared" ref="CY189:CY194" si="21">AA189</f>
        <v>675.07</v>
      </c>
      <c r="CZ189">
        <f t="shared" ref="CZ189:CZ194" si="22">AE189</f>
        <v>94.68</v>
      </c>
      <c r="DA189">
        <f t="shared" ref="DA189:DA194" si="23">AI189</f>
        <v>7.13</v>
      </c>
      <c r="DB189">
        <v>0</v>
      </c>
    </row>
    <row r="190" spans="1:106" x14ac:dyDescent="0.2">
      <c r="A190">
        <f>ROW(Source!A101)</f>
        <v>101</v>
      </c>
      <c r="B190">
        <v>16688586</v>
      </c>
      <c r="C190">
        <v>16689739</v>
      </c>
      <c r="D190">
        <v>15168750</v>
      </c>
      <c r="E190">
        <v>1</v>
      </c>
      <c r="F190">
        <v>1</v>
      </c>
      <c r="G190">
        <v>1</v>
      </c>
      <c r="H190">
        <v>3</v>
      </c>
      <c r="I190" t="s">
        <v>1175</v>
      </c>
      <c r="J190" t="s">
        <v>1176</v>
      </c>
      <c r="K190" t="s">
        <v>1177</v>
      </c>
      <c r="L190">
        <v>1348</v>
      </c>
      <c r="N190">
        <v>1009</v>
      </c>
      <c r="O190" t="s">
        <v>86</v>
      </c>
      <c r="P190" t="s">
        <v>86</v>
      </c>
      <c r="Q190">
        <v>1000</v>
      </c>
      <c r="W190">
        <v>0</v>
      </c>
      <c r="X190">
        <v>-714836380</v>
      </c>
      <c r="Y190">
        <v>1E-4</v>
      </c>
      <c r="AA190">
        <v>73546.02</v>
      </c>
      <c r="AB190">
        <v>0</v>
      </c>
      <c r="AC190">
        <v>0</v>
      </c>
      <c r="AD190">
        <v>0</v>
      </c>
      <c r="AE190">
        <v>10315.01</v>
      </c>
      <c r="AF190">
        <v>0</v>
      </c>
      <c r="AG190">
        <v>0</v>
      </c>
      <c r="AH190">
        <v>0</v>
      </c>
      <c r="AI190">
        <v>7.13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1E-4</v>
      </c>
      <c r="AU190" t="s">
        <v>6</v>
      </c>
      <c r="AV190">
        <v>0</v>
      </c>
      <c r="AW190">
        <v>2</v>
      </c>
      <c r="AX190">
        <v>16689745</v>
      </c>
      <c r="AY190">
        <v>1</v>
      </c>
      <c r="AZ190">
        <v>0</v>
      </c>
      <c r="BA190">
        <v>197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Y190*Source!I101</f>
        <v>1.8899999999999999E-4</v>
      </c>
      <c r="CY190">
        <f t="shared" si="21"/>
        <v>73546.02</v>
      </c>
      <c r="CZ190">
        <f t="shared" si="22"/>
        <v>10315.01</v>
      </c>
      <c r="DA190">
        <f t="shared" si="23"/>
        <v>7.13</v>
      </c>
      <c r="DB190">
        <v>0</v>
      </c>
    </row>
    <row r="191" spans="1:106" x14ac:dyDescent="0.2">
      <c r="A191">
        <f>ROW(Source!A101)</f>
        <v>101</v>
      </c>
      <c r="B191">
        <v>16688586</v>
      </c>
      <c r="C191">
        <v>16689739</v>
      </c>
      <c r="D191">
        <v>15162386</v>
      </c>
      <c r="E191">
        <v>17</v>
      </c>
      <c r="F191">
        <v>1</v>
      </c>
      <c r="G191">
        <v>1</v>
      </c>
      <c r="H191">
        <v>3</v>
      </c>
      <c r="I191" t="s">
        <v>185</v>
      </c>
      <c r="J191" t="s">
        <v>6</v>
      </c>
      <c r="K191" t="s">
        <v>186</v>
      </c>
      <c r="L191">
        <v>1327</v>
      </c>
      <c r="N191">
        <v>1005</v>
      </c>
      <c r="O191" t="s">
        <v>181</v>
      </c>
      <c r="P191" t="s">
        <v>181</v>
      </c>
      <c r="Q191">
        <v>1</v>
      </c>
      <c r="W191">
        <v>0</v>
      </c>
      <c r="X191">
        <v>-1261857363</v>
      </c>
      <c r="Y191">
        <v>1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7.13</v>
      </c>
      <c r="AJ191">
        <v>1</v>
      </c>
      <c r="AK191">
        <v>1</v>
      </c>
      <c r="AL191">
        <v>1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6</v>
      </c>
      <c r="AT191">
        <v>1</v>
      </c>
      <c r="AU191" t="s">
        <v>6</v>
      </c>
      <c r="AV191">
        <v>0</v>
      </c>
      <c r="AW191">
        <v>2</v>
      </c>
      <c r="AX191">
        <v>16689746</v>
      </c>
      <c r="AY191">
        <v>1</v>
      </c>
      <c r="AZ191">
        <v>0</v>
      </c>
      <c r="BA191">
        <v>198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Y191*Source!I101</f>
        <v>1.89</v>
      </c>
      <c r="CY191">
        <f t="shared" si="21"/>
        <v>0</v>
      </c>
      <c r="CZ191">
        <f t="shared" si="22"/>
        <v>0</v>
      </c>
      <c r="DA191">
        <f t="shared" si="23"/>
        <v>7.13</v>
      </c>
      <c r="DB191">
        <v>0</v>
      </c>
    </row>
    <row r="192" spans="1:106" x14ac:dyDescent="0.2">
      <c r="A192">
        <f>ROW(Source!A101)</f>
        <v>101</v>
      </c>
      <c r="B192">
        <v>16688586</v>
      </c>
      <c r="C192">
        <v>16689739</v>
      </c>
      <c r="D192">
        <v>0</v>
      </c>
      <c r="E192">
        <v>0</v>
      </c>
      <c r="F192">
        <v>1</v>
      </c>
      <c r="G192">
        <v>1</v>
      </c>
      <c r="H192">
        <v>3</v>
      </c>
      <c r="I192" t="s">
        <v>188</v>
      </c>
      <c r="J192" t="s">
        <v>190</v>
      </c>
      <c r="K192" t="s">
        <v>189</v>
      </c>
      <c r="L192">
        <v>1327</v>
      </c>
      <c r="N192">
        <v>1005</v>
      </c>
      <c r="O192" t="s">
        <v>181</v>
      </c>
      <c r="P192" t="s">
        <v>181</v>
      </c>
      <c r="Q192">
        <v>1</v>
      </c>
      <c r="W192">
        <v>0</v>
      </c>
      <c r="X192">
        <v>503563231</v>
      </c>
      <c r="Y192">
        <v>1</v>
      </c>
      <c r="AA192">
        <v>12827.87</v>
      </c>
      <c r="AB192">
        <v>0</v>
      </c>
      <c r="AC192">
        <v>0</v>
      </c>
      <c r="AD192">
        <v>0</v>
      </c>
      <c r="AE192">
        <v>1799.14</v>
      </c>
      <c r="AF192">
        <v>0</v>
      </c>
      <c r="AG192">
        <v>0</v>
      </c>
      <c r="AH192">
        <v>0</v>
      </c>
      <c r="AI192">
        <v>7.13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6</v>
      </c>
      <c r="AT192">
        <v>1</v>
      </c>
      <c r="AU192" t="s">
        <v>6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Y192*Source!I101</f>
        <v>1.89</v>
      </c>
      <c r="CY192">
        <f t="shared" si="21"/>
        <v>12827.87</v>
      </c>
      <c r="CZ192">
        <f t="shared" si="22"/>
        <v>1799.14</v>
      </c>
      <c r="DA192">
        <f t="shared" si="23"/>
        <v>7.13</v>
      </c>
      <c r="DB192">
        <v>0</v>
      </c>
    </row>
    <row r="193" spans="1:106" x14ac:dyDescent="0.2">
      <c r="A193">
        <f>ROW(Source!A101)</f>
        <v>101</v>
      </c>
      <c r="B193">
        <v>16688586</v>
      </c>
      <c r="C193">
        <v>16689739</v>
      </c>
      <c r="D193">
        <v>15192019</v>
      </c>
      <c r="E193">
        <v>1</v>
      </c>
      <c r="F193">
        <v>1</v>
      </c>
      <c r="G193">
        <v>1</v>
      </c>
      <c r="H193">
        <v>3</v>
      </c>
      <c r="I193" t="s">
        <v>1178</v>
      </c>
      <c r="J193" t="s">
        <v>1179</v>
      </c>
      <c r="K193" t="s">
        <v>1180</v>
      </c>
      <c r="L193">
        <v>1348</v>
      </c>
      <c r="N193">
        <v>1009</v>
      </c>
      <c r="O193" t="s">
        <v>86</v>
      </c>
      <c r="P193" t="s">
        <v>86</v>
      </c>
      <c r="Q193">
        <v>1000</v>
      </c>
      <c r="W193">
        <v>0</v>
      </c>
      <c r="X193">
        <v>-751617735</v>
      </c>
      <c r="Y193">
        <v>3.0000000000000001E-3</v>
      </c>
      <c r="AA193">
        <v>41382.519999999997</v>
      </c>
      <c r="AB193">
        <v>0</v>
      </c>
      <c r="AC193">
        <v>0</v>
      </c>
      <c r="AD193">
        <v>0</v>
      </c>
      <c r="AE193">
        <v>5804</v>
      </c>
      <c r="AF193">
        <v>0</v>
      </c>
      <c r="AG193">
        <v>0</v>
      </c>
      <c r="AH193">
        <v>0</v>
      </c>
      <c r="AI193">
        <v>7.13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3.0000000000000001E-3</v>
      </c>
      <c r="AU193" t="s">
        <v>6</v>
      </c>
      <c r="AV193">
        <v>0</v>
      </c>
      <c r="AW193">
        <v>2</v>
      </c>
      <c r="AX193">
        <v>16689747</v>
      </c>
      <c r="AY193">
        <v>1</v>
      </c>
      <c r="AZ193">
        <v>0</v>
      </c>
      <c r="BA193">
        <v>199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Y193*Source!I101</f>
        <v>5.6699999999999997E-3</v>
      </c>
      <c r="CY193">
        <f t="shared" si="21"/>
        <v>41382.519999999997</v>
      </c>
      <c r="CZ193">
        <f t="shared" si="22"/>
        <v>5804</v>
      </c>
      <c r="DA193">
        <f t="shared" si="23"/>
        <v>7.13</v>
      </c>
      <c r="DB193">
        <v>0</v>
      </c>
    </row>
    <row r="194" spans="1:106" x14ac:dyDescent="0.2">
      <c r="A194">
        <f>ROW(Source!A101)</f>
        <v>101</v>
      </c>
      <c r="B194">
        <v>16688586</v>
      </c>
      <c r="C194">
        <v>16689739</v>
      </c>
      <c r="D194">
        <v>15204330</v>
      </c>
      <c r="E194">
        <v>1</v>
      </c>
      <c r="F194">
        <v>1</v>
      </c>
      <c r="G194">
        <v>1</v>
      </c>
      <c r="H194">
        <v>3</v>
      </c>
      <c r="I194" t="s">
        <v>1181</v>
      </c>
      <c r="J194" t="s">
        <v>1182</v>
      </c>
      <c r="K194" t="s">
        <v>1183</v>
      </c>
      <c r="L194">
        <v>1354</v>
      </c>
      <c r="N194">
        <v>1010</v>
      </c>
      <c r="O194" t="s">
        <v>268</v>
      </c>
      <c r="P194" t="s">
        <v>268</v>
      </c>
      <c r="Q194">
        <v>1</v>
      </c>
      <c r="W194">
        <v>0</v>
      </c>
      <c r="X194">
        <v>-1075270488</v>
      </c>
      <c r="Y194">
        <v>0.1</v>
      </c>
      <c r="AA194">
        <v>519.05999999999995</v>
      </c>
      <c r="AB194">
        <v>0</v>
      </c>
      <c r="AC194">
        <v>0</v>
      </c>
      <c r="AD194">
        <v>0</v>
      </c>
      <c r="AE194">
        <v>72.8</v>
      </c>
      <c r="AF194">
        <v>0</v>
      </c>
      <c r="AG194">
        <v>0</v>
      </c>
      <c r="AH194">
        <v>0</v>
      </c>
      <c r="AI194">
        <v>7.13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0.1</v>
      </c>
      <c r="AU194" t="s">
        <v>6</v>
      </c>
      <c r="AV194">
        <v>0</v>
      </c>
      <c r="AW194">
        <v>2</v>
      </c>
      <c r="AX194">
        <v>16689748</v>
      </c>
      <c r="AY194">
        <v>1</v>
      </c>
      <c r="AZ194">
        <v>0</v>
      </c>
      <c r="BA194">
        <v>200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Y194*Source!I101</f>
        <v>0.189</v>
      </c>
      <c r="CY194">
        <f t="shared" si="21"/>
        <v>519.05999999999995</v>
      </c>
      <c r="CZ194">
        <f t="shared" si="22"/>
        <v>72.8</v>
      </c>
      <c r="DA194">
        <f t="shared" si="23"/>
        <v>7.13</v>
      </c>
      <c r="DB194">
        <v>0</v>
      </c>
    </row>
    <row r="195" spans="1:106" x14ac:dyDescent="0.2">
      <c r="A195">
        <f>ROW(Source!A108)</f>
        <v>108</v>
      </c>
      <c r="B195">
        <v>16688585</v>
      </c>
      <c r="C195">
        <v>16689757</v>
      </c>
      <c r="D195">
        <v>15430767</v>
      </c>
      <c r="E195">
        <v>1</v>
      </c>
      <c r="F195">
        <v>1</v>
      </c>
      <c r="G195">
        <v>1</v>
      </c>
      <c r="H195">
        <v>1</v>
      </c>
      <c r="I195" t="s">
        <v>1111</v>
      </c>
      <c r="J195" t="s">
        <v>6</v>
      </c>
      <c r="K195" t="s">
        <v>1112</v>
      </c>
      <c r="L195">
        <v>1191</v>
      </c>
      <c r="N195">
        <v>1013</v>
      </c>
      <c r="O195" t="s">
        <v>1090</v>
      </c>
      <c r="P195" t="s">
        <v>1090</v>
      </c>
      <c r="Q195">
        <v>1</v>
      </c>
      <c r="W195">
        <v>0</v>
      </c>
      <c r="X195">
        <v>-400197608</v>
      </c>
      <c r="Y195">
        <v>124.23</v>
      </c>
      <c r="AA195">
        <v>0</v>
      </c>
      <c r="AB195">
        <v>0</v>
      </c>
      <c r="AC195">
        <v>0</v>
      </c>
      <c r="AD195">
        <v>8.5299999999999994</v>
      </c>
      <c r="AE195">
        <v>0</v>
      </c>
      <c r="AF195">
        <v>0</v>
      </c>
      <c r="AG195">
        <v>0</v>
      </c>
      <c r="AH195">
        <v>8.5299999999999994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124.23</v>
      </c>
      <c r="AU195" t="s">
        <v>6</v>
      </c>
      <c r="AV195">
        <v>1</v>
      </c>
      <c r="AW195">
        <v>2</v>
      </c>
      <c r="AX195">
        <v>16689758</v>
      </c>
      <c r="AY195">
        <v>1</v>
      </c>
      <c r="AZ195">
        <v>0</v>
      </c>
      <c r="BA195">
        <v>201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Y195*Source!I108</f>
        <v>1.2423</v>
      </c>
      <c r="CY195">
        <f>AD195</f>
        <v>8.5299999999999994</v>
      </c>
      <c r="CZ195">
        <f>AH195</f>
        <v>8.5299999999999994</v>
      </c>
      <c r="DA195">
        <f>AL195</f>
        <v>1</v>
      </c>
      <c r="DB195">
        <v>0</v>
      </c>
    </row>
    <row r="196" spans="1:106" x14ac:dyDescent="0.2">
      <c r="A196">
        <f>ROW(Source!A108)</f>
        <v>108</v>
      </c>
      <c r="B196">
        <v>16688585</v>
      </c>
      <c r="C196">
        <v>16689757</v>
      </c>
      <c r="D196">
        <v>15249402</v>
      </c>
      <c r="E196">
        <v>1</v>
      </c>
      <c r="F196">
        <v>1</v>
      </c>
      <c r="G196">
        <v>1</v>
      </c>
      <c r="H196">
        <v>2</v>
      </c>
      <c r="I196" t="s">
        <v>1115</v>
      </c>
      <c r="J196" t="s">
        <v>1116</v>
      </c>
      <c r="K196" t="s">
        <v>1117</v>
      </c>
      <c r="L196">
        <v>1368</v>
      </c>
      <c r="N196">
        <v>1011</v>
      </c>
      <c r="O196" t="s">
        <v>1096</v>
      </c>
      <c r="P196" t="s">
        <v>1096</v>
      </c>
      <c r="Q196">
        <v>1</v>
      </c>
      <c r="W196">
        <v>0</v>
      </c>
      <c r="X196">
        <v>-2111251057</v>
      </c>
      <c r="Y196">
        <v>1.38</v>
      </c>
      <c r="AA196">
        <v>0</v>
      </c>
      <c r="AB196">
        <v>32.5</v>
      </c>
      <c r="AC196">
        <v>0</v>
      </c>
      <c r="AD196">
        <v>0</v>
      </c>
      <c r="AE196">
        <v>0</v>
      </c>
      <c r="AF196">
        <v>32.5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1.38</v>
      </c>
      <c r="AU196" t="s">
        <v>6</v>
      </c>
      <c r="AV196">
        <v>0</v>
      </c>
      <c r="AW196">
        <v>2</v>
      </c>
      <c r="AX196">
        <v>16689759</v>
      </c>
      <c r="AY196">
        <v>1</v>
      </c>
      <c r="AZ196">
        <v>0</v>
      </c>
      <c r="BA196">
        <v>202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Y196*Source!I108</f>
        <v>1.38E-2</v>
      </c>
      <c r="CY196">
        <f>AB196</f>
        <v>32.5</v>
      </c>
      <c r="CZ196">
        <f>AF196</f>
        <v>32.5</v>
      </c>
      <c r="DA196">
        <f>AJ196</f>
        <v>1</v>
      </c>
      <c r="DB196">
        <v>0</v>
      </c>
    </row>
    <row r="197" spans="1:106" x14ac:dyDescent="0.2">
      <c r="A197">
        <f>ROW(Source!A108)</f>
        <v>108</v>
      </c>
      <c r="B197">
        <v>16688585</v>
      </c>
      <c r="C197">
        <v>16689757</v>
      </c>
      <c r="D197">
        <v>15249998</v>
      </c>
      <c r="E197">
        <v>1</v>
      </c>
      <c r="F197">
        <v>1</v>
      </c>
      <c r="G197">
        <v>1</v>
      </c>
      <c r="H197">
        <v>2</v>
      </c>
      <c r="I197" t="s">
        <v>1118</v>
      </c>
      <c r="J197" t="s">
        <v>1119</v>
      </c>
      <c r="K197" t="s">
        <v>1120</v>
      </c>
      <c r="L197">
        <v>1368</v>
      </c>
      <c r="N197">
        <v>1011</v>
      </c>
      <c r="O197" t="s">
        <v>1096</v>
      </c>
      <c r="P197" t="s">
        <v>1096</v>
      </c>
      <c r="Q197">
        <v>1</v>
      </c>
      <c r="W197">
        <v>0</v>
      </c>
      <c r="X197">
        <v>1518765163</v>
      </c>
      <c r="Y197">
        <v>1.38</v>
      </c>
      <c r="AA197">
        <v>0</v>
      </c>
      <c r="AB197">
        <v>1.53</v>
      </c>
      <c r="AC197">
        <v>0</v>
      </c>
      <c r="AD197">
        <v>0</v>
      </c>
      <c r="AE197">
        <v>0</v>
      </c>
      <c r="AF197">
        <v>1.53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1.38</v>
      </c>
      <c r="AU197" t="s">
        <v>6</v>
      </c>
      <c r="AV197">
        <v>0</v>
      </c>
      <c r="AW197">
        <v>2</v>
      </c>
      <c r="AX197">
        <v>16689760</v>
      </c>
      <c r="AY197">
        <v>1</v>
      </c>
      <c r="AZ197">
        <v>0</v>
      </c>
      <c r="BA197">
        <v>203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Y197*Source!I108</f>
        <v>1.38E-2</v>
      </c>
      <c r="CY197">
        <f>AB197</f>
        <v>1.53</v>
      </c>
      <c r="CZ197">
        <f>AF197</f>
        <v>1.53</v>
      </c>
      <c r="DA197">
        <f>AJ197</f>
        <v>1</v>
      </c>
      <c r="DB197">
        <v>0</v>
      </c>
    </row>
    <row r="198" spans="1:106" x14ac:dyDescent="0.2">
      <c r="A198">
        <f>ROW(Source!A108)</f>
        <v>108</v>
      </c>
      <c r="B198">
        <v>16688585</v>
      </c>
      <c r="C198">
        <v>16689757</v>
      </c>
      <c r="D198">
        <v>15167286</v>
      </c>
      <c r="E198">
        <v>1</v>
      </c>
      <c r="F198">
        <v>1</v>
      </c>
      <c r="G198">
        <v>1</v>
      </c>
      <c r="H198">
        <v>3</v>
      </c>
      <c r="I198" t="s">
        <v>1184</v>
      </c>
      <c r="J198" t="s">
        <v>1185</v>
      </c>
      <c r="K198" t="s">
        <v>1186</v>
      </c>
      <c r="L198">
        <v>1339</v>
      </c>
      <c r="N198">
        <v>1007</v>
      </c>
      <c r="O198" t="s">
        <v>199</v>
      </c>
      <c r="P198" t="s">
        <v>199</v>
      </c>
      <c r="Q198">
        <v>1</v>
      </c>
      <c r="W198">
        <v>0</v>
      </c>
      <c r="X198">
        <v>-1660354250</v>
      </c>
      <c r="Y198">
        <v>0.1</v>
      </c>
      <c r="AA198">
        <v>2.44</v>
      </c>
      <c r="AB198">
        <v>0</v>
      </c>
      <c r="AC198">
        <v>0</v>
      </c>
      <c r="AD198">
        <v>0</v>
      </c>
      <c r="AE198">
        <v>2.44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0.1</v>
      </c>
      <c r="AU198" t="s">
        <v>6</v>
      </c>
      <c r="AV198">
        <v>0</v>
      </c>
      <c r="AW198">
        <v>2</v>
      </c>
      <c r="AX198">
        <v>16689761</v>
      </c>
      <c r="AY198">
        <v>1</v>
      </c>
      <c r="AZ198">
        <v>0</v>
      </c>
      <c r="BA198">
        <v>204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Y198*Source!I108</f>
        <v>1E-3</v>
      </c>
      <c r="CY198">
        <f>AA198</f>
        <v>2.44</v>
      </c>
      <c r="CZ198">
        <f>AE198</f>
        <v>2.44</v>
      </c>
      <c r="DA198">
        <f>AI198</f>
        <v>1</v>
      </c>
      <c r="DB198">
        <v>0</v>
      </c>
    </row>
    <row r="199" spans="1:106" x14ac:dyDescent="0.2">
      <c r="A199">
        <f>ROW(Source!A108)</f>
        <v>108</v>
      </c>
      <c r="B199">
        <v>16688585</v>
      </c>
      <c r="C199">
        <v>16689757</v>
      </c>
      <c r="D199">
        <v>15162639</v>
      </c>
      <c r="E199">
        <v>17</v>
      </c>
      <c r="F199">
        <v>1</v>
      </c>
      <c r="G199">
        <v>1</v>
      </c>
      <c r="H199">
        <v>3</v>
      </c>
      <c r="I199" t="s">
        <v>197</v>
      </c>
      <c r="J199" t="s">
        <v>6</v>
      </c>
      <c r="K199" t="s">
        <v>198</v>
      </c>
      <c r="L199">
        <v>1339</v>
      </c>
      <c r="N199">
        <v>1007</v>
      </c>
      <c r="O199" t="s">
        <v>199</v>
      </c>
      <c r="P199" t="s">
        <v>199</v>
      </c>
      <c r="Q199">
        <v>1</v>
      </c>
      <c r="W199">
        <v>0</v>
      </c>
      <c r="X199">
        <v>-2113302258</v>
      </c>
      <c r="Y199">
        <v>2.14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0</v>
      </c>
      <c r="AP199">
        <v>0</v>
      </c>
      <c r="AQ199">
        <v>0</v>
      </c>
      <c r="AR199">
        <v>0</v>
      </c>
      <c r="AS199" t="s">
        <v>6</v>
      </c>
      <c r="AT199">
        <v>2.14</v>
      </c>
      <c r="AU199" t="s">
        <v>6</v>
      </c>
      <c r="AV199">
        <v>0</v>
      </c>
      <c r="AW199">
        <v>2</v>
      </c>
      <c r="AX199">
        <v>16689764</v>
      </c>
      <c r="AY199">
        <v>1</v>
      </c>
      <c r="AZ199">
        <v>0</v>
      </c>
      <c r="BA199">
        <v>207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Y199*Source!I108</f>
        <v>2.1400000000000002E-2</v>
      </c>
      <c r="CY199">
        <f>AA199</f>
        <v>0</v>
      </c>
      <c r="CZ199">
        <f>AE199</f>
        <v>0</v>
      </c>
      <c r="DA199">
        <f>AI199</f>
        <v>1</v>
      </c>
      <c r="DB199">
        <v>0</v>
      </c>
    </row>
    <row r="200" spans="1:106" x14ac:dyDescent="0.2">
      <c r="A200">
        <f>ROW(Source!A108)</f>
        <v>108</v>
      </c>
      <c r="B200">
        <v>16688585</v>
      </c>
      <c r="C200">
        <v>16689757</v>
      </c>
      <c r="D200">
        <v>15172836</v>
      </c>
      <c r="E200">
        <v>1</v>
      </c>
      <c r="F200">
        <v>1</v>
      </c>
      <c r="G200">
        <v>1</v>
      </c>
      <c r="H200">
        <v>3</v>
      </c>
      <c r="I200" t="s">
        <v>201</v>
      </c>
      <c r="J200" t="s">
        <v>203</v>
      </c>
      <c r="K200" t="s">
        <v>202</v>
      </c>
      <c r="L200">
        <v>1339</v>
      </c>
      <c r="N200">
        <v>1007</v>
      </c>
      <c r="O200" t="s">
        <v>199</v>
      </c>
      <c r="P200" t="s">
        <v>199</v>
      </c>
      <c r="Q200">
        <v>1</v>
      </c>
      <c r="W200">
        <v>0</v>
      </c>
      <c r="X200">
        <v>519185539</v>
      </c>
      <c r="Y200">
        <v>2.14</v>
      </c>
      <c r="AA200">
        <v>519.79999999999995</v>
      </c>
      <c r="AB200">
        <v>0</v>
      </c>
      <c r="AC200">
        <v>0</v>
      </c>
      <c r="AD200">
        <v>0</v>
      </c>
      <c r="AE200">
        <v>519.79999999999995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6</v>
      </c>
      <c r="AT200">
        <v>2.14</v>
      </c>
      <c r="AU200" t="s">
        <v>6</v>
      </c>
      <c r="AV200">
        <v>0</v>
      </c>
      <c r="AW200">
        <v>1</v>
      </c>
      <c r="AX200">
        <v>-1</v>
      </c>
      <c r="AY200">
        <v>0</v>
      </c>
      <c r="AZ200">
        <v>0</v>
      </c>
      <c r="BA200" t="s">
        <v>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Y200*Source!I108</f>
        <v>2.1400000000000002E-2</v>
      </c>
      <c r="CY200">
        <f>AA200</f>
        <v>519.79999999999995</v>
      </c>
      <c r="CZ200">
        <f>AE200</f>
        <v>519.79999999999995</v>
      </c>
      <c r="DA200">
        <f>AI200</f>
        <v>1</v>
      </c>
      <c r="DB200">
        <v>0</v>
      </c>
    </row>
    <row r="201" spans="1:106" x14ac:dyDescent="0.2">
      <c r="A201">
        <f>ROW(Source!A109)</f>
        <v>109</v>
      </c>
      <c r="B201">
        <v>16688586</v>
      </c>
      <c r="C201">
        <v>16689757</v>
      </c>
      <c r="D201">
        <v>15430767</v>
      </c>
      <c r="E201">
        <v>1</v>
      </c>
      <c r="F201">
        <v>1</v>
      </c>
      <c r="G201">
        <v>1</v>
      </c>
      <c r="H201">
        <v>1</v>
      </c>
      <c r="I201" t="s">
        <v>1111</v>
      </c>
      <c r="J201" t="s">
        <v>6</v>
      </c>
      <c r="K201" t="s">
        <v>1112</v>
      </c>
      <c r="L201">
        <v>1191</v>
      </c>
      <c r="N201">
        <v>1013</v>
      </c>
      <c r="O201" t="s">
        <v>1090</v>
      </c>
      <c r="P201" t="s">
        <v>1090</v>
      </c>
      <c r="Q201">
        <v>1</v>
      </c>
      <c r="W201">
        <v>0</v>
      </c>
      <c r="X201">
        <v>-400197608</v>
      </c>
      <c r="Y201">
        <v>124.23</v>
      </c>
      <c r="AA201">
        <v>0</v>
      </c>
      <c r="AB201">
        <v>0</v>
      </c>
      <c r="AC201">
        <v>0</v>
      </c>
      <c r="AD201">
        <v>60.82</v>
      </c>
      <c r="AE201">
        <v>0</v>
      </c>
      <c r="AF201">
        <v>0</v>
      </c>
      <c r="AG201">
        <v>0</v>
      </c>
      <c r="AH201">
        <v>8.5299999999999994</v>
      </c>
      <c r="AI201">
        <v>1</v>
      </c>
      <c r="AJ201">
        <v>1</v>
      </c>
      <c r="AK201">
        <v>1</v>
      </c>
      <c r="AL201">
        <v>7.13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124.23</v>
      </c>
      <c r="AU201" t="s">
        <v>6</v>
      </c>
      <c r="AV201">
        <v>1</v>
      </c>
      <c r="AW201">
        <v>2</v>
      </c>
      <c r="AX201">
        <v>16689758</v>
      </c>
      <c r="AY201">
        <v>1</v>
      </c>
      <c r="AZ201">
        <v>0</v>
      </c>
      <c r="BA201">
        <v>208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Y201*Source!I109</f>
        <v>1.2423</v>
      </c>
      <c r="CY201">
        <f>AD201</f>
        <v>60.82</v>
      </c>
      <c r="CZ201">
        <f>AH201</f>
        <v>8.5299999999999994</v>
      </c>
      <c r="DA201">
        <f>AL201</f>
        <v>7.13</v>
      </c>
      <c r="DB201">
        <v>0</v>
      </c>
    </row>
    <row r="202" spans="1:106" x14ac:dyDescent="0.2">
      <c r="A202">
        <f>ROW(Source!A109)</f>
        <v>109</v>
      </c>
      <c r="B202">
        <v>16688586</v>
      </c>
      <c r="C202">
        <v>16689757</v>
      </c>
      <c r="D202">
        <v>15249402</v>
      </c>
      <c r="E202">
        <v>1</v>
      </c>
      <c r="F202">
        <v>1</v>
      </c>
      <c r="G202">
        <v>1</v>
      </c>
      <c r="H202">
        <v>2</v>
      </c>
      <c r="I202" t="s">
        <v>1115</v>
      </c>
      <c r="J202" t="s">
        <v>1116</v>
      </c>
      <c r="K202" t="s">
        <v>1117</v>
      </c>
      <c r="L202">
        <v>1368</v>
      </c>
      <c r="N202">
        <v>1011</v>
      </c>
      <c r="O202" t="s">
        <v>1096</v>
      </c>
      <c r="P202" t="s">
        <v>1096</v>
      </c>
      <c r="Q202">
        <v>1</v>
      </c>
      <c r="W202">
        <v>0</v>
      </c>
      <c r="X202">
        <v>-2111251057</v>
      </c>
      <c r="Y202">
        <v>1.38</v>
      </c>
      <c r="AA202">
        <v>0</v>
      </c>
      <c r="AB202">
        <v>231.73</v>
      </c>
      <c r="AC202">
        <v>0</v>
      </c>
      <c r="AD202">
        <v>0</v>
      </c>
      <c r="AE202">
        <v>0</v>
      </c>
      <c r="AF202">
        <v>32.5</v>
      </c>
      <c r="AG202">
        <v>0</v>
      </c>
      <c r="AH202">
        <v>0</v>
      </c>
      <c r="AI202">
        <v>1</v>
      </c>
      <c r="AJ202">
        <v>7.13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1.38</v>
      </c>
      <c r="AU202" t="s">
        <v>6</v>
      </c>
      <c r="AV202">
        <v>0</v>
      </c>
      <c r="AW202">
        <v>2</v>
      </c>
      <c r="AX202">
        <v>16689759</v>
      </c>
      <c r="AY202">
        <v>1</v>
      </c>
      <c r="AZ202">
        <v>0</v>
      </c>
      <c r="BA202">
        <v>209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Y202*Source!I109</f>
        <v>1.38E-2</v>
      </c>
      <c r="CY202">
        <f>AB202</f>
        <v>231.73</v>
      </c>
      <c r="CZ202">
        <f>AF202</f>
        <v>32.5</v>
      </c>
      <c r="DA202">
        <f>AJ202</f>
        <v>7.13</v>
      </c>
      <c r="DB202">
        <v>0</v>
      </c>
    </row>
    <row r="203" spans="1:106" x14ac:dyDescent="0.2">
      <c r="A203">
        <f>ROW(Source!A109)</f>
        <v>109</v>
      </c>
      <c r="B203">
        <v>16688586</v>
      </c>
      <c r="C203">
        <v>16689757</v>
      </c>
      <c r="D203">
        <v>15249998</v>
      </c>
      <c r="E203">
        <v>1</v>
      </c>
      <c r="F203">
        <v>1</v>
      </c>
      <c r="G203">
        <v>1</v>
      </c>
      <c r="H203">
        <v>2</v>
      </c>
      <c r="I203" t="s">
        <v>1118</v>
      </c>
      <c r="J203" t="s">
        <v>1119</v>
      </c>
      <c r="K203" t="s">
        <v>1120</v>
      </c>
      <c r="L203">
        <v>1368</v>
      </c>
      <c r="N203">
        <v>1011</v>
      </c>
      <c r="O203" t="s">
        <v>1096</v>
      </c>
      <c r="P203" t="s">
        <v>1096</v>
      </c>
      <c r="Q203">
        <v>1</v>
      </c>
      <c r="W203">
        <v>0</v>
      </c>
      <c r="X203">
        <v>1518765163</v>
      </c>
      <c r="Y203">
        <v>1.38</v>
      </c>
      <c r="AA203">
        <v>0</v>
      </c>
      <c r="AB203">
        <v>10.91</v>
      </c>
      <c r="AC203">
        <v>0</v>
      </c>
      <c r="AD203">
        <v>0</v>
      </c>
      <c r="AE203">
        <v>0</v>
      </c>
      <c r="AF203">
        <v>1.53</v>
      </c>
      <c r="AG203">
        <v>0</v>
      </c>
      <c r="AH203">
        <v>0</v>
      </c>
      <c r="AI203">
        <v>1</v>
      </c>
      <c r="AJ203">
        <v>7.13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1.38</v>
      </c>
      <c r="AU203" t="s">
        <v>6</v>
      </c>
      <c r="AV203">
        <v>0</v>
      </c>
      <c r="AW203">
        <v>2</v>
      </c>
      <c r="AX203">
        <v>16689760</v>
      </c>
      <c r="AY203">
        <v>1</v>
      </c>
      <c r="AZ203">
        <v>0</v>
      </c>
      <c r="BA203">
        <v>210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Y203*Source!I109</f>
        <v>1.38E-2</v>
      </c>
      <c r="CY203">
        <f>AB203</f>
        <v>10.91</v>
      </c>
      <c r="CZ203">
        <f>AF203</f>
        <v>1.53</v>
      </c>
      <c r="DA203">
        <f>AJ203</f>
        <v>7.13</v>
      </c>
      <c r="DB203">
        <v>0</v>
      </c>
    </row>
    <row r="204" spans="1:106" x14ac:dyDescent="0.2">
      <c r="A204">
        <f>ROW(Source!A109)</f>
        <v>109</v>
      </c>
      <c r="B204">
        <v>16688586</v>
      </c>
      <c r="C204">
        <v>16689757</v>
      </c>
      <c r="D204">
        <v>15167286</v>
      </c>
      <c r="E204">
        <v>1</v>
      </c>
      <c r="F204">
        <v>1</v>
      </c>
      <c r="G204">
        <v>1</v>
      </c>
      <c r="H204">
        <v>3</v>
      </c>
      <c r="I204" t="s">
        <v>1184</v>
      </c>
      <c r="J204" t="s">
        <v>1185</v>
      </c>
      <c r="K204" t="s">
        <v>1186</v>
      </c>
      <c r="L204">
        <v>1339</v>
      </c>
      <c r="N204">
        <v>1007</v>
      </c>
      <c r="O204" t="s">
        <v>199</v>
      </c>
      <c r="P204" t="s">
        <v>199</v>
      </c>
      <c r="Q204">
        <v>1</v>
      </c>
      <c r="W204">
        <v>0</v>
      </c>
      <c r="X204">
        <v>-1660354250</v>
      </c>
      <c r="Y204">
        <v>0.1</v>
      </c>
      <c r="AA204">
        <v>17.399999999999999</v>
      </c>
      <c r="AB204">
        <v>0</v>
      </c>
      <c r="AC204">
        <v>0</v>
      </c>
      <c r="AD204">
        <v>0</v>
      </c>
      <c r="AE204">
        <v>2.44</v>
      </c>
      <c r="AF204">
        <v>0</v>
      </c>
      <c r="AG204">
        <v>0</v>
      </c>
      <c r="AH204">
        <v>0</v>
      </c>
      <c r="AI204">
        <v>7.13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0.1</v>
      </c>
      <c r="AU204" t="s">
        <v>6</v>
      </c>
      <c r="AV204">
        <v>0</v>
      </c>
      <c r="AW204">
        <v>2</v>
      </c>
      <c r="AX204">
        <v>16689761</v>
      </c>
      <c r="AY204">
        <v>1</v>
      </c>
      <c r="AZ204">
        <v>0</v>
      </c>
      <c r="BA204">
        <v>211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Y204*Source!I109</f>
        <v>1E-3</v>
      </c>
      <c r="CY204">
        <f>AA204</f>
        <v>17.399999999999999</v>
      </c>
      <c r="CZ204">
        <f>AE204</f>
        <v>2.44</v>
      </c>
      <c r="DA204">
        <f>AI204</f>
        <v>7.13</v>
      </c>
      <c r="DB204">
        <v>0</v>
      </c>
    </row>
    <row r="205" spans="1:106" x14ac:dyDescent="0.2">
      <c r="A205">
        <f>ROW(Source!A109)</f>
        <v>109</v>
      </c>
      <c r="B205">
        <v>16688586</v>
      </c>
      <c r="C205">
        <v>16689757</v>
      </c>
      <c r="D205">
        <v>15162639</v>
      </c>
      <c r="E205">
        <v>17</v>
      </c>
      <c r="F205">
        <v>1</v>
      </c>
      <c r="G205">
        <v>1</v>
      </c>
      <c r="H205">
        <v>3</v>
      </c>
      <c r="I205" t="s">
        <v>197</v>
      </c>
      <c r="J205" t="s">
        <v>6</v>
      </c>
      <c r="K205" t="s">
        <v>198</v>
      </c>
      <c r="L205">
        <v>1339</v>
      </c>
      <c r="N205">
        <v>1007</v>
      </c>
      <c r="O205" t="s">
        <v>199</v>
      </c>
      <c r="P205" t="s">
        <v>199</v>
      </c>
      <c r="Q205">
        <v>1</v>
      </c>
      <c r="W205">
        <v>0</v>
      </c>
      <c r="X205">
        <v>-2113302258</v>
      </c>
      <c r="Y205">
        <v>2.14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7.13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6</v>
      </c>
      <c r="AT205">
        <v>2.14</v>
      </c>
      <c r="AU205" t="s">
        <v>6</v>
      </c>
      <c r="AV205">
        <v>0</v>
      </c>
      <c r="AW205">
        <v>2</v>
      </c>
      <c r="AX205">
        <v>16689764</v>
      </c>
      <c r="AY205">
        <v>1</v>
      </c>
      <c r="AZ205">
        <v>0</v>
      </c>
      <c r="BA205">
        <v>214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Y205*Source!I109</f>
        <v>2.1400000000000002E-2</v>
      </c>
      <c r="CY205">
        <f>AA205</f>
        <v>0</v>
      </c>
      <c r="CZ205">
        <f>AE205</f>
        <v>0</v>
      </c>
      <c r="DA205">
        <f>AI205</f>
        <v>7.13</v>
      </c>
      <c r="DB205">
        <v>0</v>
      </c>
    </row>
    <row r="206" spans="1:106" x14ac:dyDescent="0.2">
      <c r="A206">
        <f>ROW(Source!A109)</f>
        <v>109</v>
      </c>
      <c r="B206">
        <v>16688586</v>
      </c>
      <c r="C206">
        <v>16689757</v>
      </c>
      <c r="D206">
        <v>15172836</v>
      </c>
      <c r="E206">
        <v>1</v>
      </c>
      <c r="F206">
        <v>1</v>
      </c>
      <c r="G206">
        <v>1</v>
      </c>
      <c r="H206">
        <v>3</v>
      </c>
      <c r="I206" t="s">
        <v>201</v>
      </c>
      <c r="J206" t="s">
        <v>203</v>
      </c>
      <c r="K206" t="s">
        <v>202</v>
      </c>
      <c r="L206">
        <v>1339</v>
      </c>
      <c r="N206">
        <v>1007</v>
      </c>
      <c r="O206" t="s">
        <v>199</v>
      </c>
      <c r="P206" t="s">
        <v>199</v>
      </c>
      <c r="Q206">
        <v>1</v>
      </c>
      <c r="W206">
        <v>0</v>
      </c>
      <c r="X206">
        <v>519185539</v>
      </c>
      <c r="Y206">
        <v>2.14</v>
      </c>
      <c r="AA206">
        <v>3706.17</v>
      </c>
      <c r="AB206">
        <v>0</v>
      </c>
      <c r="AC206">
        <v>0</v>
      </c>
      <c r="AD206">
        <v>0</v>
      </c>
      <c r="AE206">
        <v>519.79999999999995</v>
      </c>
      <c r="AF206">
        <v>0</v>
      </c>
      <c r="AG206">
        <v>0</v>
      </c>
      <c r="AH206">
        <v>0</v>
      </c>
      <c r="AI206">
        <v>7.13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6</v>
      </c>
      <c r="AT206">
        <v>2.14</v>
      </c>
      <c r="AU206" t="s">
        <v>6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Y206*Source!I109</f>
        <v>2.1400000000000002E-2</v>
      </c>
      <c r="CY206">
        <f>AA206</f>
        <v>3706.17</v>
      </c>
      <c r="CZ206">
        <f>AE206</f>
        <v>519.79999999999995</v>
      </c>
      <c r="DA206">
        <f>AI206</f>
        <v>7.13</v>
      </c>
      <c r="DB206">
        <v>0</v>
      </c>
    </row>
    <row r="207" spans="1:106" x14ac:dyDescent="0.2">
      <c r="A207">
        <f>ROW(Source!A114)</f>
        <v>114</v>
      </c>
      <c r="B207">
        <v>16688585</v>
      </c>
      <c r="C207">
        <v>16689770</v>
      </c>
      <c r="D207">
        <v>15438286</v>
      </c>
      <c r="E207">
        <v>1</v>
      </c>
      <c r="F207">
        <v>1</v>
      </c>
      <c r="G207">
        <v>1</v>
      </c>
      <c r="H207">
        <v>1</v>
      </c>
      <c r="I207" t="s">
        <v>1155</v>
      </c>
      <c r="J207" t="s">
        <v>6</v>
      </c>
      <c r="K207" t="s">
        <v>1156</v>
      </c>
      <c r="L207">
        <v>1191</v>
      </c>
      <c r="N207">
        <v>1013</v>
      </c>
      <c r="O207" t="s">
        <v>1090</v>
      </c>
      <c r="P207" t="s">
        <v>1090</v>
      </c>
      <c r="Q207">
        <v>1</v>
      </c>
      <c r="W207">
        <v>0</v>
      </c>
      <c r="X207">
        <v>-1027537862</v>
      </c>
      <c r="Y207">
        <v>4.2435</v>
      </c>
      <c r="AA207">
        <v>0</v>
      </c>
      <c r="AB207">
        <v>0</v>
      </c>
      <c r="AC207">
        <v>0</v>
      </c>
      <c r="AD207">
        <v>9.18</v>
      </c>
      <c r="AE207">
        <v>0</v>
      </c>
      <c r="AF207">
        <v>0</v>
      </c>
      <c r="AG207">
        <v>0</v>
      </c>
      <c r="AH207">
        <v>9.18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3.69</v>
      </c>
      <c r="AU207" t="s">
        <v>97</v>
      </c>
      <c r="AV207">
        <v>1</v>
      </c>
      <c r="AW207">
        <v>2</v>
      </c>
      <c r="AX207">
        <v>16689771</v>
      </c>
      <c r="AY207">
        <v>1</v>
      </c>
      <c r="AZ207">
        <v>0</v>
      </c>
      <c r="BA207">
        <v>215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Y207*Source!I114</f>
        <v>0.33099299999999998</v>
      </c>
      <c r="CY207">
        <f>AD207</f>
        <v>9.18</v>
      </c>
      <c r="CZ207">
        <f>AH207</f>
        <v>9.18</v>
      </c>
      <c r="DA207">
        <f>AL207</f>
        <v>1</v>
      </c>
      <c r="DB207">
        <v>0</v>
      </c>
    </row>
    <row r="208" spans="1:106" x14ac:dyDescent="0.2">
      <c r="A208">
        <f>ROW(Source!A114)</f>
        <v>114</v>
      </c>
      <c r="B208">
        <v>16688585</v>
      </c>
      <c r="C208">
        <v>16689770</v>
      </c>
      <c r="D208">
        <v>15430395</v>
      </c>
      <c r="E208">
        <v>1</v>
      </c>
      <c r="F208">
        <v>1</v>
      </c>
      <c r="G208">
        <v>1</v>
      </c>
      <c r="H208">
        <v>1</v>
      </c>
      <c r="I208" t="s">
        <v>1091</v>
      </c>
      <c r="J208" t="s">
        <v>6</v>
      </c>
      <c r="K208" t="s">
        <v>1092</v>
      </c>
      <c r="L208">
        <v>1191</v>
      </c>
      <c r="N208">
        <v>1013</v>
      </c>
      <c r="O208" t="s">
        <v>1090</v>
      </c>
      <c r="P208" t="s">
        <v>1090</v>
      </c>
      <c r="Q208">
        <v>1</v>
      </c>
      <c r="W208">
        <v>0</v>
      </c>
      <c r="X208">
        <v>-1417349443</v>
      </c>
      <c r="Y208">
        <v>0.05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0.05</v>
      </c>
      <c r="AU208" t="s">
        <v>6</v>
      </c>
      <c r="AV208">
        <v>2</v>
      </c>
      <c r="AW208">
        <v>2</v>
      </c>
      <c r="AX208">
        <v>16689772</v>
      </c>
      <c r="AY208">
        <v>1</v>
      </c>
      <c r="AZ208">
        <v>2048</v>
      </c>
      <c r="BA208">
        <v>216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Y208*Source!I114</f>
        <v>3.9000000000000003E-3</v>
      </c>
      <c r="CY208">
        <f>AD208</f>
        <v>0</v>
      </c>
      <c r="CZ208">
        <f>AH208</f>
        <v>0</v>
      </c>
      <c r="DA208">
        <f>AL208</f>
        <v>1</v>
      </c>
      <c r="DB208">
        <v>0</v>
      </c>
    </row>
    <row r="209" spans="1:106" x14ac:dyDescent="0.2">
      <c r="A209">
        <f>ROW(Source!A114)</f>
        <v>114</v>
      </c>
      <c r="B209">
        <v>16688585</v>
      </c>
      <c r="C209">
        <v>16689770</v>
      </c>
      <c r="D209">
        <v>15247970</v>
      </c>
      <c r="E209">
        <v>1</v>
      </c>
      <c r="F209">
        <v>1</v>
      </c>
      <c r="G209">
        <v>1</v>
      </c>
      <c r="H209">
        <v>2</v>
      </c>
      <c r="I209" t="s">
        <v>1144</v>
      </c>
      <c r="J209" t="s">
        <v>1145</v>
      </c>
      <c r="K209" t="s">
        <v>1146</v>
      </c>
      <c r="L209">
        <v>1368</v>
      </c>
      <c r="N209">
        <v>1011</v>
      </c>
      <c r="O209" t="s">
        <v>1096</v>
      </c>
      <c r="P209" t="s">
        <v>1096</v>
      </c>
      <c r="Q209">
        <v>1</v>
      </c>
      <c r="W209">
        <v>0</v>
      </c>
      <c r="X209">
        <v>368031958</v>
      </c>
      <c r="Y209">
        <v>1.2500000000000001E-2</v>
      </c>
      <c r="AA209">
        <v>0</v>
      </c>
      <c r="AB209">
        <v>27.66</v>
      </c>
      <c r="AC209">
        <v>11.6</v>
      </c>
      <c r="AD209">
        <v>0</v>
      </c>
      <c r="AE209">
        <v>0</v>
      </c>
      <c r="AF209">
        <v>27.66</v>
      </c>
      <c r="AG209">
        <v>11.6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0.01</v>
      </c>
      <c r="AU209" t="s">
        <v>96</v>
      </c>
      <c r="AV209">
        <v>0</v>
      </c>
      <c r="AW209">
        <v>2</v>
      </c>
      <c r="AX209">
        <v>16689773</v>
      </c>
      <c r="AY209">
        <v>1</v>
      </c>
      <c r="AZ209">
        <v>0</v>
      </c>
      <c r="BA209">
        <v>217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Y209*Source!I114</f>
        <v>9.7500000000000006E-4</v>
      </c>
      <c r="CY209">
        <f>AB209</f>
        <v>27.66</v>
      </c>
      <c r="CZ209">
        <f>AF209</f>
        <v>27.66</v>
      </c>
      <c r="DA209">
        <f>AJ209</f>
        <v>1</v>
      </c>
      <c r="DB209">
        <v>0</v>
      </c>
    </row>
    <row r="210" spans="1:106" x14ac:dyDescent="0.2">
      <c r="A210">
        <f>ROW(Source!A114)</f>
        <v>114</v>
      </c>
      <c r="B210">
        <v>16688585</v>
      </c>
      <c r="C210">
        <v>16689770</v>
      </c>
      <c r="D210">
        <v>15249073</v>
      </c>
      <c r="E210">
        <v>1</v>
      </c>
      <c r="F210">
        <v>1</v>
      </c>
      <c r="G210">
        <v>1</v>
      </c>
      <c r="H210">
        <v>2</v>
      </c>
      <c r="I210" t="s">
        <v>1099</v>
      </c>
      <c r="J210" t="s">
        <v>1100</v>
      </c>
      <c r="K210" t="s">
        <v>1101</v>
      </c>
      <c r="L210">
        <v>1368</v>
      </c>
      <c r="N210">
        <v>1011</v>
      </c>
      <c r="O210" t="s">
        <v>1096</v>
      </c>
      <c r="P210" t="s">
        <v>1096</v>
      </c>
      <c r="Q210">
        <v>1</v>
      </c>
      <c r="W210">
        <v>0</v>
      </c>
      <c r="X210">
        <v>1372534845</v>
      </c>
      <c r="Y210">
        <v>0.05</v>
      </c>
      <c r="AA210">
        <v>0</v>
      </c>
      <c r="AB210">
        <v>65.709999999999994</v>
      </c>
      <c r="AC210">
        <v>11.6</v>
      </c>
      <c r="AD210">
        <v>0</v>
      </c>
      <c r="AE210">
        <v>0</v>
      </c>
      <c r="AF210">
        <v>65.709999999999994</v>
      </c>
      <c r="AG210">
        <v>11.6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0.04</v>
      </c>
      <c r="AU210" t="s">
        <v>96</v>
      </c>
      <c r="AV210">
        <v>0</v>
      </c>
      <c r="AW210">
        <v>2</v>
      </c>
      <c r="AX210">
        <v>16689774</v>
      </c>
      <c r="AY210">
        <v>1</v>
      </c>
      <c r="AZ210">
        <v>0</v>
      </c>
      <c r="BA210">
        <v>218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Y210*Source!I114</f>
        <v>3.9000000000000003E-3</v>
      </c>
      <c r="CY210">
        <f>AB210</f>
        <v>65.709999999999994</v>
      </c>
      <c r="CZ210">
        <f>AF210</f>
        <v>65.709999999999994</v>
      </c>
      <c r="DA210">
        <f>AJ210</f>
        <v>1</v>
      </c>
      <c r="DB210">
        <v>0</v>
      </c>
    </row>
    <row r="211" spans="1:106" x14ac:dyDescent="0.2">
      <c r="A211">
        <f>ROW(Source!A114)</f>
        <v>114</v>
      </c>
      <c r="B211">
        <v>16688585</v>
      </c>
      <c r="C211">
        <v>16689770</v>
      </c>
      <c r="D211">
        <v>15249933</v>
      </c>
      <c r="E211">
        <v>1</v>
      </c>
      <c r="F211">
        <v>1</v>
      </c>
      <c r="G211">
        <v>1</v>
      </c>
      <c r="H211">
        <v>2</v>
      </c>
      <c r="I211" t="s">
        <v>1187</v>
      </c>
      <c r="J211" t="s">
        <v>1188</v>
      </c>
      <c r="K211" t="s">
        <v>1189</v>
      </c>
      <c r="L211">
        <v>1368</v>
      </c>
      <c r="N211">
        <v>1011</v>
      </c>
      <c r="O211" t="s">
        <v>1096</v>
      </c>
      <c r="P211" t="s">
        <v>1096</v>
      </c>
      <c r="Q211">
        <v>1</v>
      </c>
      <c r="W211">
        <v>0</v>
      </c>
      <c r="X211">
        <v>271748449</v>
      </c>
      <c r="Y211">
        <v>3.5249999999999999</v>
      </c>
      <c r="AA211">
        <v>0</v>
      </c>
      <c r="AB211">
        <v>6.82</v>
      </c>
      <c r="AC211">
        <v>0</v>
      </c>
      <c r="AD211">
        <v>0</v>
      </c>
      <c r="AE211">
        <v>0</v>
      </c>
      <c r="AF211">
        <v>6.82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2.82</v>
      </c>
      <c r="AU211" t="s">
        <v>96</v>
      </c>
      <c r="AV211">
        <v>0</v>
      </c>
      <c r="AW211">
        <v>2</v>
      </c>
      <c r="AX211">
        <v>16689775</v>
      </c>
      <c r="AY211">
        <v>1</v>
      </c>
      <c r="AZ211">
        <v>0</v>
      </c>
      <c r="BA211">
        <v>219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Y211*Source!I114</f>
        <v>0.27494999999999997</v>
      </c>
      <c r="CY211">
        <f>AB211</f>
        <v>6.82</v>
      </c>
      <c r="CZ211">
        <f>AF211</f>
        <v>6.82</v>
      </c>
      <c r="DA211">
        <f>AJ211</f>
        <v>1</v>
      </c>
      <c r="DB211">
        <v>0</v>
      </c>
    </row>
    <row r="212" spans="1:106" x14ac:dyDescent="0.2">
      <c r="A212">
        <f>ROW(Source!A114)</f>
        <v>114</v>
      </c>
      <c r="B212">
        <v>16688585</v>
      </c>
      <c r="C212">
        <v>16689770</v>
      </c>
      <c r="D212">
        <v>15167286</v>
      </c>
      <c r="E212">
        <v>1</v>
      </c>
      <c r="F212">
        <v>1</v>
      </c>
      <c r="G212">
        <v>1</v>
      </c>
      <c r="H212">
        <v>3</v>
      </c>
      <c r="I212" t="s">
        <v>1184</v>
      </c>
      <c r="J212" t="s">
        <v>1185</v>
      </c>
      <c r="K212" t="s">
        <v>1186</v>
      </c>
      <c r="L212">
        <v>1339</v>
      </c>
      <c r="N212">
        <v>1007</v>
      </c>
      <c r="O212" t="s">
        <v>199</v>
      </c>
      <c r="P212" t="s">
        <v>199</v>
      </c>
      <c r="Q212">
        <v>1</v>
      </c>
      <c r="W212">
        <v>0</v>
      </c>
      <c r="X212">
        <v>-1660354250</v>
      </c>
      <c r="Y212">
        <v>0.01</v>
      </c>
      <c r="AA212">
        <v>2.44</v>
      </c>
      <c r="AB212">
        <v>0</v>
      </c>
      <c r="AC212">
        <v>0</v>
      </c>
      <c r="AD212">
        <v>0</v>
      </c>
      <c r="AE212">
        <v>2.44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0.01</v>
      </c>
      <c r="AU212" t="s">
        <v>6</v>
      </c>
      <c r="AV212">
        <v>0</v>
      </c>
      <c r="AW212">
        <v>2</v>
      </c>
      <c r="AX212">
        <v>16689776</v>
      </c>
      <c r="AY212">
        <v>1</v>
      </c>
      <c r="AZ212">
        <v>0</v>
      </c>
      <c r="BA212">
        <v>220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Y212*Source!I114</f>
        <v>7.7999999999999999E-4</v>
      </c>
      <c r="CY212">
        <f>AA212</f>
        <v>2.44</v>
      </c>
      <c r="CZ212">
        <f>AE212</f>
        <v>2.44</v>
      </c>
      <c r="DA212">
        <f>AI212</f>
        <v>1</v>
      </c>
      <c r="DB212">
        <v>0</v>
      </c>
    </row>
    <row r="213" spans="1:106" x14ac:dyDescent="0.2">
      <c r="A213">
        <f>ROW(Source!A114)</f>
        <v>114</v>
      </c>
      <c r="B213">
        <v>16688585</v>
      </c>
      <c r="C213">
        <v>16689770</v>
      </c>
      <c r="D213">
        <v>15171018</v>
      </c>
      <c r="E213">
        <v>1</v>
      </c>
      <c r="F213">
        <v>1</v>
      </c>
      <c r="G213">
        <v>1</v>
      </c>
      <c r="H213">
        <v>3</v>
      </c>
      <c r="I213" t="s">
        <v>1128</v>
      </c>
      <c r="J213" t="s">
        <v>1129</v>
      </c>
      <c r="K213" t="s">
        <v>1130</v>
      </c>
      <c r="L213">
        <v>1346</v>
      </c>
      <c r="N213">
        <v>1009</v>
      </c>
      <c r="O213" t="s">
        <v>90</v>
      </c>
      <c r="P213" t="s">
        <v>90</v>
      </c>
      <c r="Q213">
        <v>1</v>
      </c>
      <c r="W213">
        <v>0</v>
      </c>
      <c r="X213">
        <v>813963326</v>
      </c>
      <c r="Y213">
        <v>1</v>
      </c>
      <c r="AA213">
        <v>1.82</v>
      </c>
      <c r="AB213">
        <v>0</v>
      </c>
      <c r="AC213">
        <v>0</v>
      </c>
      <c r="AD213">
        <v>0</v>
      </c>
      <c r="AE213">
        <v>1.82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1</v>
      </c>
      <c r="AU213" t="s">
        <v>6</v>
      </c>
      <c r="AV213">
        <v>0</v>
      </c>
      <c r="AW213">
        <v>2</v>
      </c>
      <c r="AX213">
        <v>16689777</v>
      </c>
      <c r="AY213">
        <v>1</v>
      </c>
      <c r="AZ213">
        <v>0</v>
      </c>
      <c r="BA213">
        <v>221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Y213*Source!I114</f>
        <v>7.8E-2</v>
      </c>
      <c r="CY213">
        <f>AA213</f>
        <v>1.82</v>
      </c>
      <c r="CZ213">
        <f>AE213</f>
        <v>1.82</v>
      </c>
      <c r="DA213">
        <f>AI213</f>
        <v>1</v>
      </c>
      <c r="DB213">
        <v>0</v>
      </c>
    </row>
    <row r="214" spans="1:106" x14ac:dyDescent="0.2">
      <c r="A214">
        <f>ROW(Source!A114)</f>
        <v>114</v>
      </c>
      <c r="B214">
        <v>16688585</v>
      </c>
      <c r="C214">
        <v>16689770</v>
      </c>
      <c r="D214">
        <v>15203485</v>
      </c>
      <c r="E214">
        <v>1</v>
      </c>
      <c r="F214">
        <v>1</v>
      </c>
      <c r="G214">
        <v>1</v>
      </c>
      <c r="H214">
        <v>3</v>
      </c>
      <c r="I214" t="s">
        <v>1190</v>
      </c>
      <c r="J214" t="s">
        <v>1191</v>
      </c>
      <c r="K214" t="s">
        <v>1192</v>
      </c>
      <c r="L214">
        <v>1346</v>
      </c>
      <c r="N214">
        <v>1009</v>
      </c>
      <c r="O214" t="s">
        <v>90</v>
      </c>
      <c r="P214" t="s">
        <v>90</v>
      </c>
      <c r="Q214">
        <v>1</v>
      </c>
      <c r="W214">
        <v>0</v>
      </c>
      <c r="X214">
        <v>303141801</v>
      </c>
      <c r="Y214">
        <v>13.8</v>
      </c>
      <c r="AA214">
        <v>15.25</v>
      </c>
      <c r="AB214">
        <v>0</v>
      </c>
      <c r="AC214">
        <v>0</v>
      </c>
      <c r="AD214">
        <v>0</v>
      </c>
      <c r="AE214">
        <v>15.25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13.8</v>
      </c>
      <c r="AU214" t="s">
        <v>6</v>
      </c>
      <c r="AV214">
        <v>0</v>
      </c>
      <c r="AW214">
        <v>2</v>
      </c>
      <c r="AX214">
        <v>16689778</v>
      </c>
      <c r="AY214">
        <v>1</v>
      </c>
      <c r="AZ214">
        <v>0</v>
      </c>
      <c r="BA214">
        <v>222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Y214*Source!I114</f>
        <v>1.0764</v>
      </c>
      <c r="CY214">
        <f>AA214</f>
        <v>15.25</v>
      </c>
      <c r="CZ214">
        <f>AE214</f>
        <v>15.25</v>
      </c>
      <c r="DA214">
        <f>AI214</f>
        <v>1</v>
      </c>
      <c r="DB214">
        <v>0</v>
      </c>
    </row>
    <row r="215" spans="1:106" x14ac:dyDescent="0.2">
      <c r="A215">
        <f>ROW(Source!A115)</f>
        <v>115</v>
      </c>
      <c r="B215">
        <v>16688586</v>
      </c>
      <c r="C215">
        <v>16689770</v>
      </c>
      <c r="D215">
        <v>15438286</v>
      </c>
      <c r="E215">
        <v>1</v>
      </c>
      <c r="F215">
        <v>1</v>
      </c>
      <c r="G215">
        <v>1</v>
      </c>
      <c r="H215">
        <v>1</v>
      </c>
      <c r="I215" t="s">
        <v>1155</v>
      </c>
      <c r="J215" t="s">
        <v>6</v>
      </c>
      <c r="K215" t="s">
        <v>1156</v>
      </c>
      <c r="L215">
        <v>1191</v>
      </c>
      <c r="N215">
        <v>1013</v>
      </c>
      <c r="O215" t="s">
        <v>1090</v>
      </c>
      <c r="P215" t="s">
        <v>1090</v>
      </c>
      <c r="Q215">
        <v>1</v>
      </c>
      <c r="W215">
        <v>0</v>
      </c>
      <c r="X215">
        <v>-1027537862</v>
      </c>
      <c r="Y215">
        <v>4.2435</v>
      </c>
      <c r="AA215">
        <v>0</v>
      </c>
      <c r="AB215">
        <v>0</v>
      </c>
      <c r="AC215">
        <v>0</v>
      </c>
      <c r="AD215">
        <v>65.45</v>
      </c>
      <c r="AE215">
        <v>0</v>
      </c>
      <c r="AF215">
        <v>0</v>
      </c>
      <c r="AG215">
        <v>0</v>
      </c>
      <c r="AH215">
        <v>9.18</v>
      </c>
      <c r="AI215">
        <v>1</v>
      </c>
      <c r="AJ215">
        <v>1</v>
      </c>
      <c r="AK215">
        <v>1</v>
      </c>
      <c r="AL215">
        <v>7.13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3.69</v>
      </c>
      <c r="AU215" t="s">
        <v>97</v>
      </c>
      <c r="AV215">
        <v>1</v>
      </c>
      <c r="AW215">
        <v>2</v>
      </c>
      <c r="AX215">
        <v>16689771</v>
      </c>
      <c r="AY215">
        <v>1</v>
      </c>
      <c r="AZ215">
        <v>0</v>
      </c>
      <c r="BA215">
        <v>223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Y215*Source!I115</f>
        <v>0.33099299999999998</v>
      </c>
      <c r="CY215">
        <f>AD215</f>
        <v>65.45</v>
      </c>
      <c r="CZ215">
        <f>AH215</f>
        <v>9.18</v>
      </c>
      <c r="DA215">
        <f>AL215</f>
        <v>7.13</v>
      </c>
      <c r="DB215">
        <v>0</v>
      </c>
    </row>
    <row r="216" spans="1:106" x14ac:dyDescent="0.2">
      <c r="A216">
        <f>ROW(Source!A115)</f>
        <v>115</v>
      </c>
      <c r="B216">
        <v>16688586</v>
      </c>
      <c r="C216">
        <v>16689770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1091</v>
      </c>
      <c r="J216" t="s">
        <v>6</v>
      </c>
      <c r="K216" t="s">
        <v>1092</v>
      </c>
      <c r="L216">
        <v>1191</v>
      </c>
      <c r="N216">
        <v>1013</v>
      </c>
      <c r="O216" t="s">
        <v>1090</v>
      </c>
      <c r="P216" t="s">
        <v>1090</v>
      </c>
      <c r="Q216">
        <v>1</v>
      </c>
      <c r="W216">
        <v>0</v>
      </c>
      <c r="X216">
        <v>-1417349443</v>
      </c>
      <c r="Y216">
        <v>0.05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7.13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0.05</v>
      </c>
      <c r="AU216" t="s">
        <v>6</v>
      </c>
      <c r="AV216">
        <v>2</v>
      </c>
      <c r="AW216">
        <v>2</v>
      </c>
      <c r="AX216">
        <v>16689772</v>
      </c>
      <c r="AY216">
        <v>1</v>
      </c>
      <c r="AZ216">
        <v>2048</v>
      </c>
      <c r="BA216">
        <v>224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Y216*Source!I115</f>
        <v>3.9000000000000003E-3</v>
      </c>
      <c r="CY216">
        <f>AD216</f>
        <v>0</v>
      </c>
      <c r="CZ216">
        <f>AH216</f>
        <v>0</v>
      </c>
      <c r="DA216">
        <f>AL216</f>
        <v>1</v>
      </c>
      <c r="DB216">
        <v>0</v>
      </c>
    </row>
    <row r="217" spans="1:106" x14ac:dyDescent="0.2">
      <c r="A217">
        <f>ROW(Source!A115)</f>
        <v>115</v>
      </c>
      <c r="B217">
        <v>16688586</v>
      </c>
      <c r="C217">
        <v>16689770</v>
      </c>
      <c r="D217">
        <v>15247970</v>
      </c>
      <c r="E217">
        <v>1</v>
      </c>
      <c r="F217">
        <v>1</v>
      </c>
      <c r="G217">
        <v>1</v>
      </c>
      <c r="H217">
        <v>2</v>
      </c>
      <c r="I217" t="s">
        <v>1144</v>
      </c>
      <c r="J217" t="s">
        <v>1145</v>
      </c>
      <c r="K217" t="s">
        <v>1146</v>
      </c>
      <c r="L217">
        <v>1368</v>
      </c>
      <c r="N217">
        <v>1011</v>
      </c>
      <c r="O217" t="s">
        <v>1096</v>
      </c>
      <c r="P217" t="s">
        <v>1096</v>
      </c>
      <c r="Q217">
        <v>1</v>
      </c>
      <c r="W217">
        <v>0</v>
      </c>
      <c r="X217">
        <v>368031958</v>
      </c>
      <c r="Y217">
        <v>1.2500000000000001E-2</v>
      </c>
      <c r="AA217">
        <v>0</v>
      </c>
      <c r="AB217">
        <v>197.22</v>
      </c>
      <c r="AC217">
        <v>11.6</v>
      </c>
      <c r="AD217">
        <v>0</v>
      </c>
      <c r="AE217">
        <v>0</v>
      </c>
      <c r="AF217">
        <v>27.66</v>
      </c>
      <c r="AG217">
        <v>11.6</v>
      </c>
      <c r="AH217">
        <v>0</v>
      </c>
      <c r="AI217">
        <v>1</v>
      </c>
      <c r="AJ217">
        <v>7.13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0.01</v>
      </c>
      <c r="AU217" t="s">
        <v>96</v>
      </c>
      <c r="AV217">
        <v>0</v>
      </c>
      <c r="AW217">
        <v>2</v>
      </c>
      <c r="AX217">
        <v>16689773</v>
      </c>
      <c r="AY217">
        <v>1</v>
      </c>
      <c r="AZ217">
        <v>0</v>
      </c>
      <c r="BA217">
        <v>225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Y217*Source!I115</f>
        <v>9.7500000000000006E-4</v>
      </c>
      <c r="CY217">
        <f>AB217</f>
        <v>197.22</v>
      </c>
      <c r="CZ217">
        <f>AF217</f>
        <v>27.66</v>
      </c>
      <c r="DA217">
        <f>AJ217</f>
        <v>7.13</v>
      </c>
      <c r="DB217">
        <v>0</v>
      </c>
    </row>
    <row r="218" spans="1:106" x14ac:dyDescent="0.2">
      <c r="A218">
        <f>ROW(Source!A115)</f>
        <v>115</v>
      </c>
      <c r="B218">
        <v>16688586</v>
      </c>
      <c r="C218">
        <v>16689770</v>
      </c>
      <c r="D218">
        <v>15249073</v>
      </c>
      <c r="E218">
        <v>1</v>
      </c>
      <c r="F218">
        <v>1</v>
      </c>
      <c r="G218">
        <v>1</v>
      </c>
      <c r="H218">
        <v>2</v>
      </c>
      <c r="I218" t="s">
        <v>1099</v>
      </c>
      <c r="J218" t="s">
        <v>1100</v>
      </c>
      <c r="K218" t="s">
        <v>1101</v>
      </c>
      <c r="L218">
        <v>1368</v>
      </c>
      <c r="N218">
        <v>1011</v>
      </c>
      <c r="O218" t="s">
        <v>1096</v>
      </c>
      <c r="P218" t="s">
        <v>1096</v>
      </c>
      <c r="Q218">
        <v>1</v>
      </c>
      <c r="W218">
        <v>0</v>
      </c>
      <c r="X218">
        <v>1372534845</v>
      </c>
      <c r="Y218">
        <v>0.05</v>
      </c>
      <c r="AA218">
        <v>0</v>
      </c>
      <c r="AB218">
        <v>468.51</v>
      </c>
      <c r="AC218">
        <v>11.6</v>
      </c>
      <c r="AD218">
        <v>0</v>
      </c>
      <c r="AE218">
        <v>0</v>
      </c>
      <c r="AF218">
        <v>65.709999999999994</v>
      </c>
      <c r="AG218">
        <v>11.6</v>
      </c>
      <c r="AH218">
        <v>0</v>
      </c>
      <c r="AI218">
        <v>1</v>
      </c>
      <c r="AJ218">
        <v>7.13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0.04</v>
      </c>
      <c r="AU218" t="s">
        <v>96</v>
      </c>
      <c r="AV218">
        <v>0</v>
      </c>
      <c r="AW218">
        <v>2</v>
      </c>
      <c r="AX218">
        <v>16689774</v>
      </c>
      <c r="AY218">
        <v>1</v>
      </c>
      <c r="AZ218">
        <v>0</v>
      </c>
      <c r="BA218">
        <v>226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Y218*Source!I115</f>
        <v>3.9000000000000003E-3</v>
      </c>
      <c r="CY218">
        <f>AB218</f>
        <v>468.51</v>
      </c>
      <c r="CZ218">
        <f>AF218</f>
        <v>65.709999999999994</v>
      </c>
      <c r="DA218">
        <f>AJ218</f>
        <v>7.13</v>
      </c>
      <c r="DB218">
        <v>0</v>
      </c>
    </row>
    <row r="219" spans="1:106" x14ac:dyDescent="0.2">
      <c r="A219">
        <f>ROW(Source!A115)</f>
        <v>115</v>
      </c>
      <c r="B219">
        <v>16688586</v>
      </c>
      <c r="C219">
        <v>16689770</v>
      </c>
      <c r="D219">
        <v>15249933</v>
      </c>
      <c r="E219">
        <v>1</v>
      </c>
      <c r="F219">
        <v>1</v>
      </c>
      <c r="G219">
        <v>1</v>
      </c>
      <c r="H219">
        <v>2</v>
      </c>
      <c r="I219" t="s">
        <v>1187</v>
      </c>
      <c r="J219" t="s">
        <v>1188</v>
      </c>
      <c r="K219" t="s">
        <v>1189</v>
      </c>
      <c r="L219">
        <v>1368</v>
      </c>
      <c r="N219">
        <v>1011</v>
      </c>
      <c r="O219" t="s">
        <v>1096</v>
      </c>
      <c r="P219" t="s">
        <v>1096</v>
      </c>
      <c r="Q219">
        <v>1</v>
      </c>
      <c r="W219">
        <v>0</v>
      </c>
      <c r="X219">
        <v>271748449</v>
      </c>
      <c r="Y219">
        <v>3.5249999999999999</v>
      </c>
      <c r="AA219">
        <v>0</v>
      </c>
      <c r="AB219">
        <v>48.63</v>
      </c>
      <c r="AC219">
        <v>0</v>
      </c>
      <c r="AD219">
        <v>0</v>
      </c>
      <c r="AE219">
        <v>0</v>
      </c>
      <c r="AF219">
        <v>6.82</v>
      </c>
      <c r="AG219">
        <v>0</v>
      </c>
      <c r="AH219">
        <v>0</v>
      </c>
      <c r="AI219">
        <v>1</v>
      </c>
      <c r="AJ219">
        <v>7.13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2.82</v>
      </c>
      <c r="AU219" t="s">
        <v>96</v>
      </c>
      <c r="AV219">
        <v>0</v>
      </c>
      <c r="AW219">
        <v>2</v>
      </c>
      <c r="AX219">
        <v>16689775</v>
      </c>
      <c r="AY219">
        <v>1</v>
      </c>
      <c r="AZ219">
        <v>0</v>
      </c>
      <c r="BA219">
        <v>227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Y219*Source!I115</f>
        <v>0.27494999999999997</v>
      </c>
      <c r="CY219">
        <f>AB219</f>
        <v>48.63</v>
      </c>
      <c r="CZ219">
        <f>AF219</f>
        <v>6.82</v>
      </c>
      <c r="DA219">
        <f>AJ219</f>
        <v>7.13</v>
      </c>
      <c r="DB219">
        <v>0</v>
      </c>
    </row>
    <row r="220" spans="1:106" x14ac:dyDescent="0.2">
      <c r="A220">
        <f>ROW(Source!A115)</f>
        <v>115</v>
      </c>
      <c r="B220">
        <v>16688586</v>
      </c>
      <c r="C220">
        <v>16689770</v>
      </c>
      <c r="D220">
        <v>15167286</v>
      </c>
      <c r="E220">
        <v>1</v>
      </c>
      <c r="F220">
        <v>1</v>
      </c>
      <c r="G220">
        <v>1</v>
      </c>
      <c r="H220">
        <v>3</v>
      </c>
      <c r="I220" t="s">
        <v>1184</v>
      </c>
      <c r="J220" t="s">
        <v>1185</v>
      </c>
      <c r="K220" t="s">
        <v>1186</v>
      </c>
      <c r="L220">
        <v>1339</v>
      </c>
      <c r="N220">
        <v>1007</v>
      </c>
      <c r="O220" t="s">
        <v>199</v>
      </c>
      <c r="P220" t="s">
        <v>199</v>
      </c>
      <c r="Q220">
        <v>1</v>
      </c>
      <c r="W220">
        <v>0</v>
      </c>
      <c r="X220">
        <v>-1660354250</v>
      </c>
      <c r="Y220">
        <v>0.01</v>
      </c>
      <c r="AA220">
        <v>17.399999999999999</v>
      </c>
      <c r="AB220">
        <v>0</v>
      </c>
      <c r="AC220">
        <v>0</v>
      </c>
      <c r="AD220">
        <v>0</v>
      </c>
      <c r="AE220">
        <v>2.44</v>
      </c>
      <c r="AF220">
        <v>0</v>
      </c>
      <c r="AG220">
        <v>0</v>
      </c>
      <c r="AH220">
        <v>0</v>
      </c>
      <c r="AI220">
        <v>7.13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0.01</v>
      </c>
      <c r="AU220" t="s">
        <v>6</v>
      </c>
      <c r="AV220">
        <v>0</v>
      </c>
      <c r="AW220">
        <v>2</v>
      </c>
      <c r="AX220">
        <v>16689776</v>
      </c>
      <c r="AY220">
        <v>1</v>
      </c>
      <c r="AZ220">
        <v>0</v>
      </c>
      <c r="BA220">
        <v>228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Y220*Source!I115</f>
        <v>7.7999999999999999E-4</v>
      </c>
      <c r="CY220">
        <f>AA220</f>
        <v>17.399999999999999</v>
      </c>
      <c r="CZ220">
        <f>AE220</f>
        <v>2.44</v>
      </c>
      <c r="DA220">
        <f>AI220</f>
        <v>7.13</v>
      </c>
      <c r="DB220">
        <v>0</v>
      </c>
    </row>
    <row r="221" spans="1:106" x14ac:dyDescent="0.2">
      <c r="A221">
        <f>ROW(Source!A115)</f>
        <v>115</v>
      </c>
      <c r="B221">
        <v>16688586</v>
      </c>
      <c r="C221">
        <v>16689770</v>
      </c>
      <c r="D221">
        <v>15171018</v>
      </c>
      <c r="E221">
        <v>1</v>
      </c>
      <c r="F221">
        <v>1</v>
      </c>
      <c r="G221">
        <v>1</v>
      </c>
      <c r="H221">
        <v>3</v>
      </c>
      <c r="I221" t="s">
        <v>1128</v>
      </c>
      <c r="J221" t="s">
        <v>1129</v>
      </c>
      <c r="K221" t="s">
        <v>1130</v>
      </c>
      <c r="L221">
        <v>1346</v>
      </c>
      <c r="N221">
        <v>1009</v>
      </c>
      <c r="O221" t="s">
        <v>90</v>
      </c>
      <c r="P221" t="s">
        <v>90</v>
      </c>
      <c r="Q221">
        <v>1</v>
      </c>
      <c r="W221">
        <v>0</v>
      </c>
      <c r="X221">
        <v>813963326</v>
      </c>
      <c r="Y221">
        <v>1</v>
      </c>
      <c r="AA221">
        <v>12.98</v>
      </c>
      <c r="AB221">
        <v>0</v>
      </c>
      <c r="AC221">
        <v>0</v>
      </c>
      <c r="AD221">
        <v>0</v>
      </c>
      <c r="AE221">
        <v>1.82</v>
      </c>
      <c r="AF221">
        <v>0</v>
      </c>
      <c r="AG221">
        <v>0</v>
      </c>
      <c r="AH221">
        <v>0</v>
      </c>
      <c r="AI221">
        <v>7.13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1</v>
      </c>
      <c r="AU221" t="s">
        <v>6</v>
      </c>
      <c r="AV221">
        <v>0</v>
      </c>
      <c r="AW221">
        <v>2</v>
      </c>
      <c r="AX221">
        <v>16689777</v>
      </c>
      <c r="AY221">
        <v>1</v>
      </c>
      <c r="AZ221">
        <v>0</v>
      </c>
      <c r="BA221">
        <v>229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Y221*Source!I115</f>
        <v>7.8E-2</v>
      </c>
      <c r="CY221">
        <f>AA221</f>
        <v>12.98</v>
      </c>
      <c r="CZ221">
        <f>AE221</f>
        <v>1.82</v>
      </c>
      <c r="DA221">
        <f>AI221</f>
        <v>7.13</v>
      </c>
      <c r="DB221">
        <v>0</v>
      </c>
    </row>
    <row r="222" spans="1:106" x14ac:dyDescent="0.2">
      <c r="A222">
        <f>ROW(Source!A115)</f>
        <v>115</v>
      </c>
      <c r="B222">
        <v>16688586</v>
      </c>
      <c r="C222">
        <v>16689770</v>
      </c>
      <c r="D222">
        <v>15203485</v>
      </c>
      <c r="E222">
        <v>1</v>
      </c>
      <c r="F222">
        <v>1</v>
      </c>
      <c r="G222">
        <v>1</v>
      </c>
      <c r="H222">
        <v>3</v>
      </c>
      <c r="I222" t="s">
        <v>1190</v>
      </c>
      <c r="J222" t="s">
        <v>1191</v>
      </c>
      <c r="K222" t="s">
        <v>1192</v>
      </c>
      <c r="L222">
        <v>1346</v>
      </c>
      <c r="N222">
        <v>1009</v>
      </c>
      <c r="O222" t="s">
        <v>90</v>
      </c>
      <c r="P222" t="s">
        <v>90</v>
      </c>
      <c r="Q222">
        <v>1</v>
      </c>
      <c r="W222">
        <v>0</v>
      </c>
      <c r="X222">
        <v>303141801</v>
      </c>
      <c r="Y222">
        <v>13.8</v>
      </c>
      <c r="AA222">
        <v>108.73</v>
      </c>
      <c r="AB222">
        <v>0</v>
      </c>
      <c r="AC222">
        <v>0</v>
      </c>
      <c r="AD222">
        <v>0</v>
      </c>
      <c r="AE222">
        <v>15.25</v>
      </c>
      <c r="AF222">
        <v>0</v>
      </c>
      <c r="AG222">
        <v>0</v>
      </c>
      <c r="AH222">
        <v>0</v>
      </c>
      <c r="AI222">
        <v>7.13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13.8</v>
      </c>
      <c r="AU222" t="s">
        <v>6</v>
      </c>
      <c r="AV222">
        <v>0</v>
      </c>
      <c r="AW222">
        <v>2</v>
      </c>
      <c r="AX222">
        <v>16689778</v>
      </c>
      <c r="AY222">
        <v>1</v>
      </c>
      <c r="AZ222">
        <v>0</v>
      </c>
      <c r="BA222">
        <v>230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Y222*Source!I115</f>
        <v>1.0764</v>
      </c>
      <c r="CY222">
        <f>AA222</f>
        <v>108.73</v>
      </c>
      <c r="CZ222">
        <f>AE222</f>
        <v>15.25</v>
      </c>
      <c r="DA222">
        <f>AI222</f>
        <v>7.13</v>
      </c>
      <c r="DB222">
        <v>0</v>
      </c>
    </row>
    <row r="223" spans="1:106" x14ac:dyDescent="0.2">
      <c r="A223">
        <f>ROW(Source!A116)</f>
        <v>116</v>
      </c>
      <c r="B223">
        <v>16688585</v>
      </c>
      <c r="C223">
        <v>16688905</v>
      </c>
      <c r="D223">
        <v>15432236</v>
      </c>
      <c r="E223">
        <v>1</v>
      </c>
      <c r="F223">
        <v>1</v>
      </c>
      <c r="G223">
        <v>1</v>
      </c>
      <c r="H223">
        <v>1</v>
      </c>
      <c r="I223" t="s">
        <v>1153</v>
      </c>
      <c r="J223" t="s">
        <v>6</v>
      </c>
      <c r="K223" t="s">
        <v>1154</v>
      </c>
      <c r="L223">
        <v>1191</v>
      </c>
      <c r="N223">
        <v>1013</v>
      </c>
      <c r="O223" t="s">
        <v>1090</v>
      </c>
      <c r="P223" t="s">
        <v>1090</v>
      </c>
      <c r="Q223">
        <v>1</v>
      </c>
      <c r="W223">
        <v>0</v>
      </c>
      <c r="X223">
        <v>-509590494</v>
      </c>
      <c r="Y223">
        <v>14.63</v>
      </c>
      <c r="AA223">
        <v>0</v>
      </c>
      <c r="AB223">
        <v>0</v>
      </c>
      <c r="AC223">
        <v>0</v>
      </c>
      <c r="AD223">
        <v>8.17</v>
      </c>
      <c r="AE223">
        <v>0</v>
      </c>
      <c r="AF223">
        <v>0</v>
      </c>
      <c r="AG223">
        <v>0</v>
      </c>
      <c r="AH223">
        <v>8.17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14.63</v>
      </c>
      <c r="AU223" t="s">
        <v>6</v>
      </c>
      <c r="AV223">
        <v>1</v>
      </c>
      <c r="AW223">
        <v>2</v>
      </c>
      <c r="AX223">
        <v>16688911</v>
      </c>
      <c r="AY223">
        <v>1</v>
      </c>
      <c r="AZ223">
        <v>0</v>
      </c>
      <c r="BA223">
        <v>231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Y223*Source!I116</f>
        <v>3.3649000000000004</v>
      </c>
      <c r="CY223">
        <f>AD223</f>
        <v>8.17</v>
      </c>
      <c r="CZ223">
        <f>AH223</f>
        <v>8.17</v>
      </c>
      <c r="DA223">
        <f>AL223</f>
        <v>1</v>
      </c>
      <c r="DB223">
        <v>0</v>
      </c>
    </row>
    <row r="224" spans="1:106" x14ac:dyDescent="0.2">
      <c r="A224">
        <f>ROW(Source!A116)</f>
        <v>116</v>
      </c>
      <c r="B224">
        <v>16688585</v>
      </c>
      <c r="C224">
        <v>16688905</v>
      </c>
      <c r="D224">
        <v>15247873</v>
      </c>
      <c r="E224">
        <v>1</v>
      </c>
      <c r="F224">
        <v>1</v>
      </c>
      <c r="G224">
        <v>1</v>
      </c>
      <c r="H224">
        <v>2</v>
      </c>
      <c r="I224" t="s">
        <v>1193</v>
      </c>
      <c r="J224" t="s">
        <v>1194</v>
      </c>
      <c r="K224" t="s">
        <v>1195</v>
      </c>
      <c r="L224">
        <v>1368</v>
      </c>
      <c r="N224">
        <v>1011</v>
      </c>
      <c r="O224" t="s">
        <v>1096</v>
      </c>
      <c r="P224" t="s">
        <v>1096</v>
      </c>
      <c r="Q224">
        <v>1</v>
      </c>
      <c r="W224">
        <v>0</v>
      </c>
      <c r="X224">
        <v>-1985289705</v>
      </c>
      <c r="Y224">
        <v>0.32</v>
      </c>
      <c r="AA224">
        <v>0</v>
      </c>
      <c r="AB224">
        <v>6.66</v>
      </c>
      <c r="AC224">
        <v>0</v>
      </c>
      <c r="AD224">
        <v>0</v>
      </c>
      <c r="AE224">
        <v>0</v>
      </c>
      <c r="AF224">
        <v>6.66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0.32</v>
      </c>
      <c r="AU224" t="s">
        <v>6</v>
      </c>
      <c r="AV224">
        <v>0</v>
      </c>
      <c r="AW224">
        <v>2</v>
      </c>
      <c r="AX224">
        <v>16688912</v>
      </c>
      <c r="AY224">
        <v>1</v>
      </c>
      <c r="AZ224">
        <v>0</v>
      </c>
      <c r="BA224">
        <v>232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Y224*Source!I116</f>
        <v>7.3599999999999999E-2</v>
      </c>
      <c r="CY224">
        <f>AB224</f>
        <v>6.66</v>
      </c>
      <c r="CZ224">
        <f>AF224</f>
        <v>6.66</v>
      </c>
      <c r="DA224">
        <f>AJ224</f>
        <v>1</v>
      </c>
      <c r="DB224">
        <v>0</v>
      </c>
    </row>
    <row r="225" spans="1:106" x14ac:dyDescent="0.2">
      <c r="A225">
        <f>ROW(Source!A116)</f>
        <v>116</v>
      </c>
      <c r="B225">
        <v>16688585</v>
      </c>
      <c r="C225">
        <v>16688905</v>
      </c>
      <c r="D225">
        <v>15172868</v>
      </c>
      <c r="E225">
        <v>1</v>
      </c>
      <c r="F225">
        <v>1</v>
      </c>
      <c r="G225">
        <v>1</v>
      </c>
      <c r="H225">
        <v>3</v>
      </c>
      <c r="I225" t="s">
        <v>1196</v>
      </c>
      <c r="J225" t="s">
        <v>1197</v>
      </c>
      <c r="K225" t="s">
        <v>1198</v>
      </c>
      <c r="L225">
        <v>1339</v>
      </c>
      <c r="N225">
        <v>1007</v>
      </c>
      <c r="O225" t="s">
        <v>199</v>
      </c>
      <c r="P225" t="s">
        <v>199</v>
      </c>
      <c r="Q225">
        <v>1</v>
      </c>
      <c r="W225">
        <v>0</v>
      </c>
      <c r="X225">
        <v>-861814431</v>
      </c>
      <c r="Y225">
        <v>0.24</v>
      </c>
      <c r="AA225">
        <v>519.79999999999995</v>
      </c>
      <c r="AB225">
        <v>0</v>
      </c>
      <c r="AC225">
        <v>0</v>
      </c>
      <c r="AD225">
        <v>0</v>
      </c>
      <c r="AE225">
        <v>519.79999999999995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0.24</v>
      </c>
      <c r="AU225" t="s">
        <v>6</v>
      </c>
      <c r="AV225">
        <v>0</v>
      </c>
      <c r="AW225">
        <v>2</v>
      </c>
      <c r="AX225">
        <v>16688913</v>
      </c>
      <c r="AY225">
        <v>1</v>
      </c>
      <c r="AZ225">
        <v>0</v>
      </c>
      <c r="BA225">
        <v>233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Y225*Source!I116</f>
        <v>5.5199999999999999E-2</v>
      </c>
      <c r="CY225">
        <f>AA225</f>
        <v>519.79999999999995</v>
      </c>
      <c r="CZ225">
        <f>AE225</f>
        <v>519.79999999999995</v>
      </c>
      <c r="DA225">
        <f>AI225</f>
        <v>1</v>
      </c>
      <c r="DB225">
        <v>0</v>
      </c>
    </row>
    <row r="226" spans="1:106" x14ac:dyDescent="0.2">
      <c r="A226">
        <f>ROW(Source!A116)</f>
        <v>116</v>
      </c>
      <c r="B226">
        <v>16688585</v>
      </c>
      <c r="C226">
        <v>16688905</v>
      </c>
      <c r="D226">
        <v>15162112</v>
      </c>
      <c r="E226">
        <v>17</v>
      </c>
      <c r="F226">
        <v>1</v>
      </c>
      <c r="G226">
        <v>1</v>
      </c>
      <c r="H226">
        <v>3</v>
      </c>
      <c r="I226" t="s">
        <v>213</v>
      </c>
      <c r="J226" t="s">
        <v>6</v>
      </c>
      <c r="K226" t="s">
        <v>214</v>
      </c>
      <c r="L226">
        <v>1356</v>
      </c>
      <c r="N226">
        <v>1010</v>
      </c>
      <c r="O226" t="s">
        <v>215</v>
      </c>
      <c r="P226" t="s">
        <v>215</v>
      </c>
      <c r="Q226">
        <v>1000</v>
      </c>
      <c r="W226">
        <v>0</v>
      </c>
      <c r="X226">
        <v>1453754496</v>
      </c>
      <c r="Y226">
        <v>0.4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6</v>
      </c>
      <c r="AT226">
        <v>0.4</v>
      </c>
      <c r="AU226" t="s">
        <v>6</v>
      </c>
      <c r="AV226">
        <v>0</v>
      </c>
      <c r="AW226">
        <v>2</v>
      </c>
      <c r="AX226">
        <v>16688914</v>
      </c>
      <c r="AY226">
        <v>1</v>
      </c>
      <c r="AZ226">
        <v>0</v>
      </c>
      <c r="BA226">
        <v>234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Y226*Source!I116</f>
        <v>9.2000000000000012E-2</v>
      </c>
      <c r="CY226">
        <f>AA226</f>
        <v>0</v>
      </c>
      <c r="CZ226">
        <f>AE226</f>
        <v>0</v>
      </c>
      <c r="DA226">
        <f>AI226</f>
        <v>1</v>
      </c>
      <c r="DB226">
        <v>0</v>
      </c>
    </row>
    <row r="227" spans="1:106" x14ac:dyDescent="0.2">
      <c r="A227">
        <f>ROW(Source!A116)</f>
        <v>116</v>
      </c>
      <c r="B227">
        <v>16688585</v>
      </c>
      <c r="C227">
        <v>16688905</v>
      </c>
      <c r="D227">
        <v>15186886</v>
      </c>
      <c r="E227">
        <v>1</v>
      </c>
      <c r="F227">
        <v>1</v>
      </c>
      <c r="G227">
        <v>1</v>
      </c>
      <c r="H227">
        <v>3</v>
      </c>
      <c r="I227" t="s">
        <v>217</v>
      </c>
      <c r="J227" t="s">
        <v>219</v>
      </c>
      <c r="K227" t="s">
        <v>218</v>
      </c>
      <c r="L227">
        <v>1356</v>
      </c>
      <c r="N227">
        <v>1010</v>
      </c>
      <c r="O227" t="s">
        <v>215</v>
      </c>
      <c r="P227" t="s">
        <v>215</v>
      </c>
      <c r="Q227">
        <v>1000</v>
      </c>
      <c r="W227">
        <v>0</v>
      </c>
      <c r="X227">
        <v>1593203468</v>
      </c>
      <c r="Y227">
        <v>0.4</v>
      </c>
      <c r="AA227">
        <v>1882.58</v>
      </c>
      <c r="AB227">
        <v>0</v>
      </c>
      <c r="AC227">
        <v>0</v>
      </c>
      <c r="AD227">
        <v>0</v>
      </c>
      <c r="AE227">
        <v>1882.58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6</v>
      </c>
      <c r="AT227">
        <v>0.4</v>
      </c>
      <c r="AU227" t="s">
        <v>6</v>
      </c>
      <c r="AV227">
        <v>0</v>
      </c>
      <c r="AW227">
        <v>1</v>
      </c>
      <c r="AX227">
        <v>-1</v>
      </c>
      <c r="AY227">
        <v>0</v>
      </c>
      <c r="AZ227">
        <v>0</v>
      </c>
      <c r="BA227" t="s">
        <v>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Y227*Source!I116</f>
        <v>9.2000000000000012E-2</v>
      </c>
      <c r="CY227">
        <f>AA227</f>
        <v>1882.58</v>
      </c>
      <c r="CZ227">
        <f>AE227</f>
        <v>1882.58</v>
      </c>
      <c r="DA227">
        <f>AI227</f>
        <v>1</v>
      </c>
      <c r="DB227">
        <v>0</v>
      </c>
    </row>
    <row r="228" spans="1:106" x14ac:dyDescent="0.2">
      <c r="A228">
        <f>ROW(Source!A117)</f>
        <v>117</v>
      </c>
      <c r="B228">
        <v>16688586</v>
      </c>
      <c r="C228">
        <v>16688905</v>
      </c>
      <c r="D228">
        <v>15432236</v>
      </c>
      <c r="E228">
        <v>1</v>
      </c>
      <c r="F228">
        <v>1</v>
      </c>
      <c r="G228">
        <v>1</v>
      </c>
      <c r="H228">
        <v>1</v>
      </c>
      <c r="I228" t="s">
        <v>1153</v>
      </c>
      <c r="J228" t="s">
        <v>6</v>
      </c>
      <c r="K228" t="s">
        <v>1154</v>
      </c>
      <c r="L228">
        <v>1191</v>
      </c>
      <c r="N228">
        <v>1013</v>
      </c>
      <c r="O228" t="s">
        <v>1090</v>
      </c>
      <c r="P228" t="s">
        <v>1090</v>
      </c>
      <c r="Q228">
        <v>1</v>
      </c>
      <c r="W228">
        <v>0</v>
      </c>
      <c r="X228">
        <v>-509590494</v>
      </c>
      <c r="Y228">
        <v>14.63</v>
      </c>
      <c r="AA228">
        <v>0</v>
      </c>
      <c r="AB228">
        <v>0</v>
      </c>
      <c r="AC228">
        <v>0</v>
      </c>
      <c r="AD228">
        <v>58.25</v>
      </c>
      <c r="AE228">
        <v>0</v>
      </c>
      <c r="AF228">
        <v>0</v>
      </c>
      <c r="AG228">
        <v>0</v>
      </c>
      <c r="AH228">
        <v>8.17</v>
      </c>
      <c r="AI228">
        <v>1</v>
      </c>
      <c r="AJ228">
        <v>1</v>
      </c>
      <c r="AK228">
        <v>1</v>
      </c>
      <c r="AL228">
        <v>7.13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14.63</v>
      </c>
      <c r="AU228" t="s">
        <v>6</v>
      </c>
      <c r="AV228">
        <v>1</v>
      </c>
      <c r="AW228">
        <v>2</v>
      </c>
      <c r="AX228">
        <v>16688911</v>
      </c>
      <c r="AY228">
        <v>1</v>
      </c>
      <c r="AZ228">
        <v>0</v>
      </c>
      <c r="BA228">
        <v>235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Y228*Source!I117</f>
        <v>3.3649000000000004</v>
      </c>
      <c r="CY228">
        <f>AD228</f>
        <v>58.25</v>
      </c>
      <c r="CZ228">
        <f>AH228</f>
        <v>8.17</v>
      </c>
      <c r="DA228">
        <f>AL228</f>
        <v>7.13</v>
      </c>
      <c r="DB228">
        <v>0</v>
      </c>
    </row>
    <row r="229" spans="1:106" x14ac:dyDescent="0.2">
      <c r="A229">
        <f>ROW(Source!A117)</f>
        <v>117</v>
      </c>
      <c r="B229">
        <v>16688586</v>
      </c>
      <c r="C229">
        <v>16688905</v>
      </c>
      <c r="D229">
        <v>15247873</v>
      </c>
      <c r="E229">
        <v>1</v>
      </c>
      <c r="F229">
        <v>1</v>
      </c>
      <c r="G229">
        <v>1</v>
      </c>
      <c r="H229">
        <v>2</v>
      </c>
      <c r="I229" t="s">
        <v>1193</v>
      </c>
      <c r="J229" t="s">
        <v>1194</v>
      </c>
      <c r="K229" t="s">
        <v>1195</v>
      </c>
      <c r="L229">
        <v>1368</v>
      </c>
      <c r="N229">
        <v>1011</v>
      </c>
      <c r="O229" t="s">
        <v>1096</v>
      </c>
      <c r="P229" t="s">
        <v>1096</v>
      </c>
      <c r="Q229">
        <v>1</v>
      </c>
      <c r="W229">
        <v>0</v>
      </c>
      <c r="X229">
        <v>-1985289705</v>
      </c>
      <c r="Y229">
        <v>0.32</v>
      </c>
      <c r="AA229">
        <v>0</v>
      </c>
      <c r="AB229">
        <v>47.49</v>
      </c>
      <c r="AC229">
        <v>0</v>
      </c>
      <c r="AD229">
        <v>0</v>
      </c>
      <c r="AE229">
        <v>0</v>
      </c>
      <c r="AF229">
        <v>6.66</v>
      </c>
      <c r="AG229">
        <v>0</v>
      </c>
      <c r="AH229">
        <v>0</v>
      </c>
      <c r="AI229">
        <v>1</v>
      </c>
      <c r="AJ229">
        <v>7.13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0.32</v>
      </c>
      <c r="AU229" t="s">
        <v>6</v>
      </c>
      <c r="AV229">
        <v>0</v>
      </c>
      <c r="AW229">
        <v>2</v>
      </c>
      <c r="AX229">
        <v>16688912</v>
      </c>
      <c r="AY229">
        <v>1</v>
      </c>
      <c r="AZ229">
        <v>0</v>
      </c>
      <c r="BA229">
        <v>236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Y229*Source!I117</f>
        <v>7.3599999999999999E-2</v>
      </c>
      <c r="CY229">
        <f>AB229</f>
        <v>47.49</v>
      </c>
      <c r="CZ229">
        <f>AF229</f>
        <v>6.66</v>
      </c>
      <c r="DA229">
        <f>AJ229</f>
        <v>7.13</v>
      </c>
      <c r="DB229">
        <v>0</v>
      </c>
    </row>
    <row r="230" spans="1:106" x14ac:dyDescent="0.2">
      <c r="A230">
        <f>ROW(Source!A117)</f>
        <v>117</v>
      </c>
      <c r="B230">
        <v>16688586</v>
      </c>
      <c r="C230">
        <v>16688905</v>
      </c>
      <c r="D230">
        <v>15172868</v>
      </c>
      <c r="E230">
        <v>1</v>
      </c>
      <c r="F230">
        <v>1</v>
      </c>
      <c r="G230">
        <v>1</v>
      </c>
      <c r="H230">
        <v>3</v>
      </c>
      <c r="I230" t="s">
        <v>1196</v>
      </c>
      <c r="J230" t="s">
        <v>1197</v>
      </c>
      <c r="K230" t="s">
        <v>1198</v>
      </c>
      <c r="L230">
        <v>1339</v>
      </c>
      <c r="N230">
        <v>1007</v>
      </c>
      <c r="O230" t="s">
        <v>199</v>
      </c>
      <c r="P230" t="s">
        <v>199</v>
      </c>
      <c r="Q230">
        <v>1</v>
      </c>
      <c r="W230">
        <v>0</v>
      </c>
      <c r="X230">
        <v>-861814431</v>
      </c>
      <c r="Y230">
        <v>0.24</v>
      </c>
      <c r="AA230">
        <v>3706.17</v>
      </c>
      <c r="AB230">
        <v>0</v>
      </c>
      <c r="AC230">
        <v>0</v>
      </c>
      <c r="AD230">
        <v>0</v>
      </c>
      <c r="AE230">
        <v>519.79999999999995</v>
      </c>
      <c r="AF230">
        <v>0</v>
      </c>
      <c r="AG230">
        <v>0</v>
      </c>
      <c r="AH230">
        <v>0</v>
      </c>
      <c r="AI230">
        <v>7.13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0.24</v>
      </c>
      <c r="AU230" t="s">
        <v>6</v>
      </c>
      <c r="AV230">
        <v>0</v>
      </c>
      <c r="AW230">
        <v>2</v>
      </c>
      <c r="AX230">
        <v>16688913</v>
      </c>
      <c r="AY230">
        <v>1</v>
      </c>
      <c r="AZ230">
        <v>0</v>
      </c>
      <c r="BA230">
        <v>237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Y230*Source!I117</f>
        <v>5.5199999999999999E-2</v>
      </c>
      <c r="CY230">
        <f>AA230</f>
        <v>3706.17</v>
      </c>
      <c r="CZ230">
        <f>AE230</f>
        <v>519.79999999999995</v>
      </c>
      <c r="DA230">
        <f>AI230</f>
        <v>7.13</v>
      </c>
      <c r="DB230">
        <v>0</v>
      </c>
    </row>
    <row r="231" spans="1:106" x14ac:dyDescent="0.2">
      <c r="A231">
        <f>ROW(Source!A117)</f>
        <v>117</v>
      </c>
      <c r="B231">
        <v>16688586</v>
      </c>
      <c r="C231">
        <v>16688905</v>
      </c>
      <c r="D231">
        <v>15162112</v>
      </c>
      <c r="E231">
        <v>17</v>
      </c>
      <c r="F231">
        <v>1</v>
      </c>
      <c r="G231">
        <v>1</v>
      </c>
      <c r="H231">
        <v>3</v>
      </c>
      <c r="I231" t="s">
        <v>213</v>
      </c>
      <c r="J231" t="s">
        <v>6</v>
      </c>
      <c r="K231" t="s">
        <v>214</v>
      </c>
      <c r="L231">
        <v>1356</v>
      </c>
      <c r="N231">
        <v>1010</v>
      </c>
      <c r="O231" t="s">
        <v>215</v>
      </c>
      <c r="P231" t="s">
        <v>215</v>
      </c>
      <c r="Q231">
        <v>1000</v>
      </c>
      <c r="W231">
        <v>0</v>
      </c>
      <c r="X231">
        <v>1453754496</v>
      </c>
      <c r="Y231">
        <v>0.4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7.13</v>
      </c>
      <c r="AJ231">
        <v>1</v>
      </c>
      <c r="AK231">
        <v>1</v>
      </c>
      <c r="AL231">
        <v>1</v>
      </c>
      <c r="AN231">
        <v>0</v>
      </c>
      <c r="AO231">
        <v>0</v>
      </c>
      <c r="AP231">
        <v>0</v>
      </c>
      <c r="AQ231">
        <v>0</v>
      </c>
      <c r="AR231">
        <v>0</v>
      </c>
      <c r="AS231" t="s">
        <v>6</v>
      </c>
      <c r="AT231">
        <v>0.4</v>
      </c>
      <c r="AU231" t="s">
        <v>6</v>
      </c>
      <c r="AV231">
        <v>0</v>
      </c>
      <c r="AW231">
        <v>2</v>
      </c>
      <c r="AX231">
        <v>16688914</v>
      </c>
      <c r="AY231">
        <v>1</v>
      </c>
      <c r="AZ231">
        <v>0</v>
      </c>
      <c r="BA231">
        <v>238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Y231*Source!I117</f>
        <v>9.2000000000000012E-2</v>
      </c>
      <c r="CY231">
        <f>AA231</f>
        <v>0</v>
      </c>
      <c r="CZ231">
        <f>AE231</f>
        <v>0</v>
      </c>
      <c r="DA231">
        <f>AI231</f>
        <v>7.13</v>
      </c>
      <c r="DB231">
        <v>0</v>
      </c>
    </row>
    <row r="232" spans="1:106" x14ac:dyDescent="0.2">
      <c r="A232">
        <f>ROW(Source!A117)</f>
        <v>117</v>
      </c>
      <c r="B232">
        <v>16688586</v>
      </c>
      <c r="C232">
        <v>16688905</v>
      </c>
      <c r="D232">
        <v>15186886</v>
      </c>
      <c r="E232">
        <v>1</v>
      </c>
      <c r="F232">
        <v>1</v>
      </c>
      <c r="G232">
        <v>1</v>
      </c>
      <c r="H232">
        <v>3</v>
      </c>
      <c r="I232" t="s">
        <v>217</v>
      </c>
      <c r="J232" t="s">
        <v>219</v>
      </c>
      <c r="K232" t="s">
        <v>218</v>
      </c>
      <c r="L232">
        <v>1356</v>
      </c>
      <c r="N232">
        <v>1010</v>
      </c>
      <c r="O232" t="s">
        <v>215</v>
      </c>
      <c r="P232" t="s">
        <v>215</v>
      </c>
      <c r="Q232">
        <v>1000</v>
      </c>
      <c r="W232">
        <v>0</v>
      </c>
      <c r="X232">
        <v>1593203468</v>
      </c>
      <c r="Y232">
        <v>0.4</v>
      </c>
      <c r="AA232">
        <v>13422.8</v>
      </c>
      <c r="AB232">
        <v>0</v>
      </c>
      <c r="AC232">
        <v>0</v>
      </c>
      <c r="AD232">
        <v>0</v>
      </c>
      <c r="AE232">
        <v>1882.58</v>
      </c>
      <c r="AF232">
        <v>0</v>
      </c>
      <c r="AG232">
        <v>0</v>
      </c>
      <c r="AH232">
        <v>0</v>
      </c>
      <c r="AI232">
        <v>7.13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6</v>
      </c>
      <c r="AT232">
        <v>0.4</v>
      </c>
      <c r="AU232" t="s">
        <v>6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Y232*Source!I117</f>
        <v>9.2000000000000012E-2</v>
      </c>
      <c r="CY232">
        <f>AA232</f>
        <v>13422.8</v>
      </c>
      <c r="CZ232">
        <f>AE232</f>
        <v>1882.58</v>
      </c>
      <c r="DA232">
        <f>AI232</f>
        <v>7.13</v>
      </c>
      <c r="DB232">
        <v>0</v>
      </c>
    </row>
    <row r="233" spans="1:106" x14ac:dyDescent="0.2">
      <c r="A233">
        <f>ROW(Source!A122)</f>
        <v>122</v>
      </c>
      <c r="B233">
        <v>16688585</v>
      </c>
      <c r="C233">
        <v>16688917</v>
      </c>
      <c r="D233">
        <v>15433640</v>
      </c>
      <c r="E233">
        <v>1</v>
      </c>
      <c r="F233">
        <v>1</v>
      </c>
      <c r="G233">
        <v>1</v>
      </c>
      <c r="H233">
        <v>1</v>
      </c>
      <c r="I233" t="s">
        <v>1199</v>
      </c>
      <c r="J233" t="s">
        <v>6</v>
      </c>
      <c r="K233" t="s">
        <v>1200</v>
      </c>
      <c r="L233">
        <v>1191</v>
      </c>
      <c r="N233">
        <v>1013</v>
      </c>
      <c r="O233" t="s">
        <v>1090</v>
      </c>
      <c r="P233" t="s">
        <v>1090</v>
      </c>
      <c r="Q233">
        <v>1</v>
      </c>
      <c r="W233">
        <v>0</v>
      </c>
      <c r="X233">
        <v>-1366118074</v>
      </c>
      <c r="Y233">
        <v>45.436499999999995</v>
      </c>
      <c r="AA233">
        <v>0</v>
      </c>
      <c r="AB233">
        <v>0</v>
      </c>
      <c r="AC233">
        <v>0</v>
      </c>
      <c r="AD233">
        <v>7.94</v>
      </c>
      <c r="AE233">
        <v>0</v>
      </c>
      <c r="AF233">
        <v>0</v>
      </c>
      <c r="AG233">
        <v>0</v>
      </c>
      <c r="AH233">
        <v>7.94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39.51</v>
      </c>
      <c r="AU233" t="s">
        <v>97</v>
      </c>
      <c r="AV233">
        <v>1</v>
      </c>
      <c r="AW233">
        <v>2</v>
      </c>
      <c r="AX233">
        <v>16688925</v>
      </c>
      <c r="AY233">
        <v>1</v>
      </c>
      <c r="AZ233">
        <v>0</v>
      </c>
      <c r="BA233">
        <v>239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Y233*Source!I122</f>
        <v>3.5440469999999995</v>
      </c>
      <c r="CY233">
        <f>AD233</f>
        <v>7.94</v>
      </c>
      <c r="CZ233">
        <f>AH233</f>
        <v>7.94</v>
      </c>
      <c r="DA233">
        <f>AL233</f>
        <v>1</v>
      </c>
      <c r="DB233">
        <v>0</v>
      </c>
    </row>
    <row r="234" spans="1:106" x14ac:dyDescent="0.2">
      <c r="A234">
        <f>ROW(Source!A122)</f>
        <v>122</v>
      </c>
      <c r="B234">
        <v>16688585</v>
      </c>
      <c r="C234">
        <v>16688917</v>
      </c>
      <c r="D234">
        <v>15430395</v>
      </c>
      <c r="E234">
        <v>1</v>
      </c>
      <c r="F234">
        <v>1</v>
      </c>
      <c r="G234">
        <v>1</v>
      </c>
      <c r="H234">
        <v>1</v>
      </c>
      <c r="I234" t="s">
        <v>1091</v>
      </c>
      <c r="J234" t="s">
        <v>6</v>
      </c>
      <c r="K234" t="s">
        <v>1092</v>
      </c>
      <c r="L234">
        <v>1191</v>
      </c>
      <c r="N234">
        <v>1013</v>
      </c>
      <c r="O234" t="s">
        <v>1090</v>
      </c>
      <c r="P234" t="s">
        <v>1090</v>
      </c>
      <c r="Q234">
        <v>1</v>
      </c>
      <c r="W234">
        <v>0</v>
      </c>
      <c r="X234">
        <v>-1417349443</v>
      </c>
      <c r="Y234">
        <v>1.27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1.27</v>
      </c>
      <c r="AU234" t="s">
        <v>6</v>
      </c>
      <c r="AV234">
        <v>2</v>
      </c>
      <c r="AW234">
        <v>2</v>
      </c>
      <c r="AX234">
        <v>16688926</v>
      </c>
      <c r="AY234">
        <v>1</v>
      </c>
      <c r="AZ234">
        <v>2048</v>
      </c>
      <c r="BA234">
        <v>240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Y234*Source!I122</f>
        <v>9.9059999999999995E-2</v>
      </c>
      <c r="CY234">
        <f>AD234</f>
        <v>0</v>
      </c>
      <c r="CZ234">
        <f>AH234</f>
        <v>0</v>
      </c>
      <c r="DA234">
        <f>AL234</f>
        <v>1</v>
      </c>
      <c r="DB234">
        <v>0</v>
      </c>
    </row>
    <row r="235" spans="1:106" x14ac:dyDescent="0.2">
      <c r="A235">
        <f>ROW(Source!A122)</f>
        <v>122</v>
      </c>
      <c r="B235">
        <v>16688585</v>
      </c>
      <c r="C235">
        <v>16688917</v>
      </c>
      <c r="D235">
        <v>15247974</v>
      </c>
      <c r="E235">
        <v>1</v>
      </c>
      <c r="F235">
        <v>1</v>
      </c>
      <c r="G235">
        <v>1</v>
      </c>
      <c r="H235">
        <v>2</v>
      </c>
      <c r="I235" t="s">
        <v>1093</v>
      </c>
      <c r="J235" t="s">
        <v>1094</v>
      </c>
      <c r="K235" t="s">
        <v>1095</v>
      </c>
      <c r="L235">
        <v>1368</v>
      </c>
      <c r="N235">
        <v>1011</v>
      </c>
      <c r="O235" t="s">
        <v>1096</v>
      </c>
      <c r="P235" t="s">
        <v>1096</v>
      </c>
      <c r="Q235">
        <v>1</v>
      </c>
      <c r="W235">
        <v>0</v>
      </c>
      <c r="X235">
        <v>1188625873</v>
      </c>
      <c r="Y235">
        <v>1.5874999999999999</v>
      </c>
      <c r="AA235">
        <v>0</v>
      </c>
      <c r="AB235">
        <v>31.26</v>
      </c>
      <c r="AC235">
        <v>13.5</v>
      </c>
      <c r="AD235">
        <v>0</v>
      </c>
      <c r="AE235">
        <v>0</v>
      </c>
      <c r="AF235">
        <v>31.26</v>
      </c>
      <c r="AG235">
        <v>13.5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1.27</v>
      </c>
      <c r="AU235" t="s">
        <v>96</v>
      </c>
      <c r="AV235">
        <v>0</v>
      </c>
      <c r="AW235">
        <v>2</v>
      </c>
      <c r="AX235">
        <v>16688927</v>
      </c>
      <c r="AY235">
        <v>1</v>
      </c>
      <c r="AZ235">
        <v>0</v>
      </c>
      <c r="BA235">
        <v>241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Y235*Source!I122</f>
        <v>0.12382499999999999</v>
      </c>
      <c r="CY235">
        <f>AB235</f>
        <v>31.26</v>
      </c>
      <c r="CZ235">
        <f>AF235</f>
        <v>31.26</v>
      </c>
      <c r="DA235">
        <f>AJ235</f>
        <v>1</v>
      </c>
      <c r="DB235">
        <v>0</v>
      </c>
    </row>
    <row r="236" spans="1:106" x14ac:dyDescent="0.2">
      <c r="A236">
        <f>ROW(Source!A122)</f>
        <v>122</v>
      </c>
      <c r="B236">
        <v>16688585</v>
      </c>
      <c r="C236">
        <v>16688917</v>
      </c>
      <c r="D236">
        <v>15248091</v>
      </c>
      <c r="E236">
        <v>1</v>
      </c>
      <c r="F236">
        <v>1</v>
      </c>
      <c r="G236">
        <v>1</v>
      </c>
      <c r="H236">
        <v>2</v>
      </c>
      <c r="I236" t="s">
        <v>1201</v>
      </c>
      <c r="J236" t="s">
        <v>1202</v>
      </c>
      <c r="K236" t="s">
        <v>1203</v>
      </c>
      <c r="L236">
        <v>1368</v>
      </c>
      <c r="N236">
        <v>1011</v>
      </c>
      <c r="O236" t="s">
        <v>1096</v>
      </c>
      <c r="P236" t="s">
        <v>1096</v>
      </c>
      <c r="Q236">
        <v>1</v>
      </c>
      <c r="W236">
        <v>0</v>
      </c>
      <c r="X236">
        <v>126902709</v>
      </c>
      <c r="Y236">
        <v>11.3375</v>
      </c>
      <c r="AA236">
        <v>0</v>
      </c>
      <c r="AB236">
        <v>0.5</v>
      </c>
      <c r="AC236">
        <v>0</v>
      </c>
      <c r="AD236">
        <v>0</v>
      </c>
      <c r="AE236">
        <v>0</v>
      </c>
      <c r="AF236">
        <v>0.5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9.07</v>
      </c>
      <c r="AU236" t="s">
        <v>96</v>
      </c>
      <c r="AV236">
        <v>0</v>
      </c>
      <c r="AW236">
        <v>2</v>
      </c>
      <c r="AX236">
        <v>16688928</v>
      </c>
      <c r="AY236">
        <v>1</v>
      </c>
      <c r="AZ236">
        <v>0</v>
      </c>
      <c r="BA236">
        <v>242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Y236*Source!I122</f>
        <v>0.88432500000000003</v>
      </c>
      <c r="CY236">
        <f>AB236</f>
        <v>0.5</v>
      </c>
      <c r="CZ236">
        <f>AF236</f>
        <v>0.5</v>
      </c>
      <c r="DA236">
        <f>AJ236</f>
        <v>1</v>
      </c>
      <c r="DB236">
        <v>0</v>
      </c>
    </row>
    <row r="237" spans="1:106" x14ac:dyDescent="0.2">
      <c r="A237">
        <f>ROW(Source!A122)</f>
        <v>122</v>
      </c>
      <c r="B237">
        <v>16688585</v>
      </c>
      <c r="C237">
        <v>16688917</v>
      </c>
      <c r="D237">
        <v>15167286</v>
      </c>
      <c r="E237">
        <v>1</v>
      </c>
      <c r="F237">
        <v>1</v>
      </c>
      <c r="G237">
        <v>1</v>
      </c>
      <c r="H237">
        <v>3</v>
      </c>
      <c r="I237" t="s">
        <v>1184</v>
      </c>
      <c r="J237" t="s">
        <v>1185</v>
      </c>
      <c r="K237" t="s">
        <v>1186</v>
      </c>
      <c r="L237">
        <v>1339</v>
      </c>
      <c r="N237">
        <v>1007</v>
      </c>
      <c r="O237" t="s">
        <v>199</v>
      </c>
      <c r="P237" t="s">
        <v>199</v>
      </c>
      <c r="Q237">
        <v>1</v>
      </c>
      <c r="W237">
        <v>0</v>
      </c>
      <c r="X237">
        <v>-1660354250</v>
      </c>
      <c r="Y237">
        <v>3.5</v>
      </c>
      <c r="AA237">
        <v>2.44</v>
      </c>
      <c r="AB237">
        <v>0</v>
      </c>
      <c r="AC237">
        <v>0</v>
      </c>
      <c r="AD237">
        <v>0</v>
      </c>
      <c r="AE237">
        <v>2.44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3.5</v>
      </c>
      <c r="AU237" t="s">
        <v>6</v>
      </c>
      <c r="AV237">
        <v>0</v>
      </c>
      <c r="AW237">
        <v>2</v>
      </c>
      <c r="AX237">
        <v>16688929</v>
      </c>
      <c r="AY237">
        <v>1</v>
      </c>
      <c r="AZ237">
        <v>0</v>
      </c>
      <c r="BA237">
        <v>243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Y237*Source!I122</f>
        <v>0.27300000000000002</v>
      </c>
      <c r="CY237">
        <f>AA237</f>
        <v>2.44</v>
      </c>
      <c r="CZ237">
        <f>AE237</f>
        <v>2.44</v>
      </c>
      <c r="DA237">
        <f>AI237</f>
        <v>1</v>
      </c>
      <c r="DB237">
        <v>0</v>
      </c>
    </row>
    <row r="238" spans="1:106" x14ac:dyDescent="0.2">
      <c r="A238">
        <f>ROW(Source!A122)</f>
        <v>122</v>
      </c>
      <c r="B238">
        <v>16688585</v>
      </c>
      <c r="C238">
        <v>16688917</v>
      </c>
      <c r="D238">
        <v>15161703</v>
      </c>
      <c r="E238">
        <v>17</v>
      </c>
      <c r="F238">
        <v>1</v>
      </c>
      <c r="G238">
        <v>1</v>
      </c>
      <c r="H238">
        <v>3</v>
      </c>
      <c r="I238" t="s">
        <v>197</v>
      </c>
      <c r="J238" t="s">
        <v>6</v>
      </c>
      <c r="K238" t="s">
        <v>198</v>
      </c>
      <c r="L238">
        <v>1339</v>
      </c>
      <c r="N238">
        <v>1007</v>
      </c>
      <c r="O238" t="s">
        <v>199</v>
      </c>
      <c r="P238" t="s">
        <v>199</v>
      </c>
      <c r="Q238">
        <v>1</v>
      </c>
      <c r="W238">
        <v>0</v>
      </c>
      <c r="X238">
        <v>-2113302258</v>
      </c>
      <c r="Y238">
        <v>2.04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6</v>
      </c>
      <c r="AT238">
        <v>2.04</v>
      </c>
      <c r="AU238" t="s">
        <v>6</v>
      </c>
      <c r="AV238">
        <v>0</v>
      </c>
      <c r="AW238">
        <v>2</v>
      </c>
      <c r="AX238">
        <v>16688930</v>
      </c>
      <c r="AY238">
        <v>1</v>
      </c>
      <c r="AZ238">
        <v>0</v>
      </c>
      <c r="BA238">
        <v>244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Y238*Source!I122</f>
        <v>0.15912000000000001</v>
      </c>
      <c r="CY238">
        <f>AA238</f>
        <v>0</v>
      </c>
      <c r="CZ238">
        <f>AE238</f>
        <v>0</v>
      </c>
      <c r="DA238">
        <f>AI238</f>
        <v>1</v>
      </c>
      <c r="DB238">
        <v>0</v>
      </c>
    </row>
    <row r="239" spans="1:106" x14ac:dyDescent="0.2">
      <c r="A239">
        <f>ROW(Source!A122)</f>
        <v>122</v>
      </c>
      <c r="B239">
        <v>16688585</v>
      </c>
      <c r="C239">
        <v>16688917</v>
      </c>
      <c r="D239">
        <v>15172836</v>
      </c>
      <c r="E239">
        <v>1</v>
      </c>
      <c r="F239">
        <v>1</v>
      </c>
      <c r="G239">
        <v>1</v>
      </c>
      <c r="H239">
        <v>3</v>
      </c>
      <c r="I239" t="s">
        <v>201</v>
      </c>
      <c r="J239" t="s">
        <v>203</v>
      </c>
      <c r="K239" t="s">
        <v>202</v>
      </c>
      <c r="L239">
        <v>1339</v>
      </c>
      <c r="N239">
        <v>1007</v>
      </c>
      <c r="O239" t="s">
        <v>199</v>
      </c>
      <c r="P239" t="s">
        <v>199</v>
      </c>
      <c r="Q239">
        <v>1</v>
      </c>
      <c r="W239">
        <v>0</v>
      </c>
      <c r="X239">
        <v>519185539</v>
      </c>
      <c r="Y239">
        <v>2.04</v>
      </c>
      <c r="AA239">
        <v>519.79999999999995</v>
      </c>
      <c r="AB239">
        <v>0</v>
      </c>
      <c r="AC239">
        <v>0</v>
      </c>
      <c r="AD239">
        <v>0</v>
      </c>
      <c r="AE239">
        <v>519.79999999999995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0</v>
      </c>
      <c r="AP239">
        <v>0</v>
      </c>
      <c r="AQ239">
        <v>0</v>
      </c>
      <c r="AR239">
        <v>0</v>
      </c>
      <c r="AS239" t="s">
        <v>6</v>
      </c>
      <c r="AT239">
        <v>2.04</v>
      </c>
      <c r="AU239" t="s">
        <v>6</v>
      </c>
      <c r="AV239">
        <v>0</v>
      </c>
      <c r="AW239">
        <v>1</v>
      </c>
      <c r="AX239">
        <v>-1</v>
      </c>
      <c r="AY239">
        <v>0</v>
      </c>
      <c r="AZ239">
        <v>0</v>
      </c>
      <c r="BA239" t="s">
        <v>6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Y239*Source!I122</f>
        <v>0.15912000000000001</v>
      </c>
      <c r="CY239">
        <f>AA239</f>
        <v>519.79999999999995</v>
      </c>
      <c r="CZ239">
        <f>AE239</f>
        <v>519.79999999999995</v>
      </c>
      <c r="DA239">
        <f>AI239</f>
        <v>1</v>
      </c>
      <c r="DB239">
        <v>0</v>
      </c>
    </row>
    <row r="240" spans="1:106" x14ac:dyDescent="0.2">
      <c r="A240">
        <f>ROW(Source!A123)</f>
        <v>123</v>
      </c>
      <c r="B240">
        <v>16688586</v>
      </c>
      <c r="C240">
        <v>16688917</v>
      </c>
      <c r="D240">
        <v>15433640</v>
      </c>
      <c r="E240">
        <v>1</v>
      </c>
      <c r="F240">
        <v>1</v>
      </c>
      <c r="G240">
        <v>1</v>
      </c>
      <c r="H240">
        <v>1</v>
      </c>
      <c r="I240" t="s">
        <v>1199</v>
      </c>
      <c r="J240" t="s">
        <v>6</v>
      </c>
      <c r="K240" t="s">
        <v>1200</v>
      </c>
      <c r="L240">
        <v>1191</v>
      </c>
      <c r="N240">
        <v>1013</v>
      </c>
      <c r="O240" t="s">
        <v>1090</v>
      </c>
      <c r="P240" t="s">
        <v>1090</v>
      </c>
      <c r="Q240">
        <v>1</v>
      </c>
      <c r="W240">
        <v>0</v>
      </c>
      <c r="X240">
        <v>-1366118074</v>
      </c>
      <c r="Y240">
        <v>45.436499999999995</v>
      </c>
      <c r="AA240">
        <v>0</v>
      </c>
      <c r="AB240">
        <v>0</v>
      </c>
      <c r="AC240">
        <v>0</v>
      </c>
      <c r="AD240">
        <v>56.61</v>
      </c>
      <c r="AE240">
        <v>0</v>
      </c>
      <c r="AF240">
        <v>0</v>
      </c>
      <c r="AG240">
        <v>0</v>
      </c>
      <c r="AH240">
        <v>7.94</v>
      </c>
      <c r="AI240">
        <v>1</v>
      </c>
      <c r="AJ240">
        <v>1</v>
      </c>
      <c r="AK240">
        <v>1</v>
      </c>
      <c r="AL240">
        <v>7.13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6</v>
      </c>
      <c r="AT240">
        <v>39.51</v>
      </c>
      <c r="AU240" t="s">
        <v>97</v>
      </c>
      <c r="AV240">
        <v>1</v>
      </c>
      <c r="AW240">
        <v>2</v>
      </c>
      <c r="AX240">
        <v>16688925</v>
      </c>
      <c r="AY240">
        <v>1</v>
      </c>
      <c r="AZ240">
        <v>0</v>
      </c>
      <c r="BA240">
        <v>245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Y240*Source!I123</f>
        <v>3.5440469999999995</v>
      </c>
      <c r="CY240">
        <f>AD240</f>
        <v>56.61</v>
      </c>
      <c r="CZ240">
        <f>AH240</f>
        <v>7.94</v>
      </c>
      <c r="DA240">
        <f>AL240</f>
        <v>7.13</v>
      </c>
      <c r="DB240">
        <v>0</v>
      </c>
    </row>
    <row r="241" spans="1:106" x14ac:dyDescent="0.2">
      <c r="A241">
        <f>ROW(Source!A123)</f>
        <v>123</v>
      </c>
      <c r="B241">
        <v>16688586</v>
      </c>
      <c r="C241">
        <v>16688917</v>
      </c>
      <c r="D241">
        <v>15430395</v>
      </c>
      <c r="E241">
        <v>1</v>
      </c>
      <c r="F241">
        <v>1</v>
      </c>
      <c r="G241">
        <v>1</v>
      </c>
      <c r="H241">
        <v>1</v>
      </c>
      <c r="I241" t="s">
        <v>1091</v>
      </c>
      <c r="J241" t="s">
        <v>6</v>
      </c>
      <c r="K241" t="s">
        <v>1092</v>
      </c>
      <c r="L241">
        <v>1191</v>
      </c>
      <c r="N241">
        <v>1013</v>
      </c>
      <c r="O241" t="s">
        <v>1090</v>
      </c>
      <c r="P241" t="s">
        <v>1090</v>
      </c>
      <c r="Q241">
        <v>1</v>
      </c>
      <c r="W241">
        <v>0</v>
      </c>
      <c r="X241">
        <v>-1417349443</v>
      </c>
      <c r="Y241">
        <v>1.27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7.13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1.27</v>
      </c>
      <c r="AU241" t="s">
        <v>6</v>
      </c>
      <c r="AV241">
        <v>2</v>
      </c>
      <c r="AW241">
        <v>2</v>
      </c>
      <c r="AX241">
        <v>16688926</v>
      </c>
      <c r="AY241">
        <v>1</v>
      </c>
      <c r="AZ241">
        <v>2048</v>
      </c>
      <c r="BA241">
        <v>246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Y241*Source!I123</f>
        <v>9.9059999999999995E-2</v>
      </c>
      <c r="CY241">
        <f>AD241</f>
        <v>0</v>
      </c>
      <c r="CZ241">
        <f>AH241</f>
        <v>0</v>
      </c>
      <c r="DA241">
        <f>AL241</f>
        <v>1</v>
      </c>
      <c r="DB241">
        <v>0</v>
      </c>
    </row>
    <row r="242" spans="1:106" x14ac:dyDescent="0.2">
      <c r="A242">
        <f>ROW(Source!A123)</f>
        <v>123</v>
      </c>
      <c r="B242">
        <v>16688586</v>
      </c>
      <c r="C242">
        <v>16688917</v>
      </c>
      <c r="D242">
        <v>15247974</v>
      </c>
      <c r="E242">
        <v>1</v>
      </c>
      <c r="F242">
        <v>1</v>
      </c>
      <c r="G242">
        <v>1</v>
      </c>
      <c r="H242">
        <v>2</v>
      </c>
      <c r="I242" t="s">
        <v>1093</v>
      </c>
      <c r="J242" t="s">
        <v>1094</v>
      </c>
      <c r="K242" t="s">
        <v>1095</v>
      </c>
      <c r="L242">
        <v>1368</v>
      </c>
      <c r="N242">
        <v>1011</v>
      </c>
      <c r="O242" t="s">
        <v>1096</v>
      </c>
      <c r="P242" t="s">
        <v>1096</v>
      </c>
      <c r="Q242">
        <v>1</v>
      </c>
      <c r="W242">
        <v>0</v>
      </c>
      <c r="X242">
        <v>1188625873</v>
      </c>
      <c r="Y242">
        <v>1.5874999999999999</v>
      </c>
      <c r="AA242">
        <v>0</v>
      </c>
      <c r="AB242">
        <v>222.88</v>
      </c>
      <c r="AC242">
        <v>13.5</v>
      </c>
      <c r="AD242">
        <v>0</v>
      </c>
      <c r="AE242">
        <v>0</v>
      </c>
      <c r="AF242">
        <v>31.26</v>
      </c>
      <c r="AG242">
        <v>13.5</v>
      </c>
      <c r="AH242">
        <v>0</v>
      </c>
      <c r="AI242">
        <v>1</v>
      </c>
      <c r="AJ242">
        <v>7.13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1.27</v>
      </c>
      <c r="AU242" t="s">
        <v>96</v>
      </c>
      <c r="AV242">
        <v>0</v>
      </c>
      <c r="AW242">
        <v>2</v>
      </c>
      <c r="AX242">
        <v>16688927</v>
      </c>
      <c r="AY242">
        <v>1</v>
      </c>
      <c r="AZ242">
        <v>0</v>
      </c>
      <c r="BA242">
        <v>247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Y242*Source!I123</f>
        <v>0.12382499999999999</v>
      </c>
      <c r="CY242">
        <f>AB242</f>
        <v>222.88</v>
      </c>
      <c r="CZ242">
        <f>AF242</f>
        <v>31.26</v>
      </c>
      <c r="DA242">
        <f>AJ242</f>
        <v>7.13</v>
      </c>
      <c r="DB242">
        <v>0</v>
      </c>
    </row>
    <row r="243" spans="1:106" x14ac:dyDescent="0.2">
      <c r="A243">
        <f>ROW(Source!A123)</f>
        <v>123</v>
      </c>
      <c r="B243">
        <v>16688586</v>
      </c>
      <c r="C243">
        <v>16688917</v>
      </c>
      <c r="D243">
        <v>15248091</v>
      </c>
      <c r="E243">
        <v>1</v>
      </c>
      <c r="F243">
        <v>1</v>
      </c>
      <c r="G243">
        <v>1</v>
      </c>
      <c r="H243">
        <v>2</v>
      </c>
      <c r="I243" t="s">
        <v>1201</v>
      </c>
      <c r="J243" t="s">
        <v>1202</v>
      </c>
      <c r="K243" t="s">
        <v>1203</v>
      </c>
      <c r="L243">
        <v>1368</v>
      </c>
      <c r="N243">
        <v>1011</v>
      </c>
      <c r="O243" t="s">
        <v>1096</v>
      </c>
      <c r="P243" t="s">
        <v>1096</v>
      </c>
      <c r="Q243">
        <v>1</v>
      </c>
      <c r="W243">
        <v>0</v>
      </c>
      <c r="X243">
        <v>126902709</v>
      </c>
      <c r="Y243">
        <v>11.3375</v>
      </c>
      <c r="AA243">
        <v>0</v>
      </c>
      <c r="AB243">
        <v>3.57</v>
      </c>
      <c r="AC243">
        <v>0</v>
      </c>
      <c r="AD243">
        <v>0</v>
      </c>
      <c r="AE243">
        <v>0</v>
      </c>
      <c r="AF243">
        <v>0.5</v>
      </c>
      <c r="AG243">
        <v>0</v>
      </c>
      <c r="AH243">
        <v>0</v>
      </c>
      <c r="AI243">
        <v>1</v>
      </c>
      <c r="AJ243">
        <v>7.13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9.07</v>
      </c>
      <c r="AU243" t="s">
        <v>96</v>
      </c>
      <c r="AV243">
        <v>0</v>
      </c>
      <c r="AW243">
        <v>2</v>
      </c>
      <c r="AX243">
        <v>16688928</v>
      </c>
      <c r="AY243">
        <v>1</v>
      </c>
      <c r="AZ243">
        <v>0</v>
      </c>
      <c r="BA243">
        <v>248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Y243*Source!I123</f>
        <v>0.88432500000000003</v>
      </c>
      <c r="CY243">
        <f>AB243</f>
        <v>3.57</v>
      </c>
      <c r="CZ243">
        <f>AF243</f>
        <v>0.5</v>
      </c>
      <c r="DA243">
        <f>AJ243</f>
        <v>7.13</v>
      </c>
      <c r="DB243">
        <v>0</v>
      </c>
    </row>
    <row r="244" spans="1:106" x14ac:dyDescent="0.2">
      <c r="A244">
        <f>ROW(Source!A123)</f>
        <v>123</v>
      </c>
      <c r="B244">
        <v>16688586</v>
      </c>
      <c r="C244">
        <v>16688917</v>
      </c>
      <c r="D244">
        <v>15167286</v>
      </c>
      <c r="E244">
        <v>1</v>
      </c>
      <c r="F244">
        <v>1</v>
      </c>
      <c r="G244">
        <v>1</v>
      </c>
      <c r="H244">
        <v>3</v>
      </c>
      <c r="I244" t="s">
        <v>1184</v>
      </c>
      <c r="J244" t="s">
        <v>1185</v>
      </c>
      <c r="K244" t="s">
        <v>1186</v>
      </c>
      <c r="L244">
        <v>1339</v>
      </c>
      <c r="N244">
        <v>1007</v>
      </c>
      <c r="O244" t="s">
        <v>199</v>
      </c>
      <c r="P244" t="s">
        <v>199</v>
      </c>
      <c r="Q244">
        <v>1</v>
      </c>
      <c r="W244">
        <v>0</v>
      </c>
      <c r="X244">
        <v>-1660354250</v>
      </c>
      <c r="Y244">
        <v>3.5</v>
      </c>
      <c r="AA244">
        <v>17.399999999999999</v>
      </c>
      <c r="AB244">
        <v>0</v>
      </c>
      <c r="AC244">
        <v>0</v>
      </c>
      <c r="AD244">
        <v>0</v>
      </c>
      <c r="AE244">
        <v>2.44</v>
      </c>
      <c r="AF244">
        <v>0</v>
      </c>
      <c r="AG244">
        <v>0</v>
      </c>
      <c r="AH244">
        <v>0</v>
      </c>
      <c r="AI244">
        <v>7.13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3.5</v>
      </c>
      <c r="AU244" t="s">
        <v>6</v>
      </c>
      <c r="AV244">
        <v>0</v>
      </c>
      <c r="AW244">
        <v>2</v>
      </c>
      <c r="AX244">
        <v>16688929</v>
      </c>
      <c r="AY244">
        <v>1</v>
      </c>
      <c r="AZ244">
        <v>0</v>
      </c>
      <c r="BA244">
        <v>249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Y244*Source!I123</f>
        <v>0.27300000000000002</v>
      </c>
      <c r="CY244">
        <f>AA244</f>
        <v>17.399999999999999</v>
      </c>
      <c r="CZ244">
        <f>AE244</f>
        <v>2.44</v>
      </c>
      <c r="DA244">
        <f>AI244</f>
        <v>7.13</v>
      </c>
      <c r="DB244">
        <v>0</v>
      </c>
    </row>
    <row r="245" spans="1:106" x14ac:dyDescent="0.2">
      <c r="A245">
        <f>ROW(Source!A123)</f>
        <v>123</v>
      </c>
      <c r="B245">
        <v>16688586</v>
      </c>
      <c r="C245">
        <v>16688917</v>
      </c>
      <c r="D245">
        <v>15161703</v>
      </c>
      <c r="E245">
        <v>17</v>
      </c>
      <c r="F245">
        <v>1</v>
      </c>
      <c r="G245">
        <v>1</v>
      </c>
      <c r="H245">
        <v>3</v>
      </c>
      <c r="I245" t="s">
        <v>197</v>
      </c>
      <c r="J245" t="s">
        <v>6</v>
      </c>
      <c r="K245" t="s">
        <v>198</v>
      </c>
      <c r="L245">
        <v>1339</v>
      </c>
      <c r="N245">
        <v>1007</v>
      </c>
      <c r="O245" t="s">
        <v>199</v>
      </c>
      <c r="P245" t="s">
        <v>199</v>
      </c>
      <c r="Q245">
        <v>1</v>
      </c>
      <c r="W245">
        <v>0</v>
      </c>
      <c r="X245">
        <v>-2113302258</v>
      </c>
      <c r="Y245">
        <v>2.04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7.13</v>
      </c>
      <c r="AJ245">
        <v>1</v>
      </c>
      <c r="AK245">
        <v>1</v>
      </c>
      <c r="AL245">
        <v>1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6</v>
      </c>
      <c r="AT245">
        <v>2.04</v>
      </c>
      <c r="AU245" t="s">
        <v>6</v>
      </c>
      <c r="AV245">
        <v>0</v>
      </c>
      <c r="AW245">
        <v>2</v>
      </c>
      <c r="AX245">
        <v>16688930</v>
      </c>
      <c r="AY245">
        <v>1</v>
      </c>
      <c r="AZ245">
        <v>0</v>
      </c>
      <c r="BA245">
        <v>250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Y245*Source!I123</f>
        <v>0.15912000000000001</v>
      </c>
      <c r="CY245">
        <f>AA245</f>
        <v>0</v>
      </c>
      <c r="CZ245">
        <f>AE245</f>
        <v>0</v>
      </c>
      <c r="DA245">
        <f>AI245</f>
        <v>7.13</v>
      </c>
      <c r="DB245">
        <v>0</v>
      </c>
    </row>
    <row r="246" spans="1:106" x14ac:dyDescent="0.2">
      <c r="A246">
        <f>ROW(Source!A123)</f>
        <v>123</v>
      </c>
      <c r="B246">
        <v>16688586</v>
      </c>
      <c r="C246">
        <v>16688917</v>
      </c>
      <c r="D246">
        <v>15172836</v>
      </c>
      <c r="E246">
        <v>1</v>
      </c>
      <c r="F246">
        <v>1</v>
      </c>
      <c r="G246">
        <v>1</v>
      </c>
      <c r="H246">
        <v>3</v>
      </c>
      <c r="I246" t="s">
        <v>201</v>
      </c>
      <c r="J246" t="s">
        <v>203</v>
      </c>
      <c r="K246" t="s">
        <v>202</v>
      </c>
      <c r="L246">
        <v>1339</v>
      </c>
      <c r="N246">
        <v>1007</v>
      </c>
      <c r="O246" t="s">
        <v>199</v>
      </c>
      <c r="P246" t="s">
        <v>199</v>
      </c>
      <c r="Q246">
        <v>1</v>
      </c>
      <c r="W246">
        <v>0</v>
      </c>
      <c r="X246">
        <v>519185539</v>
      </c>
      <c r="Y246">
        <v>2.04</v>
      </c>
      <c r="AA246">
        <v>3706.17</v>
      </c>
      <c r="AB246">
        <v>0</v>
      </c>
      <c r="AC246">
        <v>0</v>
      </c>
      <c r="AD246">
        <v>0</v>
      </c>
      <c r="AE246">
        <v>519.79999999999995</v>
      </c>
      <c r="AF246">
        <v>0</v>
      </c>
      <c r="AG246">
        <v>0</v>
      </c>
      <c r="AH246">
        <v>0</v>
      </c>
      <c r="AI246">
        <v>7.13</v>
      </c>
      <c r="AJ246">
        <v>1</v>
      </c>
      <c r="AK246">
        <v>1</v>
      </c>
      <c r="AL246">
        <v>1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6</v>
      </c>
      <c r="AT246">
        <v>2.04</v>
      </c>
      <c r="AU246" t="s">
        <v>6</v>
      </c>
      <c r="AV246">
        <v>0</v>
      </c>
      <c r="AW246">
        <v>1</v>
      </c>
      <c r="AX246">
        <v>-1</v>
      </c>
      <c r="AY246">
        <v>0</v>
      </c>
      <c r="AZ246">
        <v>0</v>
      </c>
      <c r="BA246" t="s">
        <v>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Y246*Source!I123</f>
        <v>0.15912000000000001</v>
      </c>
      <c r="CY246">
        <f>AA246</f>
        <v>3706.17</v>
      </c>
      <c r="CZ246">
        <f>AE246</f>
        <v>519.79999999999995</v>
      </c>
      <c r="DA246">
        <f>AI246</f>
        <v>7.13</v>
      </c>
      <c r="DB246">
        <v>0</v>
      </c>
    </row>
    <row r="247" spans="1:106" x14ac:dyDescent="0.2">
      <c r="A247">
        <f>ROW(Source!A128)</f>
        <v>128</v>
      </c>
      <c r="B247">
        <v>16688585</v>
      </c>
      <c r="C247">
        <v>16688933</v>
      </c>
      <c r="D247">
        <v>15433640</v>
      </c>
      <c r="E247">
        <v>1</v>
      </c>
      <c r="F247">
        <v>1</v>
      </c>
      <c r="G247">
        <v>1</v>
      </c>
      <c r="H247">
        <v>1</v>
      </c>
      <c r="I247" t="s">
        <v>1199</v>
      </c>
      <c r="J247" t="s">
        <v>6</v>
      </c>
      <c r="K247" t="s">
        <v>1200</v>
      </c>
      <c r="L247">
        <v>1191</v>
      </c>
      <c r="N247">
        <v>1013</v>
      </c>
      <c r="O247" t="s">
        <v>1090</v>
      </c>
      <c r="P247" t="s">
        <v>1090</v>
      </c>
      <c r="Q247">
        <v>1</v>
      </c>
      <c r="W247">
        <v>0</v>
      </c>
      <c r="X247">
        <v>-1366118074</v>
      </c>
      <c r="Y247">
        <v>1.7249999999999999</v>
      </c>
      <c r="AA247">
        <v>0</v>
      </c>
      <c r="AB247">
        <v>0</v>
      </c>
      <c r="AC247">
        <v>0</v>
      </c>
      <c r="AD247">
        <v>7.94</v>
      </c>
      <c r="AE247">
        <v>0</v>
      </c>
      <c r="AF247">
        <v>0</v>
      </c>
      <c r="AG247">
        <v>0</v>
      </c>
      <c r="AH247">
        <v>7.94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0.5</v>
      </c>
      <c r="AU247" t="s">
        <v>233</v>
      </c>
      <c r="AV247">
        <v>1</v>
      </c>
      <c r="AW247">
        <v>2</v>
      </c>
      <c r="AX247">
        <v>16688940</v>
      </c>
      <c r="AY247">
        <v>1</v>
      </c>
      <c r="AZ247">
        <v>0</v>
      </c>
      <c r="BA247">
        <v>251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Y247*Source!I128</f>
        <v>0.13455</v>
      </c>
      <c r="CY247">
        <f>AD247</f>
        <v>7.94</v>
      </c>
      <c r="CZ247">
        <f>AH247</f>
        <v>7.94</v>
      </c>
      <c r="DA247">
        <f>AL247</f>
        <v>1</v>
      </c>
      <c r="DB247">
        <v>0</v>
      </c>
    </row>
    <row r="248" spans="1:106" x14ac:dyDescent="0.2">
      <c r="A248">
        <f>ROW(Source!A128)</f>
        <v>128</v>
      </c>
      <c r="B248">
        <v>16688585</v>
      </c>
      <c r="C248">
        <v>16688933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1091</v>
      </c>
      <c r="J248" t="s">
        <v>6</v>
      </c>
      <c r="K248" t="s">
        <v>1092</v>
      </c>
      <c r="L248">
        <v>1191</v>
      </c>
      <c r="N248">
        <v>1013</v>
      </c>
      <c r="O248" t="s">
        <v>1090</v>
      </c>
      <c r="P248" t="s">
        <v>1090</v>
      </c>
      <c r="Q248">
        <v>1</v>
      </c>
      <c r="W248">
        <v>0</v>
      </c>
      <c r="X248">
        <v>-1417349443</v>
      </c>
      <c r="Y248">
        <v>0.21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0.21</v>
      </c>
      <c r="AU248" t="s">
        <v>6</v>
      </c>
      <c r="AV248">
        <v>2</v>
      </c>
      <c r="AW248">
        <v>2</v>
      </c>
      <c r="AX248">
        <v>16688941</v>
      </c>
      <c r="AY248">
        <v>1</v>
      </c>
      <c r="AZ248">
        <v>2048</v>
      </c>
      <c r="BA248">
        <v>252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Y248*Source!I128</f>
        <v>1.6379999999999999E-2</v>
      </c>
      <c r="CY248">
        <f>AD248</f>
        <v>0</v>
      </c>
      <c r="CZ248">
        <f>AH248</f>
        <v>0</v>
      </c>
      <c r="DA248">
        <f>AL248</f>
        <v>1</v>
      </c>
      <c r="DB248">
        <v>0</v>
      </c>
    </row>
    <row r="249" spans="1:106" x14ac:dyDescent="0.2">
      <c r="A249">
        <f>ROW(Source!A128)</f>
        <v>128</v>
      </c>
      <c r="B249">
        <v>16688585</v>
      </c>
      <c r="C249">
        <v>16688933</v>
      </c>
      <c r="D249">
        <v>15247974</v>
      </c>
      <c r="E249">
        <v>1</v>
      </c>
      <c r="F249">
        <v>1</v>
      </c>
      <c r="G249">
        <v>1</v>
      </c>
      <c r="H249">
        <v>2</v>
      </c>
      <c r="I249" t="s">
        <v>1093</v>
      </c>
      <c r="J249" t="s">
        <v>1094</v>
      </c>
      <c r="K249" t="s">
        <v>1095</v>
      </c>
      <c r="L249">
        <v>1368</v>
      </c>
      <c r="N249">
        <v>1011</v>
      </c>
      <c r="O249" t="s">
        <v>1096</v>
      </c>
      <c r="P249" t="s">
        <v>1096</v>
      </c>
      <c r="Q249">
        <v>1</v>
      </c>
      <c r="W249">
        <v>0</v>
      </c>
      <c r="X249">
        <v>1188625873</v>
      </c>
      <c r="Y249">
        <v>0.78750000000000009</v>
      </c>
      <c r="AA249">
        <v>0</v>
      </c>
      <c r="AB249">
        <v>31.26</v>
      </c>
      <c r="AC249">
        <v>13.5</v>
      </c>
      <c r="AD249">
        <v>0</v>
      </c>
      <c r="AE249">
        <v>0</v>
      </c>
      <c r="AF249">
        <v>31.26</v>
      </c>
      <c r="AG249">
        <v>13.5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0.21</v>
      </c>
      <c r="AU249" t="s">
        <v>232</v>
      </c>
      <c r="AV249">
        <v>0</v>
      </c>
      <c r="AW249">
        <v>2</v>
      </c>
      <c r="AX249">
        <v>16688942</v>
      </c>
      <c r="AY249">
        <v>1</v>
      </c>
      <c r="AZ249">
        <v>0</v>
      </c>
      <c r="BA249">
        <v>253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Y249*Source!I128</f>
        <v>6.1425000000000007E-2</v>
      </c>
      <c r="CY249">
        <f>AB249</f>
        <v>31.26</v>
      </c>
      <c r="CZ249">
        <f>AF249</f>
        <v>31.26</v>
      </c>
      <c r="DA249">
        <f>AJ249</f>
        <v>1</v>
      </c>
      <c r="DB249">
        <v>0</v>
      </c>
    </row>
    <row r="250" spans="1:106" x14ac:dyDescent="0.2">
      <c r="A250">
        <f>ROW(Source!A128)</f>
        <v>128</v>
      </c>
      <c r="B250">
        <v>16688585</v>
      </c>
      <c r="C250">
        <v>16688933</v>
      </c>
      <c r="D250">
        <v>15248091</v>
      </c>
      <c r="E250">
        <v>1</v>
      </c>
      <c r="F250">
        <v>1</v>
      </c>
      <c r="G250">
        <v>1</v>
      </c>
      <c r="H250">
        <v>2</v>
      </c>
      <c r="I250" t="s">
        <v>1201</v>
      </c>
      <c r="J250" t="s">
        <v>1202</v>
      </c>
      <c r="K250" t="s">
        <v>1203</v>
      </c>
      <c r="L250">
        <v>1368</v>
      </c>
      <c r="N250">
        <v>1011</v>
      </c>
      <c r="O250" t="s">
        <v>1096</v>
      </c>
      <c r="P250" t="s">
        <v>1096</v>
      </c>
      <c r="Q250">
        <v>1</v>
      </c>
      <c r="W250">
        <v>0</v>
      </c>
      <c r="X250">
        <v>126902709</v>
      </c>
      <c r="Y250">
        <v>8.6999999999999993</v>
      </c>
      <c r="AA250">
        <v>0</v>
      </c>
      <c r="AB250">
        <v>0.5</v>
      </c>
      <c r="AC250">
        <v>0</v>
      </c>
      <c r="AD250">
        <v>0</v>
      </c>
      <c r="AE250">
        <v>0</v>
      </c>
      <c r="AF250">
        <v>0.5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6</v>
      </c>
      <c r="AT250">
        <v>2.3199999999999998</v>
      </c>
      <c r="AU250" t="s">
        <v>232</v>
      </c>
      <c r="AV250">
        <v>0</v>
      </c>
      <c r="AW250">
        <v>2</v>
      </c>
      <c r="AX250">
        <v>16688943</v>
      </c>
      <c r="AY250">
        <v>1</v>
      </c>
      <c r="AZ250">
        <v>0</v>
      </c>
      <c r="BA250">
        <v>254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Y250*Source!I128</f>
        <v>0.67859999999999998</v>
      </c>
      <c r="CY250">
        <f>AB250</f>
        <v>0.5</v>
      </c>
      <c r="CZ250">
        <f>AF250</f>
        <v>0.5</v>
      </c>
      <c r="DA250">
        <f>AJ250</f>
        <v>1</v>
      </c>
      <c r="DB250">
        <v>0</v>
      </c>
    </row>
    <row r="251" spans="1:106" x14ac:dyDescent="0.2">
      <c r="A251">
        <f>ROW(Source!A128)</f>
        <v>128</v>
      </c>
      <c r="B251">
        <v>16688585</v>
      </c>
      <c r="C251">
        <v>16688933</v>
      </c>
      <c r="D251">
        <v>15161703</v>
      </c>
      <c r="E251">
        <v>17</v>
      </c>
      <c r="F251">
        <v>1</v>
      </c>
      <c r="G251">
        <v>1</v>
      </c>
      <c r="H251">
        <v>3</v>
      </c>
      <c r="I251" t="s">
        <v>197</v>
      </c>
      <c r="J251" t="s">
        <v>6</v>
      </c>
      <c r="K251" t="s">
        <v>198</v>
      </c>
      <c r="L251">
        <v>1339</v>
      </c>
      <c r="N251">
        <v>1007</v>
      </c>
      <c r="O251" t="s">
        <v>199</v>
      </c>
      <c r="P251" t="s">
        <v>199</v>
      </c>
      <c r="Q251">
        <v>1</v>
      </c>
      <c r="W251">
        <v>0</v>
      </c>
      <c r="X251">
        <v>-2113302258</v>
      </c>
      <c r="Y251">
        <v>1.53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0</v>
      </c>
      <c r="AP251">
        <v>1</v>
      </c>
      <c r="AQ251">
        <v>0</v>
      </c>
      <c r="AR251">
        <v>0</v>
      </c>
      <c r="AS251" t="s">
        <v>6</v>
      </c>
      <c r="AT251">
        <v>0.51</v>
      </c>
      <c r="AU251" t="s">
        <v>231</v>
      </c>
      <c r="AV251">
        <v>0</v>
      </c>
      <c r="AW251">
        <v>2</v>
      </c>
      <c r="AX251">
        <v>16688944</v>
      </c>
      <c r="AY251">
        <v>1</v>
      </c>
      <c r="AZ251">
        <v>0</v>
      </c>
      <c r="BA251">
        <v>255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Y251*Source!I128</f>
        <v>0.11934</v>
      </c>
      <c r="CY251">
        <f>AA251</f>
        <v>0</v>
      </c>
      <c r="CZ251">
        <f>AE251</f>
        <v>0</v>
      </c>
      <c r="DA251">
        <f>AI251</f>
        <v>1</v>
      </c>
      <c r="DB251">
        <v>0</v>
      </c>
    </row>
    <row r="252" spans="1:106" x14ac:dyDescent="0.2">
      <c r="A252">
        <f>ROW(Source!A128)</f>
        <v>128</v>
      </c>
      <c r="B252">
        <v>16688585</v>
      </c>
      <c r="C252">
        <v>16688933</v>
      </c>
      <c r="D252">
        <v>15172836</v>
      </c>
      <c r="E252">
        <v>1</v>
      </c>
      <c r="F252">
        <v>1</v>
      </c>
      <c r="G252">
        <v>1</v>
      </c>
      <c r="H252">
        <v>3</v>
      </c>
      <c r="I252" t="s">
        <v>201</v>
      </c>
      <c r="J252" t="s">
        <v>203</v>
      </c>
      <c r="K252" t="s">
        <v>202</v>
      </c>
      <c r="L252">
        <v>1339</v>
      </c>
      <c r="N252">
        <v>1007</v>
      </c>
      <c r="O252" t="s">
        <v>199</v>
      </c>
      <c r="P252" t="s">
        <v>199</v>
      </c>
      <c r="Q252">
        <v>1</v>
      </c>
      <c r="W252">
        <v>0</v>
      </c>
      <c r="X252">
        <v>519185539</v>
      </c>
      <c r="Y252">
        <v>1.53</v>
      </c>
      <c r="AA252">
        <v>519.79999999999995</v>
      </c>
      <c r="AB252">
        <v>0</v>
      </c>
      <c r="AC252">
        <v>0</v>
      </c>
      <c r="AD252">
        <v>0</v>
      </c>
      <c r="AE252">
        <v>519.79999999999995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6</v>
      </c>
      <c r="AT252">
        <v>1.53</v>
      </c>
      <c r="AU252" t="s">
        <v>6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Y252*Source!I128</f>
        <v>0.11934</v>
      </c>
      <c r="CY252">
        <f>AA252</f>
        <v>519.79999999999995</v>
      </c>
      <c r="CZ252">
        <f>AE252</f>
        <v>519.79999999999995</v>
      </c>
      <c r="DA252">
        <f>AI252</f>
        <v>1</v>
      </c>
      <c r="DB252">
        <v>0</v>
      </c>
    </row>
    <row r="253" spans="1:106" x14ac:dyDescent="0.2">
      <c r="A253">
        <f>ROW(Source!A129)</f>
        <v>129</v>
      </c>
      <c r="B253">
        <v>16688586</v>
      </c>
      <c r="C253">
        <v>16688933</v>
      </c>
      <c r="D253">
        <v>15433640</v>
      </c>
      <c r="E253">
        <v>1</v>
      </c>
      <c r="F253">
        <v>1</v>
      </c>
      <c r="G253">
        <v>1</v>
      </c>
      <c r="H253">
        <v>1</v>
      </c>
      <c r="I253" t="s">
        <v>1199</v>
      </c>
      <c r="J253" t="s">
        <v>6</v>
      </c>
      <c r="K253" t="s">
        <v>1200</v>
      </c>
      <c r="L253">
        <v>1191</v>
      </c>
      <c r="N253">
        <v>1013</v>
      </c>
      <c r="O253" t="s">
        <v>1090</v>
      </c>
      <c r="P253" t="s">
        <v>1090</v>
      </c>
      <c r="Q253">
        <v>1</v>
      </c>
      <c r="W253">
        <v>0</v>
      </c>
      <c r="X253">
        <v>-1366118074</v>
      </c>
      <c r="Y253">
        <v>1.7249999999999999</v>
      </c>
      <c r="AA253">
        <v>0</v>
      </c>
      <c r="AB253">
        <v>0</v>
      </c>
      <c r="AC253">
        <v>0</v>
      </c>
      <c r="AD253">
        <v>56.61</v>
      </c>
      <c r="AE253">
        <v>0</v>
      </c>
      <c r="AF253">
        <v>0</v>
      </c>
      <c r="AG253">
        <v>0</v>
      </c>
      <c r="AH253">
        <v>7.94</v>
      </c>
      <c r="AI253">
        <v>1</v>
      </c>
      <c r="AJ253">
        <v>1</v>
      </c>
      <c r="AK253">
        <v>1</v>
      </c>
      <c r="AL253">
        <v>7.13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0.5</v>
      </c>
      <c r="AU253" t="s">
        <v>233</v>
      </c>
      <c r="AV253">
        <v>1</v>
      </c>
      <c r="AW253">
        <v>2</v>
      </c>
      <c r="AX253">
        <v>16688940</v>
      </c>
      <c r="AY253">
        <v>1</v>
      </c>
      <c r="AZ253">
        <v>0</v>
      </c>
      <c r="BA253">
        <v>256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Y253*Source!I129</f>
        <v>0.13455</v>
      </c>
      <c r="CY253">
        <f>AD253</f>
        <v>56.61</v>
      </c>
      <c r="CZ253">
        <f>AH253</f>
        <v>7.94</v>
      </c>
      <c r="DA253">
        <f>AL253</f>
        <v>7.13</v>
      </c>
      <c r="DB253">
        <v>0</v>
      </c>
    </row>
    <row r="254" spans="1:106" x14ac:dyDescent="0.2">
      <c r="A254">
        <f>ROW(Source!A129)</f>
        <v>129</v>
      </c>
      <c r="B254">
        <v>16688586</v>
      </c>
      <c r="C254">
        <v>16688933</v>
      </c>
      <c r="D254">
        <v>15430395</v>
      </c>
      <c r="E254">
        <v>1</v>
      </c>
      <c r="F254">
        <v>1</v>
      </c>
      <c r="G254">
        <v>1</v>
      </c>
      <c r="H254">
        <v>1</v>
      </c>
      <c r="I254" t="s">
        <v>1091</v>
      </c>
      <c r="J254" t="s">
        <v>6</v>
      </c>
      <c r="K254" t="s">
        <v>1092</v>
      </c>
      <c r="L254">
        <v>1191</v>
      </c>
      <c r="N254">
        <v>1013</v>
      </c>
      <c r="O254" t="s">
        <v>1090</v>
      </c>
      <c r="P254" t="s">
        <v>1090</v>
      </c>
      <c r="Q254">
        <v>1</v>
      </c>
      <c r="W254">
        <v>0</v>
      </c>
      <c r="X254">
        <v>-1417349443</v>
      </c>
      <c r="Y254">
        <v>0.21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7.13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0.21</v>
      </c>
      <c r="AU254" t="s">
        <v>6</v>
      </c>
      <c r="AV254">
        <v>2</v>
      </c>
      <c r="AW254">
        <v>2</v>
      </c>
      <c r="AX254">
        <v>16688941</v>
      </c>
      <c r="AY254">
        <v>1</v>
      </c>
      <c r="AZ254">
        <v>2048</v>
      </c>
      <c r="BA254">
        <v>257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Y254*Source!I129</f>
        <v>1.6379999999999999E-2</v>
      </c>
      <c r="CY254">
        <f>AD254</f>
        <v>0</v>
      </c>
      <c r="CZ254">
        <f>AH254</f>
        <v>0</v>
      </c>
      <c r="DA254">
        <f>AL254</f>
        <v>1</v>
      </c>
      <c r="DB254">
        <v>0</v>
      </c>
    </row>
    <row r="255" spans="1:106" x14ac:dyDescent="0.2">
      <c r="A255">
        <f>ROW(Source!A129)</f>
        <v>129</v>
      </c>
      <c r="B255">
        <v>16688586</v>
      </c>
      <c r="C255">
        <v>16688933</v>
      </c>
      <c r="D255">
        <v>15247974</v>
      </c>
      <c r="E255">
        <v>1</v>
      </c>
      <c r="F255">
        <v>1</v>
      </c>
      <c r="G255">
        <v>1</v>
      </c>
      <c r="H255">
        <v>2</v>
      </c>
      <c r="I255" t="s">
        <v>1093</v>
      </c>
      <c r="J255" t="s">
        <v>1094</v>
      </c>
      <c r="K255" t="s">
        <v>1095</v>
      </c>
      <c r="L255">
        <v>1368</v>
      </c>
      <c r="N255">
        <v>1011</v>
      </c>
      <c r="O255" t="s">
        <v>1096</v>
      </c>
      <c r="P255" t="s">
        <v>1096</v>
      </c>
      <c r="Q255">
        <v>1</v>
      </c>
      <c r="W255">
        <v>0</v>
      </c>
      <c r="X255">
        <v>1188625873</v>
      </c>
      <c r="Y255">
        <v>0.78750000000000009</v>
      </c>
      <c r="AA255">
        <v>0</v>
      </c>
      <c r="AB255">
        <v>222.88</v>
      </c>
      <c r="AC255">
        <v>13.5</v>
      </c>
      <c r="AD255">
        <v>0</v>
      </c>
      <c r="AE255">
        <v>0</v>
      </c>
      <c r="AF255">
        <v>31.26</v>
      </c>
      <c r="AG255">
        <v>13.5</v>
      </c>
      <c r="AH255">
        <v>0</v>
      </c>
      <c r="AI255">
        <v>1</v>
      </c>
      <c r="AJ255">
        <v>7.13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0.21</v>
      </c>
      <c r="AU255" t="s">
        <v>232</v>
      </c>
      <c r="AV255">
        <v>0</v>
      </c>
      <c r="AW255">
        <v>2</v>
      </c>
      <c r="AX255">
        <v>16688942</v>
      </c>
      <c r="AY255">
        <v>1</v>
      </c>
      <c r="AZ255">
        <v>0</v>
      </c>
      <c r="BA255">
        <v>258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Y255*Source!I129</f>
        <v>6.1425000000000007E-2</v>
      </c>
      <c r="CY255">
        <f>AB255</f>
        <v>222.88</v>
      </c>
      <c r="CZ255">
        <f>AF255</f>
        <v>31.26</v>
      </c>
      <c r="DA255">
        <f>AJ255</f>
        <v>7.13</v>
      </c>
      <c r="DB255">
        <v>0</v>
      </c>
    </row>
    <row r="256" spans="1:106" x14ac:dyDescent="0.2">
      <c r="A256">
        <f>ROW(Source!A129)</f>
        <v>129</v>
      </c>
      <c r="B256">
        <v>16688586</v>
      </c>
      <c r="C256">
        <v>16688933</v>
      </c>
      <c r="D256">
        <v>15248091</v>
      </c>
      <c r="E256">
        <v>1</v>
      </c>
      <c r="F256">
        <v>1</v>
      </c>
      <c r="G256">
        <v>1</v>
      </c>
      <c r="H256">
        <v>2</v>
      </c>
      <c r="I256" t="s">
        <v>1201</v>
      </c>
      <c r="J256" t="s">
        <v>1202</v>
      </c>
      <c r="K256" t="s">
        <v>1203</v>
      </c>
      <c r="L256">
        <v>1368</v>
      </c>
      <c r="N256">
        <v>1011</v>
      </c>
      <c r="O256" t="s">
        <v>1096</v>
      </c>
      <c r="P256" t="s">
        <v>1096</v>
      </c>
      <c r="Q256">
        <v>1</v>
      </c>
      <c r="W256">
        <v>0</v>
      </c>
      <c r="X256">
        <v>126902709</v>
      </c>
      <c r="Y256">
        <v>8.6999999999999993</v>
      </c>
      <c r="AA256">
        <v>0</v>
      </c>
      <c r="AB256">
        <v>3.57</v>
      </c>
      <c r="AC256">
        <v>0</v>
      </c>
      <c r="AD256">
        <v>0</v>
      </c>
      <c r="AE256">
        <v>0</v>
      </c>
      <c r="AF256">
        <v>0.5</v>
      </c>
      <c r="AG256">
        <v>0</v>
      </c>
      <c r="AH256">
        <v>0</v>
      </c>
      <c r="AI256">
        <v>1</v>
      </c>
      <c r="AJ256">
        <v>7.13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2.3199999999999998</v>
      </c>
      <c r="AU256" t="s">
        <v>232</v>
      </c>
      <c r="AV256">
        <v>0</v>
      </c>
      <c r="AW256">
        <v>2</v>
      </c>
      <c r="AX256">
        <v>16688943</v>
      </c>
      <c r="AY256">
        <v>1</v>
      </c>
      <c r="AZ256">
        <v>0</v>
      </c>
      <c r="BA256">
        <v>259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Y256*Source!I129</f>
        <v>0.67859999999999998</v>
      </c>
      <c r="CY256">
        <f>AB256</f>
        <v>3.57</v>
      </c>
      <c r="CZ256">
        <f>AF256</f>
        <v>0.5</v>
      </c>
      <c r="DA256">
        <f>AJ256</f>
        <v>7.13</v>
      </c>
      <c r="DB256">
        <v>0</v>
      </c>
    </row>
    <row r="257" spans="1:106" x14ac:dyDescent="0.2">
      <c r="A257">
        <f>ROW(Source!A129)</f>
        <v>129</v>
      </c>
      <c r="B257">
        <v>16688586</v>
      </c>
      <c r="C257">
        <v>16688933</v>
      </c>
      <c r="D257">
        <v>15161703</v>
      </c>
      <c r="E257">
        <v>17</v>
      </c>
      <c r="F257">
        <v>1</v>
      </c>
      <c r="G257">
        <v>1</v>
      </c>
      <c r="H257">
        <v>3</v>
      </c>
      <c r="I257" t="s">
        <v>197</v>
      </c>
      <c r="J257" t="s">
        <v>6</v>
      </c>
      <c r="K257" t="s">
        <v>198</v>
      </c>
      <c r="L257">
        <v>1339</v>
      </c>
      <c r="N257">
        <v>1007</v>
      </c>
      <c r="O257" t="s">
        <v>199</v>
      </c>
      <c r="P257" t="s">
        <v>199</v>
      </c>
      <c r="Q257">
        <v>1</v>
      </c>
      <c r="W257">
        <v>0</v>
      </c>
      <c r="X257">
        <v>-2113302258</v>
      </c>
      <c r="Y257">
        <v>1.53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7.13</v>
      </c>
      <c r="AJ257">
        <v>1</v>
      </c>
      <c r="AK257">
        <v>1</v>
      </c>
      <c r="AL257">
        <v>1</v>
      </c>
      <c r="AN257">
        <v>0</v>
      </c>
      <c r="AO257">
        <v>0</v>
      </c>
      <c r="AP257">
        <v>1</v>
      </c>
      <c r="AQ257">
        <v>0</v>
      </c>
      <c r="AR257">
        <v>0</v>
      </c>
      <c r="AS257" t="s">
        <v>6</v>
      </c>
      <c r="AT257">
        <v>0.51</v>
      </c>
      <c r="AU257" t="s">
        <v>231</v>
      </c>
      <c r="AV257">
        <v>0</v>
      </c>
      <c r="AW257">
        <v>2</v>
      </c>
      <c r="AX257">
        <v>16688944</v>
      </c>
      <c r="AY257">
        <v>1</v>
      </c>
      <c r="AZ257">
        <v>0</v>
      </c>
      <c r="BA257">
        <v>260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Y257*Source!I129</f>
        <v>0.11934</v>
      </c>
      <c r="CY257">
        <f>AA257</f>
        <v>0</v>
      </c>
      <c r="CZ257">
        <f>AE257</f>
        <v>0</v>
      </c>
      <c r="DA257">
        <f>AI257</f>
        <v>7.13</v>
      </c>
      <c r="DB257">
        <v>0</v>
      </c>
    </row>
    <row r="258" spans="1:106" x14ac:dyDescent="0.2">
      <c r="A258">
        <f>ROW(Source!A129)</f>
        <v>129</v>
      </c>
      <c r="B258">
        <v>16688586</v>
      </c>
      <c r="C258">
        <v>16688933</v>
      </c>
      <c r="D258">
        <v>15172836</v>
      </c>
      <c r="E258">
        <v>1</v>
      </c>
      <c r="F258">
        <v>1</v>
      </c>
      <c r="G258">
        <v>1</v>
      </c>
      <c r="H258">
        <v>3</v>
      </c>
      <c r="I258" t="s">
        <v>201</v>
      </c>
      <c r="J258" t="s">
        <v>203</v>
      </c>
      <c r="K258" t="s">
        <v>202</v>
      </c>
      <c r="L258">
        <v>1339</v>
      </c>
      <c r="N258">
        <v>1007</v>
      </c>
      <c r="O258" t="s">
        <v>199</v>
      </c>
      <c r="P258" t="s">
        <v>199</v>
      </c>
      <c r="Q258">
        <v>1</v>
      </c>
      <c r="W258">
        <v>0</v>
      </c>
      <c r="X258">
        <v>519185539</v>
      </c>
      <c r="Y258">
        <v>1.53</v>
      </c>
      <c r="AA258">
        <v>3706.17</v>
      </c>
      <c r="AB258">
        <v>0</v>
      </c>
      <c r="AC258">
        <v>0</v>
      </c>
      <c r="AD258">
        <v>0</v>
      </c>
      <c r="AE258">
        <v>519.79999999999995</v>
      </c>
      <c r="AF258">
        <v>0</v>
      </c>
      <c r="AG258">
        <v>0</v>
      </c>
      <c r="AH258">
        <v>0</v>
      </c>
      <c r="AI258">
        <v>7.13</v>
      </c>
      <c r="AJ258">
        <v>1</v>
      </c>
      <c r="AK258">
        <v>1</v>
      </c>
      <c r="AL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6</v>
      </c>
      <c r="AT258">
        <v>1.53</v>
      </c>
      <c r="AU258" t="s">
        <v>6</v>
      </c>
      <c r="AV258">
        <v>0</v>
      </c>
      <c r="AW258">
        <v>1</v>
      </c>
      <c r="AX258">
        <v>-1</v>
      </c>
      <c r="AY258">
        <v>0</v>
      </c>
      <c r="AZ258">
        <v>0</v>
      </c>
      <c r="BA258" t="s">
        <v>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Y258*Source!I129</f>
        <v>0.11934</v>
      </c>
      <c r="CY258">
        <f>AA258</f>
        <v>3706.17</v>
      </c>
      <c r="CZ258">
        <f>AE258</f>
        <v>519.79999999999995</v>
      </c>
      <c r="DA258">
        <f>AI258</f>
        <v>7.13</v>
      </c>
      <c r="DB258">
        <v>0</v>
      </c>
    </row>
    <row r="259" spans="1:106" x14ac:dyDescent="0.2">
      <c r="A259">
        <f>ROW(Source!A134)</f>
        <v>134</v>
      </c>
      <c r="B259">
        <v>16688585</v>
      </c>
      <c r="C259">
        <v>16689779</v>
      </c>
      <c r="D259">
        <v>15430767</v>
      </c>
      <c r="E259">
        <v>1</v>
      </c>
      <c r="F259">
        <v>1</v>
      </c>
      <c r="G259">
        <v>1</v>
      </c>
      <c r="H259">
        <v>1</v>
      </c>
      <c r="I259" t="s">
        <v>1111</v>
      </c>
      <c r="J259" t="s">
        <v>6</v>
      </c>
      <c r="K259" t="s">
        <v>1112</v>
      </c>
      <c r="L259">
        <v>1191</v>
      </c>
      <c r="N259">
        <v>1013</v>
      </c>
      <c r="O259" t="s">
        <v>1090</v>
      </c>
      <c r="P259" t="s">
        <v>1090</v>
      </c>
      <c r="Q259">
        <v>1</v>
      </c>
      <c r="W259">
        <v>0</v>
      </c>
      <c r="X259">
        <v>-400197608</v>
      </c>
      <c r="Y259">
        <v>43.320499999999996</v>
      </c>
      <c r="AA259">
        <v>0</v>
      </c>
      <c r="AB259">
        <v>0</v>
      </c>
      <c r="AC259">
        <v>0</v>
      </c>
      <c r="AD259">
        <v>8.5299999999999994</v>
      </c>
      <c r="AE259">
        <v>0</v>
      </c>
      <c r="AF259">
        <v>0</v>
      </c>
      <c r="AG259">
        <v>0</v>
      </c>
      <c r="AH259">
        <v>8.5299999999999994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37.67</v>
      </c>
      <c r="AU259" t="s">
        <v>97</v>
      </c>
      <c r="AV259">
        <v>1</v>
      </c>
      <c r="AW259">
        <v>2</v>
      </c>
      <c r="AX259">
        <v>16689780</v>
      </c>
      <c r="AY259">
        <v>1</v>
      </c>
      <c r="AZ259">
        <v>0</v>
      </c>
      <c r="BA259">
        <v>261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Y259*Source!I134</f>
        <v>34.006592499999996</v>
      </c>
      <c r="CY259">
        <f>AD259</f>
        <v>8.5299999999999994</v>
      </c>
      <c r="CZ259">
        <f>AH259</f>
        <v>8.5299999999999994</v>
      </c>
      <c r="DA259">
        <f>AL259</f>
        <v>1</v>
      </c>
      <c r="DB259">
        <v>0</v>
      </c>
    </row>
    <row r="260" spans="1:106" x14ac:dyDescent="0.2">
      <c r="A260">
        <f>ROW(Source!A134)</f>
        <v>134</v>
      </c>
      <c r="B260">
        <v>16688585</v>
      </c>
      <c r="C260">
        <v>16689779</v>
      </c>
      <c r="D260">
        <v>15430395</v>
      </c>
      <c r="E260">
        <v>1</v>
      </c>
      <c r="F260">
        <v>1</v>
      </c>
      <c r="G260">
        <v>1</v>
      </c>
      <c r="H260">
        <v>1</v>
      </c>
      <c r="I260" t="s">
        <v>1091</v>
      </c>
      <c r="J260" t="s">
        <v>6</v>
      </c>
      <c r="K260" t="s">
        <v>1092</v>
      </c>
      <c r="L260">
        <v>1191</v>
      </c>
      <c r="N260">
        <v>1013</v>
      </c>
      <c r="O260" t="s">
        <v>1090</v>
      </c>
      <c r="P260" t="s">
        <v>1090</v>
      </c>
      <c r="Q260">
        <v>1</v>
      </c>
      <c r="W260">
        <v>0</v>
      </c>
      <c r="X260">
        <v>-1417349443</v>
      </c>
      <c r="Y260">
        <v>0.17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0.17</v>
      </c>
      <c r="AU260" t="s">
        <v>6</v>
      </c>
      <c r="AV260">
        <v>2</v>
      </c>
      <c r="AW260">
        <v>2</v>
      </c>
      <c r="AX260">
        <v>16689781</v>
      </c>
      <c r="AY260">
        <v>1</v>
      </c>
      <c r="AZ260">
        <v>2048</v>
      </c>
      <c r="BA260">
        <v>262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Y260*Source!I134</f>
        <v>0.13345000000000001</v>
      </c>
      <c r="CY260">
        <f>AD260</f>
        <v>0</v>
      </c>
      <c r="CZ260">
        <f>AH260</f>
        <v>0</v>
      </c>
      <c r="DA260">
        <f>AL260</f>
        <v>1</v>
      </c>
      <c r="DB260">
        <v>0</v>
      </c>
    </row>
    <row r="261" spans="1:106" x14ac:dyDescent="0.2">
      <c r="A261">
        <f>ROW(Source!A134)</f>
        <v>134</v>
      </c>
      <c r="B261">
        <v>16688585</v>
      </c>
      <c r="C261">
        <v>16689779</v>
      </c>
      <c r="D261">
        <v>15247970</v>
      </c>
      <c r="E261">
        <v>1</v>
      </c>
      <c r="F261">
        <v>1</v>
      </c>
      <c r="G261">
        <v>1</v>
      </c>
      <c r="H261">
        <v>2</v>
      </c>
      <c r="I261" t="s">
        <v>1144</v>
      </c>
      <c r="J261" t="s">
        <v>1145</v>
      </c>
      <c r="K261" t="s">
        <v>1146</v>
      </c>
      <c r="L261">
        <v>1368</v>
      </c>
      <c r="N261">
        <v>1011</v>
      </c>
      <c r="O261" t="s">
        <v>1096</v>
      </c>
      <c r="P261" t="s">
        <v>1096</v>
      </c>
      <c r="Q261">
        <v>1</v>
      </c>
      <c r="W261">
        <v>0</v>
      </c>
      <c r="X261">
        <v>368031958</v>
      </c>
      <c r="Y261">
        <v>0.16250000000000001</v>
      </c>
      <c r="AA261">
        <v>0</v>
      </c>
      <c r="AB261">
        <v>27.66</v>
      </c>
      <c r="AC261">
        <v>11.6</v>
      </c>
      <c r="AD261">
        <v>0</v>
      </c>
      <c r="AE261">
        <v>0</v>
      </c>
      <c r="AF261">
        <v>27.66</v>
      </c>
      <c r="AG261">
        <v>11.6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0.13</v>
      </c>
      <c r="AU261" t="s">
        <v>96</v>
      </c>
      <c r="AV261">
        <v>0</v>
      </c>
      <c r="AW261">
        <v>2</v>
      </c>
      <c r="AX261">
        <v>16689782</v>
      </c>
      <c r="AY261">
        <v>1</v>
      </c>
      <c r="AZ261">
        <v>0</v>
      </c>
      <c r="BA261">
        <v>263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Y261*Source!I134</f>
        <v>0.12756250000000002</v>
      </c>
      <c r="CY261">
        <f>AB261</f>
        <v>27.66</v>
      </c>
      <c r="CZ261">
        <f>AF261</f>
        <v>27.66</v>
      </c>
      <c r="DA261">
        <f>AJ261</f>
        <v>1</v>
      </c>
      <c r="DB261">
        <v>0</v>
      </c>
    </row>
    <row r="262" spans="1:106" x14ac:dyDescent="0.2">
      <c r="A262">
        <f>ROW(Source!A134)</f>
        <v>134</v>
      </c>
      <c r="B262">
        <v>16688585</v>
      </c>
      <c r="C262">
        <v>16689779</v>
      </c>
      <c r="D262">
        <v>15249073</v>
      </c>
      <c r="E262">
        <v>1</v>
      </c>
      <c r="F262">
        <v>1</v>
      </c>
      <c r="G262">
        <v>1</v>
      </c>
      <c r="H262">
        <v>2</v>
      </c>
      <c r="I262" t="s">
        <v>1099</v>
      </c>
      <c r="J262" t="s">
        <v>1100</v>
      </c>
      <c r="K262" t="s">
        <v>1101</v>
      </c>
      <c r="L262">
        <v>1368</v>
      </c>
      <c r="N262">
        <v>1011</v>
      </c>
      <c r="O262" t="s">
        <v>1096</v>
      </c>
      <c r="P262" t="s">
        <v>1096</v>
      </c>
      <c r="Q262">
        <v>1</v>
      </c>
      <c r="W262">
        <v>0</v>
      </c>
      <c r="X262">
        <v>1372534845</v>
      </c>
      <c r="Y262">
        <v>0.05</v>
      </c>
      <c r="AA262">
        <v>0</v>
      </c>
      <c r="AB262">
        <v>65.709999999999994</v>
      </c>
      <c r="AC262">
        <v>11.6</v>
      </c>
      <c r="AD262">
        <v>0</v>
      </c>
      <c r="AE262">
        <v>0</v>
      </c>
      <c r="AF262">
        <v>65.709999999999994</v>
      </c>
      <c r="AG262">
        <v>11.6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6</v>
      </c>
      <c r="AT262">
        <v>0.04</v>
      </c>
      <c r="AU262" t="s">
        <v>96</v>
      </c>
      <c r="AV262">
        <v>0</v>
      </c>
      <c r="AW262">
        <v>2</v>
      </c>
      <c r="AX262">
        <v>16689783</v>
      </c>
      <c r="AY262">
        <v>1</v>
      </c>
      <c r="AZ262">
        <v>0</v>
      </c>
      <c r="BA262">
        <v>264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Y262*Source!I134</f>
        <v>3.9250000000000007E-2</v>
      </c>
      <c r="CY262">
        <f>AB262</f>
        <v>65.709999999999994</v>
      </c>
      <c r="CZ262">
        <f>AF262</f>
        <v>65.709999999999994</v>
      </c>
      <c r="DA262">
        <f>AJ262</f>
        <v>1</v>
      </c>
      <c r="DB262">
        <v>0</v>
      </c>
    </row>
    <row r="263" spans="1:106" x14ac:dyDescent="0.2">
      <c r="A263">
        <f>ROW(Source!A134)</f>
        <v>134</v>
      </c>
      <c r="B263">
        <v>16688585</v>
      </c>
      <c r="C263">
        <v>16689779</v>
      </c>
      <c r="D263">
        <v>15167286</v>
      </c>
      <c r="E263">
        <v>1</v>
      </c>
      <c r="F263">
        <v>1</v>
      </c>
      <c r="G263">
        <v>1</v>
      </c>
      <c r="H263">
        <v>3</v>
      </c>
      <c r="I263" t="s">
        <v>1184</v>
      </c>
      <c r="J263" t="s">
        <v>1185</v>
      </c>
      <c r="K263" t="s">
        <v>1186</v>
      </c>
      <c r="L263">
        <v>1339</v>
      </c>
      <c r="N263">
        <v>1007</v>
      </c>
      <c r="O263" t="s">
        <v>199</v>
      </c>
      <c r="P263" t="s">
        <v>199</v>
      </c>
      <c r="Q263">
        <v>1</v>
      </c>
      <c r="W263">
        <v>0</v>
      </c>
      <c r="X263">
        <v>-1660354250</v>
      </c>
      <c r="Y263">
        <v>0.17399999999999999</v>
      </c>
      <c r="AA263">
        <v>2.44</v>
      </c>
      <c r="AB263">
        <v>0</v>
      </c>
      <c r="AC263">
        <v>0</v>
      </c>
      <c r="AD263">
        <v>0</v>
      </c>
      <c r="AE263">
        <v>2.44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0.17399999999999999</v>
      </c>
      <c r="AU263" t="s">
        <v>6</v>
      </c>
      <c r="AV263">
        <v>0</v>
      </c>
      <c r="AW263">
        <v>2</v>
      </c>
      <c r="AX263">
        <v>16689784</v>
      </c>
      <c r="AY263">
        <v>1</v>
      </c>
      <c r="AZ263">
        <v>0</v>
      </c>
      <c r="BA263">
        <v>265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Y263*Source!I134</f>
        <v>0.13658999999999999</v>
      </c>
      <c r="CY263">
        <f>AA263</f>
        <v>2.44</v>
      </c>
      <c r="CZ263">
        <f>AE263</f>
        <v>2.44</v>
      </c>
      <c r="DA263">
        <f>AI263</f>
        <v>1</v>
      </c>
      <c r="DB263">
        <v>0</v>
      </c>
    </row>
    <row r="264" spans="1:106" x14ac:dyDescent="0.2">
      <c r="A264">
        <f>ROW(Source!A134)</f>
        <v>134</v>
      </c>
      <c r="B264">
        <v>16688585</v>
      </c>
      <c r="C264">
        <v>16689779</v>
      </c>
      <c r="D264">
        <v>15172906</v>
      </c>
      <c r="E264">
        <v>1</v>
      </c>
      <c r="F264">
        <v>1</v>
      </c>
      <c r="G264">
        <v>1</v>
      </c>
      <c r="H264">
        <v>3</v>
      </c>
      <c r="I264" t="s">
        <v>1204</v>
      </c>
      <c r="J264" t="s">
        <v>1205</v>
      </c>
      <c r="K264" t="s">
        <v>1206</v>
      </c>
      <c r="L264">
        <v>1348</v>
      </c>
      <c r="N264">
        <v>1009</v>
      </c>
      <c r="O264" t="s">
        <v>86</v>
      </c>
      <c r="P264" t="s">
        <v>86</v>
      </c>
      <c r="Q264">
        <v>1000</v>
      </c>
      <c r="W264">
        <v>0</v>
      </c>
      <c r="X264">
        <v>-2114578287</v>
      </c>
      <c r="Y264">
        <v>0.9</v>
      </c>
      <c r="AA264">
        <v>11381.57</v>
      </c>
      <c r="AB264">
        <v>0</v>
      </c>
      <c r="AC264">
        <v>0</v>
      </c>
      <c r="AD264">
        <v>0</v>
      </c>
      <c r="AE264">
        <v>11381.57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0.9</v>
      </c>
      <c r="AU264" t="s">
        <v>6</v>
      </c>
      <c r="AV264">
        <v>0</v>
      </c>
      <c r="AW264">
        <v>2</v>
      </c>
      <c r="AX264">
        <v>16689785</v>
      </c>
      <c r="AY264">
        <v>1</v>
      </c>
      <c r="AZ264">
        <v>0</v>
      </c>
      <c r="BA264">
        <v>266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Y264*Source!I134</f>
        <v>0.70650000000000002</v>
      </c>
      <c r="CY264">
        <f>AA264</f>
        <v>11381.57</v>
      </c>
      <c r="CZ264">
        <f>AE264</f>
        <v>11381.57</v>
      </c>
      <c r="DA264">
        <f>AI264</f>
        <v>1</v>
      </c>
      <c r="DB264">
        <v>0</v>
      </c>
    </row>
    <row r="265" spans="1:106" x14ac:dyDescent="0.2">
      <c r="A265">
        <f>ROW(Source!A134)</f>
        <v>134</v>
      </c>
      <c r="B265">
        <v>16688585</v>
      </c>
      <c r="C265">
        <v>16689779</v>
      </c>
      <c r="D265">
        <v>15203485</v>
      </c>
      <c r="E265">
        <v>1</v>
      </c>
      <c r="F265">
        <v>1</v>
      </c>
      <c r="G265">
        <v>1</v>
      </c>
      <c r="H265">
        <v>3</v>
      </c>
      <c r="I265" t="s">
        <v>1190</v>
      </c>
      <c r="J265" t="s">
        <v>1191</v>
      </c>
      <c r="K265" t="s">
        <v>1192</v>
      </c>
      <c r="L265">
        <v>1346</v>
      </c>
      <c r="N265">
        <v>1009</v>
      </c>
      <c r="O265" t="s">
        <v>90</v>
      </c>
      <c r="P265" t="s">
        <v>90</v>
      </c>
      <c r="Q265">
        <v>1</v>
      </c>
      <c r="W265">
        <v>0</v>
      </c>
      <c r="X265">
        <v>303141801</v>
      </c>
      <c r="Y265">
        <v>30</v>
      </c>
      <c r="AA265">
        <v>15.25</v>
      </c>
      <c r="AB265">
        <v>0</v>
      </c>
      <c r="AC265">
        <v>0</v>
      </c>
      <c r="AD265">
        <v>0</v>
      </c>
      <c r="AE265">
        <v>15.25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30</v>
      </c>
      <c r="AU265" t="s">
        <v>6</v>
      </c>
      <c r="AV265">
        <v>0</v>
      </c>
      <c r="AW265">
        <v>2</v>
      </c>
      <c r="AX265">
        <v>16689786</v>
      </c>
      <c r="AY265">
        <v>1</v>
      </c>
      <c r="AZ265">
        <v>0</v>
      </c>
      <c r="BA265">
        <v>267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Y265*Source!I134</f>
        <v>23.55</v>
      </c>
      <c r="CY265">
        <f>AA265</f>
        <v>15.25</v>
      </c>
      <c r="CZ265">
        <f>AE265</f>
        <v>15.25</v>
      </c>
      <c r="DA265">
        <f>AI265</f>
        <v>1</v>
      </c>
      <c r="DB265">
        <v>0</v>
      </c>
    </row>
    <row r="266" spans="1:106" x14ac:dyDescent="0.2">
      <c r="A266">
        <f>ROW(Source!A135)</f>
        <v>135</v>
      </c>
      <c r="B266">
        <v>16688586</v>
      </c>
      <c r="C266">
        <v>16689779</v>
      </c>
      <c r="D266">
        <v>15430767</v>
      </c>
      <c r="E266">
        <v>1</v>
      </c>
      <c r="F266">
        <v>1</v>
      </c>
      <c r="G266">
        <v>1</v>
      </c>
      <c r="H266">
        <v>1</v>
      </c>
      <c r="I266" t="s">
        <v>1111</v>
      </c>
      <c r="J266" t="s">
        <v>6</v>
      </c>
      <c r="K266" t="s">
        <v>1112</v>
      </c>
      <c r="L266">
        <v>1191</v>
      </c>
      <c r="N266">
        <v>1013</v>
      </c>
      <c r="O266" t="s">
        <v>1090</v>
      </c>
      <c r="P266" t="s">
        <v>1090</v>
      </c>
      <c r="Q266">
        <v>1</v>
      </c>
      <c r="W266">
        <v>0</v>
      </c>
      <c r="X266">
        <v>-400197608</v>
      </c>
      <c r="Y266">
        <v>43.320499999999996</v>
      </c>
      <c r="AA266">
        <v>0</v>
      </c>
      <c r="AB266">
        <v>0</v>
      </c>
      <c r="AC266">
        <v>0</v>
      </c>
      <c r="AD266">
        <v>60.82</v>
      </c>
      <c r="AE266">
        <v>0</v>
      </c>
      <c r="AF266">
        <v>0</v>
      </c>
      <c r="AG266">
        <v>0</v>
      </c>
      <c r="AH266">
        <v>8.5299999999999994</v>
      </c>
      <c r="AI266">
        <v>1</v>
      </c>
      <c r="AJ266">
        <v>1</v>
      </c>
      <c r="AK266">
        <v>1</v>
      </c>
      <c r="AL266">
        <v>7.13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37.67</v>
      </c>
      <c r="AU266" t="s">
        <v>97</v>
      </c>
      <c r="AV266">
        <v>1</v>
      </c>
      <c r="AW266">
        <v>2</v>
      </c>
      <c r="AX266">
        <v>16689780</v>
      </c>
      <c r="AY266">
        <v>1</v>
      </c>
      <c r="AZ266">
        <v>0</v>
      </c>
      <c r="BA266">
        <v>268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Y266*Source!I135</f>
        <v>34.006592499999996</v>
      </c>
      <c r="CY266">
        <f>AD266</f>
        <v>60.82</v>
      </c>
      <c r="CZ266">
        <f>AH266</f>
        <v>8.5299999999999994</v>
      </c>
      <c r="DA266">
        <f>AL266</f>
        <v>7.13</v>
      </c>
      <c r="DB266">
        <v>0</v>
      </c>
    </row>
    <row r="267" spans="1:106" x14ac:dyDescent="0.2">
      <c r="A267">
        <f>ROW(Source!A135)</f>
        <v>135</v>
      </c>
      <c r="B267">
        <v>16688586</v>
      </c>
      <c r="C267">
        <v>16689779</v>
      </c>
      <c r="D267">
        <v>15430395</v>
      </c>
      <c r="E267">
        <v>1</v>
      </c>
      <c r="F267">
        <v>1</v>
      </c>
      <c r="G267">
        <v>1</v>
      </c>
      <c r="H267">
        <v>1</v>
      </c>
      <c r="I267" t="s">
        <v>1091</v>
      </c>
      <c r="J267" t="s">
        <v>6</v>
      </c>
      <c r="K267" t="s">
        <v>1092</v>
      </c>
      <c r="L267">
        <v>1191</v>
      </c>
      <c r="N267">
        <v>1013</v>
      </c>
      <c r="O267" t="s">
        <v>1090</v>
      </c>
      <c r="P267" t="s">
        <v>1090</v>
      </c>
      <c r="Q267">
        <v>1</v>
      </c>
      <c r="W267">
        <v>0</v>
      </c>
      <c r="X267">
        <v>-1417349443</v>
      </c>
      <c r="Y267">
        <v>0.17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7.13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0.17</v>
      </c>
      <c r="AU267" t="s">
        <v>6</v>
      </c>
      <c r="AV267">
        <v>2</v>
      </c>
      <c r="AW267">
        <v>2</v>
      </c>
      <c r="AX267">
        <v>16689781</v>
      </c>
      <c r="AY267">
        <v>1</v>
      </c>
      <c r="AZ267">
        <v>2048</v>
      </c>
      <c r="BA267">
        <v>269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Y267*Source!I135</f>
        <v>0.13345000000000001</v>
      </c>
      <c r="CY267">
        <f>AD267</f>
        <v>0</v>
      </c>
      <c r="CZ267">
        <f>AH267</f>
        <v>0</v>
      </c>
      <c r="DA267">
        <f>AL267</f>
        <v>1</v>
      </c>
      <c r="DB267">
        <v>0</v>
      </c>
    </row>
    <row r="268" spans="1:106" x14ac:dyDescent="0.2">
      <c r="A268">
        <f>ROW(Source!A135)</f>
        <v>135</v>
      </c>
      <c r="B268">
        <v>16688586</v>
      </c>
      <c r="C268">
        <v>16689779</v>
      </c>
      <c r="D268">
        <v>15247970</v>
      </c>
      <c r="E268">
        <v>1</v>
      </c>
      <c r="F268">
        <v>1</v>
      </c>
      <c r="G268">
        <v>1</v>
      </c>
      <c r="H268">
        <v>2</v>
      </c>
      <c r="I268" t="s">
        <v>1144</v>
      </c>
      <c r="J268" t="s">
        <v>1145</v>
      </c>
      <c r="K268" t="s">
        <v>1146</v>
      </c>
      <c r="L268">
        <v>1368</v>
      </c>
      <c r="N268">
        <v>1011</v>
      </c>
      <c r="O268" t="s">
        <v>1096</v>
      </c>
      <c r="P268" t="s">
        <v>1096</v>
      </c>
      <c r="Q268">
        <v>1</v>
      </c>
      <c r="W268">
        <v>0</v>
      </c>
      <c r="X268">
        <v>368031958</v>
      </c>
      <c r="Y268">
        <v>0.16250000000000001</v>
      </c>
      <c r="AA268">
        <v>0</v>
      </c>
      <c r="AB268">
        <v>197.22</v>
      </c>
      <c r="AC268">
        <v>11.6</v>
      </c>
      <c r="AD268">
        <v>0</v>
      </c>
      <c r="AE268">
        <v>0</v>
      </c>
      <c r="AF268">
        <v>27.66</v>
      </c>
      <c r="AG268">
        <v>11.6</v>
      </c>
      <c r="AH268">
        <v>0</v>
      </c>
      <c r="AI268">
        <v>1</v>
      </c>
      <c r="AJ268">
        <v>7.13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</v>
      </c>
      <c r="AT268">
        <v>0.13</v>
      </c>
      <c r="AU268" t="s">
        <v>96</v>
      </c>
      <c r="AV268">
        <v>0</v>
      </c>
      <c r="AW268">
        <v>2</v>
      </c>
      <c r="AX268">
        <v>16689782</v>
      </c>
      <c r="AY268">
        <v>1</v>
      </c>
      <c r="AZ268">
        <v>0</v>
      </c>
      <c r="BA268">
        <v>270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Y268*Source!I135</f>
        <v>0.12756250000000002</v>
      </c>
      <c r="CY268">
        <f>AB268</f>
        <v>197.22</v>
      </c>
      <c r="CZ268">
        <f>AF268</f>
        <v>27.66</v>
      </c>
      <c r="DA268">
        <f>AJ268</f>
        <v>7.13</v>
      </c>
      <c r="DB268">
        <v>0</v>
      </c>
    </row>
    <row r="269" spans="1:106" x14ac:dyDescent="0.2">
      <c r="A269">
        <f>ROW(Source!A135)</f>
        <v>135</v>
      </c>
      <c r="B269">
        <v>16688586</v>
      </c>
      <c r="C269">
        <v>16689779</v>
      </c>
      <c r="D269">
        <v>15249073</v>
      </c>
      <c r="E269">
        <v>1</v>
      </c>
      <c r="F269">
        <v>1</v>
      </c>
      <c r="G269">
        <v>1</v>
      </c>
      <c r="H269">
        <v>2</v>
      </c>
      <c r="I269" t="s">
        <v>1099</v>
      </c>
      <c r="J269" t="s">
        <v>1100</v>
      </c>
      <c r="K269" t="s">
        <v>1101</v>
      </c>
      <c r="L269">
        <v>1368</v>
      </c>
      <c r="N269">
        <v>1011</v>
      </c>
      <c r="O269" t="s">
        <v>1096</v>
      </c>
      <c r="P269" t="s">
        <v>1096</v>
      </c>
      <c r="Q269">
        <v>1</v>
      </c>
      <c r="W269">
        <v>0</v>
      </c>
      <c r="X269">
        <v>1372534845</v>
      </c>
      <c r="Y269">
        <v>0.05</v>
      </c>
      <c r="AA269">
        <v>0</v>
      </c>
      <c r="AB269">
        <v>468.51</v>
      </c>
      <c r="AC269">
        <v>11.6</v>
      </c>
      <c r="AD269">
        <v>0</v>
      </c>
      <c r="AE269">
        <v>0</v>
      </c>
      <c r="AF269">
        <v>65.709999999999994</v>
      </c>
      <c r="AG269">
        <v>11.6</v>
      </c>
      <c r="AH269">
        <v>0</v>
      </c>
      <c r="AI269">
        <v>1</v>
      </c>
      <c r="AJ269">
        <v>7.13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6</v>
      </c>
      <c r="AT269">
        <v>0.04</v>
      </c>
      <c r="AU269" t="s">
        <v>96</v>
      </c>
      <c r="AV269">
        <v>0</v>
      </c>
      <c r="AW269">
        <v>2</v>
      </c>
      <c r="AX269">
        <v>16689783</v>
      </c>
      <c r="AY269">
        <v>1</v>
      </c>
      <c r="AZ269">
        <v>0</v>
      </c>
      <c r="BA269">
        <v>271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Y269*Source!I135</f>
        <v>3.9250000000000007E-2</v>
      </c>
      <c r="CY269">
        <f>AB269</f>
        <v>468.51</v>
      </c>
      <c r="CZ269">
        <f>AF269</f>
        <v>65.709999999999994</v>
      </c>
      <c r="DA269">
        <f>AJ269</f>
        <v>7.13</v>
      </c>
      <c r="DB269">
        <v>0</v>
      </c>
    </row>
    <row r="270" spans="1:106" x14ac:dyDescent="0.2">
      <c r="A270">
        <f>ROW(Source!A135)</f>
        <v>135</v>
      </c>
      <c r="B270">
        <v>16688586</v>
      </c>
      <c r="C270">
        <v>16689779</v>
      </c>
      <c r="D270">
        <v>15167286</v>
      </c>
      <c r="E270">
        <v>1</v>
      </c>
      <c r="F270">
        <v>1</v>
      </c>
      <c r="G270">
        <v>1</v>
      </c>
      <c r="H270">
        <v>3</v>
      </c>
      <c r="I270" t="s">
        <v>1184</v>
      </c>
      <c r="J270" t="s">
        <v>1185</v>
      </c>
      <c r="K270" t="s">
        <v>1186</v>
      </c>
      <c r="L270">
        <v>1339</v>
      </c>
      <c r="N270">
        <v>1007</v>
      </c>
      <c r="O270" t="s">
        <v>199</v>
      </c>
      <c r="P270" t="s">
        <v>199</v>
      </c>
      <c r="Q270">
        <v>1</v>
      </c>
      <c r="W270">
        <v>0</v>
      </c>
      <c r="X270">
        <v>-1660354250</v>
      </c>
      <c r="Y270">
        <v>0.17399999999999999</v>
      </c>
      <c r="AA270">
        <v>17.399999999999999</v>
      </c>
      <c r="AB270">
        <v>0</v>
      </c>
      <c r="AC270">
        <v>0</v>
      </c>
      <c r="AD270">
        <v>0</v>
      </c>
      <c r="AE270">
        <v>2.44</v>
      </c>
      <c r="AF270">
        <v>0</v>
      </c>
      <c r="AG270">
        <v>0</v>
      </c>
      <c r="AH270">
        <v>0</v>
      </c>
      <c r="AI270">
        <v>7.13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0.17399999999999999</v>
      </c>
      <c r="AU270" t="s">
        <v>6</v>
      </c>
      <c r="AV270">
        <v>0</v>
      </c>
      <c r="AW270">
        <v>2</v>
      </c>
      <c r="AX270">
        <v>16689784</v>
      </c>
      <c r="AY270">
        <v>1</v>
      </c>
      <c r="AZ270">
        <v>0</v>
      </c>
      <c r="BA270">
        <v>272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Y270*Source!I135</f>
        <v>0.13658999999999999</v>
      </c>
      <c r="CY270">
        <f>AA270</f>
        <v>17.399999999999999</v>
      </c>
      <c r="CZ270">
        <f>AE270</f>
        <v>2.44</v>
      </c>
      <c r="DA270">
        <f>AI270</f>
        <v>7.13</v>
      </c>
      <c r="DB270">
        <v>0</v>
      </c>
    </row>
    <row r="271" spans="1:106" x14ac:dyDescent="0.2">
      <c r="A271">
        <f>ROW(Source!A135)</f>
        <v>135</v>
      </c>
      <c r="B271">
        <v>16688586</v>
      </c>
      <c r="C271">
        <v>16689779</v>
      </c>
      <c r="D271">
        <v>15172906</v>
      </c>
      <c r="E271">
        <v>1</v>
      </c>
      <c r="F271">
        <v>1</v>
      </c>
      <c r="G271">
        <v>1</v>
      </c>
      <c r="H271">
        <v>3</v>
      </c>
      <c r="I271" t="s">
        <v>1204</v>
      </c>
      <c r="J271" t="s">
        <v>1205</v>
      </c>
      <c r="K271" t="s">
        <v>1206</v>
      </c>
      <c r="L271">
        <v>1348</v>
      </c>
      <c r="N271">
        <v>1009</v>
      </c>
      <c r="O271" t="s">
        <v>86</v>
      </c>
      <c r="P271" t="s">
        <v>86</v>
      </c>
      <c r="Q271">
        <v>1000</v>
      </c>
      <c r="W271">
        <v>0</v>
      </c>
      <c r="X271">
        <v>-2114578287</v>
      </c>
      <c r="Y271">
        <v>0.9</v>
      </c>
      <c r="AA271">
        <v>81150.59</v>
      </c>
      <c r="AB271">
        <v>0</v>
      </c>
      <c r="AC271">
        <v>0</v>
      </c>
      <c r="AD271">
        <v>0</v>
      </c>
      <c r="AE271">
        <v>11381.57</v>
      </c>
      <c r="AF271">
        <v>0</v>
      </c>
      <c r="AG271">
        <v>0</v>
      </c>
      <c r="AH271">
        <v>0</v>
      </c>
      <c r="AI271">
        <v>7.13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0.9</v>
      </c>
      <c r="AU271" t="s">
        <v>6</v>
      </c>
      <c r="AV271">
        <v>0</v>
      </c>
      <c r="AW271">
        <v>2</v>
      </c>
      <c r="AX271">
        <v>16689785</v>
      </c>
      <c r="AY271">
        <v>1</v>
      </c>
      <c r="AZ271">
        <v>0</v>
      </c>
      <c r="BA271">
        <v>273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Y271*Source!I135</f>
        <v>0.70650000000000002</v>
      </c>
      <c r="CY271">
        <f>AA271</f>
        <v>81150.59</v>
      </c>
      <c r="CZ271">
        <f>AE271</f>
        <v>11381.57</v>
      </c>
      <c r="DA271">
        <f>AI271</f>
        <v>7.13</v>
      </c>
      <c r="DB271">
        <v>0</v>
      </c>
    </row>
    <row r="272" spans="1:106" x14ac:dyDescent="0.2">
      <c r="A272">
        <f>ROW(Source!A135)</f>
        <v>135</v>
      </c>
      <c r="B272">
        <v>16688586</v>
      </c>
      <c r="C272">
        <v>16689779</v>
      </c>
      <c r="D272">
        <v>15203485</v>
      </c>
      <c r="E272">
        <v>1</v>
      </c>
      <c r="F272">
        <v>1</v>
      </c>
      <c r="G272">
        <v>1</v>
      </c>
      <c r="H272">
        <v>3</v>
      </c>
      <c r="I272" t="s">
        <v>1190</v>
      </c>
      <c r="J272" t="s">
        <v>1191</v>
      </c>
      <c r="K272" t="s">
        <v>1192</v>
      </c>
      <c r="L272">
        <v>1346</v>
      </c>
      <c r="N272">
        <v>1009</v>
      </c>
      <c r="O272" t="s">
        <v>90</v>
      </c>
      <c r="P272" t="s">
        <v>90</v>
      </c>
      <c r="Q272">
        <v>1</v>
      </c>
      <c r="W272">
        <v>0</v>
      </c>
      <c r="X272">
        <v>303141801</v>
      </c>
      <c r="Y272">
        <v>30</v>
      </c>
      <c r="AA272">
        <v>108.73</v>
      </c>
      <c r="AB272">
        <v>0</v>
      </c>
      <c r="AC272">
        <v>0</v>
      </c>
      <c r="AD272">
        <v>0</v>
      </c>
      <c r="AE272">
        <v>15.25</v>
      </c>
      <c r="AF272">
        <v>0</v>
      </c>
      <c r="AG272">
        <v>0</v>
      </c>
      <c r="AH272">
        <v>0</v>
      </c>
      <c r="AI272">
        <v>7.13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30</v>
      </c>
      <c r="AU272" t="s">
        <v>6</v>
      </c>
      <c r="AV272">
        <v>0</v>
      </c>
      <c r="AW272">
        <v>2</v>
      </c>
      <c r="AX272">
        <v>16689786</v>
      </c>
      <c r="AY272">
        <v>1</v>
      </c>
      <c r="AZ272">
        <v>0</v>
      </c>
      <c r="BA272">
        <v>274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Y272*Source!I135</f>
        <v>23.55</v>
      </c>
      <c r="CY272">
        <f>AA272</f>
        <v>108.73</v>
      </c>
      <c r="CZ272">
        <f>AE272</f>
        <v>15.25</v>
      </c>
      <c r="DA272">
        <f>AI272</f>
        <v>7.13</v>
      </c>
      <c r="DB272">
        <v>0</v>
      </c>
    </row>
    <row r="273" spans="1:106" x14ac:dyDescent="0.2">
      <c r="A273">
        <f>ROW(Source!A136)</f>
        <v>136</v>
      </c>
      <c r="B273">
        <v>16688585</v>
      </c>
      <c r="C273">
        <v>16689787</v>
      </c>
      <c r="D273">
        <v>15438286</v>
      </c>
      <c r="E273">
        <v>1</v>
      </c>
      <c r="F273">
        <v>1</v>
      </c>
      <c r="G273">
        <v>1</v>
      </c>
      <c r="H273">
        <v>1</v>
      </c>
      <c r="I273" t="s">
        <v>1155</v>
      </c>
      <c r="J273" t="s">
        <v>6</v>
      </c>
      <c r="K273" t="s">
        <v>1156</v>
      </c>
      <c r="L273">
        <v>1191</v>
      </c>
      <c r="N273">
        <v>1013</v>
      </c>
      <c r="O273" t="s">
        <v>1090</v>
      </c>
      <c r="P273" t="s">
        <v>1090</v>
      </c>
      <c r="Q273">
        <v>1</v>
      </c>
      <c r="W273">
        <v>0</v>
      </c>
      <c r="X273">
        <v>-1027537862</v>
      </c>
      <c r="Y273">
        <v>7.6819999999999995</v>
      </c>
      <c r="AA273">
        <v>0</v>
      </c>
      <c r="AB273">
        <v>0</v>
      </c>
      <c r="AC273">
        <v>0</v>
      </c>
      <c r="AD273">
        <v>9.18</v>
      </c>
      <c r="AE273">
        <v>0</v>
      </c>
      <c r="AF273">
        <v>0</v>
      </c>
      <c r="AG273">
        <v>0</v>
      </c>
      <c r="AH273">
        <v>9.18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6.68</v>
      </c>
      <c r="AU273" t="s">
        <v>97</v>
      </c>
      <c r="AV273">
        <v>1</v>
      </c>
      <c r="AW273">
        <v>2</v>
      </c>
      <c r="AX273">
        <v>16689788</v>
      </c>
      <c r="AY273">
        <v>1</v>
      </c>
      <c r="AZ273">
        <v>0</v>
      </c>
      <c r="BA273">
        <v>275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Y273*Source!I136</f>
        <v>6.9383823999999992</v>
      </c>
      <c r="CY273">
        <f>AD273</f>
        <v>9.18</v>
      </c>
      <c r="CZ273">
        <f>AH273</f>
        <v>9.18</v>
      </c>
      <c r="DA273">
        <f>AL273</f>
        <v>1</v>
      </c>
      <c r="DB273">
        <v>0</v>
      </c>
    </row>
    <row r="274" spans="1:106" x14ac:dyDescent="0.2">
      <c r="A274">
        <f>ROW(Source!A136)</f>
        <v>136</v>
      </c>
      <c r="B274">
        <v>16688585</v>
      </c>
      <c r="C274">
        <v>16689787</v>
      </c>
      <c r="D274">
        <v>15430395</v>
      </c>
      <c r="E274">
        <v>1</v>
      </c>
      <c r="F274">
        <v>1</v>
      </c>
      <c r="G274">
        <v>1</v>
      </c>
      <c r="H274">
        <v>1</v>
      </c>
      <c r="I274" t="s">
        <v>1091</v>
      </c>
      <c r="J274" t="s">
        <v>6</v>
      </c>
      <c r="K274" t="s">
        <v>1092</v>
      </c>
      <c r="L274">
        <v>1191</v>
      </c>
      <c r="N274">
        <v>1013</v>
      </c>
      <c r="O274" t="s">
        <v>1090</v>
      </c>
      <c r="P274" t="s">
        <v>1090</v>
      </c>
      <c r="Q274">
        <v>1</v>
      </c>
      <c r="W274">
        <v>0</v>
      </c>
      <c r="X274">
        <v>-1417349443</v>
      </c>
      <c r="Y274">
        <v>0.04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0.04</v>
      </c>
      <c r="AU274" t="s">
        <v>6</v>
      </c>
      <c r="AV274">
        <v>2</v>
      </c>
      <c r="AW274">
        <v>2</v>
      </c>
      <c r="AX274">
        <v>16689789</v>
      </c>
      <c r="AY274">
        <v>1</v>
      </c>
      <c r="AZ274">
        <v>2048</v>
      </c>
      <c r="BA274">
        <v>276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Y274*Source!I136</f>
        <v>3.6128E-2</v>
      </c>
      <c r="CY274">
        <f>AD274</f>
        <v>0</v>
      </c>
      <c r="CZ274">
        <f>AH274</f>
        <v>0</v>
      </c>
      <c r="DA274">
        <f>AL274</f>
        <v>1</v>
      </c>
      <c r="DB274">
        <v>0</v>
      </c>
    </row>
    <row r="275" spans="1:106" x14ac:dyDescent="0.2">
      <c r="A275">
        <f>ROW(Source!A136)</f>
        <v>136</v>
      </c>
      <c r="B275">
        <v>16688585</v>
      </c>
      <c r="C275">
        <v>16689787</v>
      </c>
      <c r="D275">
        <v>15247974</v>
      </c>
      <c r="E275">
        <v>1</v>
      </c>
      <c r="F275">
        <v>1</v>
      </c>
      <c r="G275">
        <v>1</v>
      </c>
      <c r="H275">
        <v>2</v>
      </c>
      <c r="I275" t="s">
        <v>1093</v>
      </c>
      <c r="J275" t="s">
        <v>1094</v>
      </c>
      <c r="K275" t="s">
        <v>1095</v>
      </c>
      <c r="L275">
        <v>1368</v>
      </c>
      <c r="N275">
        <v>1011</v>
      </c>
      <c r="O275" t="s">
        <v>1096</v>
      </c>
      <c r="P275" t="s">
        <v>1096</v>
      </c>
      <c r="Q275">
        <v>1</v>
      </c>
      <c r="W275">
        <v>0</v>
      </c>
      <c r="X275">
        <v>1188625873</v>
      </c>
      <c r="Y275">
        <v>6.2500000000000003E-3</v>
      </c>
      <c r="AA275">
        <v>0</v>
      </c>
      <c r="AB275">
        <v>31.26</v>
      </c>
      <c r="AC275">
        <v>13.5</v>
      </c>
      <c r="AD275">
        <v>0</v>
      </c>
      <c r="AE275">
        <v>0</v>
      </c>
      <c r="AF275">
        <v>31.26</v>
      </c>
      <c r="AG275">
        <v>13.5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5.0000000000000001E-3</v>
      </c>
      <c r="AU275" t="s">
        <v>96</v>
      </c>
      <c r="AV275">
        <v>0</v>
      </c>
      <c r="AW275">
        <v>2</v>
      </c>
      <c r="AX275">
        <v>16689790</v>
      </c>
      <c r="AY275">
        <v>1</v>
      </c>
      <c r="AZ275">
        <v>0</v>
      </c>
      <c r="BA275">
        <v>277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Y275*Source!I136</f>
        <v>5.6450000000000007E-3</v>
      </c>
      <c r="CY275">
        <f>AB275</f>
        <v>31.26</v>
      </c>
      <c r="CZ275">
        <f>AF275</f>
        <v>31.26</v>
      </c>
      <c r="DA275">
        <f>AJ275</f>
        <v>1</v>
      </c>
      <c r="DB275">
        <v>0</v>
      </c>
    </row>
    <row r="276" spans="1:106" x14ac:dyDescent="0.2">
      <c r="A276">
        <f>ROW(Source!A136)</f>
        <v>136</v>
      </c>
      <c r="B276">
        <v>16688585</v>
      </c>
      <c r="C276">
        <v>16689787</v>
      </c>
      <c r="D276">
        <v>15249073</v>
      </c>
      <c r="E276">
        <v>1</v>
      </c>
      <c r="F276">
        <v>1</v>
      </c>
      <c r="G276">
        <v>1</v>
      </c>
      <c r="H276">
        <v>2</v>
      </c>
      <c r="I276" t="s">
        <v>1099</v>
      </c>
      <c r="J276" t="s">
        <v>1100</v>
      </c>
      <c r="K276" t="s">
        <v>1101</v>
      </c>
      <c r="L276">
        <v>1368</v>
      </c>
      <c r="N276">
        <v>1011</v>
      </c>
      <c r="O276" t="s">
        <v>1096</v>
      </c>
      <c r="P276" t="s">
        <v>1096</v>
      </c>
      <c r="Q276">
        <v>1</v>
      </c>
      <c r="W276">
        <v>0</v>
      </c>
      <c r="X276">
        <v>1372534845</v>
      </c>
      <c r="Y276">
        <v>3.7499999999999999E-2</v>
      </c>
      <c r="AA276">
        <v>0</v>
      </c>
      <c r="AB276">
        <v>65.709999999999994</v>
      </c>
      <c r="AC276">
        <v>11.6</v>
      </c>
      <c r="AD276">
        <v>0</v>
      </c>
      <c r="AE276">
        <v>0</v>
      </c>
      <c r="AF276">
        <v>65.709999999999994</v>
      </c>
      <c r="AG276">
        <v>11.6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</v>
      </c>
      <c r="AT276">
        <v>0.03</v>
      </c>
      <c r="AU276" t="s">
        <v>96</v>
      </c>
      <c r="AV276">
        <v>0</v>
      </c>
      <c r="AW276">
        <v>2</v>
      </c>
      <c r="AX276">
        <v>16689791</v>
      </c>
      <c r="AY276">
        <v>1</v>
      </c>
      <c r="AZ276">
        <v>0</v>
      </c>
      <c r="BA276">
        <v>278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Y276*Source!I136</f>
        <v>3.3869999999999997E-2</v>
      </c>
      <c r="CY276">
        <f>AB276</f>
        <v>65.709999999999994</v>
      </c>
      <c r="CZ276">
        <f>AF276</f>
        <v>65.709999999999994</v>
      </c>
      <c r="DA276">
        <f>AJ276</f>
        <v>1</v>
      </c>
      <c r="DB276">
        <v>0</v>
      </c>
    </row>
    <row r="277" spans="1:106" x14ac:dyDescent="0.2">
      <c r="A277">
        <f>ROW(Source!A136)</f>
        <v>136</v>
      </c>
      <c r="B277">
        <v>16688585</v>
      </c>
      <c r="C277">
        <v>16689787</v>
      </c>
      <c r="D277">
        <v>15169972</v>
      </c>
      <c r="E277">
        <v>1</v>
      </c>
      <c r="F277">
        <v>1</v>
      </c>
      <c r="G277">
        <v>1</v>
      </c>
      <c r="H277">
        <v>3</v>
      </c>
      <c r="I277" t="s">
        <v>1207</v>
      </c>
      <c r="J277" t="s">
        <v>1208</v>
      </c>
      <c r="K277" t="s">
        <v>1209</v>
      </c>
      <c r="L277">
        <v>1355</v>
      </c>
      <c r="N277">
        <v>1010</v>
      </c>
      <c r="O277" t="s">
        <v>250</v>
      </c>
      <c r="P277" t="s">
        <v>250</v>
      </c>
      <c r="Q277">
        <v>100</v>
      </c>
      <c r="W277">
        <v>0</v>
      </c>
      <c r="X277">
        <v>-725528132</v>
      </c>
      <c r="Y277">
        <v>2.63</v>
      </c>
      <c r="AA277">
        <v>12</v>
      </c>
      <c r="AB277">
        <v>0</v>
      </c>
      <c r="AC277">
        <v>0</v>
      </c>
      <c r="AD277">
        <v>0</v>
      </c>
      <c r="AE277">
        <v>12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6</v>
      </c>
      <c r="AT277">
        <v>2.63</v>
      </c>
      <c r="AU277" t="s">
        <v>6</v>
      </c>
      <c r="AV277">
        <v>0</v>
      </c>
      <c r="AW277">
        <v>2</v>
      </c>
      <c r="AX277">
        <v>16689792</v>
      </c>
      <c r="AY277">
        <v>1</v>
      </c>
      <c r="AZ277">
        <v>0</v>
      </c>
      <c r="BA277">
        <v>279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Y277*Source!I136</f>
        <v>2.375416</v>
      </c>
      <c r="CY277">
        <f t="shared" ref="CY277:CY289" si="24">AA277</f>
        <v>12</v>
      </c>
      <c r="CZ277">
        <f t="shared" ref="CZ277:CZ289" si="25">AE277</f>
        <v>12</v>
      </c>
      <c r="DA277">
        <f t="shared" ref="DA277:DA289" si="26">AI277</f>
        <v>1</v>
      </c>
      <c r="DB277">
        <v>0</v>
      </c>
    </row>
    <row r="278" spans="1:106" x14ac:dyDescent="0.2">
      <c r="A278">
        <f>ROW(Source!A136)</f>
        <v>136</v>
      </c>
      <c r="B278">
        <v>16688585</v>
      </c>
      <c r="C278">
        <v>16689787</v>
      </c>
      <c r="D278">
        <v>15170075</v>
      </c>
      <c r="E278">
        <v>1</v>
      </c>
      <c r="F278">
        <v>1</v>
      </c>
      <c r="G278">
        <v>1</v>
      </c>
      <c r="H278">
        <v>3</v>
      </c>
      <c r="I278" t="s">
        <v>1210</v>
      </c>
      <c r="J278" t="s">
        <v>1211</v>
      </c>
      <c r="K278" t="s">
        <v>1212</v>
      </c>
      <c r="L278">
        <v>1356</v>
      </c>
      <c r="N278">
        <v>1010</v>
      </c>
      <c r="O278" t="s">
        <v>215</v>
      </c>
      <c r="P278" t="s">
        <v>215</v>
      </c>
      <c r="Q278">
        <v>1000</v>
      </c>
      <c r="W278">
        <v>0</v>
      </c>
      <c r="X278">
        <v>1130533903</v>
      </c>
      <c r="Y278">
        <v>0.26300000000000001</v>
      </c>
      <c r="AA278">
        <v>160</v>
      </c>
      <c r="AB278">
        <v>0</v>
      </c>
      <c r="AC278">
        <v>0</v>
      </c>
      <c r="AD278">
        <v>0</v>
      </c>
      <c r="AE278">
        <v>160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0.26300000000000001</v>
      </c>
      <c r="AU278" t="s">
        <v>6</v>
      </c>
      <c r="AV278">
        <v>0</v>
      </c>
      <c r="AW278">
        <v>2</v>
      </c>
      <c r="AX278">
        <v>16689793</v>
      </c>
      <c r="AY278">
        <v>1</v>
      </c>
      <c r="AZ278">
        <v>0</v>
      </c>
      <c r="BA278">
        <v>280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Y278*Source!I136</f>
        <v>0.23754160000000002</v>
      </c>
      <c r="CY278">
        <f t="shared" si="24"/>
        <v>160</v>
      </c>
      <c r="CZ278">
        <f t="shared" si="25"/>
        <v>160</v>
      </c>
      <c r="DA278">
        <f t="shared" si="26"/>
        <v>1</v>
      </c>
      <c r="DB278">
        <v>0</v>
      </c>
    </row>
    <row r="279" spans="1:106" x14ac:dyDescent="0.2">
      <c r="A279">
        <f>ROW(Source!A136)</f>
        <v>136</v>
      </c>
      <c r="B279">
        <v>16688585</v>
      </c>
      <c r="C279">
        <v>16689787</v>
      </c>
      <c r="D279">
        <v>15162756</v>
      </c>
      <c r="E279">
        <v>17</v>
      </c>
      <c r="F279">
        <v>1</v>
      </c>
      <c r="G279">
        <v>1</v>
      </c>
      <c r="H279">
        <v>3</v>
      </c>
      <c r="I279" t="s">
        <v>245</v>
      </c>
      <c r="J279" t="s">
        <v>6</v>
      </c>
      <c r="K279" t="s">
        <v>246</v>
      </c>
      <c r="L279">
        <v>1301</v>
      </c>
      <c r="N279">
        <v>1003</v>
      </c>
      <c r="O279" t="s">
        <v>143</v>
      </c>
      <c r="P279" t="s">
        <v>143</v>
      </c>
      <c r="Q279">
        <v>1</v>
      </c>
      <c r="W279">
        <v>0</v>
      </c>
      <c r="X279">
        <v>-2049262376</v>
      </c>
      <c r="Y279">
        <v>101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6</v>
      </c>
      <c r="AT279">
        <v>101</v>
      </c>
      <c r="AU279" t="s">
        <v>6</v>
      </c>
      <c r="AV279">
        <v>0</v>
      </c>
      <c r="AW279">
        <v>2</v>
      </c>
      <c r="AX279">
        <v>16689794</v>
      </c>
      <c r="AY279">
        <v>1</v>
      </c>
      <c r="AZ279">
        <v>0</v>
      </c>
      <c r="BA279">
        <v>281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Y279*Source!I136</f>
        <v>91.223200000000006</v>
      </c>
      <c r="CY279">
        <f t="shared" si="24"/>
        <v>0</v>
      </c>
      <c r="CZ279">
        <f t="shared" si="25"/>
        <v>0</v>
      </c>
      <c r="DA279">
        <f t="shared" si="26"/>
        <v>1</v>
      </c>
      <c r="DB279">
        <v>0</v>
      </c>
    </row>
    <row r="280" spans="1:106" x14ac:dyDescent="0.2">
      <c r="A280">
        <f>ROW(Source!A136)</f>
        <v>136</v>
      </c>
      <c r="B280">
        <v>16688585</v>
      </c>
      <c r="C280">
        <v>16689787</v>
      </c>
      <c r="D280">
        <v>15197682</v>
      </c>
      <c r="E280">
        <v>1</v>
      </c>
      <c r="F280">
        <v>1</v>
      </c>
      <c r="G280">
        <v>1</v>
      </c>
      <c r="H280">
        <v>3</v>
      </c>
      <c r="I280" t="s">
        <v>253</v>
      </c>
      <c r="J280" t="s">
        <v>255</v>
      </c>
      <c r="K280" t="s">
        <v>254</v>
      </c>
      <c r="L280">
        <v>1301</v>
      </c>
      <c r="N280">
        <v>1003</v>
      </c>
      <c r="O280" t="s">
        <v>143</v>
      </c>
      <c r="P280" t="s">
        <v>143</v>
      </c>
      <c r="Q280">
        <v>1</v>
      </c>
      <c r="W280">
        <v>0</v>
      </c>
      <c r="X280">
        <v>26470480</v>
      </c>
      <c r="Y280">
        <v>101</v>
      </c>
      <c r="AA280">
        <v>12.3</v>
      </c>
      <c r="AB280">
        <v>0</v>
      </c>
      <c r="AC280">
        <v>0</v>
      </c>
      <c r="AD280">
        <v>0</v>
      </c>
      <c r="AE280">
        <v>12.3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6</v>
      </c>
      <c r="AT280">
        <v>101</v>
      </c>
      <c r="AU280" t="s">
        <v>6</v>
      </c>
      <c r="AV280">
        <v>0</v>
      </c>
      <c r="AW280">
        <v>1</v>
      </c>
      <c r="AX280">
        <v>-1</v>
      </c>
      <c r="AY280">
        <v>0</v>
      </c>
      <c r="AZ280">
        <v>0</v>
      </c>
      <c r="BA280" t="s">
        <v>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Y280*Source!I136</f>
        <v>91.223200000000006</v>
      </c>
      <c r="CY280">
        <f t="shared" si="24"/>
        <v>12.3</v>
      </c>
      <c r="CZ280">
        <f t="shared" si="25"/>
        <v>12.3</v>
      </c>
      <c r="DA280">
        <f t="shared" si="26"/>
        <v>1</v>
      </c>
      <c r="DB280">
        <v>0</v>
      </c>
    </row>
    <row r="281" spans="1:106" x14ac:dyDescent="0.2">
      <c r="A281">
        <f>ROW(Source!A136)</f>
        <v>136</v>
      </c>
      <c r="B281">
        <v>16688585</v>
      </c>
      <c r="C281">
        <v>16689787</v>
      </c>
      <c r="D281">
        <v>15162763</v>
      </c>
      <c r="E281">
        <v>17</v>
      </c>
      <c r="F281">
        <v>1</v>
      </c>
      <c r="G281">
        <v>1</v>
      </c>
      <c r="H281">
        <v>3</v>
      </c>
      <c r="I281" t="s">
        <v>266</v>
      </c>
      <c r="J281" t="s">
        <v>6</v>
      </c>
      <c r="K281" t="s">
        <v>267</v>
      </c>
      <c r="L281">
        <v>1354</v>
      </c>
      <c r="N281">
        <v>1010</v>
      </c>
      <c r="O281" t="s">
        <v>268</v>
      </c>
      <c r="P281" t="s">
        <v>268</v>
      </c>
      <c r="Q281">
        <v>1</v>
      </c>
      <c r="W281">
        <v>0</v>
      </c>
      <c r="X281">
        <v>457303772</v>
      </c>
      <c r="Y281">
        <v>7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0</v>
      </c>
      <c r="AP281">
        <v>0</v>
      </c>
      <c r="AQ281">
        <v>0</v>
      </c>
      <c r="AR281">
        <v>0</v>
      </c>
      <c r="AS281" t="s">
        <v>6</v>
      </c>
      <c r="AT281">
        <v>7</v>
      </c>
      <c r="AU281" t="s">
        <v>6</v>
      </c>
      <c r="AV281">
        <v>0</v>
      </c>
      <c r="AW281">
        <v>2</v>
      </c>
      <c r="AX281">
        <v>16689795</v>
      </c>
      <c r="AY281">
        <v>1</v>
      </c>
      <c r="AZ281">
        <v>0</v>
      </c>
      <c r="BA281">
        <v>282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Y281*Source!I136</f>
        <v>6.3224</v>
      </c>
      <c r="CY281">
        <f t="shared" si="24"/>
        <v>0</v>
      </c>
      <c r="CZ281">
        <f t="shared" si="25"/>
        <v>0</v>
      </c>
      <c r="DA281">
        <f t="shared" si="26"/>
        <v>1</v>
      </c>
      <c r="DB281">
        <v>0</v>
      </c>
    </row>
    <row r="282" spans="1:106" x14ac:dyDescent="0.2">
      <c r="A282">
        <f>ROW(Source!A136)</f>
        <v>136</v>
      </c>
      <c r="B282">
        <v>16688585</v>
      </c>
      <c r="C282">
        <v>16689787</v>
      </c>
      <c r="D282">
        <v>15162762</v>
      </c>
      <c r="E282">
        <v>17</v>
      </c>
      <c r="F282">
        <v>1</v>
      </c>
      <c r="G282">
        <v>1</v>
      </c>
      <c r="H282">
        <v>3</v>
      </c>
      <c r="I282" t="s">
        <v>266</v>
      </c>
      <c r="J282" t="s">
        <v>6</v>
      </c>
      <c r="K282" t="s">
        <v>270</v>
      </c>
      <c r="L282">
        <v>1354</v>
      </c>
      <c r="N282">
        <v>1010</v>
      </c>
      <c r="O282" t="s">
        <v>268</v>
      </c>
      <c r="P282" t="s">
        <v>268</v>
      </c>
      <c r="Q282">
        <v>1</v>
      </c>
      <c r="W282">
        <v>0</v>
      </c>
      <c r="X282">
        <v>119324816</v>
      </c>
      <c r="Y282">
        <v>7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6</v>
      </c>
      <c r="AT282">
        <v>7</v>
      </c>
      <c r="AU282" t="s">
        <v>6</v>
      </c>
      <c r="AV282">
        <v>0</v>
      </c>
      <c r="AW282">
        <v>2</v>
      </c>
      <c r="AX282">
        <v>16689796</v>
      </c>
      <c r="AY282">
        <v>1</v>
      </c>
      <c r="AZ282">
        <v>0</v>
      </c>
      <c r="BA282">
        <v>283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Y282*Source!I136</f>
        <v>6.3224</v>
      </c>
      <c r="CY282">
        <f t="shared" si="24"/>
        <v>0</v>
      </c>
      <c r="CZ282">
        <f t="shared" si="25"/>
        <v>0</v>
      </c>
      <c r="DA282">
        <f t="shared" si="26"/>
        <v>1</v>
      </c>
      <c r="DB282">
        <v>0</v>
      </c>
    </row>
    <row r="283" spans="1:106" x14ac:dyDescent="0.2">
      <c r="A283">
        <f>ROW(Source!A136)</f>
        <v>136</v>
      </c>
      <c r="B283">
        <v>16688585</v>
      </c>
      <c r="C283">
        <v>16689787</v>
      </c>
      <c r="D283">
        <v>15162761</v>
      </c>
      <c r="E283">
        <v>17</v>
      </c>
      <c r="F283">
        <v>1</v>
      </c>
      <c r="G283">
        <v>1</v>
      </c>
      <c r="H283">
        <v>3</v>
      </c>
      <c r="I283" t="s">
        <v>266</v>
      </c>
      <c r="J283" t="s">
        <v>6</v>
      </c>
      <c r="K283" t="s">
        <v>272</v>
      </c>
      <c r="L283">
        <v>1354</v>
      </c>
      <c r="N283">
        <v>1010</v>
      </c>
      <c r="O283" t="s">
        <v>268</v>
      </c>
      <c r="P283" t="s">
        <v>268</v>
      </c>
      <c r="Q283">
        <v>1</v>
      </c>
      <c r="W283">
        <v>0</v>
      </c>
      <c r="X283">
        <v>2133044040</v>
      </c>
      <c r="Y283">
        <v>40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</v>
      </c>
      <c r="AT283">
        <v>40</v>
      </c>
      <c r="AU283" t="s">
        <v>6</v>
      </c>
      <c r="AV283">
        <v>0</v>
      </c>
      <c r="AW283">
        <v>2</v>
      </c>
      <c r="AX283">
        <v>16689797</v>
      </c>
      <c r="AY283">
        <v>1</v>
      </c>
      <c r="AZ283">
        <v>0</v>
      </c>
      <c r="BA283">
        <v>284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Y283*Source!I136</f>
        <v>36.128</v>
      </c>
      <c r="CY283">
        <f t="shared" si="24"/>
        <v>0</v>
      </c>
      <c r="CZ283">
        <f t="shared" si="25"/>
        <v>0</v>
      </c>
      <c r="DA283">
        <f t="shared" si="26"/>
        <v>1</v>
      </c>
      <c r="DB283">
        <v>0</v>
      </c>
    </row>
    <row r="284" spans="1:106" x14ac:dyDescent="0.2">
      <c r="A284">
        <f>ROW(Source!A136)</f>
        <v>136</v>
      </c>
      <c r="B284">
        <v>16688585</v>
      </c>
      <c r="C284">
        <v>16689787</v>
      </c>
      <c r="D284">
        <v>15162759</v>
      </c>
      <c r="E284">
        <v>17</v>
      </c>
      <c r="F284">
        <v>1</v>
      </c>
      <c r="G284">
        <v>1</v>
      </c>
      <c r="H284">
        <v>3</v>
      </c>
      <c r="I284" t="s">
        <v>266</v>
      </c>
      <c r="J284" t="s">
        <v>6</v>
      </c>
      <c r="K284" t="s">
        <v>274</v>
      </c>
      <c r="L284">
        <v>1354</v>
      </c>
      <c r="N284">
        <v>1010</v>
      </c>
      <c r="O284" t="s">
        <v>268</v>
      </c>
      <c r="P284" t="s">
        <v>268</v>
      </c>
      <c r="Q284">
        <v>1</v>
      </c>
      <c r="W284">
        <v>0</v>
      </c>
      <c r="X284">
        <v>1953413105</v>
      </c>
      <c r="Y284">
        <v>8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6</v>
      </c>
      <c r="AT284">
        <v>8</v>
      </c>
      <c r="AU284" t="s">
        <v>6</v>
      </c>
      <c r="AV284">
        <v>0</v>
      </c>
      <c r="AW284">
        <v>2</v>
      </c>
      <c r="AX284">
        <v>16689798</v>
      </c>
      <c r="AY284">
        <v>1</v>
      </c>
      <c r="AZ284">
        <v>0</v>
      </c>
      <c r="BA284">
        <v>285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Y284*Source!I136</f>
        <v>7.2256</v>
      </c>
      <c r="CY284">
        <f t="shared" si="24"/>
        <v>0</v>
      </c>
      <c r="CZ284">
        <f t="shared" si="25"/>
        <v>0</v>
      </c>
      <c r="DA284">
        <f t="shared" si="26"/>
        <v>1</v>
      </c>
      <c r="DB284">
        <v>0</v>
      </c>
    </row>
    <row r="285" spans="1:106" x14ac:dyDescent="0.2">
      <c r="A285">
        <f>ROW(Source!A136)</f>
        <v>136</v>
      </c>
      <c r="B285">
        <v>16688585</v>
      </c>
      <c r="C285">
        <v>16689787</v>
      </c>
      <c r="D285">
        <v>15162760</v>
      </c>
      <c r="E285">
        <v>17</v>
      </c>
      <c r="F285">
        <v>1</v>
      </c>
      <c r="G285">
        <v>1</v>
      </c>
      <c r="H285">
        <v>3</v>
      </c>
      <c r="I285" t="s">
        <v>266</v>
      </c>
      <c r="J285" t="s">
        <v>6</v>
      </c>
      <c r="K285" t="s">
        <v>276</v>
      </c>
      <c r="L285">
        <v>1354</v>
      </c>
      <c r="N285">
        <v>1010</v>
      </c>
      <c r="O285" t="s">
        <v>268</v>
      </c>
      <c r="P285" t="s">
        <v>268</v>
      </c>
      <c r="Q285">
        <v>1</v>
      </c>
      <c r="W285">
        <v>0</v>
      </c>
      <c r="X285">
        <v>-333106949</v>
      </c>
      <c r="Y285">
        <v>8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6</v>
      </c>
      <c r="AT285">
        <v>8</v>
      </c>
      <c r="AU285" t="s">
        <v>6</v>
      </c>
      <c r="AV285">
        <v>0</v>
      </c>
      <c r="AW285">
        <v>2</v>
      </c>
      <c r="AX285">
        <v>16689799</v>
      </c>
      <c r="AY285">
        <v>1</v>
      </c>
      <c r="AZ285">
        <v>0</v>
      </c>
      <c r="BA285">
        <v>286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Y285*Source!I136</f>
        <v>7.2256</v>
      </c>
      <c r="CY285">
        <f t="shared" si="24"/>
        <v>0</v>
      </c>
      <c r="CZ285">
        <f t="shared" si="25"/>
        <v>0</v>
      </c>
      <c r="DA285">
        <f t="shared" si="26"/>
        <v>1</v>
      </c>
      <c r="DB285">
        <v>0</v>
      </c>
    </row>
    <row r="286" spans="1:106" x14ac:dyDescent="0.2">
      <c r="A286">
        <f>ROW(Source!A136)</f>
        <v>136</v>
      </c>
      <c r="B286">
        <v>16688585</v>
      </c>
      <c r="C286">
        <v>16689787</v>
      </c>
      <c r="D286">
        <v>15197770</v>
      </c>
      <c r="E286">
        <v>1</v>
      </c>
      <c r="F286">
        <v>1</v>
      </c>
      <c r="G286">
        <v>1</v>
      </c>
      <c r="H286">
        <v>3</v>
      </c>
      <c r="I286" t="s">
        <v>261</v>
      </c>
      <c r="J286" t="s">
        <v>263</v>
      </c>
      <c r="K286" t="s">
        <v>262</v>
      </c>
      <c r="L286">
        <v>1355</v>
      </c>
      <c r="N286">
        <v>1010</v>
      </c>
      <c r="O286" t="s">
        <v>250</v>
      </c>
      <c r="P286" t="s">
        <v>250</v>
      </c>
      <c r="Q286">
        <v>100</v>
      </c>
      <c r="W286">
        <v>0</v>
      </c>
      <c r="X286">
        <v>1906340979</v>
      </c>
      <c r="Y286">
        <v>7.7502000000000001E-2</v>
      </c>
      <c r="AA286">
        <v>63</v>
      </c>
      <c r="AB286">
        <v>0</v>
      </c>
      <c r="AC286">
        <v>0</v>
      </c>
      <c r="AD286">
        <v>0</v>
      </c>
      <c r="AE286">
        <v>63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</v>
      </c>
      <c r="AT286">
        <v>7.7502000000000001E-2</v>
      </c>
      <c r="AU286" t="s">
        <v>6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Y286*Source!I136</f>
        <v>6.9999806400000003E-2</v>
      </c>
      <c r="CY286">
        <f t="shared" si="24"/>
        <v>63</v>
      </c>
      <c r="CZ286">
        <f t="shared" si="25"/>
        <v>63</v>
      </c>
      <c r="DA286">
        <f t="shared" si="26"/>
        <v>1</v>
      </c>
      <c r="DB286">
        <v>0</v>
      </c>
    </row>
    <row r="287" spans="1:106" x14ac:dyDescent="0.2">
      <c r="A287">
        <f>ROW(Source!A136)</f>
        <v>136</v>
      </c>
      <c r="B287">
        <v>16688585</v>
      </c>
      <c r="C287">
        <v>16689787</v>
      </c>
      <c r="D287">
        <v>15197772</v>
      </c>
      <c r="E287">
        <v>1</v>
      </c>
      <c r="F287">
        <v>1</v>
      </c>
      <c r="G287">
        <v>1</v>
      </c>
      <c r="H287">
        <v>3</v>
      </c>
      <c r="I287" t="s">
        <v>257</v>
      </c>
      <c r="J287" t="s">
        <v>259</v>
      </c>
      <c r="K287" t="s">
        <v>258</v>
      </c>
      <c r="L287">
        <v>1355</v>
      </c>
      <c r="N287">
        <v>1010</v>
      </c>
      <c r="O287" t="s">
        <v>250</v>
      </c>
      <c r="P287" t="s">
        <v>250</v>
      </c>
      <c r="Q287">
        <v>100</v>
      </c>
      <c r="W287">
        <v>0</v>
      </c>
      <c r="X287">
        <v>848075668</v>
      </c>
      <c r="Y287">
        <v>0.39858300000000002</v>
      </c>
      <c r="AA287">
        <v>128</v>
      </c>
      <c r="AB287">
        <v>0</v>
      </c>
      <c r="AC287">
        <v>0</v>
      </c>
      <c r="AD287">
        <v>0</v>
      </c>
      <c r="AE287">
        <v>128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6</v>
      </c>
      <c r="AT287">
        <v>0.39858300000000002</v>
      </c>
      <c r="AU287" t="s">
        <v>6</v>
      </c>
      <c r="AV287">
        <v>0</v>
      </c>
      <c r="AW287">
        <v>1</v>
      </c>
      <c r="AX287">
        <v>-1</v>
      </c>
      <c r="AY287">
        <v>0</v>
      </c>
      <c r="AZ287">
        <v>0</v>
      </c>
      <c r="BA287" t="s">
        <v>6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Y287*Source!I136</f>
        <v>0.36000016560000003</v>
      </c>
      <c r="CY287">
        <f t="shared" si="24"/>
        <v>128</v>
      </c>
      <c r="CZ287">
        <f t="shared" si="25"/>
        <v>128</v>
      </c>
      <c r="DA287">
        <f t="shared" si="26"/>
        <v>1</v>
      </c>
      <c r="DB287">
        <v>0</v>
      </c>
    </row>
    <row r="288" spans="1:106" x14ac:dyDescent="0.2">
      <c r="A288">
        <f>ROW(Source!A136)</f>
        <v>136</v>
      </c>
      <c r="B288">
        <v>16688585</v>
      </c>
      <c r="C288">
        <v>16689787</v>
      </c>
      <c r="D288">
        <v>15197776</v>
      </c>
      <c r="E288">
        <v>1</v>
      </c>
      <c r="F288">
        <v>1</v>
      </c>
      <c r="G288">
        <v>1</v>
      </c>
      <c r="H288">
        <v>3</v>
      </c>
      <c r="I288" t="s">
        <v>248</v>
      </c>
      <c r="J288" t="s">
        <v>251</v>
      </c>
      <c r="K288" t="s">
        <v>249</v>
      </c>
      <c r="L288">
        <v>1355</v>
      </c>
      <c r="N288">
        <v>1010</v>
      </c>
      <c r="O288" t="s">
        <v>250</v>
      </c>
      <c r="P288" t="s">
        <v>250</v>
      </c>
      <c r="Q288">
        <v>100</v>
      </c>
      <c r="W288">
        <v>0</v>
      </c>
      <c r="X288">
        <v>-1530028590</v>
      </c>
      <c r="Y288">
        <v>6.6430000000000003E-2</v>
      </c>
      <c r="AA288">
        <v>128</v>
      </c>
      <c r="AB288">
        <v>0</v>
      </c>
      <c r="AC288">
        <v>0</v>
      </c>
      <c r="AD288">
        <v>0</v>
      </c>
      <c r="AE288">
        <v>128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6.6430000000000003E-2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Y288*Source!I136</f>
        <v>5.9999576000000006E-2</v>
      </c>
      <c r="CY288">
        <f t="shared" si="24"/>
        <v>128</v>
      </c>
      <c r="CZ288">
        <f t="shared" si="25"/>
        <v>128</v>
      </c>
      <c r="DA288">
        <f t="shared" si="26"/>
        <v>1</v>
      </c>
      <c r="DB288">
        <v>0</v>
      </c>
    </row>
    <row r="289" spans="1:106" x14ac:dyDescent="0.2">
      <c r="A289">
        <f>ROW(Source!A136)</f>
        <v>136</v>
      </c>
      <c r="B289">
        <v>16688585</v>
      </c>
      <c r="C289">
        <v>16689787</v>
      </c>
      <c r="D289">
        <v>15197776</v>
      </c>
      <c r="E289">
        <v>1</v>
      </c>
      <c r="F289">
        <v>1</v>
      </c>
      <c r="G289">
        <v>1</v>
      </c>
      <c r="H289">
        <v>3</v>
      </c>
      <c r="I289" t="s">
        <v>248</v>
      </c>
      <c r="J289" t="s">
        <v>251</v>
      </c>
      <c r="K289" t="s">
        <v>249</v>
      </c>
      <c r="L289">
        <v>1355</v>
      </c>
      <c r="N289">
        <v>1010</v>
      </c>
      <c r="O289" t="s">
        <v>250</v>
      </c>
      <c r="P289" t="s">
        <v>250</v>
      </c>
      <c r="Q289">
        <v>100</v>
      </c>
      <c r="W289">
        <v>0</v>
      </c>
      <c r="X289">
        <v>-1530028590</v>
      </c>
      <c r="Y289">
        <v>6.6430000000000003E-2</v>
      </c>
      <c r="AA289">
        <v>128</v>
      </c>
      <c r="AB289">
        <v>0</v>
      </c>
      <c r="AC289">
        <v>0</v>
      </c>
      <c r="AD289">
        <v>0</v>
      </c>
      <c r="AE289">
        <v>128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0</v>
      </c>
      <c r="AP289">
        <v>0</v>
      </c>
      <c r="AQ289">
        <v>0</v>
      </c>
      <c r="AR289">
        <v>0</v>
      </c>
      <c r="AS289" t="s">
        <v>6</v>
      </c>
      <c r="AT289">
        <v>6.6430000000000003E-2</v>
      </c>
      <c r="AU289" t="s">
        <v>6</v>
      </c>
      <c r="AV289">
        <v>0</v>
      </c>
      <c r="AW289">
        <v>1</v>
      </c>
      <c r="AX289">
        <v>-1</v>
      </c>
      <c r="AY289">
        <v>0</v>
      </c>
      <c r="AZ289">
        <v>0</v>
      </c>
      <c r="BA289" t="s">
        <v>6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Y289*Source!I136</f>
        <v>5.9999576000000006E-2</v>
      </c>
      <c r="CY289">
        <f t="shared" si="24"/>
        <v>128</v>
      </c>
      <c r="CZ289">
        <f t="shared" si="25"/>
        <v>128</v>
      </c>
      <c r="DA289">
        <f t="shared" si="26"/>
        <v>1</v>
      </c>
      <c r="DB289">
        <v>0</v>
      </c>
    </row>
    <row r="290" spans="1:106" x14ac:dyDescent="0.2">
      <c r="A290">
        <f>ROW(Source!A137)</f>
        <v>137</v>
      </c>
      <c r="B290">
        <v>16688586</v>
      </c>
      <c r="C290">
        <v>16689787</v>
      </c>
      <c r="D290">
        <v>15438286</v>
      </c>
      <c r="E290">
        <v>1</v>
      </c>
      <c r="F290">
        <v>1</v>
      </c>
      <c r="G290">
        <v>1</v>
      </c>
      <c r="H290">
        <v>1</v>
      </c>
      <c r="I290" t="s">
        <v>1155</v>
      </c>
      <c r="J290" t="s">
        <v>6</v>
      </c>
      <c r="K290" t="s">
        <v>1156</v>
      </c>
      <c r="L290">
        <v>1191</v>
      </c>
      <c r="N290">
        <v>1013</v>
      </c>
      <c r="O290" t="s">
        <v>1090</v>
      </c>
      <c r="P290" t="s">
        <v>1090</v>
      </c>
      <c r="Q290">
        <v>1</v>
      </c>
      <c r="W290">
        <v>0</v>
      </c>
      <c r="X290">
        <v>-1027537862</v>
      </c>
      <c r="Y290">
        <v>7.6819999999999995</v>
      </c>
      <c r="AA290">
        <v>0</v>
      </c>
      <c r="AB290">
        <v>0</v>
      </c>
      <c r="AC290">
        <v>0</v>
      </c>
      <c r="AD290">
        <v>65.45</v>
      </c>
      <c r="AE290">
        <v>0</v>
      </c>
      <c r="AF290">
        <v>0</v>
      </c>
      <c r="AG290">
        <v>0</v>
      </c>
      <c r="AH290">
        <v>9.18</v>
      </c>
      <c r="AI290">
        <v>1</v>
      </c>
      <c r="AJ290">
        <v>1</v>
      </c>
      <c r="AK290">
        <v>1</v>
      </c>
      <c r="AL290">
        <v>7.13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</v>
      </c>
      <c r="AT290">
        <v>6.68</v>
      </c>
      <c r="AU290" t="s">
        <v>97</v>
      </c>
      <c r="AV290">
        <v>1</v>
      </c>
      <c r="AW290">
        <v>2</v>
      </c>
      <c r="AX290">
        <v>16689788</v>
      </c>
      <c r="AY290">
        <v>1</v>
      </c>
      <c r="AZ290">
        <v>0</v>
      </c>
      <c r="BA290">
        <v>287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Y290*Source!I137</f>
        <v>6.9383823999999992</v>
      </c>
      <c r="CY290">
        <f>AD290</f>
        <v>65.45</v>
      </c>
      <c r="CZ290">
        <f>AH290</f>
        <v>9.18</v>
      </c>
      <c r="DA290">
        <f>AL290</f>
        <v>7.13</v>
      </c>
      <c r="DB290">
        <v>0</v>
      </c>
    </row>
    <row r="291" spans="1:106" x14ac:dyDescent="0.2">
      <c r="A291">
        <f>ROW(Source!A137)</f>
        <v>137</v>
      </c>
      <c r="B291">
        <v>16688586</v>
      </c>
      <c r="C291">
        <v>16689787</v>
      </c>
      <c r="D291">
        <v>15430395</v>
      </c>
      <c r="E291">
        <v>1</v>
      </c>
      <c r="F291">
        <v>1</v>
      </c>
      <c r="G291">
        <v>1</v>
      </c>
      <c r="H291">
        <v>1</v>
      </c>
      <c r="I291" t="s">
        <v>1091</v>
      </c>
      <c r="J291" t="s">
        <v>6</v>
      </c>
      <c r="K291" t="s">
        <v>1092</v>
      </c>
      <c r="L291">
        <v>1191</v>
      </c>
      <c r="N291">
        <v>1013</v>
      </c>
      <c r="O291" t="s">
        <v>1090</v>
      </c>
      <c r="P291" t="s">
        <v>1090</v>
      </c>
      <c r="Q291">
        <v>1</v>
      </c>
      <c r="W291">
        <v>0</v>
      </c>
      <c r="X291">
        <v>-1417349443</v>
      </c>
      <c r="Y291">
        <v>0.04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7.13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0.04</v>
      </c>
      <c r="AU291" t="s">
        <v>6</v>
      </c>
      <c r="AV291">
        <v>2</v>
      </c>
      <c r="AW291">
        <v>2</v>
      </c>
      <c r="AX291">
        <v>16689789</v>
      </c>
      <c r="AY291">
        <v>1</v>
      </c>
      <c r="AZ291">
        <v>2048</v>
      </c>
      <c r="BA291">
        <v>288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Y291*Source!I137</f>
        <v>3.6128E-2</v>
      </c>
      <c r="CY291">
        <f>AD291</f>
        <v>0</v>
      </c>
      <c r="CZ291">
        <f>AH291</f>
        <v>0</v>
      </c>
      <c r="DA291">
        <f>AL291</f>
        <v>1</v>
      </c>
      <c r="DB291">
        <v>0</v>
      </c>
    </row>
    <row r="292" spans="1:106" x14ac:dyDescent="0.2">
      <c r="A292">
        <f>ROW(Source!A137)</f>
        <v>137</v>
      </c>
      <c r="B292">
        <v>16688586</v>
      </c>
      <c r="C292">
        <v>16689787</v>
      </c>
      <c r="D292">
        <v>15247974</v>
      </c>
      <c r="E292">
        <v>1</v>
      </c>
      <c r="F292">
        <v>1</v>
      </c>
      <c r="G292">
        <v>1</v>
      </c>
      <c r="H292">
        <v>2</v>
      </c>
      <c r="I292" t="s">
        <v>1093</v>
      </c>
      <c r="J292" t="s">
        <v>1094</v>
      </c>
      <c r="K292" t="s">
        <v>1095</v>
      </c>
      <c r="L292">
        <v>1368</v>
      </c>
      <c r="N292">
        <v>1011</v>
      </c>
      <c r="O292" t="s">
        <v>1096</v>
      </c>
      <c r="P292" t="s">
        <v>1096</v>
      </c>
      <c r="Q292">
        <v>1</v>
      </c>
      <c r="W292">
        <v>0</v>
      </c>
      <c r="X292">
        <v>1188625873</v>
      </c>
      <c r="Y292">
        <v>6.2500000000000003E-3</v>
      </c>
      <c r="AA292">
        <v>0</v>
      </c>
      <c r="AB292">
        <v>222.88</v>
      </c>
      <c r="AC292">
        <v>13.5</v>
      </c>
      <c r="AD292">
        <v>0</v>
      </c>
      <c r="AE292">
        <v>0</v>
      </c>
      <c r="AF292">
        <v>31.26</v>
      </c>
      <c r="AG292">
        <v>13.5</v>
      </c>
      <c r="AH292">
        <v>0</v>
      </c>
      <c r="AI292">
        <v>1</v>
      </c>
      <c r="AJ292">
        <v>7.13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6</v>
      </c>
      <c r="AT292">
        <v>5.0000000000000001E-3</v>
      </c>
      <c r="AU292" t="s">
        <v>96</v>
      </c>
      <c r="AV292">
        <v>0</v>
      </c>
      <c r="AW292">
        <v>2</v>
      </c>
      <c r="AX292">
        <v>16689790</v>
      </c>
      <c r="AY292">
        <v>1</v>
      </c>
      <c r="AZ292">
        <v>0</v>
      </c>
      <c r="BA292">
        <v>289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Y292*Source!I137</f>
        <v>5.6450000000000007E-3</v>
      </c>
      <c r="CY292">
        <f>AB292</f>
        <v>222.88</v>
      </c>
      <c r="CZ292">
        <f>AF292</f>
        <v>31.26</v>
      </c>
      <c r="DA292">
        <f>AJ292</f>
        <v>7.13</v>
      </c>
      <c r="DB292">
        <v>0</v>
      </c>
    </row>
    <row r="293" spans="1:106" x14ac:dyDescent="0.2">
      <c r="A293">
        <f>ROW(Source!A137)</f>
        <v>137</v>
      </c>
      <c r="B293">
        <v>16688586</v>
      </c>
      <c r="C293">
        <v>16689787</v>
      </c>
      <c r="D293">
        <v>15249073</v>
      </c>
      <c r="E293">
        <v>1</v>
      </c>
      <c r="F293">
        <v>1</v>
      </c>
      <c r="G293">
        <v>1</v>
      </c>
      <c r="H293">
        <v>2</v>
      </c>
      <c r="I293" t="s">
        <v>1099</v>
      </c>
      <c r="J293" t="s">
        <v>1100</v>
      </c>
      <c r="K293" t="s">
        <v>1101</v>
      </c>
      <c r="L293">
        <v>1368</v>
      </c>
      <c r="N293">
        <v>1011</v>
      </c>
      <c r="O293" t="s">
        <v>1096</v>
      </c>
      <c r="P293" t="s">
        <v>1096</v>
      </c>
      <c r="Q293">
        <v>1</v>
      </c>
      <c r="W293">
        <v>0</v>
      </c>
      <c r="X293">
        <v>1372534845</v>
      </c>
      <c r="Y293">
        <v>3.7499999999999999E-2</v>
      </c>
      <c r="AA293">
        <v>0</v>
      </c>
      <c r="AB293">
        <v>468.51</v>
      </c>
      <c r="AC293">
        <v>11.6</v>
      </c>
      <c r="AD293">
        <v>0</v>
      </c>
      <c r="AE293">
        <v>0</v>
      </c>
      <c r="AF293">
        <v>65.709999999999994</v>
      </c>
      <c r="AG293">
        <v>11.6</v>
      </c>
      <c r="AH293">
        <v>0</v>
      </c>
      <c r="AI293">
        <v>1</v>
      </c>
      <c r="AJ293">
        <v>7.13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0.03</v>
      </c>
      <c r="AU293" t="s">
        <v>96</v>
      </c>
      <c r="AV293">
        <v>0</v>
      </c>
      <c r="AW293">
        <v>2</v>
      </c>
      <c r="AX293">
        <v>16689791</v>
      </c>
      <c r="AY293">
        <v>1</v>
      </c>
      <c r="AZ293">
        <v>0</v>
      </c>
      <c r="BA293">
        <v>290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Y293*Source!I137</f>
        <v>3.3869999999999997E-2</v>
      </c>
      <c r="CY293">
        <f>AB293</f>
        <v>468.51</v>
      </c>
      <c r="CZ293">
        <f>AF293</f>
        <v>65.709999999999994</v>
      </c>
      <c r="DA293">
        <f>AJ293</f>
        <v>7.13</v>
      </c>
      <c r="DB293">
        <v>0</v>
      </c>
    </row>
    <row r="294" spans="1:106" x14ac:dyDescent="0.2">
      <c r="A294">
        <f>ROW(Source!A137)</f>
        <v>137</v>
      </c>
      <c r="B294">
        <v>16688586</v>
      </c>
      <c r="C294">
        <v>16689787</v>
      </c>
      <c r="D294">
        <v>15169972</v>
      </c>
      <c r="E294">
        <v>1</v>
      </c>
      <c r="F294">
        <v>1</v>
      </c>
      <c r="G294">
        <v>1</v>
      </c>
      <c r="H294">
        <v>3</v>
      </c>
      <c r="I294" t="s">
        <v>1207</v>
      </c>
      <c r="J294" t="s">
        <v>1208</v>
      </c>
      <c r="K294" t="s">
        <v>1209</v>
      </c>
      <c r="L294">
        <v>1355</v>
      </c>
      <c r="N294">
        <v>1010</v>
      </c>
      <c r="O294" t="s">
        <v>250</v>
      </c>
      <c r="P294" t="s">
        <v>250</v>
      </c>
      <c r="Q294">
        <v>100</v>
      </c>
      <c r="W294">
        <v>0</v>
      </c>
      <c r="X294">
        <v>-725528132</v>
      </c>
      <c r="Y294">
        <v>2.63</v>
      </c>
      <c r="AA294">
        <v>85.56</v>
      </c>
      <c r="AB294">
        <v>0</v>
      </c>
      <c r="AC294">
        <v>0</v>
      </c>
      <c r="AD294">
        <v>0</v>
      </c>
      <c r="AE294">
        <v>12</v>
      </c>
      <c r="AF294">
        <v>0</v>
      </c>
      <c r="AG294">
        <v>0</v>
      </c>
      <c r="AH294">
        <v>0</v>
      </c>
      <c r="AI294">
        <v>7.13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2.63</v>
      </c>
      <c r="AU294" t="s">
        <v>6</v>
      </c>
      <c r="AV294">
        <v>0</v>
      </c>
      <c r="AW294">
        <v>2</v>
      </c>
      <c r="AX294">
        <v>16689792</v>
      </c>
      <c r="AY294">
        <v>1</v>
      </c>
      <c r="AZ294">
        <v>0</v>
      </c>
      <c r="BA294">
        <v>291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Y294*Source!I137</f>
        <v>2.375416</v>
      </c>
      <c r="CY294">
        <f t="shared" ref="CY294:CY306" si="27">AA294</f>
        <v>85.56</v>
      </c>
      <c r="CZ294">
        <f t="shared" ref="CZ294:CZ306" si="28">AE294</f>
        <v>12</v>
      </c>
      <c r="DA294">
        <f t="shared" ref="DA294:DA306" si="29">AI294</f>
        <v>7.13</v>
      </c>
      <c r="DB294">
        <v>0</v>
      </c>
    </row>
    <row r="295" spans="1:106" x14ac:dyDescent="0.2">
      <c r="A295">
        <f>ROW(Source!A137)</f>
        <v>137</v>
      </c>
      <c r="B295">
        <v>16688586</v>
      </c>
      <c r="C295">
        <v>16689787</v>
      </c>
      <c r="D295">
        <v>15170075</v>
      </c>
      <c r="E295">
        <v>1</v>
      </c>
      <c r="F295">
        <v>1</v>
      </c>
      <c r="G295">
        <v>1</v>
      </c>
      <c r="H295">
        <v>3</v>
      </c>
      <c r="I295" t="s">
        <v>1210</v>
      </c>
      <c r="J295" t="s">
        <v>1211</v>
      </c>
      <c r="K295" t="s">
        <v>1212</v>
      </c>
      <c r="L295">
        <v>1356</v>
      </c>
      <c r="N295">
        <v>1010</v>
      </c>
      <c r="O295" t="s">
        <v>215</v>
      </c>
      <c r="P295" t="s">
        <v>215</v>
      </c>
      <c r="Q295">
        <v>1000</v>
      </c>
      <c r="W295">
        <v>0</v>
      </c>
      <c r="X295">
        <v>1130533903</v>
      </c>
      <c r="Y295">
        <v>0.26300000000000001</v>
      </c>
      <c r="AA295">
        <v>1140.8</v>
      </c>
      <c r="AB295">
        <v>0</v>
      </c>
      <c r="AC295">
        <v>0</v>
      </c>
      <c r="AD295">
        <v>0</v>
      </c>
      <c r="AE295">
        <v>160</v>
      </c>
      <c r="AF295">
        <v>0</v>
      </c>
      <c r="AG295">
        <v>0</v>
      </c>
      <c r="AH295">
        <v>0</v>
      </c>
      <c r="AI295">
        <v>7.13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0.26300000000000001</v>
      </c>
      <c r="AU295" t="s">
        <v>6</v>
      </c>
      <c r="AV295">
        <v>0</v>
      </c>
      <c r="AW295">
        <v>2</v>
      </c>
      <c r="AX295">
        <v>16689793</v>
      </c>
      <c r="AY295">
        <v>1</v>
      </c>
      <c r="AZ295">
        <v>0</v>
      </c>
      <c r="BA295">
        <v>292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Y295*Source!I137</f>
        <v>0.23754160000000002</v>
      </c>
      <c r="CY295">
        <f t="shared" si="27"/>
        <v>1140.8</v>
      </c>
      <c r="CZ295">
        <f t="shared" si="28"/>
        <v>160</v>
      </c>
      <c r="DA295">
        <f t="shared" si="29"/>
        <v>7.13</v>
      </c>
      <c r="DB295">
        <v>0</v>
      </c>
    </row>
    <row r="296" spans="1:106" x14ac:dyDescent="0.2">
      <c r="A296">
        <f>ROW(Source!A137)</f>
        <v>137</v>
      </c>
      <c r="B296">
        <v>16688586</v>
      </c>
      <c r="C296">
        <v>16689787</v>
      </c>
      <c r="D296">
        <v>15162756</v>
      </c>
      <c r="E296">
        <v>17</v>
      </c>
      <c r="F296">
        <v>1</v>
      </c>
      <c r="G296">
        <v>1</v>
      </c>
      <c r="H296">
        <v>3</v>
      </c>
      <c r="I296" t="s">
        <v>245</v>
      </c>
      <c r="J296" t="s">
        <v>6</v>
      </c>
      <c r="K296" t="s">
        <v>246</v>
      </c>
      <c r="L296">
        <v>1301</v>
      </c>
      <c r="N296">
        <v>1003</v>
      </c>
      <c r="O296" t="s">
        <v>143</v>
      </c>
      <c r="P296" t="s">
        <v>143</v>
      </c>
      <c r="Q296">
        <v>1</v>
      </c>
      <c r="W296">
        <v>0</v>
      </c>
      <c r="X296">
        <v>-2049262376</v>
      </c>
      <c r="Y296">
        <v>101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7.13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6</v>
      </c>
      <c r="AT296">
        <v>101</v>
      </c>
      <c r="AU296" t="s">
        <v>6</v>
      </c>
      <c r="AV296">
        <v>0</v>
      </c>
      <c r="AW296">
        <v>2</v>
      </c>
      <c r="AX296">
        <v>16689794</v>
      </c>
      <c r="AY296">
        <v>1</v>
      </c>
      <c r="AZ296">
        <v>0</v>
      </c>
      <c r="BA296">
        <v>293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Y296*Source!I137</f>
        <v>91.223200000000006</v>
      </c>
      <c r="CY296">
        <f t="shared" si="27"/>
        <v>0</v>
      </c>
      <c r="CZ296">
        <f t="shared" si="28"/>
        <v>0</v>
      </c>
      <c r="DA296">
        <f t="shared" si="29"/>
        <v>7.13</v>
      </c>
      <c r="DB296">
        <v>0</v>
      </c>
    </row>
    <row r="297" spans="1:106" x14ac:dyDescent="0.2">
      <c r="A297">
        <f>ROW(Source!A137)</f>
        <v>137</v>
      </c>
      <c r="B297">
        <v>16688586</v>
      </c>
      <c r="C297">
        <v>16689787</v>
      </c>
      <c r="D297">
        <v>15197682</v>
      </c>
      <c r="E297">
        <v>1</v>
      </c>
      <c r="F297">
        <v>1</v>
      </c>
      <c r="G297">
        <v>1</v>
      </c>
      <c r="H297">
        <v>3</v>
      </c>
      <c r="I297" t="s">
        <v>253</v>
      </c>
      <c r="J297" t="s">
        <v>255</v>
      </c>
      <c r="K297" t="s">
        <v>254</v>
      </c>
      <c r="L297">
        <v>1301</v>
      </c>
      <c r="N297">
        <v>1003</v>
      </c>
      <c r="O297" t="s">
        <v>143</v>
      </c>
      <c r="P297" t="s">
        <v>143</v>
      </c>
      <c r="Q297">
        <v>1</v>
      </c>
      <c r="W297">
        <v>0</v>
      </c>
      <c r="X297">
        <v>26470480</v>
      </c>
      <c r="Y297">
        <v>101</v>
      </c>
      <c r="AA297">
        <v>87.7</v>
      </c>
      <c r="AB297">
        <v>0</v>
      </c>
      <c r="AC297">
        <v>0</v>
      </c>
      <c r="AD297">
        <v>0</v>
      </c>
      <c r="AE297">
        <v>12.3</v>
      </c>
      <c r="AF297">
        <v>0</v>
      </c>
      <c r="AG297">
        <v>0</v>
      </c>
      <c r="AH297">
        <v>0</v>
      </c>
      <c r="AI297">
        <v>7.13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6</v>
      </c>
      <c r="AT297">
        <v>101</v>
      </c>
      <c r="AU297" t="s">
        <v>6</v>
      </c>
      <c r="AV297">
        <v>0</v>
      </c>
      <c r="AW297">
        <v>1</v>
      </c>
      <c r="AX297">
        <v>-1</v>
      </c>
      <c r="AY297">
        <v>0</v>
      </c>
      <c r="AZ297">
        <v>0</v>
      </c>
      <c r="BA297" t="s">
        <v>6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Y297*Source!I137</f>
        <v>91.223200000000006</v>
      </c>
      <c r="CY297">
        <f t="shared" si="27"/>
        <v>87.7</v>
      </c>
      <c r="CZ297">
        <f t="shared" si="28"/>
        <v>12.3</v>
      </c>
      <c r="DA297">
        <f t="shared" si="29"/>
        <v>7.13</v>
      </c>
      <c r="DB297">
        <v>0</v>
      </c>
    </row>
    <row r="298" spans="1:106" x14ac:dyDescent="0.2">
      <c r="A298">
        <f>ROW(Source!A137)</f>
        <v>137</v>
      </c>
      <c r="B298">
        <v>16688586</v>
      </c>
      <c r="C298">
        <v>16689787</v>
      </c>
      <c r="D298">
        <v>15162763</v>
      </c>
      <c r="E298">
        <v>17</v>
      </c>
      <c r="F298">
        <v>1</v>
      </c>
      <c r="G298">
        <v>1</v>
      </c>
      <c r="H298">
        <v>3</v>
      </c>
      <c r="I298" t="s">
        <v>266</v>
      </c>
      <c r="J298" t="s">
        <v>6</v>
      </c>
      <c r="K298" t="s">
        <v>267</v>
      </c>
      <c r="L298">
        <v>1354</v>
      </c>
      <c r="N298">
        <v>1010</v>
      </c>
      <c r="O298" t="s">
        <v>268</v>
      </c>
      <c r="P298" t="s">
        <v>268</v>
      </c>
      <c r="Q298">
        <v>1</v>
      </c>
      <c r="W298">
        <v>0</v>
      </c>
      <c r="X298">
        <v>457303772</v>
      </c>
      <c r="Y298">
        <v>7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7.13</v>
      </c>
      <c r="AJ298">
        <v>1</v>
      </c>
      <c r="AK298">
        <v>1</v>
      </c>
      <c r="AL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6</v>
      </c>
      <c r="AT298">
        <v>7</v>
      </c>
      <c r="AU298" t="s">
        <v>6</v>
      </c>
      <c r="AV298">
        <v>0</v>
      </c>
      <c r="AW298">
        <v>2</v>
      </c>
      <c r="AX298">
        <v>16689795</v>
      </c>
      <c r="AY298">
        <v>1</v>
      </c>
      <c r="AZ298">
        <v>0</v>
      </c>
      <c r="BA298">
        <v>294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Y298*Source!I137</f>
        <v>6.3224</v>
      </c>
      <c r="CY298">
        <f t="shared" si="27"/>
        <v>0</v>
      </c>
      <c r="CZ298">
        <f t="shared" si="28"/>
        <v>0</v>
      </c>
      <c r="DA298">
        <f t="shared" si="29"/>
        <v>7.13</v>
      </c>
      <c r="DB298">
        <v>0</v>
      </c>
    </row>
    <row r="299" spans="1:106" x14ac:dyDescent="0.2">
      <c r="A299">
        <f>ROW(Source!A137)</f>
        <v>137</v>
      </c>
      <c r="B299">
        <v>16688586</v>
      </c>
      <c r="C299">
        <v>16689787</v>
      </c>
      <c r="D299">
        <v>15162762</v>
      </c>
      <c r="E299">
        <v>17</v>
      </c>
      <c r="F299">
        <v>1</v>
      </c>
      <c r="G299">
        <v>1</v>
      </c>
      <c r="H299">
        <v>3</v>
      </c>
      <c r="I299" t="s">
        <v>266</v>
      </c>
      <c r="J299" t="s">
        <v>6</v>
      </c>
      <c r="K299" t="s">
        <v>270</v>
      </c>
      <c r="L299">
        <v>1354</v>
      </c>
      <c r="N299">
        <v>1010</v>
      </c>
      <c r="O299" t="s">
        <v>268</v>
      </c>
      <c r="P299" t="s">
        <v>268</v>
      </c>
      <c r="Q299">
        <v>1</v>
      </c>
      <c r="W299">
        <v>0</v>
      </c>
      <c r="X299">
        <v>119324816</v>
      </c>
      <c r="Y299">
        <v>7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7.13</v>
      </c>
      <c r="AJ299">
        <v>1</v>
      </c>
      <c r="AK299">
        <v>1</v>
      </c>
      <c r="AL299">
        <v>1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6</v>
      </c>
      <c r="AT299">
        <v>7</v>
      </c>
      <c r="AU299" t="s">
        <v>6</v>
      </c>
      <c r="AV299">
        <v>0</v>
      </c>
      <c r="AW299">
        <v>2</v>
      </c>
      <c r="AX299">
        <v>16689796</v>
      </c>
      <c r="AY299">
        <v>1</v>
      </c>
      <c r="AZ299">
        <v>0</v>
      </c>
      <c r="BA299">
        <v>295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Y299*Source!I137</f>
        <v>6.3224</v>
      </c>
      <c r="CY299">
        <f t="shared" si="27"/>
        <v>0</v>
      </c>
      <c r="CZ299">
        <f t="shared" si="28"/>
        <v>0</v>
      </c>
      <c r="DA299">
        <f t="shared" si="29"/>
        <v>7.13</v>
      </c>
      <c r="DB299">
        <v>0</v>
      </c>
    </row>
    <row r="300" spans="1:106" x14ac:dyDescent="0.2">
      <c r="A300">
        <f>ROW(Source!A137)</f>
        <v>137</v>
      </c>
      <c r="B300">
        <v>16688586</v>
      </c>
      <c r="C300">
        <v>16689787</v>
      </c>
      <c r="D300">
        <v>15162761</v>
      </c>
      <c r="E300">
        <v>17</v>
      </c>
      <c r="F300">
        <v>1</v>
      </c>
      <c r="G300">
        <v>1</v>
      </c>
      <c r="H300">
        <v>3</v>
      </c>
      <c r="I300" t="s">
        <v>266</v>
      </c>
      <c r="J300" t="s">
        <v>6</v>
      </c>
      <c r="K300" t="s">
        <v>272</v>
      </c>
      <c r="L300">
        <v>1354</v>
      </c>
      <c r="N300">
        <v>1010</v>
      </c>
      <c r="O300" t="s">
        <v>268</v>
      </c>
      <c r="P300" t="s">
        <v>268</v>
      </c>
      <c r="Q300">
        <v>1</v>
      </c>
      <c r="W300">
        <v>0</v>
      </c>
      <c r="X300">
        <v>2133044040</v>
      </c>
      <c r="Y300">
        <v>40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7.13</v>
      </c>
      <c r="AJ300">
        <v>1</v>
      </c>
      <c r="AK300">
        <v>1</v>
      </c>
      <c r="AL300">
        <v>1</v>
      </c>
      <c r="AN300">
        <v>0</v>
      </c>
      <c r="AO300">
        <v>0</v>
      </c>
      <c r="AP300">
        <v>0</v>
      </c>
      <c r="AQ300">
        <v>0</v>
      </c>
      <c r="AR300">
        <v>0</v>
      </c>
      <c r="AS300" t="s">
        <v>6</v>
      </c>
      <c r="AT300">
        <v>40</v>
      </c>
      <c r="AU300" t="s">
        <v>6</v>
      </c>
      <c r="AV300">
        <v>0</v>
      </c>
      <c r="AW300">
        <v>2</v>
      </c>
      <c r="AX300">
        <v>16689797</v>
      </c>
      <c r="AY300">
        <v>1</v>
      </c>
      <c r="AZ300">
        <v>0</v>
      </c>
      <c r="BA300">
        <v>296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Y300*Source!I137</f>
        <v>36.128</v>
      </c>
      <c r="CY300">
        <f t="shared" si="27"/>
        <v>0</v>
      </c>
      <c r="CZ300">
        <f t="shared" si="28"/>
        <v>0</v>
      </c>
      <c r="DA300">
        <f t="shared" si="29"/>
        <v>7.13</v>
      </c>
      <c r="DB300">
        <v>0</v>
      </c>
    </row>
    <row r="301" spans="1:106" x14ac:dyDescent="0.2">
      <c r="A301">
        <f>ROW(Source!A137)</f>
        <v>137</v>
      </c>
      <c r="B301">
        <v>16688586</v>
      </c>
      <c r="C301">
        <v>16689787</v>
      </c>
      <c r="D301">
        <v>15162759</v>
      </c>
      <c r="E301">
        <v>17</v>
      </c>
      <c r="F301">
        <v>1</v>
      </c>
      <c r="G301">
        <v>1</v>
      </c>
      <c r="H301">
        <v>3</v>
      </c>
      <c r="I301" t="s">
        <v>266</v>
      </c>
      <c r="J301" t="s">
        <v>6</v>
      </c>
      <c r="K301" t="s">
        <v>274</v>
      </c>
      <c r="L301">
        <v>1354</v>
      </c>
      <c r="N301">
        <v>1010</v>
      </c>
      <c r="O301" t="s">
        <v>268</v>
      </c>
      <c r="P301" t="s">
        <v>268</v>
      </c>
      <c r="Q301">
        <v>1</v>
      </c>
      <c r="W301">
        <v>0</v>
      </c>
      <c r="X301">
        <v>1953413105</v>
      </c>
      <c r="Y301">
        <v>8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7.13</v>
      </c>
      <c r="AJ301">
        <v>1</v>
      </c>
      <c r="AK301">
        <v>1</v>
      </c>
      <c r="AL301">
        <v>1</v>
      </c>
      <c r="AN301">
        <v>0</v>
      </c>
      <c r="AO301">
        <v>0</v>
      </c>
      <c r="AP301">
        <v>0</v>
      </c>
      <c r="AQ301">
        <v>0</v>
      </c>
      <c r="AR301">
        <v>0</v>
      </c>
      <c r="AS301" t="s">
        <v>6</v>
      </c>
      <c r="AT301">
        <v>8</v>
      </c>
      <c r="AU301" t="s">
        <v>6</v>
      </c>
      <c r="AV301">
        <v>0</v>
      </c>
      <c r="AW301">
        <v>2</v>
      </c>
      <c r="AX301">
        <v>16689798</v>
      </c>
      <c r="AY301">
        <v>1</v>
      </c>
      <c r="AZ301">
        <v>0</v>
      </c>
      <c r="BA301">
        <v>297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Y301*Source!I137</f>
        <v>7.2256</v>
      </c>
      <c r="CY301">
        <f t="shared" si="27"/>
        <v>0</v>
      </c>
      <c r="CZ301">
        <f t="shared" si="28"/>
        <v>0</v>
      </c>
      <c r="DA301">
        <f t="shared" si="29"/>
        <v>7.13</v>
      </c>
      <c r="DB301">
        <v>0</v>
      </c>
    </row>
    <row r="302" spans="1:106" x14ac:dyDescent="0.2">
      <c r="A302">
        <f>ROW(Source!A137)</f>
        <v>137</v>
      </c>
      <c r="B302">
        <v>16688586</v>
      </c>
      <c r="C302">
        <v>16689787</v>
      </c>
      <c r="D302">
        <v>15162760</v>
      </c>
      <c r="E302">
        <v>17</v>
      </c>
      <c r="F302">
        <v>1</v>
      </c>
      <c r="G302">
        <v>1</v>
      </c>
      <c r="H302">
        <v>3</v>
      </c>
      <c r="I302" t="s">
        <v>266</v>
      </c>
      <c r="J302" t="s">
        <v>6</v>
      </c>
      <c r="K302" t="s">
        <v>276</v>
      </c>
      <c r="L302">
        <v>1354</v>
      </c>
      <c r="N302">
        <v>1010</v>
      </c>
      <c r="O302" t="s">
        <v>268</v>
      </c>
      <c r="P302" t="s">
        <v>268</v>
      </c>
      <c r="Q302">
        <v>1</v>
      </c>
      <c r="W302">
        <v>0</v>
      </c>
      <c r="X302">
        <v>-333106949</v>
      </c>
      <c r="Y302">
        <v>8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7.13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6</v>
      </c>
      <c r="AT302">
        <v>8</v>
      </c>
      <c r="AU302" t="s">
        <v>6</v>
      </c>
      <c r="AV302">
        <v>0</v>
      </c>
      <c r="AW302">
        <v>2</v>
      </c>
      <c r="AX302">
        <v>16689799</v>
      </c>
      <c r="AY302">
        <v>1</v>
      </c>
      <c r="AZ302">
        <v>0</v>
      </c>
      <c r="BA302">
        <v>298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Y302*Source!I137</f>
        <v>7.2256</v>
      </c>
      <c r="CY302">
        <f t="shared" si="27"/>
        <v>0</v>
      </c>
      <c r="CZ302">
        <f t="shared" si="28"/>
        <v>0</v>
      </c>
      <c r="DA302">
        <f t="shared" si="29"/>
        <v>7.13</v>
      </c>
      <c r="DB302">
        <v>0</v>
      </c>
    </row>
    <row r="303" spans="1:106" x14ac:dyDescent="0.2">
      <c r="A303">
        <f>ROW(Source!A137)</f>
        <v>137</v>
      </c>
      <c r="B303">
        <v>16688586</v>
      </c>
      <c r="C303">
        <v>16689787</v>
      </c>
      <c r="D303">
        <v>15197770</v>
      </c>
      <c r="E303">
        <v>1</v>
      </c>
      <c r="F303">
        <v>1</v>
      </c>
      <c r="G303">
        <v>1</v>
      </c>
      <c r="H303">
        <v>3</v>
      </c>
      <c r="I303" t="s">
        <v>261</v>
      </c>
      <c r="J303" t="s">
        <v>263</v>
      </c>
      <c r="K303" t="s">
        <v>262</v>
      </c>
      <c r="L303">
        <v>1355</v>
      </c>
      <c r="N303">
        <v>1010</v>
      </c>
      <c r="O303" t="s">
        <v>250</v>
      </c>
      <c r="P303" t="s">
        <v>250</v>
      </c>
      <c r="Q303">
        <v>100</v>
      </c>
      <c r="W303">
        <v>0</v>
      </c>
      <c r="X303">
        <v>1906340979</v>
      </c>
      <c r="Y303">
        <v>7.7502000000000001E-2</v>
      </c>
      <c r="AA303">
        <v>449.19</v>
      </c>
      <c r="AB303">
        <v>0</v>
      </c>
      <c r="AC303">
        <v>0</v>
      </c>
      <c r="AD303">
        <v>0</v>
      </c>
      <c r="AE303">
        <v>63</v>
      </c>
      <c r="AF303">
        <v>0</v>
      </c>
      <c r="AG303">
        <v>0</v>
      </c>
      <c r="AH303">
        <v>0</v>
      </c>
      <c r="AI303">
        <v>7.13</v>
      </c>
      <c r="AJ303">
        <v>1</v>
      </c>
      <c r="AK303">
        <v>1</v>
      </c>
      <c r="AL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6</v>
      </c>
      <c r="AT303">
        <v>7.7502000000000001E-2</v>
      </c>
      <c r="AU303" t="s">
        <v>6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6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Y303*Source!I137</f>
        <v>6.9999806400000003E-2</v>
      </c>
      <c r="CY303">
        <f t="shared" si="27"/>
        <v>449.19</v>
      </c>
      <c r="CZ303">
        <f t="shared" si="28"/>
        <v>63</v>
      </c>
      <c r="DA303">
        <f t="shared" si="29"/>
        <v>7.13</v>
      </c>
      <c r="DB303">
        <v>0</v>
      </c>
    </row>
    <row r="304" spans="1:106" x14ac:dyDescent="0.2">
      <c r="A304">
        <f>ROW(Source!A137)</f>
        <v>137</v>
      </c>
      <c r="B304">
        <v>16688586</v>
      </c>
      <c r="C304">
        <v>16689787</v>
      </c>
      <c r="D304">
        <v>15197772</v>
      </c>
      <c r="E304">
        <v>1</v>
      </c>
      <c r="F304">
        <v>1</v>
      </c>
      <c r="G304">
        <v>1</v>
      </c>
      <c r="H304">
        <v>3</v>
      </c>
      <c r="I304" t="s">
        <v>257</v>
      </c>
      <c r="J304" t="s">
        <v>259</v>
      </c>
      <c r="K304" t="s">
        <v>258</v>
      </c>
      <c r="L304">
        <v>1355</v>
      </c>
      <c r="N304">
        <v>1010</v>
      </c>
      <c r="O304" t="s">
        <v>250</v>
      </c>
      <c r="P304" t="s">
        <v>250</v>
      </c>
      <c r="Q304">
        <v>100</v>
      </c>
      <c r="W304">
        <v>0</v>
      </c>
      <c r="X304">
        <v>848075668</v>
      </c>
      <c r="Y304">
        <v>0.39858300000000002</v>
      </c>
      <c r="AA304">
        <v>912.64</v>
      </c>
      <c r="AB304">
        <v>0</v>
      </c>
      <c r="AC304">
        <v>0</v>
      </c>
      <c r="AD304">
        <v>0</v>
      </c>
      <c r="AE304">
        <v>128</v>
      </c>
      <c r="AF304">
        <v>0</v>
      </c>
      <c r="AG304">
        <v>0</v>
      </c>
      <c r="AH304">
        <v>0</v>
      </c>
      <c r="AI304">
        <v>7.13</v>
      </c>
      <c r="AJ304">
        <v>1</v>
      </c>
      <c r="AK304">
        <v>1</v>
      </c>
      <c r="AL304">
        <v>1</v>
      </c>
      <c r="AN304">
        <v>0</v>
      </c>
      <c r="AO304">
        <v>0</v>
      </c>
      <c r="AP304">
        <v>0</v>
      </c>
      <c r="AQ304">
        <v>0</v>
      </c>
      <c r="AR304">
        <v>0</v>
      </c>
      <c r="AS304" t="s">
        <v>6</v>
      </c>
      <c r="AT304">
        <v>0.39858300000000002</v>
      </c>
      <c r="AU304" t="s">
        <v>6</v>
      </c>
      <c r="AV304">
        <v>0</v>
      </c>
      <c r="AW304">
        <v>1</v>
      </c>
      <c r="AX304">
        <v>-1</v>
      </c>
      <c r="AY304">
        <v>0</v>
      </c>
      <c r="AZ304">
        <v>0</v>
      </c>
      <c r="BA304" t="s">
        <v>6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Y304*Source!I137</f>
        <v>0.36000016560000003</v>
      </c>
      <c r="CY304">
        <f t="shared" si="27"/>
        <v>912.64</v>
      </c>
      <c r="CZ304">
        <f t="shared" si="28"/>
        <v>128</v>
      </c>
      <c r="DA304">
        <f t="shared" si="29"/>
        <v>7.13</v>
      </c>
      <c r="DB304">
        <v>0</v>
      </c>
    </row>
    <row r="305" spans="1:106" x14ac:dyDescent="0.2">
      <c r="A305">
        <f>ROW(Source!A137)</f>
        <v>137</v>
      </c>
      <c r="B305">
        <v>16688586</v>
      </c>
      <c r="C305">
        <v>16689787</v>
      </c>
      <c r="D305">
        <v>15197776</v>
      </c>
      <c r="E305">
        <v>1</v>
      </c>
      <c r="F305">
        <v>1</v>
      </c>
      <c r="G305">
        <v>1</v>
      </c>
      <c r="H305">
        <v>3</v>
      </c>
      <c r="I305" t="s">
        <v>248</v>
      </c>
      <c r="J305" t="s">
        <v>251</v>
      </c>
      <c r="K305" t="s">
        <v>249</v>
      </c>
      <c r="L305">
        <v>1355</v>
      </c>
      <c r="N305">
        <v>1010</v>
      </c>
      <c r="O305" t="s">
        <v>250</v>
      </c>
      <c r="P305" t="s">
        <v>250</v>
      </c>
      <c r="Q305">
        <v>100</v>
      </c>
      <c r="W305">
        <v>0</v>
      </c>
      <c r="X305">
        <v>-1530028590</v>
      </c>
      <c r="Y305">
        <v>6.6430000000000003E-2</v>
      </c>
      <c r="AA305">
        <v>912.64</v>
      </c>
      <c r="AB305">
        <v>0</v>
      </c>
      <c r="AC305">
        <v>0</v>
      </c>
      <c r="AD305">
        <v>0</v>
      </c>
      <c r="AE305">
        <v>128</v>
      </c>
      <c r="AF305">
        <v>0</v>
      </c>
      <c r="AG305">
        <v>0</v>
      </c>
      <c r="AH305">
        <v>0</v>
      </c>
      <c r="AI305">
        <v>7.13</v>
      </c>
      <c r="AJ305">
        <v>1</v>
      </c>
      <c r="AK305">
        <v>1</v>
      </c>
      <c r="AL305">
        <v>1</v>
      </c>
      <c r="AN305">
        <v>0</v>
      </c>
      <c r="AO305">
        <v>0</v>
      </c>
      <c r="AP305">
        <v>0</v>
      </c>
      <c r="AQ305">
        <v>0</v>
      </c>
      <c r="AR305">
        <v>0</v>
      </c>
      <c r="AS305" t="s">
        <v>6</v>
      </c>
      <c r="AT305">
        <v>6.6430000000000003E-2</v>
      </c>
      <c r="AU305" t="s">
        <v>6</v>
      </c>
      <c r="AV305">
        <v>0</v>
      </c>
      <c r="AW305">
        <v>1</v>
      </c>
      <c r="AX305">
        <v>-1</v>
      </c>
      <c r="AY305">
        <v>0</v>
      </c>
      <c r="AZ305">
        <v>0</v>
      </c>
      <c r="BA305" t="s">
        <v>6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Y305*Source!I137</f>
        <v>5.9999576000000006E-2</v>
      </c>
      <c r="CY305">
        <f t="shared" si="27"/>
        <v>912.64</v>
      </c>
      <c r="CZ305">
        <f t="shared" si="28"/>
        <v>128</v>
      </c>
      <c r="DA305">
        <f t="shared" si="29"/>
        <v>7.13</v>
      </c>
      <c r="DB305">
        <v>0</v>
      </c>
    </row>
    <row r="306" spans="1:106" x14ac:dyDescent="0.2">
      <c r="A306">
        <f>ROW(Source!A137)</f>
        <v>137</v>
      </c>
      <c r="B306">
        <v>16688586</v>
      </c>
      <c r="C306">
        <v>16689787</v>
      </c>
      <c r="D306">
        <v>15197776</v>
      </c>
      <c r="E306">
        <v>1</v>
      </c>
      <c r="F306">
        <v>1</v>
      </c>
      <c r="G306">
        <v>1</v>
      </c>
      <c r="H306">
        <v>3</v>
      </c>
      <c r="I306" t="s">
        <v>248</v>
      </c>
      <c r="J306" t="s">
        <v>251</v>
      </c>
      <c r="K306" t="s">
        <v>249</v>
      </c>
      <c r="L306">
        <v>1355</v>
      </c>
      <c r="N306">
        <v>1010</v>
      </c>
      <c r="O306" t="s">
        <v>250</v>
      </c>
      <c r="P306" t="s">
        <v>250</v>
      </c>
      <c r="Q306">
        <v>100</v>
      </c>
      <c r="W306">
        <v>0</v>
      </c>
      <c r="X306">
        <v>-1530028590</v>
      </c>
      <c r="Y306">
        <v>6.6430000000000003E-2</v>
      </c>
      <c r="AA306">
        <v>912.64</v>
      </c>
      <c r="AB306">
        <v>0</v>
      </c>
      <c r="AC306">
        <v>0</v>
      </c>
      <c r="AD306">
        <v>0</v>
      </c>
      <c r="AE306">
        <v>128</v>
      </c>
      <c r="AF306">
        <v>0</v>
      </c>
      <c r="AG306">
        <v>0</v>
      </c>
      <c r="AH306">
        <v>0</v>
      </c>
      <c r="AI306">
        <v>7.13</v>
      </c>
      <c r="AJ306">
        <v>1</v>
      </c>
      <c r="AK306">
        <v>1</v>
      </c>
      <c r="AL306">
        <v>1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6</v>
      </c>
      <c r="AT306">
        <v>6.6430000000000003E-2</v>
      </c>
      <c r="AU306" t="s">
        <v>6</v>
      </c>
      <c r="AV306">
        <v>0</v>
      </c>
      <c r="AW306">
        <v>1</v>
      </c>
      <c r="AX306">
        <v>-1</v>
      </c>
      <c r="AY306">
        <v>0</v>
      </c>
      <c r="AZ306">
        <v>0</v>
      </c>
      <c r="BA306" t="s">
        <v>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Y306*Source!I137</f>
        <v>5.9999576000000006E-2</v>
      </c>
      <c r="CY306">
        <f t="shared" si="27"/>
        <v>912.64</v>
      </c>
      <c r="CZ306">
        <f t="shared" si="28"/>
        <v>128</v>
      </c>
      <c r="DA306">
        <f t="shared" si="29"/>
        <v>7.13</v>
      </c>
      <c r="DB306">
        <v>0</v>
      </c>
    </row>
    <row r="307" spans="1:106" x14ac:dyDescent="0.2">
      <c r="A307">
        <f>ROW(Source!A160)</f>
        <v>160</v>
      </c>
      <c r="B307">
        <v>16688585</v>
      </c>
      <c r="C307">
        <v>16689839</v>
      </c>
      <c r="D307">
        <v>15435695</v>
      </c>
      <c r="E307">
        <v>1</v>
      </c>
      <c r="F307">
        <v>1</v>
      </c>
      <c r="G307">
        <v>1</v>
      </c>
      <c r="H307">
        <v>1</v>
      </c>
      <c r="I307" t="s">
        <v>1213</v>
      </c>
      <c r="J307" t="s">
        <v>6</v>
      </c>
      <c r="K307" t="s">
        <v>1214</v>
      </c>
      <c r="L307">
        <v>1191</v>
      </c>
      <c r="N307">
        <v>1013</v>
      </c>
      <c r="O307" t="s">
        <v>1090</v>
      </c>
      <c r="P307" t="s">
        <v>1090</v>
      </c>
      <c r="Q307">
        <v>1</v>
      </c>
      <c r="W307">
        <v>0</v>
      </c>
      <c r="X307">
        <v>1881689430</v>
      </c>
      <c r="Y307">
        <v>31.015499999999996</v>
      </c>
      <c r="AA307">
        <v>0</v>
      </c>
      <c r="AB307">
        <v>0</v>
      </c>
      <c r="AC307">
        <v>0</v>
      </c>
      <c r="AD307">
        <v>10.94</v>
      </c>
      <c r="AE307">
        <v>0</v>
      </c>
      <c r="AF307">
        <v>0</v>
      </c>
      <c r="AG307">
        <v>0</v>
      </c>
      <c r="AH307">
        <v>10.94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26.97</v>
      </c>
      <c r="AU307" t="s">
        <v>97</v>
      </c>
      <c r="AV307">
        <v>1</v>
      </c>
      <c r="AW307">
        <v>2</v>
      </c>
      <c r="AX307">
        <v>16689852</v>
      </c>
      <c r="AY307">
        <v>1</v>
      </c>
      <c r="AZ307">
        <v>0</v>
      </c>
      <c r="BA307">
        <v>299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Y307*Source!I160</f>
        <v>2.7820903499999998</v>
      </c>
      <c r="CY307">
        <f>AD307</f>
        <v>10.94</v>
      </c>
      <c r="CZ307">
        <f>AH307</f>
        <v>10.94</v>
      </c>
      <c r="DA307">
        <f>AL307</f>
        <v>1</v>
      </c>
      <c r="DB307">
        <v>0</v>
      </c>
    </row>
    <row r="308" spans="1:106" x14ac:dyDescent="0.2">
      <c r="A308">
        <f>ROW(Source!A160)</f>
        <v>160</v>
      </c>
      <c r="B308">
        <v>16688585</v>
      </c>
      <c r="C308">
        <v>16689839</v>
      </c>
      <c r="D308">
        <v>15430395</v>
      </c>
      <c r="E308">
        <v>1</v>
      </c>
      <c r="F308">
        <v>1</v>
      </c>
      <c r="G308">
        <v>1</v>
      </c>
      <c r="H308">
        <v>1</v>
      </c>
      <c r="I308" t="s">
        <v>1091</v>
      </c>
      <c r="J308" t="s">
        <v>6</v>
      </c>
      <c r="K308" t="s">
        <v>1092</v>
      </c>
      <c r="L308">
        <v>1191</v>
      </c>
      <c r="N308">
        <v>1013</v>
      </c>
      <c r="O308" t="s">
        <v>1090</v>
      </c>
      <c r="P308" t="s">
        <v>1090</v>
      </c>
      <c r="Q308">
        <v>1</v>
      </c>
      <c r="W308">
        <v>0</v>
      </c>
      <c r="X308">
        <v>-1417349443</v>
      </c>
      <c r="Y308">
        <v>0.43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0.43</v>
      </c>
      <c r="AU308" t="s">
        <v>6</v>
      </c>
      <c r="AV308">
        <v>2</v>
      </c>
      <c r="AW308">
        <v>2</v>
      </c>
      <c r="AX308">
        <v>16689853</v>
      </c>
      <c r="AY308">
        <v>1</v>
      </c>
      <c r="AZ308">
        <v>2048</v>
      </c>
      <c r="BA308">
        <v>300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Y308*Source!I160</f>
        <v>3.8571000000000001E-2</v>
      </c>
      <c r="CY308">
        <f>AD308</f>
        <v>0</v>
      </c>
      <c r="CZ308">
        <f>AH308</f>
        <v>0</v>
      </c>
      <c r="DA308">
        <f>AL308</f>
        <v>1</v>
      </c>
      <c r="DB308">
        <v>0</v>
      </c>
    </row>
    <row r="309" spans="1:106" x14ac:dyDescent="0.2">
      <c r="A309">
        <f>ROW(Source!A160)</f>
        <v>160</v>
      </c>
      <c r="B309">
        <v>16688585</v>
      </c>
      <c r="C309">
        <v>16689839</v>
      </c>
      <c r="D309">
        <v>15247974</v>
      </c>
      <c r="E309">
        <v>1</v>
      </c>
      <c r="F309">
        <v>1</v>
      </c>
      <c r="G309">
        <v>1</v>
      </c>
      <c r="H309">
        <v>2</v>
      </c>
      <c r="I309" t="s">
        <v>1093</v>
      </c>
      <c r="J309" t="s">
        <v>1094</v>
      </c>
      <c r="K309" t="s">
        <v>1095</v>
      </c>
      <c r="L309">
        <v>1368</v>
      </c>
      <c r="N309">
        <v>1011</v>
      </c>
      <c r="O309" t="s">
        <v>1096</v>
      </c>
      <c r="P309" t="s">
        <v>1096</v>
      </c>
      <c r="Q309">
        <v>1</v>
      </c>
      <c r="W309">
        <v>0</v>
      </c>
      <c r="X309">
        <v>1188625873</v>
      </c>
      <c r="Y309">
        <v>0.22499999999999998</v>
      </c>
      <c r="AA309">
        <v>0</v>
      </c>
      <c r="AB309">
        <v>31.26</v>
      </c>
      <c r="AC309">
        <v>13.5</v>
      </c>
      <c r="AD309">
        <v>0</v>
      </c>
      <c r="AE309">
        <v>0</v>
      </c>
      <c r="AF309">
        <v>31.26</v>
      </c>
      <c r="AG309">
        <v>13.5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0.18</v>
      </c>
      <c r="AU309" t="s">
        <v>96</v>
      </c>
      <c r="AV309">
        <v>0</v>
      </c>
      <c r="AW309">
        <v>2</v>
      </c>
      <c r="AX309">
        <v>16689854</v>
      </c>
      <c r="AY309">
        <v>1</v>
      </c>
      <c r="AZ309">
        <v>0</v>
      </c>
      <c r="BA309">
        <v>301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Y309*Source!I160</f>
        <v>2.0182499999999999E-2</v>
      </c>
      <c r="CY309">
        <f>AB309</f>
        <v>31.26</v>
      </c>
      <c r="CZ309">
        <f>AF309</f>
        <v>31.26</v>
      </c>
      <c r="DA309">
        <f>AJ309</f>
        <v>1</v>
      </c>
      <c r="DB309">
        <v>0</v>
      </c>
    </row>
    <row r="310" spans="1:106" x14ac:dyDescent="0.2">
      <c r="A310">
        <f>ROW(Source!A160)</f>
        <v>160</v>
      </c>
      <c r="B310">
        <v>16688585</v>
      </c>
      <c r="C310">
        <v>16689839</v>
      </c>
      <c r="D310">
        <v>15248306</v>
      </c>
      <c r="E310">
        <v>1</v>
      </c>
      <c r="F310">
        <v>1</v>
      </c>
      <c r="G310">
        <v>1</v>
      </c>
      <c r="H310">
        <v>2</v>
      </c>
      <c r="I310" t="s">
        <v>1215</v>
      </c>
      <c r="J310" t="s">
        <v>1216</v>
      </c>
      <c r="K310" t="s">
        <v>1217</v>
      </c>
      <c r="L310">
        <v>1368</v>
      </c>
      <c r="N310">
        <v>1011</v>
      </c>
      <c r="O310" t="s">
        <v>1096</v>
      </c>
      <c r="P310" t="s">
        <v>1096</v>
      </c>
      <c r="Q310">
        <v>1</v>
      </c>
      <c r="W310">
        <v>0</v>
      </c>
      <c r="X310">
        <v>520357435</v>
      </c>
      <c r="Y310">
        <v>5.4625000000000004</v>
      </c>
      <c r="AA310">
        <v>0</v>
      </c>
      <c r="AB310">
        <v>30</v>
      </c>
      <c r="AC310">
        <v>0</v>
      </c>
      <c r="AD310">
        <v>0</v>
      </c>
      <c r="AE310">
        <v>0</v>
      </c>
      <c r="AF310">
        <v>30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4.37</v>
      </c>
      <c r="AU310" t="s">
        <v>96</v>
      </c>
      <c r="AV310">
        <v>0</v>
      </c>
      <c r="AW310">
        <v>2</v>
      </c>
      <c r="AX310">
        <v>16689855</v>
      </c>
      <c r="AY310">
        <v>1</v>
      </c>
      <c r="AZ310">
        <v>0</v>
      </c>
      <c r="BA310">
        <v>302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Y310*Source!I160</f>
        <v>0.48998625000000007</v>
      </c>
      <c r="CY310">
        <f>AB310</f>
        <v>30</v>
      </c>
      <c r="CZ310">
        <f>AF310</f>
        <v>30</v>
      </c>
      <c r="DA310">
        <f>AJ310</f>
        <v>1</v>
      </c>
      <c r="DB310">
        <v>0</v>
      </c>
    </row>
    <row r="311" spans="1:106" x14ac:dyDescent="0.2">
      <c r="A311">
        <f>ROW(Source!A160)</f>
        <v>160</v>
      </c>
      <c r="B311">
        <v>16688585</v>
      </c>
      <c r="C311">
        <v>16689839</v>
      </c>
      <c r="D311">
        <v>15249073</v>
      </c>
      <c r="E311">
        <v>1</v>
      </c>
      <c r="F311">
        <v>1</v>
      </c>
      <c r="G311">
        <v>1</v>
      </c>
      <c r="H311">
        <v>2</v>
      </c>
      <c r="I311" t="s">
        <v>1099</v>
      </c>
      <c r="J311" t="s">
        <v>1100</v>
      </c>
      <c r="K311" t="s">
        <v>1101</v>
      </c>
      <c r="L311">
        <v>1368</v>
      </c>
      <c r="N311">
        <v>1011</v>
      </c>
      <c r="O311" t="s">
        <v>1096</v>
      </c>
      <c r="P311" t="s">
        <v>1096</v>
      </c>
      <c r="Q311">
        <v>1</v>
      </c>
      <c r="W311">
        <v>0</v>
      </c>
      <c r="X311">
        <v>1372534845</v>
      </c>
      <c r="Y311">
        <v>0.3125</v>
      </c>
      <c r="AA311">
        <v>0</v>
      </c>
      <c r="AB311">
        <v>65.709999999999994</v>
      </c>
      <c r="AC311">
        <v>11.6</v>
      </c>
      <c r="AD311">
        <v>0</v>
      </c>
      <c r="AE311">
        <v>0</v>
      </c>
      <c r="AF311">
        <v>65.709999999999994</v>
      </c>
      <c r="AG311">
        <v>11.6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0.25</v>
      </c>
      <c r="AU311" t="s">
        <v>96</v>
      </c>
      <c r="AV311">
        <v>0</v>
      </c>
      <c r="AW311">
        <v>2</v>
      </c>
      <c r="AX311">
        <v>16689856</v>
      </c>
      <c r="AY311">
        <v>1</v>
      </c>
      <c r="AZ311">
        <v>0</v>
      </c>
      <c r="BA311">
        <v>303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Y311*Source!I160</f>
        <v>2.8031250000000001E-2</v>
      </c>
      <c r="CY311">
        <f>AB311</f>
        <v>65.709999999999994</v>
      </c>
      <c r="CZ311">
        <f>AF311</f>
        <v>65.709999999999994</v>
      </c>
      <c r="DA311">
        <f>AJ311</f>
        <v>1</v>
      </c>
      <c r="DB311">
        <v>0</v>
      </c>
    </row>
    <row r="312" spans="1:106" x14ac:dyDescent="0.2">
      <c r="A312">
        <f>ROW(Source!A160)</f>
        <v>160</v>
      </c>
      <c r="B312">
        <v>16688585</v>
      </c>
      <c r="C312">
        <v>16689839</v>
      </c>
      <c r="D312">
        <v>15250226</v>
      </c>
      <c r="E312">
        <v>1</v>
      </c>
      <c r="F312">
        <v>1</v>
      </c>
      <c r="G312">
        <v>1</v>
      </c>
      <c r="H312">
        <v>2</v>
      </c>
      <c r="I312" t="s">
        <v>1218</v>
      </c>
      <c r="J312" t="s">
        <v>1219</v>
      </c>
      <c r="K312" t="s">
        <v>1220</v>
      </c>
      <c r="L312">
        <v>1368</v>
      </c>
      <c r="N312">
        <v>1011</v>
      </c>
      <c r="O312" t="s">
        <v>1096</v>
      </c>
      <c r="P312" t="s">
        <v>1096</v>
      </c>
      <c r="Q312">
        <v>1</v>
      </c>
      <c r="W312">
        <v>0</v>
      </c>
      <c r="X312">
        <v>-53362720</v>
      </c>
      <c r="Y312">
        <v>1.875</v>
      </c>
      <c r="AA312">
        <v>0</v>
      </c>
      <c r="AB312">
        <v>2.7</v>
      </c>
      <c r="AC312">
        <v>0</v>
      </c>
      <c r="AD312">
        <v>0</v>
      </c>
      <c r="AE312">
        <v>0</v>
      </c>
      <c r="AF312">
        <v>2.7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1.5</v>
      </c>
      <c r="AU312" t="s">
        <v>96</v>
      </c>
      <c r="AV312">
        <v>0</v>
      </c>
      <c r="AW312">
        <v>2</v>
      </c>
      <c r="AX312">
        <v>16689857</v>
      </c>
      <c r="AY312">
        <v>1</v>
      </c>
      <c r="AZ312">
        <v>0</v>
      </c>
      <c r="BA312">
        <v>304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Y312*Source!I160</f>
        <v>0.16818749999999999</v>
      </c>
      <c r="CY312">
        <f>AB312</f>
        <v>2.7</v>
      </c>
      <c r="CZ312">
        <f>AF312</f>
        <v>2.7</v>
      </c>
      <c r="DA312">
        <f>AJ312</f>
        <v>1</v>
      </c>
      <c r="DB312">
        <v>0</v>
      </c>
    </row>
    <row r="313" spans="1:106" x14ac:dyDescent="0.2">
      <c r="A313">
        <f>ROW(Source!A160)</f>
        <v>160</v>
      </c>
      <c r="B313">
        <v>16688585</v>
      </c>
      <c r="C313">
        <v>16689839</v>
      </c>
      <c r="D313">
        <v>15165310</v>
      </c>
      <c r="E313">
        <v>1</v>
      </c>
      <c r="F313">
        <v>1</v>
      </c>
      <c r="G313">
        <v>1</v>
      </c>
      <c r="H313">
        <v>3</v>
      </c>
      <c r="I313" t="s">
        <v>1221</v>
      </c>
      <c r="J313" t="s">
        <v>1222</v>
      </c>
      <c r="K313" t="s">
        <v>1223</v>
      </c>
      <c r="L313">
        <v>1348</v>
      </c>
      <c r="N313">
        <v>1009</v>
      </c>
      <c r="O313" t="s">
        <v>86</v>
      </c>
      <c r="P313" t="s">
        <v>86</v>
      </c>
      <c r="Q313">
        <v>1000</v>
      </c>
      <c r="W313">
        <v>0</v>
      </c>
      <c r="X313">
        <v>-1006529954</v>
      </c>
      <c r="Y313">
        <v>8.0000000000000002E-3</v>
      </c>
      <c r="AA313">
        <v>1160</v>
      </c>
      <c r="AB313">
        <v>0</v>
      </c>
      <c r="AC313">
        <v>0</v>
      </c>
      <c r="AD313">
        <v>0</v>
      </c>
      <c r="AE313">
        <v>1160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8.0000000000000002E-3</v>
      </c>
      <c r="AU313" t="s">
        <v>6</v>
      </c>
      <c r="AV313">
        <v>0</v>
      </c>
      <c r="AW313">
        <v>2</v>
      </c>
      <c r="AX313">
        <v>16689858</v>
      </c>
      <c r="AY313">
        <v>1</v>
      </c>
      <c r="AZ313">
        <v>0</v>
      </c>
      <c r="BA313">
        <v>305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Y313*Source!I160</f>
        <v>7.1759999999999999E-4</v>
      </c>
      <c r="CY313">
        <f t="shared" ref="CY313:CY318" si="30">AA313</f>
        <v>1160</v>
      </c>
      <c r="CZ313">
        <f t="shared" ref="CZ313:CZ318" si="31">AE313</f>
        <v>1160</v>
      </c>
      <c r="DA313">
        <f t="shared" ref="DA313:DA318" si="32">AI313</f>
        <v>1</v>
      </c>
      <c r="DB313">
        <v>0</v>
      </c>
    </row>
    <row r="314" spans="1:106" x14ac:dyDescent="0.2">
      <c r="A314">
        <f>ROW(Source!A160)</f>
        <v>160</v>
      </c>
      <c r="B314">
        <v>16688585</v>
      </c>
      <c r="C314">
        <v>16689839</v>
      </c>
      <c r="D314">
        <v>15165346</v>
      </c>
      <c r="E314">
        <v>1</v>
      </c>
      <c r="F314">
        <v>1</v>
      </c>
      <c r="G314">
        <v>1</v>
      </c>
      <c r="H314">
        <v>3</v>
      </c>
      <c r="I314" t="s">
        <v>1224</v>
      </c>
      <c r="J314" t="s">
        <v>1225</v>
      </c>
      <c r="K314" t="s">
        <v>1226</v>
      </c>
      <c r="L314">
        <v>1348</v>
      </c>
      <c r="N314">
        <v>1009</v>
      </c>
      <c r="O314" t="s">
        <v>86</v>
      </c>
      <c r="P314" t="s">
        <v>86</v>
      </c>
      <c r="Q314">
        <v>1000</v>
      </c>
      <c r="W314">
        <v>0</v>
      </c>
      <c r="X314">
        <v>243290531</v>
      </c>
      <c r="Y314">
        <v>1.9E-2</v>
      </c>
      <c r="AA314">
        <v>1525.5</v>
      </c>
      <c r="AB314">
        <v>0</v>
      </c>
      <c r="AC314">
        <v>0</v>
      </c>
      <c r="AD314">
        <v>0</v>
      </c>
      <c r="AE314">
        <v>1525.5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1.9E-2</v>
      </c>
      <c r="AU314" t="s">
        <v>6</v>
      </c>
      <c r="AV314">
        <v>0</v>
      </c>
      <c r="AW314">
        <v>2</v>
      </c>
      <c r="AX314">
        <v>16689859</v>
      </c>
      <c r="AY314">
        <v>1</v>
      </c>
      <c r="AZ314">
        <v>0</v>
      </c>
      <c r="BA314">
        <v>306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Y314*Source!I160</f>
        <v>1.7043E-3</v>
      </c>
      <c r="CY314">
        <f t="shared" si="30"/>
        <v>1525.5</v>
      </c>
      <c r="CZ314">
        <f t="shared" si="31"/>
        <v>1525.5</v>
      </c>
      <c r="DA314">
        <f t="shared" si="32"/>
        <v>1</v>
      </c>
      <c r="DB314">
        <v>0</v>
      </c>
    </row>
    <row r="315" spans="1:106" x14ac:dyDescent="0.2">
      <c r="A315">
        <f>ROW(Source!A160)</f>
        <v>160</v>
      </c>
      <c r="B315">
        <v>16688585</v>
      </c>
      <c r="C315">
        <v>16689839</v>
      </c>
      <c r="D315">
        <v>15165348</v>
      </c>
      <c r="E315">
        <v>1</v>
      </c>
      <c r="F315">
        <v>1</v>
      </c>
      <c r="G315">
        <v>1</v>
      </c>
      <c r="H315">
        <v>3</v>
      </c>
      <c r="I315" t="s">
        <v>1227</v>
      </c>
      <c r="J315" t="s">
        <v>1228</v>
      </c>
      <c r="K315" t="s">
        <v>1229</v>
      </c>
      <c r="L315">
        <v>1348</v>
      </c>
      <c r="N315">
        <v>1009</v>
      </c>
      <c r="O315" t="s">
        <v>86</v>
      </c>
      <c r="P315" t="s">
        <v>86</v>
      </c>
      <c r="Q315">
        <v>1000</v>
      </c>
      <c r="W315">
        <v>0</v>
      </c>
      <c r="X315">
        <v>110322092</v>
      </c>
      <c r="Y315">
        <v>0.157</v>
      </c>
      <c r="AA315">
        <v>1383.1</v>
      </c>
      <c r="AB315">
        <v>0</v>
      </c>
      <c r="AC315">
        <v>0</v>
      </c>
      <c r="AD315">
        <v>0</v>
      </c>
      <c r="AE315">
        <v>1383.1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0.157</v>
      </c>
      <c r="AU315" t="s">
        <v>6</v>
      </c>
      <c r="AV315">
        <v>0</v>
      </c>
      <c r="AW315">
        <v>2</v>
      </c>
      <c r="AX315">
        <v>16689860</v>
      </c>
      <c r="AY315">
        <v>1</v>
      </c>
      <c r="AZ315">
        <v>0</v>
      </c>
      <c r="BA315">
        <v>307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Y315*Source!I160</f>
        <v>1.4082900000000001E-2</v>
      </c>
      <c r="CY315">
        <f t="shared" si="30"/>
        <v>1383.1</v>
      </c>
      <c r="CZ315">
        <f t="shared" si="31"/>
        <v>1383.1</v>
      </c>
      <c r="DA315">
        <f t="shared" si="32"/>
        <v>1</v>
      </c>
      <c r="DB315">
        <v>0</v>
      </c>
    </row>
    <row r="316" spans="1:106" x14ac:dyDescent="0.2">
      <c r="A316">
        <f>ROW(Source!A160)</f>
        <v>160</v>
      </c>
      <c r="B316">
        <v>16688585</v>
      </c>
      <c r="C316">
        <v>16689839</v>
      </c>
      <c r="D316">
        <v>15165532</v>
      </c>
      <c r="E316">
        <v>1</v>
      </c>
      <c r="F316">
        <v>1</v>
      </c>
      <c r="G316">
        <v>1</v>
      </c>
      <c r="H316">
        <v>3</v>
      </c>
      <c r="I316" t="s">
        <v>1230</v>
      </c>
      <c r="J316" t="s">
        <v>1231</v>
      </c>
      <c r="K316" t="s">
        <v>1232</v>
      </c>
      <c r="L316">
        <v>1348</v>
      </c>
      <c r="N316">
        <v>1009</v>
      </c>
      <c r="O316" t="s">
        <v>86</v>
      </c>
      <c r="P316" t="s">
        <v>86</v>
      </c>
      <c r="Q316">
        <v>1000</v>
      </c>
      <c r="W316">
        <v>0</v>
      </c>
      <c r="X316">
        <v>-1414849288</v>
      </c>
      <c r="Y316">
        <v>5.7000000000000002E-2</v>
      </c>
      <c r="AA316">
        <v>6143.8</v>
      </c>
      <c r="AB316">
        <v>0</v>
      </c>
      <c r="AC316">
        <v>0</v>
      </c>
      <c r="AD316">
        <v>0</v>
      </c>
      <c r="AE316">
        <v>6143.8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5.7000000000000002E-2</v>
      </c>
      <c r="AU316" t="s">
        <v>6</v>
      </c>
      <c r="AV316">
        <v>0</v>
      </c>
      <c r="AW316">
        <v>2</v>
      </c>
      <c r="AX316">
        <v>16689861</v>
      </c>
      <c r="AY316">
        <v>1</v>
      </c>
      <c r="AZ316">
        <v>0</v>
      </c>
      <c r="BA316">
        <v>308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Y316*Source!I160</f>
        <v>5.1129000000000001E-3</v>
      </c>
      <c r="CY316">
        <f t="shared" si="30"/>
        <v>6143.8</v>
      </c>
      <c r="CZ316">
        <f t="shared" si="31"/>
        <v>6143.8</v>
      </c>
      <c r="DA316">
        <f t="shared" si="32"/>
        <v>1</v>
      </c>
      <c r="DB316">
        <v>0</v>
      </c>
    </row>
    <row r="317" spans="1:106" x14ac:dyDescent="0.2">
      <c r="A317">
        <f>ROW(Source!A160)</f>
        <v>160</v>
      </c>
      <c r="B317">
        <v>16688585</v>
      </c>
      <c r="C317">
        <v>16689839</v>
      </c>
      <c r="D317">
        <v>15167803</v>
      </c>
      <c r="E317">
        <v>1</v>
      </c>
      <c r="F317">
        <v>1</v>
      </c>
      <c r="G317">
        <v>1</v>
      </c>
      <c r="H317">
        <v>3</v>
      </c>
      <c r="I317" t="s">
        <v>1233</v>
      </c>
      <c r="J317" t="s">
        <v>1234</v>
      </c>
      <c r="K317" t="s">
        <v>1235</v>
      </c>
      <c r="L317">
        <v>1348</v>
      </c>
      <c r="N317">
        <v>1009</v>
      </c>
      <c r="O317" t="s">
        <v>86</v>
      </c>
      <c r="P317" t="s">
        <v>86</v>
      </c>
      <c r="Q317">
        <v>1000</v>
      </c>
      <c r="W317">
        <v>0</v>
      </c>
      <c r="X317">
        <v>-956606579</v>
      </c>
      <c r="Y317">
        <v>0.125</v>
      </c>
      <c r="AA317">
        <v>688.8</v>
      </c>
      <c r="AB317">
        <v>0</v>
      </c>
      <c r="AC317">
        <v>0</v>
      </c>
      <c r="AD317">
        <v>0</v>
      </c>
      <c r="AE317">
        <v>688.8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0.125</v>
      </c>
      <c r="AU317" t="s">
        <v>6</v>
      </c>
      <c r="AV317">
        <v>0</v>
      </c>
      <c r="AW317">
        <v>2</v>
      </c>
      <c r="AX317">
        <v>16689862</v>
      </c>
      <c r="AY317">
        <v>1</v>
      </c>
      <c r="AZ317">
        <v>0</v>
      </c>
      <c r="BA317">
        <v>309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Y317*Source!I160</f>
        <v>1.12125E-2</v>
      </c>
      <c r="CY317">
        <f t="shared" si="30"/>
        <v>688.8</v>
      </c>
      <c r="CZ317">
        <f t="shared" si="31"/>
        <v>688.8</v>
      </c>
      <c r="DA317">
        <f t="shared" si="32"/>
        <v>1</v>
      </c>
      <c r="DB317">
        <v>0</v>
      </c>
    </row>
    <row r="318" spans="1:106" x14ac:dyDescent="0.2">
      <c r="A318">
        <f>ROW(Source!A160)</f>
        <v>160</v>
      </c>
      <c r="B318">
        <v>16688585</v>
      </c>
      <c r="C318">
        <v>16689839</v>
      </c>
      <c r="D318">
        <v>15171018</v>
      </c>
      <c r="E318">
        <v>1</v>
      </c>
      <c r="F318">
        <v>1</v>
      </c>
      <c r="G318">
        <v>1</v>
      </c>
      <c r="H318">
        <v>3</v>
      </c>
      <c r="I318" t="s">
        <v>1128</v>
      </c>
      <c r="J318" t="s">
        <v>1129</v>
      </c>
      <c r="K318" t="s">
        <v>1130</v>
      </c>
      <c r="L318">
        <v>1346</v>
      </c>
      <c r="N318">
        <v>1009</v>
      </c>
      <c r="O318" t="s">
        <v>90</v>
      </c>
      <c r="P318" t="s">
        <v>90</v>
      </c>
      <c r="Q318">
        <v>1</v>
      </c>
      <c r="W318">
        <v>0</v>
      </c>
      <c r="X318">
        <v>813963326</v>
      </c>
      <c r="Y318">
        <v>0.5</v>
      </c>
      <c r="AA318">
        <v>1.82</v>
      </c>
      <c r="AB318">
        <v>0</v>
      </c>
      <c r="AC318">
        <v>0</v>
      </c>
      <c r="AD318">
        <v>0</v>
      </c>
      <c r="AE318">
        <v>1.82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0.5</v>
      </c>
      <c r="AU318" t="s">
        <v>6</v>
      </c>
      <c r="AV318">
        <v>0</v>
      </c>
      <c r="AW318">
        <v>2</v>
      </c>
      <c r="AX318">
        <v>16689863</v>
      </c>
      <c r="AY318">
        <v>1</v>
      </c>
      <c r="AZ318">
        <v>0</v>
      </c>
      <c r="BA318">
        <v>310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Y318*Source!I160</f>
        <v>4.4850000000000001E-2</v>
      </c>
      <c r="CY318">
        <f t="shared" si="30"/>
        <v>1.82</v>
      </c>
      <c r="CZ318">
        <f t="shared" si="31"/>
        <v>1.82</v>
      </c>
      <c r="DA318">
        <f t="shared" si="32"/>
        <v>1</v>
      </c>
      <c r="DB318">
        <v>0</v>
      </c>
    </row>
    <row r="319" spans="1:106" x14ac:dyDescent="0.2">
      <c r="A319">
        <f>ROW(Source!A161)</f>
        <v>161</v>
      </c>
      <c r="B319">
        <v>16688586</v>
      </c>
      <c r="C319">
        <v>16689839</v>
      </c>
      <c r="D319">
        <v>15435695</v>
      </c>
      <c r="E319">
        <v>1</v>
      </c>
      <c r="F319">
        <v>1</v>
      </c>
      <c r="G319">
        <v>1</v>
      </c>
      <c r="H319">
        <v>1</v>
      </c>
      <c r="I319" t="s">
        <v>1213</v>
      </c>
      <c r="J319" t="s">
        <v>6</v>
      </c>
      <c r="K319" t="s">
        <v>1214</v>
      </c>
      <c r="L319">
        <v>1191</v>
      </c>
      <c r="N319">
        <v>1013</v>
      </c>
      <c r="O319" t="s">
        <v>1090</v>
      </c>
      <c r="P319" t="s">
        <v>1090</v>
      </c>
      <c r="Q319">
        <v>1</v>
      </c>
      <c r="W319">
        <v>0</v>
      </c>
      <c r="X319">
        <v>1881689430</v>
      </c>
      <c r="Y319">
        <v>31.015499999999996</v>
      </c>
      <c r="AA319">
        <v>0</v>
      </c>
      <c r="AB319">
        <v>0</v>
      </c>
      <c r="AC319">
        <v>0</v>
      </c>
      <c r="AD319">
        <v>78</v>
      </c>
      <c r="AE319">
        <v>0</v>
      </c>
      <c r="AF319">
        <v>0</v>
      </c>
      <c r="AG319">
        <v>0</v>
      </c>
      <c r="AH319">
        <v>10.94</v>
      </c>
      <c r="AI319">
        <v>1</v>
      </c>
      <c r="AJ319">
        <v>1</v>
      </c>
      <c r="AK319">
        <v>1</v>
      </c>
      <c r="AL319">
        <v>7.13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26.97</v>
      </c>
      <c r="AU319" t="s">
        <v>97</v>
      </c>
      <c r="AV319">
        <v>1</v>
      </c>
      <c r="AW319">
        <v>2</v>
      </c>
      <c r="AX319">
        <v>16689852</v>
      </c>
      <c r="AY319">
        <v>1</v>
      </c>
      <c r="AZ319">
        <v>0</v>
      </c>
      <c r="BA319">
        <v>311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Y319*Source!I161</f>
        <v>2.7820903499999998</v>
      </c>
      <c r="CY319">
        <f>AD319</f>
        <v>78</v>
      </c>
      <c r="CZ319">
        <f>AH319</f>
        <v>10.94</v>
      </c>
      <c r="DA319">
        <f>AL319</f>
        <v>7.13</v>
      </c>
      <c r="DB319">
        <v>0</v>
      </c>
    </row>
    <row r="320" spans="1:106" x14ac:dyDescent="0.2">
      <c r="A320">
        <f>ROW(Source!A161)</f>
        <v>161</v>
      </c>
      <c r="B320">
        <v>16688586</v>
      </c>
      <c r="C320">
        <v>16689839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1091</v>
      </c>
      <c r="J320" t="s">
        <v>6</v>
      </c>
      <c r="K320" t="s">
        <v>1092</v>
      </c>
      <c r="L320">
        <v>1191</v>
      </c>
      <c r="N320">
        <v>1013</v>
      </c>
      <c r="O320" t="s">
        <v>1090</v>
      </c>
      <c r="P320" t="s">
        <v>1090</v>
      </c>
      <c r="Q320">
        <v>1</v>
      </c>
      <c r="W320">
        <v>0</v>
      </c>
      <c r="X320">
        <v>-1417349443</v>
      </c>
      <c r="Y320">
        <v>0.43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7.13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0.43</v>
      </c>
      <c r="AU320" t="s">
        <v>6</v>
      </c>
      <c r="AV320">
        <v>2</v>
      </c>
      <c r="AW320">
        <v>2</v>
      </c>
      <c r="AX320">
        <v>16689853</v>
      </c>
      <c r="AY320">
        <v>1</v>
      </c>
      <c r="AZ320">
        <v>2048</v>
      </c>
      <c r="BA320">
        <v>312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Y320*Source!I161</f>
        <v>3.8571000000000001E-2</v>
      </c>
      <c r="CY320">
        <f>AD320</f>
        <v>0</v>
      </c>
      <c r="CZ320">
        <f>AH320</f>
        <v>0</v>
      </c>
      <c r="DA320">
        <f>AL320</f>
        <v>1</v>
      </c>
      <c r="DB320">
        <v>0</v>
      </c>
    </row>
    <row r="321" spans="1:106" x14ac:dyDescent="0.2">
      <c r="A321">
        <f>ROW(Source!A161)</f>
        <v>161</v>
      </c>
      <c r="B321">
        <v>16688586</v>
      </c>
      <c r="C321">
        <v>16689839</v>
      </c>
      <c r="D321">
        <v>15247974</v>
      </c>
      <c r="E321">
        <v>1</v>
      </c>
      <c r="F321">
        <v>1</v>
      </c>
      <c r="G321">
        <v>1</v>
      </c>
      <c r="H321">
        <v>2</v>
      </c>
      <c r="I321" t="s">
        <v>1093</v>
      </c>
      <c r="J321" t="s">
        <v>1094</v>
      </c>
      <c r="K321" t="s">
        <v>1095</v>
      </c>
      <c r="L321">
        <v>1368</v>
      </c>
      <c r="N321">
        <v>1011</v>
      </c>
      <c r="O321" t="s">
        <v>1096</v>
      </c>
      <c r="P321" t="s">
        <v>1096</v>
      </c>
      <c r="Q321">
        <v>1</v>
      </c>
      <c r="W321">
        <v>0</v>
      </c>
      <c r="X321">
        <v>1188625873</v>
      </c>
      <c r="Y321">
        <v>0.22499999999999998</v>
      </c>
      <c r="AA321">
        <v>0</v>
      </c>
      <c r="AB321">
        <v>222.88</v>
      </c>
      <c r="AC321">
        <v>13.5</v>
      </c>
      <c r="AD321">
        <v>0</v>
      </c>
      <c r="AE321">
        <v>0</v>
      </c>
      <c r="AF321">
        <v>31.26</v>
      </c>
      <c r="AG321">
        <v>13.5</v>
      </c>
      <c r="AH321">
        <v>0</v>
      </c>
      <c r="AI321">
        <v>1</v>
      </c>
      <c r="AJ321">
        <v>7.13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0.18</v>
      </c>
      <c r="AU321" t="s">
        <v>96</v>
      </c>
      <c r="AV321">
        <v>0</v>
      </c>
      <c r="AW321">
        <v>2</v>
      </c>
      <c r="AX321">
        <v>16689854</v>
      </c>
      <c r="AY321">
        <v>1</v>
      </c>
      <c r="AZ321">
        <v>0</v>
      </c>
      <c r="BA321">
        <v>313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Y321*Source!I161</f>
        <v>2.0182499999999999E-2</v>
      </c>
      <c r="CY321">
        <f>AB321</f>
        <v>222.88</v>
      </c>
      <c r="CZ321">
        <f>AF321</f>
        <v>31.26</v>
      </c>
      <c r="DA321">
        <f>AJ321</f>
        <v>7.13</v>
      </c>
      <c r="DB321">
        <v>0</v>
      </c>
    </row>
    <row r="322" spans="1:106" x14ac:dyDescent="0.2">
      <c r="A322">
        <f>ROW(Source!A161)</f>
        <v>161</v>
      </c>
      <c r="B322">
        <v>16688586</v>
      </c>
      <c r="C322">
        <v>16689839</v>
      </c>
      <c r="D322">
        <v>15248306</v>
      </c>
      <c r="E322">
        <v>1</v>
      </c>
      <c r="F322">
        <v>1</v>
      </c>
      <c r="G322">
        <v>1</v>
      </c>
      <c r="H322">
        <v>2</v>
      </c>
      <c r="I322" t="s">
        <v>1215</v>
      </c>
      <c r="J322" t="s">
        <v>1216</v>
      </c>
      <c r="K322" t="s">
        <v>1217</v>
      </c>
      <c r="L322">
        <v>1368</v>
      </c>
      <c r="N322">
        <v>1011</v>
      </c>
      <c r="O322" t="s">
        <v>1096</v>
      </c>
      <c r="P322" t="s">
        <v>1096</v>
      </c>
      <c r="Q322">
        <v>1</v>
      </c>
      <c r="W322">
        <v>0</v>
      </c>
      <c r="X322">
        <v>520357435</v>
      </c>
      <c r="Y322">
        <v>5.4625000000000004</v>
      </c>
      <c r="AA322">
        <v>0</v>
      </c>
      <c r="AB322">
        <v>213.9</v>
      </c>
      <c r="AC322">
        <v>0</v>
      </c>
      <c r="AD322">
        <v>0</v>
      </c>
      <c r="AE322">
        <v>0</v>
      </c>
      <c r="AF322">
        <v>30</v>
      </c>
      <c r="AG322">
        <v>0</v>
      </c>
      <c r="AH322">
        <v>0</v>
      </c>
      <c r="AI322">
        <v>1</v>
      </c>
      <c r="AJ322">
        <v>7.13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4.37</v>
      </c>
      <c r="AU322" t="s">
        <v>96</v>
      </c>
      <c r="AV322">
        <v>0</v>
      </c>
      <c r="AW322">
        <v>2</v>
      </c>
      <c r="AX322">
        <v>16689855</v>
      </c>
      <c r="AY322">
        <v>1</v>
      </c>
      <c r="AZ322">
        <v>0</v>
      </c>
      <c r="BA322">
        <v>314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Y322*Source!I161</f>
        <v>0.48998625000000007</v>
      </c>
      <c r="CY322">
        <f>AB322</f>
        <v>213.9</v>
      </c>
      <c r="CZ322">
        <f>AF322</f>
        <v>30</v>
      </c>
      <c r="DA322">
        <f>AJ322</f>
        <v>7.13</v>
      </c>
      <c r="DB322">
        <v>0</v>
      </c>
    </row>
    <row r="323" spans="1:106" x14ac:dyDescent="0.2">
      <c r="A323">
        <f>ROW(Source!A161)</f>
        <v>161</v>
      </c>
      <c r="B323">
        <v>16688586</v>
      </c>
      <c r="C323">
        <v>16689839</v>
      </c>
      <c r="D323">
        <v>15249073</v>
      </c>
      <c r="E323">
        <v>1</v>
      </c>
      <c r="F323">
        <v>1</v>
      </c>
      <c r="G323">
        <v>1</v>
      </c>
      <c r="H323">
        <v>2</v>
      </c>
      <c r="I323" t="s">
        <v>1099</v>
      </c>
      <c r="J323" t="s">
        <v>1100</v>
      </c>
      <c r="K323" t="s">
        <v>1101</v>
      </c>
      <c r="L323">
        <v>1368</v>
      </c>
      <c r="N323">
        <v>1011</v>
      </c>
      <c r="O323" t="s">
        <v>1096</v>
      </c>
      <c r="P323" t="s">
        <v>1096</v>
      </c>
      <c r="Q323">
        <v>1</v>
      </c>
      <c r="W323">
        <v>0</v>
      </c>
      <c r="X323">
        <v>1372534845</v>
      </c>
      <c r="Y323">
        <v>0.3125</v>
      </c>
      <c r="AA323">
        <v>0</v>
      </c>
      <c r="AB323">
        <v>468.51</v>
      </c>
      <c r="AC323">
        <v>11.6</v>
      </c>
      <c r="AD323">
        <v>0</v>
      </c>
      <c r="AE323">
        <v>0</v>
      </c>
      <c r="AF323">
        <v>65.709999999999994</v>
      </c>
      <c r="AG323">
        <v>11.6</v>
      </c>
      <c r="AH323">
        <v>0</v>
      </c>
      <c r="AI323">
        <v>1</v>
      </c>
      <c r="AJ323">
        <v>7.13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6</v>
      </c>
      <c r="AT323">
        <v>0.25</v>
      </c>
      <c r="AU323" t="s">
        <v>96</v>
      </c>
      <c r="AV323">
        <v>0</v>
      </c>
      <c r="AW323">
        <v>2</v>
      </c>
      <c r="AX323">
        <v>16689856</v>
      </c>
      <c r="AY323">
        <v>1</v>
      </c>
      <c r="AZ323">
        <v>0</v>
      </c>
      <c r="BA323">
        <v>315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Y323*Source!I161</f>
        <v>2.8031250000000001E-2</v>
      </c>
      <c r="CY323">
        <f>AB323</f>
        <v>468.51</v>
      </c>
      <c r="CZ323">
        <f>AF323</f>
        <v>65.709999999999994</v>
      </c>
      <c r="DA323">
        <f>AJ323</f>
        <v>7.13</v>
      </c>
      <c r="DB323">
        <v>0</v>
      </c>
    </row>
    <row r="324" spans="1:106" x14ac:dyDescent="0.2">
      <c r="A324">
        <f>ROW(Source!A161)</f>
        <v>161</v>
      </c>
      <c r="B324">
        <v>16688586</v>
      </c>
      <c r="C324">
        <v>16689839</v>
      </c>
      <c r="D324">
        <v>15250226</v>
      </c>
      <c r="E324">
        <v>1</v>
      </c>
      <c r="F324">
        <v>1</v>
      </c>
      <c r="G324">
        <v>1</v>
      </c>
      <c r="H324">
        <v>2</v>
      </c>
      <c r="I324" t="s">
        <v>1218</v>
      </c>
      <c r="J324" t="s">
        <v>1219</v>
      </c>
      <c r="K324" t="s">
        <v>1220</v>
      </c>
      <c r="L324">
        <v>1368</v>
      </c>
      <c r="N324">
        <v>1011</v>
      </c>
      <c r="O324" t="s">
        <v>1096</v>
      </c>
      <c r="P324" t="s">
        <v>1096</v>
      </c>
      <c r="Q324">
        <v>1</v>
      </c>
      <c r="W324">
        <v>0</v>
      </c>
      <c r="X324">
        <v>-53362720</v>
      </c>
      <c r="Y324">
        <v>1.875</v>
      </c>
      <c r="AA324">
        <v>0</v>
      </c>
      <c r="AB324">
        <v>19.25</v>
      </c>
      <c r="AC324">
        <v>0</v>
      </c>
      <c r="AD324">
        <v>0</v>
      </c>
      <c r="AE324">
        <v>0</v>
      </c>
      <c r="AF324">
        <v>2.7</v>
      </c>
      <c r="AG324">
        <v>0</v>
      </c>
      <c r="AH324">
        <v>0</v>
      </c>
      <c r="AI324">
        <v>1</v>
      </c>
      <c r="AJ324">
        <v>7.13</v>
      </c>
      <c r="AK324">
        <v>1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6</v>
      </c>
      <c r="AT324">
        <v>1.5</v>
      </c>
      <c r="AU324" t="s">
        <v>96</v>
      </c>
      <c r="AV324">
        <v>0</v>
      </c>
      <c r="AW324">
        <v>2</v>
      </c>
      <c r="AX324">
        <v>16689857</v>
      </c>
      <c r="AY324">
        <v>1</v>
      </c>
      <c r="AZ324">
        <v>0</v>
      </c>
      <c r="BA324">
        <v>316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Y324*Source!I161</f>
        <v>0.16818749999999999</v>
      </c>
      <c r="CY324">
        <f>AB324</f>
        <v>19.25</v>
      </c>
      <c r="CZ324">
        <f>AF324</f>
        <v>2.7</v>
      </c>
      <c r="DA324">
        <f>AJ324</f>
        <v>7.13</v>
      </c>
      <c r="DB324">
        <v>0</v>
      </c>
    </row>
    <row r="325" spans="1:106" x14ac:dyDescent="0.2">
      <c r="A325">
        <f>ROW(Source!A161)</f>
        <v>161</v>
      </c>
      <c r="B325">
        <v>16688586</v>
      </c>
      <c r="C325">
        <v>16689839</v>
      </c>
      <c r="D325">
        <v>15165310</v>
      </c>
      <c r="E325">
        <v>1</v>
      </c>
      <c r="F325">
        <v>1</v>
      </c>
      <c r="G325">
        <v>1</v>
      </c>
      <c r="H325">
        <v>3</v>
      </c>
      <c r="I325" t="s">
        <v>1221</v>
      </c>
      <c r="J325" t="s">
        <v>1222</v>
      </c>
      <c r="K325" t="s">
        <v>1223</v>
      </c>
      <c r="L325">
        <v>1348</v>
      </c>
      <c r="N325">
        <v>1009</v>
      </c>
      <c r="O325" t="s">
        <v>86</v>
      </c>
      <c r="P325" t="s">
        <v>86</v>
      </c>
      <c r="Q325">
        <v>1000</v>
      </c>
      <c r="W325">
        <v>0</v>
      </c>
      <c r="X325">
        <v>-1006529954</v>
      </c>
      <c r="Y325">
        <v>8.0000000000000002E-3</v>
      </c>
      <c r="AA325">
        <v>8270.7999999999993</v>
      </c>
      <c r="AB325">
        <v>0</v>
      </c>
      <c r="AC325">
        <v>0</v>
      </c>
      <c r="AD325">
        <v>0</v>
      </c>
      <c r="AE325">
        <v>1160</v>
      </c>
      <c r="AF325">
        <v>0</v>
      </c>
      <c r="AG325">
        <v>0</v>
      </c>
      <c r="AH325">
        <v>0</v>
      </c>
      <c r="AI325">
        <v>7.13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8.0000000000000002E-3</v>
      </c>
      <c r="AU325" t="s">
        <v>6</v>
      </c>
      <c r="AV325">
        <v>0</v>
      </c>
      <c r="AW325">
        <v>2</v>
      </c>
      <c r="AX325">
        <v>16689858</v>
      </c>
      <c r="AY325">
        <v>1</v>
      </c>
      <c r="AZ325">
        <v>0</v>
      </c>
      <c r="BA325">
        <v>317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Y325*Source!I161</f>
        <v>7.1759999999999999E-4</v>
      </c>
      <c r="CY325">
        <f t="shared" ref="CY325:CY330" si="33">AA325</f>
        <v>8270.7999999999993</v>
      </c>
      <c r="CZ325">
        <f t="shared" ref="CZ325:CZ330" si="34">AE325</f>
        <v>1160</v>
      </c>
      <c r="DA325">
        <f t="shared" ref="DA325:DA330" si="35">AI325</f>
        <v>7.13</v>
      </c>
      <c r="DB325">
        <v>0</v>
      </c>
    </row>
    <row r="326" spans="1:106" x14ac:dyDescent="0.2">
      <c r="A326">
        <f>ROW(Source!A161)</f>
        <v>161</v>
      </c>
      <c r="B326">
        <v>16688586</v>
      </c>
      <c r="C326">
        <v>16689839</v>
      </c>
      <c r="D326">
        <v>15165346</v>
      </c>
      <c r="E326">
        <v>1</v>
      </c>
      <c r="F326">
        <v>1</v>
      </c>
      <c r="G326">
        <v>1</v>
      </c>
      <c r="H326">
        <v>3</v>
      </c>
      <c r="I326" t="s">
        <v>1224</v>
      </c>
      <c r="J326" t="s">
        <v>1225</v>
      </c>
      <c r="K326" t="s">
        <v>1226</v>
      </c>
      <c r="L326">
        <v>1348</v>
      </c>
      <c r="N326">
        <v>1009</v>
      </c>
      <c r="O326" t="s">
        <v>86</v>
      </c>
      <c r="P326" t="s">
        <v>86</v>
      </c>
      <c r="Q326">
        <v>1000</v>
      </c>
      <c r="W326">
        <v>0</v>
      </c>
      <c r="X326">
        <v>243290531</v>
      </c>
      <c r="Y326">
        <v>1.9E-2</v>
      </c>
      <c r="AA326">
        <v>10876.82</v>
      </c>
      <c r="AB326">
        <v>0</v>
      </c>
      <c r="AC326">
        <v>0</v>
      </c>
      <c r="AD326">
        <v>0</v>
      </c>
      <c r="AE326">
        <v>1525.5</v>
      </c>
      <c r="AF326">
        <v>0</v>
      </c>
      <c r="AG326">
        <v>0</v>
      </c>
      <c r="AH326">
        <v>0</v>
      </c>
      <c r="AI326">
        <v>7.13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1.9E-2</v>
      </c>
      <c r="AU326" t="s">
        <v>6</v>
      </c>
      <c r="AV326">
        <v>0</v>
      </c>
      <c r="AW326">
        <v>2</v>
      </c>
      <c r="AX326">
        <v>16689859</v>
      </c>
      <c r="AY326">
        <v>1</v>
      </c>
      <c r="AZ326">
        <v>0</v>
      </c>
      <c r="BA326">
        <v>318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Y326*Source!I161</f>
        <v>1.7043E-3</v>
      </c>
      <c r="CY326">
        <f t="shared" si="33"/>
        <v>10876.82</v>
      </c>
      <c r="CZ326">
        <f t="shared" si="34"/>
        <v>1525.5</v>
      </c>
      <c r="DA326">
        <f t="shared" si="35"/>
        <v>7.13</v>
      </c>
      <c r="DB326">
        <v>0</v>
      </c>
    </row>
    <row r="327" spans="1:106" x14ac:dyDescent="0.2">
      <c r="A327">
        <f>ROW(Source!A161)</f>
        <v>161</v>
      </c>
      <c r="B327">
        <v>16688586</v>
      </c>
      <c r="C327">
        <v>16689839</v>
      </c>
      <c r="D327">
        <v>15165348</v>
      </c>
      <c r="E327">
        <v>1</v>
      </c>
      <c r="F327">
        <v>1</v>
      </c>
      <c r="G327">
        <v>1</v>
      </c>
      <c r="H327">
        <v>3</v>
      </c>
      <c r="I327" t="s">
        <v>1227</v>
      </c>
      <c r="J327" t="s">
        <v>1228</v>
      </c>
      <c r="K327" t="s">
        <v>1229</v>
      </c>
      <c r="L327">
        <v>1348</v>
      </c>
      <c r="N327">
        <v>1009</v>
      </c>
      <c r="O327" t="s">
        <v>86</v>
      </c>
      <c r="P327" t="s">
        <v>86</v>
      </c>
      <c r="Q327">
        <v>1000</v>
      </c>
      <c r="W327">
        <v>0</v>
      </c>
      <c r="X327">
        <v>110322092</v>
      </c>
      <c r="Y327">
        <v>0.157</v>
      </c>
      <c r="AA327">
        <v>9861.5</v>
      </c>
      <c r="AB327">
        <v>0</v>
      </c>
      <c r="AC327">
        <v>0</v>
      </c>
      <c r="AD327">
        <v>0</v>
      </c>
      <c r="AE327">
        <v>1383.1</v>
      </c>
      <c r="AF327">
        <v>0</v>
      </c>
      <c r="AG327">
        <v>0</v>
      </c>
      <c r="AH327">
        <v>0</v>
      </c>
      <c r="AI327">
        <v>7.13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0.157</v>
      </c>
      <c r="AU327" t="s">
        <v>6</v>
      </c>
      <c r="AV327">
        <v>0</v>
      </c>
      <c r="AW327">
        <v>2</v>
      </c>
      <c r="AX327">
        <v>16689860</v>
      </c>
      <c r="AY327">
        <v>1</v>
      </c>
      <c r="AZ327">
        <v>0</v>
      </c>
      <c r="BA327">
        <v>319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Y327*Source!I161</f>
        <v>1.4082900000000001E-2</v>
      </c>
      <c r="CY327">
        <f t="shared" si="33"/>
        <v>9861.5</v>
      </c>
      <c r="CZ327">
        <f t="shared" si="34"/>
        <v>1383.1</v>
      </c>
      <c r="DA327">
        <f t="shared" si="35"/>
        <v>7.13</v>
      </c>
      <c r="DB327">
        <v>0</v>
      </c>
    </row>
    <row r="328" spans="1:106" x14ac:dyDescent="0.2">
      <c r="A328">
        <f>ROW(Source!A161)</f>
        <v>161</v>
      </c>
      <c r="B328">
        <v>16688586</v>
      </c>
      <c r="C328">
        <v>16689839</v>
      </c>
      <c r="D328">
        <v>15165532</v>
      </c>
      <c r="E328">
        <v>1</v>
      </c>
      <c r="F328">
        <v>1</v>
      </c>
      <c r="G328">
        <v>1</v>
      </c>
      <c r="H328">
        <v>3</v>
      </c>
      <c r="I328" t="s">
        <v>1230</v>
      </c>
      <c r="J328" t="s">
        <v>1231</v>
      </c>
      <c r="K328" t="s">
        <v>1232</v>
      </c>
      <c r="L328">
        <v>1348</v>
      </c>
      <c r="N328">
        <v>1009</v>
      </c>
      <c r="O328" t="s">
        <v>86</v>
      </c>
      <c r="P328" t="s">
        <v>86</v>
      </c>
      <c r="Q328">
        <v>1000</v>
      </c>
      <c r="W328">
        <v>0</v>
      </c>
      <c r="X328">
        <v>-1414849288</v>
      </c>
      <c r="Y328">
        <v>5.7000000000000002E-2</v>
      </c>
      <c r="AA328">
        <v>43805.29</v>
      </c>
      <c r="AB328">
        <v>0</v>
      </c>
      <c r="AC328">
        <v>0</v>
      </c>
      <c r="AD328">
        <v>0</v>
      </c>
      <c r="AE328">
        <v>6143.8</v>
      </c>
      <c r="AF328">
        <v>0</v>
      </c>
      <c r="AG328">
        <v>0</v>
      </c>
      <c r="AH328">
        <v>0</v>
      </c>
      <c r="AI328">
        <v>7.13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5.7000000000000002E-2</v>
      </c>
      <c r="AU328" t="s">
        <v>6</v>
      </c>
      <c r="AV328">
        <v>0</v>
      </c>
      <c r="AW328">
        <v>2</v>
      </c>
      <c r="AX328">
        <v>16689861</v>
      </c>
      <c r="AY328">
        <v>1</v>
      </c>
      <c r="AZ328">
        <v>0</v>
      </c>
      <c r="BA328">
        <v>320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Y328*Source!I161</f>
        <v>5.1129000000000001E-3</v>
      </c>
      <c r="CY328">
        <f t="shared" si="33"/>
        <v>43805.29</v>
      </c>
      <c r="CZ328">
        <f t="shared" si="34"/>
        <v>6143.8</v>
      </c>
      <c r="DA328">
        <f t="shared" si="35"/>
        <v>7.13</v>
      </c>
      <c r="DB328">
        <v>0</v>
      </c>
    </row>
    <row r="329" spans="1:106" x14ac:dyDescent="0.2">
      <c r="A329">
        <f>ROW(Source!A161)</f>
        <v>161</v>
      </c>
      <c r="B329">
        <v>16688586</v>
      </c>
      <c r="C329">
        <v>16689839</v>
      </c>
      <c r="D329">
        <v>15167803</v>
      </c>
      <c r="E329">
        <v>1</v>
      </c>
      <c r="F329">
        <v>1</v>
      </c>
      <c r="G329">
        <v>1</v>
      </c>
      <c r="H329">
        <v>3</v>
      </c>
      <c r="I329" t="s">
        <v>1233</v>
      </c>
      <c r="J329" t="s">
        <v>1234</v>
      </c>
      <c r="K329" t="s">
        <v>1235</v>
      </c>
      <c r="L329">
        <v>1348</v>
      </c>
      <c r="N329">
        <v>1009</v>
      </c>
      <c r="O329" t="s">
        <v>86</v>
      </c>
      <c r="P329" t="s">
        <v>86</v>
      </c>
      <c r="Q329">
        <v>1000</v>
      </c>
      <c r="W329">
        <v>0</v>
      </c>
      <c r="X329">
        <v>-956606579</v>
      </c>
      <c r="Y329">
        <v>0.125</v>
      </c>
      <c r="AA329">
        <v>4911.1400000000003</v>
      </c>
      <c r="AB329">
        <v>0</v>
      </c>
      <c r="AC329">
        <v>0</v>
      </c>
      <c r="AD329">
        <v>0</v>
      </c>
      <c r="AE329">
        <v>688.8</v>
      </c>
      <c r="AF329">
        <v>0</v>
      </c>
      <c r="AG329">
        <v>0</v>
      </c>
      <c r="AH329">
        <v>0</v>
      </c>
      <c r="AI329">
        <v>7.13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0.125</v>
      </c>
      <c r="AU329" t="s">
        <v>6</v>
      </c>
      <c r="AV329">
        <v>0</v>
      </c>
      <c r="AW329">
        <v>2</v>
      </c>
      <c r="AX329">
        <v>16689862</v>
      </c>
      <c r="AY329">
        <v>1</v>
      </c>
      <c r="AZ329">
        <v>0</v>
      </c>
      <c r="BA329">
        <v>321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Y329*Source!I161</f>
        <v>1.12125E-2</v>
      </c>
      <c r="CY329">
        <f t="shared" si="33"/>
        <v>4911.1400000000003</v>
      </c>
      <c r="CZ329">
        <f t="shared" si="34"/>
        <v>688.8</v>
      </c>
      <c r="DA329">
        <f t="shared" si="35"/>
        <v>7.13</v>
      </c>
      <c r="DB329">
        <v>0</v>
      </c>
    </row>
    <row r="330" spans="1:106" x14ac:dyDescent="0.2">
      <c r="A330">
        <f>ROW(Source!A161)</f>
        <v>161</v>
      </c>
      <c r="B330">
        <v>16688586</v>
      </c>
      <c r="C330">
        <v>16689839</v>
      </c>
      <c r="D330">
        <v>15171018</v>
      </c>
      <c r="E330">
        <v>1</v>
      </c>
      <c r="F330">
        <v>1</v>
      </c>
      <c r="G330">
        <v>1</v>
      </c>
      <c r="H330">
        <v>3</v>
      </c>
      <c r="I330" t="s">
        <v>1128</v>
      </c>
      <c r="J330" t="s">
        <v>1129</v>
      </c>
      <c r="K330" t="s">
        <v>1130</v>
      </c>
      <c r="L330">
        <v>1346</v>
      </c>
      <c r="N330">
        <v>1009</v>
      </c>
      <c r="O330" t="s">
        <v>90</v>
      </c>
      <c r="P330" t="s">
        <v>90</v>
      </c>
      <c r="Q330">
        <v>1</v>
      </c>
      <c r="W330">
        <v>0</v>
      </c>
      <c r="X330">
        <v>813963326</v>
      </c>
      <c r="Y330">
        <v>0.5</v>
      </c>
      <c r="AA330">
        <v>12.98</v>
      </c>
      <c r="AB330">
        <v>0</v>
      </c>
      <c r="AC330">
        <v>0</v>
      </c>
      <c r="AD330">
        <v>0</v>
      </c>
      <c r="AE330">
        <v>1.82</v>
      </c>
      <c r="AF330">
        <v>0</v>
      </c>
      <c r="AG330">
        <v>0</v>
      </c>
      <c r="AH330">
        <v>0</v>
      </c>
      <c r="AI330">
        <v>7.13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0.5</v>
      </c>
      <c r="AU330" t="s">
        <v>6</v>
      </c>
      <c r="AV330">
        <v>0</v>
      </c>
      <c r="AW330">
        <v>2</v>
      </c>
      <c r="AX330">
        <v>16689863</v>
      </c>
      <c r="AY330">
        <v>1</v>
      </c>
      <c r="AZ330">
        <v>0</v>
      </c>
      <c r="BA330">
        <v>322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Y330*Source!I161</f>
        <v>4.4850000000000001E-2</v>
      </c>
      <c r="CY330">
        <f t="shared" si="33"/>
        <v>12.98</v>
      </c>
      <c r="CZ330">
        <f t="shared" si="34"/>
        <v>1.82</v>
      </c>
      <c r="DA330">
        <f t="shared" si="35"/>
        <v>7.13</v>
      </c>
      <c r="DB330">
        <v>0</v>
      </c>
    </row>
    <row r="331" spans="1:106" x14ac:dyDescent="0.2">
      <c r="A331">
        <f>ROW(Source!A162)</f>
        <v>162</v>
      </c>
      <c r="B331">
        <v>16688585</v>
      </c>
      <c r="C331">
        <v>16689830</v>
      </c>
      <c r="D331">
        <v>15435721</v>
      </c>
      <c r="E331">
        <v>1</v>
      </c>
      <c r="F331">
        <v>1</v>
      </c>
      <c r="G331">
        <v>1</v>
      </c>
      <c r="H331">
        <v>1</v>
      </c>
      <c r="I331" t="s">
        <v>1236</v>
      </c>
      <c r="J331" t="s">
        <v>6</v>
      </c>
      <c r="K331" t="s">
        <v>1237</v>
      </c>
      <c r="L331">
        <v>1191</v>
      </c>
      <c r="N331">
        <v>1013</v>
      </c>
      <c r="O331" t="s">
        <v>1090</v>
      </c>
      <c r="P331" t="s">
        <v>1090</v>
      </c>
      <c r="Q331">
        <v>1</v>
      </c>
      <c r="W331">
        <v>0</v>
      </c>
      <c r="X331">
        <v>1983201532</v>
      </c>
      <c r="Y331">
        <v>24.38</v>
      </c>
      <c r="AA331">
        <v>0</v>
      </c>
      <c r="AB331">
        <v>0</v>
      </c>
      <c r="AC331">
        <v>0</v>
      </c>
      <c r="AD331">
        <v>9.51</v>
      </c>
      <c r="AE331">
        <v>0</v>
      </c>
      <c r="AF331">
        <v>0</v>
      </c>
      <c r="AG331">
        <v>0</v>
      </c>
      <c r="AH331">
        <v>9.51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21.2</v>
      </c>
      <c r="AU331" t="s">
        <v>97</v>
      </c>
      <c r="AV331">
        <v>1</v>
      </c>
      <c r="AW331">
        <v>2</v>
      </c>
      <c r="AX331">
        <v>16689831</v>
      </c>
      <c r="AY331">
        <v>1</v>
      </c>
      <c r="AZ331">
        <v>0</v>
      </c>
      <c r="BA331">
        <v>323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Y331*Source!I162</f>
        <v>8.5988260000000007</v>
      </c>
      <c r="CY331">
        <f>AD331</f>
        <v>9.51</v>
      </c>
      <c r="CZ331">
        <f>AH331</f>
        <v>9.51</v>
      </c>
      <c r="DA331">
        <f>AL331</f>
        <v>1</v>
      </c>
      <c r="DB331">
        <v>0</v>
      </c>
    </row>
    <row r="332" spans="1:106" x14ac:dyDescent="0.2">
      <c r="A332">
        <f>ROW(Source!A162)</f>
        <v>162</v>
      </c>
      <c r="B332">
        <v>16688585</v>
      </c>
      <c r="C332">
        <v>16689830</v>
      </c>
      <c r="D332">
        <v>15430395</v>
      </c>
      <c r="E332">
        <v>1</v>
      </c>
      <c r="F332">
        <v>1</v>
      </c>
      <c r="G332">
        <v>1</v>
      </c>
      <c r="H332">
        <v>1</v>
      </c>
      <c r="I332" t="s">
        <v>1091</v>
      </c>
      <c r="J332" t="s">
        <v>6</v>
      </c>
      <c r="K332" t="s">
        <v>1092</v>
      </c>
      <c r="L332">
        <v>1191</v>
      </c>
      <c r="N332">
        <v>1013</v>
      </c>
      <c r="O332" t="s">
        <v>1090</v>
      </c>
      <c r="P332" t="s">
        <v>1090</v>
      </c>
      <c r="Q332">
        <v>1</v>
      </c>
      <c r="W332">
        <v>0</v>
      </c>
      <c r="X332">
        <v>-1417349443</v>
      </c>
      <c r="Y332">
        <v>0.2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0.2</v>
      </c>
      <c r="AU332" t="s">
        <v>6</v>
      </c>
      <c r="AV332">
        <v>2</v>
      </c>
      <c r="AW332">
        <v>2</v>
      </c>
      <c r="AX332">
        <v>16689832</v>
      </c>
      <c r="AY332">
        <v>1</v>
      </c>
      <c r="AZ332">
        <v>2048</v>
      </c>
      <c r="BA332">
        <v>324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Y332*Source!I162</f>
        <v>7.0540000000000005E-2</v>
      </c>
      <c r="CY332">
        <f>AD332</f>
        <v>0</v>
      </c>
      <c r="CZ332">
        <f>AH332</f>
        <v>0</v>
      </c>
      <c r="DA332">
        <f>AL332</f>
        <v>1</v>
      </c>
      <c r="DB332">
        <v>0</v>
      </c>
    </row>
    <row r="333" spans="1:106" x14ac:dyDescent="0.2">
      <c r="A333">
        <f>ROW(Source!A162)</f>
        <v>162</v>
      </c>
      <c r="B333">
        <v>16688585</v>
      </c>
      <c r="C333">
        <v>16689830</v>
      </c>
      <c r="D333">
        <v>15248306</v>
      </c>
      <c r="E333">
        <v>1</v>
      </c>
      <c r="F333">
        <v>1</v>
      </c>
      <c r="G333">
        <v>1</v>
      </c>
      <c r="H333">
        <v>2</v>
      </c>
      <c r="I333" t="s">
        <v>1215</v>
      </c>
      <c r="J333" t="s">
        <v>1216</v>
      </c>
      <c r="K333" t="s">
        <v>1217</v>
      </c>
      <c r="L333">
        <v>1368</v>
      </c>
      <c r="N333">
        <v>1011</v>
      </c>
      <c r="O333" t="s">
        <v>1096</v>
      </c>
      <c r="P333" t="s">
        <v>1096</v>
      </c>
      <c r="Q333">
        <v>1</v>
      </c>
      <c r="W333">
        <v>0</v>
      </c>
      <c r="X333">
        <v>520357435</v>
      </c>
      <c r="Y333">
        <v>2.4375</v>
      </c>
      <c r="AA333">
        <v>0</v>
      </c>
      <c r="AB333">
        <v>30</v>
      </c>
      <c r="AC333">
        <v>0</v>
      </c>
      <c r="AD333">
        <v>0</v>
      </c>
      <c r="AE333">
        <v>0</v>
      </c>
      <c r="AF333">
        <v>30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6</v>
      </c>
      <c r="AT333">
        <v>1.95</v>
      </c>
      <c r="AU333" t="s">
        <v>96</v>
      </c>
      <c r="AV333">
        <v>0</v>
      </c>
      <c r="AW333">
        <v>2</v>
      </c>
      <c r="AX333">
        <v>16689833</v>
      </c>
      <c r="AY333">
        <v>1</v>
      </c>
      <c r="AZ333">
        <v>0</v>
      </c>
      <c r="BA333">
        <v>325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Y333*Source!I162</f>
        <v>0.85970625000000001</v>
      </c>
      <c r="CY333">
        <f>AB333</f>
        <v>30</v>
      </c>
      <c r="CZ333">
        <f>AF333</f>
        <v>30</v>
      </c>
      <c r="DA333">
        <f>AJ333</f>
        <v>1</v>
      </c>
      <c r="DB333">
        <v>0</v>
      </c>
    </row>
    <row r="334" spans="1:106" x14ac:dyDescent="0.2">
      <c r="A334">
        <f>ROW(Source!A162)</f>
        <v>162</v>
      </c>
      <c r="B334">
        <v>16688585</v>
      </c>
      <c r="C334">
        <v>16689830</v>
      </c>
      <c r="D334">
        <v>15249073</v>
      </c>
      <c r="E334">
        <v>1</v>
      </c>
      <c r="F334">
        <v>1</v>
      </c>
      <c r="G334">
        <v>1</v>
      </c>
      <c r="H334">
        <v>2</v>
      </c>
      <c r="I334" t="s">
        <v>1099</v>
      </c>
      <c r="J334" t="s">
        <v>1100</v>
      </c>
      <c r="K334" t="s">
        <v>1101</v>
      </c>
      <c r="L334">
        <v>1368</v>
      </c>
      <c r="N334">
        <v>1011</v>
      </c>
      <c r="O334" t="s">
        <v>1096</v>
      </c>
      <c r="P334" t="s">
        <v>1096</v>
      </c>
      <c r="Q334">
        <v>1</v>
      </c>
      <c r="W334">
        <v>0</v>
      </c>
      <c r="X334">
        <v>1372534845</v>
      </c>
      <c r="Y334">
        <v>0.25</v>
      </c>
      <c r="AA334">
        <v>0</v>
      </c>
      <c r="AB334">
        <v>65.709999999999994</v>
      </c>
      <c r="AC334">
        <v>11.6</v>
      </c>
      <c r="AD334">
        <v>0</v>
      </c>
      <c r="AE334">
        <v>0</v>
      </c>
      <c r="AF334">
        <v>65.709999999999994</v>
      </c>
      <c r="AG334">
        <v>11.6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6</v>
      </c>
      <c r="AT334">
        <v>0.2</v>
      </c>
      <c r="AU334" t="s">
        <v>96</v>
      </c>
      <c r="AV334">
        <v>0</v>
      </c>
      <c r="AW334">
        <v>2</v>
      </c>
      <c r="AX334">
        <v>16689834</v>
      </c>
      <c r="AY334">
        <v>1</v>
      </c>
      <c r="AZ334">
        <v>0</v>
      </c>
      <c r="BA334">
        <v>326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Y334*Source!I162</f>
        <v>8.8175000000000003E-2</v>
      </c>
      <c r="CY334">
        <f>AB334</f>
        <v>65.709999999999994</v>
      </c>
      <c r="CZ334">
        <f>AF334</f>
        <v>65.709999999999994</v>
      </c>
      <c r="DA334">
        <f>AJ334</f>
        <v>1</v>
      </c>
      <c r="DB334">
        <v>0</v>
      </c>
    </row>
    <row r="335" spans="1:106" x14ac:dyDescent="0.2">
      <c r="A335">
        <f>ROW(Source!A162)</f>
        <v>162</v>
      </c>
      <c r="B335">
        <v>16688585</v>
      </c>
      <c r="C335">
        <v>16689830</v>
      </c>
      <c r="D335">
        <v>15165348</v>
      </c>
      <c r="E335">
        <v>1</v>
      </c>
      <c r="F335">
        <v>1</v>
      </c>
      <c r="G335">
        <v>1</v>
      </c>
      <c r="H335">
        <v>3</v>
      </c>
      <c r="I335" t="s">
        <v>1227</v>
      </c>
      <c r="J335" t="s">
        <v>1228</v>
      </c>
      <c r="K335" t="s">
        <v>1229</v>
      </c>
      <c r="L335">
        <v>1348</v>
      </c>
      <c r="N335">
        <v>1009</v>
      </c>
      <c r="O335" t="s">
        <v>86</v>
      </c>
      <c r="P335" t="s">
        <v>86</v>
      </c>
      <c r="Q335">
        <v>1000</v>
      </c>
      <c r="W335">
        <v>0</v>
      </c>
      <c r="X335">
        <v>110322092</v>
      </c>
      <c r="Y335">
        <v>1.6E-2</v>
      </c>
      <c r="AA335">
        <v>1383.1</v>
      </c>
      <c r="AB335">
        <v>0</v>
      </c>
      <c r="AC335">
        <v>0</v>
      </c>
      <c r="AD335">
        <v>0</v>
      </c>
      <c r="AE335">
        <v>1383.1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1.6E-2</v>
      </c>
      <c r="AU335" t="s">
        <v>6</v>
      </c>
      <c r="AV335">
        <v>0</v>
      </c>
      <c r="AW335">
        <v>2</v>
      </c>
      <c r="AX335">
        <v>16689835</v>
      </c>
      <c r="AY335">
        <v>1</v>
      </c>
      <c r="AZ335">
        <v>0</v>
      </c>
      <c r="BA335">
        <v>327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Y335*Source!I162</f>
        <v>5.6432000000000001E-3</v>
      </c>
      <c r="CY335">
        <f>AA335</f>
        <v>1383.1</v>
      </c>
      <c r="CZ335">
        <f>AE335</f>
        <v>1383.1</v>
      </c>
      <c r="DA335">
        <f>AI335</f>
        <v>1</v>
      </c>
      <c r="DB335">
        <v>0</v>
      </c>
    </row>
    <row r="336" spans="1:106" x14ac:dyDescent="0.2">
      <c r="A336">
        <f>ROW(Source!A162)</f>
        <v>162</v>
      </c>
      <c r="B336">
        <v>16688585</v>
      </c>
      <c r="C336">
        <v>16689830</v>
      </c>
      <c r="D336">
        <v>15165390</v>
      </c>
      <c r="E336">
        <v>1</v>
      </c>
      <c r="F336">
        <v>1</v>
      </c>
      <c r="G336">
        <v>1</v>
      </c>
      <c r="H336">
        <v>3</v>
      </c>
      <c r="I336" t="s">
        <v>1238</v>
      </c>
      <c r="J336" t="s">
        <v>1239</v>
      </c>
      <c r="K336" t="s">
        <v>1240</v>
      </c>
      <c r="L336">
        <v>1348</v>
      </c>
      <c r="N336">
        <v>1009</v>
      </c>
      <c r="O336" t="s">
        <v>86</v>
      </c>
      <c r="P336" t="s">
        <v>86</v>
      </c>
      <c r="Q336">
        <v>1000</v>
      </c>
      <c r="W336">
        <v>0</v>
      </c>
      <c r="X336">
        <v>-967072784</v>
      </c>
      <c r="Y336">
        <v>0.24</v>
      </c>
      <c r="AA336">
        <v>3390</v>
      </c>
      <c r="AB336">
        <v>0</v>
      </c>
      <c r="AC336">
        <v>0</v>
      </c>
      <c r="AD336">
        <v>0</v>
      </c>
      <c r="AE336">
        <v>3390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0.24</v>
      </c>
      <c r="AU336" t="s">
        <v>6</v>
      </c>
      <c r="AV336">
        <v>0</v>
      </c>
      <c r="AW336">
        <v>2</v>
      </c>
      <c r="AX336">
        <v>16689836</v>
      </c>
      <c r="AY336">
        <v>1</v>
      </c>
      <c r="AZ336">
        <v>0</v>
      </c>
      <c r="BA336">
        <v>328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Y336*Source!I162</f>
        <v>8.4648000000000001E-2</v>
      </c>
      <c r="CY336">
        <f>AA336</f>
        <v>3390</v>
      </c>
      <c r="CZ336">
        <f>AE336</f>
        <v>3390</v>
      </c>
      <c r="DA336">
        <f>AI336</f>
        <v>1</v>
      </c>
      <c r="DB336">
        <v>0</v>
      </c>
    </row>
    <row r="337" spans="1:106" x14ac:dyDescent="0.2">
      <c r="A337">
        <f>ROW(Source!A162)</f>
        <v>162</v>
      </c>
      <c r="B337">
        <v>16688585</v>
      </c>
      <c r="C337">
        <v>16689830</v>
      </c>
      <c r="D337">
        <v>15165541</v>
      </c>
      <c r="E337">
        <v>1</v>
      </c>
      <c r="F337">
        <v>1</v>
      </c>
      <c r="G337">
        <v>1</v>
      </c>
      <c r="H337">
        <v>3</v>
      </c>
      <c r="I337" t="s">
        <v>1241</v>
      </c>
      <c r="J337" t="s">
        <v>1242</v>
      </c>
      <c r="K337" t="s">
        <v>1243</v>
      </c>
      <c r="L337">
        <v>1348</v>
      </c>
      <c r="N337">
        <v>1009</v>
      </c>
      <c r="O337" t="s">
        <v>86</v>
      </c>
      <c r="P337" t="s">
        <v>86</v>
      </c>
      <c r="Q337">
        <v>1000</v>
      </c>
      <c r="W337">
        <v>0</v>
      </c>
      <c r="X337">
        <v>-1709508773</v>
      </c>
      <c r="Y337">
        <v>2.4E-2</v>
      </c>
      <c r="AA337">
        <v>2606.9</v>
      </c>
      <c r="AB337">
        <v>0</v>
      </c>
      <c r="AC337">
        <v>0</v>
      </c>
      <c r="AD337">
        <v>0</v>
      </c>
      <c r="AE337">
        <v>2606.9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2.4E-2</v>
      </c>
      <c r="AU337" t="s">
        <v>6</v>
      </c>
      <c r="AV337">
        <v>0</v>
      </c>
      <c r="AW337">
        <v>2</v>
      </c>
      <c r="AX337">
        <v>16689837</v>
      </c>
      <c r="AY337">
        <v>1</v>
      </c>
      <c r="AZ337">
        <v>0</v>
      </c>
      <c r="BA337">
        <v>329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Y337*Source!I162</f>
        <v>8.4647999999999998E-3</v>
      </c>
      <c r="CY337">
        <f>AA337</f>
        <v>2606.9</v>
      </c>
      <c r="CZ337">
        <f>AE337</f>
        <v>2606.9</v>
      </c>
      <c r="DA337">
        <f>AI337</f>
        <v>1</v>
      </c>
      <c r="DB337">
        <v>0</v>
      </c>
    </row>
    <row r="338" spans="1:106" x14ac:dyDescent="0.2">
      <c r="A338">
        <f>ROW(Source!A162)</f>
        <v>162</v>
      </c>
      <c r="B338">
        <v>16688585</v>
      </c>
      <c r="C338">
        <v>16689830</v>
      </c>
      <c r="D338">
        <v>15171018</v>
      </c>
      <c r="E338">
        <v>1</v>
      </c>
      <c r="F338">
        <v>1</v>
      </c>
      <c r="G338">
        <v>1</v>
      </c>
      <c r="H338">
        <v>3</v>
      </c>
      <c r="I338" t="s">
        <v>1128</v>
      </c>
      <c r="J338" t="s">
        <v>1129</v>
      </c>
      <c r="K338" t="s">
        <v>1130</v>
      </c>
      <c r="L338">
        <v>1346</v>
      </c>
      <c r="N338">
        <v>1009</v>
      </c>
      <c r="O338" t="s">
        <v>90</v>
      </c>
      <c r="P338" t="s">
        <v>90</v>
      </c>
      <c r="Q338">
        <v>1</v>
      </c>
      <c r="W338">
        <v>0</v>
      </c>
      <c r="X338">
        <v>813963326</v>
      </c>
      <c r="Y338">
        <v>0.1</v>
      </c>
      <c r="AA338">
        <v>1.82</v>
      </c>
      <c r="AB338">
        <v>0</v>
      </c>
      <c r="AC338">
        <v>0</v>
      </c>
      <c r="AD338">
        <v>0</v>
      </c>
      <c r="AE338">
        <v>1.82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0.1</v>
      </c>
      <c r="AU338" t="s">
        <v>6</v>
      </c>
      <c r="AV338">
        <v>0</v>
      </c>
      <c r="AW338">
        <v>2</v>
      </c>
      <c r="AX338">
        <v>16689838</v>
      </c>
      <c r="AY338">
        <v>1</v>
      </c>
      <c r="AZ338">
        <v>0</v>
      </c>
      <c r="BA338">
        <v>330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Y338*Source!I162</f>
        <v>3.5270000000000003E-2</v>
      </c>
      <c r="CY338">
        <f>AA338</f>
        <v>1.82</v>
      </c>
      <c r="CZ338">
        <f>AE338</f>
        <v>1.82</v>
      </c>
      <c r="DA338">
        <f>AI338</f>
        <v>1</v>
      </c>
      <c r="DB338">
        <v>0</v>
      </c>
    </row>
    <row r="339" spans="1:106" x14ac:dyDescent="0.2">
      <c r="A339">
        <f>ROW(Source!A163)</f>
        <v>163</v>
      </c>
      <c r="B339">
        <v>16688586</v>
      </c>
      <c r="C339">
        <v>16689830</v>
      </c>
      <c r="D339">
        <v>15435721</v>
      </c>
      <c r="E339">
        <v>1</v>
      </c>
      <c r="F339">
        <v>1</v>
      </c>
      <c r="G339">
        <v>1</v>
      </c>
      <c r="H339">
        <v>1</v>
      </c>
      <c r="I339" t="s">
        <v>1236</v>
      </c>
      <c r="J339" t="s">
        <v>6</v>
      </c>
      <c r="K339" t="s">
        <v>1237</v>
      </c>
      <c r="L339">
        <v>1191</v>
      </c>
      <c r="N339">
        <v>1013</v>
      </c>
      <c r="O339" t="s">
        <v>1090</v>
      </c>
      <c r="P339" t="s">
        <v>1090</v>
      </c>
      <c r="Q339">
        <v>1</v>
      </c>
      <c r="W339">
        <v>0</v>
      </c>
      <c r="X339">
        <v>1983201532</v>
      </c>
      <c r="Y339">
        <v>24.38</v>
      </c>
      <c r="AA339">
        <v>0</v>
      </c>
      <c r="AB339">
        <v>0</v>
      </c>
      <c r="AC339">
        <v>0</v>
      </c>
      <c r="AD339">
        <v>67.81</v>
      </c>
      <c r="AE339">
        <v>0</v>
      </c>
      <c r="AF339">
        <v>0</v>
      </c>
      <c r="AG339">
        <v>0</v>
      </c>
      <c r="AH339">
        <v>9.51</v>
      </c>
      <c r="AI339">
        <v>1</v>
      </c>
      <c r="AJ339">
        <v>1</v>
      </c>
      <c r="AK339">
        <v>1</v>
      </c>
      <c r="AL339">
        <v>7.13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21.2</v>
      </c>
      <c r="AU339" t="s">
        <v>97</v>
      </c>
      <c r="AV339">
        <v>1</v>
      </c>
      <c r="AW339">
        <v>2</v>
      </c>
      <c r="AX339">
        <v>16689831</v>
      </c>
      <c r="AY339">
        <v>1</v>
      </c>
      <c r="AZ339">
        <v>0</v>
      </c>
      <c r="BA339">
        <v>331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Y339*Source!I163</f>
        <v>8.5988260000000007</v>
      </c>
      <c r="CY339">
        <f>AD339</f>
        <v>67.81</v>
      </c>
      <c r="CZ339">
        <f>AH339</f>
        <v>9.51</v>
      </c>
      <c r="DA339">
        <f>AL339</f>
        <v>7.13</v>
      </c>
      <c r="DB339">
        <v>0</v>
      </c>
    </row>
    <row r="340" spans="1:106" x14ac:dyDescent="0.2">
      <c r="A340">
        <f>ROW(Source!A163)</f>
        <v>163</v>
      </c>
      <c r="B340">
        <v>16688586</v>
      </c>
      <c r="C340">
        <v>16689830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1091</v>
      </c>
      <c r="J340" t="s">
        <v>6</v>
      </c>
      <c r="K340" t="s">
        <v>1092</v>
      </c>
      <c r="L340">
        <v>1191</v>
      </c>
      <c r="N340">
        <v>1013</v>
      </c>
      <c r="O340" t="s">
        <v>1090</v>
      </c>
      <c r="P340" t="s">
        <v>1090</v>
      </c>
      <c r="Q340">
        <v>1</v>
      </c>
      <c r="W340">
        <v>0</v>
      </c>
      <c r="X340">
        <v>-1417349443</v>
      </c>
      <c r="Y340">
        <v>0.2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7.13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0.2</v>
      </c>
      <c r="AU340" t="s">
        <v>6</v>
      </c>
      <c r="AV340">
        <v>2</v>
      </c>
      <c r="AW340">
        <v>2</v>
      </c>
      <c r="AX340">
        <v>16689832</v>
      </c>
      <c r="AY340">
        <v>1</v>
      </c>
      <c r="AZ340">
        <v>2048</v>
      </c>
      <c r="BA340">
        <v>332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Y340*Source!I163</f>
        <v>7.0540000000000005E-2</v>
      </c>
      <c r="CY340">
        <f>AD340</f>
        <v>0</v>
      </c>
      <c r="CZ340">
        <f>AH340</f>
        <v>0</v>
      </c>
      <c r="DA340">
        <f>AL340</f>
        <v>1</v>
      </c>
      <c r="DB340">
        <v>0</v>
      </c>
    </row>
    <row r="341" spans="1:106" x14ac:dyDescent="0.2">
      <c r="A341">
        <f>ROW(Source!A163)</f>
        <v>163</v>
      </c>
      <c r="B341">
        <v>16688586</v>
      </c>
      <c r="C341">
        <v>16689830</v>
      </c>
      <c r="D341">
        <v>15248306</v>
      </c>
      <c r="E341">
        <v>1</v>
      </c>
      <c r="F341">
        <v>1</v>
      </c>
      <c r="G341">
        <v>1</v>
      </c>
      <c r="H341">
        <v>2</v>
      </c>
      <c r="I341" t="s">
        <v>1215</v>
      </c>
      <c r="J341" t="s">
        <v>1216</v>
      </c>
      <c r="K341" t="s">
        <v>1217</v>
      </c>
      <c r="L341">
        <v>1368</v>
      </c>
      <c r="N341">
        <v>1011</v>
      </c>
      <c r="O341" t="s">
        <v>1096</v>
      </c>
      <c r="P341" t="s">
        <v>1096</v>
      </c>
      <c r="Q341">
        <v>1</v>
      </c>
      <c r="W341">
        <v>0</v>
      </c>
      <c r="X341">
        <v>520357435</v>
      </c>
      <c r="Y341">
        <v>2.4375</v>
      </c>
      <c r="AA341">
        <v>0</v>
      </c>
      <c r="AB341">
        <v>213.9</v>
      </c>
      <c r="AC341">
        <v>0</v>
      </c>
      <c r="AD341">
        <v>0</v>
      </c>
      <c r="AE341">
        <v>0</v>
      </c>
      <c r="AF341">
        <v>30</v>
      </c>
      <c r="AG341">
        <v>0</v>
      </c>
      <c r="AH341">
        <v>0</v>
      </c>
      <c r="AI341">
        <v>1</v>
      </c>
      <c r="AJ341">
        <v>7.13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1.95</v>
      </c>
      <c r="AU341" t="s">
        <v>96</v>
      </c>
      <c r="AV341">
        <v>0</v>
      </c>
      <c r="AW341">
        <v>2</v>
      </c>
      <c r="AX341">
        <v>16689833</v>
      </c>
      <c r="AY341">
        <v>1</v>
      </c>
      <c r="AZ341">
        <v>0</v>
      </c>
      <c r="BA341">
        <v>333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Y341*Source!I163</f>
        <v>0.85970625000000001</v>
      </c>
      <c r="CY341">
        <f>AB341</f>
        <v>213.9</v>
      </c>
      <c r="CZ341">
        <f>AF341</f>
        <v>30</v>
      </c>
      <c r="DA341">
        <f>AJ341</f>
        <v>7.13</v>
      </c>
      <c r="DB341">
        <v>0</v>
      </c>
    </row>
    <row r="342" spans="1:106" x14ac:dyDescent="0.2">
      <c r="A342">
        <f>ROW(Source!A163)</f>
        <v>163</v>
      </c>
      <c r="B342">
        <v>16688586</v>
      </c>
      <c r="C342">
        <v>16689830</v>
      </c>
      <c r="D342">
        <v>15249073</v>
      </c>
      <c r="E342">
        <v>1</v>
      </c>
      <c r="F342">
        <v>1</v>
      </c>
      <c r="G342">
        <v>1</v>
      </c>
      <c r="H342">
        <v>2</v>
      </c>
      <c r="I342" t="s">
        <v>1099</v>
      </c>
      <c r="J342" t="s">
        <v>1100</v>
      </c>
      <c r="K342" t="s">
        <v>1101</v>
      </c>
      <c r="L342">
        <v>1368</v>
      </c>
      <c r="N342">
        <v>1011</v>
      </c>
      <c r="O342" t="s">
        <v>1096</v>
      </c>
      <c r="P342" t="s">
        <v>1096</v>
      </c>
      <c r="Q342">
        <v>1</v>
      </c>
      <c r="W342">
        <v>0</v>
      </c>
      <c r="X342">
        <v>1372534845</v>
      </c>
      <c r="Y342">
        <v>0.25</v>
      </c>
      <c r="AA342">
        <v>0</v>
      </c>
      <c r="AB342">
        <v>468.51</v>
      </c>
      <c r="AC342">
        <v>11.6</v>
      </c>
      <c r="AD342">
        <v>0</v>
      </c>
      <c r="AE342">
        <v>0</v>
      </c>
      <c r="AF342">
        <v>65.709999999999994</v>
      </c>
      <c r="AG342">
        <v>11.6</v>
      </c>
      <c r="AH342">
        <v>0</v>
      </c>
      <c r="AI342">
        <v>1</v>
      </c>
      <c r="AJ342">
        <v>7.13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6</v>
      </c>
      <c r="AT342">
        <v>0.2</v>
      </c>
      <c r="AU342" t="s">
        <v>96</v>
      </c>
      <c r="AV342">
        <v>0</v>
      </c>
      <c r="AW342">
        <v>2</v>
      </c>
      <c r="AX342">
        <v>16689834</v>
      </c>
      <c r="AY342">
        <v>1</v>
      </c>
      <c r="AZ342">
        <v>0</v>
      </c>
      <c r="BA342">
        <v>334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Y342*Source!I163</f>
        <v>8.8175000000000003E-2</v>
      </c>
      <c r="CY342">
        <f>AB342</f>
        <v>468.51</v>
      </c>
      <c r="CZ342">
        <f>AF342</f>
        <v>65.709999999999994</v>
      </c>
      <c r="DA342">
        <f>AJ342</f>
        <v>7.13</v>
      </c>
      <c r="DB342">
        <v>0</v>
      </c>
    </row>
    <row r="343" spans="1:106" x14ac:dyDescent="0.2">
      <c r="A343">
        <f>ROW(Source!A163)</f>
        <v>163</v>
      </c>
      <c r="B343">
        <v>16688586</v>
      </c>
      <c r="C343">
        <v>16689830</v>
      </c>
      <c r="D343">
        <v>15165348</v>
      </c>
      <c r="E343">
        <v>1</v>
      </c>
      <c r="F343">
        <v>1</v>
      </c>
      <c r="G343">
        <v>1</v>
      </c>
      <c r="H343">
        <v>3</v>
      </c>
      <c r="I343" t="s">
        <v>1227</v>
      </c>
      <c r="J343" t="s">
        <v>1228</v>
      </c>
      <c r="K343" t="s">
        <v>1229</v>
      </c>
      <c r="L343">
        <v>1348</v>
      </c>
      <c r="N343">
        <v>1009</v>
      </c>
      <c r="O343" t="s">
        <v>86</v>
      </c>
      <c r="P343" t="s">
        <v>86</v>
      </c>
      <c r="Q343">
        <v>1000</v>
      </c>
      <c r="W343">
        <v>0</v>
      </c>
      <c r="X343">
        <v>110322092</v>
      </c>
      <c r="Y343">
        <v>1.6E-2</v>
      </c>
      <c r="AA343">
        <v>9861.5</v>
      </c>
      <c r="AB343">
        <v>0</v>
      </c>
      <c r="AC343">
        <v>0</v>
      </c>
      <c r="AD343">
        <v>0</v>
      </c>
      <c r="AE343">
        <v>1383.1</v>
      </c>
      <c r="AF343">
        <v>0</v>
      </c>
      <c r="AG343">
        <v>0</v>
      </c>
      <c r="AH343">
        <v>0</v>
      </c>
      <c r="AI343">
        <v>7.13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1.6E-2</v>
      </c>
      <c r="AU343" t="s">
        <v>6</v>
      </c>
      <c r="AV343">
        <v>0</v>
      </c>
      <c r="AW343">
        <v>2</v>
      </c>
      <c r="AX343">
        <v>16689835</v>
      </c>
      <c r="AY343">
        <v>1</v>
      </c>
      <c r="AZ343">
        <v>0</v>
      </c>
      <c r="BA343">
        <v>335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Y343*Source!I163</f>
        <v>5.6432000000000001E-3</v>
      </c>
      <c r="CY343">
        <f>AA343</f>
        <v>9861.5</v>
      </c>
      <c r="CZ343">
        <f>AE343</f>
        <v>1383.1</v>
      </c>
      <c r="DA343">
        <f>AI343</f>
        <v>7.13</v>
      </c>
      <c r="DB343">
        <v>0</v>
      </c>
    </row>
    <row r="344" spans="1:106" x14ac:dyDescent="0.2">
      <c r="A344">
        <f>ROW(Source!A163)</f>
        <v>163</v>
      </c>
      <c r="B344">
        <v>16688586</v>
      </c>
      <c r="C344">
        <v>16689830</v>
      </c>
      <c r="D344">
        <v>15165390</v>
      </c>
      <c r="E344">
        <v>1</v>
      </c>
      <c r="F344">
        <v>1</v>
      </c>
      <c r="G344">
        <v>1</v>
      </c>
      <c r="H344">
        <v>3</v>
      </c>
      <c r="I344" t="s">
        <v>1238</v>
      </c>
      <c r="J344" t="s">
        <v>1239</v>
      </c>
      <c r="K344" t="s">
        <v>1240</v>
      </c>
      <c r="L344">
        <v>1348</v>
      </c>
      <c r="N344">
        <v>1009</v>
      </c>
      <c r="O344" t="s">
        <v>86</v>
      </c>
      <c r="P344" t="s">
        <v>86</v>
      </c>
      <c r="Q344">
        <v>1000</v>
      </c>
      <c r="W344">
        <v>0</v>
      </c>
      <c r="X344">
        <v>-967072784</v>
      </c>
      <c r="Y344">
        <v>0.24</v>
      </c>
      <c r="AA344">
        <v>24170.7</v>
      </c>
      <c r="AB344">
        <v>0</v>
      </c>
      <c r="AC344">
        <v>0</v>
      </c>
      <c r="AD344">
        <v>0</v>
      </c>
      <c r="AE344">
        <v>3390</v>
      </c>
      <c r="AF344">
        <v>0</v>
      </c>
      <c r="AG344">
        <v>0</v>
      </c>
      <c r="AH344">
        <v>0</v>
      </c>
      <c r="AI344">
        <v>7.13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0.24</v>
      </c>
      <c r="AU344" t="s">
        <v>6</v>
      </c>
      <c r="AV344">
        <v>0</v>
      </c>
      <c r="AW344">
        <v>2</v>
      </c>
      <c r="AX344">
        <v>16689836</v>
      </c>
      <c r="AY344">
        <v>1</v>
      </c>
      <c r="AZ344">
        <v>0</v>
      </c>
      <c r="BA344">
        <v>336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Y344*Source!I163</f>
        <v>8.4648000000000001E-2</v>
      </c>
      <c r="CY344">
        <f>AA344</f>
        <v>24170.7</v>
      </c>
      <c r="CZ344">
        <f>AE344</f>
        <v>3390</v>
      </c>
      <c r="DA344">
        <f>AI344</f>
        <v>7.13</v>
      </c>
      <c r="DB344">
        <v>0</v>
      </c>
    </row>
    <row r="345" spans="1:106" x14ac:dyDescent="0.2">
      <c r="A345">
        <f>ROW(Source!A163)</f>
        <v>163</v>
      </c>
      <c r="B345">
        <v>16688586</v>
      </c>
      <c r="C345">
        <v>16689830</v>
      </c>
      <c r="D345">
        <v>15165541</v>
      </c>
      <c r="E345">
        <v>1</v>
      </c>
      <c r="F345">
        <v>1</v>
      </c>
      <c r="G345">
        <v>1</v>
      </c>
      <c r="H345">
        <v>3</v>
      </c>
      <c r="I345" t="s">
        <v>1241</v>
      </c>
      <c r="J345" t="s">
        <v>1242</v>
      </c>
      <c r="K345" t="s">
        <v>1243</v>
      </c>
      <c r="L345">
        <v>1348</v>
      </c>
      <c r="N345">
        <v>1009</v>
      </c>
      <c r="O345" t="s">
        <v>86</v>
      </c>
      <c r="P345" t="s">
        <v>86</v>
      </c>
      <c r="Q345">
        <v>1000</v>
      </c>
      <c r="W345">
        <v>0</v>
      </c>
      <c r="X345">
        <v>-1709508773</v>
      </c>
      <c r="Y345">
        <v>2.4E-2</v>
      </c>
      <c r="AA345">
        <v>18587.2</v>
      </c>
      <c r="AB345">
        <v>0</v>
      </c>
      <c r="AC345">
        <v>0</v>
      </c>
      <c r="AD345">
        <v>0</v>
      </c>
      <c r="AE345">
        <v>2606.9</v>
      </c>
      <c r="AF345">
        <v>0</v>
      </c>
      <c r="AG345">
        <v>0</v>
      </c>
      <c r="AH345">
        <v>0</v>
      </c>
      <c r="AI345">
        <v>7.13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2.4E-2</v>
      </c>
      <c r="AU345" t="s">
        <v>6</v>
      </c>
      <c r="AV345">
        <v>0</v>
      </c>
      <c r="AW345">
        <v>2</v>
      </c>
      <c r="AX345">
        <v>16689837</v>
      </c>
      <c r="AY345">
        <v>1</v>
      </c>
      <c r="AZ345">
        <v>0</v>
      </c>
      <c r="BA345">
        <v>337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Y345*Source!I163</f>
        <v>8.4647999999999998E-3</v>
      </c>
      <c r="CY345">
        <f>AA345</f>
        <v>18587.2</v>
      </c>
      <c r="CZ345">
        <f>AE345</f>
        <v>2606.9</v>
      </c>
      <c r="DA345">
        <f>AI345</f>
        <v>7.13</v>
      </c>
      <c r="DB345">
        <v>0</v>
      </c>
    </row>
    <row r="346" spans="1:106" x14ac:dyDescent="0.2">
      <c r="A346">
        <f>ROW(Source!A163)</f>
        <v>163</v>
      </c>
      <c r="B346">
        <v>16688586</v>
      </c>
      <c r="C346">
        <v>16689830</v>
      </c>
      <c r="D346">
        <v>15171018</v>
      </c>
      <c r="E346">
        <v>1</v>
      </c>
      <c r="F346">
        <v>1</v>
      </c>
      <c r="G346">
        <v>1</v>
      </c>
      <c r="H346">
        <v>3</v>
      </c>
      <c r="I346" t="s">
        <v>1128</v>
      </c>
      <c r="J346" t="s">
        <v>1129</v>
      </c>
      <c r="K346" t="s">
        <v>1130</v>
      </c>
      <c r="L346">
        <v>1346</v>
      </c>
      <c r="N346">
        <v>1009</v>
      </c>
      <c r="O346" t="s">
        <v>90</v>
      </c>
      <c r="P346" t="s">
        <v>90</v>
      </c>
      <c r="Q346">
        <v>1</v>
      </c>
      <c r="W346">
        <v>0</v>
      </c>
      <c r="X346">
        <v>813963326</v>
      </c>
      <c r="Y346">
        <v>0.1</v>
      </c>
      <c r="AA346">
        <v>12.98</v>
      </c>
      <c r="AB346">
        <v>0</v>
      </c>
      <c r="AC346">
        <v>0</v>
      </c>
      <c r="AD346">
        <v>0</v>
      </c>
      <c r="AE346">
        <v>1.82</v>
      </c>
      <c r="AF346">
        <v>0</v>
      </c>
      <c r="AG346">
        <v>0</v>
      </c>
      <c r="AH346">
        <v>0</v>
      </c>
      <c r="AI346">
        <v>7.13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0.1</v>
      </c>
      <c r="AU346" t="s">
        <v>6</v>
      </c>
      <c r="AV346">
        <v>0</v>
      </c>
      <c r="AW346">
        <v>2</v>
      </c>
      <c r="AX346">
        <v>16689838</v>
      </c>
      <c r="AY346">
        <v>1</v>
      </c>
      <c r="AZ346">
        <v>0</v>
      </c>
      <c r="BA346">
        <v>338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Y346*Source!I163</f>
        <v>3.5270000000000003E-2</v>
      </c>
      <c r="CY346">
        <f>AA346</f>
        <v>12.98</v>
      </c>
      <c r="CZ346">
        <f>AE346</f>
        <v>1.82</v>
      </c>
      <c r="DA346">
        <f>AI346</f>
        <v>7.13</v>
      </c>
      <c r="DB346">
        <v>0</v>
      </c>
    </row>
    <row r="347" spans="1:106" x14ac:dyDescent="0.2">
      <c r="A347">
        <f>ROW(Source!A164)</f>
        <v>164</v>
      </c>
      <c r="B347">
        <v>16688585</v>
      </c>
      <c r="C347">
        <v>16689816</v>
      </c>
      <c r="D347">
        <v>15432356</v>
      </c>
      <c r="E347">
        <v>1</v>
      </c>
      <c r="F347">
        <v>1</v>
      </c>
      <c r="G347">
        <v>1</v>
      </c>
      <c r="H347">
        <v>1</v>
      </c>
      <c r="I347" t="s">
        <v>1244</v>
      </c>
      <c r="J347" t="s">
        <v>6</v>
      </c>
      <c r="K347" t="s">
        <v>1245</v>
      </c>
      <c r="L347">
        <v>1191</v>
      </c>
      <c r="N347">
        <v>1013</v>
      </c>
      <c r="O347" t="s">
        <v>1090</v>
      </c>
      <c r="P347" t="s">
        <v>1090</v>
      </c>
      <c r="Q347">
        <v>1</v>
      </c>
      <c r="W347">
        <v>0</v>
      </c>
      <c r="X347">
        <v>1850719656</v>
      </c>
      <c r="Y347">
        <v>48.76</v>
      </c>
      <c r="AA347">
        <v>0</v>
      </c>
      <c r="AB347">
        <v>0</v>
      </c>
      <c r="AC347">
        <v>0</v>
      </c>
      <c r="AD347">
        <v>8.31</v>
      </c>
      <c r="AE347">
        <v>0</v>
      </c>
      <c r="AF347">
        <v>0</v>
      </c>
      <c r="AG347">
        <v>0</v>
      </c>
      <c r="AH347">
        <v>8.31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42.4</v>
      </c>
      <c r="AU347" t="s">
        <v>97</v>
      </c>
      <c r="AV347">
        <v>1</v>
      </c>
      <c r="AW347">
        <v>2</v>
      </c>
      <c r="AX347">
        <v>16689817</v>
      </c>
      <c r="AY347">
        <v>1</v>
      </c>
      <c r="AZ347">
        <v>0</v>
      </c>
      <c r="BA347">
        <v>339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Y347*Source!I164</f>
        <v>38.276600000000002</v>
      </c>
      <c r="CY347">
        <f>AD347</f>
        <v>8.31</v>
      </c>
      <c r="CZ347">
        <f>AH347</f>
        <v>8.31</v>
      </c>
      <c r="DA347">
        <f>AL347</f>
        <v>1</v>
      </c>
      <c r="DB347">
        <v>0</v>
      </c>
    </row>
    <row r="348" spans="1:106" x14ac:dyDescent="0.2">
      <c r="A348">
        <f>ROW(Source!A164)</f>
        <v>164</v>
      </c>
      <c r="B348">
        <v>16688585</v>
      </c>
      <c r="C348">
        <v>16689816</v>
      </c>
      <c r="D348">
        <v>15430395</v>
      </c>
      <c r="E348">
        <v>1</v>
      </c>
      <c r="F348">
        <v>1</v>
      </c>
      <c r="G348">
        <v>1</v>
      </c>
      <c r="H348">
        <v>1</v>
      </c>
      <c r="I348" t="s">
        <v>1091</v>
      </c>
      <c r="J348" t="s">
        <v>6</v>
      </c>
      <c r="K348" t="s">
        <v>1092</v>
      </c>
      <c r="L348">
        <v>1191</v>
      </c>
      <c r="N348">
        <v>1013</v>
      </c>
      <c r="O348" t="s">
        <v>1090</v>
      </c>
      <c r="P348" t="s">
        <v>1090</v>
      </c>
      <c r="Q348">
        <v>1</v>
      </c>
      <c r="W348">
        <v>0</v>
      </c>
      <c r="X348">
        <v>-1417349443</v>
      </c>
      <c r="Y348">
        <v>0.85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0.85</v>
      </c>
      <c r="AU348" t="s">
        <v>6</v>
      </c>
      <c r="AV348">
        <v>2</v>
      </c>
      <c r="AW348">
        <v>2</v>
      </c>
      <c r="AX348">
        <v>16689818</v>
      </c>
      <c r="AY348">
        <v>1</v>
      </c>
      <c r="AZ348">
        <v>2048</v>
      </c>
      <c r="BA348">
        <v>340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Y348*Source!I164</f>
        <v>0.66725000000000001</v>
      </c>
      <c r="CY348">
        <f>AD348</f>
        <v>0</v>
      </c>
      <c r="CZ348">
        <f>AH348</f>
        <v>0</v>
      </c>
      <c r="DA348">
        <f>AL348</f>
        <v>1</v>
      </c>
      <c r="DB348">
        <v>0</v>
      </c>
    </row>
    <row r="349" spans="1:106" x14ac:dyDescent="0.2">
      <c r="A349">
        <f>ROW(Source!A164)</f>
        <v>164</v>
      </c>
      <c r="B349">
        <v>16688585</v>
      </c>
      <c r="C349">
        <v>16689816</v>
      </c>
      <c r="D349">
        <v>15247974</v>
      </c>
      <c r="E349">
        <v>1</v>
      </c>
      <c r="F349">
        <v>1</v>
      </c>
      <c r="G349">
        <v>1</v>
      </c>
      <c r="H349">
        <v>2</v>
      </c>
      <c r="I349" t="s">
        <v>1093</v>
      </c>
      <c r="J349" t="s">
        <v>1094</v>
      </c>
      <c r="K349" t="s">
        <v>1095</v>
      </c>
      <c r="L349">
        <v>1368</v>
      </c>
      <c r="N349">
        <v>1011</v>
      </c>
      <c r="O349" t="s">
        <v>1096</v>
      </c>
      <c r="P349" t="s">
        <v>1096</v>
      </c>
      <c r="Q349">
        <v>1</v>
      </c>
      <c r="W349">
        <v>0</v>
      </c>
      <c r="X349">
        <v>1188625873</v>
      </c>
      <c r="Y349">
        <v>0.4375</v>
      </c>
      <c r="AA349">
        <v>0</v>
      </c>
      <c r="AB349">
        <v>31.26</v>
      </c>
      <c r="AC349">
        <v>13.5</v>
      </c>
      <c r="AD349">
        <v>0</v>
      </c>
      <c r="AE349">
        <v>0</v>
      </c>
      <c r="AF349">
        <v>31.26</v>
      </c>
      <c r="AG349">
        <v>13.5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6</v>
      </c>
      <c r="AT349">
        <v>0.35</v>
      </c>
      <c r="AU349" t="s">
        <v>96</v>
      </c>
      <c r="AV349">
        <v>0</v>
      </c>
      <c r="AW349">
        <v>2</v>
      </c>
      <c r="AX349">
        <v>16689819</v>
      </c>
      <c r="AY349">
        <v>1</v>
      </c>
      <c r="AZ349">
        <v>0</v>
      </c>
      <c r="BA349">
        <v>341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Y349*Source!I164</f>
        <v>0.34343750000000001</v>
      </c>
      <c r="CY349">
        <f>AB349</f>
        <v>31.26</v>
      </c>
      <c r="CZ349">
        <f>AF349</f>
        <v>31.26</v>
      </c>
      <c r="DA349">
        <f>AJ349</f>
        <v>1</v>
      </c>
      <c r="DB349">
        <v>0</v>
      </c>
    </row>
    <row r="350" spans="1:106" x14ac:dyDescent="0.2">
      <c r="A350">
        <f>ROW(Source!A164)</f>
        <v>164</v>
      </c>
      <c r="B350">
        <v>16688585</v>
      </c>
      <c r="C350">
        <v>16689816</v>
      </c>
      <c r="D350">
        <v>15249073</v>
      </c>
      <c r="E350">
        <v>1</v>
      </c>
      <c r="F350">
        <v>1</v>
      </c>
      <c r="G350">
        <v>1</v>
      </c>
      <c r="H350">
        <v>2</v>
      </c>
      <c r="I350" t="s">
        <v>1099</v>
      </c>
      <c r="J350" t="s">
        <v>1100</v>
      </c>
      <c r="K350" t="s">
        <v>1101</v>
      </c>
      <c r="L350">
        <v>1368</v>
      </c>
      <c r="N350">
        <v>1011</v>
      </c>
      <c r="O350" t="s">
        <v>1096</v>
      </c>
      <c r="P350" t="s">
        <v>1096</v>
      </c>
      <c r="Q350">
        <v>1</v>
      </c>
      <c r="W350">
        <v>0</v>
      </c>
      <c r="X350">
        <v>1372534845</v>
      </c>
      <c r="Y350">
        <v>0.625</v>
      </c>
      <c r="AA350">
        <v>0</v>
      </c>
      <c r="AB350">
        <v>65.709999999999994</v>
      </c>
      <c r="AC350">
        <v>11.6</v>
      </c>
      <c r="AD350">
        <v>0</v>
      </c>
      <c r="AE350">
        <v>0</v>
      </c>
      <c r="AF350">
        <v>65.709999999999994</v>
      </c>
      <c r="AG350">
        <v>11.6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6</v>
      </c>
      <c r="AT350">
        <v>0.5</v>
      </c>
      <c r="AU350" t="s">
        <v>96</v>
      </c>
      <c r="AV350">
        <v>0</v>
      </c>
      <c r="AW350">
        <v>2</v>
      </c>
      <c r="AX350">
        <v>16689820</v>
      </c>
      <c r="AY350">
        <v>1</v>
      </c>
      <c r="AZ350">
        <v>0</v>
      </c>
      <c r="BA350">
        <v>342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Y350*Source!I164</f>
        <v>0.49062500000000003</v>
      </c>
      <c r="CY350">
        <f>AB350</f>
        <v>65.709999999999994</v>
      </c>
      <c r="CZ350">
        <f>AF350</f>
        <v>65.709999999999994</v>
      </c>
      <c r="DA350">
        <f>AJ350</f>
        <v>1</v>
      </c>
      <c r="DB350">
        <v>0</v>
      </c>
    </row>
    <row r="351" spans="1:106" x14ac:dyDescent="0.2">
      <c r="A351">
        <f>ROW(Source!A164)</f>
        <v>164</v>
      </c>
      <c r="B351">
        <v>16688585</v>
      </c>
      <c r="C351">
        <v>16689816</v>
      </c>
      <c r="D351">
        <v>15162736</v>
      </c>
      <c r="E351">
        <v>17</v>
      </c>
      <c r="F351">
        <v>1</v>
      </c>
      <c r="G351">
        <v>1</v>
      </c>
      <c r="H351">
        <v>3</v>
      </c>
      <c r="I351" t="s">
        <v>292</v>
      </c>
      <c r="J351" t="s">
        <v>6</v>
      </c>
      <c r="K351" t="s">
        <v>293</v>
      </c>
      <c r="L351">
        <v>1327</v>
      </c>
      <c r="N351">
        <v>1005</v>
      </c>
      <c r="O351" t="s">
        <v>181</v>
      </c>
      <c r="P351" t="s">
        <v>181</v>
      </c>
      <c r="Q351">
        <v>1</v>
      </c>
      <c r="W351">
        <v>0</v>
      </c>
      <c r="X351">
        <v>-919469713</v>
      </c>
      <c r="Y351">
        <v>102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0</v>
      </c>
      <c r="AP351">
        <v>0</v>
      </c>
      <c r="AQ351">
        <v>0</v>
      </c>
      <c r="AR351">
        <v>0</v>
      </c>
      <c r="AS351" t="s">
        <v>6</v>
      </c>
      <c r="AT351">
        <v>102</v>
      </c>
      <c r="AU351" t="s">
        <v>6</v>
      </c>
      <c r="AV351">
        <v>0</v>
      </c>
      <c r="AW351">
        <v>2</v>
      </c>
      <c r="AX351">
        <v>16689821</v>
      </c>
      <c r="AY351">
        <v>1</v>
      </c>
      <c r="AZ351">
        <v>0</v>
      </c>
      <c r="BA351">
        <v>343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Y351*Source!I164</f>
        <v>80.070000000000007</v>
      </c>
      <c r="CY351">
        <f>AA351</f>
        <v>0</v>
      </c>
      <c r="CZ351">
        <f>AE351</f>
        <v>0</v>
      </c>
      <c r="DA351">
        <f>AI351</f>
        <v>1</v>
      </c>
      <c r="DB351">
        <v>0</v>
      </c>
    </row>
    <row r="352" spans="1:106" x14ac:dyDescent="0.2">
      <c r="A352">
        <f>ROW(Source!A164)</f>
        <v>164</v>
      </c>
      <c r="B352">
        <v>16688585</v>
      </c>
      <c r="C352">
        <v>16689816</v>
      </c>
      <c r="D352">
        <v>15167024</v>
      </c>
      <c r="E352">
        <v>1</v>
      </c>
      <c r="F352">
        <v>1</v>
      </c>
      <c r="G352">
        <v>1</v>
      </c>
      <c r="H352">
        <v>3</v>
      </c>
      <c r="I352" t="s">
        <v>295</v>
      </c>
      <c r="J352" t="s">
        <v>297</v>
      </c>
      <c r="K352" t="s">
        <v>296</v>
      </c>
      <c r="L352">
        <v>1327</v>
      </c>
      <c r="N352">
        <v>1005</v>
      </c>
      <c r="O352" t="s">
        <v>181</v>
      </c>
      <c r="P352" t="s">
        <v>181</v>
      </c>
      <c r="Q352">
        <v>1</v>
      </c>
      <c r="W352">
        <v>0</v>
      </c>
      <c r="X352">
        <v>203687903</v>
      </c>
      <c r="Y352">
        <v>102</v>
      </c>
      <c r="AA352">
        <v>181.33</v>
      </c>
      <c r="AB352">
        <v>0</v>
      </c>
      <c r="AC352">
        <v>0</v>
      </c>
      <c r="AD352">
        <v>0</v>
      </c>
      <c r="AE352">
        <v>181.33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0</v>
      </c>
      <c r="AP352">
        <v>0</v>
      </c>
      <c r="AQ352">
        <v>0</v>
      </c>
      <c r="AR352">
        <v>0</v>
      </c>
      <c r="AS352" t="s">
        <v>6</v>
      </c>
      <c r="AT352">
        <v>102</v>
      </c>
      <c r="AU352" t="s">
        <v>6</v>
      </c>
      <c r="AV352">
        <v>0</v>
      </c>
      <c r="AW352">
        <v>1</v>
      </c>
      <c r="AX352">
        <v>-1</v>
      </c>
      <c r="AY352">
        <v>0</v>
      </c>
      <c r="AZ352">
        <v>0</v>
      </c>
      <c r="BA352" t="s">
        <v>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Y352*Source!I164</f>
        <v>80.070000000000007</v>
      </c>
      <c r="CY352">
        <f>AA352</f>
        <v>181.33</v>
      </c>
      <c r="CZ352">
        <f>AE352</f>
        <v>181.33</v>
      </c>
      <c r="DA352">
        <f>AI352</f>
        <v>1</v>
      </c>
      <c r="DB352">
        <v>0</v>
      </c>
    </row>
    <row r="353" spans="1:106" x14ac:dyDescent="0.2">
      <c r="A353">
        <f>ROW(Source!A164)</f>
        <v>164</v>
      </c>
      <c r="B353">
        <v>16688585</v>
      </c>
      <c r="C353">
        <v>16689816</v>
      </c>
      <c r="D353">
        <v>15171018</v>
      </c>
      <c r="E353">
        <v>1</v>
      </c>
      <c r="F353">
        <v>1</v>
      </c>
      <c r="G353">
        <v>1</v>
      </c>
      <c r="H353">
        <v>3</v>
      </c>
      <c r="I353" t="s">
        <v>1128</v>
      </c>
      <c r="J353" t="s">
        <v>1129</v>
      </c>
      <c r="K353" t="s">
        <v>1130</v>
      </c>
      <c r="L353">
        <v>1346</v>
      </c>
      <c r="N353">
        <v>1009</v>
      </c>
      <c r="O353" t="s">
        <v>90</v>
      </c>
      <c r="P353" t="s">
        <v>90</v>
      </c>
      <c r="Q353">
        <v>1</v>
      </c>
      <c r="W353">
        <v>0</v>
      </c>
      <c r="X353">
        <v>813963326</v>
      </c>
      <c r="Y353">
        <v>0.5</v>
      </c>
      <c r="AA353">
        <v>1.82</v>
      </c>
      <c r="AB353">
        <v>0</v>
      </c>
      <c r="AC353">
        <v>0</v>
      </c>
      <c r="AD353">
        <v>0</v>
      </c>
      <c r="AE353">
        <v>1.82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0.5</v>
      </c>
      <c r="AU353" t="s">
        <v>6</v>
      </c>
      <c r="AV353">
        <v>0</v>
      </c>
      <c r="AW353">
        <v>2</v>
      </c>
      <c r="AX353">
        <v>16689822</v>
      </c>
      <c r="AY353">
        <v>1</v>
      </c>
      <c r="AZ353">
        <v>0</v>
      </c>
      <c r="BA353">
        <v>344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Y353*Source!I164</f>
        <v>0.39250000000000002</v>
      </c>
      <c r="CY353">
        <f>AA353</f>
        <v>1.82</v>
      </c>
      <c r="CZ353">
        <f>AE353</f>
        <v>1.82</v>
      </c>
      <c r="DA353">
        <f>AI353</f>
        <v>1</v>
      </c>
      <c r="DB353">
        <v>0</v>
      </c>
    </row>
    <row r="354" spans="1:106" x14ac:dyDescent="0.2">
      <c r="A354">
        <f>ROW(Source!A164)</f>
        <v>164</v>
      </c>
      <c r="B354">
        <v>16688585</v>
      </c>
      <c r="C354">
        <v>16689816</v>
      </c>
      <c r="D354">
        <v>15202462</v>
      </c>
      <c r="E354">
        <v>1</v>
      </c>
      <c r="F354">
        <v>1</v>
      </c>
      <c r="G354">
        <v>1</v>
      </c>
      <c r="H354">
        <v>3</v>
      </c>
      <c r="I354" t="s">
        <v>302</v>
      </c>
      <c r="J354" t="s">
        <v>304</v>
      </c>
      <c r="K354" t="s">
        <v>303</v>
      </c>
      <c r="L354">
        <v>1348</v>
      </c>
      <c r="N354">
        <v>1009</v>
      </c>
      <c r="O354" t="s">
        <v>86</v>
      </c>
      <c r="P354" t="s">
        <v>86</v>
      </c>
      <c r="Q354">
        <v>1000</v>
      </c>
      <c r="W354">
        <v>0</v>
      </c>
      <c r="X354">
        <v>486476101</v>
      </c>
      <c r="Y354">
        <v>0.05</v>
      </c>
      <c r="AA354">
        <v>11300</v>
      </c>
      <c r="AB354">
        <v>0</v>
      </c>
      <c r="AC354">
        <v>0</v>
      </c>
      <c r="AD354">
        <v>0</v>
      </c>
      <c r="AE354">
        <v>11300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6</v>
      </c>
      <c r="AT354">
        <v>0.05</v>
      </c>
      <c r="AU354" t="s">
        <v>6</v>
      </c>
      <c r="AV354">
        <v>0</v>
      </c>
      <c r="AW354">
        <v>1</v>
      </c>
      <c r="AX354">
        <v>-1</v>
      </c>
      <c r="AY354">
        <v>0</v>
      </c>
      <c r="AZ354">
        <v>0</v>
      </c>
      <c r="BA354" t="s">
        <v>6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Y354*Source!I164</f>
        <v>3.9250000000000007E-2</v>
      </c>
      <c r="CY354">
        <f>AA354</f>
        <v>11300</v>
      </c>
      <c r="CZ354">
        <f>AE354</f>
        <v>11300</v>
      </c>
      <c r="DA354">
        <f>AI354</f>
        <v>1</v>
      </c>
      <c r="DB354">
        <v>0</v>
      </c>
    </row>
    <row r="355" spans="1:106" x14ac:dyDescent="0.2">
      <c r="A355">
        <f>ROW(Source!A164)</f>
        <v>164</v>
      </c>
      <c r="B355">
        <v>16688585</v>
      </c>
      <c r="C355">
        <v>16689816</v>
      </c>
      <c r="D355">
        <v>15162257</v>
      </c>
      <c r="E355">
        <v>17</v>
      </c>
      <c r="F355">
        <v>1</v>
      </c>
      <c r="G355">
        <v>1</v>
      </c>
      <c r="H355">
        <v>3</v>
      </c>
      <c r="I355" t="s">
        <v>299</v>
      </c>
      <c r="J355" t="s">
        <v>6</v>
      </c>
      <c r="K355" t="s">
        <v>300</v>
      </c>
      <c r="L355">
        <v>1346</v>
      </c>
      <c r="N355">
        <v>1009</v>
      </c>
      <c r="O355" t="s">
        <v>90</v>
      </c>
      <c r="P355" t="s">
        <v>90</v>
      </c>
      <c r="Q355">
        <v>1</v>
      </c>
      <c r="W355">
        <v>0</v>
      </c>
      <c r="X355">
        <v>290394019</v>
      </c>
      <c r="Y355">
        <v>50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6</v>
      </c>
      <c r="AT355">
        <v>50</v>
      </c>
      <c r="AU355" t="s">
        <v>6</v>
      </c>
      <c r="AV355">
        <v>0</v>
      </c>
      <c r="AW355">
        <v>2</v>
      </c>
      <c r="AX355">
        <v>16689823</v>
      </c>
      <c r="AY355">
        <v>1</v>
      </c>
      <c r="AZ355">
        <v>0</v>
      </c>
      <c r="BA355">
        <v>345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Y355*Source!I164</f>
        <v>39.25</v>
      </c>
      <c r="CY355">
        <f>AA355</f>
        <v>0</v>
      </c>
      <c r="CZ355">
        <f>AE355</f>
        <v>0</v>
      </c>
      <c r="DA355">
        <f>AI355</f>
        <v>1</v>
      </c>
      <c r="DB355">
        <v>0</v>
      </c>
    </row>
    <row r="356" spans="1:106" x14ac:dyDescent="0.2">
      <c r="A356">
        <f>ROW(Source!A165)</f>
        <v>165</v>
      </c>
      <c r="B356">
        <v>16688586</v>
      </c>
      <c r="C356">
        <v>16689816</v>
      </c>
      <c r="D356">
        <v>15432356</v>
      </c>
      <c r="E356">
        <v>1</v>
      </c>
      <c r="F356">
        <v>1</v>
      </c>
      <c r="G356">
        <v>1</v>
      </c>
      <c r="H356">
        <v>1</v>
      </c>
      <c r="I356" t="s">
        <v>1244</v>
      </c>
      <c r="J356" t="s">
        <v>6</v>
      </c>
      <c r="K356" t="s">
        <v>1245</v>
      </c>
      <c r="L356">
        <v>1191</v>
      </c>
      <c r="N356">
        <v>1013</v>
      </c>
      <c r="O356" t="s">
        <v>1090</v>
      </c>
      <c r="P356" t="s">
        <v>1090</v>
      </c>
      <c r="Q356">
        <v>1</v>
      </c>
      <c r="W356">
        <v>0</v>
      </c>
      <c r="X356">
        <v>1850719656</v>
      </c>
      <c r="Y356">
        <v>48.76</v>
      </c>
      <c r="AA356">
        <v>0</v>
      </c>
      <c r="AB356">
        <v>0</v>
      </c>
      <c r="AC356">
        <v>0</v>
      </c>
      <c r="AD356">
        <v>59.25</v>
      </c>
      <c r="AE356">
        <v>0</v>
      </c>
      <c r="AF356">
        <v>0</v>
      </c>
      <c r="AG356">
        <v>0</v>
      </c>
      <c r="AH356">
        <v>8.31</v>
      </c>
      <c r="AI356">
        <v>1</v>
      </c>
      <c r="AJ356">
        <v>1</v>
      </c>
      <c r="AK356">
        <v>1</v>
      </c>
      <c r="AL356">
        <v>7.13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6</v>
      </c>
      <c r="AT356">
        <v>42.4</v>
      </c>
      <c r="AU356" t="s">
        <v>97</v>
      </c>
      <c r="AV356">
        <v>1</v>
      </c>
      <c r="AW356">
        <v>2</v>
      </c>
      <c r="AX356">
        <v>16689817</v>
      </c>
      <c r="AY356">
        <v>1</v>
      </c>
      <c r="AZ356">
        <v>0</v>
      </c>
      <c r="BA356">
        <v>346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Y356*Source!I165</f>
        <v>38.276600000000002</v>
      </c>
      <c r="CY356">
        <f>AD356</f>
        <v>59.25</v>
      </c>
      <c r="CZ356">
        <f>AH356</f>
        <v>8.31</v>
      </c>
      <c r="DA356">
        <f>AL356</f>
        <v>7.13</v>
      </c>
      <c r="DB356">
        <v>0</v>
      </c>
    </row>
    <row r="357" spans="1:106" x14ac:dyDescent="0.2">
      <c r="A357">
        <f>ROW(Source!A165)</f>
        <v>165</v>
      </c>
      <c r="B357">
        <v>16688586</v>
      </c>
      <c r="C357">
        <v>16689816</v>
      </c>
      <c r="D357">
        <v>15430395</v>
      </c>
      <c r="E357">
        <v>1</v>
      </c>
      <c r="F357">
        <v>1</v>
      </c>
      <c r="G357">
        <v>1</v>
      </c>
      <c r="H357">
        <v>1</v>
      </c>
      <c r="I357" t="s">
        <v>1091</v>
      </c>
      <c r="J357" t="s">
        <v>6</v>
      </c>
      <c r="K357" t="s">
        <v>1092</v>
      </c>
      <c r="L357">
        <v>1191</v>
      </c>
      <c r="N357">
        <v>1013</v>
      </c>
      <c r="O357" t="s">
        <v>1090</v>
      </c>
      <c r="P357" t="s">
        <v>1090</v>
      </c>
      <c r="Q357">
        <v>1</v>
      </c>
      <c r="W357">
        <v>0</v>
      </c>
      <c r="X357">
        <v>-1417349443</v>
      </c>
      <c r="Y357">
        <v>0.85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7.13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0.85</v>
      </c>
      <c r="AU357" t="s">
        <v>6</v>
      </c>
      <c r="AV357">
        <v>2</v>
      </c>
      <c r="AW357">
        <v>2</v>
      </c>
      <c r="AX357">
        <v>16689818</v>
      </c>
      <c r="AY357">
        <v>1</v>
      </c>
      <c r="AZ357">
        <v>2048</v>
      </c>
      <c r="BA357">
        <v>347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Y357*Source!I165</f>
        <v>0.66725000000000001</v>
      </c>
      <c r="CY357">
        <f>AD357</f>
        <v>0</v>
      </c>
      <c r="CZ357">
        <f>AH357</f>
        <v>0</v>
      </c>
      <c r="DA357">
        <f>AL357</f>
        <v>1</v>
      </c>
      <c r="DB357">
        <v>0</v>
      </c>
    </row>
    <row r="358" spans="1:106" x14ac:dyDescent="0.2">
      <c r="A358">
        <f>ROW(Source!A165)</f>
        <v>165</v>
      </c>
      <c r="B358">
        <v>16688586</v>
      </c>
      <c r="C358">
        <v>16689816</v>
      </c>
      <c r="D358">
        <v>15247974</v>
      </c>
      <c r="E358">
        <v>1</v>
      </c>
      <c r="F358">
        <v>1</v>
      </c>
      <c r="G358">
        <v>1</v>
      </c>
      <c r="H358">
        <v>2</v>
      </c>
      <c r="I358" t="s">
        <v>1093</v>
      </c>
      <c r="J358" t="s">
        <v>1094</v>
      </c>
      <c r="K358" t="s">
        <v>1095</v>
      </c>
      <c r="L358">
        <v>1368</v>
      </c>
      <c r="N358">
        <v>1011</v>
      </c>
      <c r="O358" t="s">
        <v>1096</v>
      </c>
      <c r="P358" t="s">
        <v>1096</v>
      </c>
      <c r="Q358">
        <v>1</v>
      </c>
      <c r="W358">
        <v>0</v>
      </c>
      <c r="X358">
        <v>1188625873</v>
      </c>
      <c r="Y358">
        <v>0.4375</v>
      </c>
      <c r="AA358">
        <v>0</v>
      </c>
      <c r="AB358">
        <v>222.88</v>
      </c>
      <c r="AC358">
        <v>13.5</v>
      </c>
      <c r="AD358">
        <v>0</v>
      </c>
      <c r="AE358">
        <v>0</v>
      </c>
      <c r="AF358">
        <v>31.26</v>
      </c>
      <c r="AG358">
        <v>13.5</v>
      </c>
      <c r="AH358">
        <v>0</v>
      </c>
      <c r="AI358">
        <v>1</v>
      </c>
      <c r="AJ358">
        <v>7.13</v>
      </c>
      <c r="AK358">
        <v>1</v>
      </c>
      <c r="AL358">
        <v>1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6</v>
      </c>
      <c r="AT358">
        <v>0.35</v>
      </c>
      <c r="AU358" t="s">
        <v>96</v>
      </c>
      <c r="AV358">
        <v>0</v>
      </c>
      <c r="AW358">
        <v>2</v>
      </c>
      <c r="AX358">
        <v>16689819</v>
      </c>
      <c r="AY358">
        <v>1</v>
      </c>
      <c r="AZ358">
        <v>0</v>
      </c>
      <c r="BA358">
        <v>348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Y358*Source!I165</f>
        <v>0.34343750000000001</v>
      </c>
      <c r="CY358">
        <f>AB358</f>
        <v>222.88</v>
      </c>
      <c r="CZ358">
        <f>AF358</f>
        <v>31.26</v>
      </c>
      <c r="DA358">
        <f>AJ358</f>
        <v>7.13</v>
      </c>
      <c r="DB358">
        <v>0</v>
      </c>
    </row>
    <row r="359" spans="1:106" x14ac:dyDescent="0.2">
      <c r="A359">
        <f>ROW(Source!A165)</f>
        <v>165</v>
      </c>
      <c r="B359">
        <v>16688586</v>
      </c>
      <c r="C359">
        <v>16689816</v>
      </c>
      <c r="D359">
        <v>15249073</v>
      </c>
      <c r="E359">
        <v>1</v>
      </c>
      <c r="F359">
        <v>1</v>
      </c>
      <c r="G359">
        <v>1</v>
      </c>
      <c r="H359">
        <v>2</v>
      </c>
      <c r="I359" t="s">
        <v>1099</v>
      </c>
      <c r="J359" t="s">
        <v>1100</v>
      </c>
      <c r="K359" t="s">
        <v>1101</v>
      </c>
      <c r="L359">
        <v>1368</v>
      </c>
      <c r="N359">
        <v>1011</v>
      </c>
      <c r="O359" t="s">
        <v>1096</v>
      </c>
      <c r="P359" t="s">
        <v>1096</v>
      </c>
      <c r="Q359">
        <v>1</v>
      </c>
      <c r="W359">
        <v>0</v>
      </c>
      <c r="X359">
        <v>1372534845</v>
      </c>
      <c r="Y359">
        <v>0.625</v>
      </c>
      <c r="AA359">
        <v>0</v>
      </c>
      <c r="AB359">
        <v>468.51</v>
      </c>
      <c r="AC359">
        <v>11.6</v>
      </c>
      <c r="AD359">
        <v>0</v>
      </c>
      <c r="AE359">
        <v>0</v>
      </c>
      <c r="AF359">
        <v>65.709999999999994</v>
      </c>
      <c r="AG359">
        <v>11.6</v>
      </c>
      <c r="AH359">
        <v>0</v>
      </c>
      <c r="AI359">
        <v>1</v>
      </c>
      <c r="AJ359">
        <v>7.13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6</v>
      </c>
      <c r="AT359">
        <v>0.5</v>
      </c>
      <c r="AU359" t="s">
        <v>96</v>
      </c>
      <c r="AV359">
        <v>0</v>
      </c>
      <c r="AW359">
        <v>2</v>
      </c>
      <c r="AX359">
        <v>16689820</v>
      </c>
      <c r="AY359">
        <v>1</v>
      </c>
      <c r="AZ359">
        <v>0</v>
      </c>
      <c r="BA359">
        <v>349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Y359*Source!I165</f>
        <v>0.49062500000000003</v>
      </c>
      <c r="CY359">
        <f>AB359</f>
        <v>468.51</v>
      </c>
      <c r="CZ359">
        <f>AF359</f>
        <v>65.709999999999994</v>
      </c>
      <c r="DA359">
        <f>AJ359</f>
        <v>7.13</v>
      </c>
      <c r="DB359">
        <v>0</v>
      </c>
    </row>
    <row r="360" spans="1:106" x14ac:dyDescent="0.2">
      <c r="A360">
        <f>ROW(Source!A165)</f>
        <v>165</v>
      </c>
      <c r="B360">
        <v>16688586</v>
      </c>
      <c r="C360">
        <v>16689816</v>
      </c>
      <c r="D360">
        <v>15162736</v>
      </c>
      <c r="E360">
        <v>17</v>
      </c>
      <c r="F360">
        <v>1</v>
      </c>
      <c r="G360">
        <v>1</v>
      </c>
      <c r="H360">
        <v>3</v>
      </c>
      <c r="I360" t="s">
        <v>292</v>
      </c>
      <c r="J360" t="s">
        <v>6</v>
      </c>
      <c r="K360" t="s">
        <v>293</v>
      </c>
      <c r="L360">
        <v>1327</v>
      </c>
      <c r="N360">
        <v>1005</v>
      </c>
      <c r="O360" t="s">
        <v>181</v>
      </c>
      <c r="P360" t="s">
        <v>181</v>
      </c>
      <c r="Q360">
        <v>1</v>
      </c>
      <c r="W360">
        <v>0</v>
      </c>
      <c r="X360">
        <v>-919469713</v>
      </c>
      <c r="Y360">
        <v>102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7.13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6</v>
      </c>
      <c r="AT360">
        <v>102</v>
      </c>
      <c r="AU360" t="s">
        <v>6</v>
      </c>
      <c r="AV360">
        <v>0</v>
      </c>
      <c r="AW360">
        <v>2</v>
      </c>
      <c r="AX360">
        <v>16689821</v>
      </c>
      <c r="AY360">
        <v>1</v>
      </c>
      <c r="AZ360">
        <v>0</v>
      </c>
      <c r="BA360">
        <v>350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Y360*Source!I165</f>
        <v>80.070000000000007</v>
      </c>
      <c r="CY360">
        <f>AA360</f>
        <v>0</v>
      </c>
      <c r="CZ360">
        <f>AE360</f>
        <v>0</v>
      </c>
      <c r="DA360">
        <f>AI360</f>
        <v>7.13</v>
      </c>
      <c r="DB360">
        <v>0</v>
      </c>
    </row>
    <row r="361" spans="1:106" x14ac:dyDescent="0.2">
      <c r="A361">
        <f>ROW(Source!A165)</f>
        <v>165</v>
      </c>
      <c r="B361">
        <v>16688586</v>
      </c>
      <c r="C361">
        <v>16689816</v>
      </c>
      <c r="D361">
        <v>15167024</v>
      </c>
      <c r="E361">
        <v>1</v>
      </c>
      <c r="F361">
        <v>1</v>
      </c>
      <c r="G361">
        <v>1</v>
      </c>
      <c r="H361">
        <v>3</v>
      </c>
      <c r="I361" t="s">
        <v>295</v>
      </c>
      <c r="J361" t="s">
        <v>297</v>
      </c>
      <c r="K361" t="s">
        <v>296</v>
      </c>
      <c r="L361">
        <v>1327</v>
      </c>
      <c r="N361">
        <v>1005</v>
      </c>
      <c r="O361" t="s">
        <v>181</v>
      </c>
      <c r="P361" t="s">
        <v>181</v>
      </c>
      <c r="Q361">
        <v>1</v>
      </c>
      <c r="W361">
        <v>0</v>
      </c>
      <c r="X361">
        <v>203687903</v>
      </c>
      <c r="Y361">
        <v>102</v>
      </c>
      <c r="AA361">
        <v>1292.8800000000001</v>
      </c>
      <c r="AB361">
        <v>0</v>
      </c>
      <c r="AC361">
        <v>0</v>
      </c>
      <c r="AD361">
        <v>0</v>
      </c>
      <c r="AE361">
        <v>181.33</v>
      </c>
      <c r="AF361">
        <v>0</v>
      </c>
      <c r="AG361">
        <v>0</v>
      </c>
      <c r="AH361">
        <v>0</v>
      </c>
      <c r="AI361">
        <v>7.13</v>
      </c>
      <c r="AJ361">
        <v>1</v>
      </c>
      <c r="AK361">
        <v>1</v>
      </c>
      <c r="AL361">
        <v>1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6</v>
      </c>
      <c r="AT361">
        <v>102</v>
      </c>
      <c r="AU361" t="s">
        <v>6</v>
      </c>
      <c r="AV361">
        <v>0</v>
      </c>
      <c r="AW361">
        <v>1</v>
      </c>
      <c r="AX361">
        <v>-1</v>
      </c>
      <c r="AY361">
        <v>0</v>
      </c>
      <c r="AZ361">
        <v>0</v>
      </c>
      <c r="BA361" t="s">
        <v>6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Y361*Source!I165</f>
        <v>80.070000000000007</v>
      </c>
      <c r="CY361">
        <f>AA361</f>
        <v>1292.8800000000001</v>
      </c>
      <c r="CZ361">
        <f>AE361</f>
        <v>181.33</v>
      </c>
      <c r="DA361">
        <f>AI361</f>
        <v>7.13</v>
      </c>
      <c r="DB361">
        <v>0</v>
      </c>
    </row>
    <row r="362" spans="1:106" x14ac:dyDescent="0.2">
      <c r="A362">
        <f>ROW(Source!A165)</f>
        <v>165</v>
      </c>
      <c r="B362">
        <v>16688586</v>
      </c>
      <c r="C362">
        <v>16689816</v>
      </c>
      <c r="D362">
        <v>15171018</v>
      </c>
      <c r="E362">
        <v>1</v>
      </c>
      <c r="F362">
        <v>1</v>
      </c>
      <c r="G362">
        <v>1</v>
      </c>
      <c r="H362">
        <v>3</v>
      </c>
      <c r="I362" t="s">
        <v>1128</v>
      </c>
      <c r="J362" t="s">
        <v>1129</v>
      </c>
      <c r="K362" t="s">
        <v>1130</v>
      </c>
      <c r="L362">
        <v>1346</v>
      </c>
      <c r="N362">
        <v>1009</v>
      </c>
      <c r="O362" t="s">
        <v>90</v>
      </c>
      <c r="P362" t="s">
        <v>90</v>
      </c>
      <c r="Q362">
        <v>1</v>
      </c>
      <c r="W362">
        <v>0</v>
      </c>
      <c r="X362">
        <v>813963326</v>
      </c>
      <c r="Y362">
        <v>0.5</v>
      </c>
      <c r="AA362">
        <v>12.98</v>
      </c>
      <c r="AB362">
        <v>0</v>
      </c>
      <c r="AC362">
        <v>0</v>
      </c>
      <c r="AD362">
        <v>0</v>
      </c>
      <c r="AE362">
        <v>1.82</v>
      </c>
      <c r="AF362">
        <v>0</v>
      </c>
      <c r="AG362">
        <v>0</v>
      </c>
      <c r="AH362">
        <v>0</v>
      </c>
      <c r="AI362">
        <v>7.13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0.5</v>
      </c>
      <c r="AU362" t="s">
        <v>6</v>
      </c>
      <c r="AV362">
        <v>0</v>
      </c>
      <c r="AW362">
        <v>2</v>
      </c>
      <c r="AX362">
        <v>16689822</v>
      </c>
      <c r="AY362">
        <v>1</v>
      </c>
      <c r="AZ362">
        <v>0</v>
      </c>
      <c r="BA362">
        <v>351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Y362*Source!I165</f>
        <v>0.39250000000000002</v>
      </c>
      <c r="CY362">
        <f>AA362</f>
        <v>12.98</v>
      </c>
      <c r="CZ362">
        <f>AE362</f>
        <v>1.82</v>
      </c>
      <c r="DA362">
        <f>AI362</f>
        <v>7.13</v>
      </c>
      <c r="DB362">
        <v>0</v>
      </c>
    </row>
    <row r="363" spans="1:106" x14ac:dyDescent="0.2">
      <c r="A363">
        <f>ROW(Source!A165)</f>
        <v>165</v>
      </c>
      <c r="B363">
        <v>16688586</v>
      </c>
      <c r="C363">
        <v>16689816</v>
      </c>
      <c r="D363">
        <v>15202462</v>
      </c>
      <c r="E363">
        <v>1</v>
      </c>
      <c r="F363">
        <v>1</v>
      </c>
      <c r="G363">
        <v>1</v>
      </c>
      <c r="H363">
        <v>3</v>
      </c>
      <c r="I363" t="s">
        <v>302</v>
      </c>
      <c r="J363" t="s">
        <v>304</v>
      </c>
      <c r="K363" t="s">
        <v>303</v>
      </c>
      <c r="L363">
        <v>1348</v>
      </c>
      <c r="N363">
        <v>1009</v>
      </c>
      <c r="O363" t="s">
        <v>86</v>
      </c>
      <c r="P363" t="s">
        <v>86</v>
      </c>
      <c r="Q363">
        <v>1000</v>
      </c>
      <c r="W363">
        <v>0</v>
      </c>
      <c r="X363">
        <v>486476101</v>
      </c>
      <c r="Y363">
        <v>0.05</v>
      </c>
      <c r="AA363">
        <v>80569</v>
      </c>
      <c r="AB363">
        <v>0</v>
      </c>
      <c r="AC363">
        <v>0</v>
      </c>
      <c r="AD363">
        <v>0</v>
      </c>
      <c r="AE363">
        <v>11300</v>
      </c>
      <c r="AF363">
        <v>0</v>
      </c>
      <c r="AG363">
        <v>0</v>
      </c>
      <c r="AH363">
        <v>0</v>
      </c>
      <c r="AI363">
        <v>7.13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6</v>
      </c>
      <c r="AT363">
        <v>0.05</v>
      </c>
      <c r="AU363" t="s">
        <v>6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Y363*Source!I165</f>
        <v>3.9250000000000007E-2</v>
      </c>
      <c r="CY363">
        <f>AA363</f>
        <v>80569</v>
      </c>
      <c r="CZ363">
        <f>AE363</f>
        <v>11300</v>
      </c>
      <c r="DA363">
        <f>AI363</f>
        <v>7.13</v>
      </c>
      <c r="DB363">
        <v>0</v>
      </c>
    </row>
    <row r="364" spans="1:106" x14ac:dyDescent="0.2">
      <c r="A364">
        <f>ROW(Source!A165)</f>
        <v>165</v>
      </c>
      <c r="B364">
        <v>16688586</v>
      </c>
      <c r="C364">
        <v>16689816</v>
      </c>
      <c r="D364">
        <v>15162257</v>
      </c>
      <c r="E364">
        <v>17</v>
      </c>
      <c r="F364">
        <v>1</v>
      </c>
      <c r="G364">
        <v>1</v>
      </c>
      <c r="H364">
        <v>3</v>
      </c>
      <c r="I364" t="s">
        <v>299</v>
      </c>
      <c r="J364" t="s">
        <v>6</v>
      </c>
      <c r="K364" t="s">
        <v>300</v>
      </c>
      <c r="L364">
        <v>1346</v>
      </c>
      <c r="N364">
        <v>1009</v>
      </c>
      <c r="O364" t="s">
        <v>90</v>
      </c>
      <c r="P364" t="s">
        <v>90</v>
      </c>
      <c r="Q364">
        <v>1</v>
      </c>
      <c r="W364">
        <v>0</v>
      </c>
      <c r="X364">
        <v>290394019</v>
      </c>
      <c r="Y364">
        <v>50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7.13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6</v>
      </c>
      <c r="AT364">
        <v>50</v>
      </c>
      <c r="AU364" t="s">
        <v>6</v>
      </c>
      <c r="AV364">
        <v>0</v>
      </c>
      <c r="AW364">
        <v>2</v>
      </c>
      <c r="AX364">
        <v>16689823</v>
      </c>
      <c r="AY364">
        <v>1</v>
      </c>
      <c r="AZ364">
        <v>0</v>
      </c>
      <c r="BA364">
        <v>352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Y364*Source!I165</f>
        <v>39.25</v>
      </c>
      <c r="CY364">
        <f>AA364</f>
        <v>0</v>
      </c>
      <c r="CZ364">
        <f>AE364</f>
        <v>0</v>
      </c>
      <c r="DA364">
        <f>AI364</f>
        <v>7.13</v>
      </c>
      <c r="DB364">
        <v>0</v>
      </c>
    </row>
    <row r="365" spans="1:106" x14ac:dyDescent="0.2">
      <c r="A365">
        <f>ROW(Source!A174)</f>
        <v>174</v>
      </c>
      <c r="B365">
        <v>16688585</v>
      </c>
      <c r="C365">
        <v>16688947</v>
      </c>
      <c r="D365">
        <v>15436014</v>
      </c>
      <c r="E365">
        <v>1</v>
      </c>
      <c r="F365">
        <v>1</v>
      </c>
      <c r="G365">
        <v>1</v>
      </c>
      <c r="H365">
        <v>1</v>
      </c>
      <c r="I365" t="s">
        <v>1123</v>
      </c>
      <c r="J365" t="s">
        <v>6</v>
      </c>
      <c r="K365" t="s">
        <v>1124</v>
      </c>
      <c r="L365">
        <v>1191</v>
      </c>
      <c r="N365">
        <v>1013</v>
      </c>
      <c r="O365" t="s">
        <v>1090</v>
      </c>
      <c r="P365" t="s">
        <v>1090</v>
      </c>
      <c r="Q365">
        <v>1</v>
      </c>
      <c r="W365">
        <v>0</v>
      </c>
      <c r="X365">
        <v>-784637506</v>
      </c>
      <c r="Y365">
        <v>137.74699999999999</v>
      </c>
      <c r="AA365">
        <v>0</v>
      </c>
      <c r="AB365">
        <v>0</v>
      </c>
      <c r="AC365">
        <v>0</v>
      </c>
      <c r="AD365">
        <v>8.74</v>
      </c>
      <c r="AE365">
        <v>0</v>
      </c>
      <c r="AF365">
        <v>0</v>
      </c>
      <c r="AG365">
        <v>0</v>
      </c>
      <c r="AH365">
        <v>8.74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119.78</v>
      </c>
      <c r="AU365" t="s">
        <v>97</v>
      </c>
      <c r="AV365">
        <v>1</v>
      </c>
      <c r="AW365">
        <v>2</v>
      </c>
      <c r="AX365">
        <v>16688958</v>
      </c>
      <c r="AY365">
        <v>1</v>
      </c>
      <c r="AZ365">
        <v>0</v>
      </c>
      <c r="BA365">
        <v>353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Y365*Source!I174</f>
        <v>12.218158899999999</v>
      </c>
      <c r="CY365">
        <f>AD365</f>
        <v>8.74</v>
      </c>
      <c r="CZ365">
        <f>AH365</f>
        <v>8.74</v>
      </c>
      <c r="DA365">
        <f>AL365</f>
        <v>1</v>
      </c>
      <c r="DB365">
        <v>0</v>
      </c>
    </row>
    <row r="366" spans="1:106" x14ac:dyDescent="0.2">
      <c r="A366">
        <f>ROW(Source!A174)</f>
        <v>174</v>
      </c>
      <c r="B366">
        <v>16688585</v>
      </c>
      <c r="C366">
        <v>16688947</v>
      </c>
      <c r="D366">
        <v>15430395</v>
      </c>
      <c r="E366">
        <v>1</v>
      </c>
      <c r="F366">
        <v>1</v>
      </c>
      <c r="G366">
        <v>1</v>
      </c>
      <c r="H366">
        <v>1</v>
      </c>
      <c r="I366" t="s">
        <v>1091</v>
      </c>
      <c r="J366" t="s">
        <v>6</v>
      </c>
      <c r="K366" t="s">
        <v>1092</v>
      </c>
      <c r="L366">
        <v>1191</v>
      </c>
      <c r="N366">
        <v>1013</v>
      </c>
      <c r="O366" t="s">
        <v>1090</v>
      </c>
      <c r="P366" t="s">
        <v>1090</v>
      </c>
      <c r="Q366">
        <v>1</v>
      </c>
      <c r="W366">
        <v>0</v>
      </c>
      <c r="X366">
        <v>-1417349443</v>
      </c>
      <c r="Y366">
        <v>2.94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2.94</v>
      </c>
      <c r="AU366" t="s">
        <v>6</v>
      </c>
      <c r="AV366">
        <v>2</v>
      </c>
      <c r="AW366">
        <v>2</v>
      </c>
      <c r="AX366">
        <v>16688959</v>
      </c>
      <c r="AY366">
        <v>1</v>
      </c>
      <c r="AZ366">
        <v>2048</v>
      </c>
      <c r="BA366">
        <v>354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Y366*Source!I174</f>
        <v>0.26077800000000001</v>
      </c>
      <c r="CY366">
        <f>AD366</f>
        <v>0</v>
      </c>
      <c r="CZ366">
        <f>AH366</f>
        <v>0</v>
      </c>
      <c r="DA366">
        <f>AL366</f>
        <v>1</v>
      </c>
      <c r="DB366">
        <v>0</v>
      </c>
    </row>
    <row r="367" spans="1:106" x14ac:dyDescent="0.2">
      <c r="A367">
        <f>ROW(Source!A174)</f>
        <v>174</v>
      </c>
      <c r="B367">
        <v>16688585</v>
      </c>
      <c r="C367">
        <v>16688947</v>
      </c>
      <c r="D367">
        <v>15247905</v>
      </c>
      <c r="E367">
        <v>1</v>
      </c>
      <c r="F367">
        <v>1</v>
      </c>
      <c r="G367">
        <v>1</v>
      </c>
      <c r="H367">
        <v>2</v>
      </c>
      <c r="I367" t="s">
        <v>1246</v>
      </c>
      <c r="J367" t="s">
        <v>1247</v>
      </c>
      <c r="K367" t="s">
        <v>1248</v>
      </c>
      <c r="L367">
        <v>1368</v>
      </c>
      <c r="N367">
        <v>1011</v>
      </c>
      <c r="O367" t="s">
        <v>1096</v>
      </c>
      <c r="P367" t="s">
        <v>1096</v>
      </c>
      <c r="Q367">
        <v>1</v>
      </c>
      <c r="W367">
        <v>0</v>
      </c>
      <c r="X367">
        <v>1225731627</v>
      </c>
      <c r="Y367">
        <v>0.44999999999999996</v>
      </c>
      <c r="AA367">
        <v>0</v>
      </c>
      <c r="AB367">
        <v>89.99</v>
      </c>
      <c r="AC367">
        <v>10.06</v>
      </c>
      <c r="AD367">
        <v>0</v>
      </c>
      <c r="AE367">
        <v>0</v>
      </c>
      <c r="AF367">
        <v>89.99</v>
      </c>
      <c r="AG367">
        <v>10.06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6</v>
      </c>
      <c r="AT367">
        <v>0.36</v>
      </c>
      <c r="AU367" t="s">
        <v>96</v>
      </c>
      <c r="AV367">
        <v>0</v>
      </c>
      <c r="AW367">
        <v>2</v>
      </c>
      <c r="AX367">
        <v>16688960</v>
      </c>
      <c r="AY367">
        <v>1</v>
      </c>
      <c r="AZ367">
        <v>0</v>
      </c>
      <c r="BA367">
        <v>355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Y367*Source!I174</f>
        <v>3.9914999999999999E-2</v>
      </c>
      <c r="CY367">
        <f>AB367</f>
        <v>89.99</v>
      </c>
      <c r="CZ367">
        <f>AF367</f>
        <v>89.99</v>
      </c>
      <c r="DA367">
        <f>AJ367</f>
        <v>1</v>
      </c>
      <c r="DB367">
        <v>0</v>
      </c>
    </row>
    <row r="368" spans="1:106" x14ac:dyDescent="0.2">
      <c r="A368">
        <f>ROW(Source!A174)</f>
        <v>174</v>
      </c>
      <c r="B368">
        <v>16688585</v>
      </c>
      <c r="C368">
        <v>16688947</v>
      </c>
      <c r="D368">
        <v>15247974</v>
      </c>
      <c r="E368">
        <v>1</v>
      </c>
      <c r="F368">
        <v>1</v>
      </c>
      <c r="G368">
        <v>1</v>
      </c>
      <c r="H368">
        <v>2</v>
      </c>
      <c r="I368" t="s">
        <v>1093</v>
      </c>
      <c r="J368" t="s">
        <v>1094</v>
      </c>
      <c r="K368" t="s">
        <v>1095</v>
      </c>
      <c r="L368">
        <v>1368</v>
      </c>
      <c r="N368">
        <v>1011</v>
      </c>
      <c r="O368" t="s">
        <v>1096</v>
      </c>
      <c r="P368" t="s">
        <v>1096</v>
      </c>
      <c r="Q368">
        <v>1</v>
      </c>
      <c r="W368">
        <v>0</v>
      </c>
      <c r="X368">
        <v>1188625873</v>
      </c>
      <c r="Y368">
        <v>2.875</v>
      </c>
      <c r="AA368">
        <v>0</v>
      </c>
      <c r="AB368">
        <v>31.26</v>
      </c>
      <c r="AC368">
        <v>13.5</v>
      </c>
      <c r="AD368">
        <v>0</v>
      </c>
      <c r="AE368">
        <v>0</v>
      </c>
      <c r="AF368">
        <v>31.26</v>
      </c>
      <c r="AG368">
        <v>13.5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6</v>
      </c>
      <c r="AT368">
        <v>2.2999999999999998</v>
      </c>
      <c r="AU368" t="s">
        <v>96</v>
      </c>
      <c r="AV368">
        <v>0</v>
      </c>
      <c r="AW368">
        <v>2</v>
      </c>
      <c r="AX368">
        <v>16688961</v>
      </c>
      <c r="AY368">
        <v>1</v>
      </c>
      <c r="AZ368">
        <v>0</v>
      </c>
      <c r="BA368">
        <v>356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Y368*Source!I174</f>
        <v>0.25501249999999998</v>
      </c>
      <c r="CY368">
        <f>AB368</f>
        <v>31.26</v>
      </c>
      <c r="CZ368">
        <f>AF368</f>
        <v>31.26</v>
      </c>
      <c r="DA368">
        <f>AJ368</f>
        <v>1</v>
      </c>
      <c r="DB368">
        <v>0</v>
      </c>
    </row>
    <row r="369" spans="1:106" x14ac:dyDescent="0.2">
      <c r="A369">
        <f>ROW(Source!A174)</f>
        <v>174</v>
      </c>
      <c r="B369">
        <v>16688585</v>
      </c>
      <c r="C369">
        <v>16688947</v>
      </c>
      <c r="D369">
        <v>15249073</v>
      </c>
      <c r="E369">
        <v>1</v>
      </c>
      <c r="F369">
        <v>1</v>
      </c>
      <c r="G369">
        <v>1</v>
      </c>
      <c r="H369">
        <v>2</v>
      </c>
      <c r="I369" t="s">
        <v>1099</v>
      </c>
      <c r="J369" t="s">
        <v>1100</v>
      </c>
      <c r="K369" t="s">
        <v>1101</v>
      </c>
      <c r="L369">
        <v>1368</v>
      </c>
      <c r="N369">
        <v>1011</v>
      </c>
      <c r="O369" t="s">
        <v>1096</v>
      </c>
      <c r="P369" t="s">
        <v>1096</v>
      </c>
      <c r="Q369">
        <v>1</v>
      </c>
      <c r="W369">
        <v>0</v>
      </c>
      <c r="X369">
        <v>1372534845</v>
      </c>
      <c r="Y369">
        <v>0.35000000000000003</v>
      </c>
      <c r="AA369">
        <v>0</v>
      </c>
      <c r="AB369">
        <v>65.709999999999994</v>
      </c>
      <c r="AC369">
        <v>11.6</v>
      </c>
      <c r="AD369">
        <v>0</v>
      </c>
      <c r="AE369">
        <v>0</v>
      </c>
      <c r="AF369">
        <v>65.709999999999994</v>
      </c>
      <c r="AG369">
        <v>11.6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6</v>
      </c>
      <c r="AT369">
        <v>0.28000000000000003</v>
      </c>
      <c r="AU369" t="s">
        <v>96</v>
      </c>
      <c r="AV369">
        <v>0</v>
      </c>
      <c r="AW369">
        <v>2</v>
      </c>
      <c r="AX369">
        <v>16688962</v>
      </c>
      <c r="AY369">
        <v>1</v>
      </c>
      <c r="AZ369">
        <v>0</v>
      </c>
      <c r="BA369">
        <v>357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Y369*Source!I174</f>
        <v>3.1045000000000003E-2</v>
      </c>
      <c r="CY369">
        <f>AB369</f>
        <v>65.709999999999994</v>
      </c>
      <c r="CZ369">
        <f>AF369</f>
        <v>65.709999999999994</v>
      </c>
      <c r="DA369">
        <f>AJ369</f>
        <v>1</v>
      </c>
      <c r="DB369">
        <v>0</v>
      </c>
    </row>
    <row r="370" spans="1:106" x14ac:dyDescent="0.2">
      <c r="A370">
        <f>ROW(Source!A174)</f>
        <v>174</v>
      </c>
      <c r="B370">
        <v>16688585</v>
      </c>
      <c r="C370">
        <v>16688947</v>
      </c>
      <c r="D370">
        <v>15167286</v>
      </c>
      <c r="E370">
        <v>1</v>
      </c>
      <c r="F370">
        <v>1</v>
      </c>
      <c r="G370">
        <v>1</v>
      </c>
      <c r="H370">
        <v>3</v>
      </c>
      <c r="I370" t="s">
        <v>1184</v>
      </c>
      <c r="J370" t="s">
        <v>1185</v>
      </c>
      <c r="K370" t="s">
        <v>1186</v>
      </c>
      <c r="L370">
        <v>1339</v>
      </c>
      <c r="N370">
        <v>1007</v>
      </c>
      <c r="O370" t="s">
        <v>199</v>
      </c>
      <c r="P370" t="s">
        <v>199</v>
      </c>
      <c r="Q370">
        <v>1</v>
      </c>
      <c r="W370">
        <v>0</v>
      </c>
      <c r="X370">
        <v>-1660354250</v>
      </c>
      <c r="Y370">
        <v>3.85</v>
      </c>
      <c r="AA370">
        <v>2.44</v>
      </c>
      <c r="AB370">
        <v>0</v>
      </c>
      <c r="AC370">
        <v>0</v>
      </c>
      <c r="AD370">
        <v>0</v>
      </c>
      <c r="AE370">
        <v>2.44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3.85</v>
      </c>
      <c r="AU370" t="s">
        <v>6</v>
      </c>
      <c r="AV370">
        <v>0</v>
      </c>
      <c r="AW370">
        <v>2</v>
      </c>
      <c r="AX370">
        <v>16688963</v>
      </c>
      <c r="AY370">
        <v>1</v>
      </c>
      <c r="AZ370">
        <v>0</v>
      </c>
      <c r="BA370">
        <v>358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Y370*Source!I174</f>
        <v>0.34149499999999999</v>
      </c>
      <c r="CY370">
        <f>AA370</f>
        <v>2.44</v>
      </c>
      <c r="CZ370">
        <f>AE370</f>
        <v>2.44</v>
      </c>
      <c r="DA370">
        <f>AI370</f>
        <v>1</v>
      </c>
      <c r="DB370">
        <v>0</v>
      </c>
    </row>
    <row r="371" spans="1:106" x14ac:dyDescent="0.2">
      <c r="A371">
        <f>ROW(Source!A174)</f>
        <v>174</v>
      </c>
      <c r="B371">
        <v>16688585</v>
      </c>
      <c r="C371">
        <v>16688947</v>
      </c>
      <c r="D371">
        <v>15167962</v>
      </c>
      <c r="E371">
        <v>1</v>
      </c>
      <c r="F371">
        <v>1</v>
      </c>
      <c r="G371">
        <v>1</v>
      </c>
      <c r="H371">
        <v>3</v>
      </c>
      <c r="I371" t="s">
        <v>1249</v>
      </c>
      <c r="J371" t="s">
        <v>1250</v>
      </c>
      <c r="K371" t="s">
        <v>1251</v>
      </c>
      <c r="L371">
        <v>1339</v>
      </c>
      <c r="N371">
        <v>1007</v>
      </c>
      <c r="O371" t="s">
        <v>199</v>
      </c>
      <c r="P371" t="s">
        <v>199</v>
      </c>
      <c r="Q371">
        <v>1</v>
      </c>
      <c r="W371">
        <v>0</v>
      </c>
      <c r="X371">
        <v>114057443</v>
      </c>
      <c r="Y371">
        <v>3.06</v>
      </c>
      <c r="AA371">
        <v>34.92</v>
      </c>
      <c r="AB371">
        <v>0</v>
      </c>
      <c r="AC371">
        <v>0</v>
      </c>
      <c r="AD371">
        <v>0</v>
      </c>
      <c r="AE371">
        <v>34.92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3.06</v>
      </c>
      <c r="AU371" t="s">
        <v>6</v>
      </c>
      <c r="AV371">
        <v>0</v>
      </c>
      <c r="AW371">
        <v>2</v>
      </c>
      <c r="AX371">
        <v>16688964</v>
      </c>
      <c r="AY371">
        <v>1</v>
      </c>
      <c r="AZ371">
        <v>0</v>
      </c>
      <c r="BA371">
        <v>359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Y371*Source!I174</f>
        <v>0.271422</v>
      </c>
      <c r="CY371">
        <f>AA371</f>
        <v>34.92</v>
      </c>
      <c r="CZ371">
        <f>AE371</f>
        <v>34.92</v>
      </c>
      <c r="DA371">
        <f>AI371</f>
        <v>1</v>
      </c>
      <c r="DB371">
        <v>0</v>
      </c>
    </row>
    <row r="372" spans="1:106" x14ac:dyDescent="0.2">
      <c r="A372">
        <f>ROW(Source!A174)</f>
        <v>174</v>
      </c>
      <c r="B372">
        <v>16688585</v>
      </c>
      <c r="C372">
        <v>16688947</v>
      </c>
      <c r="D372">
        <v>15161703</v>
      </c>
      <c r="E372">
        <v>17</v>
      </c>
      <c r="F372">
        <v>1</v>
      </c>
      <c r="G372">
        <v>1</v>
      </c>
      <c r="H372">
        <v>3</v>
      </c>
      <c r="I372" t="s">
        <v>197</v>
      </c>
      <c r="J372" t="s">
        <v>6</v>
      </c>
      <c r="K372" t="s">
        <v>198</v>
      </c>
      <c r="L372">
        <v>1339</v>
      </c>
      <c r="N372">
        <v>1007</v>
      </c>
      <c r="O372" t="s">
        <v>199</v>
      </c>
      <c r="P372" t="s">
        <v>199</v>
      </c>
      <c r="Q372">
        <v>1</v>
      </c>
      <c r="W372">
        <v>0</v>
      </c>
      <c r="X372">
        <v>-2113302258</v>
      </c>
      <c r="Y372">
        <v>1.3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0</v>
      </c>
      <c r="AP372">
        <v>0</v>
      </c>
      <c r="AQ372">
        <v>0</v>
      </c>
      <c r="AR372">
        <v>0</v>
      </c>
      <c r="AS372" t="s">
        <v>6</v>
      </c>
      <c r="AT372">
        <v>1.3</v>
      </c>
      <c r="AU372" t="s">
        <v>6</v>
      </c>
      <c r="AV372">
        <v>0</v>
      </c>
      <c r="AW372">
        <v>2</v>
      </c>
      <c r="AX372">
        <v>16688965</v>
      </c>
      <c r="AY372">
        <v>1</v>
      </c>
      <c r="AZ372">
        <v>0</v>
      </c>
      <c r="BA372">
        <v>360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Y372*Source!I174</f>
        <v>0.11531000000000001</v>
      </c>
      <c r="CY372">
        <f>AA372</f>
        <v>0</v>
      </c>
      <c r="CZ372">
        <f>AE372</f>
        <v>0</v>
      </c>
      <c r="DA372">
        <f>AI372</f>
        <v>1</v>
      </c>
      <c r="DB372">
        <v>0</v>
      </c>
    </row>
    <row r="373" spans="1:106" x14ac:dyDescent="0.2">
      <c r="A373">
        <f>ROW(Source!A174)</f>
        <v>174</v>
      </c>
      <c r="B373">
        <v>16688585</v>
      </c>
      <c r="C373">
        <v>16688947</v>
      </c>
      <c r="D373">
        <v>15172836</v>
      </c>
      <c r="E373">
        <v>1</v>
      </c>
      <c r="F373">
        <v>1</v>
      </c>
      <c r="G373">
        <v>1</v>
      </c>
      <c r="H373">
        <v>3</v>
      </c>
      <c r="I373" t="s">
        <v>201</v>
      </c>
      <c r="J373" t="s">
        <v>203</v>
      </c>
      <c r="K373" t="s">
        <v>202</v>
      </c>
      <c r="L373">
        <v>1339</v>
      </c>
      <c r="N373">
        <v>1007</v>
      </c>
      <c r="O373" t="s">
        <v>199</v>
      </c>
      <c r="P373" t="s">
        <v>199</v>
      </c>
      <c r="Q373">
        <v>1</v>
      </c>
      <c r="W373">
        <v>0</v>
      </c>
      <c r="X373">
        <v>519185539</v>
      </c>
      <c r="Y373">
        <v>1.3</v>
      </c>
      <c r="AA373">
        <v>519.79999999999995</v>
      </c>
      <c r="AB373">
        <v>0</v>
      </c>
      <c r="AC373">
        <v>0</v>
      </c>
      <c r="AD373">
        <v>0</v>
      </c>
      <c r="AE373">
        <v>519.79999999999995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0</v>
      </c>
      <c r="AP373">
        <v>0</v>
      </c>
      <c r="AQ373">
        <v>0</v>
      </c>
      <c r="AR373">
        <v>0</v>
      </c>
      <c r="AS373" t="s">
        <v>6</v>
      </c>
      <c r="AT373">
        <v>1.3</v>
      </c>
      <c r="AU373" t="s">
        <v>6</v>
      </c>
      <c r="AV373">
        <v>0</v>
      </c>
      <c r="AW373">
        <v>1</v>
      </c>
      <c r="AX373">
        <v>-1</v>
      </c>
      <c r="AY373">
        <v>0</v>
      </c>
      <c r="AZ373">
        <v>0</v>
      </c>
      <c r="BA373" t="s">
        <v>6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Y373*Source!I174</f>
        <v>0.11531000000000001</v>
      </c>
      <c r="CY373">
        <f>AA373</f>
        <v>519.79999999999995</v>
      </c>
      <c r="CZ373">
        <f>AE373</f>
        <v>519.79999999999995</v>
      </c>
      <c r="DA373">
        <f>AI373</f>
        <v>1</v>
      </c>
      <c r="DB373">
        <v>0</v>
      </c>
    </row>
    <row r="374" spans="1:106" x14ac:dyDescent="0.2">
      <c r="A374">
        <f>ROW(Source!A174)</f>
        <v>174</v>
      </c>
      <c r="B374">
        <v>16688585</v>
      </c>
      <c r="C374">
        <v>16688947</v>
      </c>
      <c r="D374">
        <v>15187044</v>
      </c>
      <c r="E374">
        <v>1</v>
      </c>
      <c r="F374">
        <v>1</v>
      </c>
      <c r="G374">
        <v>1</v>
      </c>
      <c r="H374">
        <v>3</v>
      </c>
      <c r="I374" t="s">
        <v>1252</v>
      </c>
      <c r="J374" t="s">
        <v>1253</v>
      </c>
      <c r="K374" t="s">
        <v>1254</v>
      </c>
      <c r="L374">
        <v>1327</v>
      </c>
      <c r="N374">
        <v>1005</v>
      </c>
      <c r="O374" t="s">
        <v>181</v>
      </c>
      <c r="P374" t="s">
        <v>181</v>
      </c>
      <c r="Q374">
        <v>1</v>
      </c>
      <c r="W374">
        <v>0</v>
      </c>
      <c r="X374">
        <v>380867059</v>
      </c>
      <c r="Y374">
        <v>102</v>
      </c>
      <c r="AA374">
        <v>67.8</v>
      </c>
      <c r="AB374">
        <v>0</v>
      </c>
      <c r="AC374">
        <v>0</v>
      </c>
      <c r="AD374">
        <v>0</v>
      </c>
      <c r="AE374">
        <v>67.8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102</v>
      </c>
      <c r="AU374" t="s">
        <v>6</v>
      </c>
      <c r="AV374">
        <v>0</v>
      </c>
      <c r="AW374">
        <v>2</v>
      </c>
      <c r="AX374">
        <v>16688966</v>
      </c>
      <c r="AY374">
        <v>1</v>
      </c>
      <c r="AZ374">
        <v>0</v>
      </c>
      <c r="BA374">
        <v>361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Y374*Source!I174</f>
        <v>9.0473999999999997</v>
      </c>
      <c r="CY374">
        <f>AA374</f>
        <v>67.8</v>
      </c>
      <c r="CZ374">
        <f>AE374</f>
        <v>67.8</v>
      </c>
      <c r="DA374">
        <f>AI374</f>
        <v>1</v>
      </c>
      <c r="DB374">
        <v>0</v>
      </c>
    </row>
    <row r="375" spans="1:106" x14ac:dyDescent="0.2">
      <c r="A375">
        <f>ROW(Source!A175)</f>
        <v>175</v>
      </c>
      <c r="B375">
        <v>16688586</v>
      </c>
      <c r="C375">
        <v>16688947</v>
      </c>
      <c r="D375">
        <v>15436014</v>
      </c>
      <c r="E375">
        <v>1</v>
      </c>
      <c r="F375">
        <v>1</v>
      </c>
      <c r="G375">
        <v>1</v>
      </c>
      <c r="H375">
        <v>1</v>
      </c>
      <c r="I375" t="s">
        <v>1123</v>
      </c>
      <c r="J375" t="s">
        <v>6</v>
      </c>
      <c r="K375" t="s">
        <v>1124</v>
      </c>
      <c r="L375">
        <v>1191</v>
      </c>
      <c r="N375">
        <v>1013</v>
      </c>
      <c r="O375" t="s">
        <v>1090</v>
      </c>
      <c r="P375" t="s">
        <v>1090</v>
      </c>
      <c r="Q375">
        <v>1</v>
      </c>
      <c r="W375">
        <v>0</v>
      </c>
      <c r="X375">
        <v>-784637506</v>
      </c>
      <c r="Y375">
        <v>137.74699999999999</v>
      </c>
      <c r="AA375">
        <v>0</v>
      </c>
      <c r="AB375">
        <v>0</v>
      </c>
      <c r="AC375">
        <v>0</v>
      </c>
      <c r="AD375">
        <v>62.32</v>
      </c>
      <c r="AE375">
        <v>0</v>
      </c>
      <c r="AF375">
        <v>0</v>
      </c>
      <c r="AG375">
        <v>0</v>
      </c>
      <c r="AH375">
        <v>8.74</v>
      </c>
      <c r="AI375">
        <v>1</v>
      </c>
      <c r="AJ375">
        <v>1</v>
      </c>
      <c r="AK375">
        <v>1</v>
      </c>
      <c r="AL375">
        <v>7.13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6</v>
      </c>
      <c r="AT375">
        <v>119.78</v>
      </c>
      <c r="AU375" t="s">
        <v>97</v>
      </c>
      <c r="AV375">
        <v>1</v>
      </c>
      <c r="AW375">
        <v>2</v>
      </c>
      <c r="AX375">
        <v>16688958</v>
      </c>
      <c r="AY375">
        <v>1</v>
      </c>
      <c r="AZ375">
        <v>0</v>
      </c>
      <c r="BA375">
        <v>362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Y375*Source!I175</f>
        <v>12.218158899999999</v>
      </c>
      <c r="CY375">
        <f>AD375</f>
        <v>62.32</v>
      </c>
      <c r="CZ375">
        <f>AH375</f>
        <v>8.74</v>
      </c>
      <c r="DA375">
        <f>AL375</f>
        <v>7.13</v>
      </c>
      <c r="DB375">
        <v>0</v>
      </c>
    </row>
    <row r="376" spans="1:106" x14ac:dyDescent="0.2">
      <c r="A376">
        <f>ROW(Source!A175)</f>
        <v>175</v>
      </c>
      <c r="B376">
        <v>16688586</v>
      </c>
      <c r="C376">
        <v>16688947</v>
      </c>
      <c r="D376">
        <v>15430395</v>
      </c>
      <c r="E376">
        <v>1</v>
      </c>
      <c r="F376">
        <v>1</v>
      </c>
      <c r="G376">
        <v>1</v>
      </c>
      <c r="H376">
        <v>1</v>
      </c>
      <c r="I376" t="s">
        <v>1091</v>
      </c>
      <c r="J376" t="s">
        <v>6</v>
      </c>
      <c r="K376" t="s">
        <v>1092</v>
      </c>
      <c r="L376">
        <v>1191</v>
      </c>
      <c r="N376">
        <v>1013</v>
      </c>
      <c r="O376" t="s">
        <v>1090</v>
      </c>
      <c r="P376" t="s">
        <v>1090</v>
      </c>
      <c r="Q376">
        <v>1</v>
      </c>
      <c r="W376">
        <v>0</v>
      </c>
      <c r="X376">
        <v>-1417349443</v>
      </c>
      <c r="Y376">
        <v>2.94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7.13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2.94</v>
      </c>
      <c r="AU376" t="s">
        <v>6</v>
      </c>
      <c r="AV376">
        <v>2</v>
      </c>
      <c r="AW376">
        <v>2</v>
      </c>
      <c r="AX376">
        <v>16688959</v>
      </c>
      <c r="AY376">
        <v>1</v>
      </c>
      <c r="AZ376">
        <v>2048</v>
      </c>
      <c r="BA376">
        <v>363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Y376*Source!I175</f>
        <v>0.26077800000000001</v>
      </c>
      <c r="CY376">
        <f>AD376</f>
        <v>0</v>
      </c>
      <c r="CZ376">
        <f>AH376</f>
        <v>0</v>
      </c>
      <c r="DA376">
        <f>AL376</f>
        <v>1</v>
      </c>
      <c r="DB376">
        <v>0</v>
      </c>
    </row>
    <row r="377" spans="1:106" x14ac:dyDescent="0.2">
      <c r="A377">
        <f>ROW(Source!A175)</f>
        <v>175</v>
      </c>
      <c r="B377">
        <v>16688586</v>
      </c>
      <c r="C377">
        <v>16688947</v>
      </c>
      <c r="D377">
        <v>15247905</v>
      </c>
      <c r="E377">
        <v>1</v>
      </c>
      <c r="F377">
        <v>1</v>
      </c>
      <c r="G377">
        <v>1</v>
      </c>
      <c r="H377">
        <v>2</v>
      </c>
      <c r="I377" t="s">
        <v>1246</v>
      </c>
      <c r="J377" t="s">
        <v>1247</v>
      </c>
      <c r="K377" t="s">
        <v>1248</v>
      </c>
      <c r="L377">
        <v>1368</v>
      </c>
      <c r="N377">
        <v>1011</v>
      </c>
      <c r="O377" t="s">
        <v>1096</v>
      </c>
      <c r="P377" t="s">
        <v>1096</v>
      </c>
      <c r="Q377">
        <v>1</v>
      </c>
      <c r="W377">
        <v>0</v>
      </c>
      <c r="X377">
        <v>1225731627</v>
      </c>
      <c r="Y377">
        <v>0.44999999999999996</v>
      </c>
      <c r="AA377">
        <v>0</v>
      </c>
      <c r="AB377">
        <v>641.63</v>
      </c>
      <c r="AC377">
        <v>10.06</v>
      </c>
      <c r="AD377">
        <v>0</v>
      </c>
      <c r="AE377">
        <v>0</v>
      </c>
      <c r="AF377">
        <v>89.99</v>
      </c>
      <c r="AG377">
        <v>10.06</v>
      </c>
      <c r="AH377">
        <v>0</v>
      </c>
      <c r="AI377">
        <v>1</v>
      </c>
      <c r="AJ377">
        <v>7.13</v>
      </c>
      <c r="AK377">
        <v>1</v>
      </c>
      <c r="AL377">
        <v>1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</v>
      </c>
      <c r="AT377">
        <v>0.36</v>
      </c>
      <c r="AU377" t="s">
        <v>96</v>
      </c>
      <c r="AV377">
        <v>0</v>
      </c>
      <c r="AW377">
        <v>2</v>
      </c>
      <c r="AX377">
        <v>16688960</v>
      </c>
      <c r="AY377">
        <v>1</v>
      </c>
      <c r="AZ377">
        <v>0</v>
      </c>
      <c r="BA377">
        <v>364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Y377*Source!I175</f>
        <v>3.9914999999999999E-2</v>
      </c>
      <c r="CY377">
        <f>AB377</f>
        <v>641.63</v>
      </c>
      <c r="CZ377">
        <f>AF377</f>
        <v>89.99</v>
      </c>
      <c r="DA377">
        <f>AJ377</f>
        <v>7.13</v>
      </c>
      <c r="DB377">
        <v>0</v>
      </c>
    </row>
    <row r="378" spans="1:106" x14ac:dyDescent="0.2">
      <c r="A378">
        <f>ROW(Source!A175)</f>
        <v>175</v>
      </c>
      <c r="B378">
        <v>16688586</v>
      </c>
      <c r="C378">
        <v>16688947</v>
      </c>
      <c r="D378">
        <v>15247974</v>
      </c>
      <c r="E378">
        <v>1</v>
      </c>
      <c r="F378">
        <v>1</v>
      </c>
      <c r="G378">
        <v>1</v>
      </c>
      <c r="H378">
        <v>2</v>
      </c>
      <c r="I378" t="s">
        <v>1093</v>
      </c>
      <c r="J378" t="s">
        <v>1094</v>
      </c>
      <c r="K378" t="s">
        <v>1095</v>
      </c>
      <c r="L378">
        <v>1368</v>
      </c>
      <c r="N378">
        <v>1011</v>
      </c>
      <c r="O378" t="s">
        <v>1096</v>
      </c>
      <c r="P378" t="s">
        <v>1096</v>
      </c>
      <c r="Q378">
        <v>1</v>
      </c>
      <c r="W378">
        <v>0</v>
      </c>
      <c r="X378">
        <v>1188625873</v>
      </c>
      <c r="Y378">
        <v>2.875</v>
      </c>
      <c r="AA378">
        <v>0</v>
      </c>
      <c r="AB378">
        <v>222.88</v>
      </c>
      <c r="AC378">
        <v>13.5</v>
      </c>
      <c r="AD378">
        <v>0</v>
      </c>
      <c r="AE378">
        <v>0</v>
      </c>
      <c r="AF378">
        <v>31.26</v>
      </c>
      <c r="AG378">
        <v>13.5</v>
      </c>
      <c r="AH378">
        <v>0</v>
      </c>
      <c r="AI378">
        <v>1</v>
      </c>
      <c r="AJ378">
        <v>7.13</v>
      </c>
      <c r="AK378">
        <v>1</v>
      </c>
      <c r="AL378">
        <v>1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6</v>
      </c>
      <c r="AT378">
        <v>2.2999999999999998</v>
      </c>
      <c r="AU378" t="s">
        <v>96</v>
      </c>
      <c r="AV378">
        <v>0</v>
      </c>
      <c r="AW378">
        <v>2</v>
      </c>
      <c r="AX378">
        <v>16688961</v>
      </c>
      <c r="AY378">
        <v>1</v>
      </c>
      <c r="AZ378">
        <v>0</v>
      </c>
      <c r="BA378">
        <v>365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Y378*Source!I175</f>
        <v>0.25501249999999998</v>
      </c>
      <c r="CY378">
        <f>AB378</f>
        <v>222.88</v>
      </c>
      <c r="CZ378">
        <f>AF378</f>
        <v>31.26</v>
      </c>
      <c r="DA378">
        <f>AJ378</f>
        <v>7.13</v>
      </c>
      <c r="DB378">
        <v>0</v>
      </c>
    </row>
    <row r="379" spans="1:106" x14ac:dyDescent="0.2">
      <c r="A379">
        <f>ROW(Source!A175)</f>
        <v>175</v>
      </c>
      <c r="B379">
        <v>16688586</v>
      </c>
      <c r="C379">
        <v>16688947</v>
      </c>
      <c r="D379">
        <v>15249073</v>
      </c>
      <c r="E379">
        <v>1</v>
      </c>
      <c r="F379">
        <v>1</v>
      </c>
      <c r="G379">
        <v>1</v>
      </c>
      <c r="H379">
        <v>2</v>
      </c>
      <c r="I379" t="s">
        <v>1099</v>
      </c>
      <c r="J379" t="s">
        <v>1100</v>
      </c>
      <c r="K379" t="s">
        <v>1101</v>
      </c>
      <c r="L379">
        <v>1368</v>
      </c>
      <c r="N379">
        <v>1011</v>
      </c>
      <c r="O379" t="s">
        <v>1096</v>
      </c>
      <c r="P379" t="s">
        <v>1096</v>
      </c>
      <c r="Q379">
        <v>1</v>
      </c>
      <c r="W379">
        <v>0</v>
      </c>
      <c r="X379">
        <v>1372534845</v>
      </c>
      <c r="Y379">
        <v>0.35000000000000003</v>
      </c>
      <c r="AA379">
        <v>0</v>
      </c>
      <c r="AB379">
        <v>468.51</v>
      </c>
      <c r="AC379">
        <v>11.6</v>
      </c>
      <c r="AD379">
        <v>0</v>
      </c>
      <c r="AE379">
        <v>0</v>
      </c>
      <c r="AF379">
        <v>65.709999999999994</v>
      </c>
      <c r="AG379">
        <v>11.6</v>
      </c>
      <c r="AH379">
        <v>0</v>
      </c>
      <c r="AI379">
        <v>1</v>
      </c>
      <c r="AJ379">
        <v>7.13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0.28000000000000003</v>
      </c>
      <c r="AU379" t="s">
        <v>96</v>
      </c>
      <c r="AV379">
        <v>0</v>
      </c>
      <c r="AW379">
        <v>2</v>
      </c>
      <c r="AX379">
        <v>16688962</v>
      </c>
      <c r="AY379">
        <v>1</v>
      </c>
      <c r="AZ379">
        <v>0</v>
      </c>
      <c r="BA379">
        <v>366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Y379*Source!I175</f>
        <v>3.1045000000000003E-2</v>
      </c>
      <c r="CY379">
        <f>AB379</f>
        <v>468.51</v>
      </c>
      <c r="CZ379">
        <f>AF379</f>
        <v>65.709999999999994</v>
      </c>
      <c r="DA379">
        <f>AJ379</f>
        <v>7.13</v>
      </c>
      <c r="DB379">
        <v>0</v>
      </c>
    </row>
    <row r="380" spans="1:106" x14ac:dyDescent="0.2">
      <c r="A380">
        <f>ROW(Source!A175)</f>
        <v>175</v>
      </c>
      <c r="B380">
        <v>16688586</v>
      </c>
      <c r="C380">
        <v>16688947</v>
      </c>
      <c r="D380">
        <v>15167286</v>
      </c>
      <c r="E380">
        <v>1</v>
      </c>
      <c r="F380">
        <v>1</v>
      </c>
      <c r="G380">
        <v>1</v>
      </c>
      <c r="H380">
        <v>3</v>
      </c>
      <c r="I380" t="s">
        <v>1184</v>
      </c>
      <c r="J380" t="s">
        <v>1185</v>
      </c>
      <c r="K380" t="s">
        <v>1186</v>
      </c>
      <c r="L380">
        <v>1339</v>
      </c>
      <c r="N380">
        <v>1007</v>
      </c>
      <c r="O380" t="s">
        <v>199</v>
      </c>
      <c r="P380" t="s">
        <v>199</v>
      </c>
      <c r="Q380">
        <v>1</v>
      </c>
      <c r="W380">
        <v>0</v>
      </c>
      <c r="X380">
        <v>-1660354250</v>
      </c>
      <c r="Y380">
        <v>3.85</v>
      </c>
      <c r="AA380">
        <v>17.399999999999999</v>
      </c>
      <c r="AB380">
        <v>0</v>
      </c>
      <c r="AC380">
        <v>0</v>
      </c>
      <c r="AD380">
        <v>0</v>
      </c>
      <c r="AE380">
        <v>2.44</v>
      </c>
      <c r="AF380">
        <v>0</v>
      </c>
      <c r="AG380">
        <v>0</v>
      </c>
      <c r="AH380">
        <v>0</v>
      </c>
      <c r="AI380">
        <v>7.13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3.85</v>
      </c>
      <c r="AU380" t="s">
        <v>6</v>
      </c>
      <c r="AV380">
        <v>0</v>
      </c>
      <c r="AW380">
        <v>2</v>
      </c>
      <c r="AX380">
        <v>16688963</v>
      </c>
      <c r="AY380">
        <v>1</v>
      </c>
      <c r="AZ380">
        <v>0</v>
      </c>
      <c r="BA380">
        <v>367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Y380*Source!I175</f>
        <v>0.34149499999999999</v>
      </c>
      <c r="CY380">
        <f>AA380</f>
        <v>17.399999999999999</v>
      </c>
      <c r="CZ380">
        <f>AE380</f>
        <v>2.44</v>
      </c>
      <c r="DA380">
        <f>AI380</f>
        <v>7.13</v>
      </c>
      <c r="DB380">
        <v>0</v>
      </c>
    </row>
    <row r="381" spans="1:106" x14ac:dyDescent="0.2">
      <c r="A381">
        <f>ROW(Source!A175)</f>
        <v>175</v>
      </c>
      <c r="B381">
        <v>16688586</v>
      </c>
      <c r="C381">
        <v>16688947</v>
      </c>
      <c r="D381">
        <v>15167962</v>
      </c>
      <c r="E381">
        <v>1</v>
      </c>
      <c r="F381">
        <v>1</v>
      </c>
      <c r="G381">
        <v>1</v>
      </c>
      <c r="H381">
        <v>3</v>
      </c>
      <c r="I381" t="s">
        <v>1249</v>
      </c>
      <c r="J381" t="s">
        <v>1250</v>
      </c>
      <c r="K381" t="s">
        <v>1251</v>
      </c>
      <c r="L381">
        <v>1339</v>
      </c>
      <c r="N381">
        <v>1007</v>
      </c>
      <c r="O381" t="s">
        <v>199</v>
      </c>
      <c r="P381" t="s">
        <v>199</v>
      </c>
      <c r="Q381">
        <v>1</v>
      </c>
      <c r="W381">
        <v>0</v>
      </c>
      <c r="X381">
        <v>114057443</v>
      </c>
      <c r="Y381">
        <v>3.06</v>
      </c>
      <c r="AA381">
        <v>248.98</v>
      </c>
      <c r="AB381">
        <v>0</v>
      </c>
      <c r="AC381">
        <v>0</v>
      </c>
      <c r="AD381">
        <v>0</v>
      </c>
      <c r="AE381">
        <v>34.92</v>
      </c>
      <c r="AF381">
        <v>0</v>
      </c>
      <c r="AG381">
        <v>0</v>
      </c>
      <c r="AH381">
        <v>0</v>
      </c>
      <c r="AI381">
        <v>7.13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3.06</v>
      </c>
      <c r="AU381" t="s">
        <v>6</v>
      </c>
      <c r="AV381">
        <v>0</v>
      </c>
      <c r="AW381">
        <v>2</v>
      </c>
      <c r="AX381">
        <v>16688964</v>
      </c>
      <c r="AY381">
        <v>1</v>
      </c>
      <c r="AZ381">
        <v>0</v>
      </c>
      <c r="BA381">
        <v>368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Y381*Source!I175</f>
        <v>0.271422</v>
      </c>
      <c r="CY381">
        <f>AA381</f>
        <v>248.98</v>
      </c>
      <c r="CZ381">
        <f>AE381</f>
        <v>34.92</v>
      </c>
      <c r="DA381">
        <f>AI381</f>
        <v>7.13</v>
      </c>
      <c r="DB381">
        <v>0</v>
      </c>
    </row>
    <row r="382" spans="1:106" x14ac:dyDescent="0.2">
      <c r="A382">
        <f>ROW(Source!A175)</f>
        <v>175</v>
      </c>
      <c r="B382">
        <v>16688586</v>
      </c>
      <c r="C382">
        <v>16688947</v>
      </c>
      <c r="D382">
        <v>15161703</v>
      </c>
      <c r="E382">
        <v>17</v>
      </c>
      <c r="F382">
        <v>1</v>
      </c>
      <c r="G382">
        <v>1</v>
      </c>
      <c r="H382">
        <v>3</v>
      </c>
      <c r="I382" t="s">
        <v>197</v>
      </c>
      <c r="J382" t="s">
        <v>6</v>
      </c>
      <c r="K382" t="s">
        <v>198</v>
      </c>
      <c r="L382">
        <v>1339</v>
      </c>
      <c r="N382">
        <v>1007</v>
      </c>
      <c r="O382" t="s">
        <v>199</v>
      </c>
      <c r="P382" t="s">
        <v>199</v>
      </c>
      <c r="Q382">
        <v>1</v>
      </c>
      <c r="W382">
        <v>0</v>
      </c>
      <c r="X382">
        <v>-2113302258</v>
      </c>
      <c r="Y382">
        <v>1.3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7.13</v>
      </c>
      <c r="AJ382">
        <v>1</v>
      </c>
      <c r="AK382">
        <v>1</v>
      </c>
      <c r="AL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6</v>
      </c>
      <c r="AT382">
        <v>1.3</v>
      </c>
      <c r="AU382" t="s">
        <v>6</v>
      </c>
      <c r="AV382">
        <v>0</v>
      </c>
      <c r="AW382">
        <v>2</v>
      </c>
      <c r="AX382">
        <v>16688965</v>
      </c>
      <c r="AY382">
        <v>1</v>
      </c>
      <c r="AZ382">
        <v>0</v>
      </c>
      <c r="BA382">
        <v>369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Y382*Source!I175</f>
        <v>0.11531000000000001</v>
      </c>
      <c r="CY382">
        <f>AA382</f>
        <v>0</v>
      </c>
      <c r="CZ382">
        <f>AE382</f>
        <v>0</v>
      </c>
      <c r="DA382">
        <f>AI382</f>
        <v>7.13</v>
      </c>
      <c r="DB382">
        <v>0</v>
      </c>
    </row>
    <row r="383" spans="1:106" x14ac:dyDescent="0.2">
      <c r="A383">
        <f>ROW(Source!A175)</f>
        <v>175</v>
      </c>
      <c r="B383">
        <v>16688586</v>
      </c>
      <c r="C383">
        <v>16688947</v>
      </c>
      <c r="D383">
        <v>15172836</v>
      </c>
      <c r="E383">
        <v>1</v>
      </c>
      <c r="F383">
        <v>1</v>
      </c>
      <c r="G383">
        <v>1</v>
      </c>
      <c r="H383">
        <v>3</v>
      </c>
      <c r="I383" t="s">
        <v>201</v>
      </c>
      <c r="J383" t="s">
        <v>203</v>
      </c>
      <c r="K383" t="s">
        <v>202</v>
      </c>
      <c r="L383">
        <v>1339</v>
      </c>
      <c r="N383">
        <v>1007</v>
      </c>
      <c r="O383" t="s">
        <v>199</v>
      </c>
      <c r="P383" t="s">
        <v>199</v>
      </c>
      <c r="Q383">
        <v>1</v>
      </c>
      <c r="W383">
        <v>0</v>
      </c>
      <c r="X383">
        <v>519185539</v>
      </c>
      <c r="Y383">
        <v>1.3</v>
      </c>
      <c r="AA383">
        <v>3706.17</v>
      </c>
      <c r="AB383">
        <v>0</v>
      </c>
      <c r="AC383">
        <v>0</v>
      </c>
      <c r="AD383">
        <v>0</v>
      </c>
      <c r="AE383">
        <v>519.79999999999995</v>
      </c>
      <c r="AF383">
        <v>0</v>
      </c>
      <c r="AG383">
        <v>0</v>
      </c>
      <c r="AH383">
        <v>0</v>
      </c>
      <c r="AI383">
        <v>7.13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6</v>
      </c>
      <c r="AT383">
        <v>1.3</v>
      </c>
      <c r="AU383" t="s">
        <v>6</v>
      </c>
      <c r="AV383">
        <v>0</v>
      </c>
      <c r="AW383">
        <v>1</v>
      </c>
      <c r="AX383">
        <v>-1</v>
      </c>
      <c r="AY383">
        <v>0</v>
      </c>
      <c r="AZ383">
        <v>0</v>
      </c>
      <c r="BA383" t="s">
        <v>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Y383*Source!I175</f>
        <v>0.11531000000000001</v>
      </c>
      <c r="CY383">
        <f>AA383</f>
        <v>3706.17</v>
      </c>
      <c r="CZ383">
        <f>AE383</f>
        <v>519.79999999999995</v>
      </c>
      <c r="DA383">
        <f>AI383</f>
        <v>7.13</v>
      </c>
      <c r="DB383">
        <v>0</v>
      </c>
    </row>
    <row r="384" spans="1:106" x14ac:dyDescent="0.2">
      <c r="A384">
        <f>ROW(Source!A175)</f>
        <v>175</v>
      </c>
      <c r="B384">
        <v>16688586</v>
      </c>
      <c r="C384">
        <v>16688947</v>
      </c>
      <c r="D384">
        <v>15187044</v>
      </c>
      <c r="E384">
        <v>1</v>
      </c>
      <c r="F384">
        <v>1</v>
      </c>
      <c r="G384">
        <v>1</v>
      </c>
      <c r="H384">
        <v>3</v>
      </c>
      <c r="I384" t="s">
        <v>1252</v>
      </c>
      <c r="J384" t="s">
        <v>1253</v>
      </c>
      <c r="K384" t="s">
        <v>1254</v>
      </c>
      <c r="L384">
        <v>1327</v>
      </c>
      <c r="N384">
        <v>1005</v>
      </c>
      <c r="O384" t="s">
        <v>181</v>
      </c>
      <c r="P384" t="s">
        <v>181</v>
      </c>
      <c r="Q384">
        <v>1</v>
      </c>
      <c r="W384">
        <v>0</v>
      </c>
      <c r="X384">
        <v>380867059</v>
      </c>
      <c r="Y384">
        <v>102</v>
      </c>
      <c r="AA384">
        <v>483.41</v>
      </c>
      <c r="AB384">
        <v>0</v>
      </c>
      <c r="AC384">
        <v>0</v>
      </c>
      <c r="AD384">
        <v>0</v>
      </c>
      <c r="AE384">
        <v>67.8</v>
      </c>
      <c r="AF384">
        <v>0</v>
      </c>
      <c r="AG384">
        <v>0</v>
      </c>
      <c r="AH384">
        <v>0</v>
      </c>
      <c r="AI384">
        <v>7.13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102</v>
      </c>
      <c r="AU384" t="s">
        <v>6</v>
      </c>
      <c r="AV384">
        <v>0</v>
      </c>
      <c r="AW384">
        <v>2</v>
      </c>
      <c r="AX384">
        <v>16688966</v>
      </c>
      <c r="AY384">
        <v>1</v>
      </c>
      <c r="AZ384">
        <v>0</v>
      </c>
      <c r="BA384">
        <v>370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Y384*Source!I175</f>
        <v>9.0473999999999997</v>
      </c>
      <c r="CY384">
        <f>AA384</f>
        <v>483.41</v>
      </c>
      <c r="CZ384">
        <f>AE384</f>
        <v>67.8</v>
      </c>
      <c r="DA384">
        <f>AI384</f>
        <v>7.13</v>
      </c>
      <c r="DB384">
        <v>0</v>
      </c>
    </row>
    <row r="385" spans="1:106" x14ac:dyDescent="0.2">
      <c r="A385">
        <f>ROW(Source!A180)</f>
        <v>180</v>
      </c>
      <c r="B385">
        <v>16688585</v>
      </c>
      <c r="C385">
        <v>16688991</v>
      </c>
      <c r="D385">
        <v>15436556</v>
      </c>
      <c r="E385">
        <v>1</v>
      </c>
      <c r="F385">
        <v>1</v>
      </c>
      <c r="G385">
        <v>1</v>
      </c>
      <c r="H385">
        <v>1</v>
      </c>
      <c r="I385" t="s">
        <v>1255</v>
      </c>
      <c r="J385" t="s">
        <v>6</v>
      </c>
      <c r="K385" t="s">
        <v>1256</v>
      </c>
      <c r="L385">
        <v>1191</v>
      </c>
      <c r="N385">
        <v>1013</v>
      </c>
      <c r="O385" t="s">
        <v>1090</v>
      </c>
      <c r="P385" t="s">
        <v>1090</v>
      </c>
      <c r="Q385">
        <v>1</v>
      </c>
      <c r="W385">
        <v>0</v>
      </c>
      <c r="X385">
        <v>1069510174</v>
      </c>
      <c r="Y385">
        <v>7.5324999999999989</v>
      </c>
      <c r="AA385">
        <v>0</v>
      </c>
      <c r="AB385">
        <v>0</v>
      </c>
      <c r="AC385">
        <v>0</v>
      </c>
      <c r="AD385">
        <v>9.6199999999999992</v>
      </c>
      <c r="AE385">
        <v>0</v>
      </c>
      <c r="AF385">
        <v>0</v>
      </c>
      <c r="AG385">
        <v>0</v>
      </c>
      <c r="AH385">
        <v>9.6199999999999992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6.55</v>
      </c>
      <c r="AU385" t="s">
        <v>97</v>
      </c>
      <c r="AV385">
        <v>1</v>
      </c>
      <c r="AW385">
        <v>2</v>
      </c>
      <c r="AX385">
        <v>16688999</v>
      </c>
      <c r="AY385">
        <v>1</v>
      </c>
      <c r="AZ385">
        <v>0</v>
      </c>
      <c r="BA385">
        <v>371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Y385*Source!I180</f>
        <v>16.776383999999997</v>
      </c>
      <c r="CY385">
        <f>AD385</f>
        <v>9.6199999999999992</v>
      </c>
      <c r="CZ385">
        <f>AH385</f>
        <v>9.6199999999999992</v>
      </c>
      <c r="DA385">
        <f>AL385</f>
        <v>1</v>
      </c>
      <c r="DB385">
        <v>0</v>
      </c>
    </row>
    <row r="386" spans="1:106" x14ac:dyDescent="0.2">
      <c r="A386">
        <f>ROW(Source!A180)</f>
        <v>180</v>
      </c>
      <c r="B386">
        <v>16688585</v>
      </c>
      <c r="C386">
        <v>16688991</v>
      </c>
      <c r="D386">
        <v>15430395</v>
      </c>
      <c r="E386">
        <v>1</v>
      </c>
      <c r="F386">
        <v>1</v>
      </c>
      <c r="G386">
        <v>1</v>
      </c>
      <c r="H386">
        <v>1</v>
      </c>
      <c r="I386" t="s">
        <v>1091</v>
      </c>
      <c r="J386" t="s">
        <v>6</v>
      </c>
      <c r="K386" t="s">
        <v>1092</v>
      </c>
      <c r="L386">
        <v>1191</v>
      </c>
      <c r="N386">
        <v>1013</v>
      </c>
      <c r="O386" t="s">
        <v>1090</v>
      </c>
      <c r="P386" t="s">
        <v>1090</v>
      </c>
      <c r="Q386">
        <v>1</v>
      </c>
      <c r="W386">
        <v>0</v>
      </c>
      <c r="X386">
        <v>-1417349443</v>
      </c>
      <c r="Y386">
        <v>0.02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0.02</v>
      </c>
      <c r="AU386" t="s">
        <v>6</v>
      </c>
      <c r="AV386">
        <v>2</v>
      </c>
      <c r="AW386">
        <v>2</v>
      </c>
      <c r="AX386">
        <v>16689000</v>
      </c>
      <c r="AY386">
        <v>1</v>
      </c>
      <c r="AZ386">
        <v>2048</v>
      </c>
      <c r="BA386">
        <v>372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Y386*Source!I180</f>
        <v>4.4544E-2</v>
      </c>
      <c r="CY386">
        <f>AD386</f>
        <v>0</v>
      </c>
      <c r="CZ386">
        <f>AH386</f>
        <v>0</v>
      </c>
      <c r="DA386">
        <f>AL386</f>
        <v>1</v>
      </c>
      <c r="DB386">
        <v>0</v>
      </c>
    </row>
    <row r="387" spans="1:106" x14ac:dyDescent="0.2">
      <c r="A387">
        <f>ROW(Source!A180)</f>
        <v>180</v>
      </c>
      <c r="B387">
        <v>16688585</v>
      </c>
      <c r="C387">
        <v>16688991</v>
      </c>
      <c r="D387">
        <v>15247974</v>
      </c>
      <c r="E387">
        <v>1</v>
      </c>
      <c r="F387">
        <v>1</v>
      </c>
      <c r="G387">
        <v>1</v>
      </c>
      <c r="H387">
        <v>2</v>
      </c>
      <c r="I387" t="s">
        <v>1093</v>
      </c>
      <c r="J387" t="s">
        <v>1094</v>
      </c>
      <c r="K387" t="s">
        <v>1095</v>
      </c>
      <c r="L387">
        <v>1368</v>
      </c>
      <c r="N387">
        <v>1011</v>
      </c>
      <c r="O387" t="s">
        <v>1096</v>
      </c>
      <c r="P387" t="s">
        <v>1096</v>
      </c>
      <c r="Q387">
        <v>1</v>
      </c>
      <c r="W387">
        <v>0</v>
      </c>
      <c r="X387">
        <v>1188625873</v>
      </c>
      <c r="Y387">
        <v>1.2500000000000001E-2</v>
      </c>
      <c r="AA387">
        <v>0</v>
      </c>
      <c r="AB387">
        <v>31.26</v>
      </c>
      <c r="AC387">
        <v>13.5</v>
      </c>
      <c r="AD387">
        <v>0</v>
      </c>
      <c r="AE387">
        <v>0</v>
      </c>
      <c r="AF387">
        <v>31.26</v>
      </c>
      <c r="AG387">
        <v>13.5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6</v>
      </c>
      <c r="AT387">
        <v>0.01</v>
      </c>
      <c r="AU387" t="s">
        <v>96</v>
      </c>
      <c r="AV387">
        <v>0</v>
      </c>
      <c r="AW387">
        <v>2</v>
      </c>
      <c r="AX387">
        <v>16689001</v>
      </c>
      <c r="AY387">
        <v>1</v>
      </c>
      <c r="AZ387">
        <v>0</v>
      </c>
      <c r="BA387">
        <v>373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Y387*Source!I180</f>
        <v>2.784E-2</v>
      </c>
      <c r="CY387">
        <f>AB387</f>
        <v>31.26</v>
      </c>
      <c r="CZ387">
        <f>AF387</f>
        <v>31.26</v>
      </c>
      <c r="DA387">
        <f>AJ387</f>
        <v>1</v>
      </c>
      <c r="DB387">
        <v>0</v>
      </c>
    </row>
    <row r="388" spans="1:106" x14ac:dyDescent="0.2">
      <c r="A388">
        <f>ROW(Source!A180)</f>
        <v>180</v>
      </c>
      <c r="B388">
        <v>16688585</v>
      </c>
      <c r="C388">
        <v>16688991</v>
      </c>
      <c r="D388">
        <v>15249073</v>
      </c>
      <c r="E388">
        <v>1</v>
      </c>
      <c r="F388">
        <v>1</v>
      </c>
      <c r="G388">
        <v>1</v>
      </c>
      <c r="H388">
        <v>2</v>
      </c>
      <c r="I388" t="s">
        <v>1099</v>
      </c>
      <c r="J388" t="s">
        <v>1100</v>
      </c>
      <c r="K388" t="s">
        <v>1101</v>
      </c>
      <c r="L388">
        <v>1368</v>
      </c>
      <c r="N388">
        <v>1011</v>
      </c>
      <c r="O388" t="s">
        <v>1096</v>
      </c>
      <c r="P388" t="s">
        <v>1096</v>
      </c>
      <c r="Q388">
        <v>1</v>
      </c>
      <c r="W388">
        <v>0</v>
      </c>
      <c r="X388">
        <v>1372534845</v>
      </c>
      <c r="Y388">
        <v>1.2500000000000001E-2</v>
      </c>
      <c r="AA388">
        <v>0</v>
      </c>
      <c r="AB388">
        <v>65.709999999999994</v>
      </c>
      <c r="AC388">
        <v>11.6</v>
      </c>
      <c r="AD388">
        <v>0</v>
      </c>
      <c r="AE388">
        <v>0</v>
      </c>
      <c r="AF388">
        <v>65.709999999999994</v>
      </c>
      <c r="AG388">
        <v>11.6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6</v>
      </c>
      <c r="AT388">
        <v>0.01</v>
      </c>
      <c r="AU388" t="s">
        <v>96</v>
      </c>
      <c r="AV388">
        <v>0</v>
      </c>
      <c r="AW388">
        <v>2</v>
      </c>
      <c r="AX388">
        <v>16689002</v>
      </c>
      <c r="AY388">
        <v>1</v>
      </c>
      <c r="AZ388">
        <v>0</v>
      </c>
      <c r="BA388">
        <v>374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Y388*Source!I180</f>
        <v>2.784E-2</v>
      </c>
      <c r="CY388">
        <f>AB388</f>
        <v>65.709999999999994</v>
      </c>
      <c r="CZ388">
        <f>AF388</f>
        <v>65.709999999999994</v>
      </c>
      <c r="DA388">
        <f>AJ388</f>
        <v>1</v>
      </c>
      <c r="DB388">
        <v>0</v>
      </c>
    </row>
    <row r="389" spans="1:106" x14ac:dyDescent="0.2">
      <c r="A389">
        <f>ROW(Source!A180)</f>
        <v>180</v>
      </c>
      <c r="B389">
        <v>16688585</v>
      </c>
      <c r="C389">
        <v>16688991</v>
      </c>
      <c r="D389">
        <v>15171018</v>
      </c>
      <c r="E389">
        <v>1</v>
      </c>
      <c r="F389">
        <v>1</v>
      </c>
      <c r="G389">
        <v>1</v>
      </c>
      <c r="H389">
        <v>3</v>
      </c>
      <c r="I389" t="s">
        <v>1128</v>
      </c>
      <c r="J389" t="s">
        <v>1129</v>
      </c>
      <c r="K389" t="s">
        <v>1130</v>
      </c>
      <c r="L389">
        <v>1346</v>
      </c>
      <c r="N389">
        <v>1009</v>
      </c>
      <c r="O389" t="s">
        <v>90</v>
      </c>
      <c r="P389" t="s">
        <v>90</v>
      </c>
      <c r="Q389">
        <v>1</v>
      </c>
      <c r="W389">
        <v>0</v>
      </c>
      <c r="X389">
        <v>813963326</v>
      </c>
      <c r="Y389">
        <v>0.1</v>
      </c>
      <c r="AA389">
        <v>1.82</v>
      </c>
      <c r="AB389">
        <v>0</v>
      </c>
      <c r="AC389">
        <v>0</v>
      </c>
      <c r="AD389">
        <v>0</v>
      </c>
      <c r="AE389">
        <v>1.82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0.1</v>
      </c>
      <c r="AU389" t="s">
        <v>6</v>
      </c>
      <c r="AV389">
        <v>0</v>
      </c>
      <c r="AW389">
        <v>2</v>
      </c>
      <c r="AX389">
        <v>16689003</v>
      </c>
      <c r="AY389">
        <v>1</v>
      </c>
      <c r="AZ389">
        <v>0</v>
      </c>
      <c r="BA389">
        <v>375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Y389*Source!I180</f>
        <v>0.22272</v>
      </c>
      <c r="CY389">
        <f>AA389</f>
        <v>1.82</v>
      </c>
      <c r="CZ389">
        <f>AE389</f>
        <v>1.82</v>
      </c>
      <c r="DA389">
        <f>AI389</f>
        <v>1</v>
      </c>
      <c r="DB389">
        <v>0</v>
      </c>
    </row>
    <row r="390" spans="1:106" x14ac:dyDescent="0.2">
      <c r="A390">
        <f>ROW(Source!A180)</f>
        <v>180</v>
      </c>
      <c r="B390">
        <v>16688585</v>
      </c>
      <c r="C390">
        <v>16688991</v>
      </c>
      <c r="D390">
        <v>15203233</v>
      </c>
      <c r="E390">
        <v>1</v>
      </c>
      <c r="F390">
        <v>1</v>
      </c>
      <c r="G390">
        <v>1</v>
      </c>
      <c r="H390">
        <v>3</v>
      </c>
      <c r="I390" t="s">
        <v>317</v>
      </c>
      <c r="J390" t="s">
        <v>319</v>
      </c>
      <c r="K390" t="s">
        <v>318</v>
      </c>
      <c r="L390">
        <v>1348</v>
      </c>
      <c r="N390">
        <v>1009</v>
      </c>
      <c r="O390" t="s">
        <v>86</v>
      </c>
      <c r="P390" t="s">
        <v>86</v>
      </c>
      <c r="Q390">
        <v>1000</v>
      </c>
      <c r="W390">
        <v>0</v>
      </c>
      <c r="X390">
        <v>-1919714308</v>
      </c>
      <c r="Y390">
        <v>1.2999999999999999E-2</v>
      </c>
      <c r="AA390">
        <v>18390.16</v>
      </c>
      <c r="AB390">
        <v>0</v>
      </c>
      <c r="AC390">
        <v>0</v>
      </c>
      <c r="AD390">
        <v>0</v>
      </c>
      <c r="AE390">
        <v>18390.16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6</v>
      </c>
      <c r="AT390">
        <v>1.2999999999999999E-2</v>
      </c>
      <c r="AU390" t="s">
        <v>6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Y390*Source!I180</f>
        <v>2.8953599999999996E-2</v>
      </c>
      <c r="CY390">
        <f>AA390</f>
        <v>18390.16</v>
      </c>
      <c r="CZ390">
        <f>AE390</f>
        <v>18390.16</v>
      </c>
      <c r="DA390">
        <f>AI390</f>
        <v>1</v>
      </c>
      <c r="DB390">
        <v>0</v>
      </c>
    </row>
    <row r="391" spans="1:106" x14ac:dyDescent="0.2">
      <c r="A391">
        <f>ROW(Source!A180)</f>
        <v>180</v>
      </c>
      <c r="B391">
        <v>16688585</v>
      </c>
      <c r="C391">
        <v>16688991</v>
      </c>
      <c r="D391">
        <v>15162572</v>
      </c>
      <c r="E391">
        <v>17</v>
      </c>
      <c r="F391">
        <v>1</v>
      </c>
      <c r="G391">
        <v>1</v>
      </c>
      <c r="H391">
        <v>3</v>
      </c>
      <c r="I391" t="s">
        <v>137</v>
      </c>
      <c r="J391" t="s">
        <v>6</v>
      </c>
      <c r="K391" t="s">
        <v>138</v>
      </c>
      <c r="L391">
        <v>1348</v>
      </c>
      <c r="N391">
        <v>1009</v>
      </c>
      <c r="O391" t="s">
        <v>86</v>
      </c>
      <c r="P391" t="s">
        <v>86</v>
      </c>
      <c r="Q391">
        <v>1000</v>
      </c>
      <c r="W391">
        <v>0</v>
      </c>
      <c r="X391">
        <v>-1212923053</v>
      </c>
      <c r="Y391">
        <v>1.2999999999999999E-2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0</v>
      </c>
      <c r="AP391">
        <v>0</v>
      </c>
      <c r="AQ391">
        <v>0</v>
      </c>
      <c r="AR391">
        <v>0</v>
      </c>
      <c r="AS391" t="s">
        <v>6</v>
      </c>
      <c r="AT391">
        <v>1.2999999999999999E-2</v>
      </c>
      <c r="AU391" t="s">
        <v>6</v>
      </c>
      <c r="AV391">
        <v>0</v>
      </c>
      <c r="AW391">
        <v>2</v>
      </c>
      <c r="AX391">
        <v>16689004</v>
      </c>
      <c r="AY391">
        <v>1</v>
      </c>
      <c r="AZ391">
        <v>0</v>
      </c>
      <c r="BA391">
        <v>376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Y391*Source!I180</f>
        <v>2.8953599999999996E-2</v>
      </c>
      <c r="CY391">
        <f>AA391</f>
        <v>0</v>
      </c>
      <c r="CZ391">
        <f>AE391</f>
        <v>0</v>
      </c>
      <c r="DA391">
        <f>AI391</f>
        <v>1</v>
      </c>
      <c r="DB391">
        <v>0</v>
      </c>
    </row>
    <row r="392" spans="1:106" x14ac:dyDescent="0.2">
      <c r="A392">
        <f>ROW(Source!A181)</f>
        <v>181</v>
      </c>
      <c r="B392">
        <v>16688586</v>
      </c>
      <c r="C392">
        <v>16688991</v>
      </c>
      <c r="D392">
        <v>15436556</v>
      </c>
      <c r="E392">
        <v>1</v>
      </c>
      <c r="F392">
        <v>1</v>
      </c>
      <c r="G392">
        <v>1</v>
      </c>
      <c r="H392">
        <v>1</v>
      </c>
      <c r="I392" t="s">
        <v>1255</v>
      </c>
      <c r="J392" t="s">
        <v>6</v>
      </c>
      <c r="K392" t="s">
        <v>1256</v>
      </c>
      <c r="L392">
        <v>1191</v>
      </c>
      <c r="N392">
        <v>1013</v>
      </c>
      <c r="O392" t="s">
        <v>1090</v>
      </c>
      <c r="P392" t="s">
        <v>1090</v>
      </c>
      <c r="Q392">
        <v>1</v>
      </c>
      <c r="W392">
        <v>0</v>
      </c>
      <c r="X392">
        <v>1069510174</v>
      </c>
      <c r="Y392">
        <v>7.5324999999999989</v>
      </c>
      <c r="AA392">
        <v>0</v>
      </c>
      <c r="AB392">
        <v>0</v>
      </c>
      <c r="AC392">
        <v>0</v>
      </c>
      <c r="AD392">
        <v>68.59</v>
      </c>
      <c r="AE392">
        <v>0</v>
      </c>
      <c r="AF392">
        <v>0</v>
      </c>
      <c r="AG392">
        <v>0</v>
      </c>
      <c r="AH392">
        <v>9.6199999999999992</v>
      </c>
      <c r="AI392">
        <v>1</v>
      </c>
      <c r="AJ392">
        <v>1</v>
      </c>
      <c r="AK392">
        <v>1</v>
      </c>
      <c r="AL392">
        <v>7.13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</v>
      </c>
      <c r="AT392">
        <v>6.55</v>
      </c>
      <c r="AU392" t="s">
        <v>97</v>
      </c>
      <c r="AV392">
        <v>1</v>
      </c>
      <c r="AW392">
        <v>2</v>
      </c>
      <c r="AX392">
        <v>16688999</v>
      </c>
      <c r="AY392">
        <v>1</v>
      </c>
      <c r="AZ392">
        <v>0</v>
      </c>
      <c r="BA392">
        <v>377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Y392*Source!I181</f>
        <v>16.776383999999997</v>
      </c>
      <c r="CY392">
        <f>AD392</f>
        <v>68.59</v>
      </c>
      <c r="CZ392">
        <f>AH392</f>
        <v>9.6199999999999992</v>
      </c>
      <c r="DA392">
        <f>AL392</f>
        <v>7.13</v>
      </c>
      <c r="DB392">
        <v>0</v>
      </c>
    </row>
    <row r="393" spans="1:106" x14ac:dyDescent="0.2">
      <c r="A393">
        <f>ROW(Source!A181)</f>
        <v>181</v>
      </c>
      <c r="B393">
        <v>16688586</v>
      </c>
      <c r="C393">
        <v>16688991</v>
      </c>
      <c r="D393">
        <v>15430395</v>
      </c>
      <c r="E393">
        <v>1</v>
      </c>
      <c r="F393">
        <v>1</v>
      </c>
      <c r="G393">
        <v>1</v>
      </c>
      <c r="H393">
        <v>1</v>
      </c>
      <c r="I393" t="s">
        <v>1091</v>
      </c>
      <c r="J393" t="s">
        <v>6</v>
      </c>
      <c r="K393" t="s">
        <v>1092</v>
      </c>
      <c r="L393">
        <v>1191</v>
      </c>
      <c r="N393">
        <v>1013</v>
      </c>
      <c r="O393" t="s">
        <v>1090</v>
      </c>
      <c r="P393" t="s">
        <v>1090</v>
      </c>
      <c r="Q393">
        <v>1</v>
      </c>
      <c r="W393">
        <v>0</v>
      </c>
      <c r="X393">
        <v>-1417349443</v>
      </c>
      <c r="Y393">
        <v>0.02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7.13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0.02</v>
      </c>
      <c r="AU393" t="s">
        <v>6</v>
      </c>
      <c r="AV393">
        <v>2</v>
      </c>
      <c r="AW393">
        <v>2</v>
      </c>
      <c r="AX393">
        <v>16689000</v>
      </c>
      <c r="AY393">
        <v>1</v>
      </c>
      <c r="AZ393">
        <v>2048</v>
      </c>
      <c r="BA393">
        <v>378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Y393*Source!I181</f>
        <v>4.4544E-2</v>
      </c>
      <c r="CY393">
        <f>AD393</f>
        <v>0</v>
      </c>
      <c r="CZ393">
        <f>AH393</f>
        <v>0</v>
      </c>
      <c r="DA393">
        <f>AL393</f>
        <v>1</v>
      </c>
      <c r="DB393">
        <v>0</v>
      </c>
    </row>
    <row r="394" spans="1:106" x14ac:dyDescent="0.2">
      <c r="A394">
        <f>ROW(Source!A181)</f>
        <v>181</v>
      </c>
      <c r="B394">
        <v>16688586</v>
      </c>
      <c r="C394">
        <v>16688991</v>
      </c>
      <c r="D394">
        <v>15247974</v>
      </c>
      <c r="E394">
        <v>1</v>
      </c>
      <c r="F394">
        <v>1</v>
      </c>
      <c r="G394">
        <v>1</v>
      </c>
      <c r="H394">
        <v>2</v>
      </c>
      <c r="I394" t="s">
        <v>1093</v>
      </c>
      <c r="J394" t="s">
        <v>1094</v>
      </c>
      <c r="K394" t="s">
        <v>1095</v>
      </c>
      <c r="L394">
        <v>1368</v>
      </c>
      <c r="N394">
        <v>1011</v>
      </c>
      <c r="O394" t="s">
        <v>1096</v>
      </c>
      <c r="P394" t="s">
        <v>1096</v>
      </c>
      <c r="Q394">
        <v>1</v>
      </c>
      <c r="W394">
        <v>0</v>
      </c>
      <c r="X394">
        <v>1188625873</v>
      </c>
      <c r="Y394">
        <v>1.2500000000000001E-2</v>
      </c>
      <c r="AA394">
        <v>0</v>
      </c>
      <c r="AB394">
        <v>222.88</v>
      </c>
      <c r="AC394">
        <v>13.5</v>
      </c>
      <c r="AD394">
        <v>0</v>
      </c>
      <c r="AE394">
        <v>0</v>
      </c>
      <c r="AF394">
        <v>31.26</v>
      </c>
      <c r="AG394">
        <v>13.5</v>
      </c>
      <c r="AH394">
        <v>0</v>
      </c>
      <c r="AI394">
        <v>1</v>
      </c>
      <c r="AJ394">
        <v>7.13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</v>
      </c>
      <c r="AT394">
        <v>0.01</v>
      </c>
      <c r="AU394" t="s">
        <v>96</v>
      </c>
      <c r="AV394">
        <v>0</v>
      </c>
      <c r="AW394">
        <v>2</v>
      </c>
      <c r="AX394">
        <v>16689001</v>
      </c>
      <c r="AY394">
        <v>1</v>
      </c>
      <c r="AZ394">
        <v>0</v>
      </c>
      <c r="BA394">
        <v>379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Y394*Source!I181</f>
        <v>2.784E-2</v>
      </c>
      <c r="CY394">
        <f>AB394</f>
        <v>222.88</v>
      </c>
      <c r="CZ394">
        <f>AF394</f>
        <v>31.26</v>
      </c>
      <c r="DA394">
        <f>AJ394</f>
        <v>7.13</v>
      </c>
      <c r="DB394">
        <v>0</v>
      </c>
    </row>
    <row r="395" spans="1:106" x14ac:dyDescent="0.2">
      <c r="A395">
        <f>ROW(Source!A181)</f>
        <v>181</v>
      </c>
      <c r="B395">
        <v>16688586</v>
      </c>
      <c r="C395">
        <v>16688991</v>
      </c>
      <c r="D395">
        <v>15249073</v>
      </c>
      <c r="E395">
        <v>1</v>
      </c>
      <c r="F395">
        <v>1</v>
      </c>
      <c r="G395">
        <v>1</v>
      </c>
      <c r="H395">
        <v>2</v>
      </c>
      <c r="I395" t="s">
        <v>1099</v>
      </c>
      <c r="J395" t="s">
        <v>1100</v>
      </c>
      <c r="K395" t="s">
        <v>1101</v>
      </c>
      <c r="L395">
        <v>1368</v>
      </c>
      <c r="N395">
        <v>1011</v>
      </c>
      <c r="O395" t="s">
        <v>1096</v>
      </c>
      <c r="P395" t="s">
        <v>1096</v>
      </c>
      <c r="Q395">
        <v>1</v>
      </c>
      <c r="W395">
        <v>0</v>
      </c>
      <c r="X395">
        <v>1372534845</v>
      </c>
      <c r="Y395">
        <v>1.2500000000000001E-2</v>
      </c>
      <c r="AA395">
        <v>0</v>
      </c>
      <c r="AB395">
        <v>468.51</v>
      </c>
      <c r="AC395">
        <v>11.6</v>
      </c>
      <c r="AD395">
        <v>0</v>
      </c>
      <c r="AE395">
        <v>0</v>
      </c>
      <c r="AF395">
        <v>65.709999999999994</v>
      </c>
      <c r="AG395">
        <v>11.6</v>
      </c>
      <c r="AH395">
        <v>0</v>
      </c>
      <c r="AI395">
        <v>1</v>
      </c>
      <c r="AJ395">
        <v>7.13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0.01</v>
      </c>
      <c r="AU395" t="s">
        <v>96</v>
      </c>
      <c r="AV395">
        <v>0</v>
      </c>
      <c r="AW395">
        <v>2</v>
      </c>
      <c r="AX395">
        <v>16689002</v>
      </c>
      <c r="AY395">
        <v>1</v>
      </c>
      <c r="AZ395">
        <v>0</v>
      </c>
      <c r="BA395">
        <v>380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Y395*Source!I181</f>
        <v>2.784E-2</v>
      </c>
      <c r="CY395">
        <f>AB395</f>
        <v>468.51</v>
      </c>
      <c r="CZ395">
        <f>AF395</f>
        <v>65.709999999999994</v>
      </c>
      <c r="DA395">
        <f>AJ395</f>
        <v>7.13</v>
      </c>
      <c r="DB395">
        <v>0</v>
      </c>
    </row>
    <row r="396" spans="1:106" x14ac:dyDescent="0.2">
      <c r="A396">
        <f>ROW(Source!A181)</f>
        <v>181</v>
      </c>
      <c r="B396">
        <v>16688586</v>
      </c>
      <c r="C396">
        <v>16688991</v>
      </c>
      <c r="D396">
        <v>15171018</v>
      </c>
      <c r="E396">
        <v>1</v>
      </c>
      <c r="F396">
        <v>1</v>
      </c>
      <c r="G396">
        <v>1</v>
      </c>
      <c r="H396">
        <v>3</v>
      </c>
      <c r="I396" t="s">
        <v>1128</v>
      </c>
      <c r="J396" t="s">
        <v>1129</v>
      </c>
      <c r="K396" t="s">
        <v>1130</v>
      </c>
      <c r="L396">
        <v>1346</v>
      </c>
      <c r="N396">
        <v>1009</v>
      </c>
      <c r="O396" t="s">
        <v>90</v>
      </c>
      <c r="P396" t="s">
        <v>90</v>
      </c>
      <c r="Q396">
        <v>1</v>
      </c>
      <c r="W396">
        <v>0</v>
      </c>
      <c r="X396">
        <v>813963326</v>
      </c>
      <c r="Y396">
        <v>0.1</v>
      </c>
      <c r="AA396">
        <v>12.98</v>
      </c>
      <c r="AB396">
        <v>0</v>
      </c>
      <c r="AC396">
        <v>0</v>
      </c>
      <c r="AD396">
        <v>0</v>
      </c>
      <c r="AE396">
        <v>1.82</v>
      </c>
      <c r="AF396">
        <v>0</v>
      </c>
      <c r="AG396">
        <v>0</v>
      </c>
      <c r="AH396">
        <v>0</v>
      </c>
      <c r="AI396">
        <v>7.13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0.1</v>
      </c>
      <c r="AU396" t="s">
        <v>6</v>
      </c>
      <c r="AV396">
        <v>0</v>
      </c>
      <c r="AW396">
        <v>2</v>
      </c>
      <c r="AX396">
        <v>16689003</v>
      </c>
      <c r="AY396">
        <v>1</v>
      </c>
      <c r="AZ396">
        <v>0</v>
      </c>
      <c r="BA396">
        <v>381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Y396*Source!I181</f>
        <v>0.22272</v>
      </c>
      <c r="CY396">
        <f>AA396</f>
        <v>12.98</v>
      </c>
      <c r="CZ396">
        <f>AE396</f>
        <v>1.82</v>
      </c>
      <c r="DA396">
        <f>AI396</f>
        <v>7.13</v>
      </c>
      <c r="DB396">
        <v>0</v>
      </c>
    </row>
    <row r="397" spans="1:106" x14ac:dyDescent="0.2">
      <c r="A397">
        <f>ROW(Source!A181)</f>
        <v>181</v>
      </c>
      <c r="B397">
        <v>16688586</v>
      </c>
      <c r="C397">
        <v>16688991</v>
      </c>
      <c r="D397">
        <v>15203233</v>
      </c>
      <c r="E397">
        <v>1</v>
      </c>
      <c r="F397">
        <v>1</v>
      </c>
      <c r="G397">
        <v>1</v>
      </c>
      <c r="H397">
        <v>3</v>
      </c>
      <c r="I397" t="s">
        <v>317</v>
      </c>
      <c r="J397" t="s">
        <v>319</v>
      </c>
      <c r="K397" t="s">
        <v>318</v>
      </c>
      <c r="L397">
        <v>1348</v>
      </c>
      <c r="N397">
        <v>1009</v>
      </c>
      <c r="O397" t="s">
        <v>86</v>
      </c>
      <c r="P397" t="s">
        <v>86</v>
      </c>
      <c r="Q397">
        <v>1000</v>
      </c>
      <c r="W397">
        <v>0</v>
      </c>
      <c r="X397">
        <v>-1919714308</v>
      </c>
      <c r="Y397">
        <v>1.2999999999999999E-2</v>
      </c>
      <c r="AA397">
        <v>131121.84</v>
      </c>
      <c r="AB397">
        <v>0</v>
      </c>
      <c r="AC397">
        <v>0</v>
      </c>
      <c r="AD397">
        <v>0</v>
      </c>
      <c r="AE397">
        <v>18390.16</v>
      </c>
      <c r="AF397">
        <v>0</v>
      </c>
      <c r="AG397">
        <v>0</v>
      </c>
      <c r="AH397">
        <v>0</v>
      </c>
      <c r="AI397">
        <v>7.13</v>
      </c>
      <c r="AJ397">
        <v>1</v>
      </c>
      <c r="AK397">
        <v>1</v>
      </c>
      <c r="AL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6</v>
      </c>
      <c r="AT397">
        <v>1.2999999999999999E-2</v>
      </c>
      <c r="AU397" t="s">
        <v>6</v>
      </c>
      <c r="AV397">
        <v>0</v>
      </c>
      <c r="AW397">
        <v>1</v>
      </c>
      <c r="AX397">
        <v>-1</v>
      </c>
      <c r="AY397">
        <v>0</v>
      </c>
      <c r="AZ397">
        <v>0</v>
      </c>
      <c r="BA397" t="s">
        <v>6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Y397*Source!I181</f>
        <v>2.8953599999999996E-2</v>
      </c>
      <c r="CY397">
        <f>AA397</f>
        <v>131121.84</v>
      </c>
      <c r="CZ397">
        <f>AE397</f>
        <v>18390.16</v>
      </c>
      <c r="DA397">
        <f>AI397</f>
        <v>7.13</v>
      </c>
      <c r="DB397">
        <v>0</v>
      </c>
    </row>
    <row r="398" spans="1:106" x14ac:dyDescent="0.2">
      <c r="A398">
        <f>ROW(Source!A181)</f>
        <v>181</v>
      </c>
      <c r="B398">
        <v>16688586</v>
      </c>
      <c r="C398">
        <v>16688991</v>
      </c>
      <c r="D398">
        <v>15162572</v>
      </c>
      <c r="E398">
        <v>17</v>
      </c>
      <c r="F398">
        <v>1</v>
      </c>
      <c r="G398">
        <v>1</v>
      </c>
      <c r="H398">
        <v>3</v>
      </c>
      <c r="I398" t="s">
        <v>137</v>
      </c>
      <c r="J398" t="s">
        <v>6</v>
      </c>
      <c r="K398" t="s">
        <v>138</v>
      </c>
      <c r="L398">
        <v>1348</v>
      </c>
      <c r="N398">
        <v>1009</v>
      </c>
      <c r="O398" t="s">
        <v>86</v>
      </c>
      <c r="P398" t="s">
        <v>86</v>
      </c>
      <c r="Q398">
        <v>1000</v>
      </c>
      <c r="W398">
        <v>0</v>
      </c>
      <c r="X398">
        <v>-1212923053</v>
      </c>
      <c r="Y398">
        <v>1.2999999999999999E-2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7.13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</v>
      </c>
      <c r="AT398">
        <v>1.2999999999999999E-2</v>
      </c>
      <c r="AU398" t="s">
        <v>6</v>
      </c>
      <c r="AV398">
        <v>0</v>
      </c>
      <c r="AW398">
        <v>2</v>
      </c>
      <c r="AX398">
        <v>16689004</v>
      </c>
      <c r="AY398">
        <v>1</v>
      </c>
      <c r="AZ398">
        <v>0</v>
      </c>
      <c r="BA398">
        <v>382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Y398*Source!I181</f>
        <v>2.8953599999999996E-2</v>
      </c>
      <c r="CY398">
        <f>AA398</f>
        <v>0</v>
      </c>
      <c r="CZ398">
        <f>AE398</f>
        <v>0</v>
      </c>
      <c r="DA398">
        <f>AI398</f>
        <v>7.13</v>
      </c>
      <c r="DB398">
        <v>0</v>
      </c>
    </row>
    <row r="399" spans="1:106" x14ac:dyDescent="0.2">
      <c r="A399">
        <f>ROW(Source!A186)</f>
        <v>186</v>
      </c>
      <c r="B399">
        <v>16688585</v>
      </c>
      <c r="C399">
        <v>16689871</v>
      </c>
      <c r="D399">
        <v>15430767</v>
      </c>
      <c r="E399">
        <v>1</v>
      </c>
      <c r="F399">
        <v>1</v>
      </c>
      <c r="G399">
        <v>1</v>
      </c>
      <c r="H399">
        <v>1</v>
      </c>
      <c r="I399" t="s">
        <v>1111</v>
      </c>
      <c r="J399" t="s">
        <v>6</v>
      </c>
      <c r="K399" t="s">
        <v>1112</v>
      </c>
      <c r="L399">
        <v>1191</v>
      </c>
      <c r="N399">
        <v>1013</v>
      </c>
      <c r="O399" t="s">
        <v>1090</v>
      </c>
      <c r="P399" t="s">
        <v>1090</v>
      </c>
      <c r="Q399">
        <v>1</v>
      </c>
      <c r="W399">
        <v>0</v>
      </c>
      <c r="X399">
        <v>-400197608</v>
      </c>
      <c r="Y399">
        <v>37.363500000000002</v>
      </c>
      <c r="AA399">
        <v>0</v>
      </c>
      <c r="AB399">
        <v>0</v>
      </c>
      <c r="AC399">
        <v>0</v>
      </c>
      <c r="AD399">
        <v>8.5299999999999994</v>
      </c>
      <c r="AE399">
        <v>0</v>
      </c>
      <c r="AF399">
        <v>0</v>
      </c>
      <c r="AG399">
        <v>0</v>
      </c>
      <c r="AH399">
        <v>8.5299999999999994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32.49</v>
      </c>
      <c r="AU399" t="s">
        <v>97</v>
      </c>
      <c r="AV399">
        <v>1</v>
      </c>
      <c r="AW399">
        <v>2</v>
      </c>
      <c r="AX399">
        <v>16689872</v>
      </c>
      <c r="AY399">
        <v>1</v>
      </c>
      <c r="AZ399">
        <v>0</v>
      </c>
      <c r="BA399">
        <v>383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Y399*Source!I186</f>
        <v>71.10274050000001</v>
      </c>
      <c r="CY399">
        <f>AD399</f>
        <v>8.5299999999999994</v>
      </c>
      <c r="CZ399">
        <f>AH399</f>
        <v>8.5299999999999994</v>
      </c>
      <c r="DA399">
        <f>AL399</f>
        <v>1</v>
      </c>
      <c r="DB399">
        <v>0</v>
      </c>
    </row>
    <row r="400" spans="1:106" x14ac:dyDescent="0.2">
      <c r="A400">
        <f>ROW(Source!A186)</f>
        <v>186</v>
      </c>
      <c r="B400">
        <v>16688585</v>
      </c>
      <c r="C400">
        <v>16689871</v>
      </c>
      <c r="D400">
        <v>15430395</v>
      </c>
      <c r="E400">
        <v>1</v>
      </c>
      <c r="F400">
        <v>1</v>
      </c>
      <c r="G400">
        <v>1</v>
      </c>
      <c r="H400">
        <v>1</v>
      </c>
      <c r="I400" t="s">
        <v>1091</v>
      </c>
      <c r="J400" t="s">
        <v>6</v>
      </c>
      <c r="K400" t="s">
        <v>1092</v>
      </c>
      <c r="L400">
        <v>1191</v>
      </c>
      <c r="N400">
        <v>1013</v>
      </c>
      <c r="O400" t="s">
        <v>1090</v>
      </c>
      <c r="P400" t="s">
        <v>1090</v>
      </c>
      <c r="Q400">
        <v>1</v>
      </c>
      <c r="W400">
        <v>0</v>
      </c>
      <c r="X400">
        <v>-1417349443</v>
      </c>
      <c r="Y400">
        <v>0.93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0.93</v>
      </c>
      <c r="AU400" t="s">
        <v>6</v>
      </c>
      <c r="AV400">
        <v>2</v>
      </c>
      <c r="AW400">
        <v>2</v>
      </c>
      <c r="AX400">
        <v>16689873</v>
      </c>
      <c r="AY400">
        <v>1</v>
      </c>
      <c r="AZ400">
        <v>2048</v>
      </c>
      <c r="BA400">
        <v>384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Y400*Source!I186</f>
        <v>1.7697900000000002</v>
      </c>
      <c r="CY400">
        <f>AD400</f>
        <v>0</v>
      </c>
      <c r="CZ400">
        <f>AH400</f>
        <v>0</v>
      </c>
      <c r="DA400">
        <f>AL400</f>
        <v>1</v>
      </c>
      <c r="DB400">
        <v>0</v>
      </c>
    </row>
    <row r="401" spans="1:106" x14ac:dyDescent="0.2">
      <c r="A401">
        <f>ROW(Source!A186)</f>
        <v>186</v>
      </c>
      <c r="B401">
        <v>16688585</v>
      </c>
      <c r="C401">
        <v>16689871</v>
      </c>
      <c r="D401">
        <v>15247905</v>
      </c>
      <c r="E401">
        <v>1</v>
      </c>
      <c r="F401">
        <v>1</v>
      </c>
      <c r="G401">
        <v>1</v>
      </c>
      <c r="H401">
        <v>2</v>
      </c>
      <c r="I401" t="s">
        <v>1246</v>
      </c>
      <c r="J401" t="s">
        <v>1247</v>
      </c>
      <c r="K401" t="s">
        <v>1248</v>
      </c>
      <c r="L401">
        <v>1368</v>
      </c>
      <c r="N401">
        <v>1011</v>
      </c>
      <c r="O401" t="s">
        <v>1096</v>
      </c>
      <c r="P401" t="s">
        <v>1096</v>
      </c>
      <c r="Q401">
        <v>1</v>
      </c>
      <c r="W401">
        <v>0</v>
      </c>
      <c r="X401">
        <v>1225731627</v>
      </c>
      <c r="Y401">
        <v>2.5000000000000001E-2</v>
      </c>
      <c r="AA401">
        <v>0</v>
      </c>
      <c r="AB401">
        <v>89.99</v>
      </c>
      <c r="AC401">
        <v>10.06</v>
      </c>
      <c r="AD401">
        <v>0</v>
      </c>
      <c r="AE401">
        <v>0</v>
      </c>
      <c r="AF401">
        <v>89.99</v>
      </c>
      <c r="AG401">
        <v>10.06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0.02</v>
      </c>
      <c r="AU401" t="s">
        <v>96</v>
      </c>
      <c r="AV401">
        <v>0</v>
      </c>
      <c r="AW401">
        <v>2</v>
      </c>
      <c r="AX401">
        <v>16689874</v>
      </c>
      <c r="AY401">
        <v>1</v>
      </c>
      <c r="AZ401">
        <v>0</v>
      </c>
      <c r="BA401">
        <v>385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Y401*Source!I186</f>
        <v>4.7575000000000006E-2</v>
      </c>
      <c r="CY401">
        <f>AB401</f>
        <v>89.99</v>
      </c>
      <c r="CZ401">
        <f>AF401</f>
        <v>89.99</v>
      </c>
      <c r="DA401">
        <f>AJ401</f>
        <v>1</v>
      </c>
      <c r="DB401">
        <v>0</v>
      </c>
    </row>
    <row r="402" spans="1:106" x14ac:dyDescent="0.2">
      <c r="A402">
        <f>ROW(Source!A186)</f>
        <v>186</v>
      </c>
      <c r="B402">
        <v>16688585</v>
      </c>
      <c r="C402">
        <v>16689871</v>
      </c>
      <c r="D402">
        <v>15247974</v>
      </c>
      <c r="E402">
        <v>1</v>
      </c>
      <c r="F402">
        <v>1</v>
      </c>
      <c r="G402">
        <v>1</v>
      </c>
      <c r="H402">
        <v>2</v>
      </c>
      <c r="I402" t="s">
        <v>1093</v>
      </c>
      <c r="J402" t="s">
        <v>1094</v>
      </c>
      <c r="K402" t="s">
        <v>1095</v>
      </c>
      <c r="L402">
        <v>1368</v>
      </c>
      <c r="N402">
        <v>1011</v>
      </c>
      <c r="O402" t="s">
        <v>1096</v>
      </c>
      <c r="P402" t="s">
        <v>1096</v>
      </c>
      <c r="Q402">
        <v>1</v>
      </c>
      <c r="W402">
        <v>0</v>
      </c>
      <c r="X402">
        <v>1188625873</v>
      </c>
      <c r="Y402">
        <v>0.26250000000000001</v>
      </c>
      <c r="AA402">
        <v>0</v>
      </c>
      <c r="AB402">
        <v>31.26</v>
      </c>
      <c r="AC402">
        <v>13.5</v>
      </c>
      <c r="AD402">
        <v>0</v>
      </c>
      <c r="AE402">
        <v>0</v>
      </c>
      <c r="AF402">
        <v>31.26</v>
      </c>
      <c r="AG402">
        <v>13.5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0.21</v>
      </c>
      <c r="AU402" t="s">
        <v>96</v>
      </c>
      <c r="AV402">
        <v>0</v>
      </c>
      <c r="AW402">
        <v>2</v>
      </c>
      <c r="AX402">
        <v>16689875</v>
      </c>
      <c r="AY402">
        <v>1</v>
      </c>
      <c r="AZ402">
        <v>0</v>
      </c>
      <c r="BA402">
        <v>386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Y402*Source!I186</f>
        <v>0.49953750000000002</v>
      </c>
      <c r="CY402">
        <f>AB402</f>
        <v>31.26</v>
      </c>
      <c r="CZ402">
        <f>AF402</f>
        <v>31.26</v>
      </c>
      <c r="DA402">
        <f>AJ402</f>
        <v>1</v>
      </c>
      <c r="DB402">
        <v>0</v>
      </c>
    </row>
    <row r="403" spans="1:106" x14ac:dyDescent="0.2">
      <c r="A403">
        <f>ROW(Source!A186)</f>
        <v>186</v>
      </c>
      <c r="B403">
        <v>16688585</v>
      </c>
      <c r="C403">
        <v>16689871</v>
      </c>
      <c r="D403">
        <v>15248143</v>
      </c>
      <c r="E403">
        <v>1</v>
      </c>
      <c r="F403">
        <v>1</v>
      </c>
      <c r="G403">
        <v>1</v>
      </c>
      <c r="H403">
        <v>2</v>
      </c>
      <c r="I403" t="s">
        <v>1257</v>
      </c>
      <c r="J403" t="s">
        <v>1258</v>
      </c>
      <c r="K403" t="s">
        <v>1259</v>
      </c>
      <c r="L403">
        <v>1368</v>
      </c>
      <c r="N403">
        <v>1011</v>
      </c>
      <c r="O403" t="s">
        <v>1096</v>
      </c>
      <c r="P403" t="s">
        <v>1096</v>
      </c>
      <c r="Q403">
        <v>1</v>
      </c>
      <c r="W403">
        <v>0</v>
      </c>
      <c r="X403">
        <v>983187852</v>
      </c>
      <c r="Y403">
        <v>0.875</v>
      </c>
      <c r="AA403">
        <v>0</v>
      </c>
      <c r="AB403">
        <v>12.39</v>
      </c>
      <c r="AC403">
        <v>10.06</v>
      </c>
      <c r="AD403">
        <v>0</v>
      </c>
      <c r="AE403">
        <v>0</v>
      </c>
      <c r="AF403">
        <v>12.39</v>
      </c>
      <c r="AG403">
        <v>10.06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0.7</v>
      </c>
      <c r="AU403" t="s">
        <v>96</v>
      </c>
      <c r="AV403">
        <v>0</v>
      </c>
      <c r="AW403">
        <v>2</v>
      </c>
      <c r="AX403">
        <v>16689876</v>
      </c>
      <c r="AY403">
        <v>1</v>
      </c>
      <c r="AZ403">
        <v>0</v>
      </c>
      <c r="BA403">
        <v>387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Y403*Source!I186</f>
        <v>1.665125</v>
      </c>
      <c r="CY403">
        <f>AB403</f>
        <v>12.39</v>
      </c>
      <c r="CZ403">
        <f>AF403</f>
        <v>12.39</v>
      </c>
      <c r="DA403">
        <f>AJ403</f>
        <v>1</v>
      </c>
      <c r="DB403">
        <v>0</v>
      </c>
    </row>
    <row r="404" spans="1:106" x14ac:dyDescent="0.2">
      <c r="A404">
        <f>ROW(Source!A186)</f>
        <v>186</v>
      </c>
      <c r="B404">
        <v>16688585</v>
      </c>
      <c r="C404">
        <v>16689871</v>
      </c>
      <c r="D404">
        <v>15167286</v>
      </c>
      <c r="E404">
        <v>1</v>
      </c>
      <c r="F404">
        <v>1</v>
      </c>
      <c r="G404">
        <v>1</v>
      </c>
      <c r="H404">
        <v>3</v>
      </c>
      <c r="I404" t="s">
        <v>1184</v>
      </c>
      <c r="J404" t="s">
        <v>1185</v>
      </c>
      <c r="K404" t="s">
        <v>1186</v>
      </c>
      <c r="L404">
        <v>1339</v>
      </c>
      <c r="N404">
        <v>1007</v>
      </c>
      <c r="O404" t="s">
        <v>199</v>
      </c>
      <c r="P404" t="s">
        <v>199</v>
      </c>
      <c r="Q404">
        <v>1</v>
      </c>
      <c r="W404">
        <v>0</v>
      </c>
      <c r="X404">
        <v>-1660354250</v>
      </c>
      <c r="Y404">
        <v>0.51</v>
      </c>
      <c r="AA404">
        <v>2.44</v>
      </c>
      <c r="AB404">
        <v>0</v>
      </c>
      <c r="AC404">
        <v>0</v>
      </c>
      <c r="AD404">
        <v>0</v>
      </c>
      <c r="AE404">
        <v>2.44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0.51</v>
      </c>
      <c r="AU404" t="s">
        <v>6</v>
      </c>
      <c r="AV404">
        <v>0</v>
      </c>
      <c r="AW404">
        <v>2</v>
      </c>
      <c r="AX404">
        <v>16689877</v>
      </c>
      <c r="AY404">
        <v>1</v>
      </c>
      <c r="AZ404">
        <v>0</v>
      </c>
      <c r="BA404">
        <v>388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Y404*Source!I186</f>
        <v>0.97053</v>
      </c>
      <c r="CY404">
        <f>AA404</f>
        <v>2.44</v>
      </c>
      <c r="CZ404">
        <f>AE404</f>
        <v>2.44</v>
      </c>
      <c r="DA404">
        <f>AI404</f>
        <v>1</v>
      </c>
      <c r="DB404">
        <v>0</v>
      </c>
    </row>
    <row r="405" spans="1:106" x14ac:dyDescent="0.2">
      <c r="A405">
        <f>ROW(Source!A186)</f>
        <v>186</v>
      </c>
      <c r="B405">
        <v>16688585</v>
      </c>
      <c r="C405">
        <v>16689871</v>
      </c>
      <c r="D405">
        <v>15163028</v>
      </c>
      <c r="E405">
        <v>17</v>
      </c>
      <c r="F405">
        <v>1</v>
      </c>
      <c r="G405">
        <v>1</v>
      </c>
      <c r="H405">
        <v>3</v>
      </c>
      <c r="I405" t="s">
        <v>325</v>
      </c>
      <c r="J405" t="s">
        <v>6</v>
      </c>
      <c r="K405" t="s">
        <v>326</v>
      </c>
      <c r="L405">
        <v>1348</v>
      </c>
      <c r="N405">
        <v>1009</v>
      </c>
      <c r="O405" t="s">
        <v>86</v>
      </c>
      <c r="P405" t="s">
        <v>86</v>
      </c>
      <c r="Q405">
        <v>1000</v>
      </c>
      <c r="W405">
        <v>0</v>
      </c>
      <c r="X405">
        <v>1880203204</v>
      </c>
      <c r="Y405">
        <v>0.85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0</v>
      </c>
      <c r="AP405">
        <v>0</v>
      </c>
      <c r="AQ405">
        <v>0</v>
      </c>
      <c r="AR405">
        <v>0</v>
      </c>
      <c r="AS405" t="s">
        <v>6</v>
      </c>
      <c r="AT405">
        <v>0.85</v>
      </c>
      <c r="AU405" t="s">
        <v>6</v>
      </c>
      <c r="AV405">
        <v>0</v>
      </c>
      <c r="AW405">
        <v>2</v>
      </c>
      <c r="AX405">
        <v>16689878</v>
      </c>
      <c r="AY405">
        <v>1</v>
      </c>
      <c r="AZ405">
        <v>0</v>
      </c>
      <c r="BA405">
        <v>389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Y405*Source!I186</f>
        <v>1.61755</v>
      </c>
      <c r="CY405">
        <f>AA405</f>
        <v>0</v>
      </c>
      <c r="CZ405">
        <f>AE405</f>
        <v>0</v>
      </c>
      <c r="DA405">
        <f>AI405</f>
        <v>1</v>
      </c>
      <c r="DB405">
        <v>0</v>
      </c>
    </row>
    <row r="406" spans="1:106" x14ac:dyDescent="0.2">
      <c r="A406">
        <f>ROW(Source!A186)</f>
        <v>186</v>
      </c>
      <c r="B406">
        <v>16688585</v>
      </c>
      <c r="C406">
        <v>16689871</v>
      </c>
      <c r="D406">
        <v>15173298</v>
      </c>
      <c r="E406">
        <v>1</v>
      </c>
      <c r="F406">
        <v>1</v>
      </c>
      <c r="G406">
        <v>1</v>
      </c>
      <c r="H406">
        <v>3</v>
      </c>
      <c r="I406" t="s">
        <v>328</v>
      </c>
      <c r="J406" t="s">
        <v>330</v>
      </c>
      <c r="K406" t="s">
        <v>329</v>
      </c>
      <c r="L406">
        <v>1348</v>
      </c>
      <c r="N406">
        <v>1009</v>
      </c>
      <c r="O406" t="s">
        <v>86</v>
      </c>
      <c r="P406" t="s">
        <v>86</v>
      </c>
      <c r="Q406">
        <v>1000</v>
      </c>
      <c r="W406">
        <v>0</v>
      </c>
      <c r="X406">
        <v>-791558573</v>
      </c>
      <c r="Y406">
        <v>0.85</v>
      </c>
      <c r="AA406">
        <v>931.37</v>
      </c>
      <c r="AB406">
        <v>0</v>
      </c>
      <c r="AC406">
        <v>0</v>
      </c>
      <c r="AD406">
        <v>0</v>
      </c>
      <c r="AE406">
        <v>931.37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6</v>
      </c>
      <c r="AT406">
        <v>0.85</v>
      </c>
      <c r="AU406" t="s">
        <v>6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6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Y406*Source!I186</f>
        <v>1.61755</v>
      </c>
      <c r="CY406">
        <f>AA406</f>
        <v>931.37</v>
      </c>
      <c r="CZ406">
        <f>AE406</f>
        <v>931.37</v>
      </c>
      <c r="DA406">
        <f>AI406</f>
        <v>1</v>
      </c>
      <c r="DB406">
        <v>0</v>
      </c>
    </row>
    <row r="407" spans="1:106" x14ac:dyDescent="0.2">
      <c r="A407">
        <f>ROW(Source!A187)</f>
        <v>187</v>
      </c>
      <c r="B407">
        <v>16688586</v>
      </c>
      <c r="C407">
        <v>16689871</v>
      </c>
      <c r="D407">
        <v>15430767</v>
      </c>
      <c r="E407">
        <v>1</v>
      </c>
      <c r="F407">
        <v>1</v>
      </c>
      <c r="G407">
        <v>1</v>
      </c>
      <c r="H407">
        <v>1</v>
      </c>
      <c r="I407" t="s">
        <v>1111</v>
      </c>
      <c r="J407" t="s">
        <v>6</v>
      </c>
      <c r="K407" t="s">
        <v>1112</v>
      </c>
      <c r="L407">
        <v>1191</v>
      </c>
      <c r="N407">
        <v>1013</v>
      </c>
      <c r="O407" t="s">
        <v>1090</v>
      </c>
      <c r="P407" t="s">
        <v>1090</v>
      </c>
      <c r="Q407">
        <v>1</v>
      </c>
      <c r="W407">
        <v>0</v>
      </c>
      <c r="X407">
        <v>-400197608</v>
      </c>
      <c r="Y407">
        <v>37.363500000000002</v>
      </c>
      <c r="AA407">
        <v>0</v>
      </c>
      <c r="AB407">
        <v>0</v>
      </c>
      <c r="AC407">
        <v>0</v>
      </c>
      <c r="AD407">
        <v>60.82</v>
      </c>
      <c r="AE407">
        <v>0</v>
      </c>
      <c r="AF407">
        <v>0</v>
      </c>
      <c r="AG407">
        <v>0</v>
      </c>
      <c r="AH407">
        <v>8.5299999999999994</v>
      </c>
      <c r="AI407">
        <v>1</v>
      </c>
      <c r="AJ407">
        <v>1</v>
      </c>
      <c r="AK407">
        <v>1</v>
      </c>
      <c r="AL407">
        <v>7.13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32.49</v>
      </c>
      <c r="AU407" t="s">
        <v>97</v>
      </c>
      <c r="AV407">
        <v>1</v>
      </c>
      <c r="AW407">
        <v>2</v>
      </c>
      <c r="AX407">
        <v>16689872</v>
      </c>
      <c r="AY407">
        <v>1</v>
      </c>
      <c r="AZ407">
        <v>0</v>
      </c>
      <c r="BA407">
        <v>391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Y407*Source!I187</f>
        <v>71.10274050000001</v>
      </c>
      <c r="CY407">
        <f>AD407</f>
        <v>60.82</v>
      </c>
      <c r="CZ407">
        <f>AH407</f>
        <v>8.5299999999999994</v>
      </c>
      <c r="DA407">
        <f>AL407</f>
        <v>7.13</v>
      </c>
      <c r="DB407">
        <v>0</v>
      </c>
    </row>
    <row r="408" spans="1:106" x14ac:dyDescent="0.2">
      <c r="A408">
        <f>ROW(Source!A187)</f>
        <v>187</v>
      </c>
      <c r="B408">
        <v>16688586</v>
      </c>
      <c r="C408">
        <v>16689871</v>
      </c>
      <c r="D408">
        <v>15430395</v>
      </c>
      <c r="E408">
        <v>1</v>
      </c>
      <c r="F408">
        <v>1</v>
      </c>
      <c r="G408">
        <v>1</v>
      </c>
      <c r="H408">
        <v>1</v>
      </c>
      <c r="I408" t="s">
        <v>1091</v>
      </c>
      <c r="J408" t="s">
        <v>6</v>
      </c>
      <c r="K408" t="s">
        <v>1092</v>
      </c>
      <c r="L408">
        <v>1191</v>
      </c>
      <c r="N408">
        <v>1013</v>
      </c>
      <c r="O408" t="s">
        <v>1090</v>
      </c>
      <c r="P408" t="s">
        <v>1090</v>
      </c>
      <c r="Q408">
        <v>1</v>
      </c>
      <c r="W408">
        <v>0</v>
      </c>
      <c r="X408">
        <v>-1417349443</v>
      </c>
      <c r="Y408">
        <v>0.93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7.13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0.93</v>
      </c>
      <c r="AU408" t="s">
        <v>6</v>
      </c>
      <c r="AV408">
        <v>2</v>
      </c>
      <c r="AW408">
        <v>2</v>
      </c>
      <c r="AX408">
        <v>16689873</v>
      </c>
      <c r="AY408">
        <v>1</v>
      </c>
      <c r="AZ408">
        <v>2048</v>
      </c>
      <c r="BA408">
        <v>392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Y408*Source!I187</f>
        <v>1.7697900000000002</v>
      </c>
      <c r="CY408">
        <f>AD408</f>
        <v>0</v>
      </c>
      <c r="CZ408">
        <f>AH408</f>
        <v>0</v>
      </c>
      <c r="DA408">
        <f>AL408</f>
        <v>1</v>
      </c>
      <c r="DB408">
        <v>0</v>
      </c>
    </row>
    <row r="409" spans="1:106" x14ac:dyDescent="0.2">
      <c r="A409">
        <f>ROW(Source!A187)</f>
        <v>187</v>
      </c>
      <c r="B409">
        <v>16688586</v>
      </c>
      <c r="C409">
        <v>16689871</v>
      </c>
      <c r="D409">
        <v>15247905</v>
      </c>
      <c r="E409">
        <v>1</v>
      </c>
      <c r="F409">
        <v>1</v>
      </c>
      <c r="G409">
        <v>1</v>
      </c>
      <c r="H409">
        <v>2</v>
      </c>
      <c r="I409" t="s">
        <v>1246</v>
      </c>
      <c r="J409" t="s">
        <v>1247</v>
      </c>
      <c r="K409" t="s">
        <v>1248</v>
      </c>
      <c r="L409">
        <v>1368</v>
      </c>
      <c r="N409">
        <v>1011</v>
      </c>
      <c r="O409" t="s">
        <v>1096</v>
      </c>
      <c r="P409" t="s">
        <v>1096</v>
      </c>
      <c r="Q409">
        <v>1</v>
      </c>
      <c r="W409">
        <v>0</v>
      </c>
      <c r="X409">
        <v>1225731627</v>
      </c>
      <c r="Y409">
        <v>2.5000000000000001E-2</v>
      </c>
      <c r="AA409">
        <v>0</v>
      </c>
      <c r="AB409">
        <v>641.63</v>
      </c>
      <c r="AC409">
        <v>10.06</v>
      </c>
      <c r="AD409">
        <v>0</v>
      </c>
      <c r="AE409">
        <v>0</v>
      </c>
      <c r="AF409">
        <v>89.99</v>
      </c>
      <c r="AG409">
        <v>10.06</v>
      </c>
      <c r="AH409">
        <v>0</v>
      </c>
      <c r="AI409">
        <v>1</v>
      </c>
      <c r="AJ409">
        <v>7.13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0.02</v>
      </c>
      <c r="AU409" t="s">
        <v>96</v>
      </c>
      <c r="AV409">
        <v>0</v>
      </c>
      <c r="AW409">
        <v>2</v>
      </c>
      <c r="AX409">
        <v>16689874</v>
      </c>
      <c r="AY409">
        <v>1</v>
      </c>
      <c r="AZ409">
        <v>0</v>
      </c>
      <c r="BA409">
        <v>393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Y409*Source!I187</f>
        <v>4.7575000000000006E-2</v>
      </c>
      <c r="CY409">
        <f>AB409</f>
        <v>641.63</v>
      </c>
      <c r="CZ409">
        <f>AF409</f>
        <v>89.99</v>
      </c>
      <c r="DA409">
        <f>AJ409</f>
        <v>7.13</v>
      </c>
      <c r="DB409">
        <v>0</v>
      </c>
    </row>
    <row r="410" spans="1:106" x14ac:dyDescent="0.2">
      <c r="A410">
        <f>ROW(Source!A187)</f>
        <v>187</v>
      </c>
      <c r="B410">
        <v>16688586</v>
      </c>
      <c r="C410">
        <v>16689871</v>
      </c>
      <c r="D410">
        <v>15247974</v>
      </c>
      <c r="E410">
        <v>1</v>
      </c>
      <c r="F410">
        <v>1</v>
      </c>
      <c r="G410">
        <v>1</v>
      </c>
      <c r="H410">
        <v>2</v>
      </c>
      <c r="I410" t="s">
        <v>1093</v>
      </c>
      <c r="J410" t="s">
        <v>1094</v>
      </c>
      <c r="K410" t="s">
        <v>1095</v>
      </c>
      <c r="L410">
        <v>1368</v>
      </c>
      <c r="N410">
        <v>1011</v>
      </c>
      <c r="O410" t="s">
        <v>1096</v>
      </c>
      <c r="P410" t="s">
        <v>1096</v>
      </c>
      <c r="Q410">
        <v>1</v>
      </c>
      <c r="W410">
        <v>0</v>
      </c>
      <c r="X410">
        <v>1188625873</v>
      </c>
      <c r="Y410">
        <v>0.26250000000000001</v>
      </c>
      <c r="AA410">
        <v>0</v>
      </c>
      <c r="AB410">
        <v>222.88</v>
      </c>
      <c r="AC410">
        <v>13.5</v>
      </c>
      <c r="AD410">
        <v>0</v>
      </c>
      <c r="AE410">
        <v>0</v>
      </c>
      <c r="AF410">
        <v>31.26</v>
      </c>
      <c r="AG410">
        <v>13.5</v>
      </c>
      <c r="AH410">
        <v>0</v>
      </c>
      <c r="AI410">
        <v>1</v>
      </c>
      <c r="AJ410">
        <v>7.13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0.21</v>
      </c>
      <c r="AU410" t="s">
        <v>96</v>
      </c>
      <c r="AV410">
        <v>0</v>
      </c>
      <c r="AW410">
        <v>2</v>
      </c>
      <c r="AX410">
        <v>16689875</v>
      </c>
      <c r="AY410">
        <v>1</v>
      </c>
      <c r="AZ410">
        <v>0</v>
      </c>
      <c r="BA410">
        <v>394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Y410*Source!I187</f>
        <v>0.49953750000000002</v>
      </c>
      <c r="CY410">
        <f>AB410</f>
        <v>222.88</v>
      </c>
      <c r="CZ410">
        <f>AF410</f>
        <v>31.26</v>
      </c>
      <c r="DA410">
        <f>AJ410</f>
        <v>7.13</v>
      </c>
      <c r="DB410">
        <v>0</v>
      </c>
    </row>
    <row r="411" spans="1:106" x14ac:dyDescent="0.2">
      <c r="A411">
        <f>ROW(Source!A187)</f>
        <v>187</v>
      </c>
      <c r="B411">
        <v>16688586</v>
      </c>
      <c r="C411">
        <v>16689871</v>
      </c>
      <c r="D411">
        <v>15248143</v>
      </c>
      <c r="E411">
        <v>1</v>
      </c>
      <c r="F411">
        <v>1</v>
      </c>
      <c r="G411">
        <v>1</v>
      </c>
      <c r="H411">
        <v>2</v>
      </c>
      <c r="I411" t="s">
        <v>1257</v>
      </c>
      <c r="J411" t="s">
        <v>1258</v>
      </c>
      <c r="K411" t="s">
        <v>1259</v>
      </c>
      <c r="L411">
        <v>1368</v>
      </c>
      <c r="N411">
        <v>1011</v>
      </c>
      <c r="O411" t="s">
        <v>1096</v>
      </c>
      <c r="P411" t="s">
        <v>1096</v>
      </c>
      <c r="Q411">
        <v>1</v>
      </c>
      <c r="W411">
        <v>0</v>
      </c>
      <c r="X411">
        <v>983187852</v>
      </c>
      <c r="Y411">
        <v>0.875</v>
      </c>
      <c r="AA411">
        <v>0</v>
      </c>
      <c r="AB411">
        <v>88.34</v>
      </c>
      <c r="AC411">
        <v>10.06</v>
      </c>
      <c r="AD411">
        <v>0</v>
      </c>
      <c r="AE411">
        <v>0</v>
      </c>
      <c r="AF411">
        <v>12.39</v>
      </c>
      <c r="AG411">
        <v>10.06</v>
      </c>
      <c r="AH411">
        <v>0</v>
      </c>
      <c r="AI411">
        <v>1</v>
      </c>
      <c r="AJ411">
        <v>7.13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0.7</v>
      </c>
      <c r="AU411" t="s">
        <v>96</v>
      </c>
      <c r="AV411">
        <v>0</v>
      </c>
      <c r="AW411">
        <v>2</v>
      </c>
      <c r="AX411">
        <v>16689876</v>
      </c>
      <c r="AY411">
        <v>1</v>
      </c>
      <c r="AZ411">
        <v>0</v>
      </c>
      <c r="BA411">
        <v>395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Y411*Source!I187</f>
        <v>1.665125</v>
      </c>
      <c r="CY411">
        <f>AB411</f>
        <v>88.34</v>
      </c>
      <c r="CZ411">
        <f>AF411</f>
        <v>12.39</v>
      </c>
      <c r="DA411">
        <f>AJ411</f>
        <v>7.13</v>
      </c>
      <c r="DB411">
        <v>0</v>
      </c>
    </row>
    <row r="412" spans="1:106" x14ac:dyDescent="0.2">
      <c r="A412">
        <f>ROW(Source!A187)</f>
        <v>187</v>
      </c>
      <c r="B412">
        <v>16688586</v>
      </c>
      <c r="C412">
        <v>16689871</v>
      </c>
      <c r="D412">
        <v>15167286</v>
      </c>
      <c r="E412">
        <v>1</v>
      </c>
      <c r="F412">
        <v>1</v>
      </c>
      <c r="G412">
        <v>1</v>
      </c>
      <c r="H412">
        <v>3</v>
      </c>
      <c r="I412" t="s">
        <v>1184</v>
      </c>
      <c r="J412" t="s">
        <v>1185</v>
      </c>
      <c r="K412" t="s">
        <v>1186</v>
      </c>
      <c r="L412">
        <v>1339</v>
      </c>
      <c r="N412">
        <v>1007</v>
      </c>
      <c r="O412" t="s">
        <v>199</v>
      </c>
      <c r="P412" t="s">
        <v>199</v>
      </c>
      <c r="Q412">
        <v>1</v>
      </c>
      <c r="W412">
        <v>0</v>
      </c>
      <c r="X412">
        <v>-1660354250</v>
      </c>
      <c r="Y412">
        <v>0.51</v>
      </c>
      <c r="AA412">
        <v>17.399999999999999</v>
      </c>
      <c r="AB412">
        <v>0</v>
      </c>
      <c r="AC412">
        <v>0</v>
      </c>
      <c r="AD412">
        <v>0</v>
      </c>
      <c r="AE412">
        <v>2.44</v>
      </c>
      <c r="AF412">
        <v>0</v>
      </c>
      <c r="AG412">
        <v>0</v>
      </c>
      <c r="AH412">
        <v>0</v>
      </c>
      <c r="AI412">
        <v>7.13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0.51</v>
      </c>
      <c r="AU412" t="s">
        <v>6</v>
      </c>
      <c r="AV412">
        <v>0</v>
      </c>
      <c r="AW412">
        <v>2</v>
      </c>
      <c r="AX412">
        <v>16689877</v>
      </c>
      <c r="AY412">
        <v>1</v>
      </c>
      <c r="AZ412">
        <v>0</v>
      </c>
      <c r="BA412">
        <v>396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Y412*Source!I187</f>
        <v>0.97053</v>
      </c>
      <c r="CY412">
        <f>AA412</f>
        <v>17.399999999999999</v>
      </c>
      <c r="CZ412">
        <f>AE412</f>
        <v>2.44</v>
      </c>
      <c r="DA412">
        <f>AI412</f>
        <v>7.13</v>
      </c>
      <c r="DB412">
        <v>0</v>
      </c>
    </row>
    <row r="413" spans="1:106" x14ac:dyDescent="0.2">
      <c r="A413">
        <f>ROW(Source!A187)</f>
        <v>187</v>
      </c>
      <c r="B413">
        <v>16688586</v>
      </c>
      <c r="C413">
        <v>16689871</v>
      </c>
      <c r="D413">
        <v>15163028</v>
      </c>
      <c r="E413">
        <v>17</v>
      </c>
      <c r="F413">
        <v>1</v>
      </c>
      <c r="G413">
        <v>1</v>
      </c>
      <c r="H413">
        <v>3</v>
      </c>
      <c r="I413" t="s">
        <v>325</v>
      </c>
      <c r="J413" t="s">
        <v>6</v>
      </c>
      <c r="K413" t="s">
        <v>326</v>
      </c>
      <c r="L413">
        <v>1348</v>
      </c>
      <c r="N413">
        <v>1009</v>
      </c>
      <c r="O413" t="s">
        <v>86</v>
      </c>
      <c r="P413" t="s">
        <v>86</v>
      </c>
      <c r="Q413">
        <v>1000</v>
      </c>
      <c r="W413">
        <v>0</v>
      </c>
      <c r="X413">
        <v>1880203204</v>
      </c>
      <c r="Y413">
        <v>0.85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7.13</v>
      </c>
      <c r="AJ413">
        <v>1</v>
      </c>
      <c r="AK413">
        <v>1</v>
      </c>
      <c r="AL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6</v>
      </c>
      <c r="AT413">
        <v>0.85</v>
      </c>
      <c r="AU413" t="s">
        <v>6</v>
      </c>
      <c r="AV413">
        <v>0</v>
      </c>
      <c r="AW413">
        <v>2</v>
      </c>
      <c r="AX413">
        <v>16689878</v>
      </c>
      <c r="AY413">
        <v>1</v>
      </c>
      <c r="AZ413">
        <v>0</v>
      </c>
      <c r="BA413">
        <v>397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Y413*Source!I187</f>
        <v>1.61755</v>
      </c>
      <c r="CY413">
        <f>AA413</f>
        <v>0</v>
      </c>
      <c r="CZ413">
        <f>AE413</f>
        <v>0</v>
      </c>
      <c r="DA413">
        <f>AI413</f>
        <v>7.13</v>
      </c>
      <c r="DB413">
        <v>0</v>
      </c>
    </row>
    <row r="414" spans="1:106" x14ac:dyDescent="0.2">
      <c r="A414">
        <f>ROW(Source!A187)</f>
        <v>187</v>
      </c>
      <c r="B414">
        <v>16688586</v>
      </c>
      <c r="C414">
        <v>16689871</v>
      </c>
      <c r="D414">
        <v>15173298</v>
      </c>
      <c r="E414">
        <v>1</v>
      </c>
      <c r="F414">
        <v>1</v>
      </c>
      <c r="G414">
        <v>1</v>
      </c>
      <c r="H414">
        <v>3</v>
      </c>
      <c r="I414" t="s">
        <v>328</v>
      </c>
      <c r="J414" t="s">
        <v>330</v>
      </c>
      <c r="K414" t="s">
        <v>329</v>
      </c>
      <c r="L414">
        <v>1348</v>
      </c>
      <c r="N414">
        <v>1009</v>
      </c>
      <c r="O414" t="s">
        <v>86</v>
      </c>
      <c r="P414" t="s">
        <v>86</v>
      </c>
      <c r="Q414">
        <v>1000</v>
      </c>
      <c r="W414">
        <v>0</v>
      </c>
      <c r="X414">
        <v>-791558573</v>
      </c>
      <c r="Y414">
        <v>0.85</v>
      </c>
      <c r="AA414">
        <v>6640.67</v>
      </c>
      <c r="AB414">
        <v>0</v>
      </c>
      <c r="AC414">
        <v>0</v>
      </c>
      <c r="AD414">
        <v>0</v>
      </c>
      <c r="AE414">
        <v>931.37</v>
      </c>
      <c r="AF414">
        <v>0</v>
      </c>
      <c r="AG414">
        <v>0</v>
      </c>
      <c r="AH414">
        <v>0</v>
      </c>
      <c r="AI414">
        <v>7.13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6</v>
      </c>
      <c r="AT414">
        <v>0.85</v>
      </c>
      <c r="AU414" t="s">
        <v>6</v>
      </c>
      <c r="AV414">
        <v>0</v>
      </c>
      <c r="AW414">
        <v>1</v>
      </c>
      <c r="AX414">
        <v>-1</v>
      </c>
      <c r="AY414">
        <v>0</v>
      </c>
      <c r="AZ414">
        <v>0</v>
      </c>
      <c r="BA414" t="s">
        <v>6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Y414*Source!I187</f>
        <v>1.61755</v>
      </c>
      <c r="CY414">
        <f>AA414</f>
        <v>6640.67</v>
      </c>
      <c r="CZ414">
        <f>AE414</f>
        <v>931.37</v>
      </c>
      <c r="DA414">
        <f>AI414</f>
        <v>7.13</v>
      </c>
      <c r="DB414">
        <v>0</v>
      </c>
    </row>
    <row r="415" spans="1:106" x14ac:dyDescent="0.2">
      <c r="A415">
        <f>ROW(Source!A192)</f>
        <v>192</v>
      </c>
      <c r="B415">
        <v>16688585</v>
      </c>
      <c r="C415">
        <v>16689007</v>
      </c>
      <c r="D415">
        <v>15436556</v>
      </c>
      <c r="E415">
        <v>1</v>
      </c>
      <c r="F415">
        <v>1</v>
      </c>
      <c r="G415">
        <v>1</v>
      </c>
      <c r="H415">
        <v>1</v>
      </c>
      <c r="I415" t="s">
        <v>1255</v>
      </c>
      <c r="J415" t="s">
        <v>6</v>
      </c>
      <c r="K415" t="s">
        <v>1256</v>
      </c>
      <c r="L415">
        <v>1191</v>
      </c>
      <c r="N415">
        <v>1013</v>
      </c>
      <c r="O415" t="s">
        <v>1090</v>
      </c>
      <c r="P415" t="s">
        <v>1090</v>
      </c>
      <c r="Q415">
        <v>1</v>
      </c>
      <c r="W415">
        <v>0</v>
      </c>
      <c r="X415">
        <v>1069510174</v>
      </c>
      <c r="Y415">
        <v>9.3149999999999995</v>
      </c>
      <c r="AA415">
        <v>0</v>
      </c>
      <c r="AB415">
        <v>0</v>
      </c>
      <c r="AC415">
        <v>0</v>
      </c>
      <c r="AD415">
        <v>9.6199999999999992</v>
      </c>
      <c r="AE415">
        <v>0</v>
      </c>
      <c r="AF415">
        <v>0</v>
      </c>
      <c r="AG415">
        <v>0</v>
      </c>
      <c r="AH415">
        <v>9.6199999999999992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8.1</v>
      </c>
      <c r="AU415" t="s">
        <v>97</v>
      </c>
      <c r="AV415">
        <v>1</v>
      </c>
      <c r="AW415">
        <v>2</v>
      </c>
      <c r="AX415">
        <v>16689015</v>
      </c>
      <c r="AY415">
        <v>1</v>
      </c>
      <c r="AZ415">
        <v>0</v>
      </c>
      <c r="BA415">
        <v>399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Y415*Source!I192</f>
        <v>8.0388450000000002</v>
      </c>
      <c r="CY415">
        <f>AD415</f>
        <v>9.6199999999999992</v>
      </c>
      <c r="CZ415">
        <f>AH415</f>
        <v>9.6199999999999992</v>
      </c>
      <c r="DA415">
        <f>AL415</f>
        <v>1</v>
      </c>
      <c r="DB415">
        <v>0</v>
      </c>
    </row>
    <row r="416" spans="1:106" x14ac:dyDescent="0.2">
      <c r="A416">
        <f>ROW(Source!A192)</f>
        <v>192</v>
      </c>
      <c r="B416">
        <v>16688585</v>
      </c>
      <c r="C416">
        <v>16689007</v>
      </c>
      <c r="D416">
        <v>15430395</v>
      </c>
      <c r="E416">
        <v>1</v>
      </c>
      <c r="F416">
        <v>1</v>
      </c>
      <c r="G416">
        <v>1</v>
      </c>
      <c r="H416">
        <v>1</v>
      </c>
      <c r="I416" t="s">
        <v>1091</v>
      </c>
      <c r="J416" t="s">
        <v>6</v>
      </c>
      <c r="K416" t="s">
        <v>1092</v>
      </c>
      <c r="L416">
        <v>1191</v>
      </c>
      <c r="N416">
        <v>1013</v>
      </c>
      <c r="O416" t="s">
        <v>1090</v>
      </c>
      <c r="P416" t="s">
        <v>1090</v>
      </c>
      <c r="Q416">
        <v>1</v>
      </c>
      <c r="W416">
        <v>0</v>
      </c>
      <c r="X416">
        <v>-1417349443</v>
      </c>
      <c r="Y416">
        <v>0.02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0.02</v>
      </c>
      <c r="AU416" t="s">
        <v>6</v>
      </c>
      <c r="AV416">
        <v>2</v>
      </c>
      <c r="AW416">
        <v>2</v>
      </c>
      <c r="AX416">
        <v>16689016</v>
      </c>
      <c r="AY416">
        <v>1</v>
      </c>
      <c r="AZ416">
        <v>2048</v>
      </c>
      <c r="BA416">
        <v>400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Y416*Source!I192</f>
        <v>1.7260000000000001E-2</v>
      </c>
      <c r="CY416">
        <f>AD416</f>
        <v>0</v>
      </c>
      <c r="CZ416">
        <f>AH416</f>
        <v>0</v>
      </c>
      <c r="DA416">
        <f>AL416</f>
        <v>1</v>
      </c>
      <c r="DB416">
        <v>0</v>
      </c>
    </row>
    <row r="417" spans="1:106" x14ac:dyDescent="0.2">
      <c r="A417">
        <f>ROW(Source!A192)</f>
        <v>192</v>
      </c>
      <c r="B417">
        <v>16688585</v>
      </c>
      <c r="C417">
        <v>16689007</v>
      </c>
      <c r="D417">
        <v>15247974</v>
      </c>
      <c r="E417">
        <v>1</v>
      </c>
      <c r="F417">
        <v>1</v>
      </c>
      <c r="G417">
        <v>1</v>
      </c>
      <c r="H417">
        <v>2</v>
      </c>
      <c r="I417" t="s">
        <v>1093</v>
      </c>
      <c r="J417" t="s">
        <v>1094</v>
      </c>
      <c r="K417" t="s">
        <v>1095</v>
      </c>
      <c r="L417">
        <v>1368</v>
      </c>
      <c r="N417">
        <v>1011</v>
      </c>
      <c r="O417" t="s">
        <v>1096</v>
      </c>
      <c r="P417" t="s">
        <v>1096</v>
      </c>
      <c r="Q417">
        <v>1</v>
      </c>
      <c r="W417">
        <v>0</v>
      </c>
      <c r="X417">
        <v>1188625873</v>
      </c>
      <c r="Y417">
        <v>1.2500000000000001E-2</v>
      </c>
      <c r="AA417">
        <v>0</v>
      </c>
      <c r="AB417">
        <v>31.26</v>
      </c>
      <c r="AC417">
        <v>13.5</v>
      </c>
      <c r="AD417">
        <v>0</v>
      </c>
      <c r="AE417">
        <v>0</v>
      </c>
      <c r="AF417">
        <v>31.26</v>
      </c>
      <c r="AG417">
        <v>13.5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0.01</v>
      </c>
      <c r="AU417" t="s">
        <v>96</v>
      </c>
      <c r="AV417">
        <v>0</v>
      </c>
      <c r="AW417">
        <v>2</v>
      </c>
      <c r="AX417">
        <v>16689017</v>
      </c>
      <c r="AY417">
        <v>1</v>
      </c>
      <c r="AZ417">
        <v>0</v>
      </c>
      <c r="BA417">
        <v>401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Y417*Source!I192</f>
        <v>1.07875E-2</v>
      </c>
      <c r="CY417">
        <f>AB417</f>
        <v>31.26</v>
      </c>
      <c r="CZ417">
        <f>AF417</f>
        <v>31.26</v>
      </c>
      <c r="DA417">
        <f>AJ417</f>
        <v>1</v>
      </c>
      <c r="DB417">
        <v>0</v>
      </c>
    </row>
    <row r="418" spans="1:106" x14ac:dyDescent="0.2">
      <c r="A418">
        <f>ROW(Source!A192)</f>
        <v>192</v>
      </c>
      <c r="B418">
        <v>16688585</v>
      </c>
      <c r="C418">
        <v>16689007</v>
      </c>
      <c r="D418">
        <v>15249073</v>
      </c>
      <c r="E418">
        <v>1</v>
      </c>
      <c r="F418">
        <v>1</v>
      </c>
      <c r="G418">
        <v>1</v>
      </c>
      <c r="H418">
        <v>2</v>
      </c>
      <c r="I418" t="s">
        <v>1099</v>
      </c>
      <c r="J418" t="s">
        <v>1100</v>
      </c>
      <c r="K418" t="s">
        <v>1101</v>
      </c>
      <c r="L418">
        <v>1368</v>
      </c>
      <c r="N418">
        <v>1011</v>
      </c>
      <c r="O418" t="s">
        <v>1096</v>
      </c>
      <c r="P418" t="s">
        <v>1096</v>
      </c>
      <c r="Q418">
        <v>1</v>
      </c>
      <c r="W418">
        <v>0</v>
      </c>
      <c r="X418">
        <v>1372534845</v>
      </c>
      <c r="Y418">
        <v>1.2500000000000001E-2</v>
      </c>
      <c r="AA418">
        <v>0</v>
      </c>
      <c r="AB418">
        <v>65.709999999999994</v>
      </c>
      <c r="AC418">
        <v>11.6</v>
      </c>
      <c r="AD418">
        <v>0</v>
      </c>
      <c r="AE418">
        <v>0</v>
      </c>
      <c r="AF418">
        <v>65.709999999999994</v>
      </c>
      <c r="AG418">
        <v>11.6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</v>
      </c>
      <c r="AT418">
        <v>0.01</v>
      </c>
      <c r="AU418" t="s">
        <v>96</v>
      </c>
      <c r="AV418">
        <v>0</v>
      </c>
      <c r="AW418">
        <v>2</v>
      </c>
      <c r="AX418">
        <v>16689018</v>
      </c>
      <c r="AY418">
        <v>1</v>
      </c>
      <c r="AZ418">
        <v>0</v>
      </c>
      <c r="BA418">
        <v>402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Y418*Source!I192</f>
        <v>1.07875E-2</v>
      </c>
      <c r="CY418">
        <f>AB418</f>
        <v>65.709999999999994</v>
      </c>
      <c r="CZ418">
        <f>AF418</f>
        <v>65.709999999999994</v>
      </c>
      <c r="DA418">
        <f>AJ418</f>
        <v>1</v>
      </c>
      <c r="DB418">
        <v>0</v>
      </c>
    </row>
    <row r="419" spans="1:106" x14ac:dyDescent="0.2">
      <c r="A419">
        <f>ROW(Source!A192)</f>
        <v>192</v>
      </c>
      <c r="B419">
        <v>16688585</v>
      </c>
      <c r="C419">
        <v>16689007</v>
      </c>
      <c r="D419">
        <v>15171018</v>
      </c>
      <c r="E419">
        <v>1</v>
      </c>
      <c r="F419">
        <v>1</v>
      </c>
      <c r="G419">
        <v>1</v>
      </c>
      <c r="H419">
        <v>3</v>
      </c>
      <c r="I419" t="s">
        <v>1128</v>
      </c>
      <c r="J419" t="s">
        <v>1129</v>
      </c>
      <c r="K419" t="s">
        <v>1130</v>
      </c>
      <c r="L419">
        <v>1346</v>
      </c>
      <c r="N419">
        <v>1009</v>
      </c>
      <c r="O419" t="s">
        <v>90</v>
      </c>
      <c r="P419" t="s">
        <v>90</v>
      </c>
      <c r="Q419">
        <v>1</v>
      </c>
      <c r="W419">
        <v>0</v>
      </c>
      <c r="X419">
        <v>813963326</v>
      </c>
      <c r="Y419">
        <v>0.1</v>
      </c>
      <c r="AA419">
        <v>1.82</v>
      </c>
      <c r="AB419">
        <v>0</v>
      </c>
      <c r="AC419">
        <v>0</v>
      </c>
      <c r="AD419">
        <v>0</v>
      </c>
      <c r="AE419">
        <v>1.82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0.1</v>
      </c>
      <c r="AU419" t="s">
        <v>6</v>
      </c>
      <c r="AV419">
        <v>0</v>
      </c>
      <c r="AW419">
        <v>2</v>
      </c>
      <c r="AX419">
        <v>16689019</v>
      </c>
      <c r="AY419">
        <v>1</v>
      </c>
      <c r="AZ419">
        <v>0</v>
      </c>
      <c r="BA419">
        <v>403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Y419*Source!I192</f>
        <v>8.6300000000000002E-2</v>
      </c>
      <c r="CY419">
        <f>AA419</f>
        <v>1.82</v>
      </c>
      <c r="CZ419">
        <f>AE419</f>
        <v>1.82</v>
      </c>
      <c r="DA419">
        <f>AI419</f>
        <v>1</v>
      </c>
      <c r="DB419">
        <v>0</v>
      </c>
    </row>
    <row r="420" spans="1:106" x14ac:dyDescent="0.2">
      <c r="A420">
        <f>ROW(Source!A192)</f>
        <v>192</v>
      </c>
      <c r="B420">
        <v>16688585</v>
      </c>
      <c r="C420">
        <v>16689007</v>
      </c>
      <c r="D420">
        <v>15203211</v>
      </c>
      <c r="E420">
        <v>1</v>
      </c>
      <c r="F420">
        <v>1</v>
      </c>
      <c r="G420">
        <v>1</v>
      </c>
      <c r="H420">
        <v>3</v>
      </c>
      <c r="I420" t="s">
        <v>133</v>
      </c>
      <c r="J420" t="s">
        <v>135</v>
      </c>
      <c r="K420" t="s">
        <v>134</v>
      </c>
      <c r="L420">
        <v>1346</v>
      </c>
      <c r="N420">
        <v>1009</v>
      </c>
      <c r="O420" t="s">
        <v>90</v>
      </c>
      <c r="P420" t="s">
        <v>90</v>
      </c>
      <c r="Q420">
        <v>1</v>
      </c>
      <c r="W420">
        <v>0</v>
      </c>
      <c r="X420">
        <v>1453462043</v>
      </c>
      <c r="Y420">
        <v>13</v>
      </c>
      <c r="AA420">
        <v>15.09</v>
      </c>
      <c r="AB420">
        <v>0</v>
      </c>
      <c r="AC420">
        <v>0</v>
      </c>
      <c r="AD420">
        <v>0</v>
      </c>
      <c r="AE420">
        <v>15.09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0</v>
      </c>
      <c r="AP420">
        <v>0</v>
      </c>
      <c r="AQ420">
        <v>0</v>
      </c>
      <c r="AR420">
        <v>0</v>
      </c>
      <c r="AS420" t="s">
        <v>6</v>
      </c>
      <c r="AT420">
        <v>13</v>
      </c>
      <c r="AU420" t="s">
        <v>6</v>
      </c>
      <c r="AV420">
        <v>0</v>
      </c>
      <c r="AW420">
        <v>1</v>
      </c>
      <c r="AX420">
        <v>-1</v>
      </c>
      <c r="AY420">
        <v>0</v>
      </c>
      <c r="AZ420">
        <v>0</v>
      </c>
      <c r="BA420" t="s">
        <v>6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Y420*Source!I192</f>
        <v>11.218999999999999</v>
      </c>
      <c r="CY420">
        <f>AA420</f>
        <v>15.09</v>
      </c>
      <c r="CZ420">
        <f>AE420</f>
        <v>15.09</v>
      </c>
      <c r="DA420">
        <f>AI420</f>
        <v>1</v>
      </c>
      <c r="DB420">
        <v>0</v>
      </c>
    </row>
    <row r="421" spans="1:106" x14ac:dyDescent="0.2">
      <c r="A421">
        <f>ROW(Source!A192)</f>
        <v>192</v>
      </c>
      <c r="B421">
        <v>16688585</v>
      </c>
      <c r="C421">
        <v>16689007</v>
      </c>
      <c r="D421">
        <v>15162572</v>
      </c>
      <c r="E421">
        <v>17</v>
      </c>
      <c r="F421">
        <v>1</v>
      </c>
      <c r="G421">
        <v>1</v>
      </c>
      <c r="H421">
        <v>3</v>
      </c>
      <c r="I421" t="s">
        <v>137</v>
      </c>
      <c r="J421" t="s">
        <v>6</v>
      </c>
      <c r="K421" t="s">
        <v>138</v>
      </c>
      <c r="L421">
        <v>1348</v>
      </c>
      <c r="N421">
        <v>1009</v>
      </c>
      <c r="O421" t="s">
        <v>86</v>
      </c>
      <c r="P421" t="s">
        <v>86</v>
      </c>
      <c r="Q421">
        <v>1000</v>
      </c>
      <c r="W421">
        <v>0</v>
      </c>
      <c r="X421">
        <v>-1212923053</v>
      </c>
      <c r="Y421">
        <v>1.2999999999999999E-2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6</v>
      </c>
      <c r="AT421">
        <v>1.2999999999999999E-2</v>
      </c>
      <c r="AU421" t="s">
        <v>6</v>
      </c>
      <c r="AV421">
        <v>0</v>
      </c>
      <c r="AW421">
        <v>2</v>
      </c>
      <c r="AX421">
        <v>16689020</v>
      </c>
      <c r="AY421">
        <v>1</v>
      </c>
      <c r="AZ421">
        <v>0</v>
      </c>
      <c r="BA421">
        <v>404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Y421*Source!I192</f>
        <v>1.1219E-2</v>
      </c>
      <c r="CY421">
        <f>AA421</f>
        <v>0</v>
      </c>
      <c r="CZ421">
        <f>AE421</f>
        <v>0</v>
      </c>
      <c r="DA421">
        <f>AI421</f>
        <v>1</v>
      </c>
      <c r="DB421">
        <v>0</v>
      </c>
    </row>
    <row r="422" spans="1:106" x14ac:dyDescent="0.2">
      <c r="A422">
        <f>ROW(Source!A193)</f>
        <v>193</v>
      </c>
      <c r="B422">
        <v>16688586</v>
      </c>
      <c r="C422">
        <v>16689007</v>
      </c>
      <c r="D422">
        <v>15436556</v>
      </c>
      <c r="E422">
        <v>1</v>
      </c>
      <c r="F422">
        <v>1</v>
      </c>
      <c r="G422">
        <v>1</v>
      </c>
      <c r="H422">
        <v>1</v>
      </c>
      <c r="I422" t="s">
        <v>1255</v>
      </c>
      <c r="J422" t="s">
        <v>6</v>
      </c>
      <c r="K422" t="s">
        <v>1256</v>
      </c>
      <c r="L422">
        <v>1191</v>
      </c>
      <c r="N422">
        <v>1013</v>
      </c>
      <c r="O422" t="s">
        <v>1090</v>
      </c>
      <c r="P422" t="s">
        <v>1090</v>
      </c>
      <c r="Q422">
        <v>1</v>
      </c>
      <c r="W422">
        <v>0</v>
      </c>
      <c r="X422">
        <v>1069510174</v>
      </c>
      <c r="Y422">
        <v>9.3149999999999995</v>
      </c>
      <c r="AA422">
        <v>0</v>
      </c>
      <c r="AB422">
        <v>0</v>
      </c>
      <c r="AC422">
        <v>0</v>
      </c>
      <c r="AD422">
        <v>68.59</v>
      </c>
      <c r="AE422">
        <v>0</v>
      </c>
      <c r="AF422">
        <v>0</v>
      </c>
      <c r="AG422">
        <v>0</v>
      </c>
      <c r="AH422">
        <v>9.6199999999999992</v>
      </c>
      <c r="AI422">
        <v>1</v>
      </c>
      <c r="AJ422">
        <v>1</v>
      </c>
      <c r="AK422">
        <v>1</v>
      </c>
      <c r="AL422">
        <v>7.13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6</v>
      </c>
      <c r="AT422">
        <v>8.1</v>
      </c>
      <c r="AU422" t="s">
        <v>97</v>
      </c>
      <c r="AV422">
        <v>1</v>
      </c>
      <c r="AW422">
        <v>2</v>
      </c>
      <c r="AX422">
        <v>16689015</v>
      </c>
      <c r="AY422">
        <v>1</v>
      </c>
      <c r="AZ422">
        <v>0</v>
      </c>
      <c r="BA422">
        <v>405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Y422*Source!I193</f>
        <v>8.0388450000000002</v>
      </c>
      <c r="CY422">
        <f>AD422</f>
        <v>68.59</v>
      </c>
      <c r="CZ422">
        <f>AH422</f>
        <v>9.6199999999999992</v>
      </c>
      <c r="DA422">
        <f>AL422</f>
        <v>7.13</v>
      </c>
      <c r="DB422">
        <v>0</v>
      </c>
    </row>
    <row r="423" spans="1:106" x14ac:dyDescent="0.2">
      <c r="A423">
        <f>ROW(Source!A193)</f>
        <v>193</v>
      </c>
      <c r="B423">
        <v>16688586</v>
      </c>
      <c r="C423">
        <v>16689007</v>
      </c>
      <c r="D423">
        <v>15430395</v>
      </c>
      <c r="E423">
        <v>1</v>
      </c>
      <c r="F423">
        <v>1</v>
      </c>
      <c r="G423">
        <v>1</v>
      </c>
      <c r="H423">
        <v>1</v>
      </c>
      <c r="I423" t="s">
        <v>1091</v>
      </c>
      <c r="J423" t="s">
        <v>6</v>
      </c>
      <c r="K423" t="s">
        <v>1092</v>
      </c>
      <c r="L423">
        <v>1191</v>
      </c>
      <c r="N423">
        <v>1013</v>
      </c>
      <c r="O423" t="s">
        <v>1090</v>
      </c>
      <c r="P423" t="s">
        <v>1090</v>
      </c>
      <c r="Q423">
        <v>1</v>
      </c>
      <c r="W423">
        <v>0</v>
      </c>
      <c r="X423">
        <v>-1417349443</v>
      </c>
      <c r="Y423">
        <v>0.02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7.13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0.02</v>
      </c>
      <c r="AU423" t="s">
        <v>6</v>
      </c>
      <c r="AV423">
        <v>2</v>
      </c>
      <c r="AW423">
        <v>2</v>
      </c>
      <c r="AX423">
        <v>16689016</v>
      </c>
      <c r="AY423">
        <v>1</v>
      </c>
      <c r="AZ423">
        <v>2048</v>
      </c>
      <c r="BA423">
        <v>406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Y423*Source!I193</f>
        <v>1.7260000000000001E-2</v>
      </c>
      <c r="CY423">
        <f>AD423</f>
        <v>0</v>
      </c>
      <c r="CZ423">
        <f>AH423</f>
        <v>0</v>
      </c>
      <c r="DA423">
        <f>AL423</f>
        <v>1</v>
      </c>
      <c r="DB423">
        <v>0</v>
      </c>
    </row>
    <row r="424" spans="1:106" x14ac:dyDescent="0.2">
      <c r="A424">
        <f>ROW(Source!A193)</f>
        <v>193</v>
      </c>
      <c r="B424">
        <v>16688586</v>
      </c>
      <c r="C424">
        <v>16689007</v>
      </c>
      <c r="D424">
        <v>15247974</v>
      </c>
      <c r="E424">
        <v>1</v>
      </c>
      <c r="F424">
        <v>1</v>
      </c>
      <c r="G424">
        <v>1</v>
      </c>
      <c r="H424">
        <v>2</v>
      </c>
      <c r="I424" t="s">
        <v>1093</v>
      </c>
      <c r="J424" t="s">
        <v>1094</v>
      </c>
      <c r="K424" t="s">
        <v>1095</v>
      </c>
      <c r="L424">
        <v>1368</v>
      </c>
      <c r="N424">
        <v>1011</v>
      </c>
      <c r="O424" t="s">
        <v>1096</v>
      </c>
      <c r="P424" t="s">
        <v>1096</v>
      </c>
      <c r="Q424">
        <v>1</v>
      </c>
      <c r="W424">
        <v>0</v>
      </c>
      <c r="X424">
        <v>1188625873</v>
      </c>
      <c r="Y424">
        <v>1.2500000000000001E-2</v>
      </c>
      <c r="AA424">
        <v>0</v>
      </c>
      <c r="AB424">
        <v>222.88</v>
      </c>
      <c r="AC424">
        <v>13.5</v>
      </c>
      <c r="AD424">
        <v>0</v>
      </c>
      <c r="AE424">
        <v>0</v>
      </c>
      <c r="AF424">
        <v>31.26</v>
      </c>
      <c r="AG424">
        <v>13.5</v>
      </c>
      <c r="AH424">
        <v>0</v>
      </c>
      <c r="AI424">
        <v>1</v>
      </c>
      <c r="AJ424">
        <v>7.13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0.01</v>
      </c>
      <c r="AU424" t="s">
        <v>96</v>
      </c>
      <c r="AV424">
        <v>0</v>
      </c>
      <c r="AW424">
        <v>2</v>
      </c>
      <c r="AX424">
        <v>16689017</v>
      </c>
      <c r="AY424">
        <v>1</v>
      </c>
      <c r="AZ424">
        <v>0</v>
      </c>
      <c r="BA424">
        <v>407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Y424*Source!I193</f>
        <v>1.07875E-2</v>
      </c>
      <c r="CY424">
        <f>AB424</f>
        <v>222.88</v>
      </c>
      <c r="CZ424">
        <f>AF424</f>
        <v>31.26</v>
      </c>
      <c r="DA424">
        <f>AJ424</f>
        <v>7.13</v>
      </c>
      <c r="DB424">
        <v>0</v>
      </c>
    </row>
    <row r="425" spans="1:106" x14ac:dyDescent="0.2">
      <c r="A425">
        <f>ROW(Source!A193)</f>
        <v>193</v>
      </c>
      <c r="B425">
        <v>16688586</v>
      </c>
      <c r="C425">
        <v>16689007</v>
      </c>
      <c r="D425">
        <v>15249073</v>
      </c>
      <c r="E425">
        <v>1</v>
      </c>
      <c r="F425">
        <v>1</v>
      </c>
      <c r="G425">
        <v>1</v>
      </c>
      <c r="H425">
        <v>2</v>
      </c>
      <c r="I425" t="s">
        <v>1099</v>
      </c>
      <c r="J425" t="s">
        <v>1100</v>
      </c>
      <c r="K425" t="s">
        <v>1101</v>
      </c>
      <c r="L425">
        <v>1368</v>
      </c>
      <c r="N425">
        <v>1011</v>
      </c>
      <c r="O425" t="s">
        <v>1096</v>
      </c>
      <c r="P425" t="s">
        <v>1096</v>
      </c>
      <c r="Q425">
        <v>1</v>
      </c>
      <c r="W425">
        <v>0</v>
      </c>
      <c r="X425">
        <v>1372534845</v>
      </c>
      <c r="Y425">
        <v>1.2500000000000001E-2</v>
      </c>
      <c r="AA425">
        <v>0</v>
      </c>
      <c r="AB425">
        <v>468.51</v>
      </c>
      <c r="AC425">
        <v>11.6</v>
      </c>
      <c r="AD425">
        <v>0</v>
      </c>
      <c r="AE425">
        <v>0</v>
      </c>
      <c r="AF425">
        <v>65.709999999999994</v>
      </c>
      <c r="AG425">
        <v>11.6</v>
      </c>
      <c r="AH425">
        <v>0</v>
      </c>
      <c r="AI425">
        <v>1</v>
      </c>
      <c r="AJ425">
        <v>7.13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6</v>
      </c>
      <c r="AT425">
        <v>0.01</v>
      </c>
      <c r="AU425" t="s">
        <v>96</v>
      </c>
      <c r="AV425">
        <v>0</v>
      </c>
      <c r="AW425">
        <v>2</v>
      </c>
      <c r="AX425">
        <v>16689018</v>
      </c>
      <c r="AY425">
        <v>1</v>
      </c>
      <c r="AZ425">
        <v>0</v>
      </c>
      <c r="BA425">
        <v>408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Y425*Source!I193</f>
        <v>1.07875E-2</v>
      </c>
      <c r="CY425">
        <f>AB425</f>
        <v>468.51</v>
      </c>
      <c r="CZ425">
        <f>AF425</f>
        <v>65.709999999999994</v>
      </c>
      <c r="DA425">
        <f>AJ425</f>
        <v>7.13</v>
      </c>
      <c r="DB425">
        <v>0</v>
      </c>
    </row>
    <row r="426" spans="1:106" x14ac:dyDescent="0.2">
      <c r="A426">
        <f>ROW(Source!A193)</f>
        <v>193</v>
      </c>
      <c r="B426">
        <v>16688586</v>
      </c>
      <c r="C426">
        <v>16689007</v>
      </c>
      <c r="D426">
        <v>15171018</v>
      </c>
      <c r="E426">
        <v>1</v>
      </c>
      <c r="F426">
        <v>1</v>
      </c>
      <c r="G426">
        <v>1</v>
      </c>
      <c r="H426">
        <v>3</v>
      </c>
      <c r="I426" t="s">
        <v>1128</v>
      </c>
      <c r="J426" t="s">
        <v>1129</v>
      </c>
      <c r="K426" t="s">
        <v>1130</v>
      </c>
      <c r="L426">
        <v>1346</v>
      </c>
      <c r="N426">
        <v>1009</v>
      </c>
      <c r="O426" t="s">
        <v>90</v>
      </c>
      <c r="P426" t="s">
        <v>90</v>
      </c>
      <c r="Q426">
        <v>1</v>
      </c>
      <c r="W426">
        <v>0</v>
      </c>
      <c r="X426">
        <v>813963326</v>
      </c>
      <c r="Y426">
        <v>0.1</v>
      </c>
      <c r="AA426">
        <v>12.98</v>
      </c>
      <c r="AB426">
        <v>0</v>
      </c>
      <c r="AC426">
        <v>0</v>
      </c>
      <c r="AD426">
        <v>0</v>
      </c>
      <c r="AE426">
        <v>1.82</v>
      </c>
      <c r="AF426">
        <v>0</v>
      </c>
      <c r="AG426">
        <v>0</v>
      </c>
      <c r="AH426">
        <v>0</v>
      </c>
      <c r="AI426">
        <v>7.13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0.1</v>
      </c>
      <c r="AU426" t="s">
        <v>6</v>
      </c>
      <c r="AV426">
        <v>0</v>
      </c>
      <c r="AW426">
        <v>2</v>
      </c>
      <c r="AX426">
        <v>16689019</v>
      </c>
      <c r="AY426">
        <v>1</v>
      </c>
      <c r="AZ426">
        <v>0</v>
      </c>
      <c r="BA426">
        <v>409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Y426*Source!I193</f>
        <v>8.6300000000000002E-2</v>
      </c>
      <c r="CY426">
        <f>AA426</f>
        <v>12.98</v>
      </c>
      <c r="CZ426">
        <f>AE426</f>
        <v>1.82</v>
      </c>
      <c r="DA426">
        <f>AI426</f>
        <v>7.13</v>
      </c>
      <c r="DB426">
        <v>0</v>
      </c>
    </row>
    <row r="427" spans="1:106" x14ac:dyDescent="0.2">
      <c r="A427">
        <f>ROW(Source!A193)</f>
        <v>193</v>
      </c>
      <c r="B427">
        <v>16688586</v>
      </c>
      <c r="C427">
        <v>16689007</v>
      </c>
      <c r="D427">
        <v>15203211</v>
      </c>
      <c r="E427">
        <v>1</v>
      </c>
      <c r="F427">
        <v>1</v>
      </c>
      <c r="G427">
        <v>1</v>
      </c>
      <c r="H427">
        <v>3</v>
      </c>
      <c r="I427" t="s">
        <v>133</v>
      </c>
      <c r="J427" t="s">
        <v>135</v>
      </c>
      <c r="K427" t="s">
        <v>134</v>
      </c>
      <c r="L427">
        <v>1346</v>
      </c>
      <c r="N427">
        <v>1009</v>
      </c>
      <c r="O427" t="s">
        <v>90</v>
      </c>
      <c r="P427" t="s">
        <v>90</v>
      </c>
      <c r="Q427">
        <v>1</v>
      </c>
      <c r="W427">
        <v>0</v>
      </c>
      <c r="X427">
        <v>1453462043</v>
      </c>
      <c r="Y427">
        <v>13</v>
      </c>
      <c r="AA427">
        <v>107.59</v>
      </c>
      <c r="AB427">
        <v>0</v>
      </c>
      <c r="AC427">
        <v>0</v>
      </c>
      <c r="AD427">
        <v>0</v>
      </c>
      <c r="AE427">
        <v>15.09</v>
      </c>
      <c r="AF427">
        <v>0</v>
      </c>
      <c r="AG427">
        <v>0</v>
      </c>
      <c r="AH427">
        <v>0</v>
      </c>
      <c r="AI427">
        <v>7.13</v>
      </c>
      <c r="AJ427">
        <v>1</v>
      </c>
      <c r="AK427">
        <v>1</v>
      </c>
      <c r="AL427">
        <v>1</v>
      </c>
      <c r="AN427">
        <v>0</v>
      </c>
      <c r="AO427">
        <v>0</v>
      </c>
      <c r="AP427">
        <v>0</v>
      </c>
      <c r="AQ427">
        <v>0</v>
      </c>
      <c r="AR427">
        <v>0</v>
      </c>
      <c r="AS427" t="s">
        <v>6</v>
      </c>
      <c r="AT427">
        <v>13</v>
      </c>
      <c r="AU427" t="s">
        <v>6</v>
      </c>
      <c r="AV427">
        <v>0</v>
      </c>
      <c r="AW427">
        <v>1</v>
      </c>
      <c r="AX427">
        <v>-1</v>
      </c>
      <c r="AY427">
        <v>0</v>
      </c>
      <c r="AZ427">
        <v>0</v>
      </c>
      <c r="BA427" t="s">
        <v>6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Y427*Source!I193</f>
        <v>11.218999999999999</v>
      </c>
      <c r="CY427">
        <f>AA427</f>
        <v>107.59</v>
      </c>
      <c r="CZ427">
        <f>AE427</f>
        <v>15.09</v>
      </c>
      <c r="DA427">
        <f>AI427</f>
        <v>7.13</v>
      </c>
      <c r="DB427">
        <v>0</v>
      </c>
    </row>
    <row r="428" spans="1:106" x14ac:dyDescent="0.2">
      <c r="A428">
        <f>ROW(Source!A193)</f>
        <v>193</v>
      </c>
      <c r="B428">
        <v>16688586</v>
      </c>
      <c r="C428">
        <v>16689007</v>
      </c>
      <c r="D428">
        <v>15162572</v>
      </c>
      <c r="E428">
        <v>17</v>
      </c>
      <c r="F428">
        <v>1</v>
      </c>
      <c r="G428">
        <v>1</v>
      </c>
      <c r="H428">
        <v>3</v>
      </c>
      <c r="I428" t="s">
        <v>137</v>
      </c>
      <c r="J428" t="s">
        <v>6</v>
      </c>
      <c r="K428" t="s">
        <v>138</v>
      </c>
      <c r="L428">
        <v>1348</v>
      </c>
      <c r="N428">
        <v>1009</v>
      </c>
      <c r="O428" t="s">
        <v>86</v>
      </c>
      <c r="P428" t="s">
        <v>86</v>
      </c>
      <c r="Q428">
        <v>1000</v>
      </c>
      <c r="W428">
        <v>0</v>
      </c>
      <c r="X428">
        <v>-1212923053</v>
      </c>
      <c r="Y428">
        <v>1.2999999999999999E-2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7.13</v>
      </c>
      <c r="AJ428">
        <v>1</v>
      </c>
      <c r="AK428">
        <v>1</v>
      </c>
      <c r="AL428">
        <v>1</v>
      </c>
      <c r="AN428">
        <v>0</v>
      </c>
      <c r="AO428">
        <v>0</v>
      </c>
      <c r="AP428">
        <v>0</v>
      </c>
      <c r="AQ428">
        <v>0</v>
      </c>
      <c r="AR428">
        <v>0</v>
      </c>
      <c r="AS428" t="s">
        <v>6</v>
      </c>
      <c r="AT428">
        <v>1.2999999999999999E-2</v>
      </c>
      <c r="AU428" t="s">
        <v>6</v>
      </c>
      <c r="AV428">
        <v>0</v>
      </c>
      <c r="AW428">
        <v>2</v>
      </c>
      <c r="AX428">
        <v>16689020</v>
      </c>
      <c r="AY428">
        <v>1</v>
      </c>
      <c r="AZ428">
        <v>0</v>
      </c>
      <c r="BA428">
        <v>410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Y428*Source!I193</f>
        <v>1.1219E-2</v>
      </c>
      <c r="CY428">
        <f>AA428</f>
        <v>0</v>
      </c>
      <c r="CZ428">
        <f>AE428</f>
        <v>0</v>
      </c>
      <c r="DA428">
        <f>AI428</f>
        <v>7.13</v>
      </c>
      <c r="DB428">
        <v>0</v>
      </c>
    </row>
    <row r="429" spans="1:106" x14ac:dyDescent="0.2">
      <c r="A429">
        <f>ROW(Source!A198)</f>
        <v>198</v>
      </c>
      <c r="B429">
        <v>16688585</v>
      </c>
      <c r="C429">
        <v>16689023</v>
      </c>
      <c r="D429">
        <v>15430397</v>
      </c>
      <c r="E429">
        <v>1</v>
      </c>
      <c r="F429">
        <v>1</v>
      </c>
      <c r="G429">
        <v>1</v>
      </c>
      <c r="H429">
        <v>1</v>
      </c>
      <c r="I429" t="s">
        <v>1260</v>
      </c>
      <c r="J429" t="s">
        <v>6</v>
      </c>
      <c r="K429" t="s">
        <v>1261</v>
      </c>
      <c r="L429">
        <v>1191</v>
      </c>
      <c r="N429">
        <v>1013</v>
      </c>
      <c r="O429" t="s">
        <v>1090</v>
      </c>
      <c r="P429" t="s">
        <v>1090</v>
      </c>
      <c r="Q429">
        <v>1</v>
      </c>
      <c r="W429">
        <v>0</v>
      </c>
      <c r="X429">
        <v>-1081351934</v>
      </c>
      <c r="Y429">
        <v>98.715999999999994</v>
      </c>
      <c r="AA429">
        <v>0</v>
      </c>
      <c r="AB429">
        <v>0</v>
      </c>
      <c r="AC429">
        <v>0</v>
      </c>
      <c r="AD429">
        <v>9.4</v>
      </c>
      <c r="AE429">
        <v>0</v>
      </c>
      <c r="AF429">
        <v>0</v>
      </c>
      <c r="AG429">
        <v>0</v>
      </c>
      <c r="AH429">
        <v>9.4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6</v>
      </c>
      <c r="AT429">
        <v>85.84</v>
      </c>
      <c r="AU429" t="s">
        <v>97</v>
      </c>
      <c r="AV429">
        <v>1</v>
      </c>
      <c r="AW429">
        <v>2</v>
      </c>
      <c r="AX429">
        <v>16689030</v>
      </c>
      <c r="AY429">
        <v>1</v>
      </c>
      <c r="AZ429">
        <v>0</v>
      </c>
      <c r="BA429">
        <v>411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Y429*Source!I198</f>
        <v>32.0037272</v>
      </c>
      <c r="CY429">
        <f>AD429</f>
        <v>9.4</v>
      </c>
      <c r="CZ429">
        <f>AH429</f>
        <v>9.4</v>
      </c>
      <c r="DA429">
        <f>AL429</f>
        <v>1</v>
      </c>
      <c r="DB429">
        <v>0</v>
      </c>
    </row>
    <row r="430" spans="1:106" x14ac:dyDescent="0.2">
      <c r="A430">
        <f>ROW(Source!A198)</f>
        <v>198</v>
      </c>
      <c r="B430">
        <v>16688585</v>
      </c>
      <c r="C430">
        <v>16689023</v>
      </c>
      <c r="D430">
        <v>15430395</v>
      </c>
      <c r="E430">
        <v>1</v>
      </c>
      <c r="F430">
        <v>1</v>
      </c>
      <c r="G430">
        <v>1</v>
      </c>
      <c r="H430">
        <v>1</v>
      </c>
      <c r="I430" t="s">
        <v>1091</v>
      </c>
      <c r="J430" t="s">
        <v>6</v>
      </c>
      <c r="K430" t="s">
        <v>1092</v>
      </c>
      <c r="L430">
        <v>1191</v>
      </c>
      <c r="N430">
        <v>1013</v>
      </c>
      <c r="O430" t="s">
        <v>1090</v>
      </c>
      <c r="P430" t="s">
        <v>1090</v>
      </c>
      <c r="Q430">
        <v>1</v>
      </c>
      <c r="W430">
        <v>0</v>
      </c>
      <c r="X430">
        <v>-1417349443</v>
      </c>
      <c r="Y430">
        <v>6.29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6.29</v>
      </c>
      <c r="AU430" t="s">
        <v>6</v>
      </c>
      <c r="AV430">
        <v>2</v>
      </c>
      <c r="AW430">
        <v>2</v>
      </c>
      <c r="AX430">
        <v>16689031</v>
      </c>
      <c r="AY430">
        <v>1</v>
      </c>
      <c r="AZ430">
        <v>2048</v>
      </c>
      <c r="BA430">
        <v>412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Y430*Source!I198</f>
        <v>2.039218</v>
      </c>
      <c r="CY430">
        <f>AD430</f>
        <v>0</v>
      </c>
      <c r="CZ430">
        <f>AH430</f>
        <v>0</v>
      </c>
      <c r="DA430">
        <f>AL430</f>
        <v>1</v>
      </c>
      <c r="DB430">
        <v>0</v>
      </c>
    </row>
    <row r="431" spans="1:106" x14ac:dyDescent="0.2">
      <c r="A431">
        <f>ROW(Source!A198)</f>
        <v>198</v>
      </c>
      <c r="B431">
        <v>16688585</v>
      </c>
      <c r="C431">
        <v>16689023</v>
      </c>
      <c r="D431">
        <v>15247974</v>
      </c>
      <c r="E431">
        <v>1</v>
      </c>
      <c r="F431">
        <v>1</v>
      </c>
      <c r="G431">
        <v>1</v>
      </c>
      <c r="H431">
        <v>2</v>
      </c>
      <c r="I431" t="s">
        <v>1093</v>
      </c>
      <c r="J431" t="s">
        <v>1094</v>
      </c>
      <c r="K431" t="s">
        <v>1095</v>
      </c>
      <c r="L431">
        <v>1368</v>
      </c>
      <c r="N431">
        <v>1011</v>
      </c>
      <c r="O431" t="s">
        <v>1096</v>
      </c>
      <c r="P431" t="s">
        <v>1096</v>
      </c>
      <c r="Q431">
        <v>1</v>
      </c>
      <c r="W431">
        <v>0</v>
      </c>
      <c r="X431">
        <v>1188625873</v>
      </c>
      <c r="Y431">
        <v>1.05</v>
      </c>
      <c r="AA431">
        <v>0</v>
      </c>
      <c r="AB431">
        <v>31.26</v>
      </c>
      <c r="AC431">
        <v>13.5</v>
      </c>
      <c r="AD431">
        <v>0</v>
      </c>
      <c r="AE431">
        <v>0</v>
      </c>
      <c r="AF431">
        <v>31.26</v>
      </c>
      <c r="AG431">
        <v>13.5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6</v>
      </c>
      <c r="AT431">
        <v>0.84</v>
      </c>
      <c r="AU431" t="s">
        <v>96</v>
      </c>
      <c r="AV431">
        <v>0</v>
      </c>
      <c r="AW431">
        <v>2</v>
      </c>
      <c r="AX431">
        <v>16689032</v>
      </c>
      <c r="AY431">
        <v>1</v>
      </c>
      <c r="AZ431">
        <v>0</v>
      </c>
      <c r="BA431">
        <v>413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Y431*Source!I198</f>
        <v>0.34040999999999999</v>
      </c>
      <c r="CY431">
        <f>AB431</f>
        <v>31.26</v>
      </c>
      <c r="CZ431">
        <f>AF431</f>
        <v>31.26</v>
      </c>
      <c r="DA431">
        <f>AJ431</f>
        <v>1</v>
      </c>
      <c r="DB431">
        <v>0</v>
      </c>
    </row>
    <row r="432" spans="1:106" x14ac:dyDescent="0.2">
      <c r="A432">
        <f>ROW(Source!A198)</f>
        <v>198</v>
      </c>
      <c r="B432">
        <v>16688585</v>
      </c>
      <c r="C432">
        <v>16689023</v>
      </c>
      <c r="D432">
        <v>15248130</v>
      </c>
      <c r="E432">
        <v>1</v>
      </c>
      <c r="F432">
        <v>1</v>
      </c>
      <c r="G432">
        <v>1</v>
      </c>
      <c r="H432">
        <v>2</v>
      </c>
      <c r="I432" t="s">
        <v>1262</v>
      </c>
      <c r="J432" t="s">
        <v>1263</v>
      </c>
      <c r="K432" t="s">
        <v>1264</v>
      </c>
      <c r="L432">
        <v>1368</v>
      </c>
      <c r="N432">
        <v>1011</v>
      </c>
      <c r="O432" t="s">
        <v>1096</v>
      </c>
      <c r="P432" t="s">
        <v>1096</v>
      </c>
      <c r="Q432">
        <v>1</v>
      </c>
      <c r="W432">
        <v>0</v>
      </c>
      <c r="X432">
        <v>1573467769</v>
      </c>
      <c r="Y432">
        <v>6.8125</v>
      </c>
      <c r="AA432">
        <v>0</v>
      </c>
      <c r="AB432">
        <v>14.15</v>
      </c>
      <c r="AC432">
        <v>8.91</v>
      </c>
      <c r="AD432">
        <v>0</v>
      </c>
      <c r="AE432">
        <v>0</v>
      </c>
      <c r="AF432">
        <v>14.15</v>
      </c>
      <c r="AG432">
        <v>8.91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5.45</v>
      </c>
      <c r="AU432" t="s">
        <v>96</v>
      </c>
      <c r="AV432">
        <v>0</v>
      </c>
      <c r="AW432">
        <v>2</v>
      </c>
      <c r="AX432">
        <v>16689033</v>
      </c>
      <c r="AY432">
        <v>1</v>
      </c>
      <c r="AZ432">
        <v>0</v>
      </c>
      <c r="BA432">
        <v>414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Y432*Source!I198</f>
        <v>2.2086125000000001</v>
      </c>
      <c r="CY432">
        <f>AB432</f>
        <v>14.15</v>
      </c>
      <c r="CZ432">
        <f>AF432</f>
        <v>14.15</v>
      </c>
      <c r="DA432">
        <f>AJ432</f>
        <v>1</v>
      </c>
      <c r="DB432">
        <v>0</v>
      </c>
    </row>
    <row r="433" spans="1:106" x14ac:dyDescent="0.2">
      <c r="A433">
        <f>ROW(Source!A198)</f>
        <v>198</v>
      </c>
      <c r="B433">
        <v>16688585</v>
      </c>
      <c r="C433">
        <v>16689023</v>
      </c>
      <c r="D433">
        <v>15170041</v>
      </c>
      <c r="E433">
        <v>1</v>
      </c>
      <c r="F433">
        <v>1</v>
      </c>
      <c r="G433">
        <v>1</v>
      </c>
      <c r="H433">
        <v>3</v>
      </c>
      <c r="I433" t="s">
        <v>1265</v>
      </c>
      <c r="J433" t="s">
        <v>1266</v>
      </c>
      <c r="K433" t="s">
        <v>1267</v>
      </c>
      <c r="L433">
        <v>1348</v>
      </c>
      <c r="N433">
        <v>1009</v>
      </c>
      <c r="O433" t="s">
        <v>86</v>
      </c>
      <c r="P433" t="s">
        <v>86</v>
      </c>
      <c r="Q433">
        <v>1000</v>
      </c>
      <c r="W433">
        <v>0</v>
      </c>
      <c r="X433">
        <v>2032238625</v>
      </c>
      <c r="Y433">
        <v>1.2E-4</v>
      </c>
      <c r="AA433">
        <v>8475</v>
      </c>
      <c r="AB433">
        <v>0</v>
      </c>
      <c r="AC433">
        <v>0</v>
      </c>
      <c r="AD433">
        <v>0</v>
      </c>
      <c r="AE433">
        <v>8475</v>
      </c>
      <c r="AF433">
        <v>0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1.2E-4</v>
      </c>
      <c r="AU433" t="s">
        <v>6</v>
      </c>
      <c r="AV433">
        <v>0</v>
      </c>
      <c r="AW433">
        <v>2</v>
      </c>
      <c r="AX433">
        <v>16689034</v>
      </c>
      <c r="AY433">
        <v>1</v>
      </c>
      <c r="AZ433">
        <v>0</v>
      </c>
      <c r="BA433">
        <v>415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Y433*Source!I198</f>
        <v>3.8903999999999999E-5</v>
      </c>
      <c r="CY433">
        <f>AA433</f>
        <v>8475</v>
      </c>
      <c r="CZ433">
        <f>AE433</f>
        <v>8475</v>
      </c>
      <c r="DA433">
        <f>AI433</f>
        <v>1</v>
      </c>
      <c r="DB433">
        <v>0</v>
      </c>
    </row>
    <row r="434" spans="1:106" x14ac:dyDescent="0.2">
      <c r="A434">
        <f>ROW(Source!A198)</f>
        <v>198</v>
      </c>
      <c r="B434">
        <v>16688585</v>
      </c>
      <c r="C434">
        <v>16689023</v>
      </c>
      <c r="D434">
        <v>15189930</v>
      </c>
      <c r="E434">
        <v>1</v>
      </c>
      <c r="F434">
        <v>1</v>
      </c>
      <c r="G434">
        <v>1</v>
      </c>
      <c r="H434">
        <v>3</v>
      </c>
      <c r="I434" t="s">
        <v>1268</v>
      </c>
      <c r="J434" t="s">
        <v>1269</v>
      </c>
      <c r="K434" t="s">
        <v>1270</v>
      </c>
      <c r="L434">
        <v>1327</v>
      </c>
      <c r="N434">
        <v>1005</v>
      </c>
      <c r="O434" t="s">
        <v>181</v>
      </c>
      <c r="P434" t="s">
        <v>181</v>
      </c>
      <c r="Q434">
        <v>1</v>
      </c>
      <c r="W434">
        <v>0</v>
      </c>
      <c r="X434">
        <v>1704710638</v>
      </c>
      <c r="Y434">
        <v>5.54</v>
      </c>
      <c r="AA434">
        <v>28.25</v>
      </c>
      <c r="AB434">
        <v>0</v>
      </c>
      <c r="AC434">
        <v>0</v>
      </c>
      <c r="AD434">
        <v>0</v>
      </c>
      <c r="AE434">
        <v>28.25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5.54</v>
      </c>
      <c r="AU434" t="s">
        <v>6</v>
      </c>
      <c r="AV434">
        <v>0</v>
      </c>
      <c r="AW434">
        <v>2</v>
      </c>
      <c r="AX434">
        <v>16689037</v>
      </c>
      <c r="AY434">
        <v>1</v>
      </c>
      <c r="AZ434">
        <v>0</v>
      </c>
      <c r="BA434">
        <v>418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Y434*Source!I198</f>
        <v>1.796068</v>
      </c>
      <c r="CY434">
        <f>AA434</f>
        <v>28.25</v>
      </c>
      <c r="CZ434">
        <f>AE434</f>
        <v>28.25</v>
      </c>
      <c r="DA434">
        <f>AI434</f>
        <v>1</v>
      </c>
      <c r="DB434">
        <v>0</v>
      </c>
    </row>
    <row r="435" spans="1:106" x14ac:dyDescent="0.2">
      <c r="A435">
        <f>ROW(Source!A199)</f>
        <v>199</v>
      </c>
      <c r="B435">
        <v>16688586</v>
      </c>
      <c r="C435">
        <v>16689023</v>
      </c>
      <c r="D435">
        <v>15430397</v>
      </c>
      <c r="E435">
        <v>1</v>
      </c>
      <c r="F435">
        <v>1</v>
      </c>
      <c r="G435">
        <v>1</v>
      </c>
      <c r="H435">
        <v>1</v>
      </c>
      <c r="I435" t="s">
        <v>1260</v>
      </c>
      <c r="J435" t="s">
        <v>6</v>
      </c>
      <c r="K435" t="s">
        <v>1261</v>
      </c>
      <c r="L435">
        <v>1191</v>
      </c>
      <c r="N435">
        <v>1013</v>
      </c>
      <c r="O435" t="s">
        <v>1090</v>
      </c>
      <c r="P435" t="s">
        <v>1090</v>
      </c>
      <c r="Q435">
        <v>1</v>
      </c>
      <c r="W435">
        <v>0</v>
      </c>
      <c r="X435">
        <v>-1081351934</v>
      </c>
      <c r="Y435">
        <v>98.715999999999994</v>
      </c>
      <c r="AA435">
        <v>0</v>
      </c>
      <c r="AB435">
        <v>0</v>
      </c>
      <c r="AC435">
        <v>0</v>
      </c>
      <c r="AD435">
        <v>67.02</v>
      </c>
      <c r="AE435">
        <v>0</v>
      </c>
      <c r="AF435">
        <v>0</v>
      </c>
      <c r="AG435">
        <v>0</v>
      </c>
      <c r="AH435">
        <v>9.4</v>
      </c>
      <c r="AI435">
        <v>1</v>
      </c>
      <c r="AJ435">
        <v>1</v>
      </c>
      <c r="AK435">
        <v>1</v>
      </c>
      <c r="AL435">
        <v>7.13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6</v>
      </c>
      <c r="AT435">
        <v>85.84</v>
      </c>
      <c r="AU435" t="s">
        <v>97</v>
      </c>
      <c r="AV435">
        <v>1</v>
      </c>
      <c r="AW435">
        <v>2</v>
      </c>
      <c r="AX435">
        <v>16689030</v>
      </c>
      <c r="AY435">
        <v>1</v>
      </c>
      <c r="AZ435">
        <v>0</v>
      </c>
      <c r="BA435">
        <v>419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Y435*Source!I199</f>
        <v>32.0037272</v>
      </c>
      <c r="CY435">
        <f>AD435</f>
        <v>67.02</v>
      </c>
      <c r="CZ435">
        <f>AH435</f>
        <v>9.4</v>
      </c>
      <c r="DA435">
        <f>AL435</f>
        <v>7.13</v>
      </c>
      <c r="DB435">
        <v>0</v>
      </c>
    </row>
    <row r="436" spans="1:106" x14ac:dyDescent="0.2">
      <c r="A436">
        <f>ROW(Source!A199)</f>
        <v>199</v>
      </c>
      <c r="B436">
        <v>16688586</v>
      </c>
      <c r="C436">
        <v>16689023</v>
      </c>
      <c r="D436">
        <v>15430395</v>
      </c>
      <c r="E436">
        <v>1</v>
      </c>
      <c r="F436">
        <v>1</v>
      </c>
      <c r="G436">
        <v>1</v>
      </c>
      <c r="H436">
        <v>1</v>
      </c>
      <c r="I436" t="s">
        <v>1091</v>
      </c>
      <c r="J436" t="s">
        <v>6</v>
      </c>
      <c r="K436" t="s">
        <v>1092</v>
      </c>
      <c r="L436">
        <v>1191</v>
      </c>
      <c r="N436">
        <v>1013</v>
      </c>
      <c r="O436" t="s">
        <v>1090</v>
      </c>
      <c r="P436" t="s">
        <v>1090</v>
      </c>
      <c r="Q436">
        <v>1</v>
      </c>
      <c r="W436">
        <v>0</v>
      </c>
      <c r="X436">
        <v>-1417349443</v>
      </c>
      <c r="Y436">
        <v>6.29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7.13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6.29</v>
      </c>
      <c r="AU436" t="s">
        <v>6</v>
      </c>
      <c r="AV436">
        <v>2</v>
      </c>
      <c r="AW436">
        <v>2</v>
      </c>
      <c r="AX436">
        <v>16689031</v>
      </c>
      <c r="AY436">
        <v>1</v>
      </c>
      <c r="AZ436">
        <v>2048</v>
      </c>
      <c r="BA436">
        <v>420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Y436*Source!I199</f>
        <v>2.039218</v>
      </c>
      <c r="CY436">
        <f>AD436</f>
        <v>0</v>
      </c>
      <c r="CZ436">
        <f>AH436</f>
        <v>0</v>
      </c>
      <c r="DA436">
        <f>AL436</f>
        <v>1</v>
      </c>
      <c r="DB436">
        <v>0</v>
      </c>
    </row>
    <row r="437" spans="1:106" x14ac:dyDescent="0.2">
      <c r="A437">
        <f>ROW(Source!A199)</f>
        <v>199</v>
      </c>
      <c r="B437">
        <v>16688586</v>
      </c>
      <c r="C437">
        <v>16689023</v>
      </c>
      <c r="D437">
        <v>15247974</v>
      </c>
      <c r="E437">
        <v>1</v>
      </c>
      <c r="F437">
        <v>1</v>
      </c>
      <c r="G437">
        <v>1</v>
      </c>
      <c r="H437">
        <v>2</v>
      </c>
      <c r="I437" t="s">
        <v>1093</v>
      </c>
      <c r="J437" t="s">
        <v>1094</v>
      </c>
      <c r="K437" t="s">
        <v>1095</v>
      </c>
      <c r="L437">
        <v>1368</v>
      </c>
      <c r="N437">
        <v>1011</v>
      </c>
      <c r="O437" t="s">
        <v>1096</v>
      </c>
      <c r="P437" t="s">
        <v>1096</v>
      </c>
      <c r="Q437">
        <v>1</v>
      </c>
      <c r="W437">
        <v>0</v>
      </c>
      <c r="X437">
        <v>1188625873</v>
      </c>
      <c r="Y437">
        <v>1.05</v>
      </c>
      <c r="AA437">
        <v>0</v>
      </c>
      <c r="AB437">
        <v>222.88</v>
      </c>
      <c r="AC437">
        <v>13.5</v>
      </c>
      <c r="AD437">
        <v>0</v>
      </c>
      <c r="AE437">
        <v>0</v>
      </c>
      <c r="AF437">
        <v>31.26</v>
      </c>
      <c r="AG437">
        <v>13.5</v>
      </c>
      <c r="AH437">
        <v>0</v>
      </c>
      <c r="AI437">
        <v>1</v>
      </c>
      <c r="AJ437">
        <v>7.13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6</v>
      </c>
      <c r="AT437">
        <v>0.84</v>
      </c>
      <c r="AU437" t="s">
        <v>96</v>
      </c>
      <c r="AV437">
        <v>0</v>
      </c>
      <c r="AW437">
        <v>2</v>
      </c>
      <c r="AX437">
        <v>16689032</v>
      </c>
      <c r="AY437">
        <v>1</v>
      </c>
      <c r="AZ437">
        <v>0</v>
      </c>
      <c r="BA437">
        <v>421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Y437*Source!I199</f>
        <v>0.34040999999999999</v>
      </c>
      <c r="CY437">
        <f>AB437</f>
        <v>222.88</v>
      </c>
      <c r="CZ437">
        <f>AF437</f>
        <v>31.26</v>
      </c>
      <c r="DA437">
        <f>AJ437</f>
        <v>7.13</v>
      </c>
      <c r="DB437">
        <v>0</v>
      </c>
    </row>
    <row r="438" spans="1:106" x14ac:dyDescent="0.2">
      <c r="A438">
        <f>ROW(Source!A199)</f>
        <v>199</v>
      </c>
      <c r="B438">
        <v>16688586</v>
      </c>
      <c r="C438">
        <v>16689023</v>
      </c>
      <c r="D438">
        <v>15248130</v>
      </c>
      <c r="E438">
        <v>1</v>
      </c>
      <c r="F438">
        <v>1</v>
      </c>
      <c r="G438">
        <v>1</v>
      </c>
      <c r="H438">
        <v>2</v>
      </c>
      <c r="I438" t="s">
        <v>1262</v>
      </c>
      <c r="J438" t="s">
        <v>1263</v>
      </c>
      <c r="K438" t="s">
        <v>1264</v>
      </c>
      <c r="L438">
        <v>1368</v>
      </c>
      <c r="N438">
        <v>1011</v>
      </c>
      <c r="O438" t="s">
        <v>1096</v>
      </c>
      <c r="P438" t="s">
        <v>1096</v>
      </c>
      <c r="Q438">
        <v>1</v>
      </c>
      <c r="W438">
        <v>0</v>
      </c>
      <c r="X438">
        <v>1573467769</v>
      </c>
      <c r="Y438">
        <v>6.8125</v>
      </c>
      <c r="AA438">
        <v>0</v>
      </c>
      <c r="AB438">
        <v>100.89</v>
      </c>
      <c r="AC438">
        <v>8.91</v>
      </c>
      <c r="AD438">
        <v>0</v>
      </c>
      <c r="AE438">
        <v>0</v>
      </c>
      <c r="AF438">
        <v>14.15</v>
      </c>
      <c r="AG438">
        <v>8.91</v>
      </c>
      <c r="AH438">
        <v>0</v>
      </c>
      <c r="AI438">
        <v>1</v>
      </c>
      <c r="AJ438">
        <v>7.13</v>
      </c>
      <c r="AK438">
        <v>1</v>
      </c>
      <c r="AL438">
        <v>1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6</v>
      </c>
      <c r="AT438">
        <v>5.45</v>
      </c>
      <c r="AU438" t="s">
        <v>96</v>
      </c>
      <c r="AV438">
        <v>0</v>
      </c>
      <c r="AW438">
        <v>2</v>
      </c>
      <c r="AX438">
        <v>16689033</v>
      </c>
      <c r="AY438">
        <v>1</v>
      </c>
      <c r="AZ438">
        <v>0</v>
      </c>
      <c r="BA438">
        <v>422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Y438*Source!I199</f>
        <v>2.2086125000000001</v>
      </c>
      <c r="CY438">
        <f>AB438</f>
        <v>100.89</v>
      </c>
      <c r="CZ438">
        <f>AF438</f>
        <v>14.15</v>
      </c>
      <c r="DA438">
        <f>AJ438</f>
        <v>7.13</v>
      </c>
      <c r="DB438">
        <v>0</v>
      </c>
    </row>
    <row r="439" spans="1:106" x14ac:dyDescent="0.2">
      <c r="A439">
        <f>ROW(Source!A199)</f>
        <v>199</v>
      </c>
      <c r="B439">
        <v>16688586</v>
      </c>
      <c r="C439">
        <v>16689023</v>
      </c>
      <c r="D439">
        <v>15170041</v>
      </c>
      <c r="E439">
        <v>1</v>
      </c>
      <c r="F439">
        <v>1</v>
      </c>
      <c r="G439">
        <v>1</v>
      </c>
      <c r="H439">
        <v>3</v>
      </c>
      <c r="I439" t="s">
        <v>1265</v>
      </c>
      <c r="J439" t="s">
        <v>1266</v>
      </c>
      <c r="K439" t="s">
        <v>1267</v>
      </c>
      <c r="L439">
        <v>1348</v>
      </c>
      <c r="N439">
        <v>1009</v>
      </c>
      <c r="O439" t="s">
        <v>86</v>
      </c>
      <c r="P439" t="s">
        <v>86</v>
      </c>
      <c r="Q439">
        <v>1000</v>
      </c>
      <c r="W439">
        <v>0</v>
      </c>
      <c r="X439">
        <v>2032238625</v>
      </c>
      <c r="Y439">
        <v>1.2E-4</v>
      </c>
      <c r="AA439">
        <v>60426.75</v>
      </c>
      <c r="AB439">
        <v>0</v>
      </c>
      <c r="AC439">
        <v>0</v>
      </c>
      <c r="AD439">
        <v>0</v>
      </c>
      <c r="AE439">
        <v>8475</v>
      </c>
      <c r="AF439">
        <v>0</v>
      </c>
      <c r="AG439">
        <v>0</v>
      </c>
      <c r="AH439">
        <v>0</v>
      </c>
      <c r="AI439">
        <v>7.13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1.2E-4</v>
      </c>
      <c r="AU439" t="s">
        <v>6</v>
      </c>
      <c r="AV439">
        <v>0</v>
      </c>
      <c r="AW439">
        <v>2</v>
      </c>
      <c r="AX439">
        <v>16689034</v>
      </c>
      <c r="AY439">
        <v>1</v>
      </c>
      <c r="AZ439">
        <v>0</v>
      </c>
      <c r="BA439">
        <v>423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Y439*Source!I199</f>
        <v>3.8903999999999999E-5</v>
      </c>
      <c r="CY439">
        <f>AA439</f>
        <v>60426.75</v>
      </c>
      <c r="CZ439">
        <f>AE439</f>
        <v>8475</v>
      </c>
      <c r="DA439">
        <f>AI439</f>
        <v>7.13</v>
      </c>
      <c r="DB439">
        <v>0</v>
      </c>
    </row>
    <row r="440" spans="1:106" x14ac:dyDescent="0.2">
      <c r="A440">
        <f>ROW(Source!A199)</f>
        <v>199</v>
      </c>
      <c r="B440">
        <v>16688586</v>
      </c>
      <c r="C440">
        <v>16689023</v>
      </c>
      <c r="D440">
        <v>15189930</v>
      </c>
      <c r="E440">
        <v>1</v>
      </c>
      <c r="F440">
        <v>1</v>
      </c>
      <c r="G440">
        <v>1</v>
      </c>
      <c r="H440">
        <v>3</v>
      </c>
      <c r="I440" t="s">
        <v>1268</v>
      </c>
      <c r="J440" t="s">
        <v>1269</v>
      </c>
      <c r="K440" t="s">
        <v>1270</v>
      </c>
      <c r="L440">
        <v>1327</v>
      </c>
      <c r="N440">
        <v>1005</v>
      </c>
      <c r="O440" t="s">
        <v>181</v>
      </c>
      <c r="P440" t="s">
        <v>181</v>
      </c>
      <c r="Q440">
        <v>1</v>
      </c>
      <c r="W440">
        <v>0</v>
      </c>
      <c r="X440">
        <v>1704710638</v>
      </c>
      <c r="Y440">
        <v>5.54</v>
      </c>
      <c r="AA440">
        <v>201.42</v>
      </c>
      <c r="AB440">
        <v>0</v>
      </c>
      <c r="AC440">
        <v>0</v>
      </c>
      <c r="AD440">
        <v>0</v>
      </c>
      <c r="AE440">
        <v>28.25</v>
      </c>
      <c r="AF440">
        <v>0</v>
      </c>
      <c r="AG440">
        <v>0</v>
      </c>
      <c r="AH440">
        <v>0</v>
      </c>
      <c r="AI440">
        <v>7.13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5.54</v>
      </c>
      <c r="AU440" t="s">
        <v>6</v>
      </c>
      <c r="AV440">
        <v>0</v>
      </c>
      <c r="AW440">
        <v>2</v>
      </c>
      <c r="AX440">
        <v>16689037</v>
      </c>
      <c r="AY440">
        <v>1</v>
      </c>
      <c r="AZ440">
        <v>0</v>
      </c>
      <c r="BA440">
        <v>426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Y440*Source!I199</f>
        <v>1.796068</v>
      </c>
      <c r="CY440">
        <f>AA440</f>
        <v>201.42</v>
      </c>
      <c r="CZ440">
        <f>AE440</f>
        <v>28.25</v>
      </c>
      <c r="DA440">
        <f>AI440</f>
        <v>7.13</v>
      </c>
      <c r="DB440">
        <v>0</v>
      </c>
    </row>
    <row r="441" spans="1:106" x14ac:dyDescent="0.2">
      <c r="A441">
        <f>ROW(Source!A200)</f>
        <v>200</v>
      </c>
      <c r="B441">
        <v>16688585</v>
      </c>
      <c r="C441">
        <v>16689038</v>
      </c>
      <c r="D441">
        <v>15435609</v>
      </c>
      <c r="E441">
        <v>1</v>
      </c>
      <c r="F441">
        <v>1</v>
      </c>
      <c r="G441">
        <v>1</v>
      </c>
      <c r="H441">
        <v>1</v>
      </c>
      <c r="I441" t="s">
        <v>1271</v>
      </c>
      <c r="J441" t="s">
        <v>6</v>
      </c>
      <c r="K441" t="s">
        <v>1272</v>
      </c>
      <c r="L441">
        <v>1191</v>
      </c>
      <c r="N441">
        <v>1013</v>
      </c>
      <c r="O441" t="s">
        <v>1090</v>
      </c>
      <c r="P441" t="s">
        <v>1090</v>
      </c>
      <c r="Q441">
        <v>1</v>
      </c>
      <c r="W441">
        <v>0</v>
      </c>
      <c r="X441">
        <v>-814890593</v>
      </c>
      <c r="Y441">
        <v>49.334999999999994</v>
      </c>
      <c r="AA441">
        <v>0</v>
      </c>
      <c r="AB441">
        <v>0</v>
      </c>
      <c r="AC441">
        <v>0</v>
      </c>
      <c r="AD441">
        <v>8.9700000000000006</v>
      </c>
      <c r="AE441">
        <v>0</v>
      </c>
      <c r="AF441">
        <v>0</v>
      </c>
      <c r="AG441">
        <v>0</v>
      </c>
      <c r="AH441">
        <v>8.9700000000000006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6</v>
      </c>
      <c r="AT441">
        <v>42.9</v>
      </c>
      <c r="AU441" t="s">
        <v>97</v>
      </c>
      <c r="AV441">
        <v>1</v>
      </c>
      <c r="AW441">
        <v>2</v>
      </c>
      <c r="AX441">
        <v>16689048</v>
      </c>
      <c r="AY441">
        <v>1</v>
      </c>
      <c r="AZ441">
        <v>0</v>
      </c>
      <c r="BA441">
        <v>427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Y441*Source!I200</f>
        <v>93.88450499999999</v>
      </c>
      <c r="CY441">
        <f>AD441</f>
        <v>8.9700000000000006</v>
      </c>
      <c r="CZ441">
        <f>AH441</f>
        <v>8.9700000000000006</v>
      </c>
      <c r="DA441">
        <f>AL441</f>
        <v>1</v>
      </c>
      <c r="DB441">
        <v>0</v>
      </c>
    </row>
    <row r="442" spans="1:106" x14ac:dyDescent="0.2">
      <c r="A442">
        <f>ROW(Source!A200)</f>
        <v>200</v>
      </c>
      <c r="B442">
        <v>16688585</v>
      </c>
      <c r="C442">
        <v>16689038</v>
      </c>
      <c r="D442">
        <v>15430395</v>
      </c>
      <c r="E442">
        <v>1</v>
      </c>
      <c r="F442">
        <v>1</v>
      </c>
      <c r="G442">
        <v>1</v>
      </c>
      <c r="H442">
        <v>1</v>
      </c>
      <c r="I442" t="s">
        <v>1091</v>
      </c>
      <c r="J442" t="s">
        <v>6</v>
      </c>
      <c r="K442" t="s">
        <v>1092</v>
      </c>
      <c r="L442">
        <v>1191</v>
      </c>
      <c r="N442">
        <v>1013</v>
      </c>
      <c r="O442" t="s">
        <v>1090</v>
      </c>
      <c r="P442" t="s">
        <v>1090</v>
      </c>
      <c r="Q442">
        <v>1</v>
      </c>
      <c r="W442">
        <v>0</v>
      </c>
      <c r="X442">
        <v>-1417349443</v>
      </c>
      <c r="Y442">
        <v>0.17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0.17</v>
      </c>
      <c r="AU442" t="s">
        <v>6</v>
      </c>
      <c r="AV442">
        <v>2</v>
      </c>
      <c r="AW442">
        <v>2</v>
      </c>
      <c r="AX442">
        <v>16689049</v>
      </c>
      <c r="AY442">
        <v>1</v>
      </c>
      <c r="AZ442">
        <v>2048</v>
      </c>
      <c r="BA442">
        <v>428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Y442*Source!I200</f>
        <v>0.32351000000000002</v>
      </c>
      <c r="CY442">
        <f>AD442</f>
        <v>0</v>
      </c>
      <c r="CZ442">
        <f>AH442</f>
        <v>0</v>
      </c>
      <c r="DA442">
        <f>AL442</f>
        <v>1</v>
      </c>
      <c r="DB442">
        <v>0</v>
      </c>
    </row>
    <row r="443" spans="1:106" x14ac:dyDescent="0.2">
      <c r="A443">
        <f>ROW(Source!A200)</f>
        <v>200</v>
      </c>
      <c r="B443">
        <v>16688585</v>
      </c>
      <c r="C443">
        <v>16689038</v>
      </c>
      <c r="D443">
        <v>15247974</v>
      </c>
      <c r="E443">
        <v>1</v>
      </c>
      <c r="F443">
        <v>1</v>
      </c>
      <c r="G443">
        <v>1</v>
      </c>
      <c r="H443">
        <v>2</v>
      </c>
      <c r="I443" t="s">
        <v>1093</v>
      </c>
      <c r="J443" t="s">
        <v>1094</v>
      </c>
      <c r="K443" t="s">
        <v>1095</v>
      </c>
      <c r="L443">
        <v>1368</v>
      </c>
      <c r="N443">
        <v>1011</v>
      </c>
      <c r="O443" t="s">
        <v>1096</v>
      </c>
      <c r="P443" t="s">
        <v>1096</v>
      </c>
      <c r="Q443">
        <v>1</v>
      </c>
      <c r="W443">
        <v>0</v>
      </c>
      <c r="X443">
        <v>1188625873</v>
      </c>
      <c r="Y443">
        <v>2.5000000000000001E-2</v>
      </c>
      <c r="AA443">
        <v>0</v>
      </c>
      <c r="AB443">
        <v>31.26</v>
      </c>
      <c r="AC443">
        <v>13.5</v>
      </c>
      <c r="AD443">
        <v>0</v>
      </c>
      <c r="AE443">
        <v>0</v>
      </c>
      <c r="AF443">
        <v>31.26</v>
      </c>
      <c r="AG443">
        <v>13.5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</v>
      </c>
      <c r="AT443">
        <v>0.02</v>
      </c>
      <c r="AU443" t="s">
        <v>96</v>
      </c>
      <c r="AV443">
        <v>0</v>
      </c>
      <c r="AW443">
        <v>2</v>
      </c>
      <c r="AX443">
        <v>16689050</v>
      </c>
      <c r="AY443">
        <v>1</v>
      </c>
      <c r="AZ443">
        <v>0</v>
      </c>
      <c r="BA443">
        <v>429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Y443*Source!I200</f>
        <v>4.7575000000000006E-2</v>
      </c>
      <c r="CY443">
        <f>AB443</f>
        <v>31.26</v>
      </c>
      <c r="CZ443">
        <f>AF443</f>
        <v>31.26</v>
      </c>
      <c r="DA443">
        <f>AJ443</f>
        <v>1</v>
      </c>
      <c r="DB443">
        <v>0</v>
      </c>
    </row>
    <row r="444" spans="1:106" x14ac:dyDescent="0.2">
      <c r="A444">
        <f>ROW(Source!A200)</f>
        <v>200</v>
      </c>
      <c r="B444">
        <v>16688585</v>
      </c>
      <c r="C444">
        <v>16689038</v>
      </c>
      <c r="D444">
        <v>15249073</v>
      </c>
      <c r="E444">
        <v>1</v>
      </c>
      <c r="F444">
        <v>1</v>
      </c>
      <c r="G444">
        <v>1</v>
      </c>
      <c r="H444">
        <v>2</v>
      </c>
      <c r="I444" t="s">
        <v>1099</v>
      </c>
      <c r="J444" t="s">
        <v>1100</v>
      </c>
      <c r="K444" t="s">
        <v>1101</v>
      </c>
      <c r="L444">
        <v>1368</v>
      </c>
      <c r="N444">
        <v>1011</v>
      </c>
      <c r="O444" t="s">
        <v>1096</v>
      </c>
      <c r="P444" t="s">
        <v>1096</v>
      </c>
      <c r="Q444">
        <v>1</v>
      </c>
      <c r="W444">
        <v>0</v>
      </c>
      <c r="X444">
        <v>1372534845</v>
      </c>
      <c r="Y444">
        <v>0.1875</v>
      </c>
      <c r="AA444">
        <v>0</v>
      </c>
      <c r="AB444">
        <v>65.709999999999994</v>
      </c>
      <c r="AC444">
        <v>11.6</v>
      </c>
      <c r="AD444">
        <v>0</v>
      </c>
      <c r="AE444">
        <v>0</v>
      </c>
      <c r="AF444">
        <v>65.709999999999994</v>
      </c>
      <c r="AG444">
        <v>11.6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6</v>
      </c>
      <c r="AT444">
        <v>0.15</v>
      </c>
      <c r="AU444" t="s">
        <v>96</v>
      </c>
      <c r="AV444">
        <v>0</v>
      </c>
      <c r="AW444">
        <v>2</v>
      </c>
      <c r="AX444">
        <v>16689051</v>
      </c>
      <c r="AY444">
        <v>1</v>
      </c>
      <c r="AZ444">
        <v>0</v>
      </c>
      <c r="BA444">
        <v>430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Y444*Source!I200</f>
        <v>0.35681249999999998</v>
      </c>
      <c r="CY444">
        <f>AB444</f>
        <v>65.709999999999994</v>
      </c>
      <c r="CZ444">
        <f>AF444</f>
        <v>65.709999999999994</v>
      </c>
      <c r="DA444">
        <f>AJ444</f>
        <v>1</v>
      </c>
      <c r="DB444">
        <v>0</v>
      </c>
    </row>
    <row r="445" spans="1:106" x14ac:dyDescent="0.2">
      <c r="A445">
        <f>ROW(Source!A200)</f>
        <v>200</v>
      </c>
      <c r="B445">
        <v>16688585</v>
      </c>
      <c r="C445">
        <v>16689038</v>
      </c>
      <c r="D445">
        <v>15170682</v>
      </c>
      <c r="E445">
        <v>1</v>
      </c>
      <c r="F445">
        <v>1</v>
      </c>
      <c r="G445">
        <v>1</v>
      </c>
      <c r="H445">
        <v>3</v>
      </c>
      <c r="I445" t="s">
        <v>1147</v>
      </c>
      <c r="J445" t="s">
        <v>1148</v>
      </c>
      <c r="K445" t="s">
        <v>1149</v>
      </c>
      <c r="L445">
        <v>1327</v>
      </c>
      <c r="N445">
        <v>1005</v>
      </c>
      <c r="O445" t="s">
        <v>181</v>
      </c>
      <c r="P445" t="s">
        <v>181</v>
      </c>
      <c r="Q445">
        <v>1</v>
      </c>
      <c r="W445">
        <v>0</v>
      </c>
      <c r="X445">
        <v>-1987926685</v>
      </c>
      <c r="Y445">
        <v>0.84</v>
      </c>
      <c r="AA445">
        <v>72.319999999999993</v>
      </c>
      <c r="AB445">
        <v>0</v>
      </c>
      <c r="AC445">
        <v>0</v>
      </c>
      <c r="AD445">
        <v>0</v>
      </c>
      <c r="AE445">
        <v>72.319999999999993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0.84</v>
      </c>
      <c r="AU445" t="s">
        <v>6</v>
      </c>
      <c r="AV445">
        <v>0</v>
      </c>
      <c r="AW445">
        <v>2</v>
      </c>
      <c r="AX445">
        <v>16689052</v>
      </c>
      <c r="AY445">
        <v>1</v>
      </c>
      <c r="AZ445">
        <v>0</v>
      </c>
      <c r="BA445">
        <v>431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Y445*Source!I200</f>
        <v>1.5985199999999999</v>
      </c>
      <c r="CY445">
        <f>AA445</f>
        <v>72.319999999999993</v>
      </c>
      <c r="CZ445">
        <f>AE445</f>
        <v>72.319999999999993</v>
      </c>
      <c r="DA445">
        <f>AI445</f>
        <v>1</v>
      </c>
      <c r="DB445">
        <v>0</v>
      </c>
    </row>
    <row r="446" spans="1:106" x14ac:dyDescent="0.2">
      <c r="A446">
        <f>ROW(Source!A200)</f>
        <v>200</v>
      </c>
      <c r="B446">
        <v>16688585</v>
      </c>
      <c r="C446">
        <v>16689038</v>
      </c>
      <c r="D446">
        <v>15171018</v>
      </c>
      <c r="E446">
        <v>1</v>
      </c>
      <c r="F446">
        <v>1</v>
      </c>
      <c r="G446">
        <v>1</v>
      </c>
      <c r="H446">
        <v>3</v>
      </c>
      <c r="I446" t="s">
        <v>1128</v>
      </c>
      <c r="J446" t="s">
        <v>1129</v>
      </c>
      <c r="K446" t="s">
        <v>1130</v>
      </c>
      <c r="L446">
        <v>1346</v>
      </c>
      <c r="N446">
        <v>1009</v>
      </c>
      <c r="O446" t="s">
        <v>90</v>
      </c>
      <c r="P446" t="s">
        <v>90</v>
      </c>
      <c r="Q446">
        <v>1</v>
      </c>
      <c r="W446">
        <v>0</v>
      </c>
      <c r="X446">
        <v>813963326</v>
      </c>
      <c r="Y446">
        <v>0.31</v>
      </c>
      <c r="AA446">
        <v>1.82</v>
      </c>
      <c r="AB446">
        <v>0</v>
      </c>
      <c r="AC446">
        <v>0</v>
      </c>
      <c r="AD446">
        <v>0</v>
      </c>
      <c r="AE446">
        <v>1.82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0.31</v>
      </c>
      <c r="AU446" t="s">
        <v>6</v>
      </c>
      <c r="AV446">
        <v>0</v>
      </c>
      <c r="AW446">
        <v>2</v>
      </c>
      <c r="AX446">
        <v>16689053</v>
      </c>
      <c r="AY446">
        <v>1</v>
      </c>
      <c r="AZ446">
        <v>0</v>
      </c>
      <c r="BA446">
        <v>432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Y446*Source!I200</f>
        <v>0.58992999999999995</v>
      </c>
      <c r="CY446">
        <f>AA446</f>
        <v>1.82</v>
      </c>
      <c r="CZ446">
        <f>AE446</f>
        <v>1.82</v>
      </c>
      <c r="DA446">
        <f>AI446</f>
        <v>1</v>
      </c>
      <c r="DB446">
        <v>0</v>
      </c>
    </row>
    <row r="447" spans="1:106" x14ac:dyDescent="0.2">
      <c r="A447">
        <f>ROW(Source!A200)</f>
        <v>200</v>
      </c>
      <c r="B447">
        <v>16688585</v>
      </c>
      <c r="C447">
        <v>16689038</v>
      </c>
      <c r="D447">
        <v>15163054</v>
      </c>
      <c r="E447">
        <v>17</v>
      </c>
      <c r="F447">
        <v>1</v>
      </c>
      <c r="G447">
        <v>1</v>
      </c>
      <c r="H447">
        <v>3</v>
      </c>
      <c r="I447" t="s">
        <v>126</v>
      </c>
      <c r="J447" t="s">
        <v>6</v>
      </c>
      <c r="K447" t="s">
        <v>346</v>
      </c>
      <c r="L447">
        <v>1348</v>
      </c>
      <c r="N447">
        <v>1009</v>
      </c>
      <c r="O447" t="s">
        <v>86</v>
      </c>
      <c r="P447" t="s">
        <v>86</v>
      </c>
      <c r="Q447">
        <v>1000</v>
      </c>
      <c r="W447">
        <v>0</v>
      </c>
      <c r="X447">
        <v>1891904026</v>
      </c>
      <c r="Y447">
        <v>6.3E-2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0</v>
      </c>
      <c r="AP447">
        <v>0</v>
      </c>
      <c r="AQ447">
        <v>0</v>
      </c>
      <c r="AR447">
        <v>0</v>
      </c>
      <c r="AS447" t="s">
        <v>6</v>
      </c>
      <c r="AT447">
        <v>6.3E-2</v>
      </c>
      <c r="AU447" t="s">
        <v>6</v>
      </c>
      <c r="AV447">
        <v>0</v>
      </c>
      <c r="AW447">
        <v>2</v>
      </c>
      <c r="AX447">
        <v>16689054</v>
      </c>
      <c r="AY447">
        <v>1</v>
      </c>
      <c r="AZ447">
        <v>0</v>
      </c>
      <c r="BA447">
        <v>433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Y447*Source!I200</f>
        <v>0.119889</v>
      </c>
      <c r="CY447">
        <f>AA447</f>
        <v>0</v>
      </c>
      <c r="CZ447">
        <f>AE447</f>
        <v>0</v>
      </c>
      <c r="DA447">
        <f>AI447</f>
        <v>1</v>
      </c>
      <c r="DB447">
        <v>0</v>
      </c>
    </row>
    <row r="448" spans="1:106" x14ac:dyDescent="0.2">
      <c r="A448">
        <f>ROW(Source!A200)</f>
        <v>200</v>
      </c>
      <c r="B448">
        <v>16688585</v>
      </c>
      <c r="C448">
        <v>16689038</v>
      </c>
      <c r="D448">
        <v>15203251</v>
      </c>
      <c r="E448">
        <v>1</v>
      </c>
      <c r="F448">
        <v>1</v>
      </c>
      <c r="G448">
        <v>1</v>
      </c>
      <c r="H448">
        <v>3</v>
      </c>
      <c r="I448" t="s">
        <v>129</v>
      </c>
      <c r="J448" t="s">
        <v>131</v>
      </c>
      <c r="K448" t="s">
        <v>130</v>
      </c>
      <c r="L448">
        <v>1348</v>
      </c>
      <c r="N448">
        <v>1009</v>
      </c>
      <c r="O448" t="s">
        <v>86</v>
      </c>
      <c r="P448" t="s">
        <v>86</v>
      </c>
      <c r="Q448">
        <v>1000</v>
      </c>
      <c r="W448">
        <v>0</v>
      </c>
      <c r="X448">
        <v>763838732</v>
      </c>
      <c r="Y448">
        <v>6.3E-2</v>
      </c>
      <c r="AA448">
        <v>7627.37</v>
      </c>
      <c r="AB448">
        <v>0</v>
      </c>
      <c r="AC448">
        <v>0</v>
      </c>
      <c r="AD448">
        <v>0</v>
      </c>
      <c r="AE448">
        <v>7627.37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6</v>
      </c>
      <c r="AT448">
        <v>6.3E-2</v>
      </c>
      <c r="AU448" t="s">
        <v>6</v>
      </c>
      <c r="AV448">
        <v>0</v>
      </c>
      <c r="AW448">
        <v>1</v>
      </c>
      <c r="AX448">
        <v>-1</v>
      </c>
      <c r="AY448">
        <v>0</v>
      </c>
      <c r="AZ448">
        <v>0</v>
      </c>
      <c r="BA448" t="s">
        <v>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Y448*Source!I200</f>
        <v>0.119889</v>
      </c>
      <c r="CY448">
        <f>AA448</f>
        <v>7627.37</v>
      </c>
      <c r="CZ448">
        <f>AE448</f>
        <v>7627.37</v>
      </c>
      <c r="DA448">
        <f>AI448</f>
        <v>1</v>
      </c>
      <c r="DB448">
        <v>0</v>
      </c>
    </row>
    <row r="449" spans="1:106" x14ac:dyDescent="0.2">
      <c r="A449">
        <f>ROW(Source!A200)</f>
        <v>200</v>
      </c>
      <c r="B449">
        <v>16688585</v>
      </c>
      <c r="C449">
        <v>16689038</v>
      </c>
      <c r="D449">
        <v>15204729</v>
      </c>
      <c r="E449">
        <v>1</v>
      </c>
      <c r="F449">
        <v>1</v>
      </c>
      <c r="G449">
        <v>1</v>
      </c>
      <c r="H449">
        <v>3</v>
      </c>
      <c r="I449" t="s">
        <v>1273</v>
      </c>
      <c r="J449" t="s">
        <v>1274</v>
      </c>
      <c r="K449" t="s">
        <v>1275</v>
      </c>
      <c r="L449">
        <v>1348</v>
      </c>
      <c r="N449">
        <v>1009</v>
      </c>
      <c r="O449" t="s">
        <v>86</v>
      </c>
      <c r="P449" t="s">
        <v>86</v>
      </c>
      <c r="Q449">
        <v>1000</v>
      </c>
      <c r="W449">
        <v>0</v>
      </c>
      <c r="X449">
        <v>-2084827333</v>
      </c>
      <c r="Y449">
        <v>5.0999999999999997E-2</v>
      </c>
      <c r="AA449">
        <v>4294</v>
      </c>
      <c r="AB449">
        <v>0</v>
      </c>
      <c r="AC449">
        <v>0</v>
      </c>
      <c r="AD449">
        <v>0</v>
      </c>
      <c r="AE449">
        <v>4294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6</v>
      </c>
      <c r="AT449">
        <v>5.0999999999999997E-2</v>
      </c>
      <c r="AU449" t="s">
        <v>6</v>
      </c>
      <c r="AV449">
        <v>0</v>
      </c>
      <c r="AW449">
        <v>2</v>
      </c>
      <c r="AX449">
        <v>16689055</v>
      </c>
      <c r="AY449">
        <v>1</v>
      </c>
      <c r="AZ449">
        <v>0</v>
      </c>
      <c r="BA449">
        <v>434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Y449*Source!I200</f>
        <v>9.7053E-2</v>
      </c>
      <c r="CY449">
        <f>AA449</f>
        <v>4294</v>
      </c>
      <c r="CZ449">
        <f>AE449</f>
        <v>4294</v>
      </c>
      <c r="DA449">
        <f>AI449</f>
        <v>1</v>
      </c>
      <c r="DB449">
        <v>0</v>
      </c>
    </row>
    <row r="450" spans="1:106" x14ac:dyDescent="0.2">
      <c r="A450">
        <f>ROW(Source!A201)</f>
        <v>201</v>
      </c>
      <c r="B450">
        <v>16688586</v>
      </c>
      <c r="C450">
        <v>16689038</v>
      </c>
      <c r="D450">
        <v>15435609</v>
      </c>
      <c r="E450">
        <v>1</v>
      </c>
      <c r="F450">
        <v>1</v>
      </c>
      <c r="G450">
        <v>1</v>
      </c>
      <c r="H450">
        <v>1</v>
      </c>
      <c r="I450" t="s">
        <v>1271</v>
      </c>
      <c r="J450" t="s">
        <v>6</v>
      </c>
      <c r="K450" t="s">
        <v>1272</v>
      </c>
      <c r="L450">
        <v>1191</v>
      </c>
      <c r="N450">
        <v>1013</v>
      </c>
      <c r="O450" t="s">
        <v>1090</v>
      </c>
      <c r="P450" t="s">
        <v>1090</v>
      </c>
      <c r="Q450">
        <v>1</v>
      </c>
      <c r="W450">
        <v>0</v>
      </c>
      <c r="X450">
        <v>-814890593</v>
      </c>
      <c r="Y450">
        <v>49.334999999999994</v>
      </c>
      <c r="AA450">
        <v>0</v>
      </c>
      <c r="AB450">
        <v>0</v>
      </c>
      <c r="AC450">
        <v>0</v>
      </c>
      <c r="AD450">
        <v>63.96</v>
      </c>
      <c r="AE450">
        <v>0</v>
      </c>
      <c r="AF450">
        <v>0</v>
      </c>
      <c r="AG450">
        <v>0</v>
      </c>
      <c r="AH450">
        <v>8.9700000000000006</v>
      </c>
      <c r="AI450">
        <v>1</v>
      </c>
      <c r="AJ450">
        <v>1</v>
      </c>
      <c r="AK450">
        <v>1</v>
      </c>
      <c r="AL450">
        <v>7.13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</v>
      </c>
      <c r="AT450">
        <v>42.9</v>
      </c>
      <c r="AU450" t="s">
        <v>97</v>
      </c>
      <c r="AV450">
        <v>1</v>
      </c>
      <c r="AW450">
        <v>2</v>
      </c>
      <c r="AX450">
        <v>16689048</v>
      </c>
      <c r="AY450">
        <v>1</v>
      </c>
      <c r="AZ450">
        <v>0</v>
      </c>
      <c r="BA450">
        <v>435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Y450*Source!I201</f>
        <v>93.88450499999999</v>
      </c>
      <c r="CY450">
        <f>AD450</f>
        <v>63.96</v>
      </c>
      <c r="CZ450">
        <f>AH450</f>
        <v>8.9700000000000006</v>
      </c>
      <c r="DA450">
        <f>AL450</f>
        <v>7.13</v>
      </c>
      <c r="DB450">
        <v>0</v>
      </c>
    </row>
    <row r="451" spans="1:106" x14ac:dyDescent="0.2">
      <c r="A451">
        <f>ROW(Source!A201)</f>
        <v>201</v>
      </c>
      <c r="B451">
        <v>16688586</v>
      </c>
      <c r="C451">
        <v>16689038</v>
      </c>
      <c r="D451">
        <v>15430395</v>
      </c>
      <c r="E451">
        <v>1</v>
      </c>
      <c r="F451">
        <v>1</v>
      </c>
      <c r="G451">
        <v>1</v>
      </c>
      <c r="H451">
        <v>1</v>
      </c>
      <c r="I451" t="s">
        <v>1091</v>
      </c>
      <c r="J451" t="s">
        <v>6</v>
      </c>
      <c r="K451" t="s">
        <v>1092</v>
      </c>
      <c r="L451">
        <v>1191</v>
      </c>
      <c r="N451">
        <v>1013</v>
      </c>
      <c r="O451" t="s">
        <v>1090</v>
      </c>
      <c r="P451" t="s">
        <v>1090</v>
      </c>
      <c r="Q451">
        <v>1</v>
      </c>
      <c r="W451">
        <v>0</v>
      </c>
      <c r="X451">
        <v>-1417349443</v>
      </c>
      <c r="Y451">
        <v>0.17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7.13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0.17</v>
      </c>
      <c r="AU451" t="s">
        <v>6</v>
      </c>
      <c r="AV451">
        <v>2</v>
      </c>
      <c r="AW451">
        <v>2</v>
      </c>
      <c r="AX451">
        <v>16689049</v>
      </c>
      <c r="AY451">
        <v>1</v>
      </c>
      <c r="AZ451">
        <v>2048</v>
      </c>
      <c r="BA451">
        <v>436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Y451*Source!I201</f>
        <v>0.32351000000000002</v>
      </c>
      <c r="CY451">
        <f>AD451</f>
        <v>0</v>
      </c>
      <c r="CZ451">
        <f>AH451</f>
        <v>0</v>
      </c>
      <c r="DA451">
        <f>AL451</f>
        <v>1</v>
      </c>
      <c r="DB451">
        <v>0</v>
      </c>
    </row>
    <row r="452" spans="1:106" x14ac:dyDescent="0.2">
      <c r="A452">
        <f>ROW(Source!A201)</f>
        <v>201</v>
      </c>
      <c r="B452">
        <v>16688586</v>
      </c>
      <c r="C452">
        <v>16689038</v>
      </c>
      <c r="D452">
        <v>15247974</v>
      </c>
      <c r="E452">
        <v>1</v>
      </c>
      <c r="F452">
        <v>1</v>
      </c>
      <c r="G452">
        <v>1</v>
      </c>
      <c r="H452">
        <v>2</v>
      </c>
      <c r="I452" t="s">
        <v>1093</v>
      </c>
      <c r="J452" t="s">
        <v>1094</v>
      </c>
      <c r="K452" t="s">
        <v>1095</v>
      </c>
      <c r="L452">
        <v>1368</v>
      </c>
      <c r="N452">
        <v>1011</v>
      </c>
      <c r="O452" t="s">
        <v>1096</v>
      </c>
      <c r="P452" t="s">
        <v>1096</v>
      </c>
      <c r="Q452">
        <v>1</v>
      </c>
      <c r="W452">
        <v>0</v>
      </c>
      <c r="X452">
        <v>1188625873</v>
      </c>
      <c r="Y452">
        <v>2.5000000000000001E-2</v>
      </c>
      <c r="AA452">
        <v>0</v>
      </c>
      <c r="AB452">
        <v>222.88</v>
      </c>
      <c r="AC452">
        <v>13.5</v>
      </c>
      <c r="AD452">
        <v>0</v>
      </c>
      <c r="AE452">
        <v>0</v>
      </c>
      <c r="AF452">
        <v>31.26</v>
      </c>
      <c r="AG452">
        <v>13.5</v>
      </c>
      <c r="AH452">
        <v>0</v>
      </c>
      <c r="AI452">
        <v>1</v>
      </c>
      <c r="AJ452">
        <v>7.13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0.02</v>
      </c>
      <c r="AU452" t="s">
        <v>96</v>
      </c>
      <c r="AV452">
        <v>0</v>
      </c>
      <c r="AW452">
        <v>2</v>
      </c>
      <c r="AX452">
        <v>16689050</v>
      </c>
      <c r="AY452">
        <v>1</v>
      </c>
      <c r="AZ452">
        <v>0</v>
      </c>
      <c r="BA452">
        <v>437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Y452*Source!I201</f>
        <v>4.7575000000000006E-2</v>
      </c>
      <c r="CY452">
        <f>AB452</f>
        <v>222.88</v>
      </c>
      <c r="CZ452">
        <f>AF452</f>
        <v>31.26</v>
      </c>
      <c r="DA452">
        <f>AJ452</f>
        <v>7.13</v>
      </c>
      <c r="DB452">
        <v>0</v>
      </c>
    </row>
    <row r="453" spans="1:106" x14ac:dyDescent="0.2">
      <c r="A453">
        <f>ROW(Source!A201)</f>
        <v>201</v>
      </c>
      <c r="B453">
        <v>16688586</v>
      </c>
      <c r="C453">
        <v>16689038</v>
      </c>
      <c r="D453">
        <v>15249073</v>
      </c>
      <c r="E453">
        <v>1</v>
      </c>
      <c r="F453">
        <v>1</v>
      </c>
      <c r="G453">
        <v>1</v>
      </c>
      <c r="H453">
        <v>2</v>
      </c>
      <c r="I453" t="s">
        <v>1099</v>
      </c>
      <c r="J453" t="s">
        <v>1100</v>
      </c>
      <c r="K453" t="s">
        <v>1101</v>
      </c>
      <c r="L453">
        <v>1368</v>
      </c>
      <c r="N453">
        <v>1011</v>
      </c>
      <c r="O453" t="s">
        <v>1096</v>
      </c>
      <c r="P453" t="s">
        <v>1096</v>
      </c>
      <c r="Q453">
        <v>1</v>
      </c>
      <c r="W453">
        <v>0</v>
      </c>
      <c r="X453">
        <v>1372534845</v>
      </c>
      <c r="Y453">
        <v>0.1875</v>
      </c>
      <c r="AA453">
        <v>0</v>
      </c>
      <c r="AB453">
        <v>468.51</v>
      </c>
      <c r="AC453">
        <v>11.6</v>
      </c>
      <c r="AD453">
        <v>0</v>
      </c>
      <c r="AE453">
        <v>0</v>
      </c>
      <c r="AF453">
        <v>65.709999999999994</v>
      </c>
      <c r="AG453">
        <v>11.6</v>
      </c>
      <c r="AH453">
        <v>0</v>
      </c>
      <c r="AI453">
        <v>1</v>
      </c>
      <c r="AJ453">
        <v>7.13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0.15</v>
      </c>
      <c r="AU453" t="s">
        <v>96</v>
      </c>
      <c r="AV453">
        <v>0</v>
      </c>
      <c r="AW453">
        <v>2</v>
      </c>
      <c r="AX453">
        <v>16689051</v>
      </c>
      <c r="AY453">
        <v>1</v>
      </c>
      <c r="AZ453">
        <v>0</v>
      </c>
      <c r="BA453">
        <v>438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Y453*Source!I201</f>
        <v>0.35681249999999998</v>
      </c>
      <c r="CY453">
        <f>AB453</f>
        <v>468.51</v>
      </c>
      <c r="CZ453">
        <f>AF453</f>
        <v>65.709999999999994</v>
      </c>
      <c r="DA453">
        <f>AJ453</f>
        <v>7.13</v>
      </c>
      <c r="DB453">
        <v>0</v>
      </c>
    </row>
    <row r="454" spans="1:106" x14ac:dyDescent="0.2">
      <c r="A454">
        <f>ROW(Source!A201)</f>
        <v>201</v>
      </c>
      <c r="B454">
        <v>16688586</v>
      </c>
      <c r="C454">
        <v>16689038</v>
      </c>
      <c r="D454">
        <v>15170682</v>
      </c>
      <c r="E454">
        <v>1</v>
      </c>
      <c r="F454">
        <v>1</v>
      </c>
      <c r="G454">
        <v>1</v>
      </c>
      <c r="H454">
        <v>3</v>
      </c>
      <c r="I454" t="s">
        <v>1147</v>
      </c>
      <c r="J454" t="s">
        <v>1148</v>
      </c>
      <c r="K454" t="s">
        <v>1149</v>
      </c>
      <c r="L454">
        <v>1327</v>
      </c>
      <c r="N454">
        <v>1005</v>
      </c>
      <c r="O454" t="s">
        <v>181</v>
      </c>
      <c r="P454" t="s">
        <v>181</v>
      </c>
      <c r="Q454">
        <v>1</v>
      </c>
      <c r="W454">
        <v>0</v>
      </c>
      <c r="X454">
        <v>-1987926685</v>
      </c>
      <c r="Y454">
        <v>0.84</v>
      </c>
      <c r="AA454">
        <v>515.64</v>
      </c>
      <c r="AB454">
        <v>0</v>
      </c>
      <c r="AC454">
        <v>0</v>
      </c>
      <c r="AD454">
        <v>0</v>
      </c>
      <c r="AE454">
        <v>72.319999999999993</v>
      </c>
      <c r="AF454">
        <v>0</v>
      </c>
      <c r="AG454">
        <v>0</v>
      </c>
      <c r="AH454">
        <v>0</v>
      </c>
      <c r="AI454">
        <v>7.13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0.84</v>
      </c>
      <c r="AU454" t="s">
        <v>6</v>
      </c>
      <c r="AV454">
        <v>0</v>
      </c>
      <c r="AW454">
        <v>2</v>
      </c>
      <c r="AX454">
        <v>16689052</v>
      </c>
      <c r="AY454">
        <v>1</v>
      </c>
      <c r="AZ454">
        <v>0</v>
      </c>
      <c r="BA454">
        <v>439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Y454*Source!I201</f>
        <v>1.5985199999999999</v>
      </c>
      <c r="CY454">
        <f>AA454</f>
        <v>515.64</v>
      </c>
      <c r="CZ454">
        <f>AE454</f>
        <v>72.319999999999993</v>
      </c>
      <c r="DA454">
        <f>AI454</f>
        <v>7.13</v>
      </c>
      <c r="DB454">
        <v>0</v>
      </c>
    </row>
    <row r="455" spans="1:106" x14ac:dyDescent="0.2">
      <c r="A455">
        <f>ROW(Source!A201)</f>
        <v>201</v>
      </c>
      <c r="B455">
        <v>16688586</v>
      </c>
      <c r="C455">
        <v>16689038</v>
      </c>
      <c r="D455">
        <v>15171018</v>
      </c>
      <c r="E455">
        <v>1</v>
      </c>
      <c r="F455">
        <v>1</v>
      </c>
      <c r="G455">
        <v>1</v>
      </c>
      <c r="H455">
        <v>3</v>
      </c>
      <c r="I455" t="s">
        <v>1128</v>
      </c>
      <c r="J455" t="s">
        <v>1129</v>
      </c>
      <c r="K455" t="s">
        <v>1130</v>
      </c>
      <c r="L455">
        <v>1346</v>
      </c>
      <c r="N455">
        <v>1009</v>
      </c>
      <c r="O455" t="s">
        <v>90</v>
      </c>
      <c r="P455" t="s">
        <v>90</v>
      </c>
      <c r="Q455">
        <v>1</v>
      </c>
      <c r="W455">
        <v>0</v>
      </c>
      <c r="X455">
        <v>813963326</v>
      </c>
      <c r="Y455">
        <v>0.31</v>
      </c>
      <c r="AA455">
        <v>12.98</v>
      </c>
      <c r="AB455">
        <v>0</v>
      </c>
      <c r="AC455">
        <v>0</v>
      </c>
      <c r="AD455">
        <v>0</v>
      </c>
      <c r="AE455">
        <v>1.82</v>
      </c>
      <c r="AF455">
        <v>0</v>
      </c>
      <c r="AG455">
        <v>0</v>
      </c>
      <c r="AH455">
        <v>0</v>
      </c>
      <c r="AI455">
        <v>7.13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0.31</v>
      </c>
      <c r="AU455" t="s">
        <v>6</v>
      </c>
      <c r="AV455">
        <v>0</v>
      </c>
      <c r="AW455">
        <v>2</v>
      </c>
      <c r="AX455">
        <v>16689053</v>
      </c>
      <c r="AY455">
        <v>1</v>
      </c>
      <c r="AZ455">
        <v>0</v>
      </c>
      <c r="BA455">
        <v>440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Y455*Source!I201</f>
        <v>0.58992999999999995</v>
      </c>
      <c r="CY455">
        <f>AA455</f>
        <v>12.98</v>
      </c>
      <c r="CZ455">
        <f>AE455</f>
        <v>1.82</v>
      </c>
      <c r="DA455">
        <f>AI455</f>
        <v>7.13</v>
      </c>
      <c r="DB455">
        <v>0</v>
      </c>
    </row>
    <row r="456" spans="1:106" x14ac:dyDescent="0.2">
      <c r="A456">
        <f>ROW(Source!A201)</f>
        <v>201</v>
      </c>
      <c r="B456">
        <v>16688586</v>
      </c>
      <c r="C456">
        <v>16689038</v>
      </c>
      <c r="D456">
        <v>15163054</v>
      </c>
      <c r="E456">
        <v>17</v>
      </c>
      <c r="F456">
        <v>1</v>
      </c>
      <c r="G456">
        <v>1</v>
      </c>
      <c r="H456">
        <v>3</v>
      </c>
      <c r="I456" t="s">
        <v>126</v>
      </c>
      <c r="J456" t="s">
        <v>6</v>
      </c>
      <c r="K456" t="s">
        <v>346</v>
      </c>
      <c r="L456">
        <v>1348</v>
      </c>
      <c r="N456">
        <v>1009</v>
      </c>
      <c r="O456" t="s">
        <v>86</v>
      </c>
      <c r="P456" t="s">
        <v>86</v>
      </c>
      <c r="Q456">
        <v>1000</v>
      </c>
      <c r="W456">
        <v>0</v>
      </c>
      <c r="X456">
        <v>1891904026</v>
      </c>
      <c r="Y456">
        <v>6.3E-2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7.13</v>
      </c>
      <c r="AJ456">
        <v>1</v>
      </c>
      <c r="AK456">
        <v>1</v>
      </c>
      <c r="AL456">
        <v>1</v>
      </c>
      <c r="AN456">
        <v>0</v>
      </c>
      <c r="AO456">
        <v>0</v>
      </c>
      <c r="AP456">
        <v>0</v>
      </c>
      <c r="AQ456">
        <v>0</v>
      </c>
      <c r="AR456">
        <v>0</v>
      </c>
      <c r="AS456" t="s">
        <v>6</v>
      </c>
      <c r="AT456">
        <v>6.3E-2</v>
      </c>
      <c r="AU456" t="s">
        <v>6</v>
      </c>
      <c r="AV456">
        <v>0</v>
      </c>
      <c r="AW456">
        <v>2</v>
      </c>
      <c r="AX456">
        <v>16689054</v>
      </c>
      <c r="AY456">
        <v>1</v>
      </c>
      <c r="AZ456">
        <v>0</v>
      </c>
      <c r="BA456">
        <v>441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Y456*Source!I201</f>
        <v>0.119889</v>
      </c>
      <c r="CY456">
        <f>AA456</f>
        <v>0</v>
      </c>
      <c r="CZ456">
        <f>AE456</f>
        <v>0</v>
      </c>
      <c r="DA456">
        <f>AI456</f>
        <v>7.13</v>
      </c>
      <c r="DB456">
        <v>0</v>
      </c>
    </row>
    <row r="457" spans="1:106" x14ac:dyDescent="0.2">
      <c r="A457">
        <f>ROW(Source!A201)</f>
        <v>201</v>
      </c>
      <c r="B457">
        <v>16688586</v>
      </c>
      <c r="C457">
        <v>16689038</v>
      </c>
      <c r="D457">
        <v>15203251</v>
      </c>
      <c r="E457">
        <v>1</v>
      </c>
      <c r="F457">
        <v>1</v>
      </c>
      <c r="G457">
        <v>1</v>
      </c>
      <c r="H457">
        <v>3</v>
      </c>
      <c r="I457" t="s">
        <v>129</v>
      </c>
      <c r="J457" t="s">
        <v>131</v>
      </c>
      <c r="K457" t="s">
        <v>130</v>
      </c>
      <c r="L457">
        <v>1348</v>
      </c>
      <c r="N457">
        <v>1009</v>
      </c>
      <c r="O457" t="s">
        <v>86</v>
      </c>
      <c r="P457" t="s">
        <v>86</v>
      </c>
      <c r="Q457">
        <v>1000</v>
      </c>
      <c r="W457">
        <v>0</v>
      </c>
      <c r="X457">
        <v>763838732</v>
      </c>
      <c r="Y457">
        <v>6.3E-2</v>
      </c>
      <c r="AA457">
        <v>54383.15</v>
      </c>
      <c r="AB457">
        <v>0</v>
      </c>
      <c r="AC457">
        <v>0</v>
      </c>
      <c r="AD457">
        <v>0</v>
      </c>
      <c r="AE457">
        <v>7627.37</v>
      </c>
      <c r="AF457">
        <v>0</v>
      </c>
      <c r="AG457">
        <v>0</v>
      </c>
      <c r="AH457">
        <v>0</v>
      </c>
      <c r="AI457">
        <v>7.13</v>
      </c>
      <c r="AJ457">
        <v>1</v>
      </c>
      <c r="AK457">
        <v>1</v>
      </c>
      <c r="AL457">
        <v>1</v>
      </c>
      <c r="AN457">
        <v>0</v>
      </c>
      <c r="AO457">
        <v>0</v>
      </c>
      <c r="AP457">
        <v>0</v>
      </c>
      <c r="AQ457">
        <v>0</v>
      </c>
      <c r="AR457">
        <v>0</v>
      </c>
      <c r="AS457" t="s">
        <v>6</v>
      </c>
      <c r="AT457">
        <v>6.3E-2</v>
      </c>
      <c r="AU457" t="s">
        <v>6</v>
      </c>
      <c r="AV457">
        <v>0</v>
      </c>
      <c r="AW457">
        <v>1</v>
      </c>
      <c r="AX457">
        <v>-1</v>
      </c>
      <c r="AY457">
        <v>0</v>
      </c>
      <c r="AZ457">
        <v>0</v>
      </c>
      <c r="BA457" t="s">
        <v>6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Y457*Source!I201</f>
        <v>0.119889</v>
      </c>
      <c r="CY457">
        <f>AA457</f>
        <v>54383.15</v>
      </c>
      <c r="CZ457">
        <f>AE457</f>
        <v>7627.37</v>
      </c>
      <c r="DA457">
        <f>AI457</f>
        <v>7.13</v>
      </c>
      <c r="DB457">
        <v>0</v>
      </c>
    </row>
    <row r="458" spans="1:106" x14ac:dyDescent="0.2">
      <c r="A458">
        <f>ROW(Source!A201)</f>
        <v>201</v>
      </c>
      <c r="B458">
        <v>16688586</v>
      </c>
      <c r="C458">
        <v>16689038</v>
      </c>
      <c r="D458">
        <v>15204729</v>
      </c>
      <c r="E458">
        <v>1</v>
      </c>
      <c r="F458">
        <v>1</v>
      </c>
      <c r="G458">
        <v>1</v>
      </c>
      <c r="H458">
        <v>3</v>
      </c>
      <c r="I458" t="s">
        <v>1273</v>
      </c>
      <c r="J458" t="s">
        <v>1274</v>
      </c>
      <c r="K458" t="s">
        <v>1275</v>
      </c>
      <c r="L458">
        <v>1348</v>
      </c>
      <c r="N458">
        <v>1009</v>
      </c>
      <c r="O458" t="s">
        <v>86</v>
      </c>
      <c r="P458" t="s">
        <v>86</v>
      </c>
      <c r="Q458">
        <v>1000</v>
      </c>
      <c r="W458">
        <v>0</v>
      </c>
      <c r="X458">
        <v>-2084827333</v>
      </c>
      <c r="Y458">
        <v>5.0999999999999997E-2</v>
      </c>
      <c r="AA458">
        <v>30616.22</v>
      </c>
      <c r="AB458">
        <v>0</v>
      </c>
      <c r="AC458">
        <v>0</v>
      </c>
      <c r="AD458">
        <v>0</v>
      </c>
      <c r="AE458">
        <v>4294</v>
      </c>
      <c r="AF458">
        <v>0</v>
      </c>
      <c r="AG458">
        <v>0</v>
      </c>
      <c r="AH458">
        <v>0</v>
      </c>
      <c r="AI458">
        <v>7.13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5.0999999999999997E-2</v>
      </c>
      <c r="AU458" t="s">
        <v>6</v>
      </c>
      <c r="AV458">
        <v>0</v>
      </c>
      <c r="AW458">
        <v>2</v>
      </c>
      <c r="AX458">
        <v>16689055</v>
      </c>
      <c r="AY458">
        <v>1</v>
      </c>
      <c r="AZ458">
        <v>0</v>
      </c>
      <c r="BA458">
        <v>442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Y458*Source!I201</f>
        <v>9.7053E-2</v>
      </c>
      <c r="CY458">
        <f>AA458</f>
        <v>30616.22</v>
      </c>
      <c r="CZ458">
        <f>AE458</f>
        <v>4294</v>
      </c>
      <c r="DA458">
        <f>AI458</f>
        <v>7.13</v>
      </c>
      <c r="DB458">
        <v>0</v>
      </c>
    </row>
    <row r="459" spans="1:106" x14ac:dyDescent="0.2">
      <c r="A459">
        <f>ROW(Source!A206)</f>
        <v>206</v>
      </c>
      <c r="B459">
        <v>16688585</v>
      </c>
      <c r="C459">
        <v>16689884</v>
      </c>
      <c r="D459">
        <v>15430517</v>
      </c>
      <c r="E459">
        <v>1</v>
      </c>
      <c r="F459">
        <v>1</v>
      </c>
      <c r="G459">
        <v>1</v>
      </c>
      <c r="H459">
        <v>1</v>
      </c>
      <c r="I459" t="s">
        <v>1113</v>
      </c>
      <c r="J459" t="s">
        <v>6</v>
      </c>
      <c r="K459" t="s">
        <v>1114</v>
      </c>
      <c r="L459">
        <v>1191</v>
      </c>
      <c r="N459">
        <v>1013</v>
      </c>
      <c r="O459" t="s">
        <v>1090</v>
      </c>
      <c r="P459" t="s">
        <v>1090</v>
      </c>
      <c r="Q459">
        <v>1</v>
      </c>
      <c r="W459">
        <v>0</v>
      </c>
      <c r="X459">
        <v>735429535</v>
      </c>
      <c r="Y459">
        <v>3.77</v>
      </c>
      <c r="AA459">
        <v>0</v>
      </c>
      <c r="AB459">
        <v>0</v>
      </c>
      <c r="AC459">
        <v>0</v>
      </c>
      <c r="AD459">
        <v>7.8</v>
      </c>
      <c r="AE459">
        <v>0</v>
      </c>
      <c r="AF459">
        <v>0</v>
      </c>
      <c r="AG459">
        <v>0</v>
      </c>
      <c r="AH459">
        <v>7.8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6</v>
      </c>
      <c r="AT459">
        <v>3.77</v>
      </c>
      <c r="AU459" t="s">
        <v>6</v>
      </c>
      <c r="AV459">
        <v>1</v>
      </c>
      <c r="AW459">
        <v>2</v>
      </c>
      <c r="AX459">
        <v>16689885</v>
      </c>
      <c r="AY459">
        <v>1</v>
      </c>
      <c r="AZ459">
        <v>0</v>
      </c>
      <c r="BA459">
        <v>443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Y459*Source!I206</f>
        <v>0.29405999999999999</v>
      </c>
      <c r="CY459">
        <f>AD459</f>
        <v>7.8</v>
      </c>
      <c r="CZ459">
        <f>AH459</f>
        <v>7.8</v>
      </c>
      <c r="DA459">
        <f>AL459</f>
        <v>1</v>
      </c>
      <c r="DB459">
        <v>0</v>
      </c>
    </row>
    <row r="460" spans="1:106" x14ac:dyDescent="0.2">
      <c r="A460">
        <f>ROW(Source!A206)</f>
        <v>206</v>
      </c>
      <c r="B460">
        <v>16688585</v>
      </c>
      <c r="C460">
        <v>16689884</v>
      </c>
      <c r="D460">
        <v>15165926</v>
      </c>
      <c r="E460">
        <v>1</v>
      </c>
      <c r="F460">
        <v>1</v>
      </c>
      <c r="G460">
        <v>1</v>
      </c>
      <c r="H460">
        <v>3</v>
      </c>
      <c r="I460" t="s">
        <v>1276</v>
      </c>
      <c r="J460" t="s">
        <v>1277</v>
      </c>
      <c r="K460" t="s">
        <v>1278</v>
      </c>
      <c r="L460">
        <v>1348</v>
      </c>
      <c r="N460">
        <v>1009</v>
      </c>
      <c r="O460" t="s">
        <v>86</v>
      </c>
      <c r="P460" t="s">
        <v>86</v>
      </c>
      <c r="Q460">
        <v>1000</v>
      </c>
      <c r="W460">
        <v>0</v>
      </c>
      <c r="X460">
        <v>-1565347455</v>
      </c>
      <c r="Y460">
        <v>1E-3</v>
      </c>
      <c r="AA460">
        <v>7571</v>
      </c>
      <c r="AB460">
        <v>0</v>
      </c>
      <c r="AC460">
        <v>0</v>
      </c>
      <c r="AD460">
        <v>0</v>
      </c>
      <c r="AE460">
        <v>7571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6</v>
      </c>
      <c r="AT460">
        <v>1E-3</v>
      </c>
      <c r="AU460" t="s">
        <v>6</v>
      </c>
      <c r="AV460">
        <v>0</v>
      </c>
      <c r="AW460">
        <v>2</v>
      </c>
      <c r="AX460">
        <v>16689886</v>
      </c>
      <c r="AY460">
        <v>1</v>
      </c>
      <c r="AZ460">
        <v>0</v>
      </c>
      <c r="BA460">
        <v>444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Y460*Source!I206</f>
        <v>7.7999999999999999E-5</v>
      </c>
      <c r="CY460">
        <f>AA460</f>
        <v>7571</v>
      </c>
      <c r="CZ460">
        <f>AE460</f>
        <v>7571</v>
      </c>
      <c r="DA460">
        <f>AI460</f>
        <v>1</v>
      </c>
      <c r="DB460">
        <v>0</v>
      </c>
    </row>
    <row r="461" spans="1:106" x14ac:dyDescent="0.2">
      <c r="A461">
        <f>ROW(Source!A206)</f>
        <v>206</v>
      </c>
      <c r="B461">
        <v>16688585</v>
      </c>
      <c r="C461">
        <v>16689884</v>
      </c>
      <c r="D461">
        <v>15167286</v>
      </c>
      <c r="E461">
        <v>1</v>
      </c>
      <c r="F461">
        <v>1</v>
      </c>
      <c r="G461">
        <v>1</v>
      </c>
      <c r="H461">
        <v>3</v>
      </c>
      <c r="I461" t="s">
        <v>1184</v>
      </c>
      <c r="J461" t="s">
        <v>1185</v>
      </c>
      <c r="K461" t="s">
        <v>1186</v>
      </c>
      <c r="L461">
        <v>1339</v>
      </c>
      <c r="N461">
        <v>1007</v>
      </c>
      <c r="O461" t="s">
        <v>199</v>
      </c>
      <c r="P461" t="s">
        <v>199</v>
      </c>
      <c r="Q461">
        <v>1</v>
      </c>
      <c r="W461">
        <v>0</v>
      </c>
      <c r="X461">
        <v>-1660354250</v>
      </c>
      <c r="Y461">
        <v>0.05</v>
      </c>
      <c r="AA461">
        <v>2.44</v>
      </c>
      <c r="AB461">
        <v>0</v>
      </c>
      <c r="AC461">
        <v>0</v>
      </c>
      <c r="AD461">
        <v>0</v>
      </c>
      <c r="AE461">
        <v>2.44</v>
      </c>
      <c r="AF461">
        <v>0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6</v>
      </c>
      <c r="AT461">
        <v>0.05</v>
      </c>
      <c r="AU461" t="s">
        <v>6</v>
      </c>
      <c r="AV461">
        <v>0</v>
      </c>
      <c r="AW461">
        <v>2</v>
      </c>
      <c r="AX461">
        <v>16689887</v>
      </c>
      <c r="AY461">
        <v>1</v>
      </c>
      <c r="AZ461">
        <v>0</v>
      </c>
      <c r="BA461">
        <v>445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Y461*Source!I206</f>
        <v>3.9000000000000003E-3</v>
      </c>
      <c r="CY461">
        <f>AA461</f>
        <v>2.44</v>
      </c>
      <c r="CZ461">
        <f>AE461</f>
        <v>2.44</v>
      </c>
      <c r="DA461">
        <f>AI461</f>
        <v>1</v>
      </c>
      <c r="DB461">
        <v>0</v>
      </c>
    </row>
    <row r="462" spans="1:106" x14ac:dyDescent="0.2">
      <c r="A462">
        <f>ROW(Source!A207)</f>
        <v>207</v>
      </c>
      <c r="B462">
        <v>16688586</v>
      </c>
      <c r="C462">
        <v>16689884</v>
      </c>
      <c r="D462">
        <v>15430517</v>
      </c>
      <c r="E462">
        <v>1</v>
      </c>
      <c r="F462">
        <v>1</v>
      </c>
      <c r="G462">
        <v>1</v>
      </c>
      <c r="H462">
        <v>1</v>
      </c>
      <c r="I462" t="s">
        <v>1113</v>
      </c>
      <c r="J462" t="s">
        <v>6</v>
      </c>
      <c r="K462" t="s">
        <v>1114</v>
      </c>
      <c r="L462">
        <v>1191</v>
      </c>
      <c r="N462">
        <v>1013</v>
      </c>
      <c r="O462" t="s">
        <v>1090</v>
      </c>
      <c r="P462" t="s">
        <v>1090</v>
      </c>
      <c r="Q462">
        <v>1</v>
      </c>
      <c r="W462">
        <v>0</v>
      </c>
      <c r="X462">
        <v>735429535</v>
      </c>
      <c r="Y462">
        <v>3.77</v>
      </c>
      <c r="AA462">
        <v>0</v>
      </c>
      <c r="AB462">
        <v>0</v>
      </c>
      <c r="AC462">
        <v>0</v>
      </c>
      <c r="AD462">
        <v>55.61</v>
      </c>
      <c r="AE462">
        <v>0</v>
      </c>
      <c r="AF462">
        <v>0</v>
      </c>
      <c r="AG462">
        <v>0</v>
      </c>
      <c r="AH462">
        <v>7.8</v>
      </c>
      <c r="AI462">
        <v>1</v>
      </c>
      <c r="AJ462">
        <v>1</v>
      </c>
      <c r="AK462">
        <v>1</v>
      </c>
      <c r="AL462">
        <v>7.13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3.77</v>
      </c>
      <c r="AU462" t="s">
        <v>6</v>
      </c>
      <c r="AV462">
        <v>1</v>
      </c>
      <c r="AW462">
        <v>2</v>
      </c>
      <c r="AX462">
        <v>16689885</v>
      </c>
      <c r="AY462">
        <v>1</v>
      </c>
      <c r="AZ462">
        <v>0</v>
      </c>
      <c r="BA462">
        <v>446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Y462*Source!I207</f>
        <v>0.29405999999999999</v>
      </c>
      <c r="CY462">
        <f>AD462</f>
        <v>55.61</v>
      </c>
      <c r="CZ462">
        <f>AH462</f>
        <v>7.8</v>
      </c>
      <c r="DA462">
        <f>AL462</f>
        <v>7.13</v>
      </c>
      <c r="DB462">
        <v>0</v>
      </c>
    </row>
    <row r="463" spans="1:106" x14ac:dyDescent="0.2">
      <c r="A463">
        <f>ROW(Source!A207)</f>
        <v>207</v>
      </c>
      <c r="B463">
        <v>16688586</v>
      </c>
      <c r="C463">
        <v>16689884</v>
      </c>
      <c r="D463">
        <v>15165926</v>
      </c>
      <c r="E463">
        <v>1</v>
      </c>
      <c r="F463">
        <v>1</v>
      </c>
      <c r="G463">
        <v>1</v>
      </c>
      <c r="H463">
        <v>3</v>
      </c>
      <c r="I463" t="s">
        <v>1276</v>
      </c>
      <c r="J463" t="s">
        <v>1277</v>
      </c>
      <c r="K463" t="s">
        <v>1278</v>
      </c>
      <c r="L463">
        <v>1348</v>
      </c>
      <c r="N463">
        <v>1009</v>
      </c>
      <c r="O463" t="s">
        <v>86</v>
      </c>
      <c r="P463" t="s">
        <v>86</v>
      </c>
      <c r="Q463">
        <v>1000</v>
      </c>
      <c r="W463">
        <v>0</v>
      </c>
      <c r="X463">
        <v>-1565347455</v>
      </c>
      <c r="Y463">
        <v>1E-3</v>
      </c>
      <c r="AA463">
        <v>53981.23</v>
      </c>
      <c r="AB463">
        <v>0</v>
      </c>
      <c r="AC463">
        <v>0</v>
      </c>
      <c r="AD463">
        <v>0</v>
      </c>
      <c r="AE463">
        <v>7571</v>
      </c>
      <c r="AF463">
        <v>0</v>
      </c>
      <c r="AG463">
        <v>0</v>
      </c>
      <c r="AH463">
        <v>0</v>
      </c>
      <c r="AI463">
        <v>7.13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6</v>
      </c>
      <c r="AT463">
        <v>1E-3</v>
      </c>
      <c r="AU463" t="s">
        <v>6</v>
      </c>
      <c r="AV463">
        <v>0</v>
      </c>
      <c r="AW463">
        <v>2</v>
      </c>
      <c r="AX463">
        <v>16689886</v>
      </c>
      <c r="AY463">
        <v>1</v>
      </c>
      <c r="AZ463">
        <v>0</v>
      </c>
      <c r="BA463">
        <v>447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Y463*Source!I207</f>
        <v>7.7999999999999999E-5</v>
      </c>
      <c r="CY463">
        <f>AA463</f>
        <v>53981.23</v>
      </c>
      <c r="CZ463">
        <f>AE463</f>
        <v>7571</v>
      </c>
      <c r="DA463">
        <f>AI463</f>
        <v>7.13</v>
      </c>
      <c r="DB463">
        <v>0</v>
      </c>
    </row>
    <row r="464" spans="1:106" x14ac:dyDescent="0.2">
      <c r="A464">
        <f>ROW(Source!A207)</f>
        <v>207</v>
      </c>
      <c r="B464">
        <v>16688586</v>
      </c>
      <c r="C464">
        <v>16689884</v>
      </c>
      <c r="D464">
        <v>15167286</v>
      </c>
      <c r="E464">
        <v>1</v>
      </c>
      <c r="F464">
        <v>1</v>
      </c>
      <c r="G464">
        <v>1</v>
      </c>
      <c r="H464">
        <v>3</v>
      </c>
      <c r="I464" t="s">
        <v>1184</v>
      </c>
      <c r="J464" t="s">
        <v>1185</v>
      </c>
      <c r="K464" t="s">
        <v>1186</v>
      </c>
      <c r="L464">
        <v>1339</v>
      </c>
      <c r="N464">
        <v>1007</v>
      </c>
      <c r="O464" t="s">
        <v>199</v>
      </c>
      <c r="P464" t="s">
        <v>199</v>
      </c>
      <c r="Q464">
        <v>1</v>
      </c>
      <c r="W464">
        <v>0</v>
      </c>
      <c r="X464">
        <v>-1660354250</v>
      </c>
      <c r="Y464">
        <v>0.05</v>
      </c>
      <c r="AA464">
        <v>17.399999999999999</v>
      </c>
      <c r="AB464">
        <v>0</v>
      </c>
      <c r="AC464">
        <v>0</v>
      </c>
      <c r="AD464">
        <v>0</v>
      </c>
      <c r="AE464">
        <v>2.44</v>
      </c>
      <c r="AF464">
        <v>0</v>
      </c>
      <c r="AG464">
        <v>0</v>
      </c>
      <c r="AH464">
        <v>0</v>
      </c>
      <c r="AI464">
        <v>7.13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0.05</v>
      </c>
      <c r="AU464" t="s">
        <v>6</v>
      </c>
      <c r="AV464">
        <v>0</v>
      </c>
      <c r="AW464">
        <v>2</v>
      </c>
      <c r="AX464">
        <v>16689887</v>
      </c>
      <c r="AY464">
        <v>1</v>
      </c>
      <c r="AZ464">
        <v>0</v>
      </c>
      <c r="BA464">
        <v>448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Y464*Source!I207</f>
        <v>3.9000000000000003E-3</v>
      </c>
      <c r="CY464">
        <f>AA464</f>
        <v>17.399999999999999</v>
      </c>
      <c r="CZ464">
        <f>AE464</f>
        <v>2.44</v>
      </c>
      <c r="DA464">
        <f>AI464</f>
        <v>7.13</v>
      </c>
      <c r="DB464">
        <v>0</v>
      </c>
    </row>
    <row r="465" spans="1:106" x14ac:dyDescent="0.2">
      <c r="A465">
        <f>ROW(Source!A208)</f>
        <v>208</v>
      </c>
      <c r="B465">
        <v>16688585</v>
      </c>
      <c r="C465">
        <v>16689058</v>
      </c>
      <c r="D465">
        <v>15435609</v>
      </c>
      <c r="E465">
        <v>1</v>
      </c>
      <c r="F465">
        <v>1</v>
      </c>
      <c r="G465">
        <v>1</v>
      </c>
      <c r="H465">
        <v>1</v>
      </c>
      <c r="I465" t="s">
        <v>1271</v>
      </c>
      <c r="J465" t="s">
        <v>6</v>
      </c>
      <c r="K465" t="s">
        <v>1272</v>
      </c>
      <c r="L465">
        <v>1191</v>
      </c>
      <c r="N465">
        <v>1013</v>
      </c>
      <c r="O465" t="s">
        <v>1090</v>
      </c>
      <c r="P465" t="s">
        <v>1090</v>
      </c>
      <c r="Q465">
        <v>1</v>
      </c>
      <c r="W465">
        <v>0</v>
      </c>
      <c r="X465">
        <v>-814890593</v>
      </c>
      <c r="Y465">
        <v>61.984999999999992</v>
      </c>
      <c r="AA465">
        <v>0</v>
      </c>
      <c r="AB465">
        <v>0</v>
      </c>
      <c r="AC465">
        <v>0</v>
      </c>
      <c r="AD465">
        <v>8.9700000000000006</v>
      </c>
      <c r="AE465">
        <v>0</v>
      </c>
      <c r="AF465">
        <v>0</v>
      </c>
      <c r="AG465">
        <v>0</v>
      </c>
      <c r="AH465">
        <v>8.9700000000000006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53.9</v>
      </c>
      <c r="AU465" t="s">
        <v>97</v>
      </c>
      <c r="AV465">
        <v>1</v>
      </c>
      <c r="AW465">
        <v>2</v>
      </c>
      <c r="AX465">
        <v>16689068</v>
      </c>
      <c r="AY465">
        <v>1</v>
      </c>
      <c r="AZ465">
        <v>0</v>
      </c>
      <c r="BA465">
        <v>449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Y465*Source!I208</f>
        <v>53.493054999999991</v>
      </c>
      <c r="CY465">
        <f>AD465</f>
        <v>8.9700000000000006</v>
      </c>
      <c r="CZ465">
        <f>AH465</f>
        <v>8.9700000000000006</v>
      </c>
      <c r="DA465">
        <f>AL465</f>
        <v>1</v>
      </c>
      <c r="DB465">
        <v>0</v>
      </c>
    </row>
    <row r="466" spans="1:106" x14ac:dyDescent="0.2">
      <c r="A466">
        <f>ROW(Source!A208)</f>
        <v>208</v>
      </c>
      <c r="B466">
        <v>16688585</v>
      </c>
      <c r="C466">
        <v>16689058</v>
      </c>
      <c r="D466">
        <v>15430395</v>
      </c>
      <c r="E466">
        <v>1</v>
      </c>
      <c r="F466">
        <v>1</v>
      </c>
      <c r="G466">
        <v>1</v>
      </c>
      <c r="H466">
        <v>1</v>
      </c>
      <c r="I466" t="s">
        <v>1091</v>
      </c>
      <c r="J466" t="s">
        <v>6</v>
      </c>
      <c r="K466" t="s">
        <v>1092</v>
      </c>
      <c r="L466">
        <v>1191</v>
      </c>
      <c r="N466">
        <v>1013</v>
      </c>
      <c r="O466" t="s">
        <v>1090</v>
      </c>
      <c r="P466" t="s">
        <v>1090</v>
      </c>
      <c r="Q466">
        <v>1</v>
      </c>
      <c r="W466">
        <v>0</v>
      </c>
      <c r="X466">
        <v>-1417349443</v>
      </c>
      <c r="Y466">
        <v>0.18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0.18</v>
      </c>
      <c r="AU466" t="s">
        <v>6</v>
      </c>
      <c r="AV466">
        <v>2</v>
      </c>
      <c r="AW466">
        <v>2</v>
      </c>
      <c r="AX466">
        <v>16689069</v>
      </c>
      <c r="AY466">
        <v>1</v>
      </c>
      <c r="AZ466">
        <v>2048</v>
      </c>
      <c r="BA466">
        <v>450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Y466*Source!I208</f>
        <v>0.15534000000000001</v>
      </c>
      <c r="CY466">
        <f>AD466</f>
        <v>0</v>
      </c>
      <c r="CZ466">
        <f>AH466</f>
        <v>0</v>
      </c>
      <c r="DA466">
        <f>AL466</f>
        <v>1</v>
      </c>
      <c r="DB466">
        <v>0</v>
      </c>
    </row>
    <row r="467" spans="1:106" x14ac:dyDescent="0.2">
      <c r="A467">
        <f>ROW(Source!A208)</f>
        <v>208</v>
      </c>
      <c r="B467">
        <v>16688585</v>
      </c>
      <c r="C467">
        <v>16689058</v>
      </c>
      <c r="D467">
        <v>15247974</v>
      </c>
      <c r="E467">
        <v>1</v>
      </c>
      <c r="F467">
        <v>1</v>
      </c>
      <c r="G467">
        <v>1</v>
      </c>
      <c r="H467">
        <v>2</v>
      </c>
      <c r="I467" t="s">
        <v>1093</v>
      </c>
      <c r="J467" t="s">
        <v>1094</v>
      </c>
      <c r="K467" t="s">
        <v>1095</v>
      </c>
      <c r="L467">
        <v>1368</v>
      </c>
      <c r="N467">
        <v>1011</v>
      </c>
      <c r="O467" t="s">
        <v>1096</v>
      </c>
      <c r="P467" t="s">
        <v>1096</v>
      </c>
      <c r="Q467">
        <v>1</v>
      </c>
      <c r="W467">
        <v>0</v>
      </c>
      <c r="X467">
        <v>1188625873</v>
      </c>
      <c r="Y467">
        <v>2.5000000000000001E-2</v>
      </c>
      <c r="AA467">
        <v>0</v>
      </c>
      <c r="AB467">
        <v>31.26</v>
      </c>
      <c r="AC467">
        <v>13.5</v>
      </c>
      <c r="AD467">
        <v>0</v>
      </c>
      <c r="AE467">
        <v>0</v>
      </c>
      <c r="AF467">
        <v>31.26</v>
      </c>
      <c r="AG467">
        <v>13.5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6</v>
      </c>
      <c r="AT467">
        <v>0.02</v>
      </c>
      <c r="AU467" t="s">
        <v>96</v>
      </c>
      <c r="AV467">
        <v>0</v>
      </c>
      <c r="AW467">
        <v>2</v>
      </c>
      <c r="AX467">
        <v>16689070</v>
      </c>
      <c r="AY467">
        <v>1</v>
      </c>
      <c r="AZ467">
        <v>0</v>
      </c>
      <c r="BA467">
        <v>451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Y467*Source!I208</f>
        <v>2.1575E-2</v>
      </c>
      <c r="CY467">
        <f>AB467</f>
        <v>31.26</v>
      </c>
      <c r="CZ467">
        <f>AF467</f>
        <v>31.26</v>
      </c>
      <c r="DA467">
        <f>AJ467</f>
        <v>1</v>
      </c>
      <c r="DB467">
        <v>0</v>
      </c>
    </row>
    <row r="468" spans="1:106" x14ac:dyDescent="0.2">
      <c r="A468">
        <f>ROW(Source!A208)</f>
        <v>208</v>
      </c>
      <c r="B468">
        <v>16688585</v>
      </c>
      <c r="C468">
        <v>16689058</v>
      </c>
      <c r="D468">
        <v>15249073</v>
      </c>
      <c r="E468">
        <v>1</v>
      </c>
      <c r="F468">
        <v>1</v>
      </c>
      <c r="G468">
        <v>1</v>
      </c>
      <c r="H468">
        <v>2</v>
      </c>
      <c r="I468" t="s">
        <v>1099</v>
      </c>
      <c r="J468" t="s">
        <v>1100</v>
      </c>
      <c r="K468" t="s">
        <v>1101</v>
      </c>
      <c r="L468">
        <v>1368</v>
      </c>
      <c r="N468">
        <v>1011</v>
      </c>
      <c r="O468" t="s">
        <v>1096</v>
      </c>
      <c r="P468" t="s">
        <v>1096</v>
      </c>
      <c r="Q468">
        <v>1</v>
      </c>
      <c r="W468">
        <v>0</v>
      </c>
      <c r="X468">
        <v>1372534845</v>
      </c>
      <c r="Y468">
        <v>0.2</v>
      </c>
      <c r="AA468">
        <v>0</v>
      </c>
      <c r="AB468">
        <v>65.709999999999994</v>
      </c>
      <c r="AC468">
        <v>11.6</v>
      </c>
      <c r="AD468">
        <v>0</v>
      </c>
      <c r="AE468">
        <v>0</v>
      </c>
      <c r="AF468">
        <v>65.709999999999994</v>
      </c>
      <c r="AG468">
        <v>11.6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6</v>
      </c>
      <c r="AT468">
        <v>0.16</v>
      </c>
      <c r="AU468" t="s">
        <v>96</v>
      </c>
      <c r="AV468">
        <v>0</v>
      </c>
      <c r="AW468">
        <v>2</v>
      </c>
      <c r="AX468">
        <v>16689071</v>
      </c>
      <c r="AY468">
        <v>1</v>
      </c>
      <c r="AZ468">
        <v>0</v>
      </c>
      <c r="BA468">
        <v>452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Y468*Source!I208</f>
        <v>0.1726</v>
      </c>
      <c r="CY468">
        <f>AB468</f>
        <v>65.709999999999994</v>
      </c>
      <c r="CZ468">
        <f>AF468</f>
        <v>65.709999999999994</v>
      </c>
      <c r="DA468">
        <f>AJ468</f>
        <v>1</v>
      </c>
      <c r="DB468">
        <v>0</v>
      </c>
    </row>
    <row r="469" spans="1:106" x14ac:dyDescent="0.2">
      <c r="A469">
        <f>ROW(Source!A208)</f>
        <v>208</v>
      </c>
      <c r="B469">
        <v>16688585</v>
      </c>
      <c r="C469">
        <v>16689058</v>
      </c>
      <c r="D469">
        <v>15170682</v>
      </c>
      <c r="E469">
        <v>1</v>
      </c>
      <c r="F469">
        <v>1</v>
      </c>
      <c r="G469">
        <v>1</v>
      </c>
      <c r="H469">
        <v>3</v>
      </c>
      <c r="I469" t="s">
        <v>1147</v>
      </c>
      <c r="J469" t="s">
        <v>1148</v>
      </c>
      <c r="K469" t="s">
        <v>1149</v>
      </c>
      <c r="L469">
        <v>1327</v>
      </c>
      <c r="N469">
        <v>1005</v>
      </c>
      <c r="O469" t="s">
        <v>181</v>
      </c>
      <c r="P469" t="s">
        <v>181</v>
      </c>
      <c r="Q469">
        <v>1</v>
      </c>
      <c r="W469">
        <v>0</v>
      </c>
      <c r="X469">
        <v>-1987926685</v>
      </c>
      <c r="Y469">
        <v>0.84</v>
      </c>
      <c r="AA469">
        <v>72.319999999999993</v>
      </c>
      <c r="AB469">
        <v>0</v>
      </c>
      <c r="AC469">
        <v>0</v>
      </c>
      <c r="AD469">
        <v>0</v>
      </c>
      <c r="AE469">
        <v>72.319999999999993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0.84</v>
      </c>
      <c r="AU469" t="s">
        <v>6</v>
      </c>
      <c r="AV469">
        <v>0</v>
      </c>
      <c r="AW469">
        <v>2</v>
      </c>
      <c r="AX469">
        <v>16689072</v>
      </c>
      <c r="AY469">
        <v>1</v>
      </c>
      <c r="AZ469">
        <v>0</v>
      </c>
      <c r="BA469">
        <v>453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Y469*Source!I208</f>
        <v>0.72492000000000001</v>
      </c>
      <c r="CY469">
        <f>AA469</f>
        <v>72.319999999999993</v>
      </c>
      <c r="CZ469">
        <f>AE469</f>
        <v>72.319999999999993</v>
      </c>
      <c r="DA469">
        <f>AI469</f>
        <v>1</v>
      </c>
      <c r="DB469">
        <v>0</v>
      </c>
    </row>
    <row r="470" spans="1:106" x14ac:dyDescent="0.2">
      <c r="A470">
        <f>ROW(Source!A208)</f>
        <v>208</v>
      </c>
      <c r="B470">
        <v>16688585</v>
      </c>
      <c r="C470">
        <v>16689058</v>
      </c>
      <c r="D470">
        <v>15171018</v>
      </c>
      <c r="E470">
        <v>1</v>
      </c>
      <c r="F470">
        <v>1</v>
      </c>
      <c r="G470">
        <v>1</v>
      </c>
      <c r="H470">
        <v>3</v>
      </c>
      <c r="I470" t="s">
        <v>1128</v>
      </c>
      <c r="J470" t="s">
        <v>1129</v>
      </c>
      <c r="K470" t="s">
        <v>1130</v>
      </c>
      <c r="L470">
        <v>1346</v>
      </c>
      <c r="N470">
        <v>1009</v>
      </c>
      <c r="O470" t="s">
        <v>90</v>
      </c>
      <c r="P470" t="s">
        <v>90</v>
      </c>
      <c r="Q470">
        <v>1</v>
      </c>
      <c r="W470">
        <v>0</v>
      </c>
      <c r="X470">
        <v>813963326</v>
      </c>
      <c r="Y470">
        <v>0.31</v>
      </c>
      <c r="AA470">
        <v>1.82</v>
      </c>
      <c r="AB470">
        <v>0</v>
      </c>
      <c r="AC470">
        <v>0</v>
      </c>
      <c r="AD470">
        <v>0</v>
      </c>
      <c r="AE470">
        <v>1.82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0.31</v>
      </c>
      <c r="AU470" t="s">
        <v>6</v>
      </c>
      <c r="AV470">
        <v>0</v>
      </c>
      <c r="AW470">
        <v>2</v>
      </c>
      <c r="AX470">
        <v>16689073</v>
      </c>
      <c r="AY470">
        <v>1</v>
      </c>
      <c r="AZ470">
        <v>0</v>
      </c>
      <c r="BA470">
        <v>454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Y470*Source!I208</f>
        <v>0.26752999999999999</v>
      </c>
      <c r="CY470">
        <f>AA470</f>
        <v>1.82</v>
      </c>
      <c r="CZ470">
        <f>AE470</f>
        <v>1.82</v>
      </c>
      <c r="DA470">
        <f>AI470</f>
        <v>1</v>
      </c>
      <c r="DB470">
        <v>0</v>
      </c>
    </row>
    <row r="471" spans="1:106" x14ac:dyDescent="0.2">
      <c r="A471">
        <f>ROW(Source!A208)</f>
        <v>208</v>
      </c>
      <c r="B471">
        <v>16688585</v>
      </c>
      <c r="C471">
        <v>16689058</v>
      </c>
      <c r="D471">
        <v>15163054</v>
      </c>
      <c r="E471">
        <v>17</v>
      </c>
      <c r="F471">
        <v>1</v>
      </c>
      <c r="G471">
        <v>1</v>
      </c>
      <c r="H471">
        <v>3</v>
      </c>
      <c r="I471" t="s">
        <v>126</v>
      </c>
      <c r="J471" t="s">
        <v>6</v>
      </c>
      <c r="K471" t="s">
        <v>346</v>
      </c>
      <c r="L471">
        <v>1348</v>
      </c>
      <c r="N471">
        <v>1009</v>
      </c>
      <c r="O471" t="s">
        <v>86</v>
      </c>
      <c r="P471" t="s">
        <v>86</v>
      </c>
      <c r="Q471">
        <v>1000</v>
      </c>
      <c r="W471">
        <v>0</v>
      </c>
      <c r="X471">
        <v>1891904026</v>
      </c>
      <c r="Y471">
        <v>6.9000000000000006E-2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0</v>
      </c>
      <c r="AP471">
        <v>0</v>
      </c>
      <c r="AQ471">
        <v>0</v>
      </c>
      <c r="AR471">
        <v>0</v>
      </c>
      <c r="AS471" t="s">
        <v>6</v>
      </c>
      <c r="AT471">
        <v>6.9000000000000006E-2</v>
      </c>
      <c r="AU471" t="s">
        <v>6</v>
      </c>
      <c r="AV471">
        <v>0</v>
      </c>
      <c r="AW471">
        <v>2</v>
      </c>
      <c r="AX471">
        <v>16689074</v>
      </c>
      <c r="AY471">
        <v>1</v>
      </c>
      <c r="AZ471">
        <v>0</v>
      </c>
      <c r="BA471">
        <v>455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Y471*Source!I208</f>
        <v>5.9547000000000003E-2</v>
      </c>
      <c r="CY471">
        <f>AA471</f>
        <v>0</v>
      </c>
      <c r="CZ471">
        <f>AE471</f>
        <v>0</v>
      </c>
      <c r="DA471">
        <f>AI471</f>
        <v>1</v>
      </c>
      <c r="DB471">
        <v>0</v>
      </c>
    </row>
    <row r="472" spans="1:106" x14ac:dyDescent="0.2">
      <c r="A472">
        <f>ROW(Source!A208)</f>
        <v>208</v>
      </c>
      <c r="B472">
        <v>16688585</v>
      </c>
      <c r="C472">
        <v>16689058</v>
      </c>
      <c r="D472">
        <v>15203251</v>
      </c>
      <c r="E472">
        <v>1</v>
      </c>
      <c r="F472">
        <v>1</v>
      </c>
      <c r="G472">
        <v>1</v>
      </c>
      <c r="H472">
        <v>3</v>
      </c>
      <c r="I472" t="s">
        <v>129</v>
      </c>
      <c r="J472" t="s">
        <v>131</v>
      </c>
      <c r="K472" t="s">
        <v>130</v>
      </c>
      <c r="L472">
        <v>1348</v>
      </c>
      <c r="N472">
        <v>1009</v>
      </c>
      <c r="O472" t="s">
        <v>86</v>
      </c>
      <c r="P472" t="s">
        <v>86</v>
      </c>
      <c r="Q472">
        <v>1000</v>
      </c>
      <c r="W472">
        <v>0</v>
      </c>
      <c r="X472">
        <v>763838732</v>
      </c>
      <c r="Y472">
        <v>6.9000000000000006E-2</v>
      </c>
      <c r="AA472">
        <v>7627.37</v>
      </c>
      <c r="AB472">
        <v>0</v>
      </c>
      <c r="AC472">
        <v>0</v>
      </c>
      <c r="AD472">
        <v>0</v>
      </c>
      <c r="AE472">
        <v>7627.37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0</v>
      </c>
      <c r="AP472">
        <v>0</v>
      </c>
      <c r="AQ472">
        <v>0</v>
      </c>
      <c r="AR472">
        <v>0</v>
      </c>
      <c r="AS472" t="s">
        <v>6</v>
      </c>
      <c r="AT472">
        <v>6.9000000000000006E-2</v>
      </c>
      <c r="AU472" t="s">
        <v>6</v>
      </c>
      <c r="AV472">
        <v>0</v>
      </c>
      <c r="AW472">
        <v>1</v>
      </c>
      <c r="AX472">
        <v>-1</v>
      </c>
      <c r="AY472">
        <v>0</v>
      </c>
      <c r="AZ472">
        <v>0</v>
      </c>
      <c r="BA472" t="s">
        <v>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Y472*Source!I208</f>
        <v>5.9547000000000003E-2</v>
      </c>
      <c r="CY472">
        <f>AA472</f>
        <v>7627.37</v>
      </c>
      <c r="CZ472">
        <f>AE472</f>
        <v>7627.37</v>
      </c>
      <c r="DA472">
        <f>AI472</f>
        <v>1</v>
      </c>
      <c r="DB472">
        <v>0</v>
      </c>
    </row>
    <row r="473" spans="1:106" x14ac:dyDescent="0.2">
      <c r="A473">
        <f>ROW(Source!A208)</f>
        <v>208</v>
      </c>
      <c r="B473">
        <v>16688585</v>
      </c>
      <c r="C473">
        <v>16689058</v>
      </c>
      <c r="D473">
        <v>15204729</v>
      </c>
      <c r="E473">
        <v>1</v>
      </c>
      <c r="F473">
        <v>1</v>
      </c>
      <c r="G473">
        <v>1</v>
      </c>
      <c r="H473">
        <v>3</v>
      </c>
      <c r="I473" t="s">
        <v>1273</v>
      </c>
      <c r="J473" t="s">
        <v>1274</v>
      </c>
      <c r="K473" t="s">
        <v>1275</v>
      </c>
      <c r="L473">
        <v>1348</v>
      </c>
      <c r="N473">
        <v>1009</v>
      </c>
      <c r="O473" t="s">
        <v>86</v>
      </c>
      <c r="P473" t="s">
        <v>86</v>
      </c>
      <c r="Q473">
        <v>1000</v>
      </c>
      <c r="W473">
        <v>0</v>
      </c>
      <c r="X473">
        <v>-2084827333</v>
      </c>
      <c r="Y473">
        <v>5.5E-2</v>
      </c>
      <c r="AA473">
        <v>4294</v>
      </c>
      <c r="AB473">
        <v>0</v>
      </c>
      <c r="AC473">
        <v>0</v>
      </c>
      <c r="AD473">
        <v>0</v>
      </c>
      <c r="AE473">
        <v>4294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5.5E-2</v>
      </c>
      <c r="AU473" t="s">
        <v>6</v>
      </c>
      <c r="AV473">
        <v>0</v>
      </c>
      <c r="AW473">
        <v>2</v>
      </c>
      <c r="AX473">
        <v>16689075</v>
      </c>
      <c r="AY473">
        <v>1</v>
      </c>
      <c r="AZ473">
        <v>0</v>
      </c>
      <c r="BA473">
        <v>456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Y473*Source!I208</f>
        <v>4.7465E-2</v>
      </c>
      <c r="CY473">
        <f>AA473</f>
        <v>4294</v>
      </c>
      <c r="CZ473">
        <f>AE473</f>
        <v>4294</v>
      </c>
      <c r="DA473">
        <f>AI473</f>
        <v>1</v>
      </c>
      <c r="DB473">
        <v>0</v>
      </c>
    </row>
    <row r="474" spans="1:106" x14ac:dyDescent="0.2">
      <c r="A474">
        <f>ROW(Source!A209)</f>
        <v>209</v>
      </c>
      <c r="B474">
        <v>16688586</v>
      </c>
      <c r="C474">
        <v>16689058</v>
      </c>
      <c r="D474">
        <v>15435609</v>
      </c>
      <c r="E474">
        <v>1</v>
      </c>
      <c r="F474">
        <v>1</v>
      </c>
      <c r="G474">
        <v>1</v>
      </c>
      <c r="H474">
        <v>1</v>
      </c>
      <c r="I474" t="s">
        <v>1271</v>
      </c>
      <c r="J474" t="s">
        <v>6</v>
      </c>
      <c r="K474" t="s">
        <v>1272</v>
      </c>
      <c r="L474">
        <v>1191</v>
      </c>
      <c r="N474">
        <v>1013</v>
      </c>
      <c r="O474" t="s">
        <v>1090</v>
      </c>
      <c r="P474" t="s">
        <v>1090</v>
      </c>
      <c r="Q474">
        <v>1</v>
      </c>
      <c r="W474">
        <v>0</v>
      </c>
      <c r="X474">
        <v>-814890593</v>
      </c>
      <c r="Y474">
        <v>61.984999999999992</v>
      </c>
      <c r="AA474">
        <v>0</v>
      </c>
      <c r="AB474">
        <v>0</v>
      </c>
      <c r="AC474">
        <v>0</v>
      </c>
      <c r="AD474">
        <v>63.96</v>
      </c>
      <c r="AE474">
        <v>0</v>
      </c>
      <c r="AF474">
        <v>0</v>
      </c>
      <c r="AG474">
        <v>0</v>
      </c>
      <c r="AH474">
        <v>8.9700000000000006</v>
      </c>
      <c r="AI474">
        <v>1</v>
      </c>
      <c r="AJ474">
        <v>1</v>
      </c>
      <c r="AK474">
        <v>1</v>
      </c>
      <c r="AL474">
        <v>7.13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</v>
      </c>
      <c r="AT474">
        <v>53.9</v>
      </c>
      <c r="AU474" t="s">
        <v>97</v>
      </c>
      <c r="AV474">
        <v>1</v>
      </c>
      <c r="AW474">
        <v>2</v>
      </c>
      <c r="AX474">
        <v>16689068</v>
      </c>
      <c r="AY474">
        <v>1</v>
      </c>
      <c r="AZ474">
        <v>0</v>
      </c>
      <c r="BA474">
        <v>457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Y474*Source!I209</f>
        <v>53.493054999999991</v>
      </c>
      <c r="CY474">
        <f>AD474</f>
        <v>63.96</v>
      </c>
      <c r="CZ474">
        <f>AH474</f>
        <v>8.9700000000000006</v>
      </c>
      <c r="DA474">
        <f>AL474</f>
        <v>7.13</v>
      </c>
      <c r="DB474">
        <v>0</v>
      </c>
    </row>
    <row r="475" spans="1:106" x14ac:dyDescent="0.2">
      <c r="A475">
        <f>ROW(Source!A209)</f>
        <v>209</v>
      </c>
      <c r="B475">
        <v>16688586</v>
      </c>
      <c r="C475">
        <v>16689058</v>
      </c>
      <c r="D475">
        <v>15430395</v>
      </c>
      <c r="E475">
        <v>1</v>
      </c>
      <c r="F475">
        <v>1</v>
      </c>
      <c r="G475">
        <v>1</v>
      </c>
      <c r="H475">
        <v>1</v>
      </c>
      <c r="I475" t="s">
        <v>1091</v>
      </c>
      <c r="J475" t="s">
        <v>6</v>
      </c>
      <c r="K475" t="s">
        <v>1092</v>
      </c>
      <c r="L475">
        <v>1191</v>
      </c>
      <c r="N475">
        <v>1013</v>
      </c>
      <c r="O475" t="s">
        <v>1090</v>
      </c>
      <c r="P475" t="s">
        <v>1090</v>
      </c>
      <c r="Q475">
        <v>1</v>
      </c>
      <c r="W475">
        <v>0</v>
      </c>
      <c r="X475">
        <v>-1417349443</v>
      </c>
      <c r="Y475">
        <v>0.18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7.13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0.18</v>
      </c>
      <c r="AU475" t="s">
        <v>6</v>
      </c>
      <c r="AV475">
        <v>2</v>
      </c>
      <c r="AW475">
        <v>2</v>
      </c>
      <c r="AX475">
        <v>16689069</v>
      </c>
      <c r="AY475">
        <v>1</v>
      </c>
      <c r="AZ475">
        <v>2048</v>
      </c>
      <c r="BA475">
        <v>458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Y475*Source!I209</f>
        <v>0.15534000000000001</v>
      </c>
      <c r="CY475">
        <f>AD475</f>
        <v>0</v>
      </c>
      <c r="CZ475">
        <f>AH475</f>
        <v>0</v>
      </c>
      <c r="DA475">
        <f>AL475</f>
        <v>1</v>
      </c>
      <c r="DB475">
        <v>0</v>
      </c>
    </row>
    <row r="476" spans="1:106" x14ac:dyDescent="0.2">
      <c r="A476">
        <f>ROW(Source!A209)</f>
        <v>209</v>
      </c>
      <c r="B476">
        <v>16688586</v>
      </c>
      <c r="C476">
        <v>16689058</v>
      </c>
      <c r="D476">
        <v>15247974</v>
      </c>
      <c r="E476">
        <v>1</v>
      </c>
      <c r="F476">
        <v>1</v>
      </c>
      <c r="G476">
        <v>1</v>
      </c>
      <c r="H476">
        <v>2</v>
      </c>
      <c r="I476" t="s">
        <v>1093</v>
      </c>
      <c r="J476" t="s">
        <v>1094</v>
      </c>
      <c r="K476" t="s">
        <v>1095</v>
      </c>
      <c r="L476">
        <v>1368</v>
      </c>
      <c r="N476">
        <v>1011</v>
      </c>
      <c r="O476" t="s">
        <v>1096</v>
      </c>
      <c r="P476" t="s">
        <v>1096</v>
      </c>
      <c r="Q476">
        <v>1</v>
      </c>
      <c r="W476">
        <v>0</v>
      </c>
      <c r="X476">
        <v>1188625873</v>
      </c>
      <c r="Y476">
        <v>2.5000000000000001E-2</v>
      </c>
      <c r="AA476">
        <v>0</v>
      </c>
      <c r="AB476">
        <v>222.88</v>
      </c>
      <c r="AC476">
        <v>13.5</v>
      </c>
      <c r="AD476">
        <v>0</v>
      </c>
      <c r="AE476">
        <v>0</v>
      </c>
      <c r="AF476">
        <v>31.26</v>
      </c>
      <c r="AG476">
        <v>13.5</v>
      </c>
      <c r="AH476">
        <v>0</v>
      </c>
      <c r="AI476">
        <v>1</v>
      </c>
      <c r="AJ476">
        <v>7.13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6</v>
      </c>
      <c r="AT476">
        <v>0.02</v>
      </c>
      <c r="AU476" t="s">
        <v>96</v>
      </c>
      <c r="AV476">
        <v>0</v>
      </c>
      <c r="AW476">
        <v>2</v>
      </c>
      <c r="AX476">
        <v>16689070</v>
      </c>
      <c r="AY476">
        <v>1</v>
      </c>
      <c r="AZ476">
        <v>0</v>
      </c>
      <c r="BA476">
        <v>459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Y476*Source!I209</f>
        <v>2.1575E-2</v>
      </c>
      <c r="CY476">
        <f>AB476</f>
        <v>222.88</v>
      </c>
      <c r="CZ476">
        <f>AF476</f>
        <v>31.26</v>
      </c>
      <c r="DA476">
        <f>AJ476</f>
        <v>7.13</v>
      </c>
      <c r="DB476">
        <v>0</v>
      </c>
    </row>
    <row r="477" spans="1:106" x14ac:dyDescent="0.2">
      <c r="A477">
        <f>ROW(Source!A209)</f>
        <v>209</v>
      </c>
      <c r="B477">
        <v>16688586</v>
      </c>
      <c r="C477">
        <v>16689058</v>
      </c>
      <c r="D477">
        <v>15249073</v>
      </c>
      <c r="E477">
        <v>1</v>
      </c>
      <c r="F477">
        <v>1</v>
      </c>
      <c r="G477">
        <v>1</v>
      </c>
      <c r="H477">
        <v>2</v>
      </c>
      <c r="I477" t="s">
        <v>1099</v>
      </c>
      <c r="J477" t="s">
        <v>1100</v>
      </c>
      <c r="K477" t="s">
        <v>1101</v>
      </c>
      <c r="L477">
        <v>1368</v>
      </c>
      <c r="N477">
        <v>1011</v>
      </c>
      <c r="O477" t="s">
        <v>1096</v>
      </c>
      <c r="P477" t="s">
        <v>1096</v>
      </c>
      <c r="Q477">
        <v>1</v>
      </c>
      <c r="W477">
        <v>0</v>
      </c>
      <c r="X477">
        <v>1372534845</v>
      </c>
      <c r="Y477">
        <v>0.2</v>
      </c>
      <c r="AA477">
        <v>0</v>
      </c>
      <c r="AB477">
        <v>468.51</v>
      </c>
      <c r="AC477">
        <v>11.6</v>
      </c>
      <c r="AD477">
        <v>0</v>
      </c>
      <c r="AE477">
        <v>0</v>
      </c>
      <c r="AF477">
        <v>65.709999999999994</v>
      </c>
      <c r="AG477">
        <v>11.6</v>
      </c>
      <c r="AH477">
        <v>0</v>
      </c>
      <c r="AI477">
        <v>1</v>
      </c>
      <c r="AJ477">
        <v>7.13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6</v>
      </c>
      <c r="AT477">
        <v>0.16</v>
      </c>
      <c r="AU477" t="s">
        <v>96</v>
      </c>
      <c r="AV477">
        <v>0</v>
      </c>
      <c r="AW477">
        <v>2</v>
      </c>
      <c r="AX477">
        <v>16689071</v>
      </c>
      <c r="AY477">
        <v>1</v>
      </c>
      <c r="AZ477">
        <v>0</v>
      </c>
      <c r="BA477">
        <v>460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Y477*Source!I209</f>
        <v>0.1726</v>
      </c>
      <c r="CY477">
        <f>AB477</f>
        <v>468.51</v>
      </c>
      <c r="CZ477">
        <f>AF477</f>
        <v>65.709999999999994</v>
      </c>
      <c r="DA477">
        <f>AJ477</f>
        <v>7.13</v>
      </c>
      <c r="DB477">
        <v>0</v>
      </c>
    </row>
    <row r="478" spans="1:106" x14ac:dyDescent="0.2">
      <c r="A478">
        <f>ROW(Source!A209)</f>
        <v>209</v>
      </c>
      <c r="B478">
        <v>16688586</v>
      </c>
      <c r="C478">
        <v>16689058</v>
      </c>
      <c r="D478">
        <v>15170682</v>
      </c>
      <c r="E478">
        <v>1</v>
      </c>
      <c r="F478">
        <v>1</v>
      </c>
      <c r="G478">
        <v>1</v>
      </c>
      <c r="H478">
        <v>3</v>
      </c>
      <c r="I478" t="s">
        <v>1147</v>
      </c>
      <c r="J478" t="s">
        <v>1148</v>
      </c>
      <c r="K478" t="s">
        <v>1149</v>
      </c>
      <c r="L478">
        <v>1327</v>
      </c>
      <c r="N478">
        <v>1005</v>
      </c>
      <c r="O478" t="s">
        <v>181</v>
      </c>
      <c r="P478" t="s">
        <v>181</v>
      </c>
      <c r="Q478">
        <v>1</v>
      </c>
      <c r="W478">
        <v>0</v>
      </c>
      <c r="X478">
        <v>-1987926685</v>
      </c>
      <c r="Y478">
        <v>0.84</v>
      </c>
      <c r="AA478">
        <v>515.64</v>
      </c>
      <c r="AB478">
        <v>0</v>
      </c>
      <c r="AC478">
        <v>0</v>
      </c>
      <c r="AD478">
        <v>0</v>
      </c>
      <c r="AE478">
        <v>72.319999999999993</v>
      </c>
      <c r="AF478">
        <v>0</v>
      </c>
      <c r="AG478">
        <v>0</v>
      </c>
      <c r="AH478">
        <v>0</v>
      </c>
      <c r="AI478">
        <v>7.13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0.84</v>
      </c>
      <c r="AU478" t="s">
        <v>6</v>
      </c>
      <c r="AV478">
        <v>0</v>
      </c>
      <c r="AW478">
        <v>2</v>
      </c>
      <c r="AX478">
        <v>16689072</v>
      </c>
      <c r="AY478">
        <v>1</v>
      </c>
      <c r="AZ478">
        <v>0</v>
      </c>
      <c r="BA478">
        <v>461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Y478*Source!I209</f>
        <v>0.72492000000000001</v>
      </c>
      <c r="CY478">
        <f>AA478</f>
        <v>515.64</v>
      </c>
      <c r="CZ478">
        <f>AE478</f>
        <v>72.319999999999993</v>
      </c>
      <c r="DA478">
        <f>AI478</f>
        <v>7.13</v>
      </c>
      <c r="DB478">
        <v>0</v>
      </c>
    </row>
    <row r="479" spans="1:106" x14ac:dyDescent="0.2">
      <c r="A479">
        <f>ROW(Source!A209)</f>
        <v>209</v>
      </c>
      <c r="B479">
        <v>16688586</v>
      </c>
      <c r="C479">
        <v>16689058</v>
      </c>
      <c r="D479">
        <v>15171018</v>
      </c>
      <c r="E479">
        <v>1</v>
      </c>
      <c r="F479">
        <v>1</v>
      </c>
      <c r="G479">
        <v>1</v>
      </c>
      <c r="H479">
        <v>3</v>
      </c>
      <c r="I479" t="s">
        <v>1128</v>
      </c>
      <c r="J479" t="s">
        <v>1129</v>
      </c>
      <c r="K479" t="s">
        <v>1130</v>
      </c>
      <c r="L479">
        <v>1346</v>
      </c>
      <c r="N479">
        <v>1009</v>
      </c>
      <c r="O479" t="s">
        <v>90</v>
      </c>
      <c r="P479" t="s">
        <v>90</v>
      </c>
      <c r="Q479">
        <v>1</v>
      </c>
      <c r="W479">
        <v>0</v>
      </c>
      <c r="X479">
        <v>813963326</v>
      </c>
      <c r="Y479">
        <v>0.31</v>
      </c>
      <c r="AA479">
        <v>12.98</v>
      </c>
      <c r="AB479">
        <v>0</v>
      </c>
      <c r="AC479">
        <v>0</v>
      </c>
      <c r="AD479">
        <v>0</v>
      </c>
      <c r="AE479">
        <v>1.82</v>
      </c>
      <c r="AF479">
        <v>0</v>
      </c>
      <c r="AG479">
        <v>0</v>
      </c>
      <c r="AH479">
        <v>0</v>
      </c>
      <c r="AI479">
        <v>7.13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0.31</v>
      </c>
      <c r="AU479" t="s">
        <v>6</v>
      </c>
      <c r="AV479">
        <v>0</v>
      </c>
      <c r="AW479">
        <v>2</v>
      </c>
      <c r="AX479">
        <v>16689073</v>
      </c>
      <c r="AY479">
        <v>1</v>
      </c>
      <c r="AZ479">
        <v>0</v>
      </c>
      <c r="BA479">
        <v>462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Y479*Source!I209</f>
        <v>0.26752999999999999</v>
      </c>
      <c r="CY479">
        <f>AA479</f>
        <v>12.98</v>
      </c>
      <c r="CZ479">
        <f>AE479</f>
        <v>1.82</v>
      </c>
      <c r="DA479">
        <f>AI479</f>
        <v>7.13</v>
      </c>
      <c r="DB479">
        <v>0</v>
      </c>
    </row>
    <row r="480" spans="1:106" x14ac:dyDescent="0.2">
      <c r="A480">
        <f>ROW(Source!A209)</f>
        <v>209</v>
      </c>
      <c r="B480">
        <v>16688586</v>
      </c>
      <c r="C480">
        <v>16689058</v>
      </c>
      <c r="D480">
        <v>15163054</v>
      </c>
      <c r="E480">
        <v>17</v>
      </c>
      <c r="F480">
        <v>1</v>
      </c>
      <c r="G480">
        <v>1</v>
      </c>
      <c r="H480">
        <v>3</v>
      </c>
      <c r="I480" t="s">
        <v>126</v>
      </c>
      <c r="J480" t="s">
        <v>6</v>
      </c>
      <c r="K480" t="s">
        <v>346</v>
      </c>
      <c r="L480">
        <v>1348</v>
      </c>
      <c r="N480">
        <v>1009</v>
      </c>
      <c r="O480" t="s">
        <v>86</v>
      </c>
      <c r="P480" t="s">
        <v>86</v>
      </c>
      <c r="Q480">
        <v>1000</v>
      </c>
      <c r="W480">
        <v>0</v>
      </c>
      <c r="X480">
        <v>1891904026</v>
      </c>
      <c r="Y480">
        <v>6.9000000000000006E-2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7.13</v>
      </c>
      <c r="AJ480">
        <v>1</v>
      </c>
      <c r="AK480">
        <v>1</v>
      </c>
      <c r="AL480">
        <v>1</v>
      </c>
      <c r="AN480">
        <v>0</v>
      </c>
      <c r="AO480">
        <v>0</v>
      </c>
      <c r="AP480">
        <v>0</v>
      </c>
      <c r="AQ480">
        <v>0</v>
      </c>
      <c r="AR480">
        <v>0</v>
      </c>
      <c r="AS480" t="s">
        <v>6</v>
      </c>
      <c r="AT480">
        <v>6.9000000000000006E-2</v>
      </c>
      <c r="AU480" t="s">
        <v>6</v>
      </c>
      <c r="AV480">
        <v>0</v>
      </c>
      <c r="AW480">
        <v>2</v>
      </c>
      <c r="AX480">
        <v>16689074</v>
      </c>
      <c r="AY480">
        <v>1</v>
      </c>
      <c r="AZ480">
        <v>0</v>
      </c>
      <c r="BA480">
        <v>463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Y480*Source!I209</f>
        <v>5.9547000000000003E-2</v>
      </c>
      <c r="CY480">
        <f>AA480</f>
        <v>0</v>
      </c>
      <c r="CZ480">
        <f>AE480</f>
        <v>0</v>
      </c>
      <c r="DA480">
        <f>AI480</f>
        <v>7.13</v>
      </c>
      <c r="DB480">
        <v>0</v>
      </c>
    </row>
    <row r="481" spans="1:106" x14ac:dyDescent="0.2">
      <c r="A481">
        <f>ROW(Source!A209)</f>
        <v>209</v>
      </c>
      <c r="B481">
        <v>16688586</v>
      </c>
      <c r="C481">
        <v>16689058</v>
      </c>
      <c r="D481">
        <v>15203251</v>
      </c>
      <c r="E481">
        <v>1</v>
      </c>
      <c r="F481">
        <v>1</v>
      </c>
      <c r="G481">
        <v>1</v>
      </c>
      <c r="H481">
        <v>3</v>
      </c>
      <c r="I481" t="s">
        <v>129</v>
      </c>
      <c r="J481" t="s">
        <v>131</v>
      </c>
      <c r="K481" t="s">
        <v>130</v>
      </c>
      <c r="L481">
        <v>1348</v>
      </c>
      <c r="N481">
        <v>1009</v>
      </c>
      <c r="O481" t="s">
        <v>86</v>
      </c>
      <c r="P481" t="s">
        <v>86</v>
      </c>
      <c r="Q481">
        <v>1000</v>
      </c>
      <c r="W481">
        <v>0</v>
      </c>
      <c r="X481">
        <v>763838732</v>
      </c>
      <c r="Y481">
        <v>6.9000000000000006E-2</v>
      </c>
      <c r="AA481">
        <v>54383.15</v>
      </c>
      <c r="AB481">
        <v>0</v>
      </c>
      <c r="AC481">
        <v>0</v>
      </c>
      <c r="AD481">
        <v>0</v>
      </c>
      <c r="AE481">
        <v>7627.37</v>
      </c>
      <c r="AF481">
        <v>0</v>
      </c>
      <c r="AG481">
        <v>0</v>
      </c>
      <c r="AH481">
        <v>0</v>
      </c>
      <c r="AI481">
        <v>7.13</v>
      </c>
      <c r="AJ481">
        <v>1</v>
      </c>
      <c r="AK481">
        <v>1</v>
      </c>
      <c r="AL481">
        <v>1</v>
      </c>
      <c r="AN481">
        <v>0</v>
      </c>
      <c r="AO481">
        <v>0</v>
      </c>
      <c r="AP481">
        <v>0</v>
      </c>
      <c r="AQ481">
        <v>0</v>
      </c>
      <c r="AR481">
        <v>0</v>
      </c>
      <c r="AS481" t="s">
        <v>6</v>
      </c>
      <c r="AT481">
        <v>6.9000000000000006E-2</v>
      </c>
      <c r="AU481" t="s">
        <v>6</v>
      </c>
      <c r="AV481">
        <v>0</v>
      </c>
      <c r="AW481">
        <v>1</v>
      </c>
      <c r="AX481">
        <v>-1</v>
      </c>
      <c r="AY481">
        <v>0</v>
      </c>
      <c r="AZ481">
        <v>0</v>
      </c>
      <c r="BA481" t="s">
        <v>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Y481*Source!I209</f>
        <v>5.9547000000000003E-2</v>
      </c>
      <c r="CY481">
        <f>AA481</f>
        <v>54383.15</v>
      </c>
      <c r="CZ481">
        <f>AE481</f>
        <v>7627.37</v>
      </c>
      <c r="DA481">
        <f>AI481</f>
        <v>7.13</v>
      </c>
      <c r="DB481">
        <v>0</v>
      </c>
    </row>
    <row r="482" spans="1:106" x14ac:dyDescent="0.2">
      <c r="A482">
        <f>ROW(Source!A209)</f>
        <v>209</v>
      </c>
      <c r="B482">
        <v>16688586</v>
      </c>
      <c r="C482">
        <v>16689058</v>
      </c>
      <c r="D482">
        <v>15204729</v>
      </c>
      <c r="E482">
        <v>1</v>
      </c>
      <c r="F482">
        <v>1</v>
      </c>
      <c r="G482">
        <v>1</v>
      </c>
      <c r="H482">
        <v>3</v>
      </c>
      <c r="I482" t="s">
        <v>1273</v>
      </c>
      <c r="J482" t="s">
        <v>1274</v>
      </c>
      <c r="K482" t="s">
        <v>1275</v>
      </c>
      <c r="L482">
        <v>1348</v>
      </c>
      <c r="N482">
        <v>1009</v>
      </c>
      <c r="O482" t="s">
        <v>86</v>
      </c>
      <c r="P482" t="s">
        <v>86</v>
      </c>
      <c r="Q482">
        <v>1000</v>
      </c>
      <c r="W482">
        <v>0</v>
      </c>
      <c r="X482">
        <v>-2084827333</v>
      </c>
      <c r="Y482">
        <v>5.5E-2</v>
      </c>
      <c r="AA482">
        <v>30616.22</v>
      </c>
      <c r="AB482">
        <v>0</v>
      </c>
      <c r="AC482">
        <v>0</v>
      </c>
      <c r="AD482">
        <v>0</v>
      </c>
      <c r="AE482">
        <v>4294</v>
      </c>
      <c r="AF482">
        <v>0</v>
      </c>
      <c r="AG482">
        <v>0</v>
      </c>
      <c r="AH482">
        <v>0</v>
      </c>
      <c r="AI482">
        <v>7.13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5.5E-2</v>
      </c>
      <c r="AU482" t="s">
        <v>6</v>
      </c>
      <c r="AV482">
        <v>0</v>
      </c>
      <c r="AW482">
        <v>2</v>
      </c>
      <c r="AX482">
        <v>16689075</v>
      </c>
      <c r="AY482">
        <v>1</v>
      </c>
      <c r="AZ482">
        <v>0</v>
      </c>
      <c r="BA482">
        <v>464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Y482*Source!I209</f>
        <v>4.7465E-2</v>
      </c>
      <c r="CY482">
        <f>AA482</f>
        <v>30616.22</v>
      </c>
      <c r="CZ482">
        <f>AE482</f>
        <v>4294</v>
      </c>
      <c r="DA482">
        <f>AI482</f>
        <v>7.13</v>
      </c>
      <c r="DB482">
        <v>0</v>
      </c>
    </row>
    <row r="483" spans="1:106" x14ac:dyDescent="0.2">
      <c r="A483">
        <f>ROW(Source!A214)</f>
        <v>214</v>
      </c>
      <c r="B483">
        <v>16688585</v>
      </c>
      <c r="C483">
        <v>16689888</v>
      </c>
      <c r="D483">
        <v>15438286</v>
      </c>
      <c r="E483">
        <v>1</v>
      </c>
      <c r="F483">
        <v>1</v>
      </c>
      <c r="G483">
        <v>1</v>
      </c>
      <c r="H483">
        <v>1</v>
      </c>
      <c r="I483" t="s">
        <v>1155</v>
      </c>
      <c r="J483" t="s">
        <v>6</v>
      </c>
      <c r="K483" t="s">
        <v>1156</v>
      </c>
      <c r="L483">
        <v>1191</v>
      </c>
      <c r="N483">
        <v>1013</v>
      </c>
      <c r="O483" t="s">
        <v>1090</v>
      </c>
      <c r="P483" t="s">
        <v>1090</v>
      </c>
      <c r="Q483">
        <v>1</v>
      </c>
      <c r="W483">
        <v>0</v>
      </c>
      <c r="X483">
        <v>-1027537862</v>
      </c>
      <c r="Y483">
        <v>262.2</v>
      </c>
      <c r="AA483">
        <v>0</v>
      </c>
      <c r="AB483">
        <v>0</v>
      </c>
      <c r="AC483">
        <v>0</v>
      </c>
      <c r="AD483">
        <v>9.18</v>
      </c>
      <c r="AE483">
        <v>0</v>
      </c>
      <c r="AF483">
        <v>0</v>
      </c>
      <c r="AG483">
        <v>0</v>
      </c>
      <c r="AH483">
        <v>9.18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6</v>
      </c>
      <c r="AT483">
        <v>228</v>
      </c>
      <c r="AU483" t="s">
        <v>97</v>
      </c>
      <c r="AV483">
        <v>1</v>
      </c>
      <c r="AW483">
        <v>2</v>
      </c>
      <c r="AX483">
        <v>16689900</v>
      </c>
      <c r="AY483">
        <v>1</v>
      </c>
      <c r="AZ483">
        <v>0</v>
      </c>
      <c r="BA483">
        <v>465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Y483*Source!I214</f>
        <v>85.005239999999986</v>
      </c>
      <c r="CY483">
        <f>AD483</f>
        <v>9.18</v>
      </c>
      <c r="CZ483">
        <f>AH483</f>
        <v>9.18</v>
      </c>
      <c r="DA483">
        <f>AL483</f>
        <v>1</v>
      </c>
      <c r="DB483">
        <v>0</v>
      </c>
    </row>
    <row r="484" spans="1:106" x14ac:dyDescent="0.2">
      <c r="A484">
        <f>ROW(Source!A214)</f>
        <v>214</v>
      </c>
      <c r="B484">
        <v>16688585</v>
      </c>
      <c r="C484">
        <v>16689888</v>
      </c>
      <c r="D484">
        <v>15430395</v>
      </c>
      <c r="E484">
        <v>1</v>
      </c>
      <c r="F484">
        <v>1</v>
      </c>
      <c r="G484">
        <v>1</v>
      </c>
      <c r="H484">
        <v>1</v>
      </c>
      <c r="I484" t="s">
        <v>1091</v>
      </c>
      <c r="J484" t="s">
        <v>6</v>
      </c>
      <c r="K484" t="s">
        <v>1092</v>
      </c>
      <c r="L484">
        <v>1191</v>
      </c>
      <c r="N484">
        <v>1013</v>
      </c>
      <c r="O484" t="s">
        <v>1090</v>
      </c>
      <c r="P484" t="s">
        <v>1090</v>
      </c>
      <c r="Q484">
        <v>1</v>
      </c>
      <c r="W484">
        <v>0</v>
      </c>
      <c r="X484">
        <v>-1417349443</v>
      </c>
      <c r="Y484">
        <v>0.86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0.86</v>
      </c>
      <c r="AU484" t="s">
        <v>6</v>
      </c>
      <c r="AV484">
        <v>2</v>
      </c>
      <c r="AW484">
        <v>2</v>
      </c>
      <c r="AX484">
        <v>16689901</v>
      </c>
      <c r="AY484">
        <v>1</v>
      </c>
      <c r="AZ484">
        <v>2048</v>
      </c>
      <c r="BA484">
        <v>466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Y484*Source!I214</f>
        <v>0.278812</v>
      </c>
      <c r="CY484">
        <f>AD484</f>
        <v>0</v>
      </c>
      <c r="CZ484">
        <f>AH484</f>
        <v>0</v>
      </c>
      <c r="DA484">
        <f>AL484</f>
        <v>1</v>
      </c>
      <c r="DB484">
        <v>0</v>
      </c>
    </row>
    <row r="485" spans="1:106" x14ac:dyDescent="0.2">
      <c r="A485">
        <f>ROW(Source!A214)</f>
        <v>214</v>
      </c>
      <c r="B485">
        <v>16688585</v>
      </c>
      <c r="C485">
        <v>16689888</v>
      </c>
      <c r="D485">
        <v>15247905</v>
      </c>
      <c r="E485">
        <v>1</v>
      </c>
      <c r="F485">
        <v>1</v>
      </c>
      <c r="G485">
        <v>1</v>
      </c>
      <c r="H485">
        <v>2</v>
      </c>
      <c r="I485" t="s">
        <v>1246</v>
      </c>
      <c r="J485" t="s">
        <v>1247</v>
      </c>
      <c r="K485" t="s">
        <v>1248</v>
      </c>
      <c r="L485">
        <v>1368</v>
      </c>
      <c r="N485">
        <v>1011</v>
      </c>
      <c r="O485" t="s">
        <v>1096</v>
      </c>
      <c r="P485" t="s">
        <v>1096</v>
      </c>
      <c r="Q485">
        <v>1</v>
      </c>
      <c r="W485">
        <v>0</v>
      </c>
      <c r="X485">
        <v>1225731627</v>
      </c>
      <c r="Y485">
        <v>6.25E-2</v>
      </c>
      <c r="AA485">
        <v>0</v>
      </c>
      <c r="AB485">
        <v>89.99</v>
      </c>
      <c r="AC485">
        <v>10.06</v>
      </c>
      <c r="AD485">
        <v>0</v>
      </c>
      <c r="AE485">
        <v>0</v>
      </c>
      <c r="AF485">
        <v>89.99</v>
      </c>
      <c r="AG485">
        <v>10.06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6</v>
      </c>
      <c r="AT485">
        <v>0.05</v>
      </c>
      <c r="AU485" t="s">
        <v>96</v>
      </c>
      <c r="AV485">
        <v>0</v>
      </c>
      <c r="AW485">
        <v>2</v>
      </c>
      <c r="AX485">
        <v>16689902</v>
      </c>
      <c r="AY485">
        <v>1</v>
      </c>
      <c r="AZ485">
        <v>0</v>
      </c>
      <c r="BA485">
        <v>467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Y485*Source!I214</f>
        <v>2.0262499999999999E-2</v>
      </c>
      <c r="CY485">
        <f>AB485</f>
        <v>89.99</v>
      </c>
      <c r="CZ485">
        <f>AF485</f>
        <v>89.99</v>
      </c>
      <c r="DA485">
        <f>AJ485</f>
        <v>1</v>
      </c>
      <c r="DB485">
        <v>0</v>
      </c>
    </row>
    <row r="486" spans="1:106" x14ac:dyDescent="0.2">
      <c r="A486">
        <f>ROW(Source!A214)</f>
        <v>214</v>
      </c>
      <c r="B486">
        <v>16688585</v>
      </c>
      <c r="C486">
        <v>16689888</v>
      </c>
      <c r="D486">
        <v>15247974</v>
      </c>
      <c r="E486">
        <v>1</v>
      </c>
      <c r="F486">
        <v>1</v>
      </c>
      <c r="G486">
        <v>1</v>
      </c>
      <c r="H486">
        <v>2</v>
      </c>
      <c r="I486" t="s">
        <v>1093</v>
      </c>
      <c r="J486" t="s">
        <v>1094</v>
      </c>
      <c r="K486" t="s">
        <v>1095</v>
      </c>
      <c r="L486">
        <v>1368</v>
      </c>
      <c r="N486">
        <v>1011</v>
      </c>
      <c r="O486" t="s">
        <v>1096</v>
      </c>
      <c r="P486" t="s">
        <v>1096</v>
      </c>
      <c r="Q486">
        <v>1</v>
      </c>
      <c r="W486">
        <v>0</v>
      </c>
      <c r="X486">
        <v>1188625873</v>
      </c>
      <c r="Y486">
        <v>1.0125000000000002</v>
      </c>
      <c r="AA486">
        <v>0</v>
      </c>
      <c r="AB486">
        <v>31.26</v>
      </c>
      <c r="AC486">
        <v>13.5</v>
      </c>
      <c r="AD486">
        <v>0</v>
      </c>
      <c r="AE486">
        <v>0</v>
      </c>
      <c r="AF486">
        <v>31.26</v>
      </c>
      <c r="AG486">
        <v>13.5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6</v>
      </c>
      <c r="AT486">
        <v>0.81</v>
      </c>
      <c r="AU486" t="s">
        <v>96</v>
      </c>
      <c r="AV486">
        <v>0</v>
      </c>
      <c r="AW486">
        <v>2</v>
      </c>
      <c r="AX486">
        <v>16689903</v>
      </c>
      <c r="AY486">
        <v>1</v>
      </c>
      <c r="AZ486">
        <v>0</v>
      </c>
      <c r="BA486">
        <v>468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Y486*Source!I214</f>
        <v>0.32825250000000006</v>
      </c>
      <c r="CY486">
        <f>AB486</f>
        <v>31.26</v>
      </c>
      <c r="CZ486">
        <f>AF486</f>
        <v>31.26</v>
      </c>
      <c r="DA486">
        <f>AJ486</f>
        <v>1</v>
      </c>
      <c r="DB486">
        <v>0</v>
      </c>
    </row>
    <row r="487" spans="1:106" x14ac:dyDescent="0.2">
      <c r="A487">
        <f>ROW(Source!A214)</f>
        <v>214</v>
      </c>
      <c r="B487">
        <v>16688585</v>
      </c>
      <c r="C487">
        <v>16689888</v>
      </c>
      <c r="D487">
        <v>15167286</v>
      </c>
      <c r="E487">
        <v>1</v>
      </c>
      <c r="F487">
        <v>1</v>
      </c>
      <c r="G487">
        <v>1</v>
      </c>
      <c r="H487">
        <v>3</v>
      </c>
      <c r="I487" t="s">
        <v>1184</v>
      </c>
      <c r="J487" t="s">
        <v>1185</v>
      </c>
      <c r="K487" t="s">
        <v>1186</v>
      </c>
      <c r="L487">
        <v>1339</v>
      </c>
      <c r="N487">
        <v>1007</v>
      </c>
      <c r="O487" t="s">
        <v>199</v>
      </c>
      <c r="P487" t="s">
        <v>199</v>
      </c>
      <c r="Q487">
        <v>1</v>
      </c>
      <c r="W487">
        <v>0</v>
      </c>
      <c r="X487">
        <v>-1660354250</v>
      </c>
      <c r="Y487">
        <v>0.46500000000000002</v>
      </c>
      <c r="AA487">
        <v>2.44</v>
      </c>
      <c r="AB487">
        <v>0</v>
      </c>
      <c r="AC487">
        <v>0</v>
      </c>
      <c r="AD487">
        <v>0</v>
      </c>
      <c r="AE487">
        <v>2.44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0.46500000000000002</v>
      </c>
      <c r="AU487" t="s">
        <v>6</v>
      </c>
      <c r="AV487">
        <v>0</v>
      </c>
      <c r="AW487">
        <v>2</v>
      </c>
      <c r="AX487">
        <v>16689904</v>
      </c>
      <c r="AY487">
        <v>1</v>
      </c>
      <c r="AZ487">
        <v>0</v>
      </c>
      <c r="BA487">
        <v>469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Y487*Source!I214</f>
        <v>0.150753</v>
      </c>
      <c r="CY487">
        <f t="shared" ref="CY487:CY493" si="36">AA487</f>
        <v>2.44</v>
      </c>
      <c r="CZ487">
        <f t="shared" ref="CZ487:CZ493" si="37">AE487</f>
        <v>2.44</v>
      </c>
      <c r="DA487">
        <f t="shared" ref="DA487:DA493" si="38">AI487</f>
        <v>1</v>
      </c>
      <c r="DB487">
        <v>0</v>
      </c>
    </row>
    <row r="488" spans="1:106" x14ac:dyDescent="0.2">
      <c r="A488">
        <f>ROW(Source!A214)</f>
        <v>214</v>
      </c>
      <c r="B488">
        <v>16688585</v>
      </c>
      <c r="C488">
        <v>16689888</v>
      </c>
      <c r="D488">
        <v>15167962</v>
      </c>
      <c r="E488">
        <v>1</v>
      </c>
      <c r="F488">
        <v>1</v>
      </c>
      <c r="G488">
        <v>1</v>
      </c>
      <c r="H488">
        <v>3</v>
      </c>
      <c r="I488" t="s">
        <v>1249</v>
      </c>
      <c r="J488" t="s">
        <v>1250</v>
      </c>
      <c r="K488" t="s">
        <v>1251</v>
      </c>
      <c r="L488">
        <v>1339</v>
      </c>
      <c r="N488">
        <v>1007</v>
      </c>
      <c r="O488" t="s">
        <v>199</v>
      </c>
      <c r="P488" t="s">
        <v>199</v>
      </c>
      <c r="Q488">
        <v>1</v>
      </c>
      <c r="W488">
        <v>0</v>
      </c>
      <c r="X488">
        <v>114057443</v>
      </c>
      <c r="Y488">
        <v>0.1</v>
      </c>
      <c r="AA488">
        <v>34.92</v>
      </c>
      <c r="AB488">
        <v>0</v>
      </c>
      <c r="AC488">
        <v>0</v>
      </c>
      <c r="AD488">
        <v>0</v>
      </c>
      <c r="AE488">
        <v>34.92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0.1</v>
      </c>
      <c r="AU488" t="s">
        <v>6</v>
      </c>
      <c r="AV488">
        <v>0</v>
      </c>
      <c r="AW488">
        <v>2</v>
      </c>
      <c r="AX488">
        <v>16689905</v>
      </c>
      <c r="AY488">
        <v>1</v>
      </c>
      <c r="AZ488">
        <v>0</v>
      </c>
      <c r="BA488">
        <v>470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Y488*Source!I214</f>
        <v>3.2419999999999997E-2</v>
      </c>
      <c r="CY488">
        <f t="shared" si="36"/>
        <v>34.92</v>
      </c>
      <c r="CZ488">
        <f t="shared" si="37"/>
        <v>34.92</v>
      </c>
      <c r="DA488">
        <f t="shared" si="38"/>
        <v>1</v>
      </c>
      <c r="DB488">
        <v>0</v>
      </c>
    </row>
    <row r="489" spans="1:106" x14ac:dyDescent="0.2">
      <c r="A489">
        <f>ROW(Source!A214)</f>
        <v>214</v>
      </c>
      <c r="B489">
        <v>16688585</v>
      </c>
      <c r="C489">
        <v>16689888</v>
      </c>
      <c r="D489">
        <v>15171018</v>
      </c>
      <c r="E489">
        <v>1</v>
      </c>
      <c r="F489">
        <v>1</v>
      </c>
      <c r="G489">
        <v>1</v>
      </c>
      <c r="H489">
        <v>3</v>
      </c>
      <c r="I489" t="s">
        <v>1128</v>
      </c>
      <c r="J489" t="s">
        <v>1129</v>
      </c>
      <c r="K489" t="s">
        <v>1130</v>
      </c>
      <c r="L489">
        <v>1346</v>
      </c>
      <c r="N489">
        <v>1009</v>
      </c>
      <c r="O489" t="s">
        <v>90</v>
      </c>
      <c r="P489" t="s">
        <v>90</v>
      </c>
      <c r="Q489">
        <v>1</v>
      </c>
      <c r="W489">
        <v>0</v>
      </c>
      <c r="X489">
        <v>813963326</v>
      </c>
      <c r="Y489">
        <v>0.5</v>
      </c>
      <c r="AA489">
        <v>1.82</v>
      </c>
      <c r="AB489">
        <v>0</v>
      </c>
      <c r="AC489">
        <v>0</v>
      </c>
      <c r="AD489">
        <v>0</v>
      </c>
      <c r="AE489">
        <v>1.82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0.5</v>
      </c>
      <c r="AU489" t="s">
        <v>6</v>
      </c>
      <c r="AV489">
        <v>0</v>
      </c>
      <c r="AW489">
        <v>2</v>
      </c>
      <c r="AX489">
        <v>16689906</v>
      </c>
      <c r="AY489">
        <v>1</v>
      </c>
      <c r="AZ489">
        <v>0</v>
      </c>
      <c r="BA489">
        <v>471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Y489*Source!I214</f>
        <v>0.16209999999999999</v>
      </c>
      <c r="CY489">
        <f t="shared" si="36"/>
        <v>1.82</v>
      </c>
      <c r="CZ489">
        <f t="shared" si="37"/>
        <v>1.82</v>
      </c>
      <c r="DA489">
        <f t="shared" si="38"/>
        <v>1</v>
      </c>
      <c r="DB489">
        <v>0</v>
      </c>
    </row>
    <row r="490" spans="1:106" x14ac:dyDescent="0.2">
      <c r="A490">
        <f>ROW(Source!A214)</f>
        <v>214</v>
      </c>
      <c r="B490">
        <v>16688585</v>
      </c>
      <c r="C490">
        <v>16689888</v>
      </c>
      <c r="D490">
        <v>15172039</v>
      </c>
      <c r="E490">
        <v>1</v>
      </c>
      <c r="F490">
        <v>1</v>
      </c>
      <c r="G490">
        <v>1</v>
      </c>
      <c r="H490">
        <v>3</v>
      </c>
      <c r="I490" t="s">
        <v>1279</v>
      </c>
      <c r="J490" t="s">
        <v>1280</v>
      </c>
      <c r="K490" t="s">
        <v>1281</v>
      </c>
      <c r="L490">
        <v>1348</v>
      </c>
      <c r="N490">
        <v>1009</v>
      </c>
      <c r="O490" t="s">
        <v>86</v>
      </c>
      <c r="P490" t="s">
        <v>86</v>
      </c>
      <c r="Q490">
        <v>1000</v>
      </c>
      <c r="W490">
        <v>0</v>
      </c>
      <c r="X490">
        <v>-1187323236</v>
      </c>
      <c r="Y490">
        <v>0.04</v>
      </c>
      <c r="AA490">
        <v>412</v>
      </c>
      <c r="AB490">
        <v>0</v>
      </c>
      <c r="AC490">
        <v>0</v>
      </c>
      <c r="AD490">
        <v>0</v>
      </c>
      <c r="AE490">
        <v>412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0.04</v>
      </c>
      <c r="AU490" t="s">
        <v>6</v>
      </c>
      <c r="AV490">
        <v>0</v>
      </c>
      <c r="AW490">
        <v>2</v>
      </c>
      <c r="AX490">
        <v>16689907</v>
      </c>
      <c r="AY490">
        <v>1</v>
      </c>
      <c r="AZ490">
        <v>0</v>
      </c>
      <c r="BA490">
        <v>472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Y490*Source!I214</f>
        <v>1.2968E-2</v>
      </c>
      <c r="CY490">
        <f t="shared" si="36"/>
        <v>412</v>
      </c>
      <c r="CZ490">
        <f t="shared" si="37"/>
        <v>412</v>
      </c>
      <c r="DA490">
        <f t="shared" si="38"/>
        <v>1</v>
      </c>
      <c r="DB490">
        <v>0</v>
      </c>
    </row>
    <row r="491" spans="1:106" x14ac:dyDescent="0.2">
      <c r="A491">
        <f>ROW(Source!A214)</f>
        <v>214</v>
      </c>
      <c r="B491">
        <v>16688585</v>
      </c>
      <c r="C491">
        <v>16689888</v>
      </c>
      <c r="D491">
        <v>15172844</v>
      </c>
      <c r="E491">
        <v>1</v>
      </c>
      <c r="F491">
        <v>1</v>
      </c>
      <c r="G491">
        <v>1</v>
      </c>
      <c r="H491">
        <v>3</v>
      </c>
      <c r="I491" t="s">
        <v>1282</v>
      </c>
      <c r="J491" t="s">
        <v>1283</v>
      </c>
      <c r="K491" t="s">
        <v>1284</v>
      </c>
      <c r="L491">
        <v>1339</v>
      </c>
      <c r="N491">
        <v>1007</v>
      </c>
      <c r="O491" t="s">
        <v>199</v>
      </c>
      <c r="P491" t="s">
        <v>199</v>
      </c>
      <c r="Q491">
        <v>1</v>
      </c>
      <c r="W491">
        <v>0</v>
      </c>
      <c r="X491">
        <v>2085773513</v>
      </c>
      <c r="Y491">
        <v>1.5</v>
      </c>
      <c r="AA491">
        <v>497</v>
      </c>
      <c r="AB491">
        <v>0</v>
      </c>
      <c r="AC491">
        <v>0</v>
      </c>
      <c r="AD491">
        <v>0</v>
      </c>
      <c r="AE491">
        <v>497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1.5</v>
      </c>
      <c r="AU491" t="s">
        <v>6</v>
      </c>
      <c r="AV491">
        <v>0</v>
      </c>
      <c r="AW491">
        <v>2</v>
      </c>
      <c r="AX491">
        <v>16689908</v>
      </c>
      <c r="AY491">
        <v>1</v>
      </c>
      <c r="AZ491">
        <v>0</v>
      </c>
      <c r="BA491">
        <v>473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Y491*Source!I214</f>
        <v>0.48629999999999995</v>
      </c>
      <c r="CY491">
        <f t="shared" si="36"/>
        <v>497</v>
      </c>
      <c r="CZ491">
        <f t="shared" si="37"/>
        <v>497</v>
      </c>
      <c r="DA491">
        <f t="shared" si="38"/>
        <v>1</v>
      </c>
      <c r="DB491">
        <v>0</v>
      </c>
    </row>
    <row r="492" spans="1:106" x14ac:dyDescent="0.2">
      <c r="A492">
        <f>ROW(Source!A214)</f>
        <v>214</v>
      </c>
      <c r="B492">
        <v>16688585</v>
      </c>
      <c r="C492">
        <v>16689888</v>
      </c>
      <c r="D492">
        <v>15186985</v>
      </c>
      <c r="E492">
        <v>1</v>
      </c>
      <c r="F492">
        <v>1</v>
      </c>
      <c r="G492">
        <v>1</v>
      </c>
      <c r="H492">
        <v>3</v>
      </c>
      <c r="I492" t="s">
        <v>366</v>
      </c>
      <c r="J492" t="s">
        <v>368</v>
      </c>
      <c r="K492" t="s">
        <v>367</v>
      </c>
      <c r="L492">
        <v>1327</v>
      </c>
      <c r="N492">
        <v>1005</v>
      </c>
      <c r="O492" t="s">
        <v>181</v>
      </c>
      <c r="P492" t="s">
        <v>181</v>
      </c>
      <c r="Q492">
        <v>1</v>
      </c>
      <c r="W492">
        <v>0</v>
      </c>
      <c r="X492">
        <v>-1231952768</v>
      </c>
      <c r="Y492">
        <v>100</v>
      </c>
      <c r="AA492">
        <v>108.12</v>
      </c>
      <c r="AB492">
        <v>0</v>
      </c>
      <c r="AC492">
        <v>0</v>
      </c>
      <c r="AD492">
        <v>0</v>
      </c>
      <c r="AE492">
        <v>108.12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0</v>
      </c>
      <c r="AP492">
        <v>0</v>
      </c>
      <c r="AQ492">
        <v>0</v>
      </c>
      <c r="AR492">
        <v>0</v>
      </c>
      <c r="AS492" t="s">
        <v>6</v>
      </c>
      <c r="AT492">
        <v>100</v>
      </c>
      <c r="AU492" t="s">
        <v>6</v>
      </c>
      <c r="AV492">
        <v>0</v>
      </c>
      <c r="AW492">
        <v>1</v>
      </c>
      <c r="AX492">
        <v>-1</v>
      </c>
      <c r="AY492">
        <v>0</v>
      </c>
      <c r="AZ492">
        <v>0</v>
      </c>
      <c r="BA492" t="s">
        <v>6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Y492*Source!I214</f>
        <v>32.42</v>
      </c>
      <c r="CY492">
        <f t="shared" si="36"/>
        <v>108.12</v>
      </c>
      <c r="CZ492">
        <f t="shared" si="37"/>
        <v>108.12</v>
      </c>
      <c r="DA492">
        <f t="shared" si="38"/>
        <v>1</v>
      </c>
      <c r="DB492">
        <v>0</v>
      </c>
    </row>
    <row r="493" spans="1:106" x14ac:dyDescent="0.2">
      <c r="A493">
        <f>ROW(Source!A214)</f>
        <v>214</v>
      </c>
      <c r="B493">
        <v>16688585</v>
      </c>
      <c r="C493">
        <v>16689888</v>
      </c>
      <c r="D493">
        <v>15162946</v>
      </c>
      <c r="E493">
        <v>17</v>
      </c>
      <c r="F493">
        <v>1</v>
      </c>
      <c r="G493">
        <v>1</v>
      </c>
      <c r="H493">
        <v>3</v>
      </c>
      <c r="I493" t="s">
        <v>363</v>
      </c>
      <c r="J493" t="s">
        <v>6</v>
      </c>
      <c r="K493" t="s">
        <v>364</v>
      </c>
      <c r="L493">
        <v>1327</v>
      </c>
      <c r="N493">
        <v>1005</v>
      </c>
      <c r="O493" t="s">
        <v>181</v>
      </c>
      <c r="P493" t="s">
        <v>181</v>
      </c>
      <c r="Q493">
        <v>1</v>
      </c>
      <c r="W493">
        <v>0</v>
      </c>
      <c r="X493">
        <v>1109111119</v>
      </c>
      <c r="Y493">
        <v>100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0</v>
      </c>
      <c r="AP493">
        <v>0</v>
      </c>
      <c r="AQ493">
        <v>0</v>
      </c>
      <c r="AR493">
        <v>0</v>
      </c>
      <c r="AS493" t="s">
        <v>6</v>
      </c>
      <c r="AT493">
        <v>100</v>
      </c>
      <c r="AU493" t="s">
        <v>6</v>
      </c>
      <c r="AV493">
        <v>0</v>
      </c>
      <c r="AW493">
        <v>2</v>
      </c>
      <c r="AX493">
        <v>16689909</v>
      </c>
      <c r="AY493">
        <v>1</v>
      </c>
      <c r="AZ493">
        <v>0</v>
      </c>
      <c r="BA493">
        <v>474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Y493*Source!I214</f>
        <v>32.42</v>
      </c>
      <c r="CY493">
        <f t="shared" si="36"/>
        <v>0</v>
      </c>
      <c r="CZ493">
        <f t="shared" si="37"/>
        <v>0</v>
      </c>
      <c r="DA493">
        <f t="shared" si="38"/>
        <v>1</v>
      </c>
      <c r="DB493">
        <v>0</v>
      </c>
    </row>
    <row r="494" spans="1:106" x14ac:dyDescent="0.2">
      <c r="A494">
        <f>ROW(Source!A215)</f>
        <v>215</v>
      </c>
      <c r="B494">
        <v>16688586</v>
      </c>
      <c r="C494">
        <v>16689888</v>
      </c>
      <c r="D494">
        <v>15438286</v>
      </c>
      <c r="E494">
        <v>1</v>
      </c>
      <c r="F494">
        <v>1</v>
      </c>
      <c r="G494">
        <v>1</v>
      </c>
      <c r="H494">
        <v>1</v>
      </c>
      <c r="I494" t="s">
        <v>1155</v>
      </c>
      <c r="J494" t="s">
        <v>6</v>
      </c>
      <c r="K494" t="s">
        <v>1156</v>
      </c>
      <c r="L494">
        <v>1191</v>
      </c>
      <c r="N494">
        <v>1013</v>
      </c>
      <c r="O494" t="s">
        <v>1090</v>
      </c>
      <c r="P494" t="s">
        <v>1090</v>
      </c>
      <c r="Q494">
        <v>1</v>
      </c>
      <c r="W494">
        <v>0</v>
      </c>
      <c r="X494">
        <v>-1027537862</v>
      </c>
      <c r="Y494">
        <v>262.2</v>
      </c>
      <c r="AA494">
        <v>0</v>
      </c>
      <c r="AB494">
        <v>0</v>
      </c>
      <c r="AC494">
        <v>0</v>
      </c>
      <c r="AD494">
        <v>65.45</v>
      </c>
      <c r="AE494">
        <v>0</v>
      </c>
      <c r="AF494">
        <v>0</v>
      </c>
      <c r="AG494">
        <v>0</v>
      </c>
      <c r="AH494">
        <v>9.18</v>
      </c>
      <c r="AI494">
        <v>1</v>
      </c>
      <c r="AJ494">
        <v>1</v>
      </c>
      <c r="AK494">
        <v>1</v>
      </c>
      <c r="AL494">
        <v>7.13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6</v>
      </c>
      <c r="AT494">
        <v>228</v>
      </c>
      <c r="AU494" t="s">
        <v>97</v>
      </c>
      <c r="AV494">
        <v>1</v>
      </c>
      <c r="AW494">
        <v>2</v>
      </c>
      <c r="AX494">
        <v>16689900</v>
      </c>
      <c r="AY494">
        <v>1</v>
      </c>
      <c r="AZ494">
        <v>0</v>
      </c>
      <c r="BA494">
        <v>475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Y494*Source!I215</f>
        <v>85.005239999999986</v>
      </c>
      <c r="CY494">
        <f>AD494</f>
        <v>65.45</v>
      </c>
      <c r="CZ494">
        <f>AH494</f>
        <v>9.18</v>
      </c>
      <c r="DA494">
        <f>AL494</f>
        <v>7.13</v>
      </c>
      <c r="DB494">
        <v>0</v>
      </c>
    </row>
    <row r="495" spans="1:106" x14ac:dyDescent="0.2">
      <c r="A495">
        <f>ROW(Source!A215)</f>
        <v>215</v>
      </c>
      <c r="B495">
        <v>16688586</v>
      </c>
      <c r="C495">
        <v>16689888</v>
      </c>
      <c r="D495">
        <v>15430395</v>
      </c>
      <c r="E495">
        <v>1</v>
      </c>
      <c r="F495">
        <v>1</v>
      </c>
      <c r="G495">
        <v>1</v>
      </c>
      <c r="H495">
        <v>1</v>
      </c>
      <c r="I495" t="s">
        <v>1091</v>
      </c>
      <c r="J495" t="s">
        <v>6</v>
      </c>
      <c r="K495" t="s">
        <v>1092</v>
      </c>
      <c r="L495">
        <v>1191</v>
      </c>
      <c r="N495">
        <v>1013</v>
      </c>
      <c r="O495" t="s">
        <v>1090</v>
      </c>
      <c r="P495" t="s">
        <v>1090</v>
      </c>
      <c r="Q495">
        <v>1</v>
      </c>
      <c r="W495">
        <v>0</v>
      </c>
      <c r="X495">
        <v>-1417349443</v>
      </c>
      <c r="Y495">
        <v>0.86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7.13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6</v>
      </c>
      <c r="AT495">
        <v>0.86</v>
      </c>
      <c r="AU495" t="s">
        <v>6</v>
      </c>
      <c r="AV495">
        <v>2</v>
      </c>
      <c r="AW495">
        <v>2</v>
      </c>
      <c r="AX495">
        <v>16689901</v>
      </c>
      <c r="AY495">
        <v>1</v>
      </c>
      <c r="AZ495">
        <v>2048</v>
      </c>
      <c r="BA495">
        <v>476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Y495*Source!I215</f>
        <v>0.278812</v>
      </c>
      <c r="CY495">
        <f>AD495</f>
        <v>0</v>
      </c>
      <c r="CZ495">
        <f>AH495</f>
        <v>0</v>
      </c>
      <c r="DA495">
        <f>AL495</f>
        <v>1</v>
      </c>
      <c r="DB495">
        <v>0</v>
      </c>
    </row>
    <row r="496" spans="1:106" x14ac:dyDescent="0.2">
      <c r="A496">
        <f>ROW(Source!A215)</f>
        <v>215</v>
      </c>
      <c r="B496">
        <v>16688586</v>
      </c>
      <c r="C496">
        <v>16689888</v>
      </c>
      <c r="D496">
        <v>15247905</v>
      </c>
      <c r="E496">
        <v>1</v>
      </c>
      <c r="F496">
        <v>1</v>
      </c>
      <c r="G496">
        <v>1</v>
      </c>
      <c r="H496">
        <v>2</v>
      </c>
      <c r="I496" t="s">
        <v>1246</v>
      </c>
      <c r="J496" t="s">
        <v>1247</v>
      </c>
      <c r="K496" t="s">
        <v>1248</v>
      </c>
      <c r="L496">
        <v>1368</v>
      </c>
      <c r="N496">
        <v>1011</v>
      </c>
      <c r="O496" t="s">
        <v>1096</v>
      </c>
      <c r="P496" t="s">
        <v>1096</v>
      </c>
      <c r="Q496">
        <v>1</v>
      </c>
      <c r="W496">
        <v>0</v>
      </c>
      <c r="X496">
        <v>1225731627</v>
      </c>
      <c r="Y496">
        <v>6.25E-2</v>
      </c>
      <c r="AA496">
        <v>0</v>
      </c>
      <c r="AB496">
        <v>641.63</v>
      </c>
      <c r="AC496">
        <v>10.06</v>
      </c>
      <c r="AD496">
        <v>0</v>
      </c>
      <c r="AE496">
        <v>0</v>
      </c>
      <c r="AF496">
        <v>89.99</v>
      </c>
      <c r="AG496">
        <v>10.06</v>
      </c>
      <c r="AH496">
        <v>0</v>
      </c>
      <c r="AI496">
        <v>1</v>
      </c>
      <c r="AJ496">
        <v>7.13</v>
      </c>
      <c r="AK496">
        <v>1</v>
      </c>
      <c r="AL496">
        <v>1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6</v>
      </c>
      <c r="AT496">
        <v>0.05</v>
      </c>
      <c r="AU496" t="s">
        <v>96</v>
      </c>
      <c r="AV496">
        <v>0</v>
      </c>
      <c r="AW496">
        <v>2</v>
      </c>
      <c r="AX496">
        <v>16689902</v>
      </c>
      <c r="AY496">
        <v>1</v>
      </c>
      <c r="AZ496">
        <v>0</v>
      </c>
      <c r="BA496">
        <v>477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Y496*Source!I215</f>
        <v>2.0262499999999999E-2</v>
      </c>
      <c r="CY496">
        <f>AB496</f>
        <v>641.63</v>
      </c>
      <c r="CZ496">
        <f>AF496</f>
        <v>89.99</v>
      </c>
      <c r="DA496">
        <f>AJ496</f>
        <v>7.13</v>
      </c>
      <c r="DB496">
        <v>0</v>
      </c>
    </row>
    <row r="497" spans="1:106" x14ac:dyDescent="0.2">
      <c r="A497">
        <f>ROW(Source!A215)</f>
        <v>215</v>
      </c>
      <c r="B497">
        <v>16688586</v>
      </c>
      <c r="C497">
        <v>16689888</v>
      </c>
      <c r="D497">
        <v>15247974</v>
      </c>
      <c r="E497">
        <v>1</v>
      </c>
      <c r="F497">
        <v>1</v>
      </c>
      <c r="G497">
        <v>1</v>
      </c>
      <c r="H497">
        <v>2</v>
      </c>
      <c r="I497" t="s">
        <v>1093</v>
      </c>
      <c r="J497" t="s">
        <v>1094</v>
      </c>
      <c r="K497" t="s">
        <v>1095</v>
      </c>
      <c r="L497">
        <v>1368</v>
      </c>
      <c r="N497">
        <v>1011</v>
      </c>
      <c r="O497" t="s">
        <v>1096</v>
      </c>
      <c r="P497" t="s">
        <v>1096</v>
      </c>
      <c r="Q497">
        <v>1</v>
      </c>
      <c r="W497">
        <v>0</v>
      </c>
      <c r="X497">
        <v>1188625873</v>
      </c>
      <c r="Y497">
        <v>1.0125000000000002</v>
      </c>
      <c r="AA497">
        <v>0</v>
      </c>
      <c r="AB497">
        <v>222.88</v>
      </c>
      <c r="AC497">
        <v>13.5</v>
      </c>
      <c r="AD497">
        <v>0</v>
      </c>
      <c r="AE497">
        <v>0</v>
      </c>
      <c r="AF497">
        <v>31.26</v>
      </c>
      <c r="AG497">
        <v>13.5</v>
      </c>
      <c r="AH497">
        <v>0</v>
      </c>
      <c r="AI497">
        <v>1</v>
      </c>
      <c r="AJ497">
        <v>7.13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6</v>
      </c>
      <c r="AT497">
        <v>0.81</v>
      </c>
      <c r="AU497" t="s">
        <v>96</v>
      </c>
      <c r="AV497">
        <v>0</v>
      </c>
      <c r="AW497">
        <v>2</v>
      </c>
      <c r="AX497">
        <v>16689903</v>
      </c>
      <c r="AY497">
        <v>1</v>
      </c>
      <c r="AZ497">
        <v>0</v>
      </c>
      <c r="BA497">
        <v>478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Y497*Source!I215</f>
        <v>0.32825250000000006</v>
      </c>
      <c r="CY497">
        <f>AB497</f>
        <v>222.88</v>
      </c>
      <c r="CZ497">
        <f>AF497</f>
        <v>31.26</v>
      </c>
      <c r="DA497">
        <f>AJ497</f>
        <v>7.13</v>
      </c>
      <c r="DB497">
        <v>0</v>
      </c>
    </row>
    <row r="498" spans="1:106" x14ac:dyDescent="0.2">
      <c r="A498">
        <f>ROW(Source!A215)</f>
        <v>215</v>
      </c>
      <c r="B498">
        <v>16688586</v>
      </c>
      <c r="C498">
        <v>16689888</v>
      </c>
      <c r="D498">
        <v>15167286</v>
      </c>
      <c r="E498">
        <v>1</v>
      </c>
      <c r="F498">
        <v>1</v>
      </c>
      <c r="G498">
        <v>1</v>
      </c>
      <c r="H498">
        <v>3</v>
      </c>
      <c r="I498" t="s">
        <v>1184</v>
      </c>
      <c r="J498" t="s">
        <v>1185</v>
      </c>
      <c r="K498" t="s">
        <v>1186</v>
      </c>
      <c r="L498">
        <v>1339</v>
      </c>
      <c r="N498">
        <v>1007</v>
      </c>
      <c r="O498" t="s">
        <v>199</v>
      </c>
      <c r="P498" t="s">
        <v>199</v>
      </c>
      <c r="Q498">
        <v>1</v>
      </c>
      <c r="W498">
        <v>0</v>
      </c>
      <c r="X498">
        <v>-1660354250</v>
      </c>
      <c r="Y498">
        <v>0.46500000000000002</v>
      </c>
      <c r="AA498">
        <v>17.399999999999999</v>
      </c>
      <c r="AB498">
        <v>0</v>
      </c>
      <c r="AC498">
        <v>0</v>
      </c>
      <c r="AD498">
        <v>0</v>
      </c>
      <c r="AE498">
        <v>2.44</v>
      </c>
      <c r="AF498">
        <v>0</v>
      </c>
      <c r="AG498">
        <v>0</v>
      </c>
      <c r="AH498">
        <v>0</v>
      </c>
      <c r="AI498">
        <v>7.13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0.46500000000000002</v>
      </c>
      <c r="AU498" t="s">
        <v>6</v>
      </c>
      <c r="AV498">
        <v>0</v>
      </c>
      <c r="AW498">
        <v>2</v>
      </c>
      <c r="AX498">
        <v>16689904</v>
      </c>
      <c r="AY498">
        <v>1</v>
      </c>
      <c r="AZ498">
        <v>0</v>
      </c>
      <c r="BA498">
        <v>479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Y498*Source!I215</f>
        <v>0.150753</v>
      </c>
      <c r="CY498">
        <f t="shared" ref="CY498:CY504" si="39">AA498</f>
        <v>17.399999999999999</v>
      </c>
      <c r="CZ498">
        <f t="shared" ref="CZ498:CZ504" si="40">AE498</f>
        <v>2.44</v>
      </c>
      <c r="DA498">
        <f t="shared" ref="DA498:DA504" si="41">AI498</f>
        <v>7.13</v>
      </c>
      <c r="DB498">
        <v>0</v>
      </c>
    </row>
    <row r="499" spans="1:106" x14ac:dyDescent="0.2">
      <c r="A499">
        <f>ROW(Source!A215)</f>
        <v>215</v>
      </c>
      <c r="B499">
        <v>16688586</v>
      </c>
      <c r="C499">
        <v>16689888</v>
      </c>
      <c r="D499">
        <v>15167962</v>
      </c>
      <c r="E499">
        <v>1</v>
      </c>
      <c r="F499">
        <v>1</v>
      </c>
      <c r="G499">
        <v>1</v>
      </c>
      <c r="H499">
        <v>3</v>
      </c>
      <c r="I499" t="s">
        <v>1249</v>
      </c>
      <c r="J499" t="s">
        <v>1250</v>
      </c>
      <c r="K499" t="s">
        <v>1251</v>
      </c>
      <c r="L499">
        <v>1339</v>
      </c>
      <c r="N499">
        <v>1007</v>
      </c>
      <c r="O499" t="s">
        <v>199</v>
      </c>
      <c r="P499" t="s">
        <v>199</v>
      </c>
      <c r="Q499">
        <v>1</v>
      </c>
      <c r="W499">
        <v>0</v>
      </c>
      <c r="X499">
        <v>114057443</v>
      </c>
      <c r="Y499">
        <v>0.1</v>
      </c>
      <c r="AA499">
        <v>248.98</v>
      </c>
      <c r="AB499">
        <v>0</v>
      </c>
      <c r="AC499">
        <v>0</v>
      </c>
      <c r="AD499">
        <v>0</v>
      </c>
      <c r="AE499">
        <v>34.92</v>
      </c>
      <c r="AF499">
        <v>0</v>
      </c>
      <c r="AG499">
        <v>0</v>
      </c>
      <c r="AH499">
        <v>0</v>
      </c>
      <c r="AI499">
        <v>7.13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6</v>
      </c>
      <c r="AT499">
        <v>0.1</v>
      </c>
      <c r="AU499" t="s">
        <v>6</v>
      </c>
      <c r="AV499">
        <v>0</v>
      </c>
      <c r="AW499">
        <v>2</v>
      </c>
      <c r="AX499">
        <v>16689905</v>
      </c>
      <c r="AY499">
        <v>1</v>
      </c>
      <c r="AZ499">
        <v>0</v>
      </c>
      <c r="BA499">
        <v>480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Y499*Source!I215</f>
        <v>3.2419999999999997E-2</v>
      </c>
      <c r="CY499">
        <f t="shared" si="39"/>
        <v>248.98</v>
      </c>
      <c r="CZ499">
        <f t="shared" si="40"/>
        <v>34.92</v>
      </c>
      <c r="DA499">
        <f t="shared" si="41"/>
        <v>7.13</v>
      </c>
      <c r="DB499">
        <v>0</v>
      </c>
    </row>
    <row r="500" spans="1:106" x14ac:dyDescent="0.2">
      <c r="A500">
        <f>ROW(Source!A215)</f>
        <v>215</v>
      </c>
      <c r="B500">
        <v>16688586</v>
      </c>
      <c r="C500">
        <v>16689888</v>
      </c>
      <c r="D500">
        <v>15171018</v>
      </c>
      <c r="E500">
        <v>1</v>
      </c>
      <c r="F500">
        <v>1</v>
      </c>
      <c r="G500">
        <v>1</v>
      </c>
      <c r="H500">
        <v>3</v>
      </c>
      <c r="I500" t="s">
        <v>1128</v>
      </c>
      <c r="J500" t="s">
        <v>1129</v>
      </c>
      <c r="K500" t="s">
        <v>1130</v>
      </c>
      <c r="L500">
        <v>1346</v>
      </c>
      <c r="N500">
        <v>1009</v>
      </c>
      <c r="O500" t="s">
        <v>90</v>
      </c>
      <c r="P500" t="s">
        <v>90</v>
      </c>
      <c r="Q500">
        <v>1</v>
      </c>
      <c r="W500">
        <v>0</v>
      </c>
      <c r="X500">
        <v>813963326</v>
      </c>
      <c r="Y500">
        <v>0.5</v>
      </c>
      <c r="AA500">
        <v>12.98</v>
      </c>
      <c r="AB500">
        <v>0</v>
      </c>
      <c r="AC500">
        <v>0</v>
      </c>
      <c r="AD500">
        <v>0</v>
      </c>
      <c r="AE500">
        <v>1.82</v>
      </c>
      <c r="AF500">
        <v>0</v>
      </c>
      <c r="AG500">
        <v>0</v>
      </c>
      <c r="AH500">
        <v>0</v>
      </c>
      <c r="AI500">
        <v>7.13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6</v>
      </c>
      <c r="AT500">
        <v>0.5</v>
      </c>
      <c r="AU500" t="s">
        <v>6</v>
      </c>
      <c r="AV500">
        <v>0</v>
      </c>
      <c r="AW500">
        <v>2</v>
      </c>
      <c r="AX500">
        <v>16689906</v>
      </c>
      <c r="AY500">
        <v>1</v>
      </c>
      <c r="AZ500">
        <v>0</v>
      </c>
      <c r="BA500">
        <v>481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Y500*Source!I215</f>
        <v>0.16209999999999999</v>
      </c>
      <c r="CY500">
        <f t="shared" si="39"/>
        <v>12.98</v>
      </c>
      <c r="CZ500">
        <f t="shared" si="40"/>
        <v>1.82</v>
      </c>
      <c r="DA500">
        <f t="shared" si="41"/>
        <v>7.13</v>
      </c>
      <c r="DB500">
        <v>0</v>
      </c>
    </row>
    <row r="501" spans="1:106" x14ac:dyDescent="0.2">
      <c r="A501">
        <f>ROW(Source!A215)</f>
        <v>215</v>
      </c>
      <c r="B501">
        <v>16688586</v>
      </c>
      <c r="C501">
        <v>16689888</v>
      </c>
      <c r="D501">
        <v>15172039</v>
      </c>
      <c r="E501">
        <v>1</v>
      </c>
      <c r="F501">
        <v>1</v>
      </c>
      <c r="G501">
        <v>1</v>
      </c>
      <c r="H501">
        <v>3</v>
      </c>
      <c r="I501" t="s">
        <v>1279</v>
      </c>
      <c r="J501" t="s">
        <v>1280</v>
      </c>
      <c r="K501" t="s">
        <v>1281</v>
      </c>
      <c r="L501">
        <v>1348</v>
      </c>
      <c r="N501">
        <v>1009</v>
      </c>
      <c r="O501" t="s">
        <v>86</v>
      </c>
      <c r="P501" t="s">
        <v>86</v>
      </c>
      <c r="Q501">
        <v>1000</v>
      </c>
      <c r="W501">
        <v>0</v>
      </c>
      <c r="X501">
        <v>-1187323236</v>
      </c>
      <c r="Y501">
        <v>0.04</v>
      </c>
      <c r="AA501">
        <v>2937.56</v>
      </c>
      <c r="AB501">
        <v>0</v>
      </c>
      <c r="AC501">
        <v>0</v>
      </c>
      <c r="AD501">
        <v>0</v>
      </c>
      <c r="AE501">
        <v>412</v>
      </c>
      <c r="AF501">
        <v>0</v>
      </c>
      <c r="AG501">
        <v>0</v>
      </c>
      <c r="AH501">
        <v>0</v>
      </c>
      <c r="AI501">
        <v>7.13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6</v>
      </c>
      <c r="AT501">
        <v>0.04</v>
      </c>
      <c r="AU501" t="s">
        <v>6</v>
      </c>
      <c r="AV501">
        <v>0</v>
      </c>
      <c r="AW501">
        <v>2</v>
      </c>
      <c r="AX501">
        <v>16689907</v>
      </c>
      <c r="AY501">
        <v>1</v>
      </c>
      <c r="AZ501">
        <v>0</v>
      </c>
      <c r="BA501">
        <v>482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Y501*Source!I215</f>
        <v>1.2968E-2</v>
      </c>
      <c r="CY501">
        <f t="shared" si="39"/>
        <v>2937.56</v>
      </c>
      <c r="CZ501">
        <f t="shared" si="40"/>
        <v>412</v>
      </c>
      <c r="DA501">
        <f t="shared" si="41"/>
        <v>7.13</v>
      </c>
      <c r="DB501">
        <v>0</v>
      </c>
    </row>
    <row r="502" spans="1:106" x14ac:dyDescent="0.2">
      <c r="A502">
        <f>ROW(Source!A215)</f>
        <v>215</v>
      </c>
      <c r="B502">
        <v>16688586</v>
      </c>
      <c r="C502">
        <v>16689888</v>
      </c>
      <c r="D502">
        <v>15172844</v>
      </c>
      <c r="E502">
        <v>1</v>
      </c>
      <c r="F502">
        <v>1</v>
      </c>
      <c r="G502">
        <v>1</v>
      </c>
      <c r="H502">
        <v>3</v>
      </c>
      <c r="I502" t="s">
        <v>1282</v>
      </c>
      <c r="J502" t="s">
        <v>1283</v>
      </c>
      <c r="K502" t="s">
        <v>1284</v>
      </c>
      <c r="L502">
        <v>1339</v>
      </c>
      <c r="N502">
        <v>1007</v>
      </c>
      <c r="O502" t="s">
        <v>199</v>
      </c>
      <c r="P502" t="s">
        <v>199</v>
      </c>
      <c r="Q502">
        <v>1</v>
      </c>
      <c r="W502">
        <v>0</v>
      </c>
      <c r="X502">
        <v>2085773513</v>
      </c>
      <c r="Y502">
        <v>1.5</v>
      </c>
      <c r="AA502">
        <v>3543.61</v>
      </c>
      <c r="AB502">
        <v>0</v>
      </c>
      <c r="AC502">
        <v>0</v>
      </c>
      <c r="AD502">
        <v>0</v>
      </c>
      <c r="AE502">
        <v>497</v>
      </c>
      <c r="AF502">
        <v>0</v>
      </c>
      <c r="AG502">
        <v>0</v>
      </c>
      <c r="AH502">
        <v>0</v>
      </c>
      <c r="AI502">
        <v>7.13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1.5</v>
      </c>
      <c r="AU502" t="s">
        <v>6</v>
      </c>
      <c r="AV502">
        <v>0</v>
      </c>
      <c r="AW502">
        <v>2</v>
      </c>
      <c r="AX502">
        <v>16689908</v>
      </c>
      <c r="AY502">
        <v>1</v>
      </c>
      <c r="AZ502">
        <v>0</v>
      </c>
      <c r="BA502">
        <v>483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Y502*Source!I215</f>
        <v>0.48629999999999995</v>
      </c>
      <c r="CY502">
        <f t="shared" si="39"/>
        <v>3543.61</v>
      </c>
      <c r="CZ502">
        <f t="shared" si="40"/>
        <v>497</v>
      </c>
      <c r="DA502">
        <f t="shared" si="41"/>
        <v>7.13</v>
      </c>
      <c r="DB502">
        <v>0</v>
      </c>
    </row>
    <row r="503" spans="1:106" x14ac:dyDescent="0.2">
      <c r="A503">
        <f>ROW(Source!A215)</f>
        <v>215</v>
      </c>
      <c r="B503">
        <v>16688586</v>
      </c>
      <c r="C503">
        <v>16689888</v>
      </c>
      <c r="D503">
        <v>15186985</v>
      </c>
      <c r="E503">
        <v>1</v>
      </c>
      <c r="F503">
        <v>1</v>
      </c>
      <c r="G503">
        <v>1</v>
      </c>
      <c r="H503">
        <v>3</v>
      </c>
      <c r="I503" t="s">
        <v>366</v>
      </c>
      <c r="J503" t="s">
        <v>368</v>
      </c>
      <c r="K503" t="s">
        <v>367</v>
      </c>
      <c r="L503">
        <v>1327</v>
      </c>
      <c r="N503">
        <v>1005</v>
      </c>
      <c r="O503" t="s">
        <v>181</v>
      </c>
      <c r="P503" t="s">
        <v>181</v>
      </c>
      <c r="Q503">
        <v>1</v>
      </c>
      <c r="W503">
        <v>0</v>
      </c>
      <c r="X503">
        <v>-1231952768</v>
      </c>
      <c r="Y503">
        <v>100</v>
      </c>
      <c r="AA503">
        <v>770.9</v>
      </c>
      <c r="AB503">
        <v>0</v>
      </c>
      <c r="AC503">
        <v>0</v>
      </c>
      <c r="AD503">
        <v>0</v>
      </c>
      <c r="AE503">
        <v>108.12</v>
      </c>
      <c r="AF503">
        <v>0</v>
      </c>
      <c r="AG503">
        <v>0</v>
      </c>
      <c r="AH503">
        <v>0</v>
      </c>
      <c r="AI503">
        <v>7.13</v>
      </c>
      <c r="AJ503">
        <v>1</v>
      </c>
      <c r="AK503">
        <v>1</v>
      </c>
      <c r="AL503">
        <v>1</v>
      </c>
      <c r="AN503">
        <v>0</v>
      </c>
      <c r="AO503">
        <v>0</v>
      </c>
      <c r="AP503">
        <v>0</v>
      </c>
      <c r="AQ503">
        <v>0</v>
      </c>
      <c r="AR503">
        <v>0</v>
      </c>
      <c r="AS503" t="s">
        <v>6</v>
      </c>
      <c r="AT503">
        <v>100</v>
      </c>
      <c r="AU503" t="s">
        <v>6</v>
      </c>
      <c r="AV503">
        <v>0</v>
      </c>
      <c r="AW503">
        <v>1</v>
      </c>
      <c r="AX503">
        <v>-1</v>
      </c>
      <c r="AY503">
        <v>0</v>
      </c>
      <c r="AZ503">
        <v>0</v>
      </c>
      <c r="BA503" t="s">
        <v>6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Y503*Source!I215</f>
        <v>32.42</v>
      </c>
      <c r="CY503">
        <f t="shared" si="39"/>
        <v>770.9</v>
      </c>
      <c r="CZ503">
        <f t="shared" si="40"/>
        <v>108.12</v>
      </c>
      <c r="DA503">
        <f t="shared" si="41"/>
        <v>7.13</v>
      </c>
      <c r="DB503">
        <v>0</v>
      </c>
    </row>
    <row r="504" spans="1:106" x14ac:dyDescent="0.2">
      <c r="A504">
        <f>ROW(Source!A215)</f>
        <v>215</v>
      </c>
      <c r="B504">
        <v>16688586</v>
      </c>
      <c r="C504">
        <v>16689888</v>
      </c>
      <c r="D504">
        <v>15162946</v>
      </c>
      <c r="E504">
        <v>17</v>
      </c>
      <c r="F504">
        <v>1</v>
      </c>
      <c r="G504">
        <v>1</v>
      </c>
      <c r="H504">
        <v>3</v>
      </c>
      <c r="I504" t="s">
        <v>363</v>
      </c>
      <c r="J504" t="s">
        <v>6</v>
      </c>
      <c r="K504" t="s">
        <v>364</v>
      </c>
      <c r="L504">
        <v>1327</v>
      </c>
      <c r="N504">
        <v>1005</v>
      </c>
      <c r="O504" t="s">
        <v>181</v>
      </c>
      <c r="P504" t="s">
        <v>181</v>
      </c>
      <c r="Q504">
        <v>1</v>
      </c>
      <c r="W504">
        <v>0</v>
      </c>
      <c r="X504">
        <v>1109111119</v>
      </c>
      <c r="Y504">
        <v>100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7.13</v>
      </c>
      <c r="AJ504">
        <v>1</v>
      </c>
      <c r="AK504">
        <v>1</v>
      </c>
      <c r="AL504">
        <v>1</v>
      </c>
      <c r="AN504">
        <v>0</v>
      </c>
      <c r="AO504">
        <v>0</v>
      </c>
      <c r="AP504">
        <v>0</v>
      </c>
      <c r="AQ504">
        <v>0</v>
      </c>
      <c r="AR504">
        <v>0</v>
      </c>
      <c r="AS504" t="s">
        <v>6</v>
      </c>
      <c r="AT504">
        <v>100</v>
      </c>
      <c r="AU504" t="s">
        <v>6</v>
      </c>
      <c r="AV504">
        <v>0</v>
      </c>
      <c r="AW504">
        <v>2</v>
      </c>
      <c r="AX504">
        <v>16689909</v>
      </c>
      <c r="AY504">
        <v>1</v>
      </c>
      <c r="AZ504">
        <v>0</v>
      </c>
      <c r="BA504">
        <v>484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Y504*Source!I215</f>
        <v>32.42</v>
      </c>
      <c r="CY504">
        <f t="shared" si="39"/>
        <v>0</v>
      </c>
      <c r="CZ504">
        <f t="shared" si="40"/>
        <v>0</v>
      </c>
      <c r="DA504">
        <f t="shared" si="41"/>
        <v>7.13</v>
      </c>
      <c r="DB504">
        <v>0</v>
      </c>
    </row>
    <row r="505" spans="1:106" x14ac:dyDescent="0.2">
      <c r="A505">
        <f>ROW(Source!A254)</f>
        <v>254</v>
      </c>
      <c r="B505">
        <v>16688585</v>
      </c>
      <c r="C505">
        <v>16689913</v>
      </c>
      <c r="D505">
        <v>15430517</v>
      </c>
      <c r="E505">
        <v>1</v>
      </c>
      <c r="F505">
        <v>1</v>
      </c>
      <c r="G505">
        <v>1</v>
      </c>
      <c r="H505">
        <v>1</v>
      </c>
      <c r="I505" t="s">
        <v>1113</v>
      </c>
      <c r="J505" t="s">
        <v>6</v>
      </c>
      <c r="K505" t="s">
        <v>1114</v>
      </c>
      <c r="L505">
        <v>1191</v>
      </c>
      <c r="N505">
        <v>1013</v>
      </c>
      <c r="O505" t="s">
        <v>1090</v>
      </c>
      <c r="P505" t="s">
        <v>1090</v>
      </c>
      <c r="Q505">
        <v>1</v>
      </c>
      <c r="W505">
        <v>0</v>
      </c>
      <c r="X505">
        <v>735429535</v>
      </c>
      <c r="Y505">
        <v>9.64</v>
      </c>
      <c r="AA505">
        <v>0</v>
      </c>
      <c r="AB505">
        <v>0</v>
      </c>
      <c r="AC505">
        <v>0</v>
      </c>
      <c r="AD505">
        <v>7.8</v>
      </c>
      <c r="AE505">
        <v>0</v>
      </c>
      <c r="AF505">
        <v>0</v>
      </c>
      <c r="AG505">
        <v>0</v>
      </c>
      <c r="AH505">
        <v>7.8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6</v>
      </c>
      <c r="AT505">
        <v>9.64</v>
      </c>
      <c r="AU505" t="s">
        <v>6</v>
      </c>
      <c r="AV505">
        <v>1</v>
      </c>
      <c r="AW505">
        <v>2</v>
      </c>
      <c r="AX505">
        <v>16689914</v>
      </c>
      <c r="AY505">
        <v>1</v>
      </c>
      <c r="AZ505">
        <v>0</v>
      </c>
      <c r="BA505">
        <v>485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Y505*Source!I254</f>
        <v>1.3496000000000001</v>
      </c>
      <c r="CY505">
        <f>AD505</f>
        <v>7.8</v>
      </c>
      <c r="CZ505">
        <f>AH505</f>
        <v>7.8</v>
      </c>
      <c r="DA505">
        <f>AL505</f>
        <v>1</v>
      </c>
      <c r="DB505">
        <v>0</v>
      </c>
    </row>
    <row r="506" spans="1:106" x14ac:dyDescent="0.2">
      <c r="A506">
        <f>ROW(Source!A254)</f>
        <v>254</v>
      </c>
      <c r="B506">
        <v>16688585</v>
      </c>
      <c r="C506">
        <v>16689913</v>
      </c>
      <c r="D506">
        <v>15430395</v>
      </c>
      <c r="E506">
        <v>1</v>
      </c>
      <c r="F506">
        <v>1</v>
      </c>
      <c r="G506">
        <v>1</v>
      </c>
      <c r="H506">
        <v>1</v>
      </c>
      <c r="I506" t="s">
        <v>1091</v>
      </c>
      <c r="J506" t="s">
        <v>6</v>
      </c>
      <c r="K506" t="s">
        <v>1092</v>
      </c>
      <c r="L506">
        <v>1191</v>
      </c>
      <c r="N506">
        <v>1013</v>
      </c>
      <c r="O506" t="s">
        <v>1090</v>
      </c>
      <c r="P506" t="s">
        <v>1090</v>
      </c>
      <c r="Q506">
        <v>1</v>
      </c>
      <c r="W506">
        <v>0</v>
      </c>
      <c r="X506">
        <v>-1417349443</v>
      </c>
      <c r="Y506">
        <v>0.01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0.01</v>
      </c>
      <c r="AU506" t="s">
        <v>6</v>
      </c>
      <c r="AV506">
        <v>2</v>
      </c>
      <c r="AW506">
        <v>2</v>
      </c>
      <c r="AX506">
        <v>16689915</v>
      </c>
      <c r="AY506">
        <v>1</v>
      </c>
      <c r="AZ506">
        <v>0</v>
      </c>
      <c r="BA506">
        <v>486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Y506*Source!I254</f>
        <v>1.4000000000000002E-3</v>
      </c>
      <c r="CY506">
        <f>AD506</f>
        <v>0</v>
      </c>
      <c r="CZ506">
        <f>AH506</f>
        <v>0</v>
      </c>
      <c r="DA506">
        <f>AL506</f>
        <v>1</v>
      </c>
      <c r="DB506">
        <v>0</v>
      </c>
    </row>
    <row r="507" spans="1:106" x14ac:dyDescent="0.2">
      <c r="A507">
        <f>ROW(Source!A254)</f>
        <v>254</v>
      </c>
      <c r="B507">
        <v>16688585</v>
      </c>
      <c r="C507">
        <v>16689913</v>
      </c>
      <c r="D507">
        <v>15247974</v>
      </c>
      <c r="E507">
        <v>1</v>
      </c>
      <c r="F507">
        <v>1</v>
      </c>
      <c r="G507">
        <v>1</v>
      </c>
      <c r="H507">
        <v>2</v>
      </c>
      <c r="I507" t="s">
        <v>1093</v>
      </c>
      <c r="J507" t="s">
        <v>1094</v>
      </c>
      <c r="K507" t="s">
        <v>1095</v>
      </c>
      <c r="L507">
        <v>1368</v>
      </c>
      <c r="N507">
        <v>1011</v>
      </c>
      <c r="O507" t="s">
        <v>1096</v>
      </c>
      <c r="P507" t="s">
        <v>1096</v>
      </c>
      <c r="Q507">
        <v>1</v>
      </c>
      <c r="W507">
        <v>0</v>
      </c>
      <c r="X507">
        <v>1188625873</v>
      </c>
      <c r="Y507">
        <v>0.01</v>
      </c>
      <c r="AA507">
        <v>0</v>
      </c>
      <c r="AB507">
        <v>31.26</v>
      </c>
      <c r="AC507">
        <v>13.5</v>
      </c>
      <c r="AD507">
        <v>0</v>
      </c>
      <c r="AE507">
        <v>0</v>
      </c>
      <c r="AF507">
        <v>31.26</v>
      </c>
      <c r="AG507">
        <v>13.5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0.01</v>
      </c>
      <c r="AU507" t="s">
        <v>6</v>
      </c>
      <c r="AV507">
        <v>0</v>
      </c>
      <c r="AW507">
        <v>2</v>
      </c>
      <c r="AX507">
        <v>16689916</v>
      </c>
      <c r="AY507">
        <v>1</v>
      </c>
      <c r="AZ507">
        <v>0</v>
      </c>
      <c r="BA507">
        <v>487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Y507*Source!I254</f>
        <v>1.4000000000000002E-3</v>
      </c>
      <c r="CY507">
        <f>AB507</f>
        <v>31.26</v>
      </c>
      <c r="CZ507">
        <f>AF507</f>
        <v>31.26</v>
      </c>
      <c r="DA507">
        <f>AJ507</f>
        <v>1</v>
      </c>
      <c r="DB507">
        <v>0</v>
      </c>
    </row>
    <row r="508" spans="1:106" x14ac:dyDescent="0.2">
      <c r="A508">
        <f>ROW(Source!A255)</f>
        <v>255</v>
      </c>
      <c r="B508">
        <v>16688586</v>
      </c>
      <c r="C508">
        <v>16689913</v>
      </c>
      <c r="D508">
        <v>15430517</v>
      </c>
      <c r="E508">
        <v>1</v>
      </c>
      <c r="F508">
        <v>1</v>
      </c>
      <c r="G508">
        <v>1</v>
      </c>
      <c r="H508">
        <v>1</v>
      </c>
      <c r="I508" t="s">
        <v>1113</v>
      </c>
      <c r="J508" t="s">
        <v>6</v>
      </c>
      <c r="K508" t="s">
        <v>1114</v>
      </c>
      <c r="L508">
        <v>1191</v>
      </c>
      <c r="N508">
        <v>1013</v>
      </c>
      <c r="O508" t="s">
        <v>1090</v>
      </c>
      <c r="P508" t="s">
        <v>1090</v>
      </c>
      <c r="Q508">
        <v>1</v>
      </c>
      <c r="W508">
        <v>0</v>
      </c>
      <c r="X508">
        <v>735429535</v>
      </c>
      <c r="Y508">
        <v>9.64</v>
      </c>
      <c r="AA508">
        <v>0</v>
      </c>
      <c r="AB508">
        <v>0</v>
      </c>
      <c r="AC508">
        <v>0</v>
      </c>
      <c r="AD508">
        <v>55.61</v>
      </c>
      <c r="AE508">
        <v>0</v>
      </c>
      <c r="AF508">
        <v>0</v>
      </c>
      <c r="AG508">
        <v>0</v>
      </c>
      <c r="AH508">
        <v>7.8</v>
      </c>
      <c r="AI508">
        <v>1</v>
      </c>
      <c r="AJ508">
        <v>1</v>
      </c>
      <c r="AK508">
        <v>1</v>
      </c>
      <c r="AL508">
        <v>7.13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6</v>
      </c>
      <c r="AT508">
        <v>9.64</v>
      </c>
      <c r="AU508" t="s">
        <v>6</v>
      </c>
      <c r="AV508">
        <v>1</v>
      </c>
      <c r="AW508">
        <v>2</v>
      </c>
      <c r="AX508">
        <v>16689914</v>
      </c>
      <c r="AY508">
        <v>1</v>
      </c>
      <c r="AZ508">
        <v>0</v>
      </c>
      <c r="BA508">
        <v>488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Y508*Source!I255</f>
        <v>1.3496000000000001</v>
      </c>
      <c r="CY508">
        <f>AD508</f>
        <v>55.61</v>
      </c>
      <c r="CZ508">
        <f>AH508</f>
        <v>7.8</v>
      </c>
      <c r="DA508">
        <f>AL508</f>
        <v>7.13</v>
      </c>
      <c r="DB508">
        <v>0</v>
      </c>
    </row>
    <row r="509" spans="1:106" x14ac:dyDescent="0.2">
      <c r="A509">
        <f>ROW(Source!A255)</f>
        <v>255</v>
      </c>
      <c r="B509">
        <v>16688586</v>
      </c>
      <c r="C509">
        <v>16689913</v>
      </c>
      <c r="D509">
        <v>15430395</v>
      </c>
      <c r="E509">
        <v>1</v>
      </c>
      <c r="F509">
        <v>1</v>
      </c>
      <c r="G509">
        <v>1</v>
      </c>
      <c r="H509">
        <v>1</v>
      </c>
      <c r="I509" t="s">
        <v>1091</v>
      </c>
      <c r="J509" t="s">
        <v>6</v>
      </c>
      <c r="K509" t="s">
        <v>1092</v>
      </c>
      <c r="L509">
        <v>1191</v>
      </c>
      <c r="N509">
        <v>1013</v>
      </c>
      <c r="O509" t="s">
        <v>1090</v>
      </c>
      <c r="P509" t="s">
        <v>1090</v>
      </c>
      <c r="Q509">
        <v>1</v>
      </c>
      <c r="W509">
        <v>0</v>
      </c>
      <c r="X509">
        <v>-1417349443</v>
      </c>
      <c r="Y509">
        <v>0.01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7.13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6</v>
      </c>
      <c r="AT509">
        <v>0.01</v>
      </c>
      <c r="AU509" t="s">
        <v>6</v>
      </c>
      <c r="AV509">
        <v>2</v>
      </c>
      <c r="AW509">
        <v>2</v>
      </c>
      <c r="AX509">
        <v>16689915</v>
      </c>
      <c r="AY509">
        <v>1</v>
      </c>
      <c r="AZ509">
        <v>0</v>
      </c>
      <c r="BA509">
        <v>489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Y509*Source!I255</f>
        <v>1.4000000000000002E-3</v>
      </c>
      <c r="CY509">
        <f>AD509</f>
        <v>0</v>
      </c>
      <c r="CZ509">
        <f>AH509</f>
        <v>0</v>
      </c>
      <c r="DA509">
        <f>AL509</f>
        <v>1</v>
      </c>
      <c r="DB509">
        <v>0</v>
      </c>
    </row>
    <row r="510" spans="1:106" x14ac:dyDescent="0.2">
      <c r="A510">
        <f>ROW(Source!A255)</f>
        <v>255</v>
      </c>
      <c r="B510">
        <v>16688586</v>
      </c>
      <c r="C510">
        <v>16689913</v>
      </c>
      <c r="D510">
        <v>15247974</v>
      </c>
      <c r="E510">
        <v>1</v>
      </c>
      <c r="F510">
        <v>1</v>
      </c>
      <c r="G510">
        <v>1</v>
      </c>
      <c r="H510">
        <v>2</v>
      </c>
      <c r="I510" t="s">
        <v>1093</v>
      </c>
      <c r="J510" t="s">
        <v>1094</v>
      </c>
      <c r="K510" t="s">
        <v>1095</v>
      </c>
      <c r="L510">
        <v>1368</v>
      </c>
      <c r="N510">
        <v>1011</v>
      </c>
      <c r="O510" t="s">
        <v>1096</v>
      </c>
      <c r="P510" t="s">
        <v>1096</v>
      </c>
      <c r="Q510">
        <v>1</v>
      </c>
      <c r="W510">
        <v>0</v>
      </c>
      <c r="X510">
        <v>1188625873</v>
      </c>
      <c r="Y510">
        <v>0.01</v>
      </c>
      <c r="AA510">
        <v>0</v>
      </c>
      <c r="AB510">
        <v>222.88</v>
      </c>
      <c r="AC510">
        <v>13.5</v>
      </c>
      <c r="AD510">
        <v>0</v>
      </c>
      <c r="AE510">
        <v>0</v>
      </c>
      <c r="AF510">
        <v>31.26</v>
      </c>
      <c r="AG510">
        <v>13.5</v>
      </c>
      <c r="AH510">
        <v>0</v>
      </c>
      <c r="AI510">
        <v>1</v>
      </c>
      <c r="AJ510">
        <v>7.13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6</v>
      </c>
      <c r="AT510">
        <v>0.01</v>
      </c>
      <c r="AU510" t="s">
        <v>6</v>
      </c>
      <c r="AV510">
        <v>0</v>
      </c>
      <c r="AW510">
        <v>2</v>
      </c>
      <c r="AX510">
        <v>16689916</v>
      </c>
      <c r="AY510">
        <v>1</v>
      </c>
      <c r="AZ510">
        <v>0</v>
      </c>
      <c r="BA510">
        <v>490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Y510*Source!I255</f>
        <v>1.4000000000000002E-3</v>
      </c>
      <c r="CY510">
        <f>AB510</f>
        <v>222.88</v>
      </c>
      <c r="CZ510">
        <f>AF510</f>
        <v>31.26</v>
      </c>
      <c r="DA510">
        <f>AJ510</f>
        <v>7.13</v>
      </c>
      <c r="DB510">
        <v>0</v>
      </c>
    </row>
    <row r="511" spans="1:106" x14ac:dyDescent="0.2">
      <c r="A511">
        <f>ROW(Source!A256)</f>
        <v>256</v>
      </c>
      <c r="B511">
        <v>16688585</v>
      </c>
      <c r="C511">
        <v>16689167</v>
      </c>
      <c r="D511">
        <v>15430517</v>
      </c>
      <c r="E511">
        <v>1</v>
      </c>
      <c r="F511">
        <v>1</v>
      </c>
      <c r="G511">
        <v>1</v>
      </c>
      <c r="H511">
        <v>1</v>
      </c>
      <c r="I511" t="s">
        <v>1113</v>
      </c>
      <c r="J511" t="s">
        <v>6</v>
      </c>
      <c r="K511" t="s">
        <v>1114</v>
      </c>
      <c r="L511">
        <v>1191</v>
      </c>
      <c r="N511">
        <v>1013</v>
      </c>
      <c r="O511" t="s">
        <v>1090</v>
      </c>
      <c r="P511" t="s">
        <v>1090</v>
      </c>
      <c r="Q511">
        <v>1</v>
      </c>
      <c r="W511">
        <v>0</v>
      </c>
      <c r="X511">
        <v>735429535</v>
      </c>
      <c r="Y511">
        <v>6.32</v>
      </c>
      <c r="AA511">
        <v>0</v>
      </c>
      <c r="AB511">
        <v>0</v>
      </c>
      <c r="AC511">
        <v>0</v>
      </c>
      <c r="AD511">
        <v>7.8</v>
      </c>
      <c r="AE511">
        <v>0</v>
      </c>
      <c r="AF511">
        <v>0</v>
      </c>
      <c r="AG511">
        <v>0</v>
      </c>
      <c r="AH511">
        <v>7.8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6.32</v>
      </c>
      <c r="AU511" t="s">
        <v>6</v>
      </c>
      <c r="AV511">
        <v>1</v>
      </c>
      <c r="AW511">
        <v>2</v>
      </c>
      <c r="AX511">
        <v>16689171</v>
      </c>
      <c r="AY511">
        <v>1</v>
      </c>
      <c r="AZ511">
        <v>0</v>
      </c>
      <c r="BA511">
        <v>491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Y511*Source!I256</f>
        <v>0.25280000000000002</v>
      </c>
      <c r="CY511">
        <f>AD511</f>
        <v>7.8</v>
      </c>
      <c r="CZ511">
        <f>AH511</f>
        <v>7.8</v>
      </c>
      <c r="DA511">
        <f>AL511</f>
        <v>1</v>
      </c>
      <c r="DB511">
        <v>0</v>
      </c>
    </row>
    <row r="512" spans="1:106" x14ac:dyDescent="0.2">
      <c r="A512">
        <f>ROW(Source!A256)</f>
        <v>256</v>
      </c>
      <c r="B512">
        <v>16688585</v>
      </c>
      <c r="C512">
        <v>16689167</v>
      </c>
      <c r="D512">
        <v>15430395</v>
      </c>
      <c r="E512">
        <v>1</v>
      </c>
      <c r="F512">
        <v>1</v>
      </c>
      <c r="G512">
        <v>1</v>
      </c>
      <c r="H512">
        <v>1</v>
      </c>
      <c r="I512" t="s">
        <v>1091</v>
      </c>
      <c r="J512" t="s">
        <v>6</v>
      </c>
      <c r="K512" t="s">
        <v>1092</v>
      </c>
      <c r="L512">
        <v>1191</v>
      </c>
      <c r="N512">
        <v>1013</v>
      </c>
      <c r="O512" t="s">
        <v>1090</v>
      </c>
      <c r="P512" t="s">
        <v>1090</v>
      </c>
      <c r="Q512">
        <v>1</v>
      </c>
      <c r="W512">
        <v>0</v>
      </c>
      <c r="X512">
        <v>-1417349443</v>
      </c>
      <c r="Y512">
        <v>0.03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6</v>
      </c>
      <c r="AT512">
        <v>0.03</v>
      </c>
      <c r="AU512" t="s">
        <v>6</v>
      </c>
      <c r="AV512">
        <v>2</v>
      </c>
      <c r="AW512">
        <v>2</v>
      </c>
      <c r="AX512">
        <v>16689172</v>
      </c>
      <c r="AY512">
        <v>1</v>
      </c>
      <c r="AZ512">
        <v>0</v>
      </c>
      <c r="BA512">
        <v>492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Y512*Source!I256</f>
        <v>1.1999999999999999E-3</v>
      </c>
      <c r="CY512">
        <f>AD512</f>
        <v>0</v>
      </c>
      <c r="CZ512">
        <f>AH512</f>
        <v>0</v>
      </c>
      <c r="DA512">
        <f>AL512</f>
        <v>1</v>
      </c>
      <c r="DB512">
        <v>0</v>
      </c>
    </row>
    <row r="513" spans="1:106" x14ac:dyDescent="0.2">
      <c r="A513">
        <f>ROW(Source!A256)</f>
        <v>256</v>
      </c>
      <c r="B513">
        <v>16688585</v>
      </c>
      <c r="C513">
        <v>16689167</v>
      </c>
      <c r="D513">
        <v>15247974</v>
      </c>
      <c r="E513">
        <v>1</v>
      </c>
      <c r="F513">
        <v>1</v>
      </c>
      <c r="G513">
        <v>1</v>
      </c>
      <c r="H513">
        <v>2</v>
      </c>
      <c r="I513" t="s">
        <v>1093</v>
      </c>
      <c r="J513" t="s">
        <v>1094</v>
      </c>
      <c r="K513" t="s">
        <v>1095</v>
      </c>
      <c r="L513">
        <v>1368</v>
      </c>
      <c r="N513">
        <v>1011</v>
      </c>
      <c r="O513" t="s">
        <v>1096</v>
      </c>
      <c r="P513" t="s">
        <v>1096</v>
      </c>
      <c r="Q513">
        <v>1</v>
      </c>
      <c r="W513">
        <v>0</v>
      </c>
      <c r="X513">
        <v>1188625873</v>
      </c>
      <c r="Y513">
        <v>0.03</v>
      </c>
      <c r="AA513">
        <v>0</v>
      </c>
      <c r="AB513">
        <v>31.26</v>
      </c>
      <c r="AC513">
        <v>13.5</v>
      </c>
      <c r="AD513">
        <v>0</v>
      </c>
      <c r="AE513">
        <v>0</v>
      </c>
      <c r="AF513">
        <v>31.26</v>
      </c>
      <c r="AG513">
        <v>13.5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6</v>
      </c>
      <c r="AT513">
        <v>0.03</v>
      </c>
      <c r="AU513" t="s">
        <v>6</v>
      </c>
      <c r="AV513">
        <v>0</v>
      </c>
      <c r="AW513">
        <v>2</v>
      </c>
      <c r="AX513">
        <v>16689173</v>
      </c>
      <c r="AY513">
        <v>1</v>
      </c>
      <c r="AZ513">
        <v>0</v>
      </c>
      <c r="BA513">
        <v>493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Y513*Source!I256</f>
        <v>1.1999999999999999E-3</v>
      </c>
      <c r="CY513">
        <f>AB513</f>
        <v>31.26</v>
      </c>
      <c r="CZ513">
        <f>AF513</f>
        <v>31.26</v>
      </c>
      <c r="DA513">
        <f>AJ513</f>
        <v>1</v>
      </c>
      <c r="DB513">
        <v>0</v>
      </c>
    </row>
    <row r="514" spans="1:106" x14ac:dyDescent="0.2">
      <c r="A514">
        <f>ROW(Source!A257)</f>
        <v>257</v>
      </c>
      <c r="B514">
        <v>16688586</v>
      </c>
      <c r="C514">
        <v>16689167</v>
      </c>
      <c r="D514">
        <v>15430517</v>
      </c>
      <c r="E514">
        <v>1</v>
      </c>
      <c r="F514">
        <v>1</v>
      </c>
      <c r="G514">
        <v>1</v>
      </c>
      <c r="H514">
        <v>1</v>
      </c>
      <c r="I514" t="s">
        <v>1113</v>
      </c>
      <c r="J514" t="s">
        <v>6</v>
      </c>
      <c r="K514" t="s">
        <v>1114</v>
      </c>
      <c r="L514">
        <v>1191</v>
      </c>
      <c r="N514">
        <v>1013</v>
      </c>
      <c r="O514" t="s">
        <v>1090</v>
      </c>
      <c r="P514" t="s">
        <v>1090</v>
      </c>
      <c r="Q514">
        <v>1</v>
      </c>
      <c r="W514">
        <v>0</v>
      </c>
      <c r="X514">
        <v>735429535</v>
      </c>
      <c r="Y514">
        <v>6.32</v>
      </c>
      <c r="AA514">
        <v>0</v>
      </c>
      <c r="AB514">
        <v>0</v>
      </c>
      <c r="AC514">
        <v>0</v>
      </c>
      <c r="AD514">
        <v>55.61</v>
      </c>
      <c r="AE514">
        <v>0</v>
      </c>
      <c r="AF514">
        <v>0</v>
      </c>
      <c r="AG514">
        <v>0</v>
      </c>
      <c r="AH514">
        <v>7.8</v>
      </c>
      <c r="AI514">
        <v>1</v>
      </c>
      <c r="AJ514">
        <v>1</v>
      </c>
      <c r="AK514">
        <v>1</v>
      </c>
      <c r="AL514">
        <v>7.13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6.32</v>
      </c>
      <c r="AU514" t="s">
        <v>6</v>
      </c>
      <c r="AV514">
        <v>1</v>
      </c>
      <c r="AW514">
        <v>2</v>
      </c>
      <c r="AX514">
        <v>16689171</v>
      </c>
      <c r="AY514">
        <v>1</v>
      </c>
      <c r="AZ514">
        <v>0</v>
      </c>
      <c r="BA514">
        <v>494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Y514*Source!I257</f>
        <v>0.25280000000000002</v>
      </c>
      <c r="CY514">
        <f>AD514</f>
        <v>55.61</v>
      </c>
      <c r="CZ514">
        <f>AH514</f>
        <v>7.8</v>
      </c>
      <c r="DA514">
        <f>AL514</f>
        <v>7.13</v>
      </c>
      <c r="DB514">
        <v>0</v>
      </c>
    </row>
    <row r="515" spans="1:106" x14ac:dyDescent="0.2">
      <c r="A515">
        <f>ROW(Source!A257)</f>
        <v>257</v>
      </c>
      <c r="B515">
        <v>16688586</v>
      </c>
      <c r="C515">
        <v>16689167</v>
      </c>
      <c r="D515">
        <v>15430395</v>
      </c>
      <c r="E515">
        <v>1</v>
      </c>
      <c r="F515">
        <v>1</v>
      </c>
      <c r="G515">
        <v>1</v>
      </c>
      <c r="H515">
        <v>1</v>
      </c>
      <c r="I515" t="s">
        <v>1091</v>
      </c>
      <c r="J515" t="s">
        <v>6</v>
      </c>
      <c r="K515" t="s">
        <v>1092</v>
      </c>
      <c r="L515">
        <v>1191</v>
      </c>
      <c r="N515">
        <v>1013</v>
      </c>
      <c r="O515" t="s">
        <v>1090</v>
      </c>
      <c r="P515" t="s">
        <v>1090</v>
      </c>
      <c r="Q515">
        <v>1</v>
      </c>
      <c r="W515">
        <v>0</v>
      </c>
      <c r="X515">
        <v>-1417349443</v>
      </c>
      <c r="Y515">
        <v>0.03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7.13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6</v>
      </c>
      <c r="AT515">
        <v>0.03</v>
      </c>
      <c r="AU515" t="s">
        <v>6</v>
      </c>
      <c r="AV515">
        <v>2</v>
      </c>
      <c r="AW515">
        <v>2</v>
      </c>
      <c r="AX515">
        <v>16689172</v>
      </c>
      <c r="AY515">
        <v>1</v>
      </c>
      <c r="AZ515">
        <v>0</v>
      </c>
      <c r="BA515">
        <v>495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Y515*Source!I257</f>
        <v>1.1999999999999999E-3</v>
      </c>
      <c r="CY515">
        <f>AD515</f>
        <v>0</v>
      </c>
      <c r="CZ515">
        <f>AH515</f>
        <v>0</v>
      </c>
      <c r="DA515">
        <f>AL515</f>
        <v>1</v>
      </c>
      <c r="DB515">
        <v>0</v>
      </c>
    </row>
    <row r="516" spans="1:106" x14ac:dyDescent="0.2">
      <c r="A516">
        <f>ROW(Source!A257)</f>
        <v>257</v>
      </c>
      <c r="B516">
        <v>16688586</v>
      </c>
      <c r="C516">
        <v>16689167</v>
      </c>
      <c r="D516">
        <v>15247974</v>
      </c>
      <c r="E516">
        <v>1</v>
      </c>
      <c r="F516">
        <v>1</v>
      </c>
      <c r="G516">
        <v>1</v>
      </c>
      <c r="H516">
        <v>2</v>
      </c>
      <c r="I516" t="s">
        <v>1093</v>
      </c>
      <c r="J516" t="s">
        <v>1094</v>
      </c>
      <c r="K516" t="s">
        <v>1095</v>
      </c>
      <c r="L516">
        <v>1368</v>
      </c>
      <c r="N516">
        <v>1011</v>
      </c>
      <c r="O516" t="s">
        <v>1096</v>
      </c>
      <c r="P516" t="s">
        <v>1096</v>
      </c>
      <c r="Q516">
        <v>1</v>
      </c>
      <c r="W516">
        <v>0</v>
      </c>
      <c r="X516">
        <v>1188625873</v>
      </c>
      <c r="Y516">
        <v>0.03</v>
      </c>
      <c r="AA516">
        <v>0</v>
      </c>
      <c r="AB516">
        <v>222.88</v>
      </c>
      <c r="AC516">
        <v>13.5</v>
      </c>
      <c r="AD516">
        <v>0</v>
      </c>
      <c r="AE516">
        <v>0</v>
      </c>
      <c r="AF516">
        <v>31.26</v>
      </c>
      <c r="AG516">
        <v>13.5</v>
      </c>
      <c r="AH516">
        <v>0</v>
      </c>
      <c r="AI516">
        <v>1</v>
      </c>
      <c r="AJ516">
        <v>7.13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0.03</v>
      </c>
      <c r="AU516" t="s">
        <v>6</v>
      </c>
      <c r="AV516">
        <v>0</v>
      </c>
      <c r="AW516">
        <v>2</v>
      </c>
      <c r="AX516">
        <v>16689173</v>
      </c>
      <c r="AY516">
        <v>1</v>
      </c>
      <c r="AZ516">
        <v>0</v>
      </c>
      <c r="BA516">
        <v>496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Y516*Source!I257</f>
        <v>1.1999999999999999E-3</v>
      </c>
      <c r="CY516">
        <f>AB516</f>
        <v>222.88</v>
      </c>
      <c r="CZ516">
        <f>AF516</f>
        <v>31.26</v>
      </c>
      <c r="DA516">
        <f>AJ516</f>
        <v>7.13</v>
      </c>
      <c r="DB516">
        <v>0</v>
      </c>
    </row>
    <row r="517" spans="1:106" x14ac:dyDescent="0.2">
      <c r="A517">
        <f>ROW(Source!A258)</f>
        <v>258</v>
      </c>
      <c r="B517">
        <v>16688585</v>
      </c>
      <c r="C517">
        <v>16689917</v>
      </c>
      <c r="D517">
        <v>15432010</v>
      </c>
      <c r="E517">
        <v>1</v>
      </c>
      <c r="F517">
        <v>1</v>
      </c>
      <c r="G517">
        <v>1</v>
      </c>
      <c r="H517">
        <v>1</v>
      </c>
      <c r="I517" t="s">
        <v>1097</v>
      </c>
      <c r="J517" t="s">
        <v>6</v>
      </c>
      <c r="K517" t="s">
        <v>1098</v>
      </c>
      <c r="L517">
        <v>1191</v>
      </c>
      <c r="N517">
        <v>1013</v>
      </c>
      <c r="O517" t="s">
        <v>1090</v>
      </c>
      <c r="P517" t="s">
        <v>1090</v>
      </c>
      <c r="Q517">
        <v>1</v>
      </c>
      <c r="W517">
        <v>0</v>
      </c>
      <c r="X517">
        <v>-228054128</v>
      </c>
      <c r="Y517">
        <v>17.89</v>
      </c>
      <c r="AA517">
        <v>0</v>
      </c>
      <c r="AB517">
        <v>0</v>
      </c>
      <c r="AC517">
        <v>0</v>
      </c>
      <c r="AD517">
        <v>8.02</v>
      </c>
      <c r="AE517">
        <v>0</v>
      </c>
      <c r="AF517">
        <v>0</v>
      </c>
      <c r="AG517">
        <v>0</v>
      </c>
      <c r="AH517">
        <v>8.02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6</v>
      </c>
      <c r="AT517">
        <v>17.89</v>
      </c>
      <c r="AU517" t="s">
        <v>6</v>
      </c>
      <c r="AV517">
        <v>1</v>
      </c>
      <c r="AW517">
        <v>2</v>
      </c>
      <c r="AX517">
        <v>16689918</v>
      </c>
      <c r="AY517">
        <v>1</v>
      </c>
      <c r="AZ517">
        <v>0</v>
      </c>
      <c r="BA517">
        <v>497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Y517*Source!I258</f>
        <v>1.9679</v>
      </c>
      <c r="CY517">
        <f>AD517</f>
        <v>8.02</v>
      </c>
      <c r="CZ517">
        <f>AH517</f>
        <v>8.02</v>
      </c>
      <c r="DA517">
        <f>AL517</f>
        <v>1</v>
      </c>
      <c r="DB517">
        <v>0</v>
      </c>
    </row>
    <row r="518" spans="1:106" x14ac:dyDescent="0.2">
      <c r="A518">
        <f>ROW(Source!A258)</f>
        <v>258</v>
      </c>
      <c r="B518">
        <v>16688585</v>
      </c>
      <c r="C518">
        <v>16689917</v>
      </c>
      <c r="D518">
        <v>15430395</v>
      </c>
      <c r="E518">
        <v>1</v>
      </c>
      <c r="F518">
        <v>1</v>
      </c>
      <c r="G518">
        <v>1</v>
      </c>
      <c r="H518">
        <v>1</v>
      </c>
      <c r="I518" t="s">
        <v>1091</v>
      </c>
      <c r="J518" t="s">
        <v>6</v>
      </c>
      <c r="K518" t="s">
        <v>1092</v>
      </c>
      <c r="L518">
        <v>1191</v>
      </c>
      <c r="N518">
        <v>1013</v>
      </c>
      <c r="O518" t="s">
        <v>1090</v>
      </c>
      <c r="P518" t="s">
        <v>1090</v>
      </c>
      <c r="Q518">
        <v>1</v>
      </c>
      <c r="W518">
        <v>0</v>
      </c>
      <c r="X518">
        <v>-1417349443</v>
      </c>
      <c r="Y518">
        <v>0.08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0.08</v>
      </c>
      <c r="AU518" t="s">
        <v>6</v>
      </c>
      <c r="AV518">
        <v>2</v>
      </c>
      <c r="AW518">
        <v>2</v>
      </c>
      <c r="AX518">
        <v>16689919</v>
      </c>
      <c r="AY518">
        <v>1</v>
      </c>
      <c r="AZ518">
        <v>0</v>
      </c>
      <c r="BA518">
        <v>498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Y518*Source!I258</f>
        <v>8.8000000000000005E-3</v>
      </c>
      <c r="CY518">
        <f>AD518</f>
        <v>0</v>
      </c>
      <c r="CZ518">
        <f>AH518</f>
        <v>0</v>
      </c>
      <c r="DA518">
        <f>AL518</f>
        <v>1</v>
      </c>
      <c r="DB518">
        <v>0</v>
      </c>
    </row>
    <row r="519" spans="1:106" x14ac:dyDescent="0.2">
      <c r="A519">
        <f>ROW(Source!A258)</f>
        <v>258</v>
      </c>
      <c r="B519">
        <v>16688585</v>
      </c>
      <c r="C519">
        <v>16689917</v>
      </c>
      <c r="D519">
        <v>15247974</v>
      </c>
      <c r="E519">
        <v>1</v>
      </c>
      <c r="F519">
        <v>1</v>
      </c>
      <c r="G519">
        <v>1</v>
      </c>
      <c r="H519">
        <v>2</v>
      </c>
      <c r="I519" t="s">
        <v>1093</v>
      </c>
      <c r="J519" t="s">
        <v>1094</v>
      </c>
      <c r="K519" t="s">
        <v>1095</v>
      </c>
      <c r="L519">
        <v>1368</v>
      </c>
      <c r="N519">
        <v>1011</v>
      </c>
      <c r="O519" t="s">
        <v>1096</v>
      </c>
      <c r="P519" t="s">
        <v>1096</v>
      </c>
      <c r="Q519">
        <v>1</v>
      </c>
      <c r="W519">
        <v>0</v>
      </c>
      <c r="X519">
        <v>1188625873</v>
      </c>
      <c r="Y519">
        <v>0.08</v>
      </c>
      <c r="AA519">
        <v>0</v>
      </c>
      <c r="AB519">
        <v>31.26</v>
      </c>
      <c r="AC519">
        <v>13.5</v>
      </c>
      <c r="AD519">
        <v>0</v>
      </c>
      <c r="AE519">
        <v>0</v>
      </c>
      <c r="AF519">
        <v>31.26</v>
      </c>
      <c r="AG519">
        <v>13.5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0.08</v>
      </c>
      <c r="AU519" t="s">
        <v>6</v>
      </c>
      <c r="AV519">
        <v>0</v>
      </c>
      <c r="AW519">
        <v>2</v>
      </c>
      <c r="AX519">
        <v>16689920</v>
      </c>
      <c r="AY519">
        <v>1</v>
      </c>
      <c r="AZ519">
        <v>0</v>
      </c>
      <c r="BA519">
        <v>499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Y519*Source!I258</f>
        <v>8.8000000000000005E-3</v>
      </c>
      <c r="CY519">
        <f>AB519</f>
        <v>31.26</v>
      </c>
      <c r="CZ519">
        <f>AF519</f>
        <v>31.26</v>
      </c>
      <c r="DA519">
        <f>AJ519</f>
        <v>1</v>
      </c>
      <c r="DB519">
        <v>0</v>
      </c>
    </row>
    <row r="520" spans="1:106" x14ac:dyDescent="0.2">
      <c r="A520">
        <f>ROW(Source!A259)</f>
        <v>259</v>
      </c>
      <c r="B520">
        <v>16688586</v>
      </c>
      <c r="C520">
        <v>16689917</v>
      </c>
      <c r="D520">
        <v>15432010</v>
      </c>
      <c r="E520">
        <v>1</v>
      </c>
      <c r="F520">
        <v>1</v>
      </c>
      <c r="G520">
        <v>1</v>
      </c>
      <c r="H520">
        <v>1</v>
      </c>
      <c r="I520" t="s">
        <v>1097</v>
      </c>
      <c r="J520" t="s">
        <v>6</v>
      </c>
      <c r="K520" t="s">
        <v>1098</v>
      </c>
      <c r="L520">
        <v>1191</v>
      </c>
      <c r="N520">
        <v>1013</v>
      </c>
      <c r="O520" t="s">
        <v>1090</v>
      </c>
      <c r="P520" t="s">
        <v>1090</v>
      </c>
      <c r="Q520">
        <v>1</v>
      </c>
      <c r="W520">
        <v>0</v>
      </c>
      <c r="X520">
        <v>-228054128</v>
      </c>
      <c r="Y520">
        <v>17.89</v>
      </c>
      <c r="AA520">
        <v>0</v>
      </c>
      <c r="AB520">
        <v>0</v>
      </c>
      <c r="AC520">
        <v>0</v>
      </c>
      <c r="AD520">
        <v>57.18</v>
      </c>
      <c r="AE520">
        <v>0</v>
      </c>
      <c r="AF520">
        <v>0</v>
      </c>
      <c r="AG520">
        <v>0</v>
      </c>
      <c r="AH520">
        <v>8.02</v>
      </c>
      <c r="AI520">
        <v>1</v>
      </c>
      <c r="AJ520">
        <v>1</v>
      </c>
      <c r="AK520">
        <v>1</v>
      </c>
      <c r="AL520">
        <v>7.13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17.89</v>
      </c>
      <c r="AU520" t="s">
        <v>6</v>
      </c>
      <c r="AV520">
        <v>1</v>
      </c>
      <c r="AW520">
        <v>2</v>
      </c>
      <c r="AX520">
        <v>16689918</v>
      </c>
      <c r="AY520">
        <v>1</v>
      </c>
      <c r="AZ520">
        <v>0</v>
      </c>
      <c r="BA520">
        <v>500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Y520*Source!I259</f>
        <v>1.9679</v>
      </c>
      <c r="CY520">
        <f>AD520</f>
        <v>57.18</v>
      </c>
      <c r="CZ520">
        <f>AH520</f>
        <v>8.02</v>
      </c>
      <c r="DA520">
        <f>AL520</f>
        <v>7.13</v>
      </c>
      <c r="DB520">
        <v>0</v>
      </c>
    </row>
    <row r="521" spans="1:106" x14ac:dyDescent="0.2">
      <c r="A521">
        <f>ROW(Source!A259)</f>
        <v>259</v>
      </c>
      <c r="B521">
        <v>16688586</v>
      </c>
      <c r="C521">
        <v>16689917</v>
      </c>
      <c r="D521">
        <v>15430395</v>
      </c>
      <c r="E521">
        <v>1</v>
      </c>
      <c r="F521">
        <v>1</v>
      </c>
      <c r="G521">
        <v>1</v>
      </c>
      <c r="H521">
        <v>1</v>
      </c>
      <c r="I521" t="s">
        <v>1091</v>
      </c>
      <c r="J521" t="s">
        <v>6</v>
      </c>
      <c r="K521" t="s">
        <v>1092</v>
      </c>
      <c r="L521">
        <v>1191</v>
      </c>
      <c r="N521">
        <v>1013</v>
      </c>
      <c r="O521" t="s">
        <v>1090</v>
      </c>
      <c r="P521" t="s">
        <v>1090</v>
      </c>
      <c r="Q521">
        <v>1</v>
      </c>
      <c r="W521">
        <v>0</v>
      </c>
      <c r="X521">
        <v>-1417349443</v>
      </c>
      <c r="Y521">
        <v>0.08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7.13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0.08</v>
      </c>
      <c r="AU521" t="s">
        <v>6</v>
      </c>
      <c r="AV521">
        <v>2</v>
      </c>
      <c r="AW521">
        <v>2</v>
      </c>
      <c r="AX521">
        <v>16689919</v>
      </c>
      <c r="AY521">
        <v>1</v>
      </c>
      <c r="AZ521">
        <v>0</v>
      </c>
      <c r="BA521">
        <v>501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Y521*Source!I259</f>
        <v>8.8000000000000005E-3</v>
      </c>
      <c r="CY521">
        <f>AD521</f>
        <v>0</v>
      </c>
      <c r="CZ521">
        <f>AH521</f>
        <v>0</v>
      </c>
      <c r="DA521">
        <f>AL521</f>
        <v>1</v>
      </c>
      <c r="DB521">
        <v>0</v>
      </c>
    </row>
    <row r="522" spans="1:106" x14ac:dyDescent="0.2">
      <c r="A522">
        <f>ROW(Source!A259)</f>
        <v>259</v>
      </c>
      <c r="B522">
        <v>16688586</v>
      </c>
      <c r="C522">
        <v>16689917</v>
      </c>
      <c r="D522">
        <v>15247974</v>
      </c>
      <c r="E522">
        <v>1</v>
      </c>
      <c r="F522">
        <v>1</v>
      </c>
      <c r="G522">
        <v>1</v>
      </c>
      <c r="H522">
        <v>2</v>
      </c>
      <c r="I522" t="s">
        <v>1093</v>
      </c>
      <c r="J522" t="s">
        <v>1094</v>
      </c>
      <c r="K522" t="s">
        <v>1095</v>
      </c>
      <c r="L522">
        <v>1368</v>
      </c>
      <c r="N522">
        <v>1011</v>
      </c>
      <c r="O522" t="s">
        <v>1096</v>
      </c>
      <c r="P522" t="s">
        <v>1096</v>
      </c>
      <c r="Q522">
        <v>1</v>
      </c>
      <c r="W522">
        <v>0</v>
      </c>
      <c r="X522">
        <v>1188625873</v>
      </c>
      <c r="Y522">
        <v>0.08</v>
      </c>
      <c r="AA522">
        <v>0</v>
      </c>
      <c r="AB522">
        <v>222.88</v>
      </c>
      <c r="AC522">
        <v>13.5</v>
      </c>
      <c r="AD522">
        <v>0</v>
      </c>
      <c r="AE522">
        <v>0</v>
      </c>
      <c r="AF522">
        <v>31.26</v>
      </c>
      <c r="AG522">
        <v>13.5</v>
      </c>
      <c r="AH522">
        <v>0</v>
      </c>
      <c r="AI522">
        <v>1</v>
      </c>
      <c r="AJ522">
        <v>7.13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0.08</v>
      </c>
      <c r="AU522" t="s">
        <v>6</v>
      </c>
      <c r="AV522">
        <v>0</v>
      </c>
      <c r="AW522">
        <v>2</v>
      </c>
      <c r="AX522">
        <v>16689920</v>
      </c>
      <c r="AY522">
        <v>1</v>
      </c>
      <c r="AZ522">
        <v>0</v>
      </c>
      <c r="BA522">
        <v>502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Y522*Source!I259</f>
        <v>8.8000000000000005E-3</v>
      </c>
      <c r="CY522">
        <f>AB522</f>
        <v>222.88</v>
      </c>
      <c r="CZ522">
        <f>AF522</f>
        <v>31.26</v>
      </c>
      <c r="DA522">
        <f>AJ522</f>
        <v>7.13</v>
      </c>
      <c r="DB522">
        <v>0</v>
      </c>
    </row>
    <row r="523" spans="1:106" x14ac:dyDescent="0.2">
      <c r="A523">
        <f>ROW(Source!A260)</f>
        <v>260</v>
      </c>
      <c r="B523">
        <v>16688585</v>
      </c>
      <c r="C523">
        <v>16689174</v>
      </c>
      <c r="D523">
        <v>15430517</v>
      </c>
      <c r="E523">
        <v>1</v>
      </c>
      <c r="F523">
        <v>1</v>
      </c>
      <c r="G523">
        <v>1</v>
      </c>
      <c r="H523">
        <v>1</v>
      </c>
      <c r="I523" t="s">
        <v>1113</v>
      </c>
      <c r="J523" t="s">
        <v>6</v>
      </c>
      <c r="K523" t="s">
        <v>1114</v>
      </c>
      <c r="L523">
        <v>1191</v>
      </c>
      <c r="N523">
        <v>1013</v>
      </c>
      <c r="O523" t="s">
        <v>1090</v>
      </c>
      <c r="P523" t="s">
        <v>1090</v>
      </c>
      <c r="Q523">
        <v>1</v>
      </c>
      <c r="W523">
        <v>0</v>
      </c>
      <c r="X523">
        <v>735429535</v>
      </c>
      <c r="Y523">
        <v>5.84</v>
      </c>
      <c r="AA523">
        <v>0</v>
      </c>
      <c r="AB523">
        <v>0</v>
      </c>
      <c r="AC523">
        <v>0</v>
      </c>
      <c r="AD523">
        <v>7.8</v>
      </c>
      <c r="AE523">
        <v>0</v>
      </c>
      <c r="AF523">
        <v>0</v>
      </c>
      <c r="AG523">
        <v>0</v>
      </c>
      <c r="AH523">
        <v>7.8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6</v>
      </c>
      <c r="AT523">
        <v>5.84</v>
      </c>
      <c r="AU523" t="s">
        <v>6</v>
      </c>
      <c r="AV523">
        <v>1</v>
      </c>
      <c r="AW523">
        <v>2</v>
      </c>
      <c r="AX523">
        <v>16689176</v>
      </c>
      <c r="AY523">
        <v>1</v>
      </c>
      <c r="AZ523">
        <v>0</v>
      </c>
      <c r="BA523">
        <v>503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Y523*Source!I260</f>
        <v>1.4016</v>
      </c>
      <c r="CY523">
        <f>AD523</f>
        <v>7.8</v>
      </c>
      <c r="CZ523">
        <f>AH523</f>
        <v>7.8</v>
      </c>
      <c r="DA523">
        <f>AL523</f>
        <v>1</v>
      </c>
      <c r="DB523">
        <v>0</v>
      </c>
    </row>
    <row r="524" spans="1:106" x14ac:dyDescent="0.2">
      <c r="A524">
        <f>ROW(Source!A261)</f>
        <v>261</v>
      </c>
      <c r="B524">
        <v>16688586</v>
      </c>
      <c r="C524">
        <v>16689174</v>
      </c>
      <c r="D524">
        <v>15430517</v>
      </c>
      <c r="E524">
        <v>1</v>
      </c>
      <c r="F524">
        <v>1</v>
      </c>
      <c r="G524">
        <v>1</v>
      </c>
      <c r="H524">
        <v>1</v>
      </c>
      <c r="I524" t="s">
        <v>1113</v>
      </c>
      <c r="J524" t="s">
        <v>6</v>
      </c>
      <c r="K524" t="s">
        <v>1114</v>
      </c>
      <c r="L524">
        <v>1191</v>
      </c>
      <c r="N524">
        <v>1013</v>
      </c>
      <c r="O524" t="s">
        <v>1090</v>
      </c>
      <c r="P524" t="s">
        <v>1090</v>
      </c>
      <c r="Q524">
        <v>1</v>
      </c>
      <c r="W524">
        <v>0</v>
      </c>
      <c r="X524">
        <v>735429535</v>
      </c>
      <c r="Y524">
        <v>5.84</v>
      </c>
      <c r="AA524">
        <v>0</v>
      </c>
      <c r="AB524">
        <v>0</v>
      </c>
      <c r="AC524">
        <v>0</v>
      </c>
      <c r="AD524">
        <v>55.61</v>
      </c>
      <c r="AE524">
        <v>0</v>
      </c>
      <c r="AF524">
        <v>0</v>
      </c>
      <c r="AG524">
        <v>0</v>
      </c>
      <c r="AH524">
        <v>7.8</v>
      </c>
      <c r="AI524">
        <v>1</v>
      </c>
      <c r="AJ524">
        <v>1</v>
      </c>
      <c r="AK524">
        <v>1</v>
      </c>
      <c r="AL524">
        <v>7.13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5.84</v>
      </c>
      <c r="AU524" t="s">
        <v>6</v>
      </c>
      <c r="AV524">
        <v>1</v>
      </c>
      <c r="AW524">
        <v>2</v>
      </c>
      <c r="AX524">
        <v>16689176</v>
      </c>
      <c r="AY524">
        <v>1</v>
      </c>
      <c r="AZ524">
        <v>0</v>
      </c>
      <c r="BA524">
        <v>504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Y524*Source!I261</f>
        <v>1.4016</v>
      </c>
      <c r="CY524">
        <f>AD524</f>
        <v>55.61</v>
      </c>
      <c r="CZ524">
        <f>AH524</f>
        <v>7.8</v>
      </c>
      <c r="DA524">
        <f>AL524</f>
        <v>7.13</v>
      </c>
      <c r="DB524">
        <v>0</v>
      </c>
    </row>
    <row r="525" spans="1:106" x14ac:dyDescent="0.2">
      <c r="A525">
        <f>ROW(Source!A262)</f>
        <v>262</v>
      </c>
      <c r="B525">
        <v>16688585</v>
      </c>
      <c r="C525">
        <v>16689933</v>
      </c>
      <c r="D525">
        <v>15430767</v>
      </c>
      <c r="E525">
        <v>1</v>
      </c>
      <c r="F525">
        <v>1</v>
      </c>
      <c r="G525">
        <v>1</v>
      </c>
      <c r="H525">
        <v>1</v>
      </c>
      <c r="I525" t="s">
        <v>1111</v>
      </c>
      <c r="J525" t="s">
        <v>6</v>
      </c>
      <c r="K525" t="s">
        <v>1112</v>
      </c>
      <c r="L525">
        <v>1191</v>
      </c>
      <c r="N525">
        <v>1013</v>
      </c>
      <c r="O525" t="s">
        <v>1090</v>
      </c>
      <c r="P525" t="s">
        <v>1090</v>
      </c>
      <c r="Q525">
        <v>1</v>
      </c>
      <c r="W525">
        <v>0</v>
      </c>
      <c r="X525">
        <v>-400197608</v>
      </c>
      <c r="Y525">
        <v>25.72</v>
      </c>
      <c r="AA525">
        <v>0</v>
      </c>
      <c r="AB525">
        <v>0</v>
      </c>
      <c r="AC525">
        <v>0</v>
      </c>
      <c r="AD525">
        <v>8.5299999999999994</v>
      </c>
      <c r="AE525">
        <v>0</v>
      </c>
      <c r="AF525">
        <v>0</v>
      </c>
      <c r="AG525">
        <v>0</v>
      </c>
      <c r="AH525">
        <v>8.5299999999999994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25.72</v>
      </c>
      <c r="AU525" t="s">
        <v>6</v>
      </c>
      <c r="AV525">
        <v>1</v>
      </c>
      <c r="AW525">
        <v>2</v>
      </c>
      <c r="AX525">
        <v>16689937</v>
      </c>
      <c r="AY525">
        <v>1</v>
      </c>
      <c r="AZ525">
        <v>0</v>
      </c>
      <c r="BA525">
        <v>505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Y525*Source!I262</f>
        <v>0.25719999999999998</v>
      </c>
      <c r="CY525">
        <f>AD525</f>
        <v>8.5299999999999994</v>
      </c>
      <c r="CZ525">
        <f>AH525</f>
        <v>8.5299999999999994</v>
      </c>
      <c r="DA525">
        <f>AL525</f>
        <v>1</v>
      </c>
      <c r="DB525">
        <v>0</v>
      </c>
    </row>
    <row r="526" spans="1:106" x14ac:dyDescent="0.2">
      <c r="A526">
        <f>ROW(Source!A262)</f>
        <v>262</v>
      </c>
      <c r="B526">
        <v>16688585</v>
      </c>
      <c r="C526">
        <v>16689933</v>
      </c>
      <c r="D526">
        <v>15430395</v>
      </c>
      <c r="E526">
        <v>1</v>
      </c>
      <c r="F526">
        <v>1</v>
      </c>
      <c r="G526">
        <v>1</v>
      </c>
      <c r="H526">
        <v>1</v>
      </c>
      <c r="I526" t="s">
        <v>1091</v>
      </c>
      <c r="J526" t="s">
        <v>6</v>
      </c>
      <c r="K526" t="s">
        <v>1092</v>
      </c>
      <c r="L526">
        <v>1191</v>
      </c>
      <c r="N526">
        <v>1013</v>
      </c>
      <c r="O526" t="s">
        <v>1090</v>
      </c>
      <c r="P526" t="s">
        <v>1090</v>
      </c>
      <c r="Q526">
        <v>1</v>
      </c>
      <c r="W526">
        <v>0</v>
      </c>
      <c r="X526">
        <v>-1417349443</v>
      </c>
      <c r="Y526">
        <v>7.0000000000000007E-2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7.0000000000000007E-2</v>
      </c>
      <c r="AU526" t="s">
        <v>6</v>
      </c>
      <c r="AV526">
        <v>2</v>
      </c>
      <c r="AW526">
        <v>2</v>
      </c>
      <c r="AX526">
        <v>16689938</v>
      </c>
      <c r="AY526">
        <v>1</v>
      </c>
      <c r="AZ526">
        <v>0</v>
      </c>
      <c r="BA526">
        <v>506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Y526*Source!I262</f>
        <v>7.000000000000001E-4</v>
      </c>
      <c r="CY526">
        <f>AD526</f>
        <v>0</v>
      </c>
      <c r="CZ526">
        <f>AH526</f>
        <v>0</v>
      </c>
      <c r="DA526">
        <f>AL526</f>
        <v>1</v>
      </c>
      <c r="DB526">
        <v>0</v>
      </c>
    </row>
    <row r="527" spans="1:106" x14ac:dyDescent="0.2">
      <c r="A527">
        <f>ROW(Source!A262)</f>
        <v>262</v>
      </c>
      <c r="B527">
        <v>16688585</v>
      </c>
      <c r="C527">
        <v>16689933</v>
      </c>
      <c r="D527">
        <v>15247974</v>
      </c>
      <c r="E527">
        <v>1</v>
      </c>
      <c r="F527">
        <v>1</v>
      </c>
      <c r="G527">
        <v>1</v>
      </c>
      <c r="H527">
        <v>2</v>
      </c>
      <c r="I527" t="s">
        <v>1093</v>
      </c>
      <c r="J527" t="s">
        <v>1094</v>
      </c>
      <c r="K527" t="s">
        <v>1095</v>
      </c>
      <c r="L527">
        <v>1368</v>
      </c>
      <c r="N527">
        <v>1011</v>
      </c>
      <c r="O527" t="s">
        <v>1096</v>
      </c>
      <c r="P527" t="s">
        <v>1096</v>
      </c>
      <c r="Q527">
        <v>1</v>
      </c>
      <c r="W527">
        <v>0</v>
      </c>
      <c r="X527">
        <v>1188625873</v>
      </c>
      <c r="Y527">
        <v>7.0000000000000007E-2</v>
      </c>
      <c r="AA527">
        <v>0</v>
      </c>
      <c r="AB527">
        <v>31.26</v>
      </c>
      <c r="AC527">
        <v>13.5</v>
      </c>
      <c r="AD527">
        <v>0</v>
      </c>
      <c r="AE527">
        <v>0</v>
      </c>
      <c r="AF527">
        <v>31.26</v>
      </c>
      <c r="AG527">
        <v>13.5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7.0000000000000007E-2</v>
      </c>
      <c r="AU527" t="s">
        <v>6</v>
      </c>
      <c r="AV527">
        <v>0</v>
      </c>
      <c r="AW527">
        <v>2</v>
      </c>
      <c r="AX527">
        <v>16689939</v>
      </c>
      <c r="AY527">
        <v>1</v>
      </c>
      <c r="AZ527">
        <v>0</v>
      </c>
      <c r="BA527">
        <v>507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Y527*Source!I262</f>
        <v>7.000000000000001E-4</v>
      </c>
      <c r="CY527">
        <f>AB527</f>
        <v>31.26</v>
      </c>
      <c r="CZ527">
        <f>AF527</f>
        <v>31.26</v>
      </c>
      <c r="DA527">
        <f>AJ527</f>
        <v>1</v>
      </c>
      <c r="DB527">
        <v>0</v>
      </c>
    </row>
    <row r="528" spans="1:106" x14ac:dyDescent="0.2">
      <c r="A528">
        <f>ROW(Source!A263)</f>
        <v>263</v>
      </c>
      <c r="B528">
        <v>16688586</v>
      </c>
      <c r="C528">
        <v>16689933</v>
      </c>
      <c r="D528">
        <v>15430767</v>
      </c>
      <c r="E528">
        <v>1</v>
      </c>
      <c r="F528">
        <v>1</v>
      </c>
      <c r="G528">
        <v>1</v>
      </c>
      <c r="H528">
        <v>1</v>
      </c>
      <c r="I528" t="s">
        <v>1111</v>
      </c>
      <c r="J528" t="s">
        <v>6</v>
      </c>
      <c r="K528" t="s">
        <v>1112</v>
      </c>
      <c r="L528">
        <v>1191</v>
      </c>
      <c r="N528">
        <v>1013</v>
      </c>
      <c r="O528" t="s">
        <v>1090</v>
      </c>
      <c r="P528" t="s">
        <v>1090</v>
      </c>
      <c r="Q528">
        <v>1</v>
      </c>
      <c r="W528">
        <v>0</v>
      </c>
      <c r="X528">
        <v>-400197608</v>
      </c>
      <c r="Y528">
        <v>25.72</v>
      </c>
      <c r="AA528">
        <v>0</v>
      </c>
      <c r="AB528">
        <v>0</v>
      </c>
      <c r="AC528">
        <v>0</v>
      </c>
      <c r="AD528">
        <v>60.82</v>
      </c>
      <c r="AE528">
        <v>0</v>
      </c>
      <c r="AF528">
        <v>0</v>
      </c>
      <c r="AG528">
        <v>0</v>
      </c>
      <c r="AH528">
        <v>8.5299999999999994</v>
      </c>
      <c r="AI528">
        <v>1</v>
      </c>
      <c r="AJ528">
        <v>1</v>
      </c>
      <c r="AK528">
        <v>1</v>
      </c>
      <c r="AL528">
        <v>7.13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25.72</v>
      </c>
      <c r="AU528" t="s">
        <v>6</v>
      </c>
      <c r="AV528">
        <v>1</v>
      </c>
      <c r="AW528">
        <v>2</v>
      </c>
      <c r="AX528">
        <v>16689937</v>
      </c>
      <c r="AY528">
        <v>1</v>
      </c>
      <c r="AZ528">
        <v>0</v>
      </c>
      <c r="BA528">
        <v>508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Y528*Source!I263</f>
        <v>0.25719999999999998</v>
      </c>
      <c r="CY528">
        <f>AD528</f>
        <v>60.82</v>
      </c>
      <c r="CZ528">
        <f>AH528</f>
        <v>8.5299999999999994</v>
      </c>
      <c r="DA528">
        <f>AL528</f>
        <v>7.13</v>
      </c>
      <c r="DB528">
        <v>0</v>
      </c>
    </row>
    <row r="529" spans="1:106" x14ac:dyDescent="0.2">
      <c r="A529">
        <f>ROW(Source!A263)</f>
        <v>263</v>
      </c>
      <c r="B529">
        <v>16688586</v>
      </c>
      <c r="C529">
        <v>16689933</v>
      </c>
      <c r="D529">
        <v>15430395</v>
      </c>
      <c r="E529">
        <v>1</v>
      </c>
      <c r="F529">
        <v>1</v>
      </c>
      <c r="G529">
        <v>1</v>
      </c>
      <c r="H529">
        <v>1</v>
      </c>
      <c r="I529" t="s">
        <v>1091</v>
      </c>
      <c r="J529" t="s">
        <v>6</v>
      </c>
      <c r="K529" t="s">
        <v>1092</v>
      </c>
      <c r="L529">
        <v>1191</v>
      </c>
      <c r="N529">
        <v>1013</v>
      </c>
      <c r="O529" t="s">
        <v>1090</v>
      </c>
      <c r="P529" t="s">
        <v>1090</v>
      </c>
      <c r="Q529">
        <v>1</v>
      </c>
      <c r="W529">
        <v>0</v>
      </c>
      <c r="X529">
        <v>-1417349443</v>
      </c>
      <c r="Y529">
        <v>7.0000000000000007E-2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7.13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7.0000000000000007E-2</v>
      </c>
      <c r="AU529" t="s">
        <v>6</v>
      </c>
      <c r="AV529">
        <v>2</v>
      </c>
      <c r="AW529">
        <v>2</v>
      </c>
      <c r="AX529">
        <v>16689938</v>
      </c>
      <c r="AY529">
        <v>1</v>
      </c>
      <c r="AZ529">
        <v>0</v>
      </c>
      <c r="BA529">
        <v>509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Y529*Source!I263</f>
        <v>7.000000000000001E-4</v>
      </c>
      <c r="CY529">
        <f>AD529</f>
        <v>0</v>
      </c>
      <c r="CZ529">
        <f>AH529</f>
        <v>0</v>
      </c>
      <c r="DA529">
        <f>AL529</f>
        <v>1</v>
      </c>
      <c r="DB529">
        <v>0</v>
      </c>
    </row>
    <row r="530" spans="1:106" x14ac:dyDescent="0.2">
      <c r="A530">
        <f>ROW(Source!A263)</f>
        <v>263</v>
      </c>
      <c r="B530">
        <v>16688586</v>
      </c>
      <c r="C530">
        <v>16689933</v>
      </c>
      <c r="D530">
        <v>15247974</v>
      </c>
      <c r="E530">
        <v>1</v>
      </c>
      <c r="F530">
        <v>1</v>
      </c>
      <c r="G530">
        <v>1</v>
      </c>
      <c r="H530">
        <v>2</v>
      </c>
      <c r="I530" t="s">
        <v>1093</v>
      </c>
      <c r="J530" t="s">
        <v>1094</v>
      </c>
      <c r="K530" t="s">
        <v>1095</v>
      </c>
      <c r="L530">
        <v>1368</v>
      </c>
      <c r="N530">
        <v>1011</v>
      </c>
      <c r="O530" t="s">
        <v>1096</v>
      </c>
      <c r="P530" t="s">
        <v>1096</v>
      </c>
      <c r="Q530">
        <v>1</v>
      </c>
      <c r="W530">
        <v>0</v>
      </c>
      <c r="X530">
        <v>1188625873</v>
      </c>
      <c r="Y530">
        <v>7.0000000000000007E-2</v>
      </c>
      <c r="AA530">
        <v>0</v>
      </c>
      <c r="AB530">
        <v>222.88</v>
      </c>
      <c r="AC530">
        <v>13.5</v>
      </c>
      <c r="AD530">
        <v>0</v>
      </c>
      <c r="AE530">
        <v>0</v>
      </c>
      <c r="AF530">
        <v>31.26</v>
      </c>
      <c r="AG530">
        <v>13.5</v>
      </c>
      <c r="AH530">
        <v>0</v>
      </c>
      <c r="AI530">
        <v>1</v>
      </c>
      <c r="AJ530">
        <v>7.13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6</v>
      </c>
      <c r="AT530">
        <v>7.0000000000000007E-2</v>
      </c>
      <c r="AU530" t="s">
        <v>6</v>
      </c>
      <c r="AV530">
        <v>0</v>
      </c>
      <c r="AW530">
        <v>2</v>
      </c>
      <c r="AX530">
        <v>16689939</v>
      </c>
      <c r="AY530">
        <v>1</v>
      </c>
      <c r="AZ530">
        <v>0</v>
      </c>
      <c r="BA530">
        <v>510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Y530*Source!I263</f>
        <v>7.000000000000001E-4</v>
      </c>
      <c r="CY530">
        <f>AB530</f>
        <v>222.88</v>
      </c>
      <c r="CZ530">
        <f>AF530</f>
        <v>31.26</v>
      </c>
      <c r="DA530">
        <f>AJ530</f>
        <v>7.13</v>
      </c>
      <c r="DB530">
        <v>0</v>
      </c>
    </row>
    <row r="531" spans="1:106" x14ac:dyDescent="0.2">
      <c r="A531">
        <f>ROW(Source!A264)</f>
        <v>264</v>
      </c>
      <c r="B531">
        <v>16688585</v>
      </c>
      <c r="C531">
        <v>16689177</v>
      </c>
      <c r="D531">
        <v>15442878</v>
      </c>
      <c r="E531">
        <v>1</v>
      </c>
      <c r="F531">
        <v>1</v>
      </c>
      <c r="G531">
        <v>1</v>
      </c>
      <c r="H531">
        <v>1</v>
      </c>
      <c r="I531" t="s">
        <v>1285</v>
      </c>
      <c r="J531" t="s">
        <v>6</v>
      </c>
      <c r="K531" t="s">
        <v>1286</v>
      </c>
      <c r="L531">
        <v>1191</v>
      </c>
      <c r="N531">
        <v>1013</v>
      </c>
      <c r="O531" t="s">
        <v>1090</v>
      </c>
      <c r="P531" t="s">
        <v>1090</v>
      </c>
      <c r="Q531">
        <v>1</v>
      </c>
      <c r="W531">
        <v>0</v>
      </c>
      <c r="X531">
        <v>-362667798</v>
      </c>
      <c r="Y531">
        <v>0.27</v>
      </c>
      <c r="AA531">
        <v>0</v>
      </c>
      <c r="AB531">
        <v>0</v>
      </c>
      <c r="AC531">
        <v>0</v>
      </c>
      <c r="AD531">
        <v>10.5</v>
      </c>
      <c r="AE531">
        <v>0</v>
      </c>
      <c r="AF531">
        <v>0</v>
      </c>
      <c r="AG531">
        <v>0</v>
      </c>
      <c r="AH531">
        <v>10.5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6</v>
      </c>
      <c r="AT531">
        <v>0.9</v>
      </c>
      <c r="AU531" t="s">
        <v>450</v>
      </c>
      <c r="AV531">
        <v>1</v>
      </c>
      <c r="AW531">
        <v>2</v>
      </c>
      <c r="AX531">
        <v>16689948</v>
      </c>
      <c r="AY531">
        <v>1</v>
      </c>
      <c r="AZ531">
        <v>0</v>
      </c>
      <c r="BA531">
        <v>511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Y531*Source!I264</f>
        <v>0.27</v>
      </c>
      <c r="CY531">
        <f>AD531</f>
        <v>10.5</v>
      </c>
      <c r="CZ531">
        <f>AH531</f>
        <v>10.5</v>
      </c>
      <c r="DA531">
        <f>AL531</f>
        <v>1</v>
      </c>
      <c r="DB531">
        <v>0</v>
      </c>
    </row>
    <row r="532" spans="1:106" x14ac:dyDescent="0.2">
      <c r="A532">
        <f>ROW(Source!A264)</f>
        <v>264</v>
      </c>
      <c r="B532">
        <v>16688585</v>
      </c>
      <c r="C532">
        <v>16689177</v>
      </c>
      <c r="D532">
        <v>15430395</v>
      </c>
      <c r="E532">
        <v>1</v>
      </c>
      <c r="F532">
        <v>1</v>
      </c>
      <c r="G532">
        <v>1</v>
      </c>
      <c r="H532">
        <v>1</v>
      </c>
      <c r="I532" t="s">
        <v>1091</v>
      </c>
      <c r="J532" t="s">
        <v>6</v>
      </c>
      <c r="K532" t="s">
        <v>1092</v>
      </c>
      <c r="L532">
        <v>1191</v>
      </c>
      <c r="N532">
        <v>1013</v>
      </c>
      <c r="O532" t="s">
        <v>1090</v>
      </c>
      <c r="P532" t="s">
        <v>1090</v>
      </c>
      <c r="Q532">
        <v>1</v>
      </c>
      <c r="W532">
        <v>0</v>
      </c>
      <c r="X532">
        <v>-1417349443</v>
      </c>
      <c r="Y532">
        <v>0.2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6</v>
      </c>
      <c r="AT532">
        <v>0.2</v>
      </c>
      <c r="AU532" t="s">
        <v>6</v>
      </c>
      <c r="AV532">
        <v>2</v>
      </c>
      <c r="AW532">
        <v>2</v>
      </c>
      <c r="AX532">
        <v>16689949</v>
      </c>
      <c r="AY532">
        <v>1</v>
      </c>
      <c r="AZ532">
        <v>2048</v>
      </c>
      <c r="BA532">
        <v>512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Y532*Source!I264</f>
        <v>0.2</v>
      </c>
      <c r="CY532">
        <f>AD532</f>
        <v>0</v>
      </c>
      <c r="CZ532">
        <f>AH532</f>
        <v>0</v>
      </c>
      <c r="DA532">
        <f>AL532</f>
        <v>1</v>
      </c>
      <c r="DB532">
        <v>0</v>
      </c>
    </row>
    <row r="533" spans="1:106" x14ac:dyDescent="0.2">
      <c r="A533">
        <f>ROW(Source!A264)</f>
        <v>264</v>
      </c>
      <c r="B533">
        <v>16688585</v>
      </c>
      <c r="C533">
        <v>16689177</v>
      </c>
      <c r="D533">
        <v>15247680</v>
      </c>
      <c r="E533">
        <v>1</v>
      </c>
      <c r="F533">
        <v>1</v>
      </c>
      <c r="G533">
        <v>1</v>
      </c>
      <c r="H533">
        <v>2</v>
      </c>
      <c r="I533" t="s">
        <v>1287</v>
      </c>
      <c r="J533" t="s">
        <v>1288</v>
      </c>
      <c r="K533" t="s">
        <v>1289</v>
      </c>
      <c r="L533">
        <v>1368</v>
      </c>
      <c r="N533">
        <v>1011</v>
      </c>
      <c r="O533" t="s">
        <v>1096</v>
      </c>
      <c r="P533" t="s">
        <v>1096</v>
      </c>
      <c r="Q533">
        <v>1</v>
      </c>
      <c r="W533">
        <v>0</v>
      </c>
      <c r="X533">
        <v>-1718674368</v>
      </c>
      <c r="Y533">
        <v>0.03</v>
      </c>
      <c r="AA533">
        <v>0</v>
      </c>
      <c r="AB533">
        <v>111.99</v>
      </c>
      <c r="AC533">
        <v>13.5</v>
      </c>
      <c r="AD533">
        <v>0</v>
      </c>
      <c r="AE533">
        <v>0</v>
      </c>
      <c r="AF533">
        <v>111.99</v>
      </c>
      <c r="AG533">
        <v>13.5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</v>
      </c>
      <c r="AT533">
        <v>0.1</v>
      </c>
      <c r="AU533" t="s">
        <v>450</v>
      </c>
      <c r="AV533">
        <v>0</v>
      </c>
      <c r="AW533">
        <v>2</v>
      </c>
      <c r="AX533">
        <v>16689950</v>
      </c>
      <c r="AY533">
        <v>1</v>
      </c>
      <c r="AZ533">
        <v>0</v>
      </c>
      <c r="BA533">
        <v>513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Y533*Source!I264</f>
        <v>0.03</v>
      </c>
      <c r="CY533">
        <f>AB533</f>
        <v>111.99</v>
      </c>
      <c r="CZ533">
        <f>AF533</f>
        <v>111.99</v>
      </c>
      <c r="DA533">
        <f>AJ533</f>
        <v>1</v>
      </c>
      <c r="DB533">
        <v>0</v>
      </c>
    </row>
    <row r="534" spans="1:106" x14ac:dyDescent="0.2">
      <c r="A534">
        <f>ROW(Source!A264)</f>
        <v>264</v>
      </c>
      <c r="B534">
        <v>16688585</v>
      </c>
      <c r="C534">
        <v>16689177</v>
      </c>
      <c r="D534">
        <v>15249073</v>
      </c>
      <c r="E534">
        <v>1</v>
      </c>
      <c r="F534">
        <v>1</v>
      </c>
      <c r="G534">
        <v>1</v>
      </c>
      <c r="H534">
        <v>2</v>
      </c>
      <c r="I534" t="s">
        <v>1099</v>
      </c>
      <c r="J534" t="s">
        <v>1100</v>
      </c>
      <c r="K534" t="s">
        <v>1101</v>
      </c>
      <c r="L534">
        <v>1368</v>
      </c>
      <c r="N534">
        <v>1011</v>
      </c>
      <c r="O534" t="s">
        <v>1096</v>
      </c>
      <c r="P534" t="s">
        <v>1096</v>
      </c>
      <c r="Q534">
        <v>1</v>
      </c>
      <c r="W534">
        <v>0</v>
      </c>
      <c r="X534">
        <v>1372534845</v>
      </c>
      <c r="Y534">
        <v>0.03</v>
      </c>
      <c r="AA534">
        <v>0</v>
      </c>
      <c r="AB534">
        <v>65.709999999999994</v>
      </c>
      <c r="AC534">
        <v>11.6</v>
      </c>
      <c r="AD534">
        <v>0</v>
      </c>
      <c r="AE534">
        <v>0</v>
      </c>
      <c r="AF534">
        <v>65.709999999999994</v>
      </c>
      <c r="AG534">
        <v>11.6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6</v>
      </c>
      <c r="AT534">
        <v>0.1</v>
      </c>
      <c r="AU534" t="s">
        <v>450</v>
      </c>
      <c r="AV534">
        <v>0</v>
      </c>
      <c r="AW534">
        <v>2</v>
      </c>
      <c r="AX534">
        <v>16689951</v>
      </c>
      <c r="AY534">
        <v>1</v>
      </c>
      <c r="AZ534">
        <v>0</v>
      </c>
      <c r="BA534">
        <v>514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Y534*Source!I264</f>
        <v>0.03</v>
      </c>
      <c r="CY534">
        <f>AB534</f>
        <v>65.709999999999994</v>
      </c>
      <c r="CZ534">
        <f>AF534</f>
        <v>65.709999999999994</v>
      </c>
      <c r="DA534">
        <f>AJ534</f>
        <v>1</v>
      </c>
      <c r="DB534">
        <v>0</v>
      </c>
    </row>
    <row r="535" spans="1:106" x14ac:dyDescent="0.2">
      <c r="A535">
        <f>ROW(Source!A264)</f>
        <v>264</v>
      </c>
      <c r="B535">
        <v>16688585</v>
      </c>
      <c r="C535">
        <v>16689177</v>
      </c>
      <c r="D535">
        <v>15167588</v>
      </c>
      <c r="E535">
        <v>1</v>
      </c>
      <c r="F535">
        <v>1</v>
      </c>
      <c r="G535">
        <v>1</v>
      </c>
      <c r="H535">
        <v>3</v>
      </c>
      <c r="I535" t="s">
        <v>1290</v>
      </c>
      <c r="J535" t="s">
        <v>1291</v>
      </c>
      <c r="K535" t="s">
        <v>1292</v>
      </c>
      <c r="L535">
        <v>1346</v>
      </c>
      <c r="N535">
        <v>1009</v>
      </c>
      <c r="O535" t="s">
        <v>90</v>
      </c>
      <c r="P535" t="s">
        <v>90</v>
      </c>
      <c r="Q535">
        <v>1</v>
      </c>
      <c r="W535">
        <v>0</v>
      </c>
      <c r="X535">
        <v>-1088866022</v>
      </c>
      <c r="Y535">
        <v>0</v>
      </c>
      <c r="AA535">
        <v>30.4</v>
      </c>
      <c r="AB535">
        <v>0</v>
      </c>
      <c r="AC535">
        <v>0</v>
      </c>
      <c r="AD535">
        <v>0</v>
      </c>
      <c r="AE535">
        <v>30.4</v>
      </c>
      <c r="AF535">
        <v>0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6</v>
      </c>
      <c r="AT535">
        <v>0.01</v>
      </c>
      <c r="AU535" t="s">
        <v>30</v>
      </c>
      <c r="AV535">
        <v>0</v>
      </c>
      <c r="AW535">
        <v>2</v>
      </c>
      <c r="AX535">
        <v>16689952</v>
      </c>
      <c r="AY535">
        <v>1</v>
      </c>
      <c r="AZ535">
        <v>0</v>
      </c>
      <c r="BA535">
        <v>515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Y535*Source!I264</f>
        <v>0</v>
      </c>
      <c r="CY535">
        <f>AA535</f>
        <v>30.4</v>
      </c>
      <c r="CZ535">
        <f>AE535</f>
        <v>30.4</v>
      </c>
      <c r="DA535">
        <f>AI535</f>
        <v>1</v>
      </c>
      <c r="DB535">
        <v>0</v>
      </c>
    </row>
    <row r="536" spans="1:106" x14ac:dyDescent="0.2">
      <c r="A536">
        <f>ROW(Source!A264)</f>
        <v>264</v>
      </c>
      <c r="B536">
        <v>16688585</v>
      </c>
      <c r="C536">
        <v>16689177</v>
      </c>
      <c r="D536">
        <v>15169942</v>
      </c>
      <c r="E536">
        <v>1</v>
      </c>
      <c r="F536">
        <v>1</v>
      </c>
      <c r="G536">
        <v>1</v>
      </c>
      <c r="H536">
        <v>3</v>
      </c>
      <c r="I536" t="s">
        <v>1293</v>
      </c>
      <c r="J536" t="s">
        <v>1294</v>
      </c>
      <c r="K536" t="s">
        <v>1295</v>
      </c>
      <c r="L536">
        <v>1346</v>
      </c>
      <c r="N536">
        <v>1009</v>
      </c>
      <c r="O536" t="s">
        <v>90</v>
      </c>
      <c r="P536" t="s">
        <v>90</v>
      </c>
      <c r="Q536">
        <v>1</v>
      </c>
      <c r="W536">
        <v>0</v>
      </c>
      <c r="X536">
        <v>103900845</v>
      </c>
      <c r="Y536">
        <v>0</v>
      </c>
      <c r="AA536">
        <v>9.0399999999999991</v>
      </c>
      <c r="AB536">
        <v>0</v>
      </c>
      <c r="AC536">
        <v>0</v>
      </c>
      <c r="AD536">
        <v>0</v>
      </c>
      <c r="AE536">
        <v>9.0399999999999991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6</v>
      </c>
      <c r="AT536">
        <v>0.3</v>
      </c>
      <c r="AU536" t="s">
        <v>30</v>
      </c>
      <c r="AV536">
        <v>0</v>
      </c>
      <c r="AW536">
        <v>2</v>
      </c>
      <c r="AX536">
        <v>16689953</v>
      </c>
      <c r="AY536">
        <v>1</v>
      </c>
      <c r="AZ536">
        <v>0</v>
      </c>
      <c r="BA536">
        <v>516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Y536*Source!I264</f>
        <v>0</v>
      </c>
      <c r="CY536">
        <f>AA536</f>
        <v>9.0399999999999991</v>
      </c>
      <c r="CZ536">
        <f>AE536</f>
        <v>9.0399999999999991</v>
      </c>
      <c r="DA536">
        <f>AI536</f>
        <v>1</v>
      </c>
      <c r="DB536">
        <v>0</v>
      </c>
    </row>
    <row r="537" spans="1:106" x14ac:dyDescent="0.2">
      <c r="A537">
        <f>ROW(Source!A264)</f>
        <v>264</v>
      </c>
      <c r="B537">
        <v>16688585</v>
      </c>
      <c r="C537">
        <v>16689177</v>
      </c>
      <c r="D537">
        <v>15191488</v>
      </c>
      <c r="E537">
        <v>1</v>
      </c>
      <c r="F537">
        <v>1</v>
      </c>
      <c r="G537">
        <v>1</v>
      </c>
      <c r="H537">
        <v>3</v>
      </c>
      <c r="I537" t="s">
        <v>1296</v>
      </c>
      <c r="J537" t="s">
        <v>1297</v>
      </c>
      <c r="K537" t="s">
        <v>1298</v>
      </c>
      <c r="L537">
        <v>1348</v>
      </c>
      <c r="N537">
        <v>1009</v>
      </c>
      <c r="O537" t="s">
        <v>86</v>
      </c>
      <c r="P537" t="s">
        <v>86</v>
      </c>
      <c r="Q537">
        <v>1000</v>
      </c>
      <c r="W537">
        <v>0</v>
      </c>
      <c r="X537">
        <v>-1598896989</v>
      </c>
      <c r="Y537">
        <v>0</v>
      </c>
      <c r="AA537">
        <v>5000</v>
      </c>
      <c r="AB537">
        <v>0</v>
      </c>
      <c r="AC537">
        <v>0</v>
      </c>
      <c r="AD537">
        <v>0</v>
      </c>
      <c r="AE537">
        <v>5000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6</v>
      </c>
      <c r="AT537">
        <v>5.9999999999999995E-4</v>
      </c>
      <c r="AU537" t="s">
        <v>30</v>
      </c>
      <c r="AV537">
        <v>0</v>
      </c>
      <c r="AW537">
        <v>2</v>
      </c>
      <c r="AX537">
        <v>16689954</v>
      </c>
      <c r="AY537">
        <v>1</v>
      </c>
      <c r="AZ537">
        <v>0</v>
      </c>
      <c r="BA537">
        <v>517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Y537*Source!I264</f>
        <v>0</v>
      </c>
      <c r="CY537">
        <f>AA537</f>
        <v>5000</v>
      </c>
      <c r="CZ537">
        <f>AE537</f>
        <v>5000</v>
      </c>
      <c r="DA537">
        <f>AI537</f>
        <v>1</v>
      </c>
      <c r="DB537">
        <v>0</v>
      </c>
    </row>
    <row r="538" spans="1:106" x14ac:dyDescent="0.2">
      <c r="A538">
        <f>ROW(Source!A264)</f>
        <v>264</v>
      </c>
      <c r="B538">
        <v>16688585</v>
      </c>
      <c r="C538">
        <v>16689177</v>
      </c>
      <c r="D538">
        <v>15164559</v>
      </c>
      <c r="E538">
        <v>17</v>
      </c>
      <c r="F538">
        <v>1</v>
      </c>
      <c r="G538">
        <v>1</v>
      </c>
      <c r="H538">
        <v>3</v>
      </c>
      <c r="I538" t="s">
        <v>1299</v>
      </c>
      <c r="J538" t="s">
        <v>6</v>
      </c>
      <c r="K538" t="s">
        <v>1300</v>
      </c>
      <c r="L538">
        <v>1374</v>
      </c>
      <c r="N538">
        <v>1013</v>
      </c>
      <c r="O538" t="s">
        <v>1301</v>
      </c>
      <c r="P538" t="s">
        <v>1301</v>
      </c>
      <c r="Q538">
        <v>1</v>
      </c>
      <c r="W538">
        <v>0</v>
      </c>
      <c r="X538">
        <v>-1731369543</v>
      </c>
      <c r="Y538">
        <v>0</v>
      </c>
      <c r="AA538">
        <v>1</v>
      </c>
      <c r="AB538">
        <v>0</v>
      </c>
      <c r="AC538">
        <v>0</v>
      </c>
      <c r="AD538">
        <v>0</v>
      </c>
      <c r="AE538">
        <v>1</v>
      </c>
      <c r="AF538">
        <v>0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6</v>
      </c>
      <c r="AT538">
        <v>0.19</v>
      </c>
      <c r="AU538" t="s">
        <v>30</v>
      </c>
      <c r="AV538">
        <v>0</v>
      </c>
      <c r="AW538">
        <v>2</v>
      </c>
      <c r="AX538">
        <v>16689955</v>
      </c>
      <c r="AY538">
        <v>1</v>
      </c>
      <c r="AZ538">
        <v>0</v>
      </c>
      <c r="BA538">
        <v>518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Y538*Source!I264</f>
        <v>0</v>
      </c>
      <c r="CY538">
        <f>AA538</f>
        <v>1</v>
      </c>
      <c r="CZ538">
        <f>AE538</f>
        <v>1</v>
      </c>
      <c r="DA538">
        <f>AI538</f>
        <v>1</v>
      </c>
      <c r="DB538">
        <v>0</v>
      </c>
    </row>
    <row r="539" spans="1:106" x14ac:dyDescent="0.2">
      <c r="A539">
        <f>ROW(Source!A265)</f>
        <v>265</v>
      </c>
      <c r="B539">
        <v>16688586</v>
      </c>
      <c r="C539">
        <v>16689177</v>
      </c>
      <c r="D539">
        <v>15442878</v>
      </c>
      <c r="E539">
        <v>1</v>
      </c>
      <c r="F539">
        <v>1</v>
      </c>
      <c r="G539">
        <v>1</v>
      </c>
      <c r="H539">
        <v>1</v>
      </c>
      <c r="I539" t="s">
        <v>1285</v>
      </c>
      <c r="J539" t="s">
        <v>6</v>
      </c>
      <c r="K539" t="s">
        <v>1286</v>
      </c>
      <c r="L539">
        <v>1191</v>
      </c>
      <c r="N539">
        <v>1013</v>
      </c>
      <c r="O539" t="s">
        <v>1090</v>
      </c>
      <c r="P539" t="s">
        <v>1090</v>
      </c>
      <c r="Q539">
        <v>1</v>
      </c>
      <c r="W539">
        <v>0</v>
      </c>
      <c r="X539">
        <v>-362667798</v>
      </c>
      <c r="Y539">
        <v>0.27</v>
      </c>
      <c r="AA539">
        <v>0</v>
      </c>
      <c r="AB539">
        <v>0</v>
      </c>
      <c r="AC539">
        <v>0</v>
      </c>
      <c r="AD539">
        <v>74.87</v>
      </c>
      <c r="AE539">
        <v>0</v>
      </c>
      <c r="AF539">
        <v>0</v>
      </c>
      <c r="AG539">
        <v>0</v>
      </c>
      <c r="AH539">
        <v>10.5</v>
      </c>
      <c r="AI539">
        <v>1</v>
      </c>
      <c r="AJ539">
        <v>1</v>
      </c>
      <c r="AK539">
        <v>1</v>
      </c>
      <c r="AL539">
        <v>7.13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6</v>
      </c>
      <c r="AT539">
        <v>0.9</v>
      </c>
      <c r="AU539" t="s">
        <v>450</v>
      </c>
      <c r="AV539">
        <v>1</v>
      </c>
      <c r="AW539">
        <v>2</v>
      </c>
      <c r="AX539">
        <v>16689948</v>
      </c>
      <c r="AY539">
        <v>1</v>
      </c>
      <c r="AZ539">
        <v>0</v>
      </c>
      <c r="BA539">
        <v>519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Y539*Source!I265</f>
        <v>0.27</v>
      </c>
      <c r="CY539">
        <f>AD539</f>
        <v>74.87</v>
      </c>
      <c r="CZ539">
        <f>AH539</f>
        <v>10.5</v>
      </c>
      <c r="DA539">
        <f>AL539</f>
        <v>7.13</v>
      </c>
      <c r="DB539">
        <v>0</v>
      </c>
    </row>
    <row r="540" spans="1:106" x14ac:dyDescent="0.2">
      <c r="A540">
        <f>ROW(Source!A265)</f>
        <v>265</v>
      </c>
      <c r="B540">
        <v>16688586</v>
      </c>
      <c r="C540">
        <v>16689177</v>
      </c>
      <c r="D540">
        <v>15430395</v>
      </c>
      <c r="E540">
        <v>1</v>
      </c>
      <c r="F540">
        <v>1</v>
      </c>
      <c r="G540">
        <v>1</v>
      </c>
      <c r="H540">
        <v>1</v>
      </c>
      <c r="I540" t="s">
        <v>1091</v>
      </c>
      <c r="J540" t="s">
        <v>6</v>
      </c>
      <c r="K540" t="s">
        <v>1092</v>
      </c>
      <c r="L540">
        <v>1191</v>
      </c>
      <c r="N540">
        <v>1013</v>
      </c>
      <c r="O540" t="s">
        <v>1090</v>
      </c>
      <c r="P540" t="s">
        <v>1090</v>
      </c>
      <c r="Q540">
        <v>1</v>
      </c>
      <c r="W540">
        <v>0</v>
      </c>
      <c r="X540">
        <v>-1417349443</v>
      </c>
      <c r="Y540">
        <v>0.2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7.13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0.2</v>
      </c>
      <c r="AU540" t="s">
        <v>6</v>
      </c>
      <c r="AV540">
        <v>2</v>
      </c>
      <c r="AW540">
        <v>2</v>
      </c>
      <c r="AX540">
        <v>16689949</v>
      </c>
      <c r="AY540">
        <v>1</v>
      </c>
      <c r="AZ540">
        <v>2048</v>
      </c>
      <c r="BA540">
        <v>520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Y540*Source!I265</f>
        <v>0.2</v>
      </c>
      <c r="CY540">
        <f>AD540</f>
        <v>0</v>
      </c>
      <c r="CZ540">
        <f>AH540</f>
        <v>0</v>
      </c>
      <c r="DA540">
        <f>AL540</f>
        <v>1</v>
      </c>
      <c r="DB540">
        <v>0</v>
      </c>
    </row>
    <row r="541" spans="1:106" x14ac:dyDescent="0.2">
      <c r="A541">
        <f>ROW(Source!A265)</f>
        <v>265</v>
      </c>
      <c r="B541">
        <v>16688586</v>
      </c>
      <c r="C541">
        <v>16689177</v>
      </c>
      <c r="D541">
        <v>15247680</v>
      </c>
      <c r="E541">
        <v>1</v>
      </c>
      <c r="F541">
        <v>1</v>
      </c>
      <c r="G541">
        <v>1</v>
      </c>
      <c r="H541">
        <v>2</v>
      </c>
      <c r="I541" t="s">
        <v>1287</v>
      </c>
      <c r="J541" t="s">
        <v>1288</v>
      </c>
      <c r="K541" t="s">
        <v>1289</v>
      </c>
      <c r="L541">
        <v>1368</v>
      </c>
      <c r="N541">
        <v>1011</v>
      </c>
      <c r="O541" t="s">
        <v>1096</v>
      </c>
      <c r="P541" t="s">
        <v>1096</v>
      </c>
      <c r="Q541">
        <v>1</v>
      </c>
      <c r="W541">
        <v>0</v>
      </c>
      <c r="X541">
        <v>-1718674368</v>
      </c>
      <c r="Y541">
        <v>0.03</v>
      </c>
      <c r="AA541">
        <v>0</v>
      </c>
      <c r="AB541">
        <v>798.49</v>
      </c>
      <c r="AC541">
        <v>13.5</v>
      </c>
      <c r="AD541">
        <v>0</v>
      </c>
      <c r="AE541">
        <v>0</v>
      </c>
      <c r="AF541">
        <v>111.99</v>
      </c>
      <c r="AG541">
        <v>13.5</v>
      </c>
      <c r="AH541">
        <v>0</v>
      </c>
      <c r="AI541">
        <v>1</v>
      </c>
      <c r="AJ541">
        <v>7.13</v>
      </c>
      <c r="AK541">
        <v>1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6</v>
      </c>
      <c r="AT541">
        <v>0.1</v>
      </c>
      <c r="AU541" t="s">
        <v>450</v>
      </c>
      <c r="AV541">
        <v>0</v>
      </c>
      <c r="AW541">
        <v>2</v>
      </c>
      <c r="AX541">
        <v>16689950</v>
      </c>
      <c r="AY541">
        <v>1</v>
      </c>
      <c r="AZ541">
        <v>0</v>
      </c>
      <c r="BA541">
        <v>521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Y541*Source!I265</f>
        <v>0.03</v>
      </c>
      <c r="CY541">
        <f>AB541</f>
        <v>798.49</v>
      </c>
      <c r="CZ541">
        <f>AF541</f>
        <v>111.99</v>
      </c>
      <c r="DA541">
        <f>AJ541</f>
        <v>7.13</v>
      </c>
      <c r="DB541">
        <v>0</v>
      </c>
    </row>
    <row r="542" spans="1:106" x14ac:dyDescent="0.2">
      <c r="A542">
        <f>ROW(Source!A265)</f>
        <v>265</v>
      </c>
      <c r="B542">
        <v>16688586</v>
      </c>
      <c r="C542">
        <v>16689177</v>
      </c>
      <c r="D542">
        <v>15249073</v>
      </c>
      <c r="E542">
        <v>1</v>
      </c>
      <c r="F542">
        <v>1</v>
      </c>
      <c r="G542">
        <v>1</v>
      </c>
      <c r="H542">
        <v>2</v>
      </c>
      <c r="I542" t="s">
        <v>1099</v>
      </c>
      <c r="J542" t="s">
        <v>1100</v>
      </c>
      <c r="K542" t="s">
        <v>1101</v>
      </c>
      <c r="L542">
        <v>1368</v>
      </c>
      <c r="N542">
        <v>1011</v>
      </c>
      <c r="O542" t="s">
        <v>1096</v>
      </c>
      <c r="P542" t="s">
        <v>1096</v>
      </c>
      <c r="Q542">
        <v>1</v>
      </c>
      <c r="W542">
        <v>0</v>
      </c>
      <c r="X542">
        <v>1372534845</v>
      </c>
      <c r="Y542">
        <v>0.03</v>
      </c>
      <c r="AA542">
        <v>0</v>
      </c>
      <c r="AB542">
        <v>468.51</v>
      </c>
      <c r="AC542">
        <v>11.6</v>
      </c>
      <c r="AD542">
        <v>0</v>
      </c>
      <c r="AE542">
        <v>0</v>
      </c>
      <c r="AF542">
        <v>65.709999999999994</v>
      </c>
      <c r="AG542">
        <v>11.6</v>
      </c>
      <c r="AH542">
        <v>0</v>
      </c>
      <c r="AI542">
        <v>1</v>
      </c>
      <c r="AJ542">
        <v>7.13</v>
      </c>
      <c r="AK542">
        <v>1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6</v>
      </c>
      <c r="AT542">
        <v>0.1</v>
      </c>
      <c r="AU542" t="s">
        <v>450</v>
      </c>
      <c r="AV542">
        <v>0</v>
      </c>
      <c r="AW542">
        <v>2</v>
      </c>
      <c r="AX542">
        <v>16689951</v>
      </c>
      <c r="AY542">
        <v>1</v>
      </c>
      <c r="AZ542">
        <v>0</v>
      </c>
      <c r="BA542">
        <v>522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Y542*Source!I265</f>
        <v>0.03</v>
      </c>
      <c r="CY542">
        <f>AB542</f>
        <v>468.51</v>
      </c>
      <c r="CZ542">
        <f>AF542</f>
        <v>65.709999999999994</v>
      </c>
      <c r="DA542">
        <f>AJ542</f>
        <v>7.13</v>
      </c>
      <c r="DB542">
        <v>0</v>
      </c>
    </row>
    <row r="543" spans="1:106" x14ac:dyDescent="0.2">
      <c r="A543">
        <f>ROW(Source!A265)</f>
        <v>265</v>
      </c>
      <c r="B543">
        <v>16688586</v>
      </c>
      <c r="C543">
        <v>16689177</v>
      </c>
      <c r="D543">
        <v>15167588</v>
      </c>
      <c r="E543">
        <v>1</v>
      </c>
      <c r="F543">
        <v>1</v>
      </c>
      <c r="G543">
        <v>1</v>
      </c>
      <c r="H543">
        <v>3</v>
      </c>
      <c r="I543" t="s">
        <v>1290</v>
      </c>
      <c r="J543" t="s">
        <v>1291</v>
      </c>
      <c r="K543" t="s">
        <v>1292</v>
      </c>
      <c r="L543">
        <v>1346</v>
      </c>
      <c r="N543">
        <v>1009</v>
      </c>
      <c r="O543" t="s">
        <v>90</v>
      </c>
      <c r="P543" t="s">
        <v>90</v>
      </c>
      <c r="Q543">
        <v>1</v>
      </c>
      <c r="W543">
        <v>0</v>
      </c>
      <c r="X543">
        <v>-1088866022</v>
      </c>
      <c r="Y543">
        <v>0</v>
      </c>
      <c r="AA543">
        <v>216.75</v>
      </c>
      <c r="AB543">
        <v>0</v>
      </c>
      <c r="AC543">
        <v>0</v>
      </c>
      <c r="AD543">
        <v>0</v>
      </c>
      <c r="AE543">
        <v>30.4</v>
      </c>
      <c r="AF543">
        <v>0</v>
      </c>
      <c r="AG543">
        <v>0</v>
      </c>
      <c r="AH543">
        <v>0</v>
      </c>
      <c r="AI543">
        <v>7.13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6</v>
      </c>
      <c r="AT543">
        <v>0.01</v>
      </c>
      <c r="AU543" t="s">
        <v>30</v>
      </c>
      <c r="AV543">
        <v>0</v>
      </c>
      <c r="AW543">
        <v>2</v>
      </c>
      <c r="AX543">
        <v>16689952</v>
      </c>
      <c r="AY543">
        <v>1</v>
      </c>
      <c r="AZ543">
        <v>0</v>
      </c>
      <c r="BA543">
        <v>523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Y543*Source!I265</f>
        <v>0</v>
      </c>
      <c r="CY543">
        <f>AA543</f>
        <v>216.75</v>
      </c>
      <c r="CZ543">
        <f>AE543</f>
        <v>30.4</v>
      </c>
      <c r="DA543">
        <f>AI543</f>
        <v>7.13</v>
      </c>
      <c r="DB543">
        <v>0</v>
      </c>
    </row>
    <row r="544" spans="1:106" x14ac:dyDescent="0.2">
      <c r="A544">
        <f>ROW(Source!A265)</f>
        <v>265</v>
      </c>
      <c r="B544">
        <v>16688586</v>
      </c>
      <c r="C544">
        <v>16689177</v>
      </c>
      <c r="D544">
        <v>15169942</v>
      </c>
      <c r="E544">
        <v>1</v>
      </c>
      <c r="F544">
        <v>1</v>
      </c>
      <c r="G544">
        <v>1</v>
      </c>
      <c r="H544">
        <v>3</v>
      </c>
      <c r="I544" t="s">
        <v>1293</v>
      </c>
      <c r="J544" t="s">
        <v>1294</v>
      </c>
      <c r="K544" t="s">
        <v>1295</v>
      </c>
      <c r="L544">
        <v>1346</v>
      </c>
      <c r="N544">
        <v>1009</v>
      </c>
      <c r="O544" t="s">
        <v>90</v>
      </c>
      <c r="P544" t="s">
        <v>90</v>
      </c>
      <c r="Q544">
        <v>1</v>
      </c>
      <c r="W544">
        <v>0</v>
      </c>
      <c r="X544">
        <v>103900845</v>
      </c>
      <c r="Y544">
        <v>0</v>
      </c>
      <c r="AA544">
        <v>64.459999999999994</v>
      </c>
      <c r="AB544">
        <v>0</v>
      </c>
      <c r="AC544">
        <v>0</v>
      </c>
      <c r="AD544">
        <v>0</v>
      </c>
      <c r="AE544">
        <v>9.0399999999999991</v>
      </c>
      <c r="AF544">
        <v>0</v>
      </c>
      <c r="AG544">
        <v>0</v>
      </c>
      <c r="AH544">
        <v>0</v>
      </c>
      <c r="AI544">
        <v>7.13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6</v>
      </c>
      <c r="AT544">
        <v>0.3</v>
      </c>
      <c r="AU544" t="s">
        <v>30</v>
      </c>
      <c r="AV544">
        <v>0</v>
      </c>
      <c r="AW544">
        <v>2</v>
      </c>
      <c r="AX544">
        <v>16689953</v>
      </c>
      <c r="AY544">
        <v>1</v>
      </c>
      <c r="AZ544">
        <v>0</v>
      </c>
      <c r="BA544">
        <v>524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Y544*Source!I265</f>
        <v>0</v>
      </c>
      <c r="CY544">
        <f>AA544</f>
        <v>64.459999999999994</v>
      </c>
      <c r="CZ544">
        <f>AE544</f>
        <v>9.0399999999999991</v>
      </c>
      <c r="DA544">
        <f>AI544</f>
        <v>7.13</v>
      </c>
      <c r="DB544">
        <v>0</v>
      </c>
    </row>
    <row r="545" spans="1:106" x14ac:dyDescent="0.2">
      <c r="A545">
        <f>ROW(Source!A265)</f>
        <v>265</v>
      </c>
      <c r="B545">
        <v>16688586</v>
      </c>
      <c r="C545">
        <v>16689177</v>
      </c>
      <c r="D545">
        <v>15191488</v>
      </c>
      <c r="E545">
        <v>1</v>
      </c>
      <c r="F545">
        <v>1</v>
      </c>
      <c r="G545">
        <v>1</v>
      </c>
      <c r="H545">
        <v>3</v>
      </c>
      <c r="I545" t="s">
        <v>1296</v>
      </c>
      <c r="J545" t="s">
        <v>1297</v>
      </c>
      <c r="K545" t="s">
        <v>1298</v>
      </c>
      <c r="L545">
        <v>1348</v>
      </c>
      <c r="N545">
        <v>1009</v>
      </c>
      <c r="O545" t="s">
        <v>86</v>
      </c>
      <c r="P545" t="s">
        <v>86</v>
      </c>
      <c r="Q545">
        <v>1000</v>
      </c>
      <c r="W545">
        <v>0</v>
      </c>
      <c r="X545">
        <v>-1598896989</v>
      </c>
      <c r="Y545">
        <v>0</v>
      </c>
      <c r="AA545">
        <v>35650</v>
      </c>
      <c r="AB545">
        <v>0</v>
      </c>
      <c r="AC545">
        <v>0</v>
      </c>
      <c r="AD545">
        <v>0</v>
      </c>
      <c r="AE545">
        <v>5000</v>
      </c>
      <c r="AF545">
        <v>0</v>
      </c>
      <c r="AG545">
        <v>0</v>
      </c>
      <c r="AH545">
        <v>0</v>
      </c>
      <c r="AI545">
        <v>7.13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6</v>
      </c>
      <c r="AT545">
        <v>5.9999999999999995E-4</v>
      </c>
      <c r="AU545" t="s">
        <v>30</v>
      </c>
      <c r="AV545">
        <v>0</v>
      </c>
      <c r="AW545">
        <v>2</v>
      </c>
      <c r="AX545">
        <v>16689954</v>
      </c>
      <c r="AY545">
        <v>1</v>
      </c>
      <c r="AZ545">
        <v>0</v>
      </c>
      <c r="BA545">
        <v>525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Y545*Source!I265</f>
        <v>0</v>
      </c>
      <c r="CY545">
        <f>AA545</f>
        <v>35650</v>
      </c>
      <c r="CZ545">
        <f>AE545</f>
        <v>5000</v>
      </c>
      <c r="DA545">
        <f>AI545</f>
        <v>7.13</v>
      </c>
      <c r="DB545">
        <v>0</v>
      </c>
    </row>
    <row r="546" spans="1:106" x14ac:dyDescent="0.2">
      <c r="A546">
        <f>ROW(Source!A265)</f>
        <v>265</v>
      </c>
      <c r="B546">
        <v>16688586</v>
      </c>
      <c r="C546">
        <v>16689177</v>
      </c>
      <c r="D546">
        <v>15164559</v>
      </c>
      <c r="E546">
        <v>17</v>
      </c>
      <c r="F546">
        <v>1</v>
      </c>
      <c r="G546">
        <v>1</v>
      </c>
      <c r="H546">
        <v>3</v>
      </c>
      <c r="I546" t="s">
        <v>1299</v>
      </c>
      <c r="J546" t="s">
        <v>6</v>
      </c>
      <c r="K546" t="s">
        <v>1300</v>
      </c>
      <c r="L546">
        <v>1374</v>
      </c>
      <c r="N546">
        <v>1013</v>
      </c>
      <c r="O546" t="s">
        <v>1301</v>
      </c>
      <c r="P546" t="s">
        <v>1301</v>
      </c>
      <c r="Q546">
        <v>1</v>
      </c>
      <c r="W546">
        <v>0</v>
      </c>
      <c r="X546">
        <v>-1731369543</v>
      </c>
      <c r="Y546">
        <v>0</v>
      </c>
      <c r="AA546">
        <v>1</v>
      </c>
      <c r="AB546">
        <v>0</v>
      </c>
      <c r="AC546">
        <v>0</v>
      </c>
      <c r="AD546">
        <v>0</v>
      </c>
      <c r="AE546">
        <v>1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6</v>
      </c>
      <c r="AT546">
        <v>0.19</v>
      </c>
      <c r="AU546" t="s">
        <v>30</v>
      </c>
      <c r="AV546">
        <v>0</v>
      </c>
      <c r="AW546">
        <v>2</v>
      </c>
      <c r="AX546">
        <v>16689955</v>
      </c>
      <c r="AY546">
        <v>1</v>
      </c>
      <c r="AZ546">
        <v>0</v>
      </c>
      <c r="BA546">
        <v>526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Y546*Source!I265</f>
        <v>0</v>
      </c>
      <c r="CY546">
        <f>AA546</f>
        <v>1</v>
      </c>
      <c r="CZ546">
        <f>AE546</f>
        <v>1</v>
      </c>
      <c r="DA546">
        <f>AI546</f>
        <v>1</v>
      </c>
      <c r="DB546">
        <v>0</v>
      </c>
    </row>
    <row r="547" spans="1:106" x14ac:dyDescent="0.2">
      <c r="A547">
        <f>ROW(Source!A266)</f>
        <v>266</v>
      </c>
      <c r="B547">
        <v>16688585</v>
      </c>
      <c r="C547">
        <v>16689956</v>
      </c>
      <c r="D547">
        <v>15435721</v>
      </c>
      <c r="E547">
        <v>1</v>
      </c>
      <c r="F547">
        <v>1</v>
      </c>
      <c r="G547">
        <v>1</v>
      </c>
      <c r="H547">
        <v>1</v>
      </c>
      <c r="I547" t="s">
        <v>1236</v>
      </c>
      <c r="J547" t="s">
        <v>6</v>
      </c>
      <c r="K547" t="s">
        <v>1237</v>
      </c>
      <c r="L547">
        <v>1191</v>
      </c>
      <c r="N547">
        <v>1013</v>
      </c>
      <c r="O547" t="s">
        <v>1090</v>
      </c>
      <c r="P547" t="s">
        <v>1090</v>
      </c>
      <c r="Q547">
        <v>1</v>
      </c>
      <c r="W547">
        <v>0</v>
      </c>
      <c r="X547">
        <v>1983201532</v>
      </c>
      <c r="Y547">
        <v>0.46799999999999997</v>
      </c>
      <c r="AA547">
        <v>0</v>
      </c>
      <c r="AB547">
        <v>0</v>
      </c>
      <c r="AC547">
        <v>0</v>
      </c>
      <c r="AD547">
        <v>9.51</v>
      </c>
      <c r="AE547">
        <v>0</v>
      </c>
      <c r="AF547">
        <v>0</v>
      </c>
      <c r="AG547">
        <v>0</v>
      </c>
      <c r="AH547">
        <v>9.51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6</v>
      </c>
      <c r="AT547">
        <v>1.56</v>
      </c>
      <c r="AU547" t="s">
        <v>450</v>
      </c>
      <c r="AV547">
        <v>1</v>
      </c>
      <c r="AW547">
        <v>2</v>
      </c>
      <c r="AX547">
        <v>16689957</v>
      </c>
      <c r="AY547">
        <v>1</v>
      </c>
      <c r="AZ547">
        <v>0</v>
      </c>
      <c r="BA547">
        <v>527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Y547*Source!I266</f>
        <v>0.46799999999999997</v>
      </c>
      <c r="CY547">
        <f>AD547</f>
        <v>9.51</v>
      </c>
      <c r="CZ547">
        <f>AH547</f>
        <v>9.51</v>
      </c>
      <c r="DA547">
        <f>AL547</f>
        <v>1</v>
      </c>
      <c r="DB547">
        <v>0</v>
      </c>
    </row>
    <row r="548" spans="1:106" x14ac:dyDescent="0.2">
      <c r="A548">
        <f>ROW(Source!A266)</f>
        <v>266</v>
      </c>
      <c r="B548">
        <v>16688585</v>
      </c>
      <c r="C548">
        <v>16689956</v>
      </c>
      <c r="D548">
        <v>15249377</v>
      </c>
      <c r="E548">
        <v>1</v>
      </c>
      <c r="F548">
        <v>1</v>
      </c>
      <c r="G548">
        <v>1</v>
      </c>
      <c r="H548">
        <v>2</v>
      </c>
      <c r="I548" t="s">
        <v>1172</v>
      </c>
      <c r="J548" t="s">
        <v>1173</v>
      </c>
      <c r="K548" t="s">
        <v>1174</v>
      </c>
      <c r="L548">
        <v>1368</v>
      </c>
      <c r="N548">
        <v>1011</v>
      </c>
      <c r="O548" t="s">
        <v>1096</v>
      </c>
      <c r="P548" t="s">
        <v>1096</v>
      </c>
      <c r="Q548">
        <v>1</v>
      </c>
      <c r="W548">
        <v>0</v>
      </c>
      <c r="X548">
        <v>-353815937</v>
      </c>
      <c r="Y548">
        <v>3.9E-2</v>
      </c>
      <c r="AA548">
        <v>0</v>
      </c>
      <c r="AB548">
        <v>8.1</v>
      </c>
      <c r="AC548">
        <v>0</v>
      </c>
      <c r="AD548">
        <v>0</v>
      </c>
      <c r="AE548">
        <v>0</v>
      </c>
      <c r="AF548">
        <v>8.1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6</v>
      </c>
      <c r="AT548">
        <v>0.13</v>
      </c>
      <c r="AU548" t="s">
        <v>450</v>
      </c>
      <c r="AV548">
        <v>0</v>
      </c>
      <c r="AW548">
        <v>2</v>
      </c>
      <c r="AX548">
        <v>16689958</v>
      </c>
      <c r="AY548">
        <v>1</v>
      </c>
      <c r="AZ548">
        <v>0</v>
      </c>
      <c r="BA548">
        <v>528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Y548*Source!I266</f>
        <v>3.9E-2</v>
      </c>
      <c r="CY548">
        <f>AB548</f>
        <v>8.1</v>
      </c>
      <c r="CZ548">
        <f>AF548</f>
        <v>8.1</v>
      </c>
      <c r="DA548">
        <f>AJ548</f>
        <v>1</v>
      </c>
      <c r="DB548">
        <v>0</v>
      </c>
    </row>
    <row r="549" spans="1:106" x14ac:dyDescent="0.2">
      <c r="A549">
        <f>ROW(Source!A266)</f>
        <v>266</v>
      </c>
      <c r="B549">
        <v>16688585</v>
      </c>
      <c r="C549">
        <v>16689956</v>
      </c>
      <c r="D549">
        <v>15165537</v>
      </c>
      <c r="E549">
        <v>1</v>
      </c>
      <c r="F549">
        <v>1</v>
      </c>
      <c r="G549">
        <v>1</v>
      </c>
      <c r="H549">
        <v>3</v>
      </c>
      <c r="I549" t="s">
        <v>1302</v>
      </c>
      <c r="J549" t="s">
        <v>1303</v>
      </c>
      <c r="K549" t="s">
        <v>1304</v>
      </c>
      <c r="L549">
        <v>1346</v>
      </c>
      <c r="N549">
        <v>1009</v>
      </c>
      <c r="O549" t="s">
        <v>90</v>
      </c>
      <c r="P549" t="s">
        <v>90</v>
      </c>
      <c r="Q549">
        <v>1</v>
      </c>
      <c r="W549">
        <v>0</v>
      </c>
      <c r="X549">
        <v>618806536</v>
      </c>
      <c r="Y549">
        <v>0</v>
      </c>
      <c r="AA549">
        <v>44.97</v>
      </c>
      <c r="AB549">
        <v>0</v>
      </c>
      <c r="AC549">
        <v>0</v>
      </c>
      <c r="AD549">
        <v>0</v>
      </c>
      <c r="AE549">
        <v>44.97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6</v>
      </c>
      <c r="AT549">
        <v>6.0000000000000001E-3</v>
      </c>
      <c r="AU549" t="s">
        <v>30</v>
      </c>
      <c r="AV549">
        <v>0</v>
      </c>
      <c r="AW549">
        <v>2</v>
      </c>
      <c r="AX549">
        <v>16689959</v>
      </c>
      <c r="AY549">
        <v>1</v>
      </c>
      <c r="AZ549">
        <v>0</v>
      </c>
      <c r="BA549">
        <v>529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Y549*Source!I266</f>
        <v>0</v>
      </c>
      <c r="CY549">
        <f t="shared" ref="CY549:CY560" si="42">AA549</f>
        <v>44.97</v>
      </c>
      <c r="CZ549">
        <f t="shared" ref="CZ549:CZ560" si="43">AE549</f>
        <v>44.97</v>
      </c>
      <c r="DA549">
        <f t="shared" ref="DA549:DA560" si="44">AI549</f>
        <v>1</v>
      </c>
      <c r="DB549">
        <v>0</v>
      </c>
    </row>
    <row r="550" spans="1:106" x14ac:dyDescent="0.2">
      <c r="A550">
        <f>ROW(Source!A266)</f>
        <v>266</v>
      </c>
      <c r="B550">
        <v>16688585</v>
      </c>
      <c r="C550">
        <v>16689956</v>
      </c>
      <c r="D550">
        <v>15167269</v>
      </c>
      <c r="E550">
        <v>1</v>
      </c>
      <c r="F550">
        <v>1</v>
      </c>
      <c r="G550">
        <v>1</v>
      </c>
      <c r="H550">
        <v>3</v>
      </c>
      <c r="I550" t="s">
        <v>1305</v>
      </c>
      <c r="J550" t="s">
        <v>1306</v>
      </c>
      <c r="K550" t="s">
        <v>1307</v>
      </c>
      <c r="L550">
        <v>1346</v>
      </c>
      <c r="N550">
        <v>1009</v>
      </c>
      <c r="O550" t="s">
        <v>90</v>
      </c>
      <c r="P550" t="s">
        <v>90</v>
      </c>
      <c r="Q550">
        <v>1</v>
      </c>
      <c r="W550">
        <v>0</v>
      </c>
      <c r="X550">
        <v>56922527</v>
      </c>
      <c r="Y550">
        <v>0</v>
      </c>
      <c r="AA550">
        <v>11.5</v>
      </c>
      <c r="AB550">
        <v>0</v>
      </c>
      <c r="AC550">
        <v>0</v>
      </c>
      <c r="AD550">
        <v>0</v>
      </c>
      <c r="AE550">
        <v>11.5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6</v>
      </c>
      <c r="AT550">
        <v>1E-3</v>
      </c>
      <c r="AU550" t="s">
        <v>30</v>
      </c>
      <c r="AV550">
        <v>0</v>
      </c>
      <c r="AW550">
        <v>2</v>
      </c>
      <c r="AX550">
        <v>16689960</v>
      </c>
      <c r="AY550">
        <v>1</v>
      </c>
      <c r="AZ550">
        <v>0</v>
      </c>
      <c r="BA550">
        <v>530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Y550*Source!I266</f>
        <v>0</v>
      </c>
      <c r="CY550">
        <f t="shared" si="42"/>
        <v>11.5</v>
      </c>
      <c r="CZ550">
        <f t="shared" si="43"/>
        <v>11.5</v>
      </c>
      <c r="DA550">
        <f t="shared" si="44"/>
        <v>1</v>
      </c>
      <c r="DB550">
        <v>0</v>
      </c>
    </row>
    <row r="551" spans="1:106" x14ac:dyDescent="0.2">
      <c r="A551">
        <f>ROW(Source!A266)</f>
        <v>266</v>
      </c>
      <c r="B551">
        <v>16688585</v>
      </c>
      <c r="C551">
        <v>16689956</v>
      </c>
      <c r="D551">
        <v>15167588</v>
      </c>
      <c r="E551">
        <v>1</v>
      </c>
      <c r="F551">
        <v>1</v>
      </c>
      <c r="G551">
        <v>1</v>
      </c>
      <c r="H551">
        <v>3</v>
      </c>
      <c r="I551" t="s">
        <v>1290</v>
      </c>
      <c r="J551" t="s">
        <v>1291</v>
      </c>
      <c r="K551" t="s">
        <v>1292</v>
      </c>
      <c r="L551">
        <v>1346</v>
      </c>
      <c r="N551">
        <v>1009</v>
      </c>
      <c r="O551" t="s">
        <v>90</v>
      </c>
      <c r="P551" t="s">
        <v>90</v>
      </c>
      <c r="Q551">
        <v>1</v>
      </c>
      <c r="W551">
        <v>0</v>
      </c>
      <c r="X551">
        <v>-1088866022</v>
      </c>
      <c r="Y551">
        <v>0</v>
      </c>
      <c r="AA551">
        <v>30.4</v>
      </c>
      <c r="AB551">
        <v>0</v>
      </c>
      <c r="AC551">
        <v>0</v>
      </c>
      <c r="AD551">
        <v>0</v>
      </c>
      <c r="AE551">
        <v>30.4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6</v>
      </c>
      <c r="AT551">
        <v>1.2E-2</v>
      </c>
      <c r="AU551" t="s">
        <v>30</v>
      </c>
      <c r="AV551">
        <v>0</v>
      </c>
      <c r="AW551">
        <v>2</v>
      </c>
      <c r="AX551">
        <v>16689961</v>
      </c>
      <c r="AY551">
        <v>1</v>
      </c>
      <c r="AZ551">
        <v>0</v>
      </c>
      <c r="BA551">
        <v>531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Y551*Source!I266</f>
        <v>0</v>
      </c>
      <c r="CY551">
        <f t="shared" si="42"/>
        <v>30.4</v>
      </c>
      <c r="CZ551">
        <f t="shared" si="43"/>
        <v>30.4</v>
      </c>
      <c r="DA551">
        <f t="shared" si="44"/>
        <v>1</v>
      </c>
      <c r="DB551">
        <v>0</v>
      </c>
    </row>
    <row r="552" spans="1:106" x14ac:dyDescent="0.2">
      <c r="A552">
        <f>ROW(Source!A266)</f>
        <v>266</v>
      </c>
      <c r="B552">
        <v>16688585</v>
      </c>
      <c r="C552">
        <v>16689956</v>
      </c>
      <c r="D552">
        <v>15168752</v>
      </c>
      <c r="E552">
        <v>1</v>
      </c>
      <c r="F552">
        <v>1</v>
      </c>
      <c r="G552">
        <v>1</v>
      </c>
      <c r="H552">
        <v>3</v>
      </c>
      <c r="I552" t="s">
        <v>1308</v>
      </c>
      <c r="J552" t="s">
        <v>1309</v>
      </c>
      <c r="K552" t="s">
        <v>1310</v>
      </c>
      <c r="L552">
        <v>1346</v>
      </c>
      <c r="N552">
        <v>1009</v>
      </c>
      <c r="O552" t="s">
        <v>90</v>
      </c>
      <c r="P552" t="s">
        <v>90</v>
      </c>
      <c r="Q552">
        <v>1</v>
      </c>
      <c r="W552">
        <v>0</v>
      </c>
      <c r="X552">
        <v>586013393</v>
      </c>
      <c r="Y552">
        <v>0</v>
      </c>
      <c r="AA552">
        <v>10.57</v>
      </c>
      <c r="AB552">
        <v>0</v>
      </c>
      <c r="AC552">
        <v>0</v>
      </c>
      <c r="AD552">
        <v>0</v>
      </c>
      <c r="AE552">
        <v>10.57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6</v>
      </c>
      <c r="AT552">
        <v>7.0000000000000007E-2</v>
      </c>
      <c r="AU552" t="s">
        <v>30</v>
      </c>
      <c r="AV552">
        <v>0</v>
      </c>
      <c r="AW552">
        <v>2</v>
      </c>
      <c r="AX552">
        <v>16689962</v>
      </c>
      <c r="AY552">
        <v>1</v>
      </c>
      <c r="AZ552">
        <v>0</v>
      </c>
      <c r="BA552">
        <v>532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Y552*Source!I266</f>
        <v>0</v>
      </c>
      <c r="CY552">
        <f t="shared" si="42"/>
        <v>10.57</v>
      </c>
      <c r="CZ552">
        <f t="shared" si="43"/>
        <v>10.57</v>
      </c>
      <c r="DA552">
        <f t="shared" si="44"/>
        <v>1</v>
      </c>
      <c r="DB552">
        <v>0</v>
      </c>
    </row>
    <row r="553" spans="1:106" x14ac:dyDescent="0.2">
      <c r="A553">
        <f>ROW(Source!A266)</f>
        <v>266</v>
      </c>
      <c r="B553">
        <v>16688585</v>
      </c>
      <c r="C553">
        <v>16689956</v>
      </c>
      <c r="D553">
        <v>15169942</v>
      </c>
      <c r="E553">
        <v>1</v>
      </c>
      <c r="F553">
        <v>1</v>
      </c>
      <c r="G553">
        <v>1</v>
      </c>
      <c r="H553">
        <v>3</v>
      </c>
      <c r="I553" t="s">
        <v>1293</v>
      </c>
      <c r="J553" t="s">
        <v>1294</v>
      </c>
      <c r="K553" t="s">
        <v>1295</v>
      </c>
      <c r="L553">
        <v>1346</v>
      </c>
      <c r="N553">
        <v>1009</v>
      </c>
      <c r="O553" t="s">
        <v>90</v>
      </c>
      <c r="P553" t="s">
        <v>90</v>
      </c>
      <c r="Q553">
        <v>1</v>
      </c>
      <c r="W553">
        <v>0</v>
      </c>
      <c r="X553">
        <v>103900845</v>
      </c>
      <c r="Y553">
        <v>0</v>
      </c>
      <c r="AA553">
        <v>9.0399999999999991</v>
      </c>
      <c r="AB553">
        <v>0</v>
      </c>
      <c r="AC553">
        <v>0</v>
      </c>
      <c r="AD553">
        <v>0</v>
      </c>
      <c r="AE553">
        <v>9.0399999999999991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6</v>
      </c>
      <c r="AT553">
        <v>4.9000000000000002E-2</v>
      </c>
      <c r="AU553" t="s">
        <v>30</v>
      </c>
      <c r="AV553">
        <v>0</v>
      </c>
      <c r="AW553">
        <v>2</v>
      </c>
      <c r="AX553">
        <v>16689963</v>
      </c>
      <c r="AY553">
        <v>1</v>
      </c>
      <c r="AZ553">
        <v>0</v>
      </c>
      <c r="BA553">
        <v>533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Y553*Source!I266</f>
        <v>0</v>
      </c>
      <c r="CY553">
        <f t="shared" si="42"/>
        <v>9.0399999999999991</v>
      </c>
      <c r="CZ553">
        <f t="shared" si="43"/>
        <v>9.0399999999999991</v>
      </c>
      <c r="DA553">
        <f t="shared" si="44"/>
        <v>1</v>
      </c>
      <c r="DB553">
        <v>0</v>
      </c>
    </row>
    <row r="554" spans="1:106" x14ac:dyDescent="0.2">
      <c r="A554">
        <f>ROW(Source!A266)</f>
        <v>266</v>
      </c>
      <c r="B554">
        <v>16688585</v>
      </c>
      <c r="C554">
        <v>16689956</v>
      </c>
      <c r="D554">
        <v>15170074</v>
      </c>
      <c r="E554">
        <v>1</v>
      </c>
      <c r="F554">
        <v>1</v>
      </c>
      <c r="G554">
        <v>1</v>
      </c>
      <c r="H554">
        <v>3</v>
      </c>
      <c r="I554" t="s">
        <v>1311</v>
      </c>
      <c r="J554" t="s">
        <v>1312</v>
      </c>
      <c r="K554" t="s">
        <v>1313</v>
      </c>
      <c r="L554">
        <v>1355</v>
      </c>
      <c r="N554">
        <v>1010</v>
      </c>
      <c r="O554" t="s">
        <v>250</v>
      </c>
      <c r="P554" t="s">
        <v>250</v>
      </c>
      <c r="Q554">
        <v>100</v>
      </c>
      <c r="W554">
        <v>0</v>
      </c>
      <c r="X554">
        <v>1794244060</v>
      </c>
      <c r="Y554">
        <v>0</v>
      </c>
      <c r="AA554">
        <v>86</v>
      </c>
      <c r="AB554">
        <v>0</v>
      </c>
      <c r="AC554">
        <v>0</v>
      </c>
      <c r="AD554">
        <v>0</v>
      </c>
      <c r="AE554">
        <v>86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6</v>
      </c>
      <c r="AT554">
        <v>1.4E-2</v>
      </c>
      <c r="AU554" t="s">
        <v>30</v>
      </c>
      <c r="AV554">
        <v>0</v>
      </c>
      <c r="AW554">
        <v>2</v>
      </c>
      <c r="AX554">
        <v>16689964</v>
      </c>
      <c r="AY554">
        <v>1</v>
      </c>
      <c r="AZ554">
        <v>0</v>
      </c>
      <c r="BA554">
        <v>534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Y554*Source!I266</f>
        <v>0</v>
      </c>
      <c r="CY554">
        <f t="shared" si="42"/>
        <v>86</v>
      </c>
      <c r="CZ554">
        <f t="shared" si="43"/>
        <v>86</v>
      </c>
      <c r="DA554">
        <f t="shared" si="44"/>
        <v>1</v>
      </c>
      <c r="DB554">
        <v>0</v>
      </c>
    </row>
    <row r="555" spans="1:106" x14ac:dyDescent="0.2">
      <c r="A555">
        <f>ROW(Source!A266)</f>
        <v>266</v>
      </c>
      <c r="B555">
        <v>16688585</v>
      </c>
      <c r="C555">
        <v>16689956</v>
      </c>
      <c r="D555">
        <v>15170994</v>
      </c>
      <c r="E555">
        <v>1</v>
      </c>
      <c r="F555">
        <v>1</v>
      </c>
      <c r="G555">
        <v>1</v>
      </c>
      <c r="H555">
        <v>3</v>
      </c>
      <c r="I555" t="s">
        <v>1314</v>
      </c>
      <c r="J555" t="s">
        <v>1315</v>
      </c>
      <c r="K555" t="s">
        <v>1316</v>
      </c>
      <c r="L555">
        <v>1346</v>
      </c>
      <c r="N555">
        <v>1009</v>
      </c>
      <c r="O555" t="s">
        <v>90</v>
      </c>
      <c r="P555" t="s">
        <v>90</v>
      </c>
      <c r="Q555">
        <v>1</v>
      </c>
      <c r="W555">
        <v>0</v>
      </c>
      <c r="X555">
        <v>-856710481</v>
      </c>
      <c r="Y555">
        <v>0</v>
      </c>
      <c r="AA555">
        <v>133.05000000000001</v>
      </c>
      <c r="AB555">
        <v>0</v>
      </c>
      <c r="AC555">
        <v>0</v>
      </c>
      <c r="AD555">
        <v>0</v>
      </c>
      <c r="AE555">
        <v>133.05000000000001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6</v>
      </c>
      <c r="AT555">
        <v>1E-3</v>
      </c>
      <c r="AU555" t="s">
        <v>30</v>
      </c>
      <c r="AV555">
        <v>0</v>
      </c>
      <c r="AW555">
        <v>2</v>
      </c>
      <c r="AX555">
        <v>16689965</v>
      </c>
      <c r="AY555">
        <v>1</v>
      </c>
      <c r="AZ555">
        <v>0</v>
      </c>
      <c r="BA555">
        <v>535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Y555*Source!I266</f>
        <v>0</v>
      </c>
      <c r="CY555">
        <f t="shared" si="42"/>
        <v>133.05000000000001</v>
      </c>
      <c r="CZ555">
        <f t="shared" si="43"/>
        <v>133.05000000000001</v>
      </c>
      <c r="DA555">
        <f t="shared" si="44"/>
        <v>1</v>
      </c>
      <c r="DB555">
        <v>0</v>
      </c>
    </row>
    <row r="556" spans="1:106" x14ac:dyDescent="0.2">
      <c r="A556">
        <f>ROW(Source!A266)</f>
        <v>266</v>
      </c>
      <c r="B556">
        <v>16688585</v>
      </c>
      <c r="C556">
        <v>16689956</v>
      </c>
      <c r="D556">
        <v>15188647</v>
      </c>
      <c r="E556">
        <v>1</v>
      </c>
      <c r="F556">
        <v>1</v>
      </c>
      <c r="G556">
        <v>1</v>
      </c>
      <c r="H556">
        <v>3</v>
      </c>
      <c r="I556" t="s">
        <v>1317</v>
      </c>
      <c r="J556" t="s">
        <v>1318</v>
      </c>
      <c r="K556" t="s">
        <v>1319</v>
      </c>
      <c r="L556">
        <v>1348</v>
      </c>
      <c r="N556">
        <v>1009</v>
      </c>
      <c r="O556" t="s">
        <v>86</v>
      </c>
      <c r="P556" t="s">
        <v>86</v>
      </c>
      <c r="Q556">
        <v>1000</v>
      </c>
      <c r="W556">
        <v>0</v>
      </c>
      <c r="X556">
        <v>426000481</v>
      </c>
      <c r="Y556">
        <v>0</v>
      </c>
      <c r="AA556">
        <v>11500</v>
      </c>
      <c r="AB556">
        <v>0</v>
      </c>
      <c r="AC556">
        <v>0</v>
      </c>
      <c r="AD556">
        <v>0</v>
      </c>
      <c r="AE556">
        <v>11500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6</v>
      </c>
      <c r="AT556">
        <v>1E-3</v>
      </c>
      <c r="AU556" t="s">
        <v>30</v>
      </c>
      <c r="AV556">
        <v>0</v>
      </c>
      <c r="AW556">
        <v>2</v>
      </c>
      <c r="AX556">
        <v>16689966</v>
      </c>
      <c r="AY556">
        <v>1</v>
      </c>
      <c r="AZ556">
        <v>0</v>
      </c>
      <c r="BA556">
        <v>536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Y556*Source!I266</f>
        <v>0</v>
      </c>
      <c r="CY556">
        <f t="shared" si="42"/>
        <v>11500</v>
      </c>
      <c r="CZ556">
        <f t="shared" si="43"/>
        <v>11500</v>
      </c>
      <c r="DA556">
        <f t="shared" si="44"/>
        <v>1</v>
      </c>
      <c r="DB556">
        <v>0</v>
      </c>
    </row>
    <row r="557" spans="1:106" x14ac:dyDescent="0.2">
      <c r="A557">
        <f>ROW(Source!A266)</f>
        <v>266</v>
      </c>
      <c r="B557">
        <v>16688585</v>
      </c>
      <c r="C557">
        <v>16689956</v>
      </c>
      <c r="D557">
        <v>15203834</v>
      </c>
      <c r="E557">
        <v>1</v>
      </c>
      <c r="F557">
        <v>1</v>
      </c>
      <c r="G557">
        <v>1</v>
      </c>
      <c r="H557">
        <v>3</v>
      </c>
      <c r="I557" t="s">
        <v>1320</v>
      </c>
      <c r="J557" t="s">
        <v>1321</v>
      </c>
      <c r="K557" t="s">
        <v>1322</v>
      </c>
      <c r="L557">
        <v>1346</v>
      </c>
      <c r="N557">
        <v>1009</v>
      </c>
      <c r="O557" t="s">
        <v>90</v>
      </c>
      <c r="P557" t="s">
        <v>90</v>
      </c>
      <c r="Q557">
        <v>1</v>
      </c>
      <c r="W557">
        <v>0</v>
      </c>
      <c r="X557">
        <v>210558753</v>
      </c>
      <c r="Y557">
        <v>0</v>
      </c>
      <c r="AA557">
        <v>28.6</v>
      </c>
      <c r="AB557">
        <v>0</v>
      </c>
      <c r="AC557">
        <v>0</v>
      </c>
      <c r="AD557">
        <v>0</v>
      </c>
      <c r="AE557">
        <v>28.6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6</v>
      </c>
      <c r="AT557">
        <v>3.5999999999999997E-2</v>
      </c>
      <c r="AU557" t="s">
        <v>30</v>
      </c>
      <c r="AV557">
        <v>0</v>
      </c>
      <c r="AW557">
        <v>2</v>
      </c>
      <c r="AX557">
        <v>16689967</v>
      </c>
      <c r="AY557">
        <v>1</v>
      </c>
      <c r="AZ557">
        <v>0</v>
      </c>
      <c r="BA557">
        <v>537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Y557*Source!I266</f>
        <v>0</v>
      </c>
      <c r="CY557">
        <f t="shared" si="42"/>
        <v>28.6</v>
      </c>
      <c r="CZ557">
        <f t="shared" si="43"/>
        <v>28.6</v>
      </c>
      <c r="DA557">
        <f t="shared" si="44"/>
        <v>1</v>
      </c>
      <c r="DB557">
        <v>0</v>
      </c>
    </row>
    <row r="558" spans="1:106" x14ac:dyDescent="0.2">
      <c r="A558">
        <f>ROW(Source!A266)</f>
        <v>266</v>
      </c>
      <c r="B558">
        <v>16688585</v>
      </c>
      <c r="C558">
        <v>16689956</v>
      </c>
      <c r="D558">
        <v>15203987</v>
      </c>
      <c r="E558">
        <v>1</v>
      </c>
      <c r="F558">
        <v>1</v>
      </c>
      <c r="G558">
        <v>1</v>
      </c>
      <c r="H558">
        <v>3</v>
      </c>
      <c r="I558" t="s">
        <v>1323</v>
      </c>
      <c r="J558" t="s">
        <v>1324</v>
      </c>
      <c r="K558" t="s">
        <v>1325</v>
      </c>
      <c r="L558">
        <v>1346</v>
      </c>
      <c r="N558">
        <v>1009</v>
      </c>
      <c r="O558" t="s">
        <v>90</v>
      </c>
      <c r="P558" t="s">
        <v>90</v>
      </c>
      <c r="Q558">
        <v>1</v>
      </c>
      <c r="W558">
        <v>0</v>
      </c>
      <c r="X558">
        <v>-1274984028</v>
      </c>
      <c r="Y558">
        <v>0</v>
      </c>
      <c r="AA558">
        <v>35.630000000000003</v>
      </c>
      <c r="AB558">
        <v>0</v>
      </c>
      <c r="AC558">
        <v>0</v>
      </c>
      <c r="AD558">
        <v>0</v>
      </c>
      <c r="AE558">
        <v>35.630000000000003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6</v>
      </c>
      <c r="AT558">
        <v>6.0000000000000001E-3</v>
      </c>
      <c r="AU558" t="s">
        <v>30</v>
      </c>
      <c r="AV558">
        <v>0</v>
      </c>
      <c r="AW558">
        <v>2</v>
      </c>
      <c r="AX558">
        <v>16689968</v>
      </c>
      <c r="AY558">
        <v>1</v>
      </c>
      <c r="AZ558">
        <v>0</v>
      </c>
      <c r="BA558">
        <v>538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Y558*Source!I266</f>
        <v>0</v>
      </c>
      <c r="CY558">
        <f t="shared" si="42"/>
        <v>35.630000000000003</v>
      </c>
      <c r="CZ558">
        <f t="shared" si="43"/>
        <v>35.630000000000003</v>
      </c>
      <c r="DA558">
        <f t="shared" si="44"/>
        <v>1</v>
      </c>
      <c r="DB558">
        <v>0</v>
      </c>
    </row>
    <row r="559" spans="1:106" x14ac:dyDescent="0.2">
      <c r="A559">
        <f>ROW(Source!A266)</f>
        <v>266</v>
      </c>
      <c r="B559">
        <v>16688585</v>
      </c>
      <c r="C559">
        <v>16689956</v>
      </c>
      <c r="D559">
        <v>15217463</v>
      </c>
      <c r="E559">
        <v>1</v>
      </c>
      <c r="F559">
        <v>1</v>
      </c>
      <c r="G559">
        <v>1</v>
      </c>
      <c r="H559">
        <v>3</v>
      </c>
      <c r="I559" t="s">
        <v>1326</v>
      </c>
      <c r="J559" t="s">
        <v>1327</v>
      </c>
      <c r="K559" t="s">
        <v>1328</v>
      </c>
      <c r="L559">
        <v>1358</v>
      </c>
      <c r="N559">
        <v>1010</v>
      </c>
      <c r="O559" t="s">
        <v>538</v>
      </c>
      <c r="P559" t="s">
        <v>538</v>
      </c>
      <c r="Q559">
        <v>10</v>
      </c>
      <c r="W559">
        <v>0</v>
      </c>
      <c r="X559">
        <v>1386890308</v>
      </c>
      <c r="Y559">
        <v>0</v>
      </c>
      <c r="AA559">
        <v>39</v>
      </c>
      <c r="AB559">
        <v>0</v>
      </c>
      <c r="AC559">
        <v>0</v>
      </c>
      <c r="AD559">
        <v>0</v>
      </c>
      <c r="AE559">
        <v>39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6</v>
      </c>
      <c r="AT559">
        <v>0.1</v>
      </c>
      <c r="AU559" t="s">
        <v>30</v>
      </c>
      <c r="AV559">
        <v>0</v>
      </c>
      <c r="AW559">
        <v>2</v>
      </c>
      <c r="AX559">
        <v>16689969</v>
      </c>
      <c r="AY559">
        <v>1</v>
      </c>
      <c r="AZ559">
        <v>0</v>
      </c>
      <c r="BA559">
        <v>539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Y559*Source!I266</f>
        <v>0</v>
      </c>
      <c r="CY559">
        <f t="shared" si="42"/>
        <v>39</v>
      </c>
      <c r="CZ559">
        <f t="shared" si="43"/>
        <v>39</v>
      </c>
      <c r="DA559">
        <f t="shared" si="44"/>
        <v>1</v>
      </c>
      <c r="DB559">
        <v>0</v>
      </c>
    </row>
    <row r="560" spans="1:106" x14ac:dyDescent="0.2">
      <c r="A560">
        <f>ROW(Source!A266)</f>
        <v>266</v>
      </c>
      <c r="B560">
        <v>16688585</v>
      </c>
      <c r="C560">
        <v>16689956</v>
      </c>
      <c r="D560">
        <v>15164559</v>
      </c>
      <c r="E560">
        <v>17</v>
      </c>
      <c r="F560">
        <v>1</v>
      </c>
      <c r="G560">
        <v>1</v>
      </c>
      <c r="H560">
        <v>3</v>
      </c>
      <c r="I560" t="s">
        <v>1299</v>
      </c>
      <c r="J560" t="s">
        <v>6</v>
      </c>
      <c r="K560" t="s">
        <v>1300</v>
      </c>
      <c r="L560">
        <v>1374</v>
      </c>
      <c r="N560">
        <v>1013</v>
      </c>
      <c r="O560" t="s">
        <v>1301</v>
      </c>
      <c r="P560" t="s">
        <v>1301</v>
      </c>
      <c r="Q560">
        <v>1</v>
      </c>
      <c r="W560">
        <v>0</v>
      </c>
      <c r="X560">
        <v>-1731369543</v>
      </c>
      <c r="Y560">
        <v>0</v>
      </c>
      <c r="AA560">
        <v>1</v>
      </c>
      <c r="AB560">
        <v>0</v>
      </c>
      <c r="AC560">
        <v>0</v>
      </c>
      <c r="AD560">
        <v>0</v>
      </c>
      <c r="AE560">
        <v>1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6</v>
      </c>
      <c r="AT560">
        <v>0.3</v>
      </c>
      <c r="AU560" t="s">
        <v>30</v>
      </c>
      <c r="AV560">
        <v>0</v>
      </c>
      <c r="AW560">
        <v>2</v>
      </c>
      <c r="AX560">
        <v>16689970</v>
      </c>
      <c r="AY560">
        <v>1</v>
      </c>
      <c r="AZ560">
        <v>0</v>
      </c>
      <c r="BA560">
        <v>540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Y560*Source!I266</f>
        <v>0</v>
      </c>
      <c r="CY560">
        <f t="shared" si="42"/>
        <v>1</v>
      </c>
      <c r="CZ560">
        <f t="shared" si="43"/>
        <v>1</v>
      </c>
      <c r="DA560">
        <f t="shared" si="44"/>
        <v>1</v>
      </c>
      <c r="DB560">
        <v>0</v>
      </c>
    </row>
    <row r="561" spans="1:106" x14ac:dyDescent="0.2">
      <c r="A561">
        <f>ROW(Source!A267)</f>
        <v>267</v>
      </c>
      <c r="B561">
        <v>16688586</v>
      </c>
      <c r="C561">
        <v>16689956</v>
      </c>
      <c r="D561">
        <v>15435721</v>
      </c>
      <c r="E561">
        <v>1</v>
      </c>
      <c r="F561">
        <v>1</v>
      </c>
      <c r="G561">
        <v>1</v>
      </c>
      <c r="H561">
        <v>1</v>
      </c>
      <c r="I561" t="s">
        <v>1236</v>
      </c>
      <c r="J561" t="s">
        <v>6</v>
      </c>
      <c r="K561" t="s">
        <v>1237</v>
      </c>
      <c r="L561">
        <v>1191</v>
      </c>
      <c r="N561">
        <v>1013</v>
      </c>
      <c r="O561" t="s">
        <v>1090</v>
      </c>
      <c r="P561" t="s">
        <v>1090</v>
      </c>
      <c r="Q561">
        <v>1</v>
      </c>
      <c r="W561">
        <v>0</v>
      </c>
      <c r="X561">
        <v>1983201532</v>
      </c>
      <c r="Y561">
        <v>0.46799999999999997</v>
      </c>
      <c r="AA561">
        <v>0</v>
      </c>
      <c r="AB561">
        <v>0</v>
      </c>
      <c r="AC561">
        <v>0</v>
      </c>
      <c r="AD561">
        <v>67.81</v>
      </c>
      <c r="AE561">
        <v>0</v>
      </c>
      <c r="AF561">
        <v>0</v>
      </c>
      <c r="AG561">
        <v>0</v>
      </c>
      <c r="AH561">
        <v>9.51</v>
      </c>
      <c r="AI561">
        <v>1</v>
      </c>
      <c r="AJ561">
        <v>1</v>
      </c>
      <c r="AK561">
        <v>1</v>
      </c>
      <c r="AL561">
        <v>7.13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6</v>
      </c>
      <c r="AT561">
        <v>1.56</v>
      </c>
      <c r="AU561" t="s">
        <v>450</v>
      </c>
      <c r="AV561">
        <v>1</v>
      </c>
      <c r="AW561">
        <v>2</v>
      </c>
      <c r="AX561">
        <v>16689957</v>
      </c>
      <c r="AY561">
        <v>1</v>
      </c>
      <c r="AZ561">
        <v>0</v>
      </c>
      <c r="BA561">
        <v>541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Y561*Source!I267</f>
        <v>0.46799999999999997</v>
      </c>
      <c r="CY561">
        <f>AD561</f>
        <v>67.81</v>
      </c>
      <c r="CZ561">
        <f>AH561</f>
        <v>9.51</v>
      </c>
      <c r="DA561">
        <f>AL561</f>
        <v>7.13</v>
      </c>
      <c r="DB561">
        <v>0</v>
      </c>
    </row>
    <row r="562" spans="1:106" x14ac:dyDescent="0.2">
      <c r="A562">
        <f>ROW(Source!A267)</f>
        <v>267</v>
      </c>
      <c r="B562">
        <v>16688586</v>
      </c>
      <c r="C562">
        <v>16689956</v>
      </c>
      <c r="D562">
        <v>15249377</v>
      </c>
      <c r="E562">
        <v>1</v>
      </c>
      <c r="F562">
        <v>1</v>
      </c>
      <c r="G562">
        <v>1</v>
      </c>
      <c r="H562">
        <v>2</v>
      </c>
      <c r="I562" t="s">
        <v>1172</v>
      </c>
      <c r="J562" t="s">
        <v>1173</v>
      </c>
      <c r="K562" t="s">
        <v>1174</v>
      </c>
      <c r="L562">
        <v>1368</v>
      </c>
      <c r="N562">
        <v>1011</v>
      </c>
      <c r="O562" t="s">
        <v>1096</v>
      </c>
      <c r="P562" t="s">
        <v>1096</v>
      </c>
      <c r="Q562">
        <v>1</v>
      </c>
      <c r="W562">
        <v>0</v>
      </c>
      <c r="X562">
        <v>-353815937</v>
      </c>
      <c r="Y562">
        <v>3.9E-2</v>
      </c>
      <c r="AA562">
        <v>0</v>
      </c>
      <c r="AB562">
        <v>57.75</v>
      </c>
      <c r="AC562">
        <v>0</v>
      </c>
      <c r="AD562">
        <v>0</v>
      </c>
      <c r="AE562">
        <v>0</v>
      </c>
      <c r="AF562">
        <v>8.1</v>
      </c>
      <c r="AG562">
        <v>0</v>
      </c>
      <c r="AH562">
        <v>0</v>
      </c>
      <c r="AI562">
        <v>1</v>
      </c>
      <c r="AJ562">
        <v>7.13</v>
      </c>
      <c r="AK562">
        <v>1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6</v>
      </c>
      <c r="AT562">
        <v>0.13</v>
      </c>
      <c r="AU562" t="s">
        <v>450</v>
      </c>
      <c r="AV562">
        <v>0</v>
      </c>
      <c r="AW562">
        <v>2</v>
      </c>
      <c r="AX562">
        <v>16689958</v>
      </c>
      <c r="AY562">
        <v>1</v>
      </c>
      <c r="AZ562">
        <v>0</v>
      </c>
      <c r="BA562">
        <v>542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Y562*Source!I267</f>
        <v>3.9E-2</v>
      </c>
      <c r="CY562">
        <f>AB562</f>
        <v>57.75</v>
      </c>
      <c r="CZ562">
        <f>AF562</f>
        <v>8.1</v>
      </c>
      <c r="DA562">
        <f>AJ562</f>
        <v>7.13</v>
      </c>
      <c r="DB562">
        <v>0</v>
      </c>
    </row>
    <row r="563" spans="1:106" x14ac:dyDescent="0.2">
      <c r="A563">
        <f>ROW(Source!A267)</f>
        <v>267</v>
      </c>
      <c r="B563">
        <v>16688586</v>
      </c>
      <c r="C563">
        <v>16689956</v>
      </c>
      <c r="D563">
        <v>15165537</v>
      </c>
      <c r="E563">
        <v>1</v>
      </c>
      <c r="F563">
        <v>1</v>
      </c>
      <c r="G563">
        <v>1</v>
      </c>
      <c r="H563">
        <v>3</v>
      </c>
      <c r="I563" t="s">
        <v>1302</v>
      </c>
      <c r="J563" t="s">
        <v>1303</v>
      </c>
      <c r="K563" t="s">
        <v>1304</v>
      </c>
      <c r="L563">
        <v>1346</v>
      </c>
      <c r="N563">
        <v>1009</v>
      </c>
      <c r="O563" t="s">
        <v>90</v>
      </c>
      <c r="P563" t="s">
        <v>90</v>
      </c>
      <c r="Q563">
        <v>1</v>
      </c>
      <c r="W563">
        <v>0</v>
      </c>
      <c r="X563">
        <v>618806536</v>
      </c>
      <c r="Y563">
        <v>0</v>
      </c>
      <c r="AA563">
        <v>320.64</v>
      </c>
      <c r="AB563">
        <v>0</v>
      </c>
      <c r="AC563">
        <v>0</v>
      </c>
      <c r="AD563">
        <v>0</v>
      </c>
      <c r="AE563">
        <v>44.97</v>
      </c>
      <c r="AF563">
        <v>0</v>
      </c>
      <c r="AG563">
        <v>0</v>
      </c>
      <c r="AH563">
        <v>0</v>
      </c>
      <c r="AI563">
        <v>7.13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6</v>
      </c>
      <c r="AT563">
        <v>6.0000000000000001E-3</v>
      </c>
      <c r="AU563" t="s">
        <v>30</v>
      </c>
      <c r="AV563">
        <v>0</v>
      </c>
      <c r="AW563">
        <v>2</v>
      </c>
      <c r="AX563">
        <v>16689959</v>
      </c>
      <c r="AY563">
        <v>1</v>
      </c>
      <c r="AZ563">
        <v>0</v>
      </c>
      <c r="BA563">
        <v>543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Y563*Source!I267</f>
        <v>0</v>
      </c>
      <c r="CY563">
        <f t="shared" ref="CY563:CY574" si="45">AA563</f>
        <v>320.64</v>
      </c>
      <c r="CZ563">
        <f t="shared" ref="CZ563:CZ574" si="46">AE563</f>
        <v>44.97</v>
      </c>
      <c r="DA563">
        <f t="shared" ref="DA563:DA574" si="47">AI563</f>
        <v>7.13</v>
      </c>
      <c r="DB563">
        <v>0</v>
      </c>
    </row>
    <row r="564" spans="1:106" x14ac:dyDescent="0.2">
      <c r="A564">
        <f>ROW(Source!A267)</f>
        <v>267</v>
      </c>
      <c r="B564">
        <v>16688586</v>
      </c>
      <c r="C564">
        <v>16689956</v>
      </c>
      <c r="D564">
        <v>15167269</v>
      </c>
      <c r="E564">
        <v>1</v>
      </c>
      <c r="F564">
        <v>1</v>
      </c>
      <c r="G564">
        <v>1</v>
      </c>
      <c r="H564">
        <v>3</v>
      </c>
      <c r="I564" t="s">
        <v>1305</v>
      </c>
      <c r="J564" t="s">
        <v>1306</v>
      </c>
      <c r="K564" t="s">
        <v>1307</v>
      </c>
      <c r="L564">
        <v>1346</v>
      </c>
      <c r="N564">
        <v>1009</v>
      </c>
      <c r="O564" t="s">
        <v>90</v>
      </c>
      <c r="P564" t="s">
        <v>90</v>
      </c>
      <c r="Q564">
        <v>1</v>
      </c>
      <c r="W564">
        <v>0</v>
      </c>
      <c r="X564">
        <v>56922527</v>
      </c>
      <c r="Y564">
        <v>0</v>
      </c>
      <c r="AA564">
        <v>82</v>
      </c>
      <c r="AB564">
        <v>0</v>
      </c>
      <c r="AC564">
        <v>0</v>
      </c>
      <c r="AD564">
        <v>0</v>
      </c>
      <c r="AE564">
        <v>11.5</v>
      </c>
      <c r="AF564">
        <v>0</v>
      </c>
      <c r="AG564">
        <v>0</v>
      </c>
      <c r="AH564">
        <v>0</v>
      </c>
      <c r="AI564">
        <v>7.13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6</v>
      </c>
      <c r="AT564">
        <v>1E-3</v>
      </c>
      <c r="AU564" t="s">
        <v>30</v>
      </c>
      <c r="AV564">
        <v>0</v>
      </c>
      <c r="AW564">
        <v>2</v>
      </c>
      <c r="AX564">
        <v>16689960</v>
      </c>
      <c r="AY564">
        <v>1</v>
      </c>
      <c r="AZ564">
        <v>0</v>
      </c>
      <c r="BA564">
        <v>544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Y564*Source!I267</f>
        <v>0</v>
      </c>
      <c r="CY564">
        <f t="shared" si="45"/>
        <v>82</v>
      </c>
      <c r="CZ564">
        <f t="shared" si="46"/>
        <v>11.5</v>
      </c>
      <c r="DA564">
        <f t="shared" si="47"/>
        <v>7.13</v>
      </c>
      <c r="DB564">
        <v>0</v>
      </c>
    </row>
    <row r="565" spans="1:106" x14ac:dyDescent="0.2">
      <c r="A565">
        <f>ROW(Source!A267)</f>
        <v>267</v>
      </c>
      <c r="B565">
        <v>16688586</v>
      </c>
      <c r="C565">
        <v>16689956</v>
      </c>
      <c r="D565">
        <v>15167588</v>
      </c>
      <c r="E565">
        <v>1</v>
      </c>
      <c r="F565">
        <v>1</v>
      </c>
      <c r="G565">
        <v>1</v>
      </c>
      <c r="H565">
        <v>3</v>
      </c>
      <c r="I565" t="s">
        <v>1290</v>
      </c>
      <c r="J565" t="s">
        <v>1291</v>
      </c>
      <c r="K565" t="s">
        <v>1292</v>
      </c>
      <c r="L565">
        <v>1346</v>
      </c>
      <c r="N565">
        <v>1009</v>
      </c>
      <c r="O565" t="s">
        <v>90</v>
      </c>
      <c r="P565" t="s">
        <v>90</v>
      </c>
      <c r="Q565">
        <v>1</v>
      </c>
      <c r="W565">
        <v>0</v>
      </c>
      <c r="X565">
        <v>-1088866022</v>
      </c>
      <c r="Y565">
        <v>0</v>
      </c>
      <c r="AA565">
        <v>216.75</v>
      </c>
      <c r="AB565">
        <v>0</v>
      </c>
      <c r="AC565">
        <v>0</v>
      </c>
      <c r="AD565">
        <v>0</v>
      </c>
      <c r="AE565">
        <v>30.4</v>
      </c>
      <c r="AF565">
        <v>0</v>
      </c>
      <c r="AG565">
        <v>0</v>
      </c>
      <c r="AH565">
        <v>0</v>
      </c>
      <c r="AI565">
        <v>7.13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6</v>
      </c>
      <c r="AT565">
        <v>1.2E-2</v>
      </c>
      <c r="AU565" t="s">
        <v>30</v>
      </c>
      <c r="AV565">
        <v>0</v>
      </c>
      <c r="AW565">
        <v>2</v>
      </c>
      <c r="AX565">
        <v>16689961</v>
      </c>
      <c r="AY565">
        <v>1</v>
      </c>
      <c r="AZ565">
        <v>0</v>
      </c>
      <c r="BA565">
        <v>545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Y565*Source!I267</f>
        <v>0</v>
      </c>
      <c r="CY565">
        <f t="shared" si="45"/>
        <v>216.75</v>
      </c>
      <c r="CZ565">
        <f t="shared" si="46"/>
        <v>30.4</v>
      </c>
      <c r="DA565">
        <f t="shared" si="47"/>
        <v>7.13</v>
      </c>
      <c r="DB565">
        <v>0</v>
      </c>
    </row>
    <row r="566" spans="1:106" x14ac:dyDescent="0.2">
      <c r="A566">
        <f>ROW(Source!A267)</f>
        <v>267</v>
      </c>
      <c r="B566">
        <v>16688586</v>
      </c>
      <c r="C566">
        <v>16689956</v>
      </c>
      <c r="D566">
        <v>15168752</v>
      </c>
      <c r="E566">
        <v>1</v>
      </c>
      <c r="F566">
        <v>1</v>
      </c>
      <c r="G566">
        <v>1</v>
      </c>
      <c r="H566">
        <v>3</v>
      </c>
      <c r="I566" t="s">
        <v>1308</v>
      </c>
      <c r="J566" t="s">
        <v>1309</v>
      </c>
      <c r="K566" t="s">
        <v>1310</v>
      </c>
      <c r="L566">
        <v>1346</v>
      </c>
      <c r="N566">
        <v>1009</v>
      </c>
      <c r="O566" t="s">
        <v>90</v>
      </c>
      <c r="P566" t="s">
        <v>90</v>
      </c>
      <c r="Q566">
        <v>1</v>
      </c>
      <c r="W566">
        <v>0</v>
      </c>
      <c r="X566">
        <v>586013393</v>
      </c>
      <c r="Y566">
        <v>0</v>
      </c>
      <c r="AA566">
        <v>75.36</v>
      </c>
      <c r="AB566">
        <v>0</v>
      </c>
      <c r="AC566">
        <v>0</v>
      </c>
      <c r="AD566">
        <v>0</v>
      </c>
      <c r="AE566">
        <v>10.57</v>
      </c>
      <c r="AF566">
        <v>0</v>
      </c>
      <c r="AG566">
        <v>0</v>
      </c>
      <c r="AH566">
        <v>0</v>
      </c>
      <c r="AI566">
        <v>7.13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6</v>
      </c>
      <c r="AT566">
        <v>7.0000000000000007E-2</v>
      </c>
      <c r="AU566" t="s">
        <v>30</v>
      </c>
      <c r="AV566">
        <v>0</v>
      </c>
      <c r="AW566">
        <v>2</v>
      </c>
      <c r="AX566">
        <v>16689962</v>
      </c>
      <c r="AY566">
        <v>1</v>
      </c>
      <c r="AZ566">
        <v>0</v>
      </c>
      <c r="BA566">
        <v>546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Y566*Source!I267</f>
        <v>0</v>
      </c>
      <c r="CY566">
        <f t="shared" si="45"/>
        <v>75.36</v>
      </c>
      <c r="CZ566">
        <f t="shared" si="46"/>
        <v>10.57</v>
      </c>
      <c r="DA566">
        <f t="shared" si="47"/>
        <v>7.13</v>
      </c>
      <c r="DB566">
        <v>0</v>
      </c>
    </row>
    <row r="567" spans="1:106" x14ac:dyDescent="0.2">
      <c r="A567">
        <f>ROW(Source!A267)</f>
        <v>267</v>
      </c>
      <c r="B567">
        <v>16688586</v>
      </c>
      <c r="C567">
        <v>16689956</v>
      </c>
      <c r="D567">
        <v>15169942</v>
      </c>
      <c r="E567">
        <v>1</v>
      </c>
      <c r="F567">
        <v>1</v>
      </c>
      <c r="G567">
        <v>1</v>
      </c>
      <c r="H567">
        <v>3</v>
      </c>
      <c r="I567" t="s">
        <v>1293</v>
      </c>
      <c r="J567" t="s">
        <v>1294</v>
      </c>
      <c r="K567" t="s">
        <v>1295</v>
      </c>
      <c r="L567">
        <v>1346</v>
      </c>
      <c r="N567">
        <v>1009</v>
      </c>
      <c r="O567" t="s">
        <v>90</v>
      </c>
      <c r="P567" t="s">
        <v>90</v>
      </c>
      <c r="Q567">
        <v>1</v>
      </c>
      <c r="W567">
        <v>0</v>
      </c>
      <c r="X567">
        <v>103900845</v>
      </c>
      <c r="Y567">
        <v>0</v>
      </c>
      <c r="AA567">
        <v>64.459999999999994</v>
      </c>
      <c r="AB567">
        <v>0</v>
      </c>
      <c r="AC567">
        <v>0</v>
      </c>
      <c r="AD567">
        <v>0</v>
      </c>
      <c r="AE567">
        <v>9.0399999999999991</v>
      </c>
      <c r="AF567">
        <v>0</v>
      </c>
      <c r="AG567">
        <v>0</v>
      </c>
      <c r="AH567">
        <v>0</v>
      </c>
      <c r="AI567">
        <v>7.13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1</v>
      </c>
      <c r="AQ567">
        <v>0</v>
      </c>
      <c r="AR567">
        <v>0</v>
      </c>
      <c r="AS567" t="s">
        <v>6</v>
      </c>
      <c r="AT567">
        <v>4.9000000000000002E-2</v>
      </c>
      <c r="AU567" t="s">
        <v>30</v>
      </c>
      <c r="AV567">
        <v>0</v>
      </c>
      <c r="AW567">
        <v>2</v>
      </c>
      <c r="AX567">
        <v>16689963</v>
      </c>
      <c r="AY567">
        <v>1</v>
      </c>
      <c r="AZ567">
        <v>0</v>
      </c>
      <c r="BA567">
        <v>547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Y567*Source!I267</f>
        <v>0</v>
      </c>
      <c r="CY567">
        <f t="shared" si="45"/>
        <v>64.459999999999994</v>
      </c>
      <c r="CZ567">
        <f t="shared" si="46"/>
        <v>9.0399999999999991</v>
      </c>
      <c r="DA567">
        <f t="shared" si="47"/>
        <v>7.13</v>
      </c>
      <c r="DB567">
        <v>0</v>
      </c>
    </row>
    <row r="568" spans="1:106" x14ac:dyDescent="0.2">
      <c r="A568">
        <f>ROW(Source!A267)</f>
        <v>267</v>
      </c>
      <c r="B568">
        <v>16688586</v>
      </c>
      <c r="C568">
        <v>16689956</v>
      </c>
      <c r="D568">
        <v>15170074</v>
      </c>
      <c r="E568">
        <v>1</v>
      </c>
      <c r="F568">
        <v>1</v>
      </c>
      <c r="G568">
        <v>1</v>
      </c>
      <c r="H568">
        <v>3</v>
      </c>
      <c r="I568" t="s">
        <v>1311</v>
      </c>
      <c r="J568" t="s">
        <v>1312</v>
      </c>
      <c r="K568" t="s">
        <v>1313</v>
      </c>
      <c r="L568">
        <v>1355</v>
      </c>
      <c r="N568">
        <v>1010</v>
      </c>
      <c r="O568" t="s">
        <v>250</v>
      </c>
      <c r="P568" t="s">
        <v>250</v>
      </c>
      <c r="Q568">
        <v>100</v>
      </c>
      <c r="W568">
        <v>0</v>
      </c>
      <c r="X568">
        <v>1794244060</v>
      </c>
      <c r="Y568">
        <v>0</v>
      </c>
      <c r="AA568">
        <v>613.17999999999995</v>
      </c>
      <c r="AB568">
        <v>0</v>
      </c>
      <c r="AC568">
        <v>0</v>
      </c>
      <c r="AD568">
        <v>0</v>
      </c>
      <c r="AE568">
        <v>86</v>
      </c>
      <c r="AF568">
        <v>0</v>
      </c>
      <c r="AG568">
        <v>0</v>
      </c>
      <c r="AH568">
        <v>0</v>
      </c>
      <c r="AI568">
        <v>7.13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6</v>
      </c>
      <c r="AT568">
        <v>1.4E-2</v>
      </c>
      <c r="AU568" t="s">
        <v>30</v>
      </c>
      <c r="AV568">
        <v>0</v>
      </c>
      <c r="AW568">
        <v>2</v>
      </c>
      <c r="AX568">
        <v>16689964</v>
      </c>
      <c r="AY568">
        <v>1</v>
      </c>
      <c r="AZ568">
        <v>0</v>
      </c>
      <c r="BA568">
        <v>548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Y568*Source!I267</f>
        <v>0</v>
      </c>
      <c r="CY568">
        <f t="shared" si="45"/>
        <v>613.17999999999995</v>
      </c>
      <c r="CZ568">
        <f t="shared" si="46"/>
        <v>86</v>
      </c>
      <c r="DA568">
        <f t="shared" si="47"/>
        <v>7.13</v>
      </c>
      <c r="DB568">
        <v>0</v>
      </c>
    </row>
    <row r="569" spans="1:106" x14ac:dyDescent="0.2">
      <c r="A569">
        <f>ROW(Source!A267)</f>
        <v>267</v>
      </c>
      <c r="B569">
        <v>16688586</v>
      </c>
      <c r="C569">
        <v>16689956</v>
      </c>
      <c r="D569">
        <v>15170994</v>
      </c>
      <c r="E569">
        <v>1</v>
      </c>
      <c r="F569">
        <v>1</v>
      </c>
      <c r="G569">
        <v>1</v>
      </c>
      <c r="H569">
        <v>3</v>
      </c>
      <c r="I569" t="s">
        <v>1314</v>
      </c>
      <c r="J569" t="s">
        <v>1315</v>
      </c>
      <c r="K569" t="s">
        <v>1316</v>
      </c>
      <c r="L569">
        <v>1346</v>
      </c>
      <c r="N569">
        <v>1009</v>
      </c>
      <c r="O569" t="s">
        <v>90</v>
      </c>
      <c r="P569" t="s">
        <v>90</v>
      </c>
      <c r="Q569">
        <v>1</v>
      </c>
      <c r="W569">
        <v>0</v>
      </c>
      <c r="X569">
        <v>-856710481</v>
      </c>
      <c r="Y569">
        <v>0</v>
      </c>
      <c r="AA569">
        <v>948.65</v>
      </c>
      <c r="AB569">
        <v>0</v>
      </c>
      <c r="AC569">
        <v>0</v>
      </c>
      <c r="AD569">
        <v>0</v>
      </c>
      <c r="AE569">
        <v>133.05000000000001</v>
      </c>
      <c r="AF569">
        <v>0</v>
      </c>
      <c r="AG569">
        <v>0</v>
      </c>
      <c r="AH569">
        <v>0</v>
      </c>
      <c r="AI569">
        <v>7.13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6</v>
      </c>
      <c r="AT569">
        <v>1E-3</v>
      </c>
      <c r="AU569" t="s">
        <v>30</v>
      </c>
      <c r="AV569">
        <v>0</v>
      </c>
      <c r="AW569">
        <v>2</v>
      </c>
      <c r="AX569">
        <v>16689965</v>
      </c>
      <c r="AY569">
        <v>1</v>
      </c>
      <c r="AZ569">
        <v>0</v>
      </c>
      <c r="BA569">
        <v>549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Y569*Source!I267</f>
        <v>0</v>
      </c>
      <c r="CY569">
        <f t="shared" si="45"/>
        <v>948.65</v>
      </c>
      <c r="CZ569">
        <f t="shared" si="46"/>
        <v>133.05000000000001</v>
      </c>
      <c r="DA569">
        <f t="shared" si="47"/>
        <v>7.13</v>
      </c>
      <c r="DB569">
        <v>0</v>
      </c>
    </row>
    <row r="570" spans="1:106" x14ac:dyDescent="0.2">
      <c r="A570">
        <f>ROW(Source!A267)</f>
        <v>267</v>
      </c>
      <c r="B570">
        <v>16688586</v>
      </c>
      <c r="C570">
        <v>16689956</v>
      </c>
      <c r="D570">
        <v>15188647</v>
      </c>
      <c r="E570">
        <v>1</v>
      </c>
      <c r="F570">
        <v>1</v>
      </c>
      <c r="G570">
        <v>1</v>
      </c>
      <c r="H570">
        <v>3</v>
      </c>
      <c r="I570" t="s">
        <v>1317</v>
      </c>
      <c r="J570" t="s">
        <v>1318</v>
      </c>
      <c r="K570" t="s">
        <v>1319</v>
      </c>
      <c r="L570">
        <v>1348</v>
      </c>
      <c r="N570">
        <v>1009</v>
      </c>
      <c r="O570" t="s">
        <v>86</v>
      </c>
      <c r="P570" t="s">
        <v>86</v>
      </c>
      <c r="Q570">
        <v>1000</v>
      </c>
      <c r="W570">
        <v>0</v>
      </c>
      <c r="X570">
        <v>426000481</v>
      </c>
      <c r="Y570">
        <v>0</v>
      </c>
      <c r="AA570">
        <v>81995</v>
      </c>
      <c r="AB570">
        <v>0</v>
      </c>
      <c r="AC570">
        <v>0</v>
      </c>
      <c r="AD570">
        <v>0</v>
      </c>
      <c r="AE570">
        <v>11500</v>
      </c>
      <c r="AF570">
        <v>0</v>
      </c>
      <c r="AG570">
        <v>0</v>
      </c>
      <c r="AH570">
        <v>0</v>
      </c>
      <c r="AI570">
        <v>7.13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6</v>
      </c>
      <c r="AT570">
        <v>1E-3</v>
      </c>
      <c r="AU570" t="s">
        <v>30</v>
      </c>
      <c r="AV570">
        <v>0</v>
      </c>
      <c r="AW570">
        <v>2</v>
      </c>
      <c r="AX570">
        <v>16689966</v>
      </c>
      <c r="AY570">
        <v>1</v>
      </c>
      <c r="AZ570">
        <v>0</v>
      </c>
      <c r="BA570">
        <v>550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Y570*Source!I267</f>
        <v>0</v>
      </c>
      <c r="CY570">
        <f t="shared" si="45"/>
        <v>81995</v>
      </c>
      <c r="CZ570">
        <f t="shared" si="46"/>
        <v>11500</v>
      </c>
      <c r="DA570">
        <f t="shared" si="47"/>
        <v>7.13</v>
      </c>
      <c r="DB570">
        <v>0</v>
      </c>
    </row>
    <row r="571" spans="1:106" x14ac:dyDescent="0.2">
      <c r="A571">
        <f>ROW(Source!A267)</f>
        <v>267</v>
      </c>
      <c r="B571">
        <v>16688586</v>
      </c>
      <c r="C571">
        <v>16689956</v>
      </c>
      <c r="D571">
        <v>15203834</v>
      </c>
      <c r="E571">
        <v>1</v>
      </c>
      <c r="F571">
        <v>1</v>
      </c>
      <c r="G571">
        <v>1</v>
      </c>
      <c r="H571">
        <v>3</v>
      </c>
      <c r="I571" t="s">
        <v>1320</v>
      </c>
      <c r="J571" t="s">
        <v>1321</v>
      </c>
      <c r="K571" t="s">
        <v>1322</v>
      </c>
      <c r="L571">
        <v>1346</v>
      </c>
      <c r="N571">
        <v>1009</v>
      </c>
      <c r="O571" t="s">
        <v>90</v>
      </c>
      <c r="P571" t="s">
        <v>90</v>
      </c>
      <c r="Q571">
        <v>1</v>
      </c>
      <c r="W571">
        <v>0</v>
      </c>
      <c r="X571">
        <v>210558753</v>
      </c>
      <c r="Y571">
        <v>0</v>
      </c>
      <c r="AA571">
        <v>203.92</v>
      </c>
      <c r="AB571">
        <v>0</v>
      </c>
      <c r="AC571">
        <v>0</v>
      </c>
      <c r="AD571">
        <v>0</v>
      </c>
      <c r="AE571">
        <v>28.6</v>
      </c>
      <c r="AF571">
        <v>0</v>
      </c>
      <c r="AG571">
        <v>0</v>
      </c>
      <c r="AH571">
        <v>0</v>
      </c>
      <c r="AI571">
        <v>7.13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3.5999999999999997E-2</v>
      </c>
      <c r="AU571" t="s">
        <v>30</v>
      </c>
      <c r="AV571">
        <v>0</v>
      </c>
      <c r="AW571">
        <v>2</v>
      </c>
      <c r="AX571">
        <v>16689967</v>
      </c>
      <c r="AY571">
        <v>1</v>
      </c>
      <c r="AZ571">
        <v>0</v>
      </c>
      <c r="BA571">
        <v>551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Y571*Source!I267</f>
        <v>0</v>
      </c>
      <c r="CY571">
        <f t="shared" si="45"/>
        <v>203.92</v>
      </c>
      <c r="CZ571">
        <f t="shared" si="46"/>
        <v>28.6</v>
      </c>
      <c r="DA571">
        <f t="shared" si="47"/>
        <v>7.13</v>
      </c>
      <c r="DB571">
        <v>0</v>
      </c>
    </row>
    <row r="572" spans="1:106" x14ac:dyDescent="0.2">
      <c r="A572">
        <f>ROW(Source!A267)</f>
        <v>267</v>
      </c>
      <c r="B572">
        <v>16688586</v>
      </c>
      <c r="C572">
        <v>16689956</v>
      </c>
      <c r="D572">
        <v>15203987</v>
      </c>
      <c r="E572">
        <v>1</v>
      </c>
      <c r="F572">
        <v>1</v>
      </c>
      <c r="G572">
        <v>1</v>
      </c>
      <c r="H572">
        <v>3</v>
      </c>
      <c r="I572" t="s">
        <v>1323</v>
      </c>
      <c r="J572" t="s">
        <v>1324</v>
      </c>
      <c r="K572" t="s">
        <v>1325</v>
      </c>
      <c r="L572">
        <v>1346</v>
      </c>
      <c r="N572">
        <v>1009</v>
      </c>
      <c r="O572" t="s">
        <v>90</v>
      </c>
      <c r="P572" t="s">
        <v>90</v>
      </c>
      <c r="Q572">
        <v>1</v>
      </c>
      <c r="W572">
        <v>0</v>
      </c>
      <c r="X572">
        <v>-1274984028</v>
      </c>
      <c r="Y572">
        <v>0</v>
      </c>
      <c r="AA572">
        <v>254.04</v>
      </c>
      <c r="AB572">
        <v>0</v>
      </c>
      <c r="AC572">
        <v>0</v>
      </c>
      <c r="AD572">
        <v>0</v>
      </c>
      <c r="AE572">
        <v>35.630000000000003</v>
      </c>
      <c r="AF572">
        <v>0</v>
      </c>
      <c r="AG572">
        <v>0</v>
      </c>
      <c r="AH572">
        <v>0</v>
      </c>
      <c r="AI572">
        <v>7.13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6</v>
      </c>
      <c r="AT572">
        <v>6.0000000000000001E-3</v>
      </c>
      <c r="AU572" t="s">
        <v>30</v>
      </c>
      <c r="AV572">
        <v>0</v>
      </c>
      <c r="AW572">
        <v>2</v>
      </c>
      <c r="AX572">
        <v>16689968</v>
      </c>
      <c r="AY572">
        <v>1</v>
      </c>
      <c r="AZ572">
        <v>0</v>
      </c>
      <c r="BA572">
        <v>552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Y572*Source!I267</f>
        <v>0</v>
      </c>
      <c r="CY572">
        <f t="shared" si="45"/>
        <v>254.04</v>
      </c>
      <c r="CZ572">
        <f t="shared" si="46"/>
        <v>35.630000000000003</v>
      </c>
      <c r="DA572">
        <f t="shared" si="47"/>
        <v>7.13</v>
      </c>
      <c r="DB572">
        <v>0</v>
      </c>
    </row>
    <row r="573" spans="1:106" x14ac:dyDescent="0.2">
      <c r="A573">
        <f>ROW(Source!A267)</f>
        <v>267</v>
      </c>
      <c r="B573">
        <v>16688586</v>
      </c>
      <c r="C573">
        <v>16689956</v>
      </c>
      <c r="D573">
        <v>15217463</v>
      </c>
      <c r="E573">
        <v>1</v>
      </c>
      <c r="F573">
        <v>1</v>
      </c>
      <c r="G573">
        <v>1</v>
      </c>
      <c r="H573">
        <v>3</v>
      </c>
      <c r="I573" t="s">
        <v>1326</v>
      </c>
      <c r="J573" t="s">
        <v>1327</v>
      </c>
      <c r="K573" t="s">
        <v>1328</v>
      </c>
      <c r="L573">
        <v>1358</v>
      </c>
      <c r="N573">
        <v>1010</v>
      </c>
      <c r="O573" t="s">
        <v>538</v>
      </c>
      <c r="P573" t="s">
        <v>538</v>
      </c>
      <c r="Q573">
        <v>10</v>
      </c>
      <c r="W573">
        <v>0</v>
      </c>
      <c r="X573">
        <v>1386890308</v>
      </c>
      <c r="Y573">
        <v>0</v>
      </c>
      <c r="AA573">
        <v>278.07</v>
      </c>
      <c r="AB573">
        <v>0</v>
      </c>
      <c r="AC573">
        <v>0</v>
      </c>
      <c r="AD573">
        <v>0</v>
      </c>
      <c r="AE573">
        <v>39</v>
      </c>
      <c r="AF573">
        <v>0</v>
      </c>
      <c r="AG573">
        <v>0</v>
      </c>
      <c r="AH573">
        <v>0</v>
      </c>
      <c r="AI573">
        <v>7.13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6</v>
      </c>
      <c r="AT573">
        <v>0.1</v>
      </c>
      <c r="AU573" t="s">
        <v>30</v>
      </c>
      <c r="AV573">
        <v>0</v>
      </c>
      <c r="AW573">
        <v>2</v>
      </c>
      <c r="AX573">
        <v>16689969</v>
      </c>
      <c r="AY573">
        <v>1</v>
      </c>
      <c r="AZ573">
        <v>0</v>
      </c>
      <c r="BA573">
        <v>553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Y573*Source!I267</f>
        <v>0</v>
      </c>
      <c r="CY573">
        <f t="shared" si="45"/>
        <v>278.07</v>
      </c>
      <c r="CZ573">
        <f t="shared" si="46"/>
        <v>39</v>
      </c>
      <c r="DA573">
        <f t="shared" si="47"/>
        <v>7.13</v>
      </c>
      <c r="DB573">
        <v>0</v>
      </c>
    </row>
    <row r="574" spans="1:106" x14ac:dyDescent="0.2">
      <c r="A574">
        <f>ROW(Source!A267)</f>
        <v>267</v>
      </c>
      <c r="B574">
        <v>16688586</v>
      </c>
      <c r="C574">
        <v>16689956</v>
      </c>
      <c r="D574">
        <v>15164559</v>
      </c>
      <c r="E574">
        <v>17</v>
      </c>
      <c r="F574">
        <v>1</v>
      </c>
      <c r="G574">
        <v>1</v>
      </c>
      <c r="H574">
        <v>3</v>
      </c>
      <c r="I574" t="s">
        <v>1299</v>
      </c>
      <c r="J574" t="s">
        <v>6</v>
      </c>
      <c r="K574" t="s">
        <v>1300</v>
      </c>
      <c r="L574">
        <v>1374</v>
      </c>
      <c r="N574">
        <v>1013</v>
      </c>
      <c r="O574" t="s">
        <v>1301</v>
      </c>
      <c r="P574" t="s">
        <v>1301</v>
      </c>
      <c r="Q574">
        <v>1</v>
      </c>
      <c r="W574">
        <v>0</v>
      </c>
      <c r="X574">
        <v>-1731369543</v>
      </c>
      <c r="Y574">
        <v>0</v>
      </c>
      <c r="AA574">
        <v>1</v>
      </c>
      <c r="AB574">
        <v>0</v>
      </c>
      <c r="AC574">
        <v>0</v>
      </c>
      <c r="AD574">
        <v>0</v>
      </c>
      <c r="AE574">
        <v>1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6</v>
      </c>
      <c r="AT574">
        <v>0.3</v>
      </c>
      <c r="AU574" t="s">
        <v>30</v>
      </c>
      <c r="AV574">
        <v>0</v>
      </c>
      <c r="AW574">
        <v>2</v>
      </c>
      <c r="AX574">
        <v>16689970</v>
      </c>
      <c r="AY574">
        <v>1</v>
      </c>
      <c r="AZ574">
        <v>0</v>
      </c>
      <c r="BA574">
        <v>554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Y574*Source!I267</f>
        <v>0</v>
      </c>
      <c r="CY574">
        <f t="shared" si="45"/>
        <v>1</v>
      </c>
      <c r="CZ574">
        <f t="shared" si="46"/>
        <v>1</v>
      </c>
      <c r="DA574">
        <f t="shared" si="47"/>
        <v>1</v>
      </c>
      <c r="DB574">
        <v>0</v>
      </c>
    </row>
    <row r="575" spans="1:106" x14ac:dyDescent="0.2">
      <c r="A575">
        <f>ROW(Source!A268)</f>
        <v>268</v>
      </c>
      <c r="B575">
        <v>16688585</v>
      </c>
      <c r="C575">
        <v>16690007</v>
      </c>
      <c r="D575">
        <v>15446300</v>
      </c>
      <c r="E575">
        <v>1</v>
      </c>
      <c r="F575">
        <v>1</v>
      </c>
      <c r="G575">
        <v>1</v>
      </c>
      <c r="H575">
        <v>1</v>
      </c>
      <c r="I575" t="s">
        <v>1170</v>
      </c>
      <c r="J575" t="s">
        <v>6</v>
      </c>
      <c r="K575" t="s">
        <v>1171</v>
      </c>
      <c r="L575">
        <v>1191</v>
      </c>
      <c r="N575">
        <v>1013</v>
      </c>
      <c r="O575" t="s">
        <v>1090</v>
      </c>
      <c r="P575" t="s">
        <v>1090</v>
      </c>
      <c r="Q575">
        <v>1</v>
      </c>
      <c r="W575">
        <v>0</v>
      </c>
      <c r="X575">
        <v>912892513</v>
      </c>
      <c r="Y575">
        <v>213.6</v>
      </c>
      <c r="AA575">
        <v>0</v>
      </c>
      <c r="AB575">
        <v>0</v>
      </c>
      <c r="AC575">
        <v>0</v>
      </c>
      <c r="AD575">
        <v>9.92</v>
      </c>
      <c r="AE575">
        <v>0</v>
      </c>
      <c r="AF575">
        <v>0</v>
      </c>
      <c r="AG575">
        <v>0</v>
      </c>
      <c r="AH575">
        <v>9.92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213.6</v>
      </c>
      <c r="AU575" t="s">
        <v>6</v>
      </c>
      <c r="AV575">
        <v>1</v>
      </c>
      <c r="AW575">
        <v>2</v>
      </c>
      <c r="AX575">
        <v>16690022</v>
      </c>
      <c r="AY575">
        <v>1</v>
      </c>
      <c r="AZ575">
        <v>0</v>
      </c>
      <c r="BA575">
        <v>555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Y575*Source!I268</f>
        <v>32.04</v>
      </c>
      <c r="CY575">
        <f>AD575</f>
        <v>9.92</v>
      </c>
      <c r="CZ575">
        <f>AH575</f>
        <v>9.92</v>
      </c>
      <c r="DA575">
        <f>AL575</f>
        <v>1</v>
      </c>
      <c r="DB575">
        <v>0</v>
      </c>
    </row>
    <row r="576" spans="1:106" x14ac:dyDescent="0.2">
      <c r="A576">
        <f>ROW(Source!A268)</f>
        <v>268</v>
      </c>
      <c r="B576">
        <v>16688585</v>
      </c>
      <c r="C576">
        <v>16690007</v>
      </c>
      <c r="D576">
        <v>15430395</v>
      </c>
      <c r="E576">
        <v>1</v>
      </c>
      <c r="F576">
        <v>1</v>
      </c>
      <c r="G576">
        <v>1</v>
      </c>
      <c r="H576">
        <v>1</v>
      </c>
      <c r="I576" t="s">
        <v>1091</v>
      </c>
      <c r="J576" t="s">
        <v>6</v>
      </c>
      <c r="K576" t="s">
        <v>1092</v>
      </c>
      <c r="L576">
        <v>1191</v>
      </c>
      <c r="N576">
        <v>1013</v>
      </c>
      <c r="O576" t="s">
        <v>1090</v>
      </c>
      <c r="P576" t="s">
        <v>1090</v>
      </c>
      <c r="Q576">
        <v>1</v>
      </c>
      <c r="W576">
        <v>0</v>
      </c>
      <c r="X576">
        <v>-1417349443</v>
      </c>
      <c r="Y576">
        <v>1.98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1.98</v>
      </c>
      <c r="AU576" t="s">
        <v>6</v>
      </c>
      <c r="AV576">
        <v>2</v>
      </c>
      <c r="AW576">
        <v>2</v>
      </c>
      <c r="AX576">
        <v>16690023</v>
      </c>
      <c r="AY576">
        <v>1</v>
      </c>
      <c r="AZ576">
        <v>0</v>
      </c>
      <c r="BA576">
        <v>556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Y576*Source!I268</f>
        <v>0.29699999999999999</v>
      </c>
      <c r="CY576">
        <f>AD576</f>
        <v>0</v>
      </c>
      <c r="CZ576">
        <f>AH576</f>
        <v>0</v>
      </c>
      <c r="DA576">
        <f>AL576</f>
        <v>1</v>
      </c>
      <c r="DB576">
        <v>0</v>
      </c>
    </row>
    <row r="577" spans="1:106" x14ac:dyDescent="0.2">
      <c r="A577">
        <f>ROW(Source!A268)</f>
        <v>268</v>
      </c>
      <c r="B577">
        <v>16688585</v>
      </c>
      <c r="C577">
        <v>16690007</v>
      </c>
      <c r="D577">
        <v>15247680</v>
      </c>
      <c r="E577">
        <v>1</v>
      </c>
      <c r="F577">
        <v>1</v>
      </c>
      <c r="G577">
        <v>1</v>
      </c>
      <c r="H577">
        <v>2</v>
      </c>
      <c r="I577" t="s">
        <v>1287</v>
      </c>
      <c r="J577" t="s">
        <v>1288</v>
      </c>
      <c r="K577" t="s">
        <v>1289</v>
      </c>
      <c r="L577">
        <v>1368</v>
      </c>
      <c r="N577">
        <v>1011</v>
      </c>
      <c r="O577" t="s">
        <v>1096</v>
      </c>
      <c r="P577" t="s">
        <v>1096</v>
      </c>
      <c r="Q577">
        <v>1</v>
      </c>
      <c r="W577">
        <v>0</v>
      </c>
      <c r="X577">
        <v>-1718674368</v>
      </c>
      <c r="Y577">
        <v>0.99</v>
      </c>
      <c r="AA577">
        <v>0</v>
      </c>
      <c r="AB577">
        <v>111.99</v>
      </c>
      <c r="AC577">
        <v>13.5</v>
      </c>
      <c r="AD577">
        <v>0</v>
      </c>
      <c r="AE577">
        <v>0</v>
      </c>
      <c r="AF577">
        <v>111.99</v>
      </c>
      <c r="AG577">
        <v>13.5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6</v>
      </c>
      <c r="AT577">
        <v>0.99</v>
      </c>
      <c r="AU577" t="s">
        <v>6</v>
      </c>
      <c r="AV577">
        <v>0</v>
      </c>
      <c r="AW577">
        <v>2</v>
      </c>
      <c r="AX577">
        <v>16690024</v>
      </c>
      <c r="AY577">
        <v>1</v>
      </c>
      <c r="AZ577">
        <v>0</v>
      </c>
      <c r="BA577">
        <v>557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Y577*Source!I268</f>
        <v>0.14849999999999999</v>
      </c>
      <c r="CY577">
        <f>AB577</f>
        <v>111.99</v>
      </c>
      <c r="CZ577">
        <f>AF577</f>
        <v>111.99</v>
      </c>
      <c r="DA577">
        <f>AJ577</f>
        <v>1</v>
      </c>
      <c r="DB577">
        <v>0</v>
      </c>
    </row>
    <row r="578" spans="1:106" x14ac:dyDescent="0.2">
      <c r="A578">
        <f>ROW(Source!A268)</f>
        <v>268</v>
      </c>
      <c r="B578">
        <v>16688585</v>
      </c>
      <c r="C578">
        <v>16690007</v>
      </c>
      <c r="D578">
        <v>15249073</v>
      </c>
      <c r="E578">
        <v>1</v>
      </c>
      <c r="F578">
        <v>1</v>
      </c>
      <c r="G578">
        <v>1</v>
      </c>
      <c r="H578">
        <v>2</v>
      </c>
      <c r="I578" t="s">
        <v>1099</v>
      </c>
      <c r="J578" t="s">
        <v>1100</v>
      </c>
      <c r="K578" t="s">
        <v>1101</v>
      </c>
      <c r="L578">
        <v>1368</v>
      </c>
      <c r="N578">
        <v>1011</v>
      </c>
      <c r="O578" t="s">
        <v>1096</v>
      </c>
      <c r="P578" t="s">
        <v>1096</v>
      </c>
      <c r="Q578">
        <v>1</v>
      </c>
      <c r="W578">
        <v>0</v>
      </c>
      <c r="X578">
        <v>1372534845</v>
      </c>
      <c r="Y578">
        <v>0.99</v>
      </c>
      <c r="AA578">
        <v>0</v>
      </c>
      <c r="AB578">
        <v>65.709999999999994</v>
      </c>
      <c r="AC578">
        <v>11.6</v>
      </c>
      <c r="AD578">
        <v>0</v>
      </c>
      <c r="AE578">
        <v>0</v>
      </c>
      <c r="AF578">
        <v>65.709999999999994</v>
      </c>
      <c r="AG578">
        <v>11.6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0.99</v>
      </c>
      <c r="AU578" t="s">
        <v>6</v>
      </c>
      <c r="AV578">
        <v>0</v>
      </c>
      <c r="AW578">
        <v>2</v>
      </c>
      <c r="AX578">
        <v>16690025</v>
      </c>
      <c r="AY578">
        <v>1</v>
      </c>
      <c r="AZ578">
        <v>0</v>
      </c>
      <c r="BA578">
        <v>558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Y578*Source!I268</f>
        <v>0.14849999999999999</v>
      </c>
      <c r="CY578">
        <f>AB578</f>
        <v>65.709999999999994</v>
      </c>
      <c r="CZ578">
        <f>AF578</f>
        <v>65.709999999999994</v>
      </c>
      <c r="DA578">
        <f>AJ578</f>
        <v>1</v>
      </c>
      <c r="DB578">
        <v>0</v>
      </c>
    </row>
    <row r="579" spans="1:106" x14ac:dyDescent="0.2">
      <c r="A579">
        <f>ROW(Source!A268)</f>
        <v>268</v>
      </c>
      <c r="B579">
        <v>16688585</v>
      </c>
      <c r="C579">
        <v>16690007</v>
      </c>
      <c r="D579">
        <v>15249377</v>
      </c>
      <c r="E579">
        <v>1</v>
      </c>
      <c r="F579">
        <v>1</v>
      </c>
      <c r="G579">
        <v>1</v>
      </c>
      <c r="H579">
        <v>2</v>
      </c>
      <c r="I579" t="s">
        <v>1172</v>
      </c>
      <c r="J579" t="s">
        <v>1173</v>
      </c>
      <c r="K579" t="s">
        <v>1174</v>
      </c>
      <c r="L579">
        <v>1368</v>
      </c>
      <c r="N579">
        <v>1011</v>
      </c>
      <c r="O579" t="s">
        <v>1096</v>
      </c>
      <c r="P579" t="s">
        <v>1096</v>
      </c>
      <c r="Q579">
        <v>1</v>
      </c>
      <c r="W579">
        <v>0</v>
      </c>
      <c r="X579">
        <v>-353815937</v>
      </c>
      <c r="Y579">
        <v>1.1399999999999999</v>
      </c>
      <c r="AA579">
        <v>0</v>
      </c>
      <c r="AB579">
        <v>8.1</v>
      </c>
      <c r="AC579">
        <v>0</v>
      </c>
      <c r="AD579">
        <v>0</v>
      </c>
      <c r="AE579">
        <v>0</v>
      </c>
      <c r="AF579">
        <v>8.1</v>
      </c>
      <c r="AG579">
        <v>0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1.1399999999999999</v>
      </c>
      <c r="AU579" t="s">
        <v>6</v>
      </c>
      <c r="AV579">
        <v>0</v>
      </c>
      <c r="AW579">
        <v>2</v>
      </c>
      <c r="AX579">
        <v>16690026</v>
      </c>
      <c r="AY579">
        <v>1</v>
      </c>
      <c r="AZ579">
        <v>0</v>
      </c>
      <c r="BA579">
        <v>559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Y579*Source!I268</f>
        <v>0.17099999999999999</v>
      </c>
      <c r="CY579">
        <f>AB579</f>
        <v>8.1</v>
      </c>
      <c r="CZ579">
        <f>AF579</f>
        <v>8.1</v>
      </c>
      <c r="DA579">
        <f>AJ579</f>
        <v>1</v>
      </c>
      <c r="DB579">
        <v>0</v>
      </c>
    </row>
    <row r="580" spans="1:106" x14ac:dyDescent="0.2">
      <c r="A580">
        <f>ROW(Source!A268)</f>
        <v>268</v>
      </c>
      <c r="B580">
        <v>16688585</v>
      </c>
      <c r="C580">
        <v>16690007</v>
      </c>
      <c r="D580">
        <v>15167588</v>
      </c>
      <c r="E580">
        <v>1</v>
      </c>
      <c r="F580">
        <v>1</v>
      </c>
      <c r="G580">
        <v>1</v>
      </c>
      <c r="H580">
        <v>3</v>
      </c>
      <c r="I580" t="s">
        <v>1290</v>
      </c>
      <c r="J580" t="s">
        <v>1291</v>
      </c>
      <c r="K580" t="s">
        <v>1292</v>
      </c>
      <c r="L580">
        <v>1346</v>
      </c>
      <c r="N580">
        <v>1009</v>
      </c>
      <c r="O580" t="s">
        <v>90</v>
      </c>
      <c r="P580" t="s">
        <v>90</v>
      </c>
      <c r="Q580">
        <v>1</v>
      </c>
      <c r="W580">
        <v>0</v>
      </c>
      <c r="X580">
        <v>-1088866022</v>
      </c>
      <c r="Y580">
        <v>0.42</v>
      </c>
      <c r="AA580">
        <v>30.4</v>
      </c>
      <c r="AB580">
        <v>0</v>
      </c>
      <c r="AC580">
        <v>0</v>
      </c>
      <c r="AD580">
        <v>0</v>
      </c>
      <c r="AE580">
        <v>30.4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0.42</v>
      </c>
      <c r="AU580" t="s">
        <v>6</v>
      </c>
      <c r="AV580">
        <v>0</v>
      </c>
      <c r="AW580">
        <v>2</v>
      </c>
      <c r="AX580">
        <v>16690027</v>
      </c>
      <c r="AY580">
        <v>1</v>
      </c>
      <c r="AZ580">
        <v>0</v>
      </c>
      <c r="BA580">
        <v>560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Y580*Source!I268</f>
        <v>6.3E-2</v>
      </c>
      <c r="CY580">
        <f t="shared" ref="CY580:CY589" si="48">AA580</f>
        <v>30.4</v>
      </c>
      <c r="CZ580">
        <f t="shared" ref="CZ580:CZ589" si="49">AE580</f>
        <v>30.4</v>
      </c>
      <c r="DA580">
        <f t="shared" ref="DA580:DA589" si="50">AI580</f>
        <v>1</v>
      </c>
      <c r="DB580">
        <v>0</v>
      </c>
    </row>
    <row r="581" spans="1:106" x14ac:dyDescent="0.2">
      <c r="A581">
        <f>ROW(Source!A268)</f>
        <v>268</v>
      </c>
      <c r="B581">
        <v>16688585</v>
      </c>
      <c r="C581">
        <v>16690007</v>
      </c>
      <c r="D581">
        <v>15167600</v>
      </c>
      <c r="E581">
        <v>1</v>
      </c>
      <c r="F581">
        <v>1</v>
      </c>
      <c r="G581">
        <v>1</v>
      </c>
      <c r="H581">
        <v>3</v>
      </c>
      <c r="I581" t="s">
        <v>1329</v>
      </c>
      <c r="J581" t="s">
        <v>1330</v>
      </c>
      <c r="K581" t="s">
        <v>1331</v>
      </c>
      <c r="L581">
        <v>1308</v>
      </c>
      <c r="N581">
        <v>1003</v>
      </c>
      <c r="O581" t="s">
        <v>53</v>
      </c>
      <c r="P581" t="s">
        <v>53</v>
      </c>
      <c r="Q581">
        <v>100</v>
      </c>
      <c r="W581">
        <v>0</v>
      </c>
      <c r="X581">
        <v>568244124</v>
      </c>
      <c r="Y581">
        <v>0.1</v>
      </c>
      <c r="AA581">
        <v>120</v>
      </c>
      <c r="AB581">
        <v>0</v>
      </c>
      <c r="AC581">
        <v>0</v>
      </c>
      <c r="AD581">
        <v>0</v>
      </c>
      <c r="AE581">
        <v>120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0.1</v>
      </c>
      <c r="AU581" t="s">
        <v>6</v>
      </c>
      <c r="AV581">
        <v>0</v>
      </c>
      <c r="AW581">
        <v>2</v>
      </c>
      <c r="AX581">
        <v>16690028</v>
      </c>
      <c r="AY581">
        <v>1</v>
      </c>
      <c r="AZ581">
        <v>0</v>
      </c>
      <c r="BA581">
        <v>561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Y581*Source!I268</f>
        <v>1.4999999999999999E-2</v>
      </c>
      <c r="CY581">
        <f t="shared" si="48"/>
        <v>120</v>
      </c>
      <c r="CZ581">
        <f t="shared" si="49"/>
        <v>120</v>
      </c>
      <c r="DA581">
        <f t="shared" si="50"/>
        <v>1</v>
      </c>
      <c r="DB581">
        <v>0</v>
      </c>
    </row>
    <row r="582" spans="1:106" x14ac:dyDescent="0.2">
      <c r="A582">
        <f>ROW(Source!A268)</f>
        <v>268</v>
      </c>
      <c r="B582">
        <v>16688585</v>
      </c>
      <c r="C582">
        <v>16690007</v>
      </c>
      <c r="D582">
        <v>15168752</v>
      </c>
      <c r="E582">
        <v>1</v>
      </c>
      <c r="F582">
        <v>1</v>
      </c>
      <c r="G582">
        <v>1</v>
      </c>
      <c r="H582">
        <v>3</v>
      </c>
      <c r="I582" t="s">
        <v>1308</v>
      </c>
      <c r="J582" t="s">
        <v>1309</v>
      </c>
      <c r="K582" t="s">
        <v>1310</v>
      </c>
      <c r="L582">
        <v>1346</v>
      </c>
      <c r="N582">
        <v>1009</v>
      </c>
      <c r="O582" t="s">
        <v>90</v>
      </c>
      <c r="P582" t="s">
        <v>90</v>
      </c>
      <c r="Q582">
        <v>1</v>
      </c>
      <c r="W582">
        <v>0</v>
      </c>
      <c r="X582">
        <v>586013393</v>
      </c>
      <c r="Y582">
        <v>2.1</v>
      </c>
      <c r="AA582">
        <v>10.57</v>
      </c>
      <c r="AB582">
        <v>0</v>
      </c>
      <c r="AC582">
        <v>0</v>
      </c>
      <c r="AD582">
        <v>0</v>
      </c>
      <c r="AE582">
        <v>10.57</v>
      </c>
      <c r="AF582">
        <v>0</v>
      </c>
      <c r="AG582">
        <v>0</v>
      </c>
      <c r="AH582">
        <v>0</v>
      </c>
      <c r="AI582">
        <v>1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6</v>
      </c>
      <c r="AT582">
        <v>2.1</v>
      </c>
      <c r="AU582" t="s">
        <v>6</v>
      </c>
      <c r="AV582">
        <v>0</v>
      </c>
      <c r="AW582">
        <v>2</v>
      </c>
      <c r="AX582">
        <v>16690029</v>
      </c>
      <c r="AY582">
        <v>1</v>
      </c>
      <c r="AZ582">
        <v>0</v>
      </c>
      <c r="BA582">
        <v>562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Y582*Source!I268</f>
        <v>0.315</v>
      </c>
      <c r="CY582">
        <f t="shared" si="48"/>
        <v>10.57</v>
      </c>
      <c r="CZ582">
        <f t="shared" si="49"/>
        <v>10.57</v>
      </c>
      <c r="DA582">
        <f t="shared" si="50"/>
        <v>1</v>
      </c>
      <c r="DB582">
        <v>0</v>
      </c>
    </row>
    <row r="583" spans="1:106" x14ac:dyDescent="0.2">
      <c r="A583">
        <f>ROW(Source!A268)</f>
        <v>268</v>
      </c>
      <c r="B583">
        <v>16688585</v>
      </c>
      <c r="C583">
        <v>16690007</v>
      </c>
      <c r="D583">
        <v>15169942</v>
      </c>
      <c r="E583">
        <v>1</v>
      </c>
      <c r="F583">
        <v>1</v>
      </c>
      <c r="G583">
        <v>1</v>
      </c>
      <c r="H583">
        <v>3</v>
      </c>
      <c r="I583" t="s">
        <v>1293</v>
      </c>
      <c r="J583" t="s">
        <v>1294</v>
      </c>
      <c r="K583" t="s">
        <v>1295</v>
      </c>
      <c r="L583">
        <v>1346</v>
      </c>
      <c r="N583">
        <v>1009</v>
      </c>
      <c r="O583" t="s">
        <v>90</v>
      </c>
      <c r="P583" t="s">
        <v>90</v>
      </c>
      <c r="Q583">
        <v>1</v>
      </c>
      <c r="W583">
        <v>0</v>
      </c>
      <c r="X583">
        <v>103900845</v>
      </c>
      <c r="Y583">
        <v>10.4</v>
      </c>
      <c r="AA583">
        <v>9.0399999999999991</v>
      </c>
      <c r="AB583">
        <v>0</v>
      </c>
      <c r="AC583">
        <v>0</v>
      </c>
      <c r="AD583">
        <v>0</v>
      </c>
      <c r="AE583">
        <v>9.0399999999999991</v>
      </c>
      <c r="AF583">
        <v>0</v>
      </c>
      <c r="AG583">
        <v>0</v>
      </c>
      <c r="AH583">
        <v>0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6</v>
      </c>
      <c r="AT583">
        <v>10.4</v>
      </c>
      <c r="AU583" t="s">
        <v>6</v>
      </c>
      <c r="AV583">
        <v>0</v>
      </c>
      <c r="AW583">
        <v>2</v>
      </c>
      <c r="AX583">
        <v>16690030</v>
      </c>
      <c r="AY583">
        <v>1</v>
      </c>
      <c r="AZ583">
        <v>0</v>
      </c>
      <c r="BA583">
        <v>563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Y583*Source!I268</f>
        <v>1.56</v>
      </c>
      <c r="CY583">
        <f t="shared" si="48"/>
        <v>9.0399999999999991</v>
      </c>
      <c r="CZ583">
        <f t="shared" si="49"/>
        <v>9.0399999999999991</v>
      </c>
      <c r="DA583">
        <f t="shared" si="50"/>
        <v>1</v>
      </c>
      <c r="DB583">
        <v>0</v>
      </c>
    </row>
    <row r="584" spans="1:106" x14ac:dyDescent="0.2">
      <c r="A584">
        <f>ROW(Source!A268)</f>
        <v>268</v>
      </c>
      <c r="B584">
        <v>16688585</v>
      </c>
      <c r="C584">
        <v>16690007</v>
      </c>
      <c r="D584">
        <v>15191488</v>
      </c>
      <c r="E584">
        <v>1</v>
      </c>
      <c r="F584">
        <v>1</v>
      </c>
      <c r="G584">
        <v>1</v>
      </c>
      <c r="H584">
        <v>3</v>
      </c>
      <c r="I584" t="s">
        <v>1296</v>
      </c>
      <c r="J584" t="s">
        <v>1297</v>
      </c>
      <c r="K584" t="s">
        <v>1298</v>
      </c>
      <c r="L584">
        <v>1348</v>
      </c>
      <c r="N584">
        <v>1009</v>
      </c>
      <c r="O584" t="s">
        <v>86</v>
      </c>
      <c r="P584" t="s">
        <v>86</v>
      </c>
      <c r="Q584">
        <v>1000</v>
      </c>
      <c r="W584">
        <v>0</v>
      </c>
      <c r="X584">
        <v>-1598896989</v>
      </c>
      <c r="Y584">
        <v>0.15</v>
      </c>
      <c r="AA584">
        <v>5000</v>
      </c>
      <c r="AB584">
        <v>0</v>
      </c>
      <c r="AC584">
        <v>0</v>
      </c>
      <c r="AD584">
        <v>0</v>
      </c>
      <c r="AE584">
        <v>5000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0.15</v>
      </c>
      <c r="AU584" t="s">
        <v>6</v>
      </c>
      <c r="AV584">
        <v>0</v>
      </c>
      <c r="AW584">
        <v>2</v>
      </c>
      <c r="AX584">
        <v>16690031</v>
      </c>
      <c r="AY584">
        <v>1</v>
      </c>
      <c r="AZ584">
        <v>0</v>
      </c>
      <c r="BA584">
        <v>564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Y584*Source!I268</f>
        <v>2.2499999999999999E-2</v>
      </c>
      <c r="CY584">
        <f t="shared" si="48"/>
        <v>5000</v>
      </c>
      <c r="CZ584">
        <f t="shared" si="49"/>
        <v>5000</v>
      </c>
      <c r="DA584">
        <f t="shared" si="50"/>
        <v>1</v>
      </c>
      <c r="DB584">
        <v>0</v>
      </c>
    </row>
    <row r="585" spans="1:106" x14ac:dyDescent="0.2">
      <c r="A585">
        <f>ROW(Source!A268)</f>
        <v>268</v>
      </c>
      <c r="B585">
        <v>16688585</v>
      </c>
      <c r="C585">
        <v>16690007</v>
      </c>
      <c r="D585">
        <v>15203834</v>
      </c>
      <c r="E585">
        <v>1</v>
      </c>
      <c r="F585">
        <v>1</v>
      </c>
      <c r="G585">
        <v>1</v>
      </c>
      <c r="H585">
        <v>3</v>
      </c>
      <c r="I585" t="s">
        <v>1320</v>
      </c>
      <c r="J585" t="s">
        <v>1321</v>
      </c>
      <c r="K585" t="s">
        <v>1322</v>
      </c>
      <c r="L585">
        <v>1346</v>
      </c>
      <c r="N585">
        <v>1009</v>
      </c>
      <c r="O585" t="s">
        <v>90</v>
      </c>
      <c r="P585" t="s">
        <v>90</v>
      </c>
      <c r="Q585">
        <v>1</v>
      </c>
      <c r="W585">
        <v>0</v>
      </c>
      <c r="X585">
        <v>210558753</v>
      </c>
      <c r="Y585">
        <v>3</v>
      </c>
      <c r="AA585">
        <v>28.6</v>
      </c>
      <c r="AB585">
        <v>0</v>
      </c>
      <c r="AC585">
        <v>0</v>
      </c>
      <c r="AD585">
        <v>0</v>
      </c>
      <c r="AE585">
        <v>28.6</v>
      </c>
      <c r="AF585">
        <v>0</v>
      </c>
      <c r="AG585">
        <v>0</v>
      </c>
      <c r="AH585">
        <v>0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3</v>
      </c>
      <c r="AU585" t="s">
        <v>6</v>
      </c>
      <c r="AV585">
        <v>0</v>
      </c>
      <c r="AW585">
        <v>2</v>
      </c>
      <c r="AX585">
        <v>16690032</v>
      </c>
      <c r="AY585">
        <v>1</v>
      </c>
      <c r="AZ585">
        <v>0</v>
      </c>
      <c r="BA585">
        <v>565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Y585*Source!I268</f>
        <v>0.44999999999999996</v>
      </c>
      <c r="CY585">
        <f t="shared" si="48"/>
        <v>28.6</v>
      </c>
      <c r="CZ585">
        <f t="shared" si="49"/>
        <v>28.6</v>
      </c>
      <c r="DA585">
        <f t="shared" si="50"/>
        <v>1</v>
      </c>
      <c r="DB585">
        <v>0</v>
      </c>
    </row>
    <row r="586" spans="1:106" x14ac:dyDescent="0.2">
      <c r="A586">
        <f>ROW(Source!A268)</f>
        <v>268</v>
      </c>
      <c r="B586">
        <v>16688585</v>
      </c>
      <c r="C586">
        <v>16690007</v>
      </c>
      <c r="D586">
        <v>15219877</v>
      </c>
      <c r="E586">
        <v>1</v>
      </c>
      <c r="F586">
        <v>1</v>
      </c>
      <c r="G586">
        <v>1</v>
      </c>
      <c r="H586">
        <v>3</v>
      </c>
      <c r="I586" t="s">
        <v>472</v>
      </c>
      <c r="J586" t="s">
        <v>474</v>
      </c>
      <c r="K586" t="s">
        <v>473</v>
      </c>
      <c r="L586">
        <v>1354</v>
      </c>
      <c r="N586">
        <v>1010</v>
      </c>
      <c r="O586" t="s">
        <v>268</v>
      </c>
      <c r="P586" t="s">
        <v>268</v>
      </c>
      <c r="Q586">
        <v>1</v>
      </c>
      <c r="W586">
        <v>0</v>
      </c>
      <c r="X586">
        <v>1213417999</v>
      </c>
      <c r="Y586">
        <v>6.6666670000000003</v>
      </c>
      <c r="AA586">
        <v>340.37</v>
      </c>
      <c r="AB586">
        <v>0</v>
      </c>
      <c r="AC586">
        <v>0</v>
      </c>
      <c r="AD586">
        <v>0</v>
      </c>
      <c r="AE586">
        <v>340.37</v>
      </c>
      <c r="AF586">
        <v>0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6</v>
      </c>
      <c r="AT586">
        <v>6.6666670000000003</v>
      </c>
      <c r="AU586" t="s">
        <v>6</v>
      </c>
      <c r="AV586">
        <v>0</v>
      </c>
      <c r="AW586">
        <v>1</v>
      </c>
      <c r="AX586">
        <v>-1</v>
      </c>
      <c r="AY586">
        <v>0</v>
      </c>
      <c r="AZ586">
        <v>0</v>
      </c>
      <c r="BA586" t="s">
        <v>6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Y586*Source!I268</f>
        <v>1.0000000499999999</v>
      </c>
      <c r="CY586">
        <f t="shared" si="48"/>
        <v>340.37</v>
      </c>
      <c r="CZ586">
        <f t="shared" si="49"/>
        <v>340.37</v>
      </c>
      <c r="DA586">
        <f t="shared" si="50"/>
        <v>1</v>
      </c>
      <c r="DB586">
        <v>0</v>
      </c>
    </row>
    <row r="587" spans="1:106" x14ac:dyDescent="0.2">
      <c r="A587">
        <f>ROW(Source!A268)</f>
        <v>268</v>
      </c>
      <c r="B587">
        <v>16688585</v>
      </c>
      <c r="C587">
        <v>16690007</v>
      </c>
      <c r="D587">
        <v>15220018</v>
      </c>
      <c r="E587">
        <v>1</v>
      </c>
      <c r="F587">
        <v>1</v>
      </c>
      <c r="G587">
        <v>1</v>
      </c>
      <c r="H587">
        <v>3</v>
      </c>
      <c r="I587" t="s">
        <v>464</v>
      </c>
      <c r="J587" t="s">
        <v>466</v>
      </c>
      <c r="K587" t="s">
        <v>465</v>
      </c>
      <c r="L587">
        <v>1354</v>
      </c>
      <c r="N587">
        <v>1010</v>
      </c>
      <c r="O587" t="s">
        <v>268</v>
      </c>
      <c r="P587" t="s">
        <v>268</v>
      </c>
      <c r="Q587">
        <v>1</v>
      </c>
      <c r="W587">
        <v>0</v>
      </c>
      <c r="X587">
        <v>44498241</v>
      </c>
      <c r="Y587">
        <v>73.333332999999996</v>
      </c>
      <c r="AA587">
        <v>314.14</v>
      </c>
      <c r="AB587">
        <v>0</v>
      </c>
      <c r="AC587">
        <v>0</v>
      </c>
      <c r="AD587">
        <v>0</v>
      </c>
      <c r="AE587">
        <v>314.14</v>
      </c>
      <c r="AF587">
        <v>0</v>
      </c>
      <c r="AG587">
        <v>0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0</v>
      </c>
      <c r="AP587">
        <v>0</v>
      </c>
      <c r="AQ587">
        <v>0</v>
      </c>
      <c r="AR587">
        <v>0</v>
      </c>
      <c r="AS587" t="s">
        <v>6</v>
      </c>
      <c r="AT587">
        <v>73.333332999999996</v>
      </c>
      <c r="AU587" t="s">
        <v>6</v>
      </c>
      <c r="AV587">
        <v>0</v>
      </c>
      <c r="AW587">
        <v>1</v>
      </c>
      <c r="AX587">
        <v>-1</v>
      </c>
      <c r="AY587">
        <v>0</v>
      </c>
      <c r="AZ587">
        <v>0</v>
      </c>
      <c r="BA587" t="s">
        <v>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Y587*Source!I268</f>
        <v>10.999999949999999</v>
      </c>
      <c r="CY587">
        <f t="shared" si="48"/>
        <v>314.14</v>
      </c>
      <c r="CZ587">
        <f t="shared" si="49"/>
        <v>314.14</v>
      </c>
      <c r="DA587">
        <f t="shared" si="50"/>
        <v>1</v>
      </c>
      <c r="DB587">
        <v>0</v>
      </c>
    </row>
    <row r="588" spans="1:106" x14ac:dyDescent="0.2">
      <c r="A588">
        <f>ROW(Source!A268)</f>
        <v>268</v>
      </c>
      <c r="B588">
        <v>16688585</v>
      </c>
      <c r="C588">
        <v>16690007</v>
      </c>
      <c r="D588">
        <v>15220048</v>
      </c>
      <c r="E588">
        <v>1</v>
      </c>
      <c r="F588">
        <v>1</v>
      </c>
      <c r="G588">
        <v>1</v>
      </c>
      <c r="H588">
        <v>3</v>
      </c>
      <c r="I588" t="s">
        <v>468</v>
      </c>
      <c r="J588" t="s">
        <v>470</v>
      </c>
      <c r="K588" t="s">
        <v>469</v>
      </c>
      <c r="L588">
        <v>1354</v>
      </c>
      <c r="N588">
        <v>1010</v>
      </c>
      <c r="O588" t="s">
        <v>268</v>
      </c>
      <c r="P588" t="s">
        <v>268</v>
      </c>
      <c r="Q588">
        <v>1</v>
      </c>
      <c r="W588">
        <v>0</v>
      </c>
      <c r="X588">
        <v>-1972889418</v>
      </c>
      <c r="Y588">
        <v>20</v>
      </c>
      <c r="AA588">
        <v>569.66999999999996</v>
      </c>
      <c r="AB588">
        <v>0</v>
      </c>
      <c r="AC588">
        <v>0</v>
      </c>
      <c r="AD588">
        <v>0</v>
      </c>
      <c r="AE588">
        <v>569.66999999999996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0</v>
      </c>
      <c r="AP588">
        <v>0</v>
      </c>
      <c r="AQ588">
        <v>0</v>
      </c>
      <c r="AR588">
        <v>0</v>
      </c>
      <c r="AS588" t="s">
        <v>6</v>
      </c>
      <c r="AT588">
        <v>20</v>
      </c>
      <c r="AU588" t="s">
        <v>6</v>
      </c>
      <c r="AV588">
        <v>0</v>
      </c>
      <c r="AW588">
        <v>1</v>
      </c>
      <c r="AX588">
        <v>-1</v>
      </c>
      <c r="AY588">
        <v>0</v>
      </c>
      <c r="AZ588">
        <v>0</v>
      </c>
      <c r="BA588" t="s">
        <v>6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Y588*Source!I268</f>
        <v>3</v>
      </c>
      <c r="CY588">
        <f t="shared" si="48"/>
        <v>569.66999999999996</v>
      </c>
      <c r="CZ588">
        <f t="shared" si="49"/>
        <v>569.66999999999996</v>
      </c>
      <c r="DA588">
        <f t="shared" si="50"/>
        <v>1</v>
      </c>
      <c r="DB588">
        <v>0</v>
      </c>
    </row>
    <row r="589" spans="1:106" x14ac:dyDescent="0.2">
      <c r="A589">
        <f>ROW(Source!A268)</f>
        <v>268</v>
      </c>
      <c r="B589">
        <v>16688585</v>
      </c>
      <c r="C589">
        <v>16690007</v>
      </c>
      <c r="D589">
        <v>15164559</v>
      </c>
      <c r="E589">
        <v>17</v>
      </c>
      <c r="F589">
        <v>1</v>
      </c>
      <c r="G589">
        <v>1</v>
      </c>
      <c r="H589">
        <v>3</v>
      </c>
      <c r="I589" t="s">
        <v>1299</v>
      </c>
      <c r="J589" t="s">
        <v>6</v>
      </c>
      <c r="K589" t="s">
        <v>1300</v>
      </c>
      <c r="L589">
        <v>1374</v>
      </c>
      <c r="N589">
        <v>1013</v>
      </c>
      <c r="O589" t="s">
        <v>1301</v>
      </c>
      <c r="P589" t="s">
        <v>1301</v>
      </c>
      <c r="Q589">
        <v>1</v>
      </c>
      <c r="W589">
        <v>0</v>
      </c>
      <c r="X589">
        <v>-1731369543</v>
      </c>
      <c r="Y589">
        <v>42.38</v>
      </c>
      <c r="AA589">
        <v>1</v>
      </c>
      <c r="AB589">
        <v>0</v>
      </c>
      <c r="AC589">
        <v>0</v>
      </c>
      <c r="AD589">
        <v>0</v>
      </c>
      <c r="AE589">
        <v>1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42.38</v>
      </c>
      <c r="AU589" t="s">
        <v>6</v>
      </c>
      <c r="AV589">
        <v>0</v>
      </c>
      <c r="AW589">
        <v>2</v>
      </c>
      <c r="AX589">
        <v>16690033</v>
      </c>
      <c r="AY589">
        <v>1</v>
      </c>
      <c r="AZ589">
        <v>0</v>
      </c>
      <c r="BA589">
        <v>566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Y589*Source!I268</f>
        <v>6.3570000000000002</v>
      </c>
      <c r="CY589">
        <f t="shared" si="48"/>
        <v>1</v>
      </c>
      <c r="CZ589">
        <f t="shared" si="49"/>
        <v>1</v>
      </c>
      <c r="DA589">
        <f t="shared" si="50"/>
        <v>1</v>
      </c>
      <c r="DB589">
        <v>0</v>
      </c>
    </row>
    <row r="590" spans="1:106" x14ac:dyDescent="0.2">
      <c r="A590">
        <f>ROW(Source!A269)</f>
        <v>269</v>
      </c>
      <c r="B590">
        <v>16688586</v>
      </c>
      <c r="C590">
        <v>16690007</v>
      </c>
      <c r="D590">
        <v>15446300</v>
      </c>
      <c r="E590">
        <v>1</v>
      </c>
      <c r="F590">
        <v>1</v>
      </c>
      <c r="G590">
        <v>1</v>
      </c>
      <c r="H590">
        <v>1</v>
      </c>
      <c r="I590" t="s">
        <v>1170</v>
      </c>
      <c r="J590" t="s">
        <v>6</v>
      </c>
      <c r="K590" t="s">
        <v>1171</v>
      </c>
      <c r="L590">
        <v>1191</v>
      </c>
      <c r="N590">
        <v>1013</v>
      </c>
      <c r="O590" t="s">
        <v>1090</v>
      </c>
      <c r="P590" t="s">
        <v>1090</v>
      </c>
      <c r="Q590">
        <v>1</v>
      </c>
      <c r="W590">
        <v>0</v>
      </c>
      <c r="X590">
        <v>912892513</v>
      </c>
      <c r="Y590">
        <v>213.6</v>
      </c>
      <c r="AA590">
        <v>0</v>
      </c>
      <c r="AB590">
        <v>0</v>
      </c>
      <c r="AC590">
        <v>0</v>
      </c>
      <c r="AD590">
        <v>70.73</v>
      </c>
      <c r="AE590">
        <v>0</v>
      </c>
      <c r="AF590">
        <v>0</v>
      </c>
      <c r="AG590">
        <v>0</v>
      </c>
      <c r="AH590">
        <v>9.92</v>
      </c>
      <c r="AI590">
        <v>1</v>
      </c>
      <c r="AJ590">
        <v>1</v>
      </c>
      <c r="AK590">
        <v>1</v>
      </c>
      <c r="AL590">
        <v>7.13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6</v>
      </c>
      <c r="AT590">
        <v>213.6</v>
      </c>
      <c r="AU590" t="s">
        <v>6</v>
      </c>
      <c r="AV590">
        <v>1</v>
      </c>
      <c r="AW590">
        <v>2</v>
      </c>
      <c r="AX590">
        <v>16690022</v>
      </c>
      <c r="AY590">
        <v>1</v>
      </c>
      <c r="AZ590">
        <v>0</v>
      </c>
      <c r="BA590">
        <v>567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Y590*Source!I269</f>
        <v>32.04</v>
      </c>
      <c r="CY590">
        <f>AD590</f>
        <v>70.73</v>
      </c>
      <c r="CZ590">
        <f>AH590</f>
        <v>9.92</v>
      </c>
      <c r="DA590">
        <f>AL590</f>
        <v>7.13</v>
      </c>
      <c r="DB590">
        <v>0</v>
      </c>
    </row>
    <row r="591" spans="1:106" x14ac:dyDescent="0.2">
      <c r="A591">
        <f>ROW(Source!A269)</f>
        <v>269</v>
      </c>
      <c r="B591">
        <v>16688586</v>
      </c>
      <c r="C591">
        <v>16690007</v>
      </c>
      <c r="D591">
        <v>15430395</v>
      </c>
      <c r="E591">
        <v>1</v>
      </c>
      <c r="F591">
        <v>1</v>
      </c>
      <c r="G591">
        <v>1</v>
      </c>
      <c r="H591">
        <v>1</v>
      </c>
      <c r="I591" t="s">
        <v>1091</v>
      </c>
      <c r="J591" t="s">
        <v>6</v>
      </c>
      <c r="K591" t="s">
        <v>1092</v>
      </c>
      <c r="L591">
        <v>1191</v>
      </c>
      <c r="N591">
        <v>1013</v>
      </c>
      <c r="O591" t="s">
        <v>1090</v>
      </c>
      <c r="P591" t="s">
        <v>1090</v>
      </c>
      <c r="Q591">
        <v>1</v>
      </c>
      <c r="W591">
        <v>0</v>
      </c>
      <c r="X591">
        <v>-1417349443</v>
      </c>
      <c r="Y591">
        <v>1.98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7.13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1.98</v>
      </c>
      <c r="AU591" t="s">
        <v>6</v>
      </c>
      <c r="AV591">
        <v>2</v>
      </c>
      <c r="AW591">
        <v>2</v>
      </c>
      <c r="AX591">
        <v>16690023</v>
      </c>
      <c r="AY591">
        <v>1</v>
      </c>
      <c r="AZ591">
        <v>0</v>
      </c>
      <c r="BA591">
        <v>568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Y591*Source!I269</f>
        <v>0.29699999999999999</v>
      </c>
      <c r="CY591">
        <f>AD591</f>
        <v>0</v>
      </c>
      <c r="CZ591">
        <f>AH591</f>
        <v>0</v>
      </c>
      <c r="DA591">
        <f>AL591</f>
        <v>1</v>
      </c>
      <c r="DB591">
        <v>0</v>
      </c>
    </row>
    <row r="592" spans="1:106" x14ac:dyDescent="0.2">
      <c r="A592">
        <f>ROW(Source!A269)</f>
        <v>269</v>
      </c>
      <c r="B592">
        <v>16688586</v>
      </c>
      <c r="C592">
        <v>16690007</v>
      </c>
      <c r="D592">
        <v>15247680</v>
      </c>
      <c r="E592">
        <v>1</v>
      </c>
      <c r="F592">
        <v>1</v>
      </c>
      <c r="G592">
        <v>1</v>
      </c>
      <c r="H592">
        <v>2</v>
      </c>
      <c r="I592" t="s">
        <v>1287</v>
      </c>
      <c r="J592" t="s">
        <v>1288</v>
      </c>
      <c r="K592" t="s">
        <v>1289</v>
      </c>
      <c r="L592">
        <v>1368</v>
      </c>
      <c r="N592">
        <v>1011</v>
      </c>
      <c r="O592" t="s">
        <v>1096</v>
      </c>
      <c r="P592" t="s">
        <v>1096</v>
      </c>
      <c r="Q592">
        <v>1</v>
      </c>
      <c r="W592">
        <v>0</v>
      </c>
      <c r="X592">
        <v>-1718674368</v>
      </c>
      <c r="Y592">
        <v>0.99</v>
      </c>
      <c r="AA592">
        <v>0</v>
      </c>
      <c r="AB592">
        <v>798.49</v>
      </c>
      <c r="AC592">
        <v>13.5</v>
      </c>
      <c r="AD592">
        <v>0</v>
      </c>
      <c r="AE592">
        <v>0</v>
      </c>
      <c r="AF592">
        <v>111.99</v>
      </c>
      <c r="AG592">
        <v>13.5</v>
      </c>
      <c r="AH592">
        <v>0</v>
      </c>
      <c r="AI592">
        <v>1</v>
      </c>
      <c r="AJ592">
        <v>7.13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0.99</v>
      </c>
      <c r="AU592" t="s">
        <v>6</v>
      </c>
      <c r="AV592">
        <v>0</v>
      </c>
      <c r="AW592">
        <v>2</v>
      </c>
      <c r="AX592">
        <v>16690024</v>
      </c>
      <c r="AY592">
        <v>1</v>
      </c>
      <c r="AZ592">
        <v>0</v>
      </c>
      <c r="BA592">
        <v>569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Y592*Source!I269</f>
        <v>0.14849999999999999</v>
      </c>
      <c r="CY592">
        <f>AB592</f>
        <v>798.49</v>
      </c>
      <c r="CZ592">
        <f>AF592</f>
        <v>111.99</v>
      </c>
      <c r="DA592">
        <f>AJ592</f>
        <v>7.13</v>
      </c>
      <c r="DB592">
        <v>0</v>
      </c>
    </row>
    <row r="593" spans="1:106" x14ac:dyDescent="0.2">
      <c r="A593">
        <f>ROW(Source!A269)</f>
        <v>269</v>
      </c>
      <c r="B593">
        <v>16688586</v>
      </c>
      <c r="C593">
        <v>16690007</v>
      </c>
      <c r="D593">
        <v>15249073</v>
      </c>
      <c r="E593">
        <v>1</v>
      </c>
      <c r="F593">
        <v>1</v>
      </c>
      <c r="G593">
        <v>1</v>
      </c>
      <c r="H593">
        <v>2</v>
      </c>
      <c r="I593" t="s">
        <v>1099</v>
      </c>
      <c r="J593" t="s">
        <v>1100</v>
      </c>
      <c r="K593" t="s">
        <v>1101</v>
      </c>
      <c r="L593">
        <v>1368</v>
      </c>
      <c r="N593">
        <v>1011</v>
      </c>
      <c r="O593" t="s">
        <v>1096</v>
      </c>
      <c r="P593" t="s">
        <v>1096</v>
      </c>
      <c r="Q593">
        <v>1</v>
      </c>
      <c r="W593">
        <v>0</v>
      </c>
      <c r="X593">
        <v>1372534845</v>
      </c>
      <c r="Y593">
        <v>0.99</v>
      </c>
      <c r="AA593">
        <v>0</v>
      </c>
      <c r="AB593">
        <v>468.51</v>
      </c>
      <c r="AC593">
        <v>11.6</v>
      </c>
      <c r="AD593">
        <v>0</v>
      </c>
      <c r="AE593">
        <v>0</v>
      </c>
      <c r="AF593">
        <v>65.709999999999994</v>
      </c>
      <c r="AG593">
        <v>11.6</v>
      </c>
      <c r="AH593">
        <v>0</v>
      </c>
      <c r="AI593">
        <v>1</v>
      </c>
      <c r="AJ593">
        <v>7.13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6</v>
      </c>
      <c r="AT593">
        <v>0.99</v>
      </c>
      <c r="AU593" t="s">
        <v>6</v>
      </c>
      <c r="AV593">
        <v>0</v>
      </c>
      <c r="AW593">
        <v>2</v>
      </c>
      <c r="AX593">
        <v>16690025</v>
      </c>
      <c r="AY593">
        <v>1</v>
      </c>
      <c r="AZ593">
        <v>0</v>
      </c>
      <c r="BA593">
        <v>570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Y593*Source!I269</f>
        <v>0.14849999999999999</v>
      </c>
      <c r="CY593">
        <f>AB593</f>
        <v>468.51</v>
      </c>
      <c r="CZ593">
        <f>AF593</f>
        <v>65.709999999999994</v>
      </c>
      <c r="DA593">
        <f>AJ593</f>
        <v>7.13</v>
      </c>
      <c r="DB593">
        <v>0</v>
      </c>
    </row>
    <row r="594" spans="1:106" x14ac:dyDescent="0.2">
      <c r="A594">
        <f>ROW(Source!A269)</f>
        <v>269</v>
      </c>
      <c r="B594">
        <v>16688586</v>
      </c>
      <c r="C594">
        <v>16690007</v>
      </c>
      <c r="D594">
        <v>15249377</v>
      </c>
      <c r="E594">
        <v>1</v>
      </c>
      <c r="F594">
        <v>1</v>
      </c>
      <c r="G594">
        <v>1</v>
      </c>
      <c r="H594">
        <v>2</v>
      </c>
      <c r="I594" t="s">
        <v>1172</v>
      </c>
      <c r="J594" t="s">
        <v>1173</v>
      </c>
      <c r="K594" t="s">
        <v>1174</v>
      </c>
      <c r="L594">
        <v>1368</v>
      </c>
      <c r="N594">
        <v>1011</v>
      </c>
      <c r="O594" t="s">
        <v>1096</v>
      </c>
      <c r="P594" t="s">
        <v>1096</v>
      </c>
      <c r="Q594">
        <v>1</v>
      </c>
      <c r="W594">
        <v>0</v>
      </c>
      <c r="X594">
        <v>-353815937</v>
      </c>
      <c r="Y594">
        <v>1.1399999999999999</v>
      </c>
      <c r="AA594">
        <v>0</v>
      </c>
      <c r="AB594">
        <v>57.75</v>
      </c>
      <c r="AC594">
        <v>0</v>
      </c>
      <c r="AD594">
        <v>0</v>
      </c>
      <c r="AE594">
        <v>0</v>
      </c>
      <c r="AF594">
        <v>8.1</v>
      </c>
      <c r="AG594">
        <v>0</v>
      </c>
      <c r="AH594">
        <v>0</v>
      </c>
      <c r="AI594">
        <v>1</v>
      </c>
      <c r="AJ594">
        <v>7.13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1.1399999999999999</v>
      </c>
      <c r="AU594" t="s">
        <v>6</v>
      </c>
      <c r="AV594">
        <v>0</v>
      </c>
      <c r="AW594">
        <v>2</v>
      </c>
      <c r="AX594">
        <v>16690026</v>
      </c>
      <c r="AY594">
        <v>1</v>
      </c>
      <c r="AZ594">
        <v>0</v>
      </c>
      <c r="BA594">
        <v>571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Y594*Source!I269</f>
        <v>0.17099999999999999</v>
      </c>
      <c r="CY594">
        <f>AB594</f>
        <v>57.75</v>
      </c>
      <c r="CZ594">
        <f>AF594</f>
        <v>8.1</v>
      </c>
      <c r="DA594">
        <f>AJ594</f>
        <v>7.13</v>
      </c>
      <c r="DB594">
        <v>0</v>
      </c>
    </row>
    <row r="595" spans="1:106" x14ac:dyDescent="0.2">
      <c r="A595">
        <f>ROW(Source!A269)</f>
        <v>269</v>
      </c>
      <c r="B595">
        <v>16688586</v>
      </c>
      <c r="C595">
        <v>16690007</v>
      </c>
      <c r="D595">
        <v>15167588</v>
      </c>
      <c r="E595">
        <v>1</v>
      </c>
      <c r="F595">
        <v>1</v>
      </c>
      <c r="G595">
        <v>1</v>
      </c>
      <c r="H595">
        <v>3</v>
      </c>
      <c r="I595" t="s">
        <v>1290</v>
      </c>
      <c r="J595" t="s">
        <v>1291</v>
      </c>
      <c r="K595" t="s">
        <v>1292</v>
      </c>
      <c r="L595">
        <v>1346</v>
      </c>
      <c r="N595">
        <v>1009</v>
      </c>
      <c r="O595" t="s">
        <v>90</v>
      </c>
      <c r="P595" t="s">
        <v>90</v>
      </c>
      <c r="Q595">
        <v>1</v>
      </c>
      <c r="W595">
        <v>0</v>
      </c>
      <c r="X595">
        <v>-1088866022</v>
      </c>
      <c r="Y595">
        <v>0.42</v>
      </c>
      <c r="AA595">
        <v>216.75</v>
      </c>
      <c r="AB595">
        <v>0</v>
      </c>
      <c r="AC595">
        <v>0</v>
      </c>
      <c r="AD595">
        <v>0</v>
      </c>
      <c r="AE595">
        <v>30.4</v>
      </c>
      <c r="AF595">
        <v>0</v>
      </c>
      <c r="AG595">
        <v>0</v>
      </c>
      <c r="AH595">
        <v>0</v>
      </c>
      <c r="AI595">
        <v>7.13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6</v>
      </c>
      <c r="AT595">
        <v>0.42</v>
      </c>
      <c r="AU595" t="s">
        <v>6</v>
      </c>
      <c r="AV595">
        <v>0</v>
      </c>
      <c r="AW595">
        <v>2</v>
      </c>
      <c r="AX595">
        <v>16690027</v>
      </c>
      <c r="AY595">
        <v>1</v>
      </c>
      <c r="AZ595">
        <v>0</v>
      </c>
      <c r="BA595">
        <v>572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Y595*Source!I269</f>
        <v>6.3E-2</v>
      </c>
      <c r="CY595">
        <f t="shared" ref="CY595:CY604" si="51">AA595</f>
        <v>216.75</v>
      </c>
      <c r="CZ595">
        <f t="shared" ref="CZ595:CZ604" si="52">AE595</f>
        <v>30.4</v>
      </c>
      <c r="DA595">
        <f t="shared" ref="DA595:DA604" si="53">AI595</f>
        <v>7.13</v>
      </c>
      <c r="DB595">
        <v>0</v>
      </c>
    </row>
    <row r="596" spans="1:106" x14ac:dyDescent="0.2">
      <c r="A596">
        <f>ROW(Source!A269)</f>
        <v>269</v>
      </c>
      <c r="B596">
        <v>16688586</v>
      </c>
      <c r="C596">
        <v>16690007</v>
      </c>
      <c r="D596">
        <v>15167600</v>
      </c>
      <c r="E596">
        <v>1</v>
      </c>
      <c r="F596">
        <v>1</v>
      </c>
      <c r="G596">
        <v>1</v>
      </c>
      <c r="H596">
        <v>3</v>
      </c>
      <c r="I596" t="s">
        <v>1329</v>
      </c>
      <c r="J596" t="s">
        <v>1330</v>
      </c>
      <c r="K596" t="s">
        <v>1331</v>
      </c>
      <c r="L596">
        <v>1308</v>
      </c>
      <c r="N596">
        <v>1003</v>
      </c>
      <c r="O596" t="s">
        <v>53</v>
      </c>
      <c r="P596" t="s">
        <v>53</v>
      </c>
      <c r="Q596">
        <v>100</v>
      </c>
      <c r="W596">
        <v>0</v>
      </c>
      <c r="X596">
        <v>568244124</v>
      </c>
      <c r="Y596">
        <v>0.1</v>
      </c>
      <c r="AA596">
        <v>855.6</v>
      </c>
      <c r="AB596">
        <v>0</v>
      </c>
      <c r="AC596">
        <v>0</v>
      </c>
      <c r="AD596">
        <v>0</v>
      </c>
      <c r="AE596">
        <v>120</v>
      </c>
      <c r="AF596">
        <v>0</v>
      </c>
      <c r="AG596">
        <v>0</v>
      </c>
      <c r="AH596">
        <v>0</v>
      </c>
      <c r="AI596">
        <v>7.13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0.1</v>
      </c>
      <c r="AU596" t="s">
        <v>6</v>
      </c>
      <c r="AV596">
        <v>0</v>
      </c>
      <c r="AW596">
        <v>2</v>
      </c>
      <c r="AX596">
        <v>16690028</v>
      </c>
      <c r="AY596">
        <v>1</v>
      </c>
      <c r="AZ596">
        <v>0</v>
      </c>
      <c r="BA596">
        <v>573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Y596*Source!I269</f>
        <v>1.4999999999999999E-2</v>
      </c>
      <c r="CY596">
        <f t="shared" si="51"/>
        <v>855.6</v>
      </c>
      <c r="CZ596">
        <f t="shared" si="52"/>
        <v>120</v>
      </c>
      <c r="DA596">
        <f t="shared" si="53"/>
        <v>7.13</v>
      </c>
      <c r="DB596">
        <v>0</v>
      </c>
    </row>
    <row r="597" spans="1:106" x14ac:dyDescent="0.2">
      <c r="A597">
        <f>ROW(Source!A269)</f>
        <v>269</v>
      </c>
      <c r="B597">
        <v>16688586</v>
      </c>
      <c r="C597">
        <v>16690007</v>
      </c>
      <c r="D597">
        <v>15168752</v>
      </c>
      <c r="E597">
        <v>1</v>
      </c>
      <c r="F597">
        <v>1</v>
      </c>
      <c r="G597">
        <v>1</v>
      </c>
      <c r="H597">
        <v>3</v>
      </c>
      <c r="I597" t="s">
        <v>1308</v>
      </c>
      <c r="J597" t="s">
        <v>1309</v>
      </c>
      <c r="K597" t="s">
        <v>1310</v>
      </c>
      <c r="L597">
        <v>1346</v>
      </c>
      <c r="N597">
        <v>1009</v>
      </c>
      <c r="O597" t="s">
        <v>90</v>
      </c>
      <c r="P597" t="s">
        <v>90</v>
      </c>
      <c r="Q597">
        <v>1</v>
      </c>
      <c r="W597">
        <v>0</v>
      </c>
      <c r="X597">
        <v>586013393</v>
      </c>
      <c r="Y597">
        <v>2.1</v>
      </c>
      <c r="AA597">
        <v>75.36</v>
      </c>
      <c r="AB597">
        <v>0</v>
      </c>
      <c r="AC597">
        <v>0</v>
      </c>
      <c r="AD597">
        <v>0</v>
      </c>
      <c r="AE597">
        <v>10.57</v>
      </c>
      <c r="AF597">
        <v>0</v>
      </c>
      <c r="AG597">
        <v>0</v>
      </c>
      <c r="AH597">
        <v>0</v>
      </c>
      <c r="AI597">
        <v>7.13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2.1</v>
      </c>
      <c r="AU597" t="s">
        <v>6</v>
      </c>
      <c r="AV597">
        <v>0</v>
      </c>
      <c r="AW597">
        <v>2</v>
      </c>
      <c r="AX597">
        <v>16690029</v>
      </c>
      <c r="AY597">
        <v>1</v>
      </c>
      <c r="AZ597">
        <v>0</v>
      </c>
      <c r="BA597">
        <v>574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Y597*Source!I269</f>
        <v>0.315</v>
      </c>
      <c r="CY597">
        <f t="shared" si="51"/>
        <v>75.36</v>
      </c>
      <c r="CZ597">
        <f t="shared" si="52"/>
        <v>10.57</v>
      </c>
      <c r="DA597">
        <f t="shared" si="53"/>
        <v>7.13</v>
      </c>
      <c r="DB597">
        <v>0</v>
      </c>
    </row>
    <row r="598" spans="1:106" x14ac:dyDescent="0.2">
      <c r="A598">
        <f>ROW(Source!A269)</f>
        <v>269</v>
      </c>
      <c r="B598">
        <v>16688586</v>
      </c>
      <c r="C598">
        <v>16690007</v>
      </c>
      <c r="D598">
        <v>15169942</v>
      </c>
      <c r="E598">
        <v>1</v>
      </c>
      <c r="F598">
        <v>1</v>
      </c>
      <c r="G598">
        <v>1</v>
      </c>
      <c r="H598">
        <v>3</v>
      </c>
      <c r="I598" t="s">
        <v>1293</v>
      </c>
      <c r="J598" t="s">
        <v>1294</v>
      </c>
      <c r="K598" t="s">
        <v>1295</v>
      </c>
      <c r="L598">
        <v>1346</v>
      </c>
      <c r="N598">
        <v>1009</v>
      </c>
      <c r="O598" t="s">
        <v>90</v>
      </c>
      <c r="P598" t="s">
        <v>90</v>
      </c>
      <c r="Q598">
        <v>1</v>
      </c>
      <c r="W598">
        <v>0</v>
      </c>
      <c r="X598">
        <v>103900845</v>
      </c>
      <c r="Y598">
        <v>10.4</v>
      </c>
      <c r="AA598">
        <v>64.459999999999994</v>
      </c>
      <c r="AB598">
        <v>0</v>
      </c>
      <c r="AC598">
        <v>0</v>
      </c>
      <c r="AD598">
        <v>0</v>
      </c>
      <c r="AE598">
        <v>9.0399999999999991</v>
      </c>
      <c r="AF598">
        <v>0</v>
      </c>
      <c r="AG598">
        <v>0</v>
      </c>
      <c r="AH598">
        <v>0</v>
      </c>
      <c r="AI598">
        <v>7.13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10.4</v>
      </c>
      <c r="AU598" t="s">
        <v>6</v>
      </c>
      <c r="AV598">
        <v>0</v>
      </c>
      <c r="AW598">
        <v>2</v>
      </c>
      <c r="AX598">
        <v>16690030</v>
      </c>
      <c r="AY598">
        <v>1</v>
      </c>
      <c r="AZ598">
        <v>0</v>
      </c>
      <c r="BA598">
        <v>575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Y598*Source!I269</f>
        <v>1.56</v>
      </c>
      <c r="CY598">
        <f t="shared" si="51"/>
        <v>64.459999999999994</v>
      </c>
      <c r="CZ598">
        <f t="shared" si="52"/>
        <v>9.0399999999999991</v>
      </c>
      <c r="DA598">
        <f t="shared" si="53"/>
        <v>7.13</v>
      </c>
      <c r="DB598">
        <v>0</v>
      </c>
    </row>
    <row r="599" spans="1:106" x14ac:dyDescent="0.2">
      <c r="A599">
        <f>ROW(Source!A269)</f>
        <v>269</v>
      </c>
      <c r="B599">
        <v>16688586</v>
      </c>
      <c r="C599">
        <v>16690007</v>
      </c>
      <c r="D599">
        <v>15191488</v>
      </c>
      <c r="E599">
        <v>1</v>
      </c>
      <c r="F599">
        <v>1</v>
      </c>
      <c r="G599">
        <v>1</v>
      </c>
      <c r="H599">
        <v>3</v>
      </c>
      <c r="I599" t="s">
        <v>1296</v>
      </c>
      <c r="J599" t="s">
        <v>1297</v>
      </c>
      <c r="K599" t="s">
        <v>1298</v>
      </c>
      <c r="L599">
        <v>1348</v>
      </c>
      <c r="N599">
        <v>1009</v>
      </c>
      <c r="O599" t="s">
        <v>86</v>
      </c>
      <c r="P599" t="s">
        <v>86</v>
      </c>
      <c r="Q599">
        <v>1000</v>
      </c>
      <c r="W599">
        <v>0</v>
      </c>
      <c r="X599">
        <v>-1598896989</v>
      </c>
      <c r="Y599">
        <v>0.15</v>
      </c>
      <c r="AA599">
        <v>35650</v>
      </c>
      <c r="AB599">
        <v>0</v>
      </c>
      <c r="AC599">
        <v>0</v>
      </c>
      <c r="AD599">
        <v>0</v>
      </c>
      <c r="AE599">
        <v>5000</v>
      </c>
      <c r="AF599">
        <v>0</v>
      </c>
      <c r="AG599">
        <v>0</v>
      </c>
      <c r="AH599">
        <v>0</v>
      </c>
      <c r="AI599">
        <v>7.13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0.15</v>
      </c>
      <c r="AU599" t="s">
        <v>6</v>
      </c>
      <c r="AV599">
        <v>0</v>
      </c>
      <c r="AW599">
        <v>2</v>
      </c>
      <c r="AX599">
        <v>16690031</v>
      </c>
      <c r="AY599">
        <v>1</v>
      </c>
      <c r="AZ599">
        <v>0</v>
      </c>
      <c r="BA599">
        <v>576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Y599*Source!I269</f>
        <v>2.2499999999999999E-2</v>
      </c>
      <c r="CY599">
        <f t="shared" si="51"/>
        <v>35650</v>
      </c>
      <c r="CZ599">
        <f t="shared" si="52"/>
        <v>5000</v>
      </c>
      <c r="DA599">
        <f t="shared" si="53"/>
        <v>7.13</v>
      </c>
      <c r="DB599">
        <v>0</v>
      </c>
    </row>
    <row r="600" spans="1:106" x14ac:dyDescent="0.2">
      <c r="A600">
        <f>ROW(Source!A269)</f>
        <v>269</v>
      </c>
      <c r="B600">
        <v>16688586</v>
      </c>
      <c r="C600">
        <v>16690007</v>
      </c>
      <c r="D600">
        <v>15203834</v>
      </c>
      <c r="E600">
        <v>1</v>
      </c>
      <c r="F600">
        <v>1</v>
      </c>
      <c r="G600">
        <v>1</v>
      </c>
      <c r="H600">
        <v>3</v>
      </c>
      <c r="I600" t="s">
        <v>1320</v>
      </c>
      <c r="J600" t="s">
        <v>1321</v>
      </c>
      <c r="K600" t="s">
        <v>1322</v>
      </c>
      <c r="L600">
        <v>1346</v>
      </c>
      <c r="N600">
        <v>1009</v>
      </c>
      <c r="O600" t="s">
        <v>90</v>
      </c>
      <c r="P600" t="s">
        <v>90</v>
      </c>
      <c r="Q600">
        <v>1</v>
      </c>
      <c r="W600">
        <v>0</v>
      </c>
      <c r="X600">
        <v>210558753</v>
      </c>
      <c r="Y600">
        <v>3</v>
      </c>
      <c r="AA600">
        <v>203.92</v>
      </c>
      <c r="AB600">
        <v>0</v>
      </c>
      <c r="AC600">
        <v>0</v>
      </c>
      <c r="AD600">
        <v>0</v>
      </c>
      <c r="AE600">
        <v>28.6</v>
      </c>
      <c r="AF600">
        <v>0</v>
      </c>
      <c r="AG600">
        <v>0</v>
      </c>
      <c r="AH600">
        <v>0</v>
      </c>
      <c r="AI600">
        <v>7.13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3</v>
      </c>
      <c r="AU600" t="s">
        <v>6</v>
      </c>
      <c r="AV600">
        <v>0</v>
      </c>
      <c r="AW600">
        <v>2</v>
      </c>
      <c r="AX600">
        <v>16690032</v>
      </c>
      <c r="AY600">
        <v>1</v>
      </c>
      <c r="AZ600">
        <v>0</v>
      </c>
      <c r="BA600">
        <v>577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Y600*Source!I269</f>
        <v>0.44999999999999996</v>
      </c>
      <c r="CY600">
        <f t="shared" si="51"/>
        <v>203.92</v>
      </c>
      <c r="CZ600">
        <f t="shared" si="52"/>
        <v>28.6</v>
      </c>
      <c r="DA600">
        <f t="shared" si="53"/>
        <v>7.13</v>
      </c>
      <c r="DB600">
        <v>0</v>
      </c>
    </row>
    <row r="601" spans="1:106" x14ac:dyDescent="0.2">
      <c r="A601">
        <f>ROW(Source!A269)</f>
        <v>269</v>
      </c>
      <c r="B601">
        <v>16688586</v>
      </c>
      <c r="C601">
        <v>16690007</v>
      </c>
      <c r="D601">
        <v>15219877</v>
      </c>
      <c r="E601">
        <v>1</v>
      </c>
      <c r="F601">
        <v>1</v>
      </c>
      <c r="G601">
        <v>1</v>
      </c>
      <c r="H601">
        <v>3</v>
      </c>
      <c r="I601" t="s">
        <v>472</v>
      </c>
      <c r="J601" t="s">
        <v>474</v>
      </c>
      <c r="K601" t="s">
        <v>473</v>
      </c>
      <c r="L601">
        <v>1354</v>
      </c>
      <c r="N601">
        <v>1010</v>
      </c>
      <c r="O601" t="s">
        <v>268</v>
      </c>
      <c r="P601" t="s">
        <v>268</v>
      </c>
      <c r="Q601">
        <v>1</v>
      </c>
      <c r="W601">
        <v>0</v>
      </c>
      <c r="X601">
        <v>1213417999</v>
      </c>
      <c r="Y601">
        <v>6.6666670000000003</v>
      </c>
      <c r="AA601">
        <v>2426.84</v>
      </c>
      <c r="AB601">
        <v>0</v>
      </c>
      <c r="AC601">
        <v>0</v>
      </c>
      <c r="AD601">
        <v>0</v>
      </c>
      <c r="AE601">
        <v>340.37</v>
      </c>
      <c r="AF601">
        <v>0</v>
      </c>
      <c r="AG601">
        <v>0</v>
      </c>
      <c r="AH601">
        <v>0</v>
      </c>
      <c r="AI601">
        <v>7.13</v>
      </c>
      <c r="AJ601">
        <v>1</v>
      </c>
      <c r="AK601">
        <v>1</v>
      </c>
      <c r="AL601">
        <v>1</v>
      </c>
      <c r="AN601">
        <v>0</v>
      </c>
      <c r="AO601">
        <v>0</v>
      </c>
      <c r="AP601">
        <v>0</v>
      </c>
      <c r="AQ601">
        <v>0</v>
      </c>
      <c r="AR601">
        <v>0</v>
      </c>
      <c r="AS601" t="s">
        <v>6</v>
      </c>
      <c r="AT601">
        <v>6.6666670000000003</v>
      </c>
      <c r="AU601" t="s">
        <v>6</v>
      </c>
      <c r="AV601">
        <v>0</v>
      </c>
      <c r="AW601">
        <v>1</v>
      </c>
      <c r="AX601">
        <v>-1</v>
      </c>
      <c r="AY601">
        <v>0</v>
      </c>
      <c r="AZ601">
        <v>0</v>
      </c>
      <c r="BA601" t="s">
        <v>6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Y601*Source!I269</f>
        <v>1.0000000499999999</v>
      </c>
      <c r="CY601">
        <f t="shared" si="51"/>
        <v>2426.84</v>
      </c>
      <c r="CZ601">
        <f t="shared" si="52"/>
        <v>340.37</v>
      </c>
      <c r="DA601">
        <f t="shared" si="53"/>
        <v>7.13</v>
      </c>
      <c r="DB601">
        <v>0</v>
      </c>
    </row>
    <row r="602" spans="1:106" x14ac:dyDescent="0.2">
      <c r="A602">
        <f>ROW(Source!A269)</f>
        <v>269</v>
      </c>
      <c r="B602">
        <v>16688586</v>
      </c>
      <c r="C602">
        <v>16690007</v>
      </c>
      <c r="D602">
        <v>15220018</v>
      </c>
      <c r="E602">
        <v>1</v>
      </c>
      <c r="F602">
        <v>1</v>
      </c>
      <c r="G602">
        <v>1</v>
      </c>
      <c r="H602">
        <v>3</v>
      </c>
      <c r="I602" t="s">
        <v>464</v>
      </c>
      <c r="J602" t="s">
        <v>466</v>
      </c>
      <c r="K602" t="s">
        <v>465</v>
      </c>
      <c r="L602">
        <v>1354</v>
      </c>
      <c r="N602">
        <v>1010</v>
      </c>
      <c r="O602" t="s">
        <v>268</v>
      </c>
      <c r="P602" t="s">
        <v>268</v>
      </c>
      <c r="Q602">
        <v>1</v>
      </c>
      <c r="W602">
        <v>0</v>
      </c>
      <c r="X602">
        <v>44498241</v>
      </c>
      <c r="Y602">
        <v>73.333332999999996</v>
      </c>
      <c r="AA602">
        <v>2239.8200000000002</v>
      </c>
      <c r="AB602">
        <v>0</v>
      </c>
      <c r="AC602">
        <v>0</v>
      </c>
      <c r="AD602">
        <v>0</v>
      </c>
      <c r="AE602">
        <v>314.14</v>
      </c>
      <c r="AF602">
        <v>0</v>
      </c>
      <c r="AG602">
        <v>0</v>
      </c>
      <c r="AH602">
        <v>0</v>
      </c>
      <c r="AI602">
        <v>7.13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6</v>
      </c>
      <c r="AT602">
        <v>73.333332999999996</v>
      </c>
      <c r="AU602" t="s">
        <v>6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6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Y602*Source!I269</f>
        <v>10.999999949999999</v>
      </c>
      <c r="CY602">
        <f t="shared" si="51"/>
        <v>2239.8200000000002</v>
      </c>
      <c r="CZ602">
        <f t="shared" si="52"/>
        <v>314.14</v>
      </c>
      <c r="DA602">
        <f t="shared" si="53"/>
        <v>7.13</v>
      </c>
      <c r="DB602">
        <v>0</v>
      </c>
    </row>
    <row r="603" spans="1:106" x14ac:dyDescent="0.2">
      <c r="A603">
        <f>ROW(Source!A269)</f>
        <v>269</v>
      </c>
      <c r="B603">
        <v>16688586</v>
      </c>
      <c r="C603">
        <v>16690007</v>
      </c>
      <c r="D603">
        <v>15220048</v>
      </c>
      <c r="E603">
        <v>1</v>
      </c>
      <c r="F603">
        <v>1</v>
      </c>
      <c r="G603">
        <v>1</v>
      </c>
      <c r="H603">
        <v>3</v>
      </c>
      <c r="I603" t="s">
        <v>468</v>
      </c>
      <c r="J603" t="s">
        <v>470</v>
      </c>
      <c r="K603" t="s">
        <v>469</v>
      </c>
      <c r="L603">
        <v>1354</v>
      </c>
      <c r="N603">
        <v>1010</v>
      </c>
      <c r="O603" t="s">
        <v>268</v>
      </c>
      <c r="P603" t="s">
        <v>268</v>
      </c>
      <c r="Q603">
        <v>1</v>
      </c>
      <c r="W603">
        <v>0</v>
      </c>
      <c r="X603">
        <v>-1972889418</v>
      </c>
      <c r="Y603">
        <v>20</v>
      </c>
      <c r="AA603">
        <v>4061.75</v>
      </c>
      <c r="AB603">
        <v>0</v>
      </c>
      <c r="AC603">
        <v>0</v>
      </c>
      <c r="AD603">
        <v>0</v>
      </c>
      <c r="AE603">
        <v>569.66999999999996</v>
      </c>
      <c r="AF603">
        <v>0</v>
      </c>
      <c r="AG603">
        <v>0</v>
      </c>
      <c r="AH603">
        <v>0</v>
      </c>
      <c r="AI603">
        <v>7.13</v>
      </c>
      <c r="AJ603">
        <v>1</v>
      </c>
      <c r="AK603">
        <v>1</v>
      </c>
      <c r="AL603">
        <v>1</v>
      </c>
      <c r="AN603">
        <v>0</v>
      </c>
      <c r="AO603">
        <v>0</v>
      </c>
      <c r="AP603">
        <v>0</v>
      </c>
      <c r="AQ603">
        <v>0</v>
      </c>
      <c r="AR603">
        <v>0</v>
      </c>
      <c r="AS603" t="s">
        <v>6</v>
      </c>
      <c r="AT603">
        <v>20</v>
      </c>
      <c r="AU603" t="s">
        <v>6</v>
      </c>
      <c r="AV603">
        <v>0</v>
      </c>
      <c r="AW603">
        <v>1</v>
      </c>
      <c r="AX603">
        <v>-1</v>
      </c>
      <c r="AY603">
        <v>0</v>
      </c>
      <c r="AZ603">
        <v>0</v>
      </c>
      <c r="BA603" t="s">
        <v>6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Y603*Source!I269</f>
        <v>3</v>
      </c>
      <c r="CY603">
        <f t="shared" si="51"/>
        <v>4061.75</v>
      </c>
      <c r="CZ603">
        <f t="shared" si="52"/>
        <v>569.66999999999996</v>
      </c>
      <c r="DA603">
        <f t="shared" si="53"/>
        <v>7.13</v>
      </c>
      <c r="DB603">
        <v>0</v>
      </c>
    </row>
    <row r="604" spans="1:106" x14ac:dyDescent="0.2">
      <c r="A604">
        <f>ROW(Source!A269)</f>
        <v>269</v>
      </c>
      <c r="B604">
        <v>16688586</v>
      </c>
      <c r="C604">
        <v>16690007</v>
      </c>
      <c r="D604">
        <v>15164559</v>
      </c>
      <c r="E604">
        <v>17</v>
      </c>
      <c r="F604">
        <v>1</v>
      </c>
      <c r="G604">
        <v>1</v>
      </c>
      <c r="H604">
        <v>3</v>
      </c>
      <c r="I604" t="s">
        <v>1299</v>
      </c>
      <c r="J604" t="s">
        <v>6</v>
      </c>
      <c r="K604" t="s">
        <v>1300</v>
      </c>
      <c r="L604">
        <v>1374</v>
      </c>
      <c r="N604">
        <v>1013</v>
      </c>
      <c r="O604" t="s">
        <v>1301</v>
      </c>
      <c r="P604" t="s">
        <v>1301</v>
      </c>
      <c r="Q604">
        <v>1</v>
      </c>
      <c r="W604">
        <v>0</v>
      </c>
      <c r="X604">
        <v>-1731369543</v>
      </c>
      <c r="Y604">
        <v>42.38</v>
      </c>
      <c r="AA604">
        <v>1</v>
      </c>
      <c r="AB604">
        <v>0</v>
      </c>
      <c r="AC604">
        <v>0</v>
      </c>
      <c r="AD604">
        <v>0</v>
      </c>
      <c r="AE604">
        <v>1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42.38</v>
      </c>
      <c r="AU604" t="s">
        <v>6</v>
      </c>
      <c r="AV604">
        <v>0</v>
      </c>
      <c r="AW604">
        <v>2</v>
      </c>
      <c r="AX604">
        <v>16690033</v>
      </c>
      <c r="AY604">
        <v>1</v>
      </c>
      <c r="AZ604">
        <v>0</v>
      </c>
      <c r="BA604">
        <v>578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Y604*Source!I269</f>
        <v>6.3570000000000002</v>
      </c>
      <c r="CY604">
        <f t="shared" si="51"/>
        <v>1</v>
      </c>
      <c r="CZ604">
        <f t="shared" si="52"/>
        <v>1</v>
      </c>
      <c r="DA604">
        <f t="shared" si="53"/>
        <v>1</v>
      </c>
      <c r="DB604">
        <v>0</v>
      </c>
    </row>
    <row r="605" spans="1:106" x14ac:dyDescent="0.2">
      <c r="A605">
        <f>ROW(Source!A276)</f>
        <v>276</v>
      </c>
      <c r="B605">
        <v>16688585</v>
      </c>
      <c r="C605">
        <v>16690043</v>
      </c>
      <c r="D605">
        <v>15446300</v>
      </c>
      <c r="E605">
        <v>1</v>
      </c>
      <c r="F605">
        <v>1</v>
      </c>
      <c r="G605">
        <v>1</v>
      </c>
      <c r="H605">
        <v>1</v>
      </c>
      <c r="I605" t="s">
        <v>1170</v>
      </c>
      <c r="J605" t="s">
        <v>6</v>
      </c>
      <c r="K605" t="s">
        <v>1171</v>
      </c>
      <c r="L605">
        <v>1191</v>
      </c>
      <c r="N605">
        <v>1013</v>
      </c>
      <c r="O605" t="s">
        <v>1090</v>
      </c>
      <c r="P605" t="s">
        <v>1090</v>
      </c>
      <c r="Q605">
        <v>1</v>
      </c>
      <c r="W605">
        <v>0</v>
      </c>
      <c r="X605">
        <v>912892513</v>
      </c>
      <c r="Y605">
        <v>78.56</v>
      </c>
      <c r="AA605">
        <v>0</v>
      </c>
      <c r="AB605">
        <v>0</v>
      </c>
      <c r="AC605">
        <v>0</v>
      </c>
      <c r="AD605">
        <v>9.92</v>
      </c>
      <c r="AE605">
        <v>0</v>
      </c>
      <c r="AF605">
        <v>0</v>
      </c>
      <c r="AG605">
        <v>0</v>
      </c>
      <c r="AH605">
        <v>9.92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78.56</v>
      </c>
      <c r="AU605" t="s">
        <v>6</v>
      </c>
      <c r="AV605">
        <v>1</v>
      </c>
      <c r="AW605">
        <v>2</v>
      </c>
      <c r="AX605">
        <v>16690052</v>
      </c>
      <c r="AY605">
        <v>1</v>
      </c>
      <c r="AZ605">
        <v>0</v>
      </c>
      <c r="BA605">
        <v>579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Y605*Source!I276</f>
        <v>0.78560000000000008</v>
      </c>
      <c r="CY605">
        <f>AD605</f>
        <v>9.92</v>
      </c>
      <c r="CZ605">
        <f>AH605</f>
        <v>9.92</v>
      </c>
      <c r="DA605">
        <f>AL605</f>
        <v>1</v>
      </c>
      <c r="DB605">
        <v>0</v>
      </c>
    </row>
    <row r="606" spans="1:106" x14ac:dyDescent="0.2">
      <c r="A606">
        <f>ROW(Source!A276)</f>
        <v>276</v>
      </c>
      <c r="B606">
        <v>16688585</v>
      </c>
      <c r="C606">
        <v>16690043</v>
      </c>
      <c r="D606">
        <v>15430395</v>
      </c>
      <c r="E606">
        <v>1</v>
      </c>
      <c r="F606">
        <v>1</v>
      </c>
      <c r="G606">
        <v>1</v>
      </c>
      <c r="H606">
        <v>1</v>
      </c>
      <c r="I606" t="s">
        <v>1091</v>
      </c>
      <c r="J606" t="s">
        <v>6</v>
      </c>
      <c r="K606" t="s">
        <v>1092</v>
      </c>
      <c r="L606">
        <v>1191</v>
      </c>
      <c r="N606">
        <v>1013</v>
      </c>
      <c r="O606" t="s">
        <v>1090</v>
      </c>
      <c r="P606" t="s">
        <v>1090</v>
      </c>
      <c r="Q606">
        <v>1</v>
      </c>
      <c r="W606">
        <v>0</v>
      </c>
      <c r="X606">
        <v>-1417349443</v>
      </c>
      <c r="Y606">
        <v>0.4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0.4</v>
      </c>
      <c r="AU606" t="s">
        <v>6</v>
      </c>
      <c r="AV606">
        <v>2</v>
      </c>
      <c r="AW606">
        <v>2</v>
      </c>
      <c r="AX606">
        <v>16690053</v>
      </c>
      <c r="AY606">
        <v>1</v>
      </c>
      <c r="AZ606">
        <v>0</v>
      </c>
      <c r="BA606">
        <v>580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Y606*Source!I276</f>
        <v>4.0000000000000001E-3</v>
      </c>
      <c r="CY606">
        <f>AD606</f>
        <v>0</v>
      </c>
      <c r="CZ606">
        <f>AH606</f>
        <v>0</v>
      </c>
      <c r="DA606">
        <f>AL606</f>
        <v>1</v>
      </c>
      <c r="DB606">
        <v>0</v>
      </c>
    </row>
    <row r="607" spans="1:106" x14ac:dyDescent="0.2">
      <c r="A607">
        <f>ROW(Source!A276)</f>
        <v>276</v>
      </c>
      <c r="B607">
        <v>16688585</v>
      </c>
      <c r="C607">
        <v>16690043</v>
      </c>
      <c r="D607">
        <v>15247680</v>
      </c>
      <c r="E607">
        <v>1</v>
      </c>
      <c r="F607">
        <v>1</v>
      </c>
      <c r="G607">
        <v>1</v>
      </c>
      <c r="H607">
        <v>2</v>
      </c>
      <c r="I607" t="s">
        <v>1287</v>
      </c>
      <c r="J607" t="s">
        <v>1288</v>
      </c>
      <c r="K607" t="s">
        <v>1289</v>
      </c>
      <c r="L607">
        <v>1368</v>
      </c>
      <c r="N607">
        <v>1011</v>
      </c>
      <c r="O607" t="s">
        <v>1096</v>
      </c>
      <c r="P607" t="s">
        <v>1096</v>
      </c>
      <c r="Q607">
        <v>1</v>
      </c>
      <c r="W607">
        <v>0</v>
      </c>
      <c r="X607">
        <v>-1718674368</v>
      </c>
      <c r="Y607">
        <v>0.2</v>
      </c>
      <c r="AA607">
        <v>0</v>
      </c>
      <c r="AB607">
        <v>111.99</v>
      </c>
      <c r="AC607">
        <v>13.5</v>
      </c>
      <c r="AD607">
        <v>0</v>
      </c>
      <c r="AE607">
        <v>0</v>
      </c>
      <c r="AF607">
        <v>111.99</v>
      </c>
      <c r="AG607">
        <v>13.5</v>
      </c>
      <c r="AH607">
        <v>0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0.2</v>
      </c>
      <c r="AU607" t="s">
        <v>6</v>
      </c>
      <c r="AV607">
        <v>0</v>
      </c>
      <c r="AW607">
        <v>2</v>
      </c>
      <c r="AX607">
        <v>16690054</v>
      </c>
      <c r="AY607">
        <v>1</v>
      </c>
      <c r="AZ607">
        <v>0</v>
      </c>
      <c r="BA607">
        <v>581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Y607*Source!I276</f>
        <v>2E-3</v>
      </c>
      <c r="CY607">
        <f>AB607</f>
        <v>111.99</v>
      </c>
      <c r="CZ607">
        <f>AF607</f>
        <v>111.99</v>
      </c>
      <c r="DA607">
        <f>AJ607</f>
        <v>1</v>
      </c>
      <c r="DB607">
        <v>0</v>
      </c>
    </row>
    <row r="608" spans="1:106" x14ac:dyDescent="0.2">
      <c r="A608">
        <f>ROW(Source!A276)</f>
        <v>276</v>
      </c>
      <c r="B608">
        <v>16688585</v>
      </c>
      <c r="C608">
        <v>16690043</v>
      </c>
      <c r="D608">
        <v>15249073</v>
      </c>
      <c r="E608">
        <v>1</v>
      </c>
      <c r="F608">
        <v>1</v>
      </c>
      <c r="G608">
        <v>1</v>
      </c>
      <c r="H608">
        <v>2</v>
      </c>
      <c r="I608" t="s">
        <v>1099</v>
      </c>
      <c r="J608" t="s">
        <v>1100</v>
      </c>
      <c r="K608" t="s">
        <v>1101</v>
      </c>
      <c r="L608">
        <v>1368</v>
      </c>
      <c r="N608">
        <v>1011</v>
      </c>
      <c r="O608" t="s">
        <v>1096</v>
      </c>
      <c r="P608" t="s">
        <v>1096</v>
      </c>
      <c r="Q608">
        <v>1</v>
      </c>
      <c r="W608">
        <v>0</v>
      </c>
      <c r="X608">
        <v>1372534845</v>
      </c>
      <c r="Y608">
        <v>0.2</v>
      </c>
      <c r="AA608">
        <v>0</v>
      </c>
      <c r="AB608">
        <v>65.709999999999994</v>
      </c>
      <c r="AC608">
        <v>11.6</v>
      </c>
      <c r="AD608">
        <v>0</v>
      </c>
      <c r="AE608">
        <v>0</v>
      </c>
      <c r="AF608">
        <v>65.709999999999994</v>
      </c>
      <c r="AG608">
        <v>11.6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0.2</v>
      </c>
      <c r="AU608" t="s">
        <v>6</v>
      </c>
      <c r="AV608">
        <v>0</v>
      </c>
      <c r="AW608">
        <v>2</v>
      </c>
      <c r="AX608">
        <v>16690055</v>
      </c>
      <c r="AY608">
        <v>1</v>
      </c>
      <c r="AZ608">
        <v>0</v>
      </c>
      <c r="BA608">
        <v>582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Y608*Source!I276</f>
        <v>2E-3</v>
      </c>
      <c r="CY608">
        <f>AB608</f>
        <v>65.709999999999994</v>
      </c>
      <c r="CZ608">
        <f>AF608</f>
        <v>65.709999999999994</v>
      </c>
      <c r="DA608">
        <f>AJ608</f>
        <v>1</v>
      </c>
      <c r="DB608">
        <v>0</v>
      </c>
    </row>
    <row r="609" spans="1:106" x14ac:dyDescent="0.2">
      <c r="A609">
        <f>ROW(Source!A276)</f>
        <v>276</v>
      </c>
      <c r="B609">
        <v>16688585</v>
      </c>
      <c r="C609">
        <v>16690043</v>
      </c>
      <c r="D609">
        <v>15167588</v>
      </c>
      <c r="E609">
        <v>1</v>
      </c>
      <c r="F609">
        <v>1</v>
      </c>
      <c r="G609">
        <v>1</v>
      </c>
      <c r="H609">
        <v>3</v>
      </c>
      <c r="I609" t="s">
        <v>1290</v>
      </c>
      <c r="J609" t="s">
        <v>1291</v>
      </c>
      <c r="K609" t="s">
        <v>1292</v>
      </c>
      <c r="L609">
        <v>1346</v>
      </c>
      <c r="N609">
        <v>1009</v>
      </c>
      <c r="O609" t="s">
        <v>90</v>
      </c>
      <c r="P609" t="s">
        <v>90</v>
      </c>
      <c r="Q609">
        <v>1</v>
      </c>
      <c r="W609">
        <v>0</v>
      </c>
      <c r="X609">
        <v>-1088866022</v>
      </c>
      <c r="Y609">
        <v>0.21</v>
      </c>
      <c r="AA609">
        <v>30.4</v>
      </c>
      <c r="AB609">
        <v>0</v>
      </c>
      <c r="AC609">
        <v>0</v>
      </c>
      <c r="AD609">
        <v>0</v>
      </c>
      <c r="AE609">
        <v>30.4</v>
      </c>
      <c r="AF609">
        <v>0</v>
      </c>
      <c r="AG609">
        <v>0</v>
      </c>
      <c r="AH609">
        <v>0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6</v>
      </c>
      <c r="AT609">
        <v>0.21</v>
      </c>
      <c r="AU609" t="s">
        <v>6</v>
      </c>
      <c r="AV609">
        <v>0</v>
      </c>
      <c r="AW609">
        <v>2</v>
      </c>
      <c r="AX609">
        <v>16690056</v>
      </c>
      <c r="AY609">
        <v>1</v>
      </c>
      <c r="AZ609">
        <v>0</v>
      </c>
      <c r="BA609">
        <v>583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Y609*Source!I276</f>
        <v>2.0999999999999999E-3</v>
      </c>
      <c r="CY609">
        <f>AA609</f>
        <v>30.4</v>
      </c>
      <c r="CZ609">
        <f>AE609</f>
        <v>30.4</v>
      </c>
      <c r="DA609">
        <f>AI609</f>
        <v>1</v>
      </c>
      <c r="DB609">
        <v>0</v>
      </c>
    </row>
    <row r="610" spans="1:106" x14ac:dyDescent="0.2">
      <c r="A610">
        <f>ROW(Source!A276)</f>
        <v>276</v>
      </c>
      <c r="B610">
        <v>16688585</v>
      </c>
      <c r="C610">
        <v>16690043</v>
      </c>
      <c r="D610">
        <v>15170074</v>
      </c>
      <c r="E610">
        <v>1</v>
      </c>
      <c r="F610">
        <v>1</v>
      </c>
      <c r="G610">
        <v>1</v>
      </c>
      <c r="H610">
        <v>3</v>
      </c>
      <c r="I610" t="s">
        <v>1311</v>
      </c>
      <c r="J610" t="s">
        <v>1312</v>
      </c>
      <c r="K610" t="s">
        <v>1313</v>
      </c>
      <c r="L610">
        <v>1355</v>
      </c>
      <c r="N610">
        <v>1010</v>
      </c>
      <c r="O610" t="s">
        <v>250</v>
      </c>
      <c r="P610" t="s">
        <v>250</v>
      </c>
      <c r="Q610">
        <v>100</v>
      </c>
      <c r="W610">
        <v>0</v>
      </c>
      <c r="X610">
        <v>1794244060</v>
      </c>
      <c r="Y610">
        <v>4.08</v>
      </c>
      <c r="AA610">
        <v>86</v>
      </c>
      <c r="AB610">
        <v>0</v>
      </c>
      <c r="AC610">
        <v>0</v>
      </c>
      <c r="AD610">
        <v>0</v>
      </c>
      <c r="AE610">
        <v>86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4.08</v>
      </c>
      <c r="AU610" t="s">
        <v>6</v>
      </c>
      <c r="AV610">
        <v>0</v>
      </c>
      <c r="AW610">
        <v>2</v>
      </c>
      <c r="AX610">
        <v>16690057</v>
      </c>
      <c r="AY610">
        <v>1</v>
      </c>
      <c r="AZ610">
        <v>0</v>
      </c>
      <c r="BA610">
        <v>584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Y610*Source!I276</f>
        <v>4.0800000000000003E-2</v>
      </c>
      <c r="CY610">
        <f>AA610</f>
        <v>86</v>
      </c>
      <c r="CZ610">
        <f>AE610</f>
        <v>86</v>
      </c>
      <c r="DA610">
        <f>AI610</f>
        <v>1</v>
      </c>
      <c r="DB610">
        <v>0</v>
      </c>
    </row>
    <row r="611" spans="1:106" x14ac:dyDescent="0.2">
      <c r="A611">
        <f>ROW(Source!A276)</f>
        <v>276</v>
      </c>
      <c r="B611">
        <v>16688585</v>
      </c>
      <c r="C611">
        <v>16690043</v>
      </c>
      <c r="D611">
        <v>15220557</v>
      </c>
      <c r="E611">
        <v>1</v>
      </c>
      <c r="F611">
        <v>1</v>
      </c>
      <c r="G611">
        <v>1</v>
      </c>
      <c r="H611">
        <v>3</v>
      </c>
      <c r="I611" t="s">
        <v>480</v>
      </c>
      <c r="J611" t="s">
        <v>482</v>
      </c>
      <c r="K611" t="s">
        <v>481</v>
      </c>
      <c r="L611">
        <v>1354</v>
      </c>
      <c r="N611">
        <v>1010</v>
      </c>
      <c r="O611" t="s">
        <v>268</v>
      </c>
      <c r="P611" t="s">
        <v>268</v>
      </c>
      <c r="Q611">
        <v>1</v>
      </c>
      <c r="W611">
        <v>0</v>
      </c>
      <c r="X611">
        <v>2146108662</v>
      </c>
      <c r="Y611">
        <v>100</v>
      </c>
      <c r="AA611">
        <v>331.38</v>
      </c>
      <c r="AB611">
        <v>0</v>
      </c>
      <c r="AC611">
        <v>0</v>
      </c>
      <c r="AD611">
        <v>0</v>
      </c>
      <c r="AE611">
        <v>331.38</v>
      </c>
      <c r="AF611">
        <v>0</v>
      </c>
      <c r="AG611">
        <v>0</v>
      </c>
      <c r="AH611">
        <v>0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0</v>
      </c>
      <c r="AP611">
        <v>0</v>
      </c>
      <c r="AQ611">
        <v>0</v>
      </c>
      <c r="AR611">
        <v>0</v>
      </c>
      <c r="AS611" t="s">
        <v>6</v>
      </c>
      <c r="AT611">
        <v>100</v>
      </c>
      <c r="AU611" t="s">
        <v>6</v>
      </c>
      <c r="AV611">
        <v>0</v>
      </c>
      <c r="AW611">
        <v>1</v>
      </c>
      <c r="AX611">
        <v>-1</v>
      </c>
      <c r="AY611">
        <v>0</v>
      </c>
      <c r="AZ611">
        <v>0</v>
      </c>
      <c r="BA611" t="s">
        <v>6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Y611*Source!I276</f>
        <v>1</v>
      </c>
      <c r="CY611">
        <f>AA611</f>
        <v>331.38</v>
      </c>
      <c r="CZ611">
        <f>AE611</f>
        <v>331.38</v>
      </c>
      <c r="DA611">
        <f>AI611</f>
        <v>1</v>
      </c>
      <c r="DB611">
        <v>0</v>
      </c>
    </row>
    <row r="612" spans="1:106" x14ac:dyDescent="0.2">
      <c r="A612">
        <f>ROW(Source!A276)</f>
        <v>276</v>
      </c>
      <c r="B612">
        <v>16688585</v>
      </c>
      <c r="C612">
        <v>16690043</v>
      </c>
      <c r="D612">
        <v>15225218</v>
      </c>
      <c r="E612">
        <v>1</v>
      </c>
      <c r="F612">
        <v>1</v>
      </c>
      <c r="G612">
        <v>1</v>
      </c>
      <c r="H612">
        <v>3</v>
      </c>
      <c r="I612" t="s">
        <v>1332</v>
      </c>
      <c r="J612" t="s">
        <v>1333</v>
      </c>
      <c r="K612" t="s">
        <v>1334</v>
      </c>
      <c r="L612">
        <v>1348</v>
      </c>
      <c r="N612">
        <v>1009</v>
      </c>
      <c r="O612" t="s">
        <v>86</v>
      </c>
      <c r="P612" t="s">
        <v>86</v>
      </c>
      <c r="Q612">
        <v>1000</v>
      </c>
      <c r="W612">
        <v>0</v>
      </c>
      <c r="X612">
        <v>-781267</v>
      </c>
      <c r="Y612">
        <v>1.5299999999999999E-3</v>
      </c>
      <c r="AA612">
        <v>96440</v>
      </c>
      <c r="AB612">
        <v>0</v>
      </c>
      <c r="AC612">
        <v>0</v>
      </c>
      <c r="AD612">
        <v>0</v>
      </c>
      <c r="AE612">
        <v>96440</v>
      </c>
      <c r="AF612">
        <v>0</v>
      </c>
      <c r="AG612">
        <v>0</v>
      </c>
      <c r="AH612">
        <v>0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6</v>
      </c>
      <c r="AT612">
        <v>1.5299999999999999E-3</v>
      </c>
      <c r="AU612" t="s">
        <v>6</v>
      </c>
      <c r="AV612">
        <v>0</v>
      </c>
      <c r="AW612">
        <v>2</v>
      </c>
      <c r="AX612">
        <v>16690058</v>
      </c>
      <c r="AY612">
        <v>1</v>
      </c>
      <c r="AZ612">
        <v>0</v>
      </c>
      <c r="BA612">
        <v>585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Y612*Source!I276</f>
        <v>1.5299999999999999E-5</v>
      </c>
      <c r="CY612">
        <f>AA612</f>
        <v>96440</v>
      </c>
      <c r="CZ612">
        <f>AE612</f>
        <v>96440</v>
      </c>
      <c r="DA612">
        <f>AI612</f>
        <v>1</v>
      </c>
      <c r="DB612">
        <v>0</v>
      </c>
    </row>
    <row r="613" spans="1:106" x14ac:dyDescent="0.2">
      <c r="A613">
        <f>ROW(Source!A276)</f>
        <v>276</v>
      </c>
      <c r="B613">
        <v>16688585</v>
      </c>
      <c r="C613">
        <v>16690043</v>
      </c>
      <c r="D613">
        <v>15164559</v>
      </c>
      <c r="E613">
        <v>17</v>
      </c>
      <c r="F613">
        <v>1</v>
      </c>
      <c r="G613">
        <v>1</v>
      </c>
      <c r="H613">
        <v>3</v>
      </c>
      <c r="I613" t="s">
        <v>1299</v>
      </c>
      <c r="J613" t="s">
        <v>6</v>
      </c>
      <c r="K613" t="s">
        <v>1300</v>
      </c>
      <c r="L613">
        <v>1374</v>
      </c>
      <c r="N613">
        <v>1013</v>
      </c>
      <c r="O613" t="s">
        <v>1301</v>
      </c>
      <c r="P613" t="s">
        <v>1301</v>
      </c>
      <c r="Q613">
        <v>1</v>
      </c>
      <c r="W613">
        <v>0</v>
      </c>
      <c r="X613">
        <v>-1731369543</v>
      </c>
      <c r="Y613">
        <v>15.59</v>
      </c>
      <c r="AA613">
        <v>1</v>
      </c>
      <c r="AB613">
        <v>0</v>
      </c>
      <c r="AC613">
        <v>0</v>
      </c>
      <c r="AD613">
        <v>0</v>
      </c>
      <c r="AE613">
        <v>1</v>
      </c>
      <c r="AF613">
        <v>0</v>
      </c>
      <c r="AG613">
        <v>0</v>
      </c>
      <c r="AH613">
        <v>0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15.59</v>
      </c>
      <c r="AU613" t="s">
        <v>6</v>
      </c>
      <c r="AV613">
        <v>0</v>
      </c>
      <c r="AW613">
        <v>2</v>
      </c>
      <c r="AX613">
        <v>16690059</v>
      </c>
      <c r="AY613">
        <v>1</v>
      </c>
      <c r="AZ613">
        <v>0</v>
      </c>
      <c r="BA613">
        <v>586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Y613*Source!I276</f>
        <v>0.15590000000000001</v>
      </c>
      <c r="CY613">
        <f>AA613</f>
        <v>1</v>
      </c>
      <c r="CZ613">
        <f>AE613</f>
        <v>1</v>
      </c>
      <c r="DA613">
        <f>AI613</f>
        <v>1</v>
      </c>
      <c r="DB613">
        <v>0</v>
      </c>
    </row>
    <row r="614" spans="1:106" x14ac:dyDescent="0.2">
      <c r="A614">
        <f>ROW(Source!A277)</f>
        <v>277</v>
      </c>
      <c r="B614">
        <v>16688586</v>
      </c>
      <c r="C614">
        <v>16690043</v>
      </c>
      <c r="D614">
        <v>15446300</v>
      </c>
      <c r="E614">
        <v>1</v>
      </c>
      <c r="F614">
        <v>1</v>
      </c>
      <c r="G614">
        <v>1</v>
      </c>
      <c r="H614">
        <v>1</v>
      </c>
      <c r="I614" t="s">
        <v>1170</v>
      </c>
      <c r="J614" t="s">
        <v>6</v>
      </c>
      <c r="K614" t="s">
        <v>1171</v>
      </c>
      <c r="L614">
        <v>1191</v>
      </c>
      <c r="N614">
        <v>1013</v>
      </c>
      <c r="O614" t="s">
        <v>1090</v>
      </c>
      <c r="P614" t="s">
        <v>1090</v>
      </c>
      <c r="Q614">
        <v>1</v>
      </c>
      <c r="W614">
        <v>0</v>
      </c>
      <c r="X614">
        <v>912892513</v>
      </c>
      <c r="Y614">
        <v>78.56</v>
      </c>
      <c r="AA614">
        <v>0</v>
      </c>
      <c r="AB614">
        <v>0</v>
      </c>
      <c r="AC614">
        <v>0</v>
      </c>
      <c r="AD614">
        <v>70.73</v>
      </c>
      <c r="AE614">
        <v>0</v>
      </c>
      <c r="AF614">
        <v>0</v>
      </c>
      <c r="AG614">
        <v>0</v>
      </c>
      <c r="AH614">
        <v>9.92</v>
      </c>
      <c r="AI614">
        <v>1</v>
      </c>
      <c r="AJ614">
        <v>1</v>
      </c>
      <c r="AK614">
        <v>1</v>
      </c>
      <c r="AL614">
        <v>7.13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78.56</v>
      </c>
      <c r="AU614" t="s">
        <v>6</v>
      </c>
      <c r="AV614">
        <v>1</v>
      </c>
      <c r="AW614">
        <v>2</v>
      </c>
      <c r="AX614">
        <v>16690052</v>
      </c>
      <c r="AY614">
        <v>1</v>
      </c>
      <c r="AZ614">
        <v>0</v>
      </c>
      <c r="BA614">
        <v>587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Y614*Source!I277</f>
        <v>0.78560000000000008</v>
      </c>
      <c r="CY614">
        <f>AD614</f>
        <v>70.73</v>
      </c>
      <c r="CZ614">
        <f>AH614</f>
        <v>9.92</v>
      </c>
      <c r="DA614">
        <f>AL614</f>
        <v>7.13</v>
      </c>
      <c r="DB614">
        <v>0</v>
      </c>
    </row>
    <row r="615" spans="1:106" x14ac:dyDescent="0.2">
      <c r="A615">
        <f>ROW(Source!A277)</f>
        <v>277</v>
      </c>
      <c r="B615">
        <v>16688586</v>
      </c>
      <c r="C615">
        <v>16690043</v>
      </c>
      <c r="D615">
        <v>15430395</v>
      </c>
      <c r="E615">
        <v>1</v>
      </c>
      <c r="F615">
        <v>1</v>
      </c>
      <c r="G615">
        <v>1</v>
      </c>
      <c r="H615">
        <v>1</v>
      </c>
      <c r="I615" t="s">
        <v>1091</v>
      </c>
      <c r="J615" t="s">
        <v>6</v>
      </c>
      <c r="K615" t="s">
        <v>1092</v>
      </c>
      <c r="L615">
        <v>1191</v>
      </c>
      <c r="N615">
        <v>1013</v>
      </c>
      <c r="O615" t="s">
        <v>1090</v>
      </c>
      <c r="P615" t="s">
        <v>1090</v>
      </c>
      <c r="Q615">
        <v>1</v>
      </c>
      <c r="W615">
        <v>0</v>
      </c>
      <c r="X615">
        <v>-1417349443</v>
      </c>
      <c r="Y615">
        <v>0.4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1</v>
      </c>
      <c r="AJ615">
        <v>1</v>
      </c>
      <c r="AK615">
        <v>7.13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6</v>
      </c>
      <c r="AT615">
        <v>0.4</v>
      </c>
      <c r="AU615" t="s">
        <v>6</v>
      </c>
      <c r="AV615">
        <v>2</v>
      </c>
      <c r="AW615">
        <v>2</v>
      </c>
      <c r="AX615">
        <v>16690053</v>
      </c>
      <c r="AY615">
        <v>1</v>
      </c>
      <c r="AZ615">
        <v>0</v>
      </c>
      <c r="BA615">
        <v>588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Y615*Source!I277</f>
        <v>4.0000000000000001E-3</v>
      </c>
      <c r="CY615">
        <f>AD615</f>
        <v>0</v>
      </c>
      <c r="CZ615">
        <f>AH615</f>
        <v>0</v>
      </c>
      <c r="DA615">
        <f>AL615</f>
        <v>1</v>
      </c>
      <c r="DB615">
        <v>0</v>
      </c>
    </row>
    <row r="616" spans="1:106" x14ac:dyDescent="0.2">
      <c r="A616">
        <f>ROW(Source!A277)</f>
        <v>277</v>
      </c>
      <c r="B616">
        <v>16688586</v>
      </c>
      <c r="C616">
        <v>16690043</v>
      </c>
      <c r="D616">
        <v>15247680</v>
      </c>
      <c r="E616">
        <v>1</v>
      </c>
      <c r="F616">
        <v>1</v>
      </c>
      <c r="G616">
        <v>1</v>
      </c>
      <c r="H616">
        <v>2</v>
      </c>
      <c r="I616" t="s">
        <v>1287</v>
      </c>
      <c r="J616" t="s">
        <v>1288</v>
      </c>
      <c r="K616" t="s">
        <v>1289</v>
      </c>
      <c r="L616">
        <v>1368</v>
      </c>
      <c r="N616">
        <v>1011</v>
      </c>
      <c r="O616" t="s">
        <v>1096</v>
      </c>
      <c r="P616" t="s">
        <v>1096</v>
      </c>
      <c r="Q616">
        <v>1</v>
      </c>
      <c r="W616">
        <v>0</v>
      </c>
      <c r="X616">
        <v>-1718674368</v>
      </c>
      <c r="Y616">
        <v>0.2</v>
      </c>
      <c r="AA616">
        <v>0</v>
      </c>
      <c r="AB616">
        <v>798.49</v>
      </c>
      <c r="AC616">
        <v>13.5</v>
      </c>
      <c r="AD616">
        <v>0</v>
      </c>
      <c r="AE616">
        <v>0</v>
      </c>
      <c r="AF616">
        <v>111.99</v>
      </c>
      <c r="AG616">
        <v>13.5</v>
      </c>
      <c r="AH616">
        <v>0</v>
      </c>
      <c r="AI616">
        <v>1</v>
      </c>
      <c r="AJ616">
        <v>7.13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6</v>
      </c>
      <c r="AT616">
        <v>0.2</v>
      </c>
      <c r="AU616" t="s">
        <v>6</v>
      </c>
      <c r="AV616">
        <v>0</v>
      </c>
      <c r="AW616">
        <v>2</v>
      </c>
      <c r="AX616">
        <v>16690054</v>
      </c>
      <c r="AY616">
        <v>1</v>
      </c>
      <c r="AZ616">
        <v>0</v>
      </c>
      <c r="BA616">
        <v>589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Y616*Source!I277</f>
        <v>2E-3</v>
      </c>
      <c r="CY616">
        <f>AB616</f>
        <v>798.49</v>
      </c>
      <c r="CZ616">
        <f>AF616</f>
        <v>111.99</v>
      </c>
      <c r="DA616">
        <f>AJ616</f>
        <v>7.13</v>
      </c>
      <c r="DB616">
        <v>0</v>
      </c>
    </row>
    <row r="617" spans="1:106" x14ac:dyDescent="0.2">
      <c r="A617">
        <f>ROW(Source!A277)</f>
        <v>277</v>
      </c>
      <c r="B617">
        <v>16688586</v>
      </c>
      <c r="C617">
        <v>16690043</v>
      </c>
      <c r="D617">
        <v>15249073</v>
      </c>
      <c r="E617">
        <v>1</v>
      </c>
      <c r="F617">
        <v>1</v>
      </c>
      <c r="G617">
        <v>1</v>
      </c>
      <c r="H617">
        <v>2</v>
      </c>
      <c r="I617" t="s">
        <v>1099</v>
      </c>
      <c r="J617" t="s">
        <v>1100</v>
      </c>
      <c r="K617" t="s">
        <v>1101</v>
      </c>
      <c r="L617">
        <v>1368</v>
      </c>
      <c r="N617">
        <v>1011</v>
      </c>
      <c r="O617" t="s">
        <v>1096</v>
      </c>
      <c r="P617" t="s">
        <v>1096</v>
      </c>
      <c r="Q617">
        <v>1</v>
      </c>
      <c r="W617">
        <v>0</v>
      </c>
      <c r="X617">
        <v>1372534845</v>
      </c>
      <c r="Y617">
        <v>0.2</v>
      </c>
      <c r="AA617">
        <v>0</v>
      </c>
      <c r="AB617">
        <v>468.51</v>
      </c>
      <c r="AC617">
        <v>11.6</v>
      </c>
      <c r="AD617">
        <v>0</v>
      </c>
      <c r="AE617">
        <v>0</v>
      </c>
      <c r="AF617">
        <v>65.709999999999994</v>
      </c>
      <c r="AG617">
        <v>11.6</v>
      </c>
      <c r="AH617">
        <v>0</v>
      </c>
      <c r="AI617">
        <v>1</v>
      </c>
      <c r="AJ617">
        <v>7.13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6</v>
      </c>
      <c r="AT617">
        <v>0.2</v>
      </c>
      <c r="AU617" t="s">
        <v>6</v>
      </c>
      <c r="AV617">
        <v>0</v>
      </c>
      <c r="AW617">
        <v>2</v>
      </c>
      <c r="AX617">
        <v>16690055</v>
      </c>
      <c r="AY617">
        <v>1</v>
      </c>
      <c r="AZ617">
        <v>0</v>
      </c>
      <c r="BA617">
        <v>590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Y617*Source!I277</f>
        <v>2E-3</v>
      </c>
      <c r="CY617">
        <f>AB617</f>
        <v>468.51</v>
      </c>
      <c r="CZ617">
        <f>AF617</f>
        <v>65.709999999999994</v>
      </c>
      <c r="DA617">
        <f>AJ617</f>
        <v>7.13</v>
      </c>
      <c r="DB617">
        <v>0</v>
      </c>
    </row>
    <row r="618" spans="1:106" x14ac:dyDescent="0.2">
      <c r="A618">
        <f>ROW(Source!A277)</f>
        <v>277</v>
      </c>
      <c r="B618">
        <v>16688586</v>
      </c>
      <c r="C618">
        <v>16690043</v>
      </c>
      <c r="D618">
        <v>15167588</v>
      </c>
      <c r="E618">
        <v>1</v>
      </c>
      <c r="F618">
        <v>1</v>
      </c>
      <c r="G618">
        <v>1</v>
      </c>
      <c r="H618">
        <v>3</v>
      </c>
      <c r="I618" t="s">
        <v>1290</v>
      </c>
      <c r="J618" t="s">
        <v>1291</v>
      </c>
      <c r="K618" t="s">
        <v>1292</v>
      </c>
      <c r="L618">
        <v>1346</v>
      </c>
      <c r="N618">
        <v>1009</v>
      </c>
      <c r="O618" t="s">
        <v>90</v>
      </c>
      <c r="P618" t="s">
        <v>90</v>
      </c>
      <c r="Q618">
        <v>1</v>
      </c>
      <c r="W618">
        <v>0</v>
      </c>
      <c r="X618">
        <v>-1088866022</v>
      </c>
      <c r="Y618">
        <v>0.21</v>
      </c>
      <c r="AA618">
        <v>216.75</v>
      </c>
      <c r="AB618">
        <v>0</v>
      </c>
      <c r="AC618">
        <v>0</v>
      </c>
      <c r="AD618">
        <v>0</v>
      </c>
      <c r="AE618">
        <v>30.4</v>
      </c>
      <c r="AF618">
        <v>0</v>
      </c>
      <c r="AG618">
        <v>0</v>
      </c>
      <c r="AH618">
        <v>0</v>
      </c>
      <c r="AI618">
        <v>7.13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6</v>
      </c>
      <c r="AT618">
        <v>0.21</v>
      </c>
      <c r="AU618" t="s">
        <v>6</v>
      </c>
      <c r="AV618">
        <v>0</v>
      </c>
      <c r="AW618">
        <v>2</v>
      </c>
      <c r="AX618">
        <v>16690056</v>
      </c>
      <c r="AY618">
        <v>1</v>
      </c>
      <c r="AZ618">
        <v>0</v>
      </c>
      <c r="BA618">
        <v>591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Y618*Source!I277</f>
        <v>2.0999999999999999E-3</v>
      </c>
      <c r="CY618">
        <f>AA618</f>
        <v>216.75</v>
      </c>
      <c r="CZ618">
        <f>AE618</f>
        <v>30.4</v>
      </c>
      <c r="DA618">
        <f>AI618</f>
        <v>7.13</v>
      </c>
      <c r="DB618">
        <v>0</v>
      </c>
    </row>
    <row r="619" spans="1:106" x14ac:dyDescent="0.2">
      <c r="A619">
        <f>ROW(Source!A277)</f>
        <v>277</v>
      </c>
      <c r="B619">
        <v>16688586</v>
      </c>
      <c r="C619">
        <v>16690043</v>
      </c>
      <c r="D619">
        <v>15170074</v>
      </c>
      <c r="E619">
        <v>1</v>
      </c>
      <c r="F619">
        <v>1</v>
      </c>
      <c r="G619">
        <v>1</v>
      </c>
      <c r="H619">
        <v>3</v>
      </c>
      <c r="I619" t="s">
        <v>1311</v>
      </c>
      <c r="J619" t="s">
        <v>1312</v>
      </c>
      <c r="K619" t="s">
        <v>1313</v>
      </c>
      <c r="L619">
        <v>1355</v>
      </c>
      <c r="N619">
        <v>1010</v>
      </c>
      <c r="O619" t="s">
        <v>250</v>
      </c>
      <c r="P619" t="s">
        <v>250</v>
      </c>
      <c r="Q619">
        <v>100</v>
      </c>
      <c r="W619">
        <v>0</v>
      </c>
      <c r="X619">
        <v>1794244060</v>
      </c>
      <c r="Y619">
        <v>4.08</v>
      </c>
      <c r="AA619">
        <v>613.17999999999995</v>
      </c>
      <c r="AB619">
        <v>0</v>
      </c>
      <c r="AC619">
        <v>0</v>
      </c>
      <c r="AD619">
        <v>0</v>
      </c>
      <c r="AE619">
        <v>86</v>
      </c>
      <c r="AF619">
        <v>0</v>
      </c>
      <c r="AG619">
        <v>0</v>
      </c>
      <c r="AH619">
        <v>0</v>
      </c>
      <c r="AI619">
        <v>7.13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6</v>
      </c>
      <c r="AT619">
        <v>4.08</v>
      </c>
      <c r="AU619" t="s">
        <v>6</v>
      </c>
      <c r="AV619">
        <v>0</v>
      </c>
      <c r="AW619">
        <v>2</v>
      </c>
      <c r="AX619">
        <v>16690057</v>
      </c>
      <c r="AY619">
        <v>1</v>
      </c>
      <c r="AZ619">
        <v>0</v>
      </c>
      <c r="BA619">
        <v>592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Y619*Source!I277</f>
        <v>4.0800000000000003E-2</v>
      </c>
      <c r="CY619">
        <f>AA619</f>
        <v>613.17999999999995</v>
      </c>
      <c r="CZ619">
        <f>AE619</f>
        <v>86</v>
      </c>
      <c r="DA619">
        <f>AI619</f>
        <v>7.13</v>
      </c>
      <c r="DB619">
        <v>0</v>
      </c>
    </row>
    <row r="620" spans="1:106" x14ac:dyDescent="0.2">
      <c r="A620">
        <f>ROW(Source!A277)</f>
        <v>277</v>
      </c>
      <c r="B620">
        <v>16688586</v>
      </c>
      <c r="C620">
        <v>16690043</v>
      </c>
      <c r="D620">
        <v>15220557</v>
      </c>
      <c r="E620">
        <v>1</v>
      </c>
      <c r="F620">
        <v>1</v>
      </c>
      <c r="G620">
        <v>1</v>
      </c>
      <c r="H620">
        <v>3</v>
      </c>
      <c r="I620" t="s">
        <v>480</v>
      </c>
      <c r="J620" t="s">
        <v>482</v>
      </c>
      <c r="K620" t="s">
        <v>481</v>
      </c>
      <c r="L620">
        <v>1354</v>
      </c>
      <c r="N620">
        <v>1010</v>
      </c>
      <c r="O620" t="s">
        <v>268</v>
      </c>
      <c r="P620" t="s">
        <v>268</v>
      </c>
      <c r="Q620">
        <v>1</v>
      </c>
      <c r="W620">
        <v>0</v>
      </c>
      <c r="X620">
        <v>2146108662</v>
      </c>
      <c r="Y620">
        <v>100</v>
      </c>
      <c r="AA620">
        <v>2362.7399999999998</v>
      </c>
      <c r="AB620">
        <v>0</v>
      </c>
      <c r="AC620">
        <v>0</v>
      </c>
      <c r="AD620">
        <v>0</v>
      </c>
      <c r="AE620">
        <v>331.38</v>
      </c>
      <c r="AF620">
        <v>0</v>
      </c>
      <c r="AG620">
        <v>0</v>
      </c>
      <c r="AH620">
        <v>0</v>
      </c>
      <c r="AI620">
        <v>7.13</v>
      </c>
      <c r="AJ620">
        <v>1</v>
      </c>
      <c r="AK620">
        <v>1</v>
      </c>
      <c r="AL620">
        <v>1</v>
      </c>
      <c r="AN620">
        <v>0</v>
      </c>
      <c r="AO620">
        <v>0</v>
      </c>
      <c r="AP620">
        <v>0</v>
      </c>
      <c r="AQ620">
        <v>0</v>
      </c>
      <c r="AR620">
        <v>0</v>
      </c>
      <c r="AS620" t="s">
        <v>6</v>
      </c>
      <c r="AT620">
        <v>100</v>
      </c>
      <c r="AU620" t="s">
        <v>6</v>
      </c>
      <c r="AV620">
        <v>0</v>
      </c>
      <c r="AW620">
        <v>1</v>
      </c>
      <c r="AX620">
        <v>-1</v>
      </c>
      <c r="AY620">
        <v>0</v>
      </c>
      <c r="AZ620">
        <v>0</v>
      </c>
      <c r="BA620" t="s">
        <v>6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Y620*Source!I277</f>
        <v>1</v>
      </c>
      <c r="CY620">
        <f>AA620</f>
        <v>2362.7399999999998</v>
      </c>
      <c r="CZ620">
        <f>AE620</f>
        <v>331.38</v>
      </c>
      <c r="DA620">
        <f>AI620</f>
        <v>7.13</v>
      </c>
      <c r="DB620">
        <v>0</v>
      </c>
    </row>
    <row r="621" spans="1:106" x14ac:dyDescent="0.2">
      <c r="A621">
        <f>ROW(Source!A277)</f>
        <v>277</v>
      </c>
      <c r="B621">
        <v>16688586</v>
      </c>
      <c r="C621">
        <v>16690043</v>
      </c>
      <c r="D621">
        <v>15225218</v>
      </c>
      <c r="E621">
        <v>1</v>
      </c>
      <c r="F621">
        <v>1</v>
      </c>
      <c r="G621">
        <v>1</v>
      </c>
      <c r="H621">
        <v>3</v>
      </c>
      <c r="I621" t="s">
        <v>1332</v>
      </c>
      <c r="J621" t="s">
        <v>1333</v>
      </c>
      <c r="K621" t="s">
        <v>1334</v>
      </c>
      <c r="L621">
        <v>1348</v>
      </c>
      <c r="N621">
        <v>1009</v>
      </c>
      <c r="O621" t="s">
        <v>86</v>
      </c>
      <c r="P621" t="s">
        <v>86</v>
      </c>
      <c r="Q621">
        <v>1000</v>
      </c>
      <c r="W621">
        <v>0</v>
      </c>
      <c r="X621">
        <v>-781267</v>
      </c>
      <c r="Y621">
        <v>1.5299999999999999E-3</v>
      </c>
      <c r="AA621">
        <v>687617.2</v>
      </c>
      <c r="AB621">
        <v>0</v>
      </c>
      <c r="AC621">
        <v>0</v>
      </c>
      <c r="AD621">
        <v>0</v>
      </c>
      <c r="AE621">
        <v>96440</v>
      </c>
      <c r="AF621">
        <v>0</v>
      </c>
      <c r="AG621">
        <v>0</v>
      </c>
      <c r="AH621">
        <v>0</v>
      </c>
      <c r="AI621">
        <v>7.13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6</v>
      </c>
      <c r="AT621">
        <v>1.5299999999999999E-3</v>
      </c>
      <c r="AU621" t="s">
        <v>6</v>
      </c>
      <c r="AV621">
        <v>0</v>
      </c>
      <c r="AW621">
        <v>2</v>
      </c>
      <c r="AX621">
        <v>16690058</v>
      </c>
      <c r="AY621">
        <v>1</v>
      </c>
      <c r="AZ621">
        <v>0</v>
      </c>
      <c r="BA621">
        <v>593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Y621*Source!I277</f>
        <v>1.5299999999999999E-5</v>
      </c>
      <c r="CY621">
        <f>AA621</f>
        <v>687617.2</v>
      </c>
      <c r="CZ621">
        <f>AE621</f>
        <v>96440</v>
      </c>
      <c r="DA621">
        <f>AI621</f>
        <v>7.13</v>
      </c>
      <c r="DB621">
        <v>0</v>
      </c>
    </row>
    <row r="622" spans="1:106" x14ac:dyDescent="0.2">
      <c r="A622">
        <f>ROW(Source!A277)</f>
        <v>277</v>
      </c>
      <c r="B622">
        <v>16688586</v>
      </c>
      <c r="C622">
        <v>16690043</v>
      </c>
      <c r="D622">
        <v>15164559</v>
      </c>
      <c r="E622">
        <v>17</v>
      </c>
      <c r="F622">
        <v>1</v>
      </c>
      <c r="G622">
        <v>1</v>
      </c>
      <c r="H622">
        <v>3</v>
      </c>
      <c r="I622" t="s">
        <v>1299</v>
      </c>
      <c r="J622" t="s">
        <v>6</v>
      </c>
      <c r="K622" t="s">
        <v>1300</v>
      </c>
      <c r="L622">
        <v>1374</v>
      </c>
      <c r="N622">
        <v>1013</v>
      </c>
      <c r="O622" t="s">
        <v>1301</v>
      </c>
      <c r="P622" t="s">
        <v>1301</v>
      </c>
      <c r="Q622">
        <v>1</v>
      </c>
      <c r="W622">
        <v>0</v>
      </c>
      <c r="X622">
        <v>-1731369543</v>
      </c>
      <c r="Y622">
        <v>15.59</v>
      </c>
      <c r="AA622">
        <v>1</v>
      </c>
      <c r="AB622">
        <v>0</v>
      </c>
      <c r="AC622">
        <v>0</v>
      </c>
      <c r="AD622">
        <v>0</v>
      </c>
      <c r="AE622">
        <v>1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15.59</v>
      </c>
      <c r="AU622" t="s">
        <v>6</v>
      </c>
      <c r="AV622">
        <v>0</v>
      </c>
      <c r="AW622">
        <v>2</v>
      </c>
      <c r="AX622">
        <v>16690059</v>
      </c>
      <c r="AY622">
        <v>1</v>
      </c>
      <c r="AZ622">
        <v>0</v>
      </c>
      <c r="BA622">
        <v>594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Y622*Source!I277</f>
        <v>0.15590000000000001</v>
      </c>
      <c r="CY622">
        <f>AA622</f>
        <v>1</v>
      </c>
      <c r="CZ622">
        <f>AE622</f>
        <v>1</v>
      </c>
      <c r="DA622">
        <f>AI622</f>
        <v>1</v>
      </c>
      <c r="DB622">
        <v>0</v>
      </c>
    </row>
    <row r="623" spans="1:106" x14ac:dyDescent="0.2">
      <c r="A623">
        <f>ROW(Source!A280)</f>
        <v>280</v>
      </c>
      <c r="B623">
        <v>16688585</v>
      </c>
      <c r="C623">
        <v>16690062</v>
      </c>
      <c r="D623">
        <v>15446300</v>
      </c>
      <c r="E623">
        <v>1</v>
      </c>
      <c r="F623">
        <v>1</v>
      </c>
      <c r="G623">
        <v>1</v>
      </c>
      <c r="H623">
        <v>1</v>
      </c>
      <c r="I623" t="s">
        <v>1170</v>
      </c>
      <c r="J623" t="s">
        <v>6</v>
      </c>
      <c r="K623" t="s">
        <v>1171</v>
      </c>
      <c r="L623">
        <v>1191</v>
      </c>
      <c r="N623">
        <v>1013</v>
      </c>
      <c r="O623" t="s">
        <v>1090</v>
      </c>
      <c r="P623" t="s">
        <v>1090</v>
      </c>
      <c r="Q623">
        <v>1</v>
      </c>
      <c r="W623">
        <v>0</v>
      </c>
      <c r="X623">
        <v>912892513</v>
      </c>
      <c r="Y623">
        <v>34.56</v>
      </c>
      <c r="AA623">
        <v>0</v>
      </c>
      <c r="AB623">
        <v>0</v>
      </c>
      <c r="AC623">
        <v>0</v>
      </c>
      <c r="AD623">
        <v>9.92</v>
      </c>
      <c r="AE623">
        <v>0</v>
      </c>
      <c r="AF623">
        <v>0</v>
      </c>
      <c r="AG623">
        <v>0</v>
      </c>
      <c r="AH623">
        <v>9.92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6</v>
      </c>
      <c r="AT623">
        <v>34.56</v>
      </c>
      <c r="AU623" t="s">
        <v>6</v>
      </c>
      <c r="AV623">
        <v>1</v>
      </c>
      <c r="AW623">
        <v>2</v>
      </c>
      <c r="AX623">
        <v>16690072</v>
      </c>
      <c r="AY623">
        <v>1</v>
      </c>
      <c r="AZ623">
        <v>0</v>
      </c>
      <c r="BA623">
        <v>595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Y623*Source!I280</f>
        <v>4.1471999999999998</v>
      </c>
      <c r="CY623">
        <f>AD623</f>
        <v>9.92</v>
      </c>
      <c r="CZ623">
        <f>AH623</f>
        <v>9.92</v>
      </c>
      <c r="DA623">
        <f>AL623</f>
        <v>1</v>
      </c>
      <c r="DB623">
        <v>0</v>
      </c>
    </row>
    <row r="624" spans="1:106" x14ac:dyDescent="0.2">
      <c r="A624">
        <f>ROW(Source!A280)</f>
        <v>280</v>
      </c>
      <c r="B624">
        <v>16688585</v>
      </c>
      <c r="C624">
        <v>16690062</v>
      </c>
      <c r="D624">
        <v>15430395</v>
      </c>
      <c r="E624">
        <v>1</v>
      </c>
      <c r="F624">
        <v>1</v>
      </c>
      <c r="G624">
        <v>1</v>
      </c>
      <c r="H624">
        <v>1</v>
      </c>
      <c r="I624" t="s">
        <v>1091</v>
      </c>
      <c r="J624" t="s">
        <v>6</v>
      </c>
      <c r="K624" t="s">
        <v>1092</v>
      </c>
      <c r="L624">
        <v>1191</v>
      </c>
      <c r="N624">
        <v>1013</v>
      </c>
      <c r="O624" t="s">
        <v>1090</v>
      </c>
      <c r="P624" t="s">
        <v>1090</v>
      </c>
      <c r="Q624">
        <v>1</v>
      </c>
      <c r="W624">
        <v>0</v>
      </c>
      <c r="X624">
        <v>-1417349443</v>
      </c>
      <c r="Y624">
        <v>0.05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6</v>
      </c>
      <c r="AT624">
        <v>0.05</v>
      </c>
      <c r="AU624" t="s">
        <v>6</v>
      </c>
      <c r="AV624">
        <v>2</v>
      </c>
      <c r="AW624">
        <v>2</v>
      </c>
      <c r="AX624">
        <v>16690073</v>
      </c>
      <c r="AY624">
        <v>1</v>
      </c>
      <c r="AZ624">
        <v>0</v>
      </c>
      <c r="BA624">
        <v>596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Y624*Source!I280</f>
        <v>6.0000000000000001E-3</v>
      </c>
      <c r="CY624">
        <f>AD624</f>
        <v>0</v>
      </c>
      <c r="CZ624">
        <f>AH624</f>
        <v>0</v>
      </c>
      <c r="DA624">
        <f>AL624</f>
        <v>1</v>
      </c>
      <c r="DB624">
        <v>0</v>
      </c>
    </row>
    <row r="625" spans="1:106" x14ac:dyDescent="0.2">
      <c r="A625">
        <f>ROW(Source!A280)</f>
        <v>280</v>
      </c>
      <c r="B625">
        <v>16688585</v>
      </c>
      <c r="C625">
        <v>16690062</v>
      </c>
      <c r="D625">
        <v>15247680</v>
      </c>
      <c r="E625">
        <v>1</v>
      </c>
      <c r="F625">
        <v>1</v>
      </c>
      <c r="G625">
        <v>1</v>
      </c>
      <c r="H625">
        <v>2</v>
      </c>
      <c r="I625" t="s">
        <v>1287</v>
      </c>
      <c r="J625" t="s">
        <v>1288</v>
      </c>
      <c r="K625" t="s">
        <v>1289</v>
      </c>
      <c r="L625">
        <v>1368</v>
      </c>
      <c r="N625">
        <v>1011</v>
      </c>
      <c r="O625" t="s">
        <v>1096</v>
      </c>
      <c r="P625" t="s">
        <v>1096</v>
      </c>
      <c r="Q625">
        <v>1</v>
      </c>
      <c r="W625">
        <v>0</v>
      </c>
      <c r="X625">
        <v>-1718674368</v>
      </c>
      <c r="Y625">
        <v>0.03</v>
      </c>
      <c r="AA625">
        <v>0</v>
      </c>
      <c r="AB625">
        <v>111.99</v>
      </c>
      <c r="AC625">
        <v>13.5</v>
      </c>
      <c r="AD625">
        <v>0</v>
      </c>
      <c r="AE625">
        <v>0</v>
      </c>
      <c r="AF625">
        <v>111.99</v>
      </c>
      <c r="AG625">
        <v>13.5</v>
      </c>
      <c r="AH625">
        <v>0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0.03</v>
      </c>
      <c r="AU625" t="s">
        <v>6</v>
      </c>
      <c r="AV625">
        <v>0</v>
      </c>
      <c r="AW625">
        <v>2</v>
      </c>
      <c r="AX625">
        <v>16690074</v>
      </c>
      <c r="AY625">
        <v>1</v>
      </c>
      <c r="AZ625">
        <v>0</v>
      </c>
      <c r="BA625">
        <v>597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Y625*Source!I280</f>
        <v>3.5999999999999999E-3</v>
      </c>
      <c r="CY625">
        <f>AB625</f>
        <v>111.99</v>
      </c>
      <c r="CZ625">
        <f>AF625</f>
        <v>111.99</v>
      </c>
      <c r="DA625">
        <f>AJ625</f>
        <v>1</v>
      </c>
      <c r="DB625">
        <v>0</v>
      </c>
    </row>
    <row r="626" spans="1:106" x14ac:dyDescent="0.2">
      <c r="A626">
        <f>ROW(Source!A280)</f>
        <v>280</v>
      </c>
      <c r="B626">
        <v>16688585</v>
      </c>
      <c r="C626">
        <v>16690062</v>
      </c>
      <c r="D626">
        <v>15249073</v>
      </c>
      <c r="E626">
        <v>1</v>
      </c>
      <c r="F626">
        <v>1</v>
      </c>
      <c r="G626">
        <v>1</v>
      </c>
      <c r="H626">
        <v>2</v>
      </c>
      <c r="I626" t="s">
        <v>1099</v>
      </c>
      <c r="J626" t="s">
        <v>1100</v>
      </c>
      <c r="K626" t="s">
        <v>1101</v>
      </c>
      <c r="L626">
        <v>1368</v>
      </c>
      <c r="N626">
        <v>1011</v>
      </c>
      <c r="O626" t="s">
        <v>1096</v>
      </c>
      <c r="P626" t="s">
        <v>1096</v>
      </c>
      <c r="Q626">
        <v>1</v>
      </c>
      <c r="W626">
        <v>0</v>
      </c>
      <c r="X626">
        <v>1372534845</v>
      </c>
      <c r="Y626">
        <v>0.02</v>
      </c>
      <c r="AA626">
        <v>0</v>
      </c>
      <c r="AB626">
        <v>65.709999999999994</v>
      </c>
      <c r="AC626">
        <v>11.6</v>
      </c>
      <c r="AD626">
        <v>0</v>
      </c>
      <c r="AE626">
        <v>0</v>
      </c>
      <c r="AF626">
        <v>65.709999999999994</v>
      </c>
      <c r="AG626">
        <v>11.6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0.02</v>
      </c>
      <c r="AU626" t="s">
        <v>6</v>
      </c>
      <c r="AV626">
        <v>0</v>
      </c>
      <c r="AW626">
        <v>2</v>
      </c>
      <c r="AX626">
        <v>16690075</v>
      </c>
      <c r="AY626">
        <v>1</v>
      </c>
      <c r="AZ626">
        <v>0</v>
      </c>
      <c r="BA626">
        <v>598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Y626*Source!I280</f>
        <v>2.3999999999999998E-3</v>
      </c>
      <c r="CY626">
        <f>AB626</f>
        <v>65.709999999999994</v>
      </c>
      <c r="CZ626">
        <f>AF626</f>
        <v>65.709999999999994</v>
      </c>
      <c r="DA626">
        <f>AJ626</f>
        <v>1</v>
      </c>
      <c r="DB626">
        <v>0</v>
      </c>
    </row>
    <row r="627" spans="1:106" x14ac:dyDescent="0.2">
      <c r="A627">
        <f>ROW(Source!A280)</f>
        <v>280</v>
      </c>
      <c r="B627">
        <v>16688585</v>
      </c>
      <c r="C627">
        <v>16690062</v>
      </c>
      <c r="D627">
        <v>15167588</v>
      </c>
      <c r="E627">
        <v>1</v>
      </c>
      <c r="F627">
        <v>1</v>
      </c>
      <c r="G627">
        <v>1</v>
      </c>
      <c r="H627">
        <v>3</v>
      </c>
      <c r="I627" t="s">
        <v>1290</v>
      </c>
      <c r="J627" t="s">
        <v>1291</v>
      </c>
      <c r="K627" t="s">
        <v>1292</v>
      </c>
      <c r="L627">
        <v>1346</v>
      </c>
      <c r="N627">
        <v>1009</v>
      </c>
      <c r="O627" t="s">
        <v>90</v>
      </c>
      <c r="P627" t="s">
        <v>90</v>
      </c>
      <c r="Q627">
        <v>1</v>
      </c>
      <c r="W627">
        <v>0</v>
      </c>
      <c r="X627">
        <v>-1088866022</v>
      </c>
      <c r="Y627">
        <v>0.11</v>
      </c>
      <c r="AA627">
        <v>30.4</v>
      </c>
      <c r="AB627">
        <v>0</v>
      </c>
      <c r="AC627">
        <v>0</v>
      </c>
      <c r="AD627">
        <v>0</v>
      </c>
      <c r="AE627">
        <v>30.4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0.11</v>
      </c>
      <c r="AU627" t="s">
        <v>6</v>
      </c>
      <c r="AV627">
        <v>0</v>
      </c>
      <c r="AW627">
        <v>2</v>
      </c>
      <c r="AX627">
        <v>16690076</v>
      </c>
      <c r="AY627">
        <v>1</v>
      </c>
      <c r="AZ627">
        <v>0</v>
      </c>
      <c r="BA627">
        <v>599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Y627*Source!I280</f>
        <v>1.32E-2</v>
      </c>
      <c r="CY627">
        <f t="shared" ref="CY627:CY633" si="54">AA627</f>
        <v>30.4</v>
      </c>
      <c r="CZ627">
        <f t="shared" ref="CZ627:CZ633" si="55">AE627</f>
        <v>30.4</v>
      </c>
      <c r="DA627">
        <f t="shared" ref="DA627:DA633" si="56">AI627</f>
        <v>1</v>
      </c>
      <c r="DB627">
        <v>0</v>
      </c>
    </row>
    <row r="628" spans="1:106" x14ac:dyDescent="0.2">
      <c r="A628">
        <f>ROW(Source!A280)</f>
        <v>280</v>
      </c>
      <c r="B628">
        <v>16688585</v>
      </c>
      <c r="C628">
        <v>16690062</v>
      </c>
      <c r="D628">
        <v>15170074</v>
      </c>
      <c r="E628">
        <v>1</v>
      </c>
      <c r="F628">
        <v>1</v>
      </c>
      <c r="G628">
        <v>1</v>
      </c>
      <c r="H628">
        <v>3</v>
      </c>
      <c r="I628" t="s">
        <v>1311</v>
      </c>
      <c r="J628" t="s">
        <v>1312</v>
      </c>
      <c r="K628" t="s">
        <v>1313</v>
      </c>
      <c r="L628">
        <v>1355</v>
      </c>
      <c r="N628">
        <v>1010</v>
      </c>
      <c r="O628" t="s">
        <v>250</v>
      </c>
      <c r="P628" t="s">
        <v>250</v>
      </c>
      <c r="Q628">
        <v>100</v>
      </c>
      <c r="W628">
        <v>0</v>
      </c>
      <c r="X628">
        <v>1794244060</v>
      </c>
      <c r="Y628">
        <v>1.02</v>
      </c>
      <c r="AA628">
        <v>86</v>
      </c>
      <c r="AB628">
        <v>0</v>
      </c>
      <c r="AC628">
        <v>0</v>
      </c>
      <c r="AD628">
        <v>0</v>
      </c>
      <c r="AE628">
        <v>86</v>
      </c>
      <c r="AF628">
        <v>0</v>
      </c>
      <c r="AG628">
        <v>0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1.02</v>
      </c>
      <c r="AU628" t="s">
        <v>6</v>
      </c>
      <c r="AV628">
        <v>0</v>
      </c>
      <c r="AW628">
        <v>2</v>
      </c>
      <c r="AX628">
        <v>16690077</v>
      </c>
      <c r="AY628">
        <v>1</v>
      </c>
      <c r="AZ628">
        <v>0</v>
      </c>
      <c r="BA628">
        <v>600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Y628*Source!I280</f>
        <v>0.12239999999999999</v>
      </c>
      <c r="CY628">
        <f t="shared" si="54"/>
        <v>86</v>
      </c>
      <c r="CZ628">
        <f t="shared" si="55"/>
        <v>86</v>
      </c>
      <c r="DA628">
        <f t="shared" si="56"/>
        <v>1</v>
      </c>
      <c r="DB628">
        <v>0</v>
      </c>
    </row>
    <row r="629" spans="1:106" x14ac:dyDescent="0.2">
      <c r="A629">
        <f>ROW(Source!A280)</f>
        <v>280</v>
      </c>
      <c r="B629">
        <v>16688585</v>
      </c>
      <c r="C629">
        <v>16690062</v>
      </c>
      <c r="D629">
        <v>15170434</v>
      </c>
      <c r="E629">
        <v>1</v>
      </c>
      <c r="F629">
        <v>1</v>
      </c>
      <c r="G629">
        <v>1</v>
      </c>
      <c r="H629">
        <v>3</v>
      </c>
      <c r="I629" t="s">
        <v>1335</v>
      </c>
      <c r="J629" t="s">
        <v>1336</v>
      </c>
      <c r="K629" t="s">
        <v>1337</v>
      </c>
      <c r="L629">
        <v>1348</v>
      </c>
      <c r="N629">
        <v>1009</v>
      </c>
      <c r="O629" t="s">
        <v>86</v>
      </c>
      <c r="P629" t="s">
        <v>86</v>
      </c>
      <c r="Q629">
        <v>1000</v>
      </c>
      <c r="W629">
        <v>0</v>
      </c>
      <c r="X629">
        <v>797358079</v>
      </c>
      <c r="Y629">
        <v>1.6000000000000001E-4</v>
      </c>
      <c r="AA629">
        <v>29800</v>
      </c>
      <c r="AB629">
        <v>0</v>
      </c>
      <c r="AC629">
        <v>0</v>
      </c>
      <c r="AD629">
        <v>0</v>
      </c>
      <c r="AE629">
        <v>29800</v>
      </c>
      <c r="AF629">
        <v>0</v>
      </c>
      <c r="AG629">
        <v>0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6</v>
      </c>
      <c r="AT629">
        <v>1.6000000000000001E-4</v>
      </c>
      <c r="AU629" t="s">
        <v>6</v>
      </c>
      <c r="AV629">
        <v>0</v>
      </c>
      <c r="AW629">
        <v>2</v>
      </c>
      <c r="AX629">
        <v>16690078</v>
      </c>
      <c r="AY629">
        <v>1</v>
      </c>
      <c r="AZ629">
        <v>0</v>
      </c>
      <c r="BA629">
        <v>601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Y629*Source!I280</f>
        <v>1.9200000000000003E-5</v>
      </c>
      <c r="CY629">
        <f t="shared" si="54"/>
        <v>29800</v>
      </c>
      <c r="CZ629">
        <f t="shared" si="55"/>
        <v>29800</v>
      </c>
      <c r="DA629">
        <f t="shared" si="56"/>
        <v>1</v>
      </c>
      <c r="DB629">
        <v>0</v>
      </c>
    </row>
    <row r="630" spans="1:106" x14ac:dyDescent="0.2">
      <c r="A630">
        <f>ROW(Source!A280)</f>
        <v>280</v>
      </c>
      <c r="B630">
        <v>16688585</v>
      </c>
      <c r="C630">
        <v>16690062</v>
      </c>
      <c r="D630">
        <v>15170438</v>
      </c>
      <c r="E630">
        <v>1</v>
      </c>
      <c r="F630">
        <v>1</v>
      </c>
      <c r="G630">
        <v>1</v>
      </c>
      <c r="H630">
        <v>3</v>
      </c>
      <c r="I630" t="s">
        <v>1338</v>
      </c>
      <c r="J630" t="s">
        <v>1339</v>
      </c>
      <c r="K630" t="s">
        <v>1340</v>
      </c>
      <c r="L630">
        <v>1348</v>
      </c>
      <c r="N630">
        <v>1009</v>
      </c>
      <c r="O630" t="s">
        <v>86</v>
      </c>
      <c r="P630" t="s">
        <v>86</v>
      </c>
      <c r="Q630">
        <v>1000</v>
      </c>
      <c r="W630">
        <v>0</v>
      </c>
      <c r="X630">
        <v>-1755229539</v>
      </c>
      <c r="Y630">
        <v>2.9999999999999997E-4</v>
      </c>
      <c r="AA630">
        <v>12430</v>
      </c>
      <c r="AB630">
        <v>0</v>
      </c>
      <c r="AC630">
        <v>0</v>
      </c>
      <c r="AD630">
        <v>0</v>
      </c>
      <c r="AE630">
        <v>12430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2.9999999999999997E-4</v>
      </c>
      <c r="AU630" t="s">
        <v>6</v>
      </c>
      <c r="AV630">
        <v>0</v>
      </c>
      <c r="AW630">
        <v>2</v>
      </c>
      <c r="AX630">
        <v>16690079</v>
      </c>
      <c r="AY630">
        <v>1</v>
      </c>
      <c r="AZ630">
        <v>0</v>
      </c>
      <c r="BA630">
        <v>602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Y630*Source!I280</f>
        <v>3.5999999999999994E-5</v>
      </c>
      <c r="CY630">
        <f t="shared" si="54"/>
        <v>12430</v>
      </c>
      <c r="CZ630">
        <f t="shared" si="55"/>
        <v>12430</v>
      </c>
      <c r="DA630">
        <f t="shared" si="56"/>
        <v>1</v>
      </c>
      <c r="DB630">
        <v>0</v>
      </c>
    </row>
    <row r="631" spans="1:106" x14ac:dyDescent="0.2">
      <c r="A631">
        <f>ROW(Source!A280)</f>
        <v>280</v>
      </c>
      <c r="B631">
        <v>16688585</v>
      </c>
      <c r="C631">
        <v>16690062</v>
      </c>
      <c r="D631">
        <v>0</v>
      </c>
      <c r="E631">
        <v>0</v>
      </c>
      <c r="F631">
        <v>1</v>
      </c>
      <c r="G631">
        <v>1</v>
      </c>
      <c r="H631">
        <v>3</v>
      </c>
      <c r="I631" t="s">
        <v>488</v>
      </c>
      <c r="J631" t="s">
        <v>490</v>
      </c>
      <c r="K631" t="s">
        <v>489</v>
      </c>
      <c r="L631">
        <v>1355</v>
      </c>
      <c r="N631">
        <v>1010</v>
      </c>
      <c r="O631" t="s">
        <v>250</v>
      </c>
      <c r="P631" t="s">
        <v>250</v>
      </c>
      <c r="Q631">
        <v>100</v>
      </c>
      <c r="W631">
        <v>0</v>
      </c>
      <c r="X631">
        <v>1897378176</v>
      </c>
      <c r="Y631">
        <v>0.66666700000000001</v>
      </c>
      <c r="AA631">
        <v>734</v>
      </c>
      <c r="AB631">
        <v>0</v>
      </c>
      <c r="AC631">
        <v>0</v>
      </c>
      <c r="AD631">
        <v>0</v>
      </c>
      <c r="AE631">
        <v>734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0</v>
      </c>
      <c r="AP631">
        <v>0</v>
      </c>
      <c r="AQ631">
        <v>0</v>
      </c>
      <c r="AR631">
        <v>0</v>
      </c>
      <c r="AS631" t="s">
        <v>6</v>
      </c>
      <c r="AT631">
        <v>0.66666700000000001</v>
      </c>
      <c r="AU631" t="s">
        <v>6</v>
      </c>
      <c r="AV631">
        <v>0</v>
      </c>
      <c r="AW631">
        <v>1</v>
      </c>
      <c r="AX631">
        <v>-1</v>
      </c>
      <c r="AY631">
        <v>0</v>
      </c>
      <c r="AZ631">
        <v>0</v>
      </c>
      <c r="BA631" t="s">
        <v>6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Y631*Source!I280</f>
        <v>8.0000039999999994E-2</v>
      </c>
      <c r="CY631">
        <f t="shared" si="54"/>
        <v>734</v>
      </c>
      <c r="CZ631">
        <f t="shared" si="55"/>
        <v>734</v>
      </c>
      <c r="DA631">
        <f t="shared" si="56"/>
        <v>1</v>
      </c>
      <c r="DB631">
        <v>0</v>
      </c>
    </row>
    <row r="632" spans="1:106" x14ac:dyDescent="0.2">
      <c r="A632">
        <f>ROW(Source!A280)</f>
        <v>280</v>
      </c>
      <c r="B632">
        <v>16688585</v>
      </c>
      <c r="C632">
        <v>16690062</v>
      </c>
      <c r="D632">
        <v>0</v>
      </c>
      <c r="E632">
        <v>0</v>
      </c>
      <c r="F632">
        <v>1</v>
      </c>
      <c r="G632">
        <v>1</v>
      </c>
      <c r="H632">
        <v>3</v>
      </c>
      <c r="I632" t="s">
        <v>492</v>
      </c>
      <c r="J632" t="s">
        <v>494</v>
      </c>
      <c r="K632" t="s">
        <v>493</v>
      </c>
      <c r="L632">
        <v>1355</v>
      </c>
      <c r="N632">
        <v>1010</v>
      </c>
      <c r="O632" t="s">
        <v>250</v>
      </c>
      <c r="P632" t="s">
        <v>250</v>
      </c>
      <c r="Q632">
        <v>100</v>
      </c>
      <c r="W632">
        <v>0</v>
      </c>
      <c r="X632">
        <v>1193227832</v>
      </c>
      <c r="Y632">
        <v>0.33333299999999999</v>
      </c>
      <c r="AA632">
        <v>1983</v>
      </c>
      <c r="AB632">
        <v>0</v>
      </c>
      <c r="AC632">
        <v>0</v>
      </c>
      <c r="AD632">
        <v>0</v>
      </c>
      <c r="AE632">
        <v>1983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0</v>
      </c>
      <c r="AP632">
        <v>0</v>
      </c>
      <c r="AQ632">
        <v>0</v>
      </c>
      <c r="AR632">
        <v>0</v>
      </c>
      <c r="AS632" t="s">
        <v>6</v>
      </c>
      <c r="AT632">
        <v>0.33333299999999999</v>
      </c>
      <c r="AU632" t="s">
        <v>6</v>
      </c>
      <c r="AV632">
        <v>0</v>
      </c>
      <c r="AW632">
        <v>1</v>
      </c>
      <c r="AX632">
        <v>-1</v>
      </c>
      <c r="AY632">
        <v>0</v>
      </c>
      <c r="AZ632">
        <v>0</v>
      </c>
      <c r="BA632" t="s">
        <v>6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Y632*Source!I280</f>
        <v>3.9999959999999994E-2</v>
      </c>
      <c r="CY632">
        <f t="shared" si="54"/>
        <v>1983</v>
      </c>
      <c r="CZ632">
        <f t="shared" si="55"/>
        <v>1983</v>
      </c>
      <c r="DA632">
        <f t="shared" si="56"/>
        <v>1</v>
      </c>
      <c r="DB632">
        <v>0</v>
      </c>
    </row>
    <row r="633" spans="1:106" x14ac:dyDescent="0.2">
      <c r="A633">
        <f>ROW(Source!A280)</f>
        <v>280</v>
      </c>
      <c r="B633">
        <v>16688585</v>
      </c>
      <c r="C633">
        <v>16690062</v>
      </c>
      <c r="D633">
        <v>15164559</v>
      </c>
      <c r="E633">
        <v>17</v>
      </c>
      <c r="F633">
        <v>1</v>
      </c>
      <c r="G633">
        <v>1</v>
      </c>
      <c r="H633">
        <v>3</v>
      </c>
      <c r="I633" t="s">
        <v>1299</v>
      </c>
      <c r="J633" t="s">
        <v>6</v>
      </c>
      <c r="K633" t="s">
        <v>1300</v>
      </c>
      <c r="L633">
        <v>1374</v>
      </c>
      <c r="N633">
        <v>1013</v>
      </c>
      <c r="O633" t="s">
        <v>1301</v>
      </c>
      <c r="P633" t="s">
        <v>1301</v>
      </c>
      <c r="Q633">
        <v>1</v>
      </c>
      <c r="W633">
        <v>0</v>
      </c>
      <c r="X633">
        <v>-1731369543</v>
      </c>
      <c r="Y633">
        <v>6.86</v>
      </c>
      <c r="AA633">
        <v>1</v>
      </c>
      <c r="AB633">
        <v>0</v>
      </c>
      <c r="AC633">
        <v>0</v>
      </c>
      <c r="AD633">
        <v>0</v>
      </c>
      <c r="AE633">
        <v>1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6.86</v>
      </c>
      <c r="AU633" t="s">
        <v>6</v>
      </c>
      <c r="AV633">
        <v>0</v>
      </c>
      <c r="AW633">
        <v>2</v>
      </c>
      <c r="AX633">
        <v>16690080</v>
      </c>
      <c r="AY633">
        <v>1</v>
      </c>
      <c r="AZ633">
        <v>0</v>
      </c>
      <c r="BA633">
        <v>603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Y633*Source!I280</f>
        <v>0.82320000000000004</v>
      </c>
      <c r="CY633">
        <f t="shared" si="54"/>
        <v>1</v>
      </c>
      <c r="CZ633">
        <f t="shared" si="55"/>
        <v>1</v>
      </c>
      <c r="DA633">
        <f t="shared" si="56"/>
        <v>1</v>
      </c>
      <c r="DB633">
        <v>0</v>
      </c>
    </row>
    <row r="634" spans="1:106" x14ac:dyDescent="0.2">
      <c r="A634">
        <f>ROW(Source!A281)</f>
        <v>281</v>
      </c>
      <c r="B634">
        <v>16688586</v>
      </c>
      <c r="C634">
        <v>16690062</v>
      </c>
      <c r="D634">
        <v>15446300</v>
      </c>
      <c r="E634">
        <v>1</v>
      </c>
      <c r="F634">
        <v>1</v>
      </c>
      <c r="G634">
        <v>1</v>
      </c>
      <c r="H634">
        <v>1</v>
      </c>
      <c r="I634" t="s">
        <v>1170</v>
      </c>
      <c r="J634" t="s">
        <v>6</v>
      </c>
      <c r="K634" t="s">
        <v>1171</v>
      </c>
      <c r="L634">
        <v>1191</v>
      </c>
      <c r="N634">
        <v>1013</v>
      </c>
      <c r="O634" t="s">
        <v>1090</v>
      </c>
      <c r="P634" t="s">
        <v>1090</v>
      </c>
      <c r="Q634">
        <v>1</v>
      </c>
      <c r="W634">
        <v>0</v>
      </c>
      <c r="X634">
        <v>912892513</v>
      </c>
      <c r="Y634">
        <v>34.56</v>
      </c>
      <c r="AA634">
        <v>0</v>
      </c>
      <c r="AB634">
        <v>0</v>
      </c>
      <c r="AC634">
        <v>0</v>
      </c>
      <c r="AD634">
        <v>70.73</v>
      </c>
      <c r="AE634">
        <v>0</v>
      </c>
      <c r="AF634">
        <v>0</v>
      </c>
      <c r="AG634">
        <v>0</v>
      </c>
      <c r="AH634">
        <v>9.92</v>
      </c>
      <c r="AI634">
        <v>1</v>
      </c>
      <c r="AJ634">
        <v>1</v>
      </c>
      <c r="AK634">
        <v>1</v>
      </c>
      <c r="AL634">
        <v>7.13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34.56</v>
      </c>
      <c r="AU634" t="s">
        <v>6</v>
      </c>
      <c r="AV634">
        <v>1</v>
      </c>
      <c r="AW634">
        <v>2</v>
      </c>
      <c r="AX634">
        <v>16690072</v>
      </c>
      <c r="AY634">
        <v>1</v>
      </c>
      <c r="AZ634">
        <v>0</v>
      </c>
      <c r="BA634">
        <v>604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Y634*Source!I281</f>
        <v>4.1471999999999998</v>
      </c>
      <c r="CY634">
        <f>AD634</f>
        <v>70.73</v>
      </c>
      <c r="CZ634">
        <f>AH634</f>
        <v>9.92</v>
      </c>
      <c r="DA634">
        <f>AL634</f>
        <v>7.13</v>
      </c>
      <c r="DB634">
        <v>0</v>
      </c>
    </row>
    <row r="635" spans="1:106" x14ac:dyDescent="0.2">
      <c r="A635">
        <f>ROW(Source!A281)</f>
        <v>281</v>
      </c>
      <c r="B635">
        <v>16688586</v>
      </c>
      <c r="C635">
        <v>16690062</v>
      </c>
      <c r="D635">
        <v>15430395</v>
      </c>
      <c r="E635">
        <v>1</v>
      </c>
      <c r="F635">
        <v>1</v>
      </c>
      <c r="G635">
        <v>1</v>
      </c>
      <c r="H635">
        <v>1</v>
      </c>
      <c r="I635" t="s">
        <v>1091</v>
      </c>
      <c r="J635" t="s">
        <v>6</v>
      </c>
      <c r="K635" t="s">
        <v>1092</v>
      </c>
      <c r="L635">
        <v>1191</v>
      </c>
      <c r="N635">
        <v>1013</v>
      </c>
      <c r="O635" t="s">
        <v>1090</v>
      </c>
      <c r="P635" t="s">
        <v>1090</v>
      </c>
      <c r="Q635">
        <v>1</v>
      </c>
      <c r="W635">
        <v>0</v>
      </c>
      <c r="X635">
        <v>-1417349443</v>
      </c>
      <c r="Y635">
        <v>0.05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1</v>
      </c>
      <c r="AJ635">
        <v>1</v>
      </c>
      <c r="AK635">
        <v>7.13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0.05</v>
      </c>
      <c r="AU635" t="s">
        <v>6</v>
      </c>
      <c r="AV635">
        <v>2</v>
      </c>
      <c r="AW635">
        <v>2</v>
      </c>
      <c r="AX635">
        <v>16690073</v>
      </c>
      <c r="AY635">
        <v>1</v>
      </c>
      <c r="AZ635">
        <v>0</v>
      </c>
      <c r="BA635">
        <v>605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Y635*Source!I281</f>
        <v>6.0000000000000001E-3</v>
      </c>
      <c r="CY635">
        <f>AD635</f>
        <v>0</v>
      </c>
      <c r="CZ635">
        <f>AH635</f>
        <v>0</v>
      </c>
      <c r="DA635">
        <f>AL635</f>
        <v>1</v>
      </c>
      <c r="DB635">
        <v>0</v>
      </c>
    </row>
    <row r="636" spans="1:106" x14ac:dyDescent="0.2">
      <c r="A636">
        <f>ROW(Source!A281)</f>
        <v>281</v>
      </c>
      <c r="B636">
        <v>16688586</v>
      </c>
      <c r="C636">
        <v>16690062</v>
      </c>
      <c r="D636">
        <v>15247680</v>
      </c>
      <c r="E636">
        <v>1</v>
      </c>
      <c r="F636">
        <v>1</v>
      </c>
      <c r="G636">
        <v>1</v>
      </c>
      <c r="H636">
        <v>2</v>
      </c>
      <c r="I636" t="s">
        <v>1287</v>
      </c>
      <c r="J636" t="s">
        <v>1288</v>
      </c>
      <c r="K636" t="s">
        <v>1289</v>
      </c>
      <c r="L636">
        <v>1368</v>
      </c>
      <c r="N636">
        <v>1011</v>
      </c>
      <c r="O636" t="s">
        <v>1096</v>
      </c>
      <c r="P636" t="s">
        <v>1096</v>
      </c>
      <c r="Q636">
        <v>1</v>
      </c>
      <c r="W636">
        <v>0</v>
      </c>
      <c r="X636">
        <v>-1718674368</v>
      </c>
      <c r="Y636">
        <v>0.03</v>
      </c>
      <c r="AA636">
        <v>0</v>
      </c>
      <c r="AB636">
        <v>798.49</v>
      </c>
      <c r="AC636">
        <v>13.5</v>
      </c>
      <c r="AD636">
        <v>0</v>
      </c>
      <c r="AE636">
        <v>0</v>
      </c>
      <c r="AF636">
        <v>111.99</v>
      </c>
      <c r="AG636">
        <v>13.5</v>
      </c>
      <c r="AH636">
        <v>0</v>
      </c>
      <c r="AI636">
        <v>1</v>
      </c>
      <c r="AJ636">
        <v>7.13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0.03</v>
      </c>
      <c r="AU636" t="s">
        <v>6</v>
      </c>
      <c r="AV636">
        <v>0</v>
      </c>
      <c r="AW636">
        <v>2</v>
      </c>
      <c r="AX636">
        <v>16690074</v>
      </c>
      <c r="AY636">
        <v>1</v>
      </c>
      <c r="AZ636">
        <v>0</v>
      </c>
      <c r="BA636">
        <v>606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Y636*Source!I281</f>
        <v>3.5999999999999999E-3</v>
      </c>
      <c r="CY636">
        <f>AB636</f>
        <v>798.49</v>
      </c>
      <c r="CZ636">
        <f>AF636</f>
        <v>111.99</v>
      </c>
      <c r="DA636">
        <f>AJ636</f>
        <v>7.13</v>
      </c>
      <c r="DB636">
        <v>0</v>
      </c>
    </row>
    <row r="637" spans="1:106" x14ac:dyDescent="0.2">
      <c r="A637">
        <f>ROW(Source!A281)</f>
        <v>281</v>
      </c>
      <c r="B637">
        <v>16688586</v>
      </c>
      <c r="C637">
        <v>16690062</v>
      </c>
      <c r="D637">
        <v>15249073</v>
      </c>
      <c r="E637">
        <v>1</v>
      </c>
      <c r="F637">
        <v>1</v>
      </c>
      <c r="G637">
        <v>1</v>
      </c>
      <c r="H637">
        <v>2</v>
      </c>
      <c r="I637" t="s">
        <v>1099</v>
      </c>
      <c r="J637" t="s">
        <v>1100</v>
      </c>
      <c r="K637" t="s">
        <v>1101</v>
      </c>
      <c r="L637">
        <v>1368</v>
      </c>
      <c r="N637">
        <v>1011</v>
      </c>
      <c r="O637" t="s">
        <v>1096</v>
      </c>
      <c r="P637" t="s">
        <v>1096</v>
      </c>
      <c r="Q637">
        <v>1</v>
      </c>
      <c r="W637">
        <v>0</v>
      </c>
      <c r="X637">
        <v>1372534845</v>
      </c>
      <c r="Y637">
        <v>0.02</v>
      </c>
      <c r="AA637">
        <v>0</v>
      </c>
      <c r="AB637">
        <v>468.51</v>
      </c>
      <c r="AC637">
        <v>11.6</v>
      </c>
      <c r="AD637">
        <v>0</v>
      </c>
      <c r="AE637">
        <v>0</v>
      </c>
      <c r="AF637">
        <v>65.709999999999994</v>
      </c>
      <c r="AG637">
        <v>11.6</v>
      </c>
      <c r="AH637">
        <v>0</v>
      </c>
      <c r="AI637">
        <v>1</v>
      </c>
      <c r="AJ637">
        <v>7.13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0.02</v>
      </c>
      <c r="AU637" t="s">
        <v>6</v>
      </c>
      <c r="AV637">
        <v>0</v>
      </c>
      <c r="AW637">
        <v>2</v>
      </c>
      <c r="AX637">
        <v>16690075</v>
      </c>
      <c r="AY637">
        <v>1</v>
      </c>
      <c r="AZ637">
        <v>0</v>
      </c>
      <c r="BA637">
        <v>607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Y637*Source!I281</f>
        <v>2.3999999999999998E-3</v>
      </c>
      <c r="CY637">
        <f>AB637</f>
        <v>468.51</v>
      </c>
      <c r="CZ637">
        <f>AF637</f>
        <v>65.709999999999994</v>
      </c>
      <c r="DA637">
        <f>AJ637</f>
        <v>7.13</v>
      </c>
      <c r="DB637">
        <v>0</v>
      </c>
    </row>
    <row r="638" spans="1:106" x14ac:dyDescent="0.2">
      <c r="A638">
        <f>ROW(Source!A281)</f>
        <v>281</v>
      </c>
      <c r="B638">
        <v>16688586</v>
      </c>
      <c r="C638">
        <v>16690062</v>
      </c>
      <c r="D638">
        <v>15167588</v>
      </c>
      <c r="E638">
        <v>1</v>
      </c>
      <c r="F638">
        <v>1</v>
      </c>
      <c r="G638">
        <v>1</v>
      </c>
      <c r="H638">
        <v>3</v>
      </c>
      <c r="I638" t="s">
        <v>1290</v>
      </c>
      <c r="J638" t="s">
        <v>1291</v>
      </c>
      <c r="K638" t="s">
        <v>1292</v>
      </c>
      <c r="L638">
        <v>1346</v>
      </c>
      <c r="N638">
        <v>1009</v>
      </c>
      <c r="O638" t="s">
        <v>90</v>
      </c>
      <c r="P638" t="s">
        <v>90</v>
      </c>
      <c r="Q638">
        <v>1</v>
      </c>
      <c r="W638">
        <v>0</v>
      </c>
      <c r="X638">
        <v>-1088866022</v>
      </c>
      <c r="Y638">
        <v>0.11</v>
      </c>
      <c r="AA638">
        <v>216.75</v>
      </c>
      <c r="AB638">
        <v>0</v>
      </c>
      <c r="AC638">
        <v>0</v>
      </c>
      <c r="AD638">
        <v>0</v>
      </c>
      <c r="AE638">
        <v>30.4</v>
      </c>
      <c r="AF638">
        <v>0</v>
      </c>
      <c r="AG638">
        <v>0</v>
      </c>
      <c r="AH638">
        <v>0</v>
      </c>
      <c r="AI638">
        <v>7.13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0.11</v>
      </c>
      <c r="AU638" t="s">
        <v>6</v>
      </c>
      <c r="AV638">
        <v>0</v>
      </c>
      <c r="AW638">
        <v>2</v>
      </c>
      <c r="AX638">
        <v>16690076</v>
      </c>
      <c r="AY638">
        <v>1</v>
      </c>
      <c r="AZ638">
        <v>0</v>
      </c>
      <c r="BA638">
        <v>608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Y638*Source!I281</f>
        <v>1.32E-2</v>
      </c>
      <c r="CY638">
        <f t="shared" ref="CY638:CY644" si="57">AA638</f>
        <v>216.75</v>
      </c>
      <c r="CZ638">
        <f t="shared" ref="CZ638:CZ644" si="58">AE638</f>
        <v>30.4</v>
      </c>
      <c r="DA638">
        <f t="shared" ref="DA638:DA644" si="59">AI638</f>
        <v>7.13</v>
      </c>
      <c r="DB638">
        <v>0</v>
      </c>
    </row>
    <row r="639" spans="1:106" x14ac:dyDescent="0.2">
      <c r="A639">
        <f>ROW(Source!A281)</f>
        <v>281</v>
      </c>
      <c r="B639">
        <v>16688586</v>
      </c>
      <c r="C639">
        <v>16690062</v>
      </c>
      <c r="D639">
        <v>15170074</v>
      </c>
      <c r="E639">
        <v>1</v>
      </c>
      <c r="F639">
        <v>1</v>
      </c>
      <c r="G639">
        <v>1</v>
      </c>
      <c r="H639">
        <v>3</v>
      </c>
      <c r="I639" t="s">
        <v>1311</v>
      </c>
      <c r="J639" t="s">
        <v>1312</v>
      </c>
      <c r="K639" t="s">
        <v>1313</v>
      </c>
      <c r="L639">
        <v>1355</v>
      </c>
      <c r="N639">
        <v>1010</v>
      </c>
      <c r="O639" t="s">
        <v>250</v>
      </c>
      <c r="P639" t="s">
        <v>250</v>
      </c>
      <c r="Q639">
        <v>100</v>
      </c>
      <c r="W639">
        <v>0</v>
      </c>
      <c r="X639">
        <v>1794244060</v>
      </c>
      <c r="Y639">
        <v>1.02</v>
      </c>
      <c r="AA639">
        <v>613.17999999999995</v>
      </c>
      <c r="AB639">
        <v>0</v>
      </c>
      <c r="AC639">
        <v>0</v>
      </c>
      <c r="AD639">
        <v>0</v>
      </c>
      <c r="AE639">
        <v>86</v>
      </c>
      <c r="AF639">
        <v>0</v>
      </c>
      <c r="AG639">
        <v>0</v>
      </c>
      <c r="AH639">
        <v>0</v>
      </c>
      <c r="AI639">
        <v>7.13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1.02</v>
      </c>
      <c r="AU639" t="s">
        <v>6</v>
      </c>
      <c r="AV639">
        <v>0</v>
      </c>
      <c r="AW639">
        <v>2</v>
      </c>
      <c r="AX639">
        <v>16690077</v>
      </c>
      <c r="AY639">
        <v>1</v>
      </c>
      <c r="AZ639">
        <v>0</v>
      </c>
      <c r="BA639">
        <v>609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Y639*Source!I281</f>
        <v>0.12239999999999999</v>
      </c>
      <c r="CY639">
        <f t="shared" si="57"/>
        <v>613.17999999999995</v>
      </c>
      <c r="CZ639">
        <f t="shared" si="58"/>
        <v>86</v>
      </c>
      <c r="DA639">
        <f t="shared" si="59"/>
        <v>7.13</v>
      </c>
      <c r="DB639">
        <v>0</v>
      </c>
    </row>
    <row r="640" spans="1:106" x14ac:dyDescent="0.2">
      <c r="A640">
        <f>ROW(Source!A281)</f>
        <v>281</v>
      </c>
      <c r="B640">
        <v>16688586</v>
      </c>
      <c r="C640">
        <v>16690062</v>
      </c>
      <c r="D640">
        <v>15170434</v>
      </c>
      <c r="E640">
        <v>1</v>
      </c>
      <c r="F640">
        <v>1</v>
      </c>
      <c r="G640">
        <v>1</v>
      </c>
      <c r="H640">
        <v>3</v>
      </c>
      <c r="I640" t="s">
        <v>1335</v>
      </c>
      <c r="J640" t="s">
        <v>1336</v>
      </c>
      <c r="K640" t="s">
        <v>1337</v>
      </c>
      <c r="L640">
        <v>1348</v>
      </c>
      <c r="N640">
        <v>1009</v>
      </c>
      <c r="O640" t="s">
        <v>86</v>
      </c>
      <c r="P640" t="s">
        <v>86</v>
      </c>
      <c r="Q640">
        <v>1000</v>
      </c>
      <c r="W640">
        <v>0</v>
      </c>
      <c r="X640">
        <v>797358079</v>
      </c>
      <c r="Y640">
        <v>1.6000000000000001E-4</v>
      </c>
      <c r="AA640">
        <v>212474</v>
      </c>
      <c r="AB640">
        <v>0</v>
      </c>
      <c r="AC640">
        <v>0</v>
      </c>
      <c r="AD640">
        <v>0</v>
      </c>
      <c r="AE640">
        <v>29800</v>
      </c>
      <c r="AF640">
        <v>0</v>
      </c>
      <c r="AG640">
        <v>0</v>
      </c>
      <c r="AH640">
        <v>0</v>
      </c>
      <c r="AI640">
        <v>7.13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1.6000000000000001E-4</v>
      </c>
      <c r="AU640" t="s">
        <v>6</v>
      </c>
      <c r="AV640">
        <v>0</v>
      </c>
      <c r="AW640">
        <v>2</v>
      </c>
      <c r="AX640">
        <v>16690078</v>
      </c>
      <c r="AY640">
        <v>1</v>
      </c>
      <c r="AZ640">
        <v>0</v>
      </c>
      <c r="BA640">
        <v>610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Y640*Source!I281</f>
        <v>1.9200000000000003E-5</v>
      </c>
      <c r="CY640">
        <f t="shared" si="57"/>
        <v>212474</v>
      </c>
      <c r="CZ640">
        <f t="shared" si="58"/>
        <v>29800</v>
      </c>
      <c r="DA640">
        <f t="shared" si="59"/>
        <v>7.13</v>
      </c>
      <c r="DB640">
        <v>0</v>
      </c>
    </row>
    <row r="641" spans="1:106" x14ac:dyDescent="0.2">
      <c r="A641">
        <f>ROW(Source!A281)</f>
        <v>281</v>
      </c>
      <c r="B641">
        <v>16688586</v>
      </c>
      <c r="C641">
        <v>16690062</v>
      </c>
      <c r="D641">
        <v>15170438</v>
      </c>
      <c r="E641">
        <v>1</v>
      </c>
      <c r="F641">
        <v>1</v>
      </c>
      <c r="G641">
        <v>1</v>
      </c>
      <c r="H641">
        <v>3</v>
      </c>
      <c r="I641" t="s">
        <v>1338</v>
      </c>
      <c r="J641" t="s">
        <v>1339</v>
      </c>
      <c r="K641" t="s">
        <v>1340</v>
      </c>
      <c r="L641">
        <v>1348</v>
      </c>
      <c r="N641">
        <v>1009</v>
      </c>
      <c r="O641" t="s">
        <v>86</v>
      </c>
      <c r="P641" t="s">
        <v>86</v>
      </c>
      <c r="Q641">
        <v>1000</v>
      </c>
      <c r="W641">
        <v>0</v>
      </c>
      <c r="X641">
        <v>-1755229539</v>
      </c>
      <c r="Y641">
        <v>2.9999999999999997E-4</v>
      </c>
      <c r="AA641">
        <v>88625.9</v>
      </c>
      <c r="AB641">
        <v>0</v>
      </c>
      <c r="AC641">
        <v>0</v>
      </c>
      <c r="AD641">
        <v>0</v>
      </c>
      <c r="AE641">
        <v>12430</v>
      </c>
      <c r="AF641">
        <v>0</v>
      </c>
      <c r="AG641">
        <v>0</v>
      </c>
      <c r="AH641">
        <v>0</v>
      </c>
      <c r="AI641">
        <v>7.13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2.9999999999999997E-4</v>
      </c>
      <c r="AU641" t="s">
        <v>6</v>
      </c>
      <c r="AV641">
        <v>0</v>
      </c>
      <c r="AW641">
        <v>2</v>
      </c>
      <c r="AX641">
        <v>16690079</v>
      </c>
      <c r="AY641">
        <v>1</v>
      </c>
      <c r="AZ641">
        <v>0</v>
      </c>
      <c r="BA641">
        <v>611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Y641*Source!I281</f>
        <v>3.5999999999999994E-5</v>
      </c>
      <c r="CY641">
        <f t="shared" si="57"/>
        <v>88625.9</v>
      </c>
      <c r="CZ641">
        <f t="shared" si="58"/>
        <v>12430</v>
      </c>
      <c r="DA641">
        <f t="shared" si="59"/>
        <v>7.13</v>
      </c>
      <c r="DB641">
        <v>0</v>
      </c>
    </row>
    <row r="642" spans="1:106" x14ac:dyDescent="0.2">
      <c r="A642">
        <f>ROW(Source!A281)</f>
        <v>281</v>
      </c>
      <c r="B642">
        <v>16688586</v>
      </c>
      <c r="C642">
        <v>16690062</v>
      </c>
      <c r="D642">
        <v>0</v>
      </c>
      <c r="E642">
        <v>0</v>
      </c>
      <c r="F642">
        <v>1</v>
      </c>
      <c r="G642">
        <v>1</v>
      </c>
      <c r="H642">
        <v>3</v>
      </c>
      <c r="I642" t="s">
        <v>488</v>
      </c>
      <c r="J642" t="s">
        <v>490</v>
      </c>
      <c r="K642" t="s">
        <v>489</v>
      </c>
      <c r="L642">
        <v>1355</v>
      </c>
      <c r="N642">
        <v>1010</v>
      </c>
      <c r="O642" t="s">
        <v>250</v>
      </c>
      <c r="P642" t="s">
        <v>250</v>
      </c>
      <c r="Q642">
        <v>100</v>
      </c>
      <c r="W642">
        <v>0</v>
      </c>
      <c r="X642">
        <v>1897378176</v>
      </c>
      <c r="Y642">
        <v>0.66666700000000001</v>
      </c>
      <c r="AA642">
        <v>5233.42</v>
      </c>
      <c r="AB642">
        <v>0</v>
      </c>
      <c r="AC642">
        <v>0</v>
      </c>
      <c r="AD642">
        <v>0</v>
      </c>
      <c r="AE642">
        <v>734</v>
      </c>
      <c r="AF642">
        <v>0</v>
      </c>
      <c r="AG642">
        <v>0</v>
      </c>
      <c r="AH642">
        <v>0</v>
      </c>
      <c r="AI642">
        <v>7.13</v>
      </c>
      <c r="AJ642">
        <v>1</v>
      </c>
      <c r="AK642">
        <v>1</v>
      </c>
      <c r="AL642">
        <v>1</v>
      </c>
      <c r="AN642">
        <v>0</v>
      </c>
      <c r="AO642">
        <v>0</v>
      </c>
      <c r="AP642">
        <v>0</v>
      </c>
      <c r="AQ642">
        <v>0</v>
      </c>
      <c r="AR642">
        <v>0</v>
      </c>
      <c r="AS642" t="s">
        <v>6</v>
      </c>
      <c r="AT642">
        <v>0.66666700000000001</v>
      </c>
      <c r="AU642" t="s">
        <v>6</v>
      </c>
      <c r="AV642">
        <v>0</v>
      </c>
      <c r="AW642">
        <v>1</v>
      </c>
      <c r="AX642">
        <v>-1</v>
      </c>
      <c r="AY642">
        <v>0</v>
      </c>
      <c r="AZ642">
        <v>0</v>
      </c>
      <c r="BA642" t="s">
        <v>6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Y642*Source!I281</f>
        <v>8.0000039999999994E-2</v>
      </c>
      <c r="CY642">
        <f t="shared" si="57"/>
        <v>5233.42</v>
      </c>
      <c r="CZ642">
        <f t="shared" si="58"/>
        <v>734</v>
      </c>
      <c r="DA642">
        <f t="shared" si="59"/>
        <v>7.13</v>
      </c>
      <c r="DB642">
        <v>0</v>
      </c>
    </row>
    <row r="643" spans="1:106" x14ac:dyDescent="0.2">
      <c r="A643">
        <f>ROW(Source!A281)</f>
        <v>281</v>
      </c>
      <c r="B643">
        <v>16688586</v>
      </c>
      <c r="C643">
        <v>16690062</v>
      </c>
      <c r="D643">
        <v>0</v>
      </c>
      <c r="E643">
        <v>0</v>
      </c>
      <c r="F643">
        <v>1</v>
      </c>
      <c r="G643">
        <v>1</v>
      </c>
      <c r="H643">
        <v>3</v>
      </c>
      <c r="I643" t="s">
        <v>492</v>
      </c>
      <c r="J643" t="s">
        <v>494</v>
      </c>
      <c r="K643" t="s">
        <v>493</v>
      </c>
      <c r="L643">
        <v>1355</v>
      </c>
      <c r="N643">
        <v>1010</v>
      </c>
      <c r="O643" t="s">
        <v>250</v>
      </c>
      <c r="P643" t="s">
        <v>250</v>
      </c>
      <c r="Q643">
        <v>100</v>
      </c>
      <c r="W643">
        <v>0</v>
      </c>
      <c r="X643">
        <v>1193227832</v>
      </c>
      <c r="Y643">
        <v>0.33333299999999999</v>
      </c>
      <c r="AA643">
        <v>14138.79</v>
      </c>
      <c r="AB643">
        <v>0</v>
      </c>
      <c r="AC643">
        <v>0</v>
      </c>
      <c r="AD643">
        <v>0</v>
      </c>
      <c r="AE643">
        <v>1983</v>
      </c>
      <c r="AF643">
        <v>0</v>
      </c>
      <c r="AG643">
        <v>0</v>
      </c>
      <c r="AH643">
        <v>0</v>
      </c>
      <c r="AI643">
        <v>7.13</v>
      </c>
      <c r="AJ643">
        <v>1</v>
      </c>
      <c r="AK643">
        <v>1</v>
      </c>
      <c r="AL643">
        <v>1</v>
      </c>
      <c r="AN643">
        <v>0</v>
      </c>
      <c r="AO643">
        <v>0</v>
      </c>
      <c r="AP643">
        <v>0</v>
      </c>
      <c r="AQ643">
        <v>0</v>
      </c>
      <c r="AR643">
        <v>0</v>
      </c>
      <c r="AS643" t="s">
        <v>6</v>
      </c>
      <c r="AT643">
        <v>0.33333299999999999</v>
      </c>
      <c r="AU643" t="s">
        <v>6</v>
      </c>
      <c r="AV643">
        <v>0</v>
      </c>
      <c r="AW643">
        <v>1</v>
      </c>
      <c r="AX643">
        <v>-1</v>
      </c>
      <c r="AY643">
        <v>0</v>
      </c>
      <c r="AZ643">
        <v>0</v>
      </c>
      <c r="BA643" t="s">
        <v>6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Y643*Source!I281</f>
        <v>3.9999959999999994E-2</v>
      </c>
      <c r="CY643">
        <f t="shared" si="57"/>
        <v>14138.79</v>
      </c>
      <c r="CZ643">
        <f t="shared" si="58"/>
        <v>1983</v>
      </c>
      <c r="DA643">
        <f t="shared" si="59"/>
        <v>7.13</v>
      </c>
      <c r="DB643">
        <v>0</v>
      </c>
    </row>
    <row r="644" spans="1:106" x14ac:dyDescent="0.2">
      <c r="A644">
        <f>ROW(Source!A281)</f>
        <v>281</v>
      </c>
      <c r="B644">
        <v>16688586</v>
      </c>
      <c r="C644">
        <v>16690062</v>
      </c>
      <c r="D644">
        <v>15164559</v>
      </c>
      <c r="E644">
        <v>17</v>
      </c>
      <c r="F644">
        <v>1</v>
      </c>
      <c r="G644">
        <v>1</v>
      </c>
      <c r="H644">
        <v>3</v>
      </c>
      <c r="I644" t="s">
        <v>1299</v>
      </c>
      <c r="J644" t="s">
        <v>6</v>
      </c>
      <c r="K644" t="s">
        <v>1300</v>
      </c>
      <c r="L644">
        <v>1374</v>
      </c>
      <c r="N644">
        <v>1013</v>
      </c>
      <c r="O644" t="s">
        <v>1301</v>
      </c>
      <c r="P644" t="s">
        <v>1301</v>
      </c>
      <c r="Q644">
        <v>1</v>
      </c>
      <c r="W644">
        <v>0</v>
      </c>
      <c r="X644">
        <v>-1731369543</v>
      </c>
      <c r="Y644">
        <v>6.86</v>
      </c>
      <c r="AA644">
        <v>1</v>
      </c>
      <c r="AB644">
        <v>0</v>
      </c>
      <c r="AC644">
        <v>0</v>
      </c>
      <c r="AD644">
        <v>0</v>
      </c>
      <c r="AE644">
        <v>1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6</v>
      </c>
      <c r="AT644">
        <v>6.86</v>
      </c>
      <c r="AU644" t="s">
        <v>6</v>
      </c>
      <c r="AV644">
        <v>0</v>
      </c>
      <c r="AW644">
        <v>2</v>
      </c>
      <c r="AX644">
        <v>16690080</v>
      </c>
      <c r="AY644">
        <v>1</v>
      </c>
      <c r="AZ644">
        <v>0</v>
      </c>
      <c r="BA644">
        <v>612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Y644*Source!I281</f>
        <v>0.82320000000000004</v>
      </c>
      <c r="CY644">
        <f t="shared" si="57"/>
        <v>1</v>
      </c>
      <c r="CZ644">
        <f t="shared" si="58"/>
        <v>1</v>
      </c>
      <c r="DA644">
        <f t="shared" si="59"/>
        <v>1</v>
      </c>
      <c r="DB644">
        <v>0</v>
      </c>
    </row>
    <row r="645" spans="1:106" x14ac:dyDescent="0.2">
      <c r="A645">
        <f>ROW(Source!A286)</f>
        <v>286</v>
      </c>
      <c r="B645">
        <v>16688585</v>
      </c>
      <c r="C645">
        <v>16689205</v>
      </c>
      <c r="D645">
        <v>15435721</v>
      </c>
      <c r="E645">
        <v>1</v>
      </c>
      <c r="F645">
        <v>1</v>
      </c>
      <c r="G645">
        <v>1</v>
      </c>
      <c r="H645">
        <v>1</v>
      </c>
      <c r="I645" t="s">
        <v>1236</v>
      </c>
      <c r="J645" t="s">
        <v>6</v>
      </c>
      <c r="K645" t="s">
        <v>1237</v>
      </c>
      <c r="L645">
        <v>1191</v>
      </c>
      <c r="N645">
        <v>1013</v>
      </c>
      <c r="O645" t="s">
        <v>1090</v>
      </c>
      <c r="P645" t="s">
        <v>1090</v>
      </c>
      <c r="Q645">
        <v>1</v>
      </c>
      <c r="W645">
        <v>0</v>
      </c>
      <c r="X645">
        <v>1983201532</v>
      </c>
      <c r="Y645">
        <v>16.29</v>
      </c>
      <c r="AA645">
        <v>0</v>
      </c>
      <c r="AB645">
        <v>0</v>
      </c>
      <c r="AC645">
        <v>0</v>
      </c>
      <c r="AD645">
        <v>9.51</v>
      </c>
      <c r="AE645">
        <v>0</v>
      </c>
      <c r="AF645">
        <v>0</v>
      </c>
      <c r="AG645">
        <v>0</v>
      </c>
      <c r="AH645">
        <v>9.51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16.29</v>
      </c>
      <c r="AU645" t="s">
        <v>6</v>
      </c>
      <c r="AV645">
        <v>1</v>
      </c>
      <c r="AW645">
        <v>2</v>
      </c>
      <c r="AX645">
        <v>16689213</v>
      </c>
      <c r="AY645">
        <v>1</v>
      </c>
      <c r="AZ645">
        <v>0</v>
      </c>
      <c r="BA645">
        <v>613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Y645*Source!I286</f>
        <v>26.878499999999995</v>
      </c>
      <c r="CY645">
        <f>AD645</f>
        <v>9.51</v>
      </c>
      <c r="CZ645">
        <f>AH645</f>
        <v>9.51</v>
      </c>
      <c r="DA645">
        <f>AL645</f>
        <v>1</v>
      </c>
      <c r="DB645">
        <v>0</v>
      </c>
    </row>
    <row r="646" spans="1:106" x14ac:dyDescent="0.2">
      <c r="A646">
        <f>ROW(Source!A286)</f>
        <v>286</v>
      </c>
      <c r="B646">
        <v>16688585</v>
      </c>
      <c r="C646">
        <v>16689205</v>
      </c>
      <c r="D646">
        <v>15430395</v>
      </c>
      <c r="E646">
        <v>1</v>
      </c>
      <c r="F646">
        <v>1</v>
      </c>
      <c r="G646">
        <v>1</v>
      </c>
      <c r="H646">
        <v>1</v>
      </c>
      <c r="I646" t="s">
        <v>1091</v>
      </c>
      <c r="J646" t="s">
        <v>6</v>
      </c>
      <c r="K646" t="s">
        <v>1092</v>
      </c>
      <c r="L646">
        <v>1191</v>
      </c>
      <c r="N646">
        <v>1013</v>
      </c>
      <c r="O646" t="s">
        <v>1090</v>
      </c>
      <c r="P646" t="s">
        <v>1090</v>
      </c>
      <c r="Q646">
        <v>1</v>
      </c>
      <c r="W646">
        <v>0</v>
      </c>
      <c r="X646">
        <v>-1417349443</v>
      </c>
      <c r="Y646">
        <v>0.01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0.01</v>
      </c>
      <c r="AU646" t="s">
        <v>6</v>
      </c>
      <c r="AV646">
        <v>2</v>
      </c>
      <c r="AW646">
        <v>2</v>
      </c>
      <c r="AX646">
        <v>16689214</v>
      </c>
      <c r="AY646">
        <v>1</v>
      </c>
      <c r="AZ646">
        <v>0</v>
      </c>
      <c r="BA646">
        <v>614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Y646*Source!I286</f>
        <v>1.6500000000000001E-2</v>
      </c>
      <c r="CY646">
        <f>AD646</f>
        <v>0</v>
      </c>
      <c r="CZ646">
        <f>AH646</f>
        <v>0</v>
      </c>
      <c r="DA646">
        <f>AL646</f>
        <v>1</v>
      </c>
      <c r="DB646">
        <v>0</v>
      </c>
    </row>
    <row r="647" spans="1:106" x14ac:dyDescent="0.2">
      <c r="A647">
        <f>ROW(Source!A286)</f>
        <v>286</v>
      </c>
      <c r="B647">
        <v>16688585</v>
      </c>
      <c r="C647">
        <v>16689205</v>
      </c>
      <c r="D647">
        <v>15247974</v>
      </c>
      <c r="E647">
        <v>1</v>
      </c>
      <c r="F647">
        <v>1</v>
      </c>
      <c r="G647">
        <v>1</v>
      </c>
      <c r="H647">
        <v>2</v>
      </c>
      <c r="I647" t="s">
        <v>1093</v>
      </c>
      <c r="J647" t="s">
        <v>1094</v>
      </c>
      <c r="K647" t="s">
        <v>1095</v>
      </c>
      <c r="L647">
        <v>1368</v>
      </c>
      <c r="N647">
        <v>1011</v>
      </c>
      <c r="O647" t="s">
        <v>1096</v>
      </c>
      <c r="P647" t="s">
        <v>1096</v>
      </c>
      <c r="Q647">
        <v>1</v>
      </c>
      <c r="W647">
        <v>0</v>
      </c>
      <c r="X647">
        <v>1188625873</v>
      </c>
      <c r="Y647">
        <v>0.01</v>
      </c>
      <c r="AA647">
        <v>0</v>
      </c>
      <c r="AB647">
        <v>31.26</v>
      </c>
      <c r="AC647">
        <v>13.5</v>
      </c>
      <c r="AD647">
        <v>0</v>
      </c>
      <c r="AE647">
        <v>0</v>
      </c>
      <c r="AF647">
        <v>31.26</v>
      </c>
      <c r="AG647">
        <v>13.5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0.01</v>
      </c>
      <c r="AU647" t="s">
        <v>6</v>
      </c>
      <c r="AV647">
        <v>0</v>
      </c>
      <c r="AW647">
        <v>2</v>
      </c>
      <c r="AX647">
        <v>16689215</v>
      </c>
      <c r="AY647">
        <v>1</v>
      </c>
      <c r="AZ647">
        <v>0</v>
      </c>
      <c r="BA647">
        <v>615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Y647*Source!I286</f>
        <v>1.6500000000000001E-2</v>
      </c>
      <c r="CY647">
        <f>AB647</f>
        <v>31.26</v>
      </c>
      <c r="CZ647">
        <f>AF647</f>
        <v>31.26</v>
      </c>
      <c r="DA647">
        <f>AJ647</f>
        <v>1</v>
      </c>
      <c r="DB647">
        <v>0</v>
      </c>
    </row>
    <row r="648" spans="1:106" x14ac:dyDescent="0.2">
      <c r="A648">
        <f>ROW(Source!A286)</f>
        <v>286</v>
      </c>
      <c r="B648">
        <v>16688585</v>
      </c>
      <c r="C648">
        <v>16689205</v>
      </c>
      <c r="D648">
        <v>15170076</v>
      </c>
      <c r="E648">
        <v>1</v>
      </c>
      <c r="F648">
        <v>1</v>
      </c>
      <c r="G648">
        <v>1</v>
      </c>
      <c r="H648">
        <v>3</v>
      </c>
      <c r="I648" t="s">
        <v>1341</v>
      </c>
      <c r="J648" t="s">
        <v>1342</v>
      </c>
      <c r="K648" t="s">
        <v>1343</v>
      </c>
      <c r="L648">
        <v>1356</v>
      </c>
      <c r="N648">
        <v>1010</v>
      </c>
      <c r="O648" t="s">
        <v>215</v>
      </c>
      <c r="P648" t="s">
        <v>215</v>
      </c>
      <c r="Q648">
        <v>1000</v>
      </c>
      <c r="W648">
        <v>0</v>
      </c>
      <c r="X648">
        <v>1975348994</v>
      </c>
      <c r="Y648">
        <v>0.2</v>
      </c>
      <c r="AA648">
        <v>180</v>
      </c>
      <c r="AB648">
        <v>0</v>
      </c>
      <c r="AC648">
        <v>0</v>
      </c>
      <c r="AD648">
        <v>0</v>
      </c>
      <c r="AE648">
        <v>180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0.2</v>
      </c>
      <c r="AU648" t="s">
        <v>6</v>
      </c>
      <c r="AV648">
        <v>0</v>
      </c>
      <c r="AW648">
        <v>2</v>
      </c>
      <c r="AX648">
        <v>16689216</v>
      </c>
      <c r="AY648">
        <v>1</v>
      </c>
      <c r="AZ648">
        <v>0</v>
      </c>
      <c r="BA648">
        <v>616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Y648*Source!I286</f>
        <v>0.33</v>
      </c>
      <c r="CY648">
        <f>AA648</f>
        <v>180</v>
      </c>
      <c r="CZ648">
        <f>AE648</f>
        <v>180</v>
      </c>
      <c r="DA648">
        <f>AI648</f>
        <v>1</v>
      </c>
      <c r="DB648">
        <v>0</v>
      </c>
    </row>
    <row r="649" spans="1:106" x14ac:dyDescent="0.2">
      <c r="A649">
        <f>ROW(Source!A286)</f>
        <v>286</v>
      </c>
      <c r="B649">
        <v>16688585</v>
      </c>
      <c r="C649">
        <v>16689205</v>
      </c>
      <c r="D649">
        <v>15170438</v>
      </c>
      <c r="E649">
        <v>1</v>
      </c>
      <c r="F649">
        <v>1</v>
      </c>
      <c r="G649">
        <v>1</v>
      </c>
      <c r="H649">
        <v>3</v>
      </c>
      <c r="I649" t="s">
        <v>1338</v>
      </c>
      <c r="J649" t="s">
        <v>1339</v>
      </c>
      <c r="K649" t="s">
        <v>1340</v>
      </c>
      <c r="L649">
        <v>1348</v>
      </c>
      <c r="N649">
        <v>1009</v>
      </c>
      <c r="O649" t="s">
        <v>86</v>
      </c>
      <c r="P649" t="s">
        <v>86</v>
      </c>
      <c r="Q649">
        <v>1000</v>
      </c>
      <c r="W649">
        <v>0</v>
      </c>
      <c r="X649">
        <v>-1755229539</v>
      </c>
      <c r="Y649">
        <v>1E-3</v>
      </c>
      <c r="AA649">
        <v>12430</v>
      </c>
      <c r="AB649">
        <v>0</v>
      </c>
      <c r="AC649">
        <v>0</v>
      </c>
      <c r="AD649">
        <v>0</v>
      </c>
      <c r="AE649">
        <v>12430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1E-3</v>
      </c>
      <c r="AU649" t="s">
        <v>6</v>
      </c>
      <c r="AV649">
        <v>0</v>
      </c>
      <c r="AW649">
        <v>2</v>
      </c>
      <c r="AX649">
        <v>16689217</v>
      </c>
      <c r="AY649">
        <v>1</v>
      </c>
      <c r="AZ649">
        <v>0</v>
      </c>
      <c r="BA649">
        <v>617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Y649*Source!I286</f>
        <v>1.65E-3</v>
      </c>
      <c r="CY649">
        <f>AA649</f>
        <v>12430</v>
      </c>
      <c r="CZ649">
        <f>AE649</f>
        <v>12430</v>
      </c>
      <c r="DA649">
        <f>AI649</f>
        <v>1</v>
      </c>
      <c r="DB649">
        <v>0</v>
      </c>
    </row>
    <row r="650" spans="1:106" x14ac:dyDescent="0.2">
      <c r="A650">
        <f>ROW(Source!A286)</f>
        <v>286</v>
      </c>
      <c r="B650">
        <v>16688585</v>
      </c>
      <c r="C650">
        <v>16689205</v>
      </c>
      <c r="D650">
        <v>15218452</v>
      </c>
      <c r="E650">
        <v>1</v>
      </c>
      <c r="F650">
        <v>1</v>
      </c>
      <c r="G650">
        <v>1</v>
      </c>
      <c r="H650">
        <v>3</v>
      </c>
      <c r="I650" t="s">
        <v>504</v>
      </c>
      <c r="J650" t="s">
        <v>506</v>
      </c>
      <c r="K650" t="s">
        <v>505</v>
      </c>
      <c r="L650">
        <v>1308</v>
      </c>
      <c r="N650">
        <v>1003</v>
      </c>
      <c r="O650" t="s">
        <v>53</v>
      </c>
      <c r="P650" t="s">
        <v>53</v>
      </c>
      <c r="Q650">
        <v>100</v>
      </c>
      <c r="W650">
        <v>0</v>
      </c>
      <c r="X650">
        <v>-2058712026</v>
      </c>
      <c r="Y650">
        <v>0.72727299999999995</v>
      </c>
      <c r="AA650">
        <v>119</v>
      </c>
      <c r="AB650">
        <v>0</v>
      </c>
      <c r="AC650">
        <v>0</v>
      </c>
      <c r="AD650">
        <v>0</v>
      </c>
      <c r="AE650">
        <v>119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0</v>
      </c>
      <c r="AP650">
        <v>0</v>
      </c>
      <c r="AQ650">
        <v>0</v>
      </c>
      <c r="AR650">
        <v>0</v>
      </c>
      <c r="AS650" t="s">
        <v>6</v>
      </c>
      <c r="AT650">
        <v>0.72727299999999995</v>
      </c>
      <c r="AU650" t="s">
        <v>6</v>
      </c>
      <c r="AV650">
        <v>0</v>
      </c>
      <c r="AW650">
        <v>1</v>
      </c>
      <c r="AX650">
        <v>-1</v>
      </c>
      <c r="AY650">
        <v>0</v>
      </c>
      <c r="AZ650">
        <v>0</v>
      </c>
      <c r="BA650" t="s">
        <v>6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Y650*Source!I286</f>
        <v>1.2000004499999999</v>
      </c>
      <c r="CY650">
        <f>AA650</f>
        <v>119</v>
      </c>
      <c r="CZ650">
        <f>AE650</f>
        <v>119</v>
      </c>
      <c r="DA650">
        <f>AI650</f>
        <v>1</v>
      </c>
      <c r="DB650">
        <v>0</v>
      </c>
    </row>
    <row r="651" spans="1:106" x14ac:dyDescent="0.2">
      <c r="A651">
        <f>ROW(Source!A286)</f>
        <v>286</v>
      </c>
      <c r="B651">
        <v>16688585</v>
      </c>
      <c r="C651">
        <v>16689205</v>
      </c>
      <c r="D651">
        <v>15218456</v>
      </c>
      <c r="E651">
        <v>1</v>
      </c>
      <c r="F651">
        <v>1</v>
      </c>
      <c r="G651">
        <v>1</v>
      </c>
      <c r="H651">
        <v>3</v>
      </c>
      <c r="I651" t="s">
        <v>500</v>
      </c>
      <c r="J651" t="s">
        <v>502</v>
      </c>
      <c r="K651" t="s">
        <v>501</v>
      </c>
      <c r="L651">
        <v>1308</v>
      </c>
      <c r="N651">
        <v>1003</v>
      </c>
      <c r="O651" t="s">
        <v>53</v>
      </c>
      <c r="P651" t="s">
        <v>53</v>
      </c>
      <c r="Q651">
        <v>100</v>
      </c>
      <c r="W651">
        <v>0</v>
      </c>
      <c r="X651">
        <v>-332589098</v>
      </c>
      <c r="Y651">
        <v>0.272727</v>
      </c>
      <c r="AA651">
        <v>330</v>
      </c>
      <c r="AB651">
        <v>0</v>
      </c>
      <c r="AC651">
        <v>0</v>
      </c>
      <c r="AD651">
        <v>0</v>
      </c>
      <c r="AE651">
        <v>330</v>
      </c>
      <c r="AF651">
        <v>0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6</v>
      </c>
      <c r="AT651">
        <v>0.272727</v>
      </c>
      <c r="AU651" t="s">
        <v>6</v>
      </c>
      <c r="AV651">
        <v>0</v>
      </c>
      <c r="AW651">
        <v>1</v>
      </c>
      <c r="AX651">
        <v>-1</v>
      </c>
      <c r="AY651">
        <v>0</v>
      </c>
      <c r="AZ651">
        <v>0</v>
      </c>
      <c r="BA651" t="s">
        <v>6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Y651*Source!I286</f>
        <v>0.44999954999999997</v>
      </c>
      <c r="CY651">
        <f>AA651</f>
        <v>330</v>
      </c>
      <c r="CZ651">
        <f>AE651</f>
        <v>330</v>
      </c>
      <c r="DA651">
        <f>AI651</f>
        <v>1</v>
      </c>
      <c r="DB651">
        <v>0</v>
      </c>
    </row>
    <row r="652" spans="1:106" x14ac:dyDescent="0.2">
      <c r="A652">
        <f>ROW(Source!A286)</f>
        <v>286</v>
      </c>
      <c r="B652">
        <v>16688585</v>
      </c>
      <c r="C652">
        <v>16689205</v>
      </c>
      <c r="D652">
        <v>15164559</v>
      </c>
      <c r="E652">
        <v>17</v>
      </c>
      <c r="F652">
        <v>1</v>
      </c>
      <c r="G652">
        <v>1</v>
      </c>
      <c r="H652">
        <v>3</v>
      </c>
      <c r="I652" t="s">
        <v>1299</v>
      </c>
      <c r="J652" t="s">
        <v>6</v>
      </c>
      <c r="K652" t="s">
        <v>1300</v>
      </c>
      <c r="L652">
        <v>1374</v>
      </c>
      <c r="N652">
        <v>1013</v>
      </c>
      <c r="O652" t="s">
        <v>1301</v>
      </c>
      <c r="P652" t="s">
        <v>1301</v>
      </c>
      <c r="Q652">
        <v>1</v>
      </c>
      <c r="W652">
        <v>0</v>
      </c>
      <c r="X652">
        <v>-1731369543</v>
      </c>
      <c r="Y652">
        <v>3.1</v>
      </c>
      <c r="AA652">
        <v>1</v>
      </c>
      <c r="AB652">
        <v>0</v>
      </c>
      <c r="AC652">
        <v>0</v>
      </c>
      <c r="AD652">
        <v>0</v>
      </c>
      <c r="AE652">
        <v>1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3.1</v>
      </c>
      <c r="AU652" t="s">
        <v>6</v>
      </c>
      <c r="AV652">
        <v>0</v>
      </c>
      <c r="AW652">
        <v>2</v>
      </c>
      <c r="AX652">
        <v>16689218</v>
      </c>
      <c r="AY652">
        <v>1</v>
      </c>
      <c r="AZ652">
        <v>0</v>
      </c>
      <c r="BA652">
        <v>618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Y652*Source!I286</f>
        <v>5.1150000000000002</v>
      </c>
      <c r="CY652">
        <f>AA652</f>
        <v>1</v>
      </c>
      <c r="CZ652">
        <f>AE652</f>
        <v>1</v>
      </c>
      <c r="DA652">
        <f>AI652</f>
        <v>1</v>
      </c>
      <c r="DB652">
        <v>0</v>
      </c>
    </row>
    <row r="653" spans="1:106" x14ac:dyDescent="0.2">
      <c r="A653">
        <f>ROW(Source!A287)</f>
        <v>287</v>
      </c>
      <c r="B653">
        <v>16688586</v>
      </c>
      <c r="C653">
        <v>16689205</v>
      </c>
      <c r="D653">
        <v>15435721</v>
      </c>
      <c r="E653">
        <v>1</v>
      </c>
      <c r="F653">
        <v>1</v>
      </c>
      <c r="G653">
        <v>1</v>
      </c>
      <c r="H653">
        <v>1</v>
      </c>
      <c r="I653" t="s">
        <v>1236</v>
      </c>
      <c r="J653" t="s">
        <v>6</v>
      </c>
      <c r="K653" t="s">
        <v>1237</v>
      </c>
      <c r="L653">
        <v>1191</v>
      </c>
      <c r="N653">
        <v>1013</v>
      </c>
      <c r="O653" t="s">
        <v>1090</v>
      </c>
      <c r="P653" t="s">
        <v>1090</v>
      </c>
      <c r="Q653">
        <v>1</v>
      </c>
      <c r="W653">
        <v>0</v>
      </c>
      <c r="X653">
        <v>1983201532</v>
      </c>
      <c r="Y653">
        <v>16.29</v>
      </c>
      <c r="AA653">
        <v>0</v>
      </c>
      <c r="AB653">
        <v>0</v>
      </c>
      <c r="AC653">
        <v>0</v>
      </c>
      <c r="AD653">
        <v>67.81</v>
      </c>
      <c r="AE653">
        <v>0</v>
      </c>
      <c r="AF653">
        <v>0</v>
      </c>
      <c r="AG653">
        <v>0</v>
      </c>
      <c r="AH653">
        <v>9.51</v>
      </c>
      <c r="AI653">
        <v>1</v>
      </c>
      <c r="AJ653">
        <v>1</v>
      </c>
      <c r="AK653">
        <v>1</v>
      </c>
      <c r="AL653">
        <v>7.13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16.29</v>
      </c>
      <c r="AU653" t="s">
        <v>6</v>
      </c>
      <c r="AV653">
        <v>1</v>
      </c>
      <c r="AW653">
        <v>2</v>
      </c>
      <c r="AX653">
        <v>16689213</v>
      </c>
      <c r="AY653">
        <v>1</v>
      </c>
      <c r="AZ653">
        <v>0</v>
      </c>
      <c r="BA653">
        <v>619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Y653*Source!I287</f>
        <v>26.878499999999995</v>
      </c>
      <c r="CY653">
        <f>AD653</f>
        <v>67.81</v>
      </c>
      <c r="CZ653">
        <f>AH653</f>
        <v>9.51</v>
      </c>
      <c r="DA653">
        <f>AL653</f>
        <v>7.13</v>
      </c>
      <c r="DB653">
        <v>0</v>
      </c>
    </row>
    <row r="654" spans="1:106" x14ac:dyDescent="0.2">
      <c r="A654">
        <f>ROW(Source!A287)</f>
        <v>287</v>
      </c>
      <c r="B654">
        <v>16688586</v>
      </c>
      <c r="C654">
        <v>16689205</v>
      </c>
      <c r="D654">
        <v>15430395</v>
      </c>
      <c r="E654">
        <v>1</v>
      </c>
      <c r="F654">
        <v>1</v>
      </c>
      <c r="G654">
        <v>1</v>
      </c>
      <c r="H654">
        <v>1</v>
      </c>
      <c r="I654" t="s">
        <v>1091</v>
      </c>
      <c r="J654" t="s">
        <v>6</v>
      </c>
      <c r="K654" t="s">
        <v>1092</v>
      </c>
      <c r="L654">
        <v>1191</v>
      </c>
      <c r="N654">
        <v>1013</v>
      </c>
      <c r="O654" t="s">
        <v>1090</v>
      </c>
      <c r="P654" t="s">
        <v>1090</v>
      </c>
      <c r="Q654">
        <v>1</v>
      </c>
      <c r="W654">
        <v>0</v>
      </c>
      <c r="X654">
        <v>-1417349443</v>
      </c>
      <c r="Y654">
        <v>0.01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7.13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0.01</v>
      </c>
      <c r="AU654" t="s">
        <v>6</v>
      </c>
      <c r="AV654">
        <v>2</v>
      </c>
      <c r="AW654">
        <v>2</v>
      </c>
      <c r="AX654">
        <v>16689214</v>
      </c>
      <c r="AY654">
        <v>1</v>
      </c>
      <c r="AZ654">
        <v>0</v>
      </c>
      <c r="BA654">
        <v>620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Y654*Source!I287</f>
        <v>1.6500000000000001E-2</v>
      </c>
      <c r="CY654">
        <f>AD654</f>
        <v>0</v>
      </c>
      <c r="CZ654">
        <f>AH654</f>
        <v>0</v>
      </c>
      <c r="DA654">
        <f>AL654</f>
        <v>1</v>
      </c>
      <c r="DB654">
        <v>0</v>
      </c>
    </row>
    <row r="655" spans="1:106" x14ac:dyDescent="0.2">
      <c r="A655">
        <f>ROW(Source!A287)</f>
        <v>287</v>
      </c>
      <c r="B655">
        <v>16688586</v>
      </c>
      <c r="C655">
        <v>16689205</v>
      </c>
      <c r="D655">
        <v>15247974</v>
      </c>
      <c r="E655">
        <v>1</v>
      </c>
      <c r="F655">
        <v>1</v>
      </c>
      <c r="G655">
        <v>1</v>
      </c>
      <c r="H655">
        <v>2</v>
      </c>
      <c r="I655" t="s">
        <v>1093</v>
      </c>
      <c r="J655" t="s">
        <v>1094</v>
      </c>
      <c r="K655" t="s">
        <v>1095</v>
      </c>
      <c r="L655">
        <v>1368</v>
      </c>
      <c r="N655">
        <v>1011</v>
      </c>
      <c r="O655" t="s">
        <v>1096</v>
      </c>
      <c r="P655" t="s">
        <v>1096</v>
      </c>
      <c r="Q655">
        <v>1</v>
      </c>
      <c r="W655">
        <v>0</v>
      </c>
      <c r="X655">
        <v>1188625873</v>
      </c>
      <c r="Y655">
        <v>0.01</v>
      </c>
      <c r="AA655">
        <v>0</v>
      </c>
      <c r="AB655">
        <v>222.88</v>
      </c>
      <c r="AC655">
        <v>13.5</v>
      </c>
      <c r="AD655">
        <v>0</v>
      </c>
      <c r="AE655">
        <v>0</v>
      </c>
      <c r="AF655">
        <v>31.26</v>
      </c>
      <c r="AG655">
        <v>13.5</v>
      </c>
      <c r="AH655">
        <v>0</v>
      </c>
      <c r="AI655">
        <v>1</v>
      </c>
      <c r="AJ655">
        <v>7.13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6</v>
      </c>
      <c r="AT655">
        <v>0.01</v>
      </c>
      <c r="AU655" t="s">
        <v>6</v>
      </c>
      <c r="AV655">
        <v>0</v>
      </c>
      <c r="AW655">
        <v>2</v>
      </c>
      <c r="AX655">
        <v>16689215</v>
      </c>
      <c r="AY655">
        <v>1</v>
      </c>
      <c r="AZ655">
        <v>0</v>
      </c>
      <c r="BA655">
        <v>621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Y655*Source!I287</f>
        <v>1.6500000000000001E-2</v>
      </c>
      <c r="CY655">
        <f>AB655</f>
        <v>222.88</v>
      </c>
      <c r="CZ655">
        <f>AF655</f>
        <v>31.26</v>
      </c>
      <c r="DA655">
        <f>AJ655</f>
        <v>7.13</v>
      </c>
      <c r="DB655">
        <v>0</v>
      </c>
    </row>
    <row r="656" spans="1:106" x14ac:dyDescent="0.2">
      <c r="A656">
        <f>ROW(Source!A287)</f>
        <v>287</v>
      </c>
      <c r="B656">
        <v>16688586</v>
      </c>
      <c r="C656">
        <v>16689205</v>
      </c>
      <c r="D656">
        <v>15170076</v>
      </c>
      <c r="E656">
        <v>1</v>
      </c>
      <c r="F656">
        <v>1</v>
      </c>
      <c r="G656">
        <v>1</v>
      </c>
      <c r="H656">
        <v>3</v>
      </c>
      <c r="I656" t="s">
        <v>1341</v>
      </c>
      <c r="J656" t="s">
        <v>1342</v>
      </c>
      <c r="K656" t="s">
        <v>1343</v>
      </c>
      <c r="L656">
        <v>1356</v>
      </c>
      <c r="N656">
        <v>1010</v>
      </c>
      <c r="O656" t="s">
        <v>215</v>
      </c>
      <c r="P656" t="s">
        <v>215</v>
      </c>
      <c r="Q656">
        <v>1000</v>
      </c>
      <c r="W656">
        <v>0</v>
      </c>
      <c r="X656">
        <v>1975348994</v>
      </c>
      <c r="Y656">
        <v>0.2</v>
      </c>
      <c r="AA656">
        <v>1283.4000000000001</v>
      </c>
      <c r="AB656">
        <v>0</v>
      </c>
      <c r="AC656">
        <v>0</v>
      </c>
      <c r="AD656">
        <v>0</v>
      </c>
      <c r="AE656">
        <v>180</v>
      </c>
      <c r="AF656">
        <v>0</v>
      </c>
      <c r="AG656">
        <v>0</v>
      </c>
      <c r="AH656">
        <v>0</v>
      </c>
      <c r="AI656">
        <v>7.13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6</v>
      </c>
      <c r="AT656">
        <v>0.2</v>
      </c>
      <c r="AU656" t="s">
        <v>6</v>
      </c>
      <c r="AV656">
        <v>0</v>
      </c>
      <c r="AW656">
        <v>2</v>
      </c>
      <c r="AX656">
        <v>16689216</v>
      </c>
      <c r="AY656">
        <v>1</v>
      </c>
      <c r="AZ656">
        <v>0</v>
      </c>
      <c r="BA656">
        <v>622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Y656*Source!I287</f>
        <v>0.33</v>
      </c>
      <c r="CY656">
        <f>AA656</f>
        <v>1283.4000000000001</v>
      </c>
      <c r="CZ656">
        <f>AE656</f>
        <v>180</v>
      </c>
      <c r="DA656">
        <f>AI656</f>
        <v>7.13</v>
      </c>
      <c r="DB656">
        <v>0</v>
      </c>
    </row>
    <row r="657" spans="1:106" x14ac:dyDescent="0.2">
      <c r="A657">
        <f>ROW(Source!A287)</f>
        <v>287</v>
      </c>
      <c r="B657">
        <v>16688586</v>
      </c>
      <c r="C657">
        <v>16689205</v>
      </c>
      <c r="D657">
        <v>15170438</v>
      </c>
      <c r="E657">
        <v>1</v>
      </c>
      <c r="F657">
        <v>1</v>
      </c>
      <c r="G657">
        <v>1</v>
      </c>
      <c r="H657">
        <v>3</v>
      </c>
      <c r="I657" t="s">
        <v>1338</v>
      </c>
      <c r="J657" t="s">
        <v>1339</v>
      </c>
      <c r="K657" t="s">
        <v>1340</v>
      </c>
      <c r="L657">
        <v>1348</v>
      </c>
      <c r="N657">
        <v>1009</v>
      </c>
      <c r="O657" t="s">
        <v>86</v>
      </c>
      <c r="P657" t="s">
        <v>86</v>
      </c>
      <c r="Q657">
        <v>1000</v>
      </c>
      <c r="W657">
        <v>0</v>
      </c>
      <c r="X657">
        <v>-1755229539</v>
      </c>
      <c r="Y657">
        <v>1E-3</v>
      </c>
      <c r="AA657">
        <v>88625.9</v>
      </c>
      <c r="AB657">
        <v>0</v>
      </c>
      <c r="AC657">
        <v>0</v>
      </c>
      <c r="AD657">
        <v>0</v>
      </c>
      <c r="AE657">
        <v>12430</v>
      </c>
      <c r="AF657">
        <v>0</v>
      </c>
      <c r="AG657">
        <v>0</v>
      </c>
      <c r="AH657">
        <v>0</v>
      </c>
      <c r="AI657">
        <v>7.13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1E-3</v>
      </c>
      <c r="AU657" t="s">
        <v>6</v>
      </c>
      <c r="AV657">
        <v>0</v>
      </c>
      <c r="AW657">
        <v>2</v>
      </c>
      <c r="AX657">
        <v>16689217</v>
      </c>
      <c r="AY657">
        <v>1</v>
      </c>
      <c r="AZ657">
        <v>0</v>
      </c>
      <c r="BA657">
        <v>623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Y657*Source!I287</f>
        <v>1.65E-3</v>
      </c>
      <c r="CY657">
        <f>AA657</f>
        <v>88625.9</v>
      </c>
      <c r="CZ657">
        <f>AE657</f>
        <v>12430</v>
      </c>
      <c r="DA657">
        <f>AI657</f>
        <v>7.13</v>
      </c>
      <c r="DB657">
        <v>0</v>
      </c>
    </row>
    <row r="658" spans="1:106" x14ac:dyDescent="0.2">
      <c r="A658">
        <f>ROW(Source!A287)</f>
        <v>287</v>
      </c>
      <c r="B658">
        <v>16688586</v>
      </c>
      <c r="C658">
        <v>16689205</v>
      </c>
      <c r="D658">
        <v>15218452</v>
      </c>
      <c r="E658">
        <v>1</v>
      </c>
      <c r="F658">
        <v>1</v>
      </c>
      <c r="G658">
        <v>1</v>
      </c>
      <c r="H658">
        <v>3</v>
      </c>
      <c r="I658" t="s">
        <v>504</v>
      </c>
      <c r="J658" t="s">
        <v>506</v>
      </c>
      <c r="K658" t="s">
        <v>505</v>
      </c>
      <c r="L658">
        <v>1308</v>
      </c>
      <c r="N658">
        <v>1003</v>
      </c>
      <c r="O658" t="s">
        <v>53</v>
      </c>
      <c r="P658" t="s">
        <v>53</v>
      </c>
      <c r="Q658">
        <v>100</v>
      </c>
      <c r="W658">
        <v>0</v>
      </c>
      <c r="X658">
        <v>-2058712026</v>
      </c>
      <c r="Y658">
        <v>0.72727299999999995</v>
      </c>
      <c r="AA658">
        <v>848.47</v>
      </c>
      <c r="AB658">
        <v>0</v>
      </c>
      <c r="AC658">
        <v>0</v>
      </c>
      <c r="AD658">
        <v>0</v>
      </c>
      <c r="AE658">
        <v>119</v>
      </c>
      <c r="AF658">
        <v>0</v>
      </c>
      <c r="AG658">
        <v>0</v>
      </c>
      <c r="AH658">
        <v>0</v>
      </c>
      <c r="AI658">
        <v>7.13</v>
      </c>
      <c r="AJ658">
        <v>1</v>
      </c>
      <c r="AK658">
        <v>1</v>
      </c>
      <c r="AL658">
        <v>1</v>
      </c>
      <c r="AN658">
        <v>0</v>
      </c>
      <c r="AO658">
        <v>0</v>
      </c>
      <c r="AP658">
        <v>0</v>
      </c>
      <c r="AQ658">
        <v>0</v>
      </c>
      <c r="AR658">
        <v>0</v>
      </c>
      <c r="AS658" t="s">
        <v>6</v>
      </c>
      <c r="AT658">
        <v>0.72727299999999995</v>
      </c>
      <c r="AU658" t="s">
        <v>6</v>
      </c>
      <c r="AV658">
        <v>0</v>
      </c>
      <c r="AW658">
        <v>1</v>
      </c>
      <c r="AX658">
        <v>-1</v>
      </c>
      <c r="AY658">
        <v>0</v>
      </c>
      <c r="AZ658">
        <v>0</v>
      </c>
      <c r="BA658" t="s">
        <v>6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Y658*Source!I287</f>
        <v>1.2000004499999999</v>
      </c>
      <c r="CY658">
        <f>AA658</f>
        <v>848.47</v>
      </c>
      <c r="CZ658">
        <f>AE658</f>
        <v>119</v>
      </c>
      <c r="DA658">
        <f>AI658</f>
        <v>7.13</v>
      </c>
      <c r="DB658">
        <v>0</v>
      </c>
    </row>
    <row r="659" spans="1:106" x14ac:dyDescent="0.2">
      <c r="A659">
        <f>ROW(Source!A287)</f>
        <v>287</v>
      </c>
      <c r="B659">
        <v>16688586</v>
      </c>
      <c r="C659">
        <v>16689205</v>
      </c>
      <c r="D659">
        <v>15218456</v>
      </c>
      <c r="E659">
        <v>1</v>
      </c>
      <c r="F659">
        <v>1</v>
      </c>
      <c r="G659">
        <v>1</v>
      </c>
      <c r="H659">
        <v>3</v>
      </c>
      <c r="I659" t="s">
        <v>500</v>
      </c>
      <c r="J659" t="s">
        <v>502</v>
      </c>
      <c r="K659" t="s">
        <v>501</v>
      </c>
      <c r="L659">
        <v>1308</v>
      </c>
      <c r="N659">
        <v>1003</v>
      </c>
      <c r="O659" t="s">
        <v>53</v>
      </c>
      <c r="P659" t="s">
        <v>53</v>
      </c>
      <c r="Q659">
        <v>100</v>
      </c>
      <c r="W659">
        <v>0</v>
      </c>
      <c r="X659">
        <v>-332589098</v>
      </c>
      <c r="Y659">
        <v>0.272727</v>
      </c>
      <c r="AA659">
        <v>2352.9</v>
      </c>
      <c r="AB659">
        <v>0</v>
      </c>
      <c r="AC659">
        <v>0</v>
      </c>
      <c r="AD659">
        <v>0</v>
      </c>
      <c r="AE659">
        <v>330</v>
      </c>
      <c r="AF659">
        <v>0</v>
      </c>
      <c r="AG659">
        <v>0</v>
      </c>
      <c r="AH659">
        <v>0</v>
      </c>
      <c r="AI659">
        <v>7.13</v>
      </c>
      <c r="AJ659">
        <v>1</v>
      </c>
      <c r="AK659">
        <v>1</v>
      </c>
      <c r="AL659">
        <v>1</v>
      </c>
      <c r="AN659">
        <v>0</v>
      </c>
      <c r="AO659">
        <v>0</v>
      </c>
      <c r="AP659">
        <v>0</v>
      </c>
      <c r="AQ659">
        <v>0</v>
      </c>
      <c r="AR659">
        <v>0</v>
      </c>
      <c r="AS659" t="s">
        <v>6</v>
      </c>
      <c r="AT659">
        <v>0.272727</v>
      </c>
      <c r="AU659" t="s">
        <v>6</v>
      </c>
      <c r="AV659">
        <v>0</v>
      </c>
      <c r="AW659">
        <v>1</v>
      </c>
      <c r="AX659">
        <v>-1</v>
      </c>
      <c r="AY659">
        <v>0</v>
      </c>
      <c r="AZ659">
        <v>0</v>
      </c>
      <c r="BA659" t="s">
        <v>6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Y659*Source!I287</f>
        <v>0.44999954999999997</v>
      </c>
      <c r="CY659">
        <f>AA659</f>
        <v>2352.9</v>
      </c>
      <c r="CZ659">
        <f>AE659</f>
        <v>330</v>
      </c>
      <c r="DA659">
        <f>AI659</f>
        <v>7.13</v>
      </c>
      <c r="DB659">
        <v>0</v>
      </c>
    </row>
    <row r="660" spans="1:106" x14ac:dyDescent="0.2">
      <c r="A660">
        <f>ROW(Source!A287)</f>
        <v>287</v>
      </c>
      <c r="B660">
        <v>16688586</v>
      </c>
      <c r="C660">
        <v>16689205</v>
      </c>
      <c r="D660">
        <v>15164559</v>
      </c>
      <c r="E660">
        <v>17</v>
      </c>
      <c r="F660">
        <v>1</v>
      </c>
      <c r="G660">
        <v>1</v>
      </c>
      <c r="H660">
        <v>3</v>
      </c>
      <c r="I660" t="s">
        <v>1299</v>
      </c>
      <c r="J660" t="s">
        <v>6</v>
      </c>
      <c r="K660" t="s">
        <v>1300</v>
      </c>
      <c r="L660">
        <v>1374</v>
      </c>
      <c r="N660">
        <v>1013</v>
      </c>
      <c r="O660" t="s">
        <v>1301</v>
      </c>
      <c r="P660" t="s">
        <v>1301</v>
      </c>
      <c r="Q660">
        <v>1</v>
      </c>
      <c r="W660">
        <v>0</v>
      </c>
      <c r="X660">
        <v>-1731369543</v>
      </c>
      <c r="Y660">
        <v>3.1</v>
      </c>
      <c r="AA660">
        <v>1</v>
      </c>
      <c r="AB660">
        <v>0</v>
      </c>
      <c r="AC660">
        <v>0</v>
      </c>
      <c r="AD660">
        <v>0</v>
      </c>
      <c r="AE660">
        <v>1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3.1</v>
      </c>
      <c r="AU660" t="s">
        <v>6</v>
      </c>
      <c r="AV660">
        <v>0</v>
      </c>
      <c r="AW660">
        <v>2</v>
      </c>
      <c r="AX660">
        <v>16689218</v>
      </c>
      <c r="AY660">
        <v>1</v>
      </c>
      <c r="AZ660">
        <v>0</v>
      </c>
      <c r="BA660">
        <v>624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Y660*Source!I287</f>
        <v>5.1150000000000002</v>
      </c>
      <c r="CY660">
        <f>AA660</f>
        <v>1</v>
      </c>
      <c r="CZ660">
        <f>AE660</f>
        <v>1</v>
      </c>
      <c r="DA660">
        <f>AI660</f>
        <v>1</v>
      </c>
      <c r="DB660">
        <v>0</v>
      </c>
    </row>
    <row r="661" spans="1:106" x14ac:dyDescent="0.2">
      <c r="A661">
        <f>ROW(Source!A292)</f>
        <v>292</v>
      </c>
      <c r="B661">
        <v>16688585</v>
      </c>
      <c r="C661">
        <v>16689976</v>
      </c>
      <c r="D661">
        <v>15430767</v>
      </c>
      <c r="E661">
        <v>1</v>
      </c>
      <c r="F661">
        <v>1</v>
      </c>
      <c r="G661">
        <v>1</v>
      </c>
      <c r="H661">
        <v>1</v>
      </c>
      <c r="I661" t="s">
        <v>1111</v>
      </c>
      <c r="J661" t="s">
        <v>6</v>
      </c>
      <c r="K661" t="s">
        <v>1112</v>
      </c>
      <c r="L661">
        <v>1191</v>
      </c>
      <c r="N661">
        <v>1013</v>
      </c>
      <c r="O661" t="s">
        <v>1090</v>
      </c>
      <c r="P661" t="s">
        <v>1090</v>
      </c>
      <c r="Q661">
        <v>1</v>
      </c>
      <c r="W661">
        <v>0</v>
      </c>
      <c r="X661">
        <v>-400197608</v>
      </c>
      <c r="Y661">
        <v>5.49</v>
      </c>
      <c r="AA661">
        <v>0</v>
      </c>
      <c r="AB661">
        <v>0</v>
      </c>
      <c r="AC661">
        <v>0</v>
      </c>
      <c r="AD661">
        <v>8.5299999999999994</v>
      </c>
      <c r="AE661">
        <v>0</v>
      </c>
      <c r="AF661">
        <v>0</v>
      </c>
      <c r="AG661">
        <v>0</v>
      </c>
      <c r="AH661">
        <v>8.5299999999999994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6</v>
      </c>
      <c r="AT661">
        <v>5.49</v>
      </c>
      <c r="AU661" t="s">
        <v>6</v>
      </c>
      <c r="AV661">
        <v>1</v>
      </c>
      <c r="AW661">
        <v>2</v>
      </c>
      <c r="AX661">
        <v>16689980</v>
      </c>
      <c r="AY661">
        <v>1</v>
      </c>
      <c r="AZ661">
        <v>0</v>
      </c>
      <c r="BA661">
        <v>625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Y661*Source!I292</f>
        <v>0.38430000000000003</v>
      </c>
      <c r="CY661">
        <f>AD661</f>
        <v>8.5299999999999994</v>
      </c>
      <c r="CZ661">
        <f>AH661</f>
        <v>8.5299999999999994</v>
      </c>
      <c r="DA661">
        <f>AL661</f>
        <v>1</v>
      </c>
      <c r="DB661">
        <v>0</v>
      </c>
    </row>
    <row r="662" spans="1:106" x14ac:dyDescent="0.2">
      <c r="A662">
        <f>ROW(Source!A293)</f>
        <v>293</v>
      </c>
      <c r="B662">
        <v>16688586</v>
      </c>
      <c r="C662">
        <v>16689976</v>
      </c>
      <c r="D662">
        <v>15430767</v>
      </c>
      <c r="E662">
        <v>1</v>
      </c>
      <c r="F662">
        <v>1</v>
      </c>
      <c r="G662">
        <v>1</v>
      </c>
      <c r="H662">
        <v>1</v>
      </c>
      <c r="I662" t="s">
        <v>1111</v>
      </c>
      <c r="J662" t="s">
        <v>6</v>
      </c>
      <c r="K662" t="s">
        <v>1112</v>
      </c>
      <c r="L662">
        <v>1191</v>
      </c>
      <c r="N662">
        <v>1013</v>
      </c>
      <c r="O662" t="s">
        <v>1090</v>
      </c>
      <c r="P662" t="s">
        <v>1090</v>
      </c>
      <c r="Q662">
        <v>1</v>
      </c>
      <c r="W662">
        <v>0</v>
      </c>
      <c r="X662">
        <v>-400197608</v>
      </c>
      <c r="Y662">
        <v>5.49</v>
      </c>
      <c r="AA662">
        <v>0</v>
      </c>
      <c r="AB662">
        <v>0</v>
      </c>
      <c r="AC662">
        <v>0</v>
      </c>
      <c r="AD662">
        <v>60.82</v>
      </c>
      <c r="AE662">
        <v>0</v>
      </c>
      <c r="AF662">
        <v>0</v>
      </c>
      <c r="AG662">
        <v>0</v>
      </c>
      <c r="AH662">
        <v>8.5299999999999994</v>
      </c>
      <c r="AI662">
        <v>1</v>
      </c>
      <c r="AJ662">
        <v>1</v>
      </c>
      <c r="AK662">
        <v>1</v>
      </c>
      <c r="AL662">
        <v>7.13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5.49</v>
      </c>
      <c r="AU662" t="s">
        <v>6</v>
      </c>
      <c r="AV662">
        <v>1</v>
      </c>
      <c r="AW662">
        <v>2</v>
      </c>
      <c r="AX662">
        <v>16689980</v>
      </c>
      <c r="AY662">
        <v>1</v>
      </c>
      <c r="AZ662">
        <v>0</v>
      </c>
      <c r="BA662">
        <v>627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Y662*Source!I293</f>
        <v>0.38430000000000003</v>
      </c>
      <c r="CY662">
        <f>AD662</f>
        <v>60.82</v>
      </c>
      <c r="CZ662">
        <f>AH662</f>
        <v>8.5299999999999994</v>
      </c>
      <c r="DA662">
        <f>AL662</f>
        <v>7.13</v>
      </c>
      <c r="DB662">
        <v>0</v>
      </c>
    </row>
    <row r="663" spans="1:106" x14ac:dyDescent="0.2">
      <c r="A663">
        <f>ROW(Source!A294)</f>
        <v>294</v>
      </c>
      <c r="B663">
        <v>16688585</v>
      </c>
      <c r="C663">
        <v>16689983</v>
      </c>
      <c r="D663">
        <v>15430397</v>
      </c>
      <c r="E663">
        <v>1</v>
      </c>
      <c r="F663">
        <v>1</v>
      </c>
      <c r="G663">
        <v>1</v>
      </c>
      <c r="H663">
        <v>1</v>
      </c>
      <c r="I663" t="s">
        <v>1260</v>
      </c>
      <c r="J663" t="s">
        <v>6</v>
      </c>
      <c r="K663" t="s">
        <v>1261</v>
      </c>
      <c r="L663">
        <v>1191</v>
      </c>
      <c r="N663">
        <v>1013</v>
      </c>
      <c r="O663" t="s">
        <v>1090</v>
      </c>
      <c r="P663" t="s">
        <v>1090</v>
      </c>
      <c r="Q663">
        <v>1</v>
      </c>
      <c r="W663">
        <v>0</v>
      </c>
      <c r="X663">
        <v>-1081351934</v>
      </c>
      <c r="Y663">
        <v>13.36</v>
      </c>
      <c r="AA663">
        <v>0</v>
      </c>
      <c r="AB663">
        <v>0</v>
      </c>
      <c r="AC663">
        <v>0</v>
      </c>
      <c r="AD663">
        <v>9.4</v>
      </c>
      <c r="AE663">
        <v>0</v>
      </c>
      <c r="AF663">
        <v>0</v>
      </c>
      <c r="AG663">
        <v>0</v>
      </c>
      <c r="AH663">
        <v>9.4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6</v>
      </c>
      <c r="AT663">
        <v>13.36</v>
      </c>
      <c r="AU663" t="s">
        <v>6</v>
      </c>
      <c r="AV663">
        <v>1</v>
      </c>
      <c r="AW663">
        <v>2</v>
      </c>
      <c r="AX663">
        <v>16689994</v>
      </c>
      <c r="AY663">
        <v>1</v>
      </c>
      <c r="AZ663">
        <v>0</v>
      </c>
      <c r="BA663">
        <v>629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Y663*Source!I294</f>
        <v>0.21376000000000001</v>
      </c>
      <c r="CY663">
        <f>AD663</f>
        <v>9.4</v>
      </c>
      <c r="CZ663">
        <f>AH663</f>
        <v>9.4</v>
      </c>
      <c r="DA663">
        <f>AL663</f>
        <v>1</v>
      </c>
      <c r="DB663">
        <v>0</v>
      </c>
    </row>
    <row r="664" spans="1:106" x14ac:dyDescent="0.2">
      <c r="A664">
        <f>ROW(Source!A294)</f>
        <v>294</v>
      </c>
      <c r="B664">
        <v>16688585</v>
      </c>
      <c r="C664">
        <v>16689983</v>
      </c>
      <c r="D664">
        <v>15430395</v>
      </c>
      <c r="E664">
        <v>1</v>
      </c>
      <c r="F664">
        <v>1</v>
      </c>
      <c r="G664">
        <v>1</v>
      </c>
      <c r="H664">
        <v>1</v>
      </c>
      <c r="I664" t="s">
        <v>1091</v>
      </c>
      <c r="J664" t="s">
        <v>6</v>
      </c>
      <c r="K664" t="s">
        <v>1092</v>
      </c>
      <c r="L664">
        <v>1191</v>
      </c>
      <c r="N664">
        <v>1013</v>
      </c>
      <c r="O664" t="s">
        <v>1090</v>
      </c>
      <c r="P664" t="s">
        <v>1090</v>
      </c>
      <c r="Q664">
        <v>1</v>
      </c>
      <c r="W664">
        <v>0</v>
      </c>
      <c r="X664">
        <v>-1417349443</v>
      </c>
      <c r="Y664">
        <v>0.18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0.18</v>
      </c>
      <c r="AU664" t="s">
        <v>6</v>
      </c>
      <c r="AV664">
        <v>2</v>
      </c>
      <c r="AW664">
        <v>2</v>
      </c>
      <c r="AX664">
        <v>16689995</v>
      </c>
      <c r="AY664">
        <v>1</v>
      </c>
      <c r="AZ664">
        <v>0</v>
      </c>
      <c r="BA664">
        <v>630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Y664*Source!I294</f>
        <v>2.8799999999999997E-3</v>
      </c>
      <c r="CY664">
        <f>AD664</f>
        <v>0</v>
      </c>
      <c r="CZ664">
        <f>AH664</f>
        <v>0</v>
      </c>
      <c r="DA664">
        <f>AL664</f>
        <v>1</v>
      </c>
      <c r="DB664">
        <v>0</v>
      </c>
    </row>
    <row r="665" spans="1:106" x14ac:dyDescent="0.2">
      <c r="A665">
        <f>ROW(Source!A294)</f>
        <v>294</v>
      </c>
      <c r="B665">
        <v>16688585</v>
      </c>
      <c r="C665">
        <v>16689983</v>
      </c>
      <c r="D665">
        <v>15247680</v>
      </c>
      <c r="E665">
        <v>1</v>
      </c>
      <c r="F665">
        <v>1</v>
      </c>
      <c r="G665">
        <v>1</v>
      </c>
      <c r="H665">
        <v>2</v>
      </c>
      <c r="I665" t="s">
        <v>1287</v>
      </c>
      <c r="J665" t="s">
        <v>1288</v>
      </c>
      <c r="K665" t="s">
        <v>1289</v>
      </c>
      <c r="L665">
        <v>1368</v>
      </c>
      <c r="N665">
        <v>1011</v>
      </c>
      <c r="O665" t="s">
        <v>1096</v>
      </c>
      <c r="P665" t="s">
        <v>1096</v>
      </c>
      <c r="Q665">
        <v>1</v>
      </c>
      <c r="W665">
        <v>0</v>
      </c>
      <c r="X665">
        <v>-1718674368</v>
      </c>
      <c r="Y665">
        <v>0.09</v>
      </c>
      <c r="AA665">
        <v>0</v>
      </c>
      <c r="AB665">
        <v>111.99</v>
      </c>
      <c r="AC665">
        <v>13.5</v>
      </c>
      <c r="AD665">
        <v>0</v>
      </c>
      <c r="AE665">
        <v>0</v>
      </c>
      <c r="AF665">
        <v>111.99</v>
      </c>
      <c r="AG665">
        <v>13.5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0.09</v>
      </c>
      <c r="AU665" t="s">
        <v>6</v>
      </c>
      <c r="AV665">
        <v>0</v>
      </c>
      <c r="AW665">
        <v>2</v>
      </c>
      <c r="AX665">
        <v>16689996</v>
      </c>
      <c r="AY665">
        <v>1</v>
      </c>
      <c r="AZ665">
        <v>0</v>
      </c>
      <c r="BA665">
        <v>631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Y665*Source!I294</f>
        <v>1.4399999999999999E-3</v>
      </c>
      <c r="CY665">
        <f>AB665</f>
        <v>111.99</v>
      </c>
      <c r="CZ665">
        <f>AF665</f>
        <v>111.99</v>
      </c>
      <c r="DA665">
        <f>AJ665</f>
        <v>1</v>
      </c>
      <c r="DB665">
        <v>0</v>
      </c>
    </row>
    <row r="666" spans="1:106" x14ac:dyDescent="0.2">
      <c r="A666">
        <f>ROW(Source!A294)</f>
        <v>294</v>
      </c>
      <c r="B666">
        <v>16688585</v>
      </c>
      <c r="C666">
        <v>16689983</v>
      </c>
      <c r="D666">
        <v>15249073</v>
      </c>
      <c r="E666">
        <v>1</v>
      </c>
      <c r="F666">
        <v>1</v>
      </c>
      <c r="G666">
        <v>1</v>
      </c>
      <c r="H666">
        <v>2</v>
      </c>
      <c r="I666" t="s">
        <v>1099</v>
      </c>
      <c r="J666" t="s">
        <v>1100</v>
      </c>
      <c r="K666" t="s">
        <v>1101</v>
      </c>
      <c r="L666">
        <v>1368</v>
      </c>
      <c r="N666">
        <v>1011</v>
      </c>
      <c r="O666" t="s">
        <v>1096</v>
      </c>
      <c r="P666" t="s">
        <v>1096</v>
      </c>
      <c r="Q666">
        <v>1</v>
      </c>
      <c r="W666">
        <v>0</v>
      </c>
      <c r="X666">
        <v>1372534845</v>
      </c>
      <c r="Y666">
        <v>0.09</v>
      </c>
      <c r="AA666">
        <v>0</v>
      </c>
      <c r="AB666">
        <v>65.709999999999994</v>
      </c>
      <c r="AC666">
        <v>11.6</v>
      </c>
      <c r="AD666">
        <v>0</v>
      </c>
      <c r="AE666">
        <v>0</v>
      </c>
      <c r="AF666">
        <v>65.709999999999994</v>
      </c>
      <c r="AG666">
        <v>11.6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0.09</v>
      </c>
      <c r="AU666" t="s">
        <v>6</v>
      </c>
      <c r="AV666">
        <v>0</v>
      </c>
      <c r="AW666">
        <v>2</v>
      </c>
      <c r="AX666">
        <v>16689997</v>
      </c>
      <c r="AY666">
        <v>1</v>
      </c>
      <c r="AZ666">
        <v>0</v>
      </c>
      <c r="BA666">
        <v>632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Y666*Source!I294</f>
        <v>1.4399999999999999E-3</v>
      </c>
      <c r="CY666">
        <f>AB666</f>
        <v>65.709999999999994</v>
      </c>
      <c r="CZ666">
        <f>AF666</f>
        <v>65.709999999999994</v>
      </c>
      <c r="DA666">
        <f>AJ666</f>
        <v>1</v>
      </c>
      <c r="DB666">
        <v>0</v>
      </c>
    </row>
    <row r="667" spans="1:106" x14ac:dyDescent="0.2">
      <c r="A667">
        <f>ROW(Source!A294)</f>
        <v>294</v>
      </c>
      <c r="B667">
        <v>16688585</v>
      </c>
      <c r="C667">
        <v>16689983</v>
      </c>
      <c r="D667">
        <v>15172838</v>
      </c>
      <c r="E667">
        <v>1</v>
      </c>
      <c r="F667">
        <v>1</v>
      </c>
      <c r="G667">
        <v>1</v>
      </c>
      <c r="H667">
        <v>3</v>
      </c>
      <c r="I667" t="s">
        <v>1344</v>
      </c>
      <c r="J667" t="s">
        <v>1345</v>
      </c>
      <c r="K667" t="s">
        <v>1346</v>
      </c>
      <c r="L667">
        <v>1339</v>
      </c>
      <c r="N667">
        <v>1007</v>
      </c>
      <c r="O667" t="s">
        <v>199</v>
      </c>
      <c r="P667" t="s">
        <v>199</v>
      </c>
      <c r="Q667">
        <v>1</v>
      </c>
      <c r="W667">
        <v>0</v>
      </c>
      <c r="X667">
        <v>536744769</v>
      </c>
      <c r="Y667">
        <v>2.1000000000000001E-2</v>
      </c>
      <c r="AA667">
        <v>600</v>
      </c>
      <c r="AB667">
        <v>0</v>
      </c>
      <c r="AC667">
        <v>0</v>
      </c>
      <c r="AD667">
        <v>0</v>
      </c>
      <c r="AE667">
        <v>600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2.1000000000000001E-2</v>
      </c>
      <c r="AU667" t="s">
        <v>6</v>
      </c>
      <c r="AV667">
        <v>0</v>
      </c>
      <c r="AW667">
        <v>2</v>
      </c>
      <c r="AX667">
        <v>16689998</v>
      </c>
      <c r="AY667">
        <v>1</v>
      </c>
      <c r="AZ667">
        <v>0</v>
      </c>
      <c r="BA667">
        <v>633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Y667*Source!I294</f>
        <v>3.3600000000000004E-4</v>
      </c>
      <c r="CY667">
        <f t="shared" ref="CY667:CY673" si="60">AA667</f>
        <v>600</v>
      </c>
      <c r="CZ667">
        <f t="shared" ref="CZ667:CZ673" si="61">AE667</f>
        <v>600</v>
      </c>
      <c r="DA667">
        <f t="shared" ref="DA667:DA673" si="62">AI667</f>
        <v>1</v>
      </c>
      <c r="DB667">
        <v>0</v>
      </c>
    </row>
    <row r="668" spans="1:106" x14ac:dyDescent="0.2">
      <c r="A668">
        <f>ROW(Source!A294)</f>
        <v>294</v>
      </c>
      <c r="B668">
        <v>16688585</v>
      </c>
      <c r="C668">
        <v>16689983</v>
      </c>
      <c r="D668">
        <v>15202442</v>
      </c>
      <c r="E668">
        <v>1</v>
      </c>
      <c r="F668">
        <v>1</v>
      </c>
      <c r="G668">
        <v>1</v>
      </c>
      <c r="H668">
        <v>3</v>
      </c>
      <c r="I668" t="s">
        <v>1347</v>
      </c>
      <c r="J668" t="s">
        <v>1348</v>
      </c>
      <c r="K668" t="s">
        <v>1349</v>
      </c>
      <c r="L668">
        <v>1346</v>
      </c>
      <c r="N668">
        <v>1009</v>
      </c>
      <c r="O668" t="s">
        <v>90</v>
      </c>
      <c r="P668" t="s">
        <v>90</v>
      </c>
      <c r="Q668">
        <v>1</v>
      </c>
      <c r="W668">
        <v>0</v>
      </c>
      <c r="X668">
        <v>505519491</v>
      </c>
      <c r="Y668">
        <v>0.2</v>
      </c>
      <c r="AA668">
        <v>25.8</v>
      </c>
      <c r="AB668">
        <v>0</v>
      </c>
      <c r="AC668">
        <v>0</v>
      </c>
      <c r="AD668">
        <v>0</v>
      </c>
      <c r="AE668">
        <v>25.8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0.2</v>
      </c>
      <c r="AU668" t="s">
        <v>6</v>
      </c>
      <c r="AV668">
        <v>0</v>
      </c>
      <c r="AW668">
        <v>2</v>
      </c>
      <c r="AX668">
        <v>16689999</v>
      </c>
      <c r="AY668">
        <v>1</v>
      </c>
      <c r="AZ668">
        <v>0</v>
      </c>
      <c r="BA668">
        <v>634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Y668*Source!I294</f>
        <v>3.2000000000000002E-3</v>
      </c>
      <c r="CY668">
        <f t="shared" si="60"/>
        <v>25.8</v>
      </c>
      <c r="CZ668">
        <f t="shared" si="61"/>
        <v>25.8</v>
      </c>
      <c r="DA668">
        <f t="shared" si="62"/>
        <v>1</v>
      </c>
      <c r="DB668">
        <v>0</v>
      </c>
    </row>
    <row r="669" spans="1:106" x14ac:dyDescent="0.2">
      <c r="A669">
        <f>ROW(Source!A294)</f>
        <v>294</v>
      </c>
      <c r="B669">
        <v>16688585</v>
      </c>
      <c r="C669">
        <v>16689983</v>
      </c>
      <c r="D669">
        <v>15217585</v>
      </c>
      <c r="E669">
        <v>1</v>
      </c>
      <c r="F669">
        <v>1</v>
      </c>
      <c r="G669">
        <v>1</v>
      </c>
      <c r="H669">
        <v>3</v>
      </c>
      <c r="I669" t="s">
        <v>1350</v>
      </c>
      <c r="J669" t="s">
        <v>1351</v>
      </c>
      <c r="K669" t="s">
        <v>1352</v>
      </c>
      <c r="L669">
        <v>1356</v>
      </c>
      <c r="N669">
        <v>1010</v>
      </c>
      <c r="O669" t="s">
        <v>215</v>
      </c>
      <c r="P669" t="s">
        <v>215</v>
      </c>
      <c r="Q669">
        <v>1000</v>
      </c>
      <c r="W669">
        <v>0</v>
      </c>
      <c r="X669">
        <v>40709342</v>
      </c>
      <c r="Y669">
        <v>3.2000000000000001E-2</v>
      </c>
      <c r="AA669">
        <v>270</v>
      </c>
      <c r="AB669">
        <v>0</v>
      </c>
      <c r="AC669">
        <v>0</v>
      </c>
      <c r="AD669">
        <v>0</v>
      </c>
      <c r="AE669">
        <v>270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3.2000000000000001E-2</v>
      </c>
      <c r="AU669" t="s">
        <v>6</v>
      </c>
      <c r="AV669">
        <v>0</v>
      </c>
      <c r="AW669">
        <v>2</v>
      </c>
      <c r="AX669">
        <v>16690000</v>
      </c>
      <c r="AY669">
        <v>1</v>
      </c>
      <c r="AZ669">
        <v>0</v>
      </c>
      <c r="BA669">
        <v>635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Y669*Source!I294</f>
        <v>5.1199999999999998E-4</v>
      </c>
      <c r="CY669">
        <f t="shared" si="60"/>
        <v>270</v>
      </c>
      <c r="CZ669">
        <f t="shared" si="61"/>
        <v>270</v>
      </c>
      <c r="DA669">
        <f t="shared" si="62"/>
        <v>1</v>
      </c>
      <c r="DB669">
        <v>0</v>
      </c>
    </row>
    <row r="670" spans="1:106" x14ac:dyDescent="0.2">
      <c r="A670">
        <f>ROW(Source!A294)</f>
        <v>294</v>
      </c>
      <c r="B670">
        <v>16688585</v>
      </c>
      <c r="C670">
        <v>16689983</v>
      </c>
      <c r="D670">
        <v>15217593</v>
      </c>
      <c r="E670">
        <v>1</v>
      </c>
      <c r="F670">
        <v>1</v>
      </c>
      <c r="G670">
        <v>1</v>
      </c>
      <c r="H670">
        <v>3</v>
      </c>
      <c r="I670" t="s">
        <v>1353</v>
      </c>
      <c r="J670" t="s">
        <v>1354</v>
      </c>
      <c r="K670" t="s">
        <v>1355</v>
      </c>
      <c r="L670">
        <v>1358</v>
      </c>
      <c r="N670">
        <v>1010</v>
      </c>
      <c r="O670" t="s">
        <v>538</v>
      </c>
      <c r="P670" t="s">
        <v>538</v>
      </c>
      <c r="Q670">
        <v>10</v>
      </c>
      <c r="W670">
        <v>0</v>
      </c>
      <c r="X670">
        <v>-1110089157</v>
      </c>
      <c r="Y670">
        <v>1</v>
      </c>
      <c r="AA670">
        <v>19.899999999999999</v>
      </c>
      <c r="AB670">
        <v>0</v>
      </c>
      <c r="AC670">
        <v>0</v>
      </c>
      <c r="AD670">
        <v>0</v>
      </c>
      <c r="AE670">
        <v>19.899999999999999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1</v>
      </c>
      <c r="AU670" t="s">
        <v>6</v>
      </c>
      <c r="AV670">
        <v>0</v>
      </c>
      <c r="AW670">
        <v>2</v>
      </c>
      <c r="AX670">
        <v>16690001</v>
      </c>
      <c r="AY670">
        <v>1</v>
      </c>
      <c r="AZ670">
        <v>0</v>
      </c>
      <c r="BA670">
        <v>636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Y670*Source!I294</f>
        <v>1.6E-2</v>
      </c>
      <c r="CY670">
        <f t="shared" si="60"/>
        <v>19.899999999999999</v>
      </c>
      <c r="CZ670">
        <f t="shared" si="61"/>
        <v>19.899999999999999</v>
      </c>
      <c r="DA670">
        <f t="shared" si="62"/>
        <v>1</v>
      </c>
      <c r="DB670">
        <v>0</v>
      </c>
    </row>
    <row r="671" spans="1:106" x14ac:dyDescent="0.2">
      <c r="A671">
        <f>ROW(Source!A294)</f>
        <v>294</v>
      </c>
      <c r="B671">
        <v>16688585</v>
      </c>
      <c r="C671">
        <v>16689983</v>
      </c>
      <c r="D671">
        <v>15218939</v>
      </c>
      <c r="E671">
        <v>1</v>
      </c>
      <c r="F671">
        <v>1</v>
      </c>
      <c r="G671">
        <v>1</v>
      </c>
      <c r="H671">
        <v>3</v>
      </c>
      <c r="I671" t="s">
        <v>1356</v>
      </c>
      <c r="J671" t="s">
        <v>1357</v>
      </c>
      <c r="K671" t="s">
        <v>1358</v>
      </c>
      <c r="L671">
        <v>1354</v>
      </c>
      <c r="N671">
        <v>1010</v>
      </c>
      <c r="O671" t="s">
        <v>268</v>
      </c>
      <c r="P671" t="s">
        <v>268</v>
      </c>
      <c r="Q671">
        <v>1</v>
      </c>
      <c r="W671">
        <v>0</v>
      </c>
      <c r="X671">
        <v>-1308137011</v>
      </c>
      <c r="Y671">
        <v>0.5</v>
      </c>
      <c r="AA671">
        <v>66.819999999999993</v>
      </c>
      <c r="AB671">
        <v>0</v>
      </c>
      <c r="AC671">
        <v>0</v>
      </c>
      <c r="AD671">
        <v>0</v>
      </c>
      <c r="AE671">
        <v>66.819999999999993</v>
      </c>
      <c r="AF671">
        <v>0</v>
      </c>
      <c r="AG671">
        <v>0</v>
      </c>
      <c r="AH671">
        <v>0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6</v>
      </c>
      <c r="AT671">
        <v>0.5</v>
      </c>
      <c r="AU671" t="s">
        <v>6</v>
      </c>
      <c r="AV671">
        <v>0</v>
      </c>
      <c r="AW671">
        <v>2</v>
      </c>
      <c r="AX671">
        <v>16690002</v>
      </c>
      <c r="AY671">
        <v>1</v>
      </c>
      <c r="AZ671">
        <v>0</v>
      </c>
      <c r="BA671">
        <v>637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Y671*Source!I294</f>
        <v>8.0000000000000002E-3</v>
      </c>
      <c r="CY671">
        <f t="shared" si="60"/>
        <v>66.819999999999993</v>
      </c>
      <c r="CZ671">
        <f t="shared" si="61"/>
        <v>66.819999999999993</v>
      </c>
      <c r="DA671">
        <f t="shared" si="62"/>
        <v>1</v>
      </c>
      <c r="DB671">
        <v>0</v>
      </c>
    </row>
    <row r="672" spans="1:106" x14ac:dyDescent="0.2">
      <c r="A672">
        <f>ROW(Source!A294)</f>
        <v>294</v>
      </c>
      <c r="B672">
        <v>16688585</v>
      </c>
      <c r="C672">
        <v>16689983</v>
      </c>
      <c r="D672">
        <v>15220919</v>
      </c>
      <c r="E672">
        <v>1</v>
      </c>
      <c r="F672">
        <v>1</v>
      </c>
      <c r="G672">
        <v>1</v>
      </c>
      <c r="H672">
        <v>3</v>
      </c>
      <c r="I672" t="s">
        <v>518</v>
      </c>
      <c r="J672" t="s">
        <v>520</v>
      </c>
      <c r="K672" t="s">
        <v>519</v>
      </c>
      <c r="L672">
        <v>1354</v>
      </c>
      <c r="N672">
        <v>1010</v>
      </c>
      <c r="O672" t="s">
        <v>268</v>
      </c>
      <c r="P672" t="s">
        <v>268</v>
      </c>
      <c r="Q672">
        <v>1</v>
      </c>
      <c r="W672">
        <v>0</v>
      </c>
      <c r="X672">
        <v>25375982</v>
      </c>
      <c r="Y672">
        <v>62.5</v>
      </c>
      <c r="AA672">
        <v>38.21</v>
      </c>
      <c r="AB672">
        <v>0</v>
      </c>
      <c r="AC672">
        <v>0</v>
      </c>
      <c r="AD672">
        <v>0</v>
      </c>
      <c r="AE672">
        <v>38.21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0</v>
      </c>
      <c r="AP672">
        <v>0</v>
      </c>
      <c r="AQ672">
        <v>0</v>
      </c>
      <c r="AR672">
        <v>0</v>
      </c>
      <c r="AS672" t="s">
        <v>6</v>
      </c>
      <c r="AT672">
        <v>62.5</v>
      </c>
      <c r="AU672" t="s">
        <v>6</v>
      </c>
      <c r="AV672">
        <v>0</v>
      </c>
      <c r="AW672">
        <v>1</v>
      </c>
      <c r="AX672">
        <v>-1</v>
      </c>
      <c r="AY672">
        <v>0</v>
      </c>
      <c r="AZ672">
        <v>0</v>
      </c>
      <c r="BA672" t="s">
        <v>6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Y672*Source!I294</f>
        <v>1</v>
      </c>
      <c r="CY672">
        <f t="shared" si="60"/>
        <v>38.21</v>
      </c>
      <c r="CZ672">
        <f t="shared" si="61"/>
        <v>38.21</v>
      </c>
      <c r="DA672">
        <f t="shared" si="62"/>
        <v>1</v>
      </c>
      <c r="DB672">
        <v>0</v>
      </c>
    </row>
    <row r="673" spans="1:106" x14ac:dyDescent="0.2">
      <c r="A673">
        <f>ROW(Source!A294)</f>
        <v>294</v>
      </c>
      <c r="B673">
        <v>16688585</v>
      </c>
      <c r="C673">
        <v>16689983</v>
      </c>
      <c r="D673">
        <v>15164559</v>
      </c>
      <c r="E673">
        <v>17</v>
      </c>
      <c r="F673">
        <v>1</v>
      </c>
      <c r="G673">
        <v>1</v>
      </c>
      <c r="H673">
        <v>3</v>
      </c>
      <c r="I673" t="s">
        <v>1299</v>
      </c>
      <c r="J673" t="s">
        <v>6</v>
      </c>
      <c r="K673" t="s">
        <v>1300</v>
      </c>
      <c r="L673">
        <v>1374</v>
      </c>
      <c r="N673">
        <v>1013</v>
      </c>
      <c r="O673" t="s">
        <v>1301</v>
      </c>
      <c r="P673" t="s">
        <v>1301</v>
      </c>
      <c r="Q673">
        <v>1</v>
      </c>
      <c r="W673">
        <v>0</v>
      </c>
      <c r="X673">
        <v>-1731369543</v>
      </c>
      <c r="Y673">
        <v>2.5099999999999998</v>
      </c>
      <c r="AA673">
        <v>1</v>
      </c>
      <c r="AB673">
        <v>0</v>
      </c>
      <c r="AC673">
        <v>0</v>
      </c>
      <c r="AD673">
        <v>0</v>
      </c>
      <c r="AE673">
        <v>1</v>
      </c>
      <c r="AF673">
        <v>0</v>
      </c>
      <c r="AG673">
        <v>0</v>
      </c>
      <c r="AH673">
        <v>0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2.5099999999999998</v>
      </c>
      <c r="AU673" t="s">
        <v>6</v>
      </c>
      <c r="AV673">
        <v>0</v>
      </c>
      <c r="AW673">
        <v>2</v>
      </c>
      <c r="AX673">
        <v>16690003</v>
      </c>
      <c r="AY673">
        <v>1</v>
      </c>
      <c r="AZ673">
        <v>0</v>
      </c>
      <c r="BA673">
        <v>638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Y673*Source!I294</f>
        <v>4.0159999999999994E-2</v>
      </c>
      <c r="CY673">
        <f t="shared" si="60"/>
        <v>1</v>
      </c>
      <c r="CZ673">
        <f t="shared" si="61"/>
        <v>1</v>
      </c>
      <c r="DA673">
        <f t="shared" si="62"/>
        <v>1</v>
      </c>
      <c r="DB673">
        <v>0</v>
      </c>
    </row>
    <row r="674" spans="1:106" x14ac:dyDescent="0.2">
      <c r="A674">
        <f>ROW(Source!A295)</f>
        <v>295</v>
      </c>
      <c r="B674">
        <v>16688586</v>
      </c>
      <c r="C674">
        <v>16689983</v>
      </c>
      <c r="D674">
        <v>15430397</v>
      </c>
      <c r="E674">
        <v>1</v>
      </c>
      <c r="F674">
        <v>1</v>
      </c>
      <c r="G674">
        <v>1</v>
      </c>
      <c r="H674">
        <v>1</v>
      </c>
      <c r="I674" t="s">
        <v>1260</v>
      </c>
      <c r="J674" t="s">
        <v>6</v>
      </c>
      <c r="K674" t="s">
        <v>1261</v>
      </c>
      <c r="L674">
        <v>1191</v>
      </c>
      <c r="N674">
        <v>1013</v>
      </c>
      <c r="O674" t="s">
        <v>1090</v>
      </c>
      <c r="P674" t="s">
        <v>1090</v>
      </c>
      <c r="Q674">
        <v>1</v>
      </c>
      <c r="W674">
        <v>0</v>
      </c>
      <c r="X674">
        <v>-1081351934</v>
      </c>
      <c r="Y674">
        <v>13.36</v>
      </c>
      <c r="AA674">
        <v>0</v>
      </c>
      <c r="AB674">
        <v>0</v>
      </c>
      <c r="AC674">
        <v>0</v>
      </c>
      <c r="AD674">
        <v>67.02</v>
      </c>
      <c r="AE674">
        <v>0</v>
      </c>
      <c r="AF674">
        <v>0</v>
      </c>
      <c r="AG674">
        <v>0</v>
      </c>
      <c r="AH674">
        <v>9.4</v>
      </c>
      <c r="AI674">
        <v>1</v>
      </c>
      <c r="AJ674">
        <v>1</v>
      </c>
      <c r="AK674">
        <v>1</v>
      </c>
      <c r="AL674">
        <v>7.13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6</v>
      </c>
      <c r="AT674">
        <v>13.36</v>
      </c>
      <c r="AU674" t="s">
        <v>6</v>
      </c>
      <c r="AV674">
        <v>1</v>
      </c>
      <c r="AW674">
        <v>2</v>
      </c>
      <c r="AX674">
        <v>16689994</v>
      </c>
      <c r="AY674">
        <v>1</v>
      </c>
      <c r="AZ674">
        <v>0</v>
      </c>
      <c r="BA674">
        <v>639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Y674*Source!I295</f>
        <v>0.21376000000000001</v>
      </c>
      <c r="CY674">
        <f>AD674</f>
        <v>67.02</v>
      </c>
      <c r="CZ674">
        <f>AH674</f>
        <v>9.4</v>
      </c>
      <c r="DA674">
        <f>AL674</f>
        <v>7.13</v>
      </c>
      <c r="DB674">
        <v>0</v>
      </c>
    </row>
    <row r="675" spans="1:106" x14ac:dyDescent="0.2">
      <c r="A675">
        <f>ROW(Source!A295)</f>
        <v>295</v>
      </c>
      <c r="B675">
        <v>16688586</v>
      </c>
      <c r="C675">
        <v>16689983</v>
      </c>
      <c r="D675">
        <v>15430395</v>
      </c>
      <c r="E675">
        <v>1</v>
      </c>
      <c r="F675">
        <v>1</v>
      </c>
      <c r="G675">
        <v>1</v>
      </c>
      <c r="H675">
        <v>1</v>
      </c>
      <c r="I675" t="s">
        <v>1091</v>
      </c>
      <c r="J675" t="s">
        <v>6</v>
      </c>
      <c r="K675" t="s">
        <v>1092</v>
      </c>
      <c r="L675">
        <v>1191</v>
      </c>
      <c r="N675">
        <v>1013</v>
      </c>
      <c r="O675" t="s">
        <v>1090</v>
      </c>
      <c r="P675" t="s">
        <v>1090</v>
      </c>
      <c r="Q675">
        <v>1</v>
      </c>
      <c r="W675">
        <v>0</v>
      </c>
      <c r="X675">
        <v>-1417349443</v>
      </c>
      <c r="Y675">
        <v>0.18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7.13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6</v>
      </c>
      <c r="AT675">
        <v>0.18</v>
      </c>
      <c r="AU675" t="s">
        <v>6</v>
      </c>
      <c r="AV675">
        <v>2</v>
      </c>
      <c r="AW675">
        <v>2</v>
      </c>
      <c r="AX675">
        <v>16689995</v>
      </c>
      <c r="AY675">
        <v>1</v>
      </c>
      <c r="AZ675">
        <v>0</v>
      </c>
      <c r="BA675">
        <v>640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Y675*Source!I295</f>
        <v>2.8799999999999997E-3</v>
      </c>
      <c r="CY675">
        <f>AD675</f>
        <v>0</v>
      </c>
      <c r="CZ675">
        <f>AH675</f>
        <v>0</v>
      </c>
      <c r="DA675">
        <f>AL675</f>
        <v>1</v>
      </c>
      <c r="DB675">
        <v>0</v>
      </c>
    </row>
    <row r="676" spans="1:106" x14ac:dyDescent="0.2">
      <c r="A676">
        <f>ROW(Source!A295)</f>
        <v>295</v>
      </c>
      <c r="B676">
        <v>16688586</v>
      </c>
      <c r="C676">
        <v>16689983</v>
      </c>
      <c r="D676">
        <v>15247680</v>
      </c>
      <c r="E676">
        <v>1</v>
      </c>
      <c r="F676">
        <v>1</v>
      </c>
      <c r="G676">
        <v>1</v>
      </c>
      <c r="H676">
        <v>2</v>
      </c>
      <c r="I676" t="s">
        <v>1287</v>
      </c>
      <c r="J676" t="s">
        <v>1288</v>
      </c>
      <c r="K676" t="s">
        <v>1289</v>
      </c>
      <c r="L676">
        <v>1368</v>
      </c>
      <c r="N676">
        <v>1011</v>
      </c>
      <c r="O676" t="s">
        <v>1096</v>
      </c>
      <c r="P676" t="s">
        <v>1096</v>
      </c>
      <c r="Q676">
        <v>1</v>
      </c>
      <c r="W676">
        <v>0</v>
      </c>
      <c r="X676">
        <v>-1718674368</v>
      </c>
      <c r="Y676">
        <v>0.09</v>
      </c>
      <c r="AA676">
        <v>0</v>
      </c>
      <c r="AB676">
        <v>798.49</v>
      </c>
      <c r="AC676">
        <v>13.5</v>
      </c>
      <c r="AD676">
        <v>0</v>
      </c>
      <c r="AE676">
        <v>0</v>
      </c>
      <c r="AF676">
        <v>111.99</v>
      </c>
      <c r="AG676">
        <v>13.5</v>
      </c>
      <c r="AH676">
        <v>0</v>
      </c>
      <c r="AI676">
        <v>1</v>
      </c>
      <c r="AJ676">
        <v>7.13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0.09</v>
      </c>
      <c r="AU676" t="s">
        <v>6</v>
      </c>
      <c r="AV676">
        <v>0</v>
      </c>
      <c r="AW676">
        <v>2</v>
      </c>
      <c r="AX676">
        <v>16689996</v>
      </c>
      <c r="AY676">
        <v>1</v>
      </c>
      <c r="AZ676">
        <v>0</v>
      </c>
      <c r="BA676">
        <v>641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Y676*Source!I295</f>
        <v>1.4399999999999999E-3</v>
      </c>
      <c r="CY676">
        <f>AB676</f>
        <v>798.49</v>
      </c>
      <c r="CZ676">
        <f>AF676</f>
        <v>111.99</v>
      </c>
      <c r="DA676">
        <f>AJ676</f>
        <v>7.13</v>
      </c>
      <c r="DB676">
        <v>0</v>
      </c>
    </row>
    <row r="677" spans="1:106" x14ac:dyDescent="0.2">
      <c r="A677">
        <f>ROW(Source!A295)</f>
        <v>295</v>
      </c>
      <c r="B677">
        <v>16688586</v>
      </c>
      <c r="C677">
        <v>16689983</v>
      </c>
      <c r="D677">
        <v>15249073</v>
      </c>
      <c r="E677">
        <v>1</v>
      </c>
      <c r="F677">
        <v>1</v>
      </c>
      <c r="G677">
        <v>1</v>
      </c>
      <c r="H677">
        <v>2</v>
      </c>
      <c r="I677" t="s">
        <v>1099</v>
      </c>
      <c r="J677" t="s">
        <v>1100</v>
      </c>
      <c r="K677" t="s">
        <v>1101</v>
      </c>
      <c r="L677">
        <v>1368</v>
      </c>
      <c r="N677">
        <v>1011</v>
      </c>
      <c r="O677" t="s">
        <v>1096</v>
      </c>
      <c r="P677" t="s">
        <v>1096</v>
      </c>
      <c r="Q677">
        <v>1</v>
      </c>
      <c r="W677">
        <v>0</v>
      </c>
      <c r="X677">
        <v>1372534845</v>
      </c>
      <c r="Y677">
        <v>0.09</v>
      </c>
      <c r="AA677">
        <v>0</v>
      </c>
      <c r="AB677">
        <v>468.51</v>
      </c>
      <c r="AC677">
        <v>11.6</v>
      </c>
      <c r="AD677">
        <v>0</v>
      </c>
      <c r="AE677">
        <v>0</v>
      </c>
      <c r="AF677">
        <v>65.709999999999994</v>
      </c>
      <c r="AG677">
        <v>11.6</v>
      </c>
      <c r="AH677">
        <v>0</v>
      </c>
      <c r="AI677">
        <v>1</v>
      </c>
      <c r="AJ677">
        <v>7.13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0.09</v>
      </c>
      <c r="AU677" t="s">
        <v>6</v>
      </c>
      <c r="AV677">
        <v>0</v>
      </c>
      <c r="AW677">
        <v>2</v>
      </c>
      <c r="AX677">
        <v>16689997</v>
      </c>
      <c r="AY677">
        <v>1</v>
      </c>
      <c r="AZ677">
        <v>0</v>
      </c>
      <c r="BA677">
        <v>642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Y677*Source!I295</f>
        <v>1.4399999999999999E-3</v>
      </c>
      <c r="CY677">
        <f>AB677</f>
        <v>468.51</v>
      </c>
      <c r="CZ677">
        <f>AF677</f>
        <v>65.709999999999994</v>
      </c>
      <c r="DA677">
        <f>AJ677</f>
        <v>7.13</v>
      </c>
      <c r="DB677">
        <v>0</v>
      </c>
    </row>
    <row r="678" spans="1:106" x14ac:dyDescent="0.2">
      <c r="A678">
        <f>ROW(Source!A295)</f>
        <v>295</v>
      </c>
      <c r="B678">
        <v>16688586</v>
      </c>
      <c r="C678">
        <v>16689983</v>
      </c>
      <c r="D678">
        <v>15172838</v>
      </c>
      <c r="E678">
        <v>1</v>
      </c>
      <c r="F678">
        <v>1</v>
      </c>
      <c r="G678">
        <v>1</v>
      </c>
      <c r="H678">
        <v>3</v>
      </c>
      <c r="I678" t="s">
        <v>1344</v>
      </c>
      <c r="J678" t="s">
        <v>1345</v>
      </c>
      <c r="K678" t="s">
        <v>1346</v>
      </c>
      <c r="L678">
        <v>1339</v>
      </c>
      <c r="N678">
        <v>1007</v>
      </c>
      <c r="O678" t="s">
        <v>199</v>
      </c>
      <c r="P678" t="s">
        <v>199</v>
      </c>
      <c r="Q678">
        <v>1</v>
      </c>
      <c r="W678">
        <v>0</v>
      </c>
      <c r="X678">
        <v>536744769</v>
      </c>
      <c r="Y678">
        <v>2.1000000000000001E-2</v>
      </c>
      <c r="AA678">
        <v>4278</v>
      </c>
      <c r="AB678">
        <v>0</v>
      </c>
      <c r="AC678">
        <v>0</v>
      </c>
      <c r="AD678">
        <v>0</v>
      </c>
      <c r="AE678">
        <v>600</v>
      </c>
      <c r="AF678">
        <v>0</v>
      </c>
      <c r="AG678">
        <v>0</v>
      </c>
      <c r="AH678">
        <v>0</v>
      </c>
      <c r="AI678">
        <v>7.13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2.1000000000000001E-2</v>
      </c>
      <c r="AU678" t="s">
        <v>6</v>
      </c>
      <c r="AV678">
        <v>0</v>
      </c>
      <c r="AW678">
        <v>2</v>
      </c>
      <c r="AX678">
        <v>16689998</v>
      </c>
      <c r="AY678">
        <v>1</v>
      </c>
      <c r="AZ678">
        <v>0</v>
      </c>
      <c r="BA678">
        <v>643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Y678*Source!I295</f>
        <v>3.3600000000000004E-4</v>
      </c>
      <c r="CY678">
        <f t="shared" ref="CY678:CY684" si="63">AA678</f>
        <v>4278</v>
      </c>
      <c r="CZ678">
        <f t="shared" ref="CZ678:CZ684" si="64">AE678</f>
        <v>600</v>
      </c>
      <c r="DA678">
        <f t="shared" ref="DA678:DA684" si="65">AI678</f>
        <v>7.13</v>
      </c>
      <c r="DB678">
        <v>0</v>
      </c>
    </row>
    <row r="679" spans="1:106" x14ac:dyDescent="0.2">
      <c r="A679">
        <f>ROW(Source!A295)</f>
        <v>295</v>
      </c>
      <c r="B679">
        <v>16688586</v>
      </c>
      <c r="C679">
        <v>16689983</v>
      </c>
      <c r="D679">
        <v>15202442</v>
      </c>
      <c r="E679">
        <v>1</v>
      </c>
      <c r="F679">
        <v>1</v>
      </c>
      <c r="G679">
        <v>1</v>
      </c>
      <c r="H679">
        <v>3</v>
      </c>
      <c r="I679" t="s">
        <v>1347</v>
      </c>
      <c r="J679" t="s">
        <v>1348</v>
      </c>
      <c r="K679" t="s">
        <v>1349</v>
      </c>
      <c r="L679">
        <v>1346</v>
      </c>
      <c r="N679">
        <v>1009</v>
      </c>
      <c r="O679" t="s">
        <v>90</v>
      </c>
      <c r="P679" t="s">
        <v>90</v>
      </c>
      <c r="Q679">
        <v>1</v>
      </c>
      <c r="W679">
        <v>0</v>
      </c>
      <c r="X679">
        <v>505519491</v>
      </c>
      <c r="Y679">
        <v>0.2</v>
      </c>
      <c r="AA679">
        <v>183.95</v>
      </c>
      <c r="AB679">
        <v>0</v>
      </c>
      <c r="AC679">
        <v>0</v>
      </c>
      <c r="AD679">
        <v>0</v>
      </c>
      <c r="AE679">
        <v>25.8</v>
      </c>
      <c r="AF679">
        <v>0</v>
      </c>
      <c r="AG679">
        <v>0</v>
      </c>
      <c r="AH679">
        <v>0</v>
      </c>
      <c r="AI679">
        <v>7.13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0.2</v>
      </c>
      <c r="AU679" t="s">
        <v>6</v>
      </c>
      <c r="AV679">
        <v>0</v>
      </c>
      <c r="AW679">
        <v>2</v>
      </c>
      <c r="AX679">
        <v>16689999</v>
      </c>
      <c r="AY679">
        <v>1</v>
      </c>
      <c r="AZ679">
        <v>0</v>
      </c>
      <c r="BA679">
        <v>644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Y679*Source!I295</f>
        <v>3.2000000000000002E-3</v>
      </c>
      <c r="CY679">
        <f t="shared" si="63"/>
        <v>183.95</v>
      </c>
      <c r="CZ679">
        <f t="shared" si="64"/>
        <v>25.8</v>
      </c>
      <c r="DA679">
        <f t="shared" si="65"/>
        <v>7.13</v>
      </c>
      <c r="DB679">
        <v>0</v>
      </c>
    </row>
    <row r="680" spans="1:106" x14ac:dyDescent="0.2">
      <c r="A680">
        <f>ROW(Source!A295)</f>
        <v>295</v>
      </c>
      <c r="B680">
        <v>16688586</v>
      </c>
      <c r="C680">
        <v>16689983</v>
      </c>
      <c r="D680">
        <v>15217585</v>
      </c>
      <c r="E680">
        <v>1</v>
      </c>
      <c r="F680">
        <v>1</v>
      </c>
      <c r="G680">
        <v>1</v>
      </c>
      <c r="H680">
        <v>3</v>
      </c>
      <c r="I680" t="s">
        <v>1350</v>
      </c>
      <c r="J680" t="s">
        <v>1351</v>
      </c>
      <c r="K680" t="s">
        <v>1352</v>
      </c>
      <c r="L680">
        <v>1356</v>
      </c>
      <c r="N680">
        <v>1010</v>
      </c>
      <c r="O680" t="s">
        <v>215</v>
      </c>
      <c r="P680" t="s">
        <v>215</v>
      </c>
      <c r="Q680">
        <v>1000</v>
      </c>
      <c r="W680">
        <v>0</v>
      </c>
      <c r="X680">
        <v>40709342</v>
      </c>
      <c r="Y680">
        <v>3.2000000000000001E-2</v>
      </c>
      <c r="AA680">
        <v>1925.1</v>
      </c>
      <c r="AB680">
        <v>0</v>
      </c>
      <c r="AC680">
        <v>0</v>
      </c>
      <c r="AD680">
        <v>0</v>
      </c>
      <c r="AE680">
        <v>270</v>
      </c>
      <c r="AF680">
        <v>0</v>
      </c>
      <c r="AG680">
        <v>0</v>
      </c>
      <c r="AH680">
        <v>0</v>
      </c>
      <c r="AI680">
        <v>7.13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3.2000000000000001E-2</v>
      </c>
      <c r="AU680" t="s">
        <v>6</v>
      </c>
      <c r="AV680">
        <v>0</v>
      </c>
      <c r="AW680">
        <v>2</v>
      </c>
      <c r="AX680">
        <v>16690000</v>
      </c>
      <c r="AY680">
        <v>1</v>
      </c>
      <c r="AZ680">
        <v>0</v>
      </c>
      <c r="BA680">
        <v>645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Y680*Source!I295</f>
        <v>5.1199999999999998E-4</v>
      </c>
      <c r="CY680">
        <f t="shared" si="63"/>
        <v>1925.1</v>
      </c>
      <c r="CZ680">
        <f t="shared" si="64"/>
        <v>270</v>
      </c>
      <c r="DA680">
        <f t="shared" si="65"/>
        <v>7.13</v>
      </c>
      <c r="DB680">
        <v>0</v>
      </c>
    </row>
    <row r="681" spans="1:106" x14ac:dyDescent="0.2">
      <c r="A681">
        <f>ROW(Source!A295)</f>
        <v>295</v>
      </c>
      <c r="B681">
        <v>16688586</v>
      </c>
      <c r="C681">
        <v>16689983</v>
      </c>
      <c r="D681">
        <v>15217593</v>
      </c>
      <c r="E681">
        <v>1</v>
      </c>
      <c r="F681">
        <v>1</v>
      </c>
      <c r="G681">
        <v>1</v>
      </c>
      <c r="H681">
        <v>3</v>
      </c>
      <c r="I681" t="s">
        <v>1353</v>
      </c>
      <c r="J681" t="s">
        <v>1354</v>
      </c>
      <c r="K681" t="s">
        <v>1355</v>
      </c>
      <c r="L681">
        <v>1358</v>
      </c>
      <c r="N681">
        <v>1010</v>
      </c>
      <c r="O681" t="s">
        <v>538</v>
      </c>
      <c r="P681" t="s">
        <v>538</v>
      </c>
      <c r="Q681">
        <v>10</v>
      </c>
      <c r="W681">
        <v>0</v>
      </c>
      <c r="X681">
        <v>-1110089157</v>
      </c>
      <c r="Y681">
        <v>1</v>
      </c>
      <c r="AA681">
        <v>141.88999999999999</v>
      </c>
      <c r="AB681">
        <v>0</v>
      </c>
      <c r="AC681">
        <v>0</v>
      </c>
      <c r="AD681">
        <v>0</v>
      </c>
      <c r="AE681">
        <v>19.899999999999999</v>
      </c>
      <c r="AF681">
        <v>0</v>
      </c>
      <c r="AG681">
        <v>0</v>
      </c>
      <c r="AH681">
        <v>0</v>
      </c>
      <c r="AI681">
        <v>7.13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6</v>
      </c>
      <c r="AT681">
        <v>1</v>
      </c>
      <c r="AU681" t="s">
        <v>6</v>
      </c>
      <c r="AV681">
        <v>0</v>
      </c>
      <c r="AW681">
        <v>2</v>
      </c>
      <c r="AX681">
        <v>16690001</v>
      </c>
      <c r="AY681">
        <v>1</v>
      </c>
      <c r="AZ681">
        <v>0</v>
      </c>
      <c r="BA681">
        <v>646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Y681*Source!I295</f>
        <v>1.6E-2</v>
      </c>
      <c r="CY681">
        <f t="shared" si="63"/>
        <v>141.88999999999999</v>
      </c>
      <c r="CZ681">
        <f t="shared" si="64"/>
        <v>19.899999999999999</v>
      </c>
      <c r="DA681">
        <f t="shared" si="65"/>
        <v>7.13</v>
      </c>
      <c r="DB681">
        <v>0</v>
      </c>
    </row>
    <row r="682" spans="1:106" x14ac:dyDescent="0.2">
      <c r="A682">
        <f>ROW(Source!A295)</f>
        <v>295</v>
      </c>
      <c r="B682">
        <v>16688586</v>
      </c>
      <c r="C682">
        <v>16689983</v>
      </c>
      <c r="D682">
        <v>15218939</v>
      </c>
      <c r="E682">
        <v>1</v>
      </c>
      <c r="F682">
        <v>1</v>
      </c>
      <c r="G682">
        <v>1</v>
      </c>
      <c r="H682">
        <v>3</v>
      </c>
      <c r="I682" t="s">
        <v>1356</v>
      </c>
      <c r="J682" t="s">
        <v>1357</v>
      </c>
      <c r="K682" t="s">
        <v>1358</v>
      </c>
      <c r="L682">
        <v>1354</v>
      </c>
      <c r="N682">
        <v>1010</v>
      </c>
      <c r="O682" t="s">
        <v>268</v>
      </c>
      <c r="P682" t="s">
        <v>268</v>
      </c>
      <c r="Q682">
        <v>1</v>
      </c>
      <c r="W682">
        <v>0</v>
      </c>
      <c r="X682">
        <v>-1308137011</v>
      </c>
      <c r="Y682">
        <v>0.5</v>
      </c>
      <c r="AA682">
        <v>476.43</v>
      </c>
      <c r="AB682">
        <v>0</v>
      </c>
      <c r="AC682">
        <v>0</v>
      </c>
      <c r="AD682">
        <v>0</v>
      </c>
      <c r="AE682">
        <v>66.819999999999993</v>
      </c>
      <c r="AF682">
        <v>0</v>
      </c>
      <c r="AG682">
        <v>0</v>
      </c>
      <c r="AH682">
        <v>0</v>
      </c>
      <c r="AI682">
        <v>7.13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0.5</v>
      </c>
      <c r="AU682" t="s">
        <v>6</v>
      </c>
      <c r="AV682">
        <v>0</v>
      </c>
      <c r="AW682">
        <v>2</v>
      </c>
      <c r="AX682">
        <v>16690002</v>
      </c>
      <c r="AY682">
        <v>1</v>
      </c>
      <c r="AZ682">
        <v>0</v>
      </c>
      <c r="BA682">
        <v>647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Y682*Source!I295</f>
        <v>8.0000000000000002E-3</v>
      </c>
      <c r="CY682">
        <f t="shared" si="63"/>
        <v>476.43</v>
      </c>
      <c r="CZ682">
        <f t="shared" si="64"/>
        <v>66.819999999999993</v>
      </c>
      <c r="DA682">
        <f t="shared" si="65"/>
        <v>7.13</v>
      </c>
      <c r="DB682">
        <v>0</v>
      </c>
    </row>
    <row r="683" spans="1:106" x14ac:dyDescent="0.2">
      <c r="A683">
        <f>ROW(Source!A295)</f>
        <v>295</v>
      </c>
      <c r="B683">
        <v>16688586</v>
      </c>
      <c r="C683">
        <v>16689983</v>
      </c>
      <c r="D683">
        <v>15220919</v>
      </c>
      <c r="E683">
        <v>1</v>
      </c>
      <c r="F683">
        <v>1</v>
      </c>
      <c r="G683">
        <v>1</v>
      </c>
      <c r="H683">
        <v>3</v>
      </c>
      <c r="I683" t="s">
        <v>518</v>
      </c>
      <c r="J683" t="s">
        <v>520</v>
      </c>
      <c r="K683" t="s">
        <v>519</v>
      </c>
      <c r="L683">
        <v>1354</v>
      </c>
      <c r="N683">
        <v>1010</v>
      </c>
      <c r="O683" t="s">
        <v>268</v>
      </c>
      <c r="P683" t="s">
        <v>268</v>
      </c>
      <c r="Q683">
        <v>1</v>
      </c>
      <c r="W683">
        <v>0</v>
      </c>
      <c r="X683">
        <v>25375982</v>
      </c>
      <c r="Y683">
        <v>62.5</v>
      </c>
      <c r="AA683">
        <v>272.44</v>
      </c>
      <c r="AB683">
        <v>0</v>
      </c>
      <c r="AC683">
        <v>0</v>
      </c>
      <c r="AD683">
        <v>0</v>
      </c>
      <c r="AE683">
        <v>38.21</v>
      </c>
      <c r="AF683">
        <v>0</v>
      </c>
      <c r="AG683">
        <v>0</v>
      </c>
      <c r="AH683">
        <v>0</v>
      </c>
      <c r="AI683">
        <v>7.13</v>
      </c>
      <c r="AJ683">
        <v>1</v>
      </c>
      <c r="AK683">
        <v>1</v>
      </c>
      <c r="AL683">
        <v>1</v>
      </c>
      <c r="AN683">
        <v>0</v>
      </c>
      <c r="AO683">
        <v>0</v>
      </c>
      <c r="AP683">
        <v>0</v>
      </c>
      <c r="AQ683">
        <v>0</v>
      </c>
      <c r="AR683">
        <v>0</v>
      </c>
      <c r="AS683" t="s">
        <v>6</v>
      </c>
      <c r="AT683">
        <v>62.5</v>
      </c>
      <c r="AU683" t="s">
        <v>6</v>
      </c>
      <c r="AV683">
        <v>0</v>
      </c>
      <c r="AW683">
        <v>1</v>
      </c>
      <c r="AX683">
        <v>-1</v>
      </c>
      <c r="AY683">
        <v>0</v>
      </c>
      <c r="AZ683">
        <v>0</v>
      </c>
      <c r="BA683" t="s">
        <v>6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Y683*Source!I295</f>
        <v>1</v>
      </c>
      <c r="CY683">
        <f t="shared" si="63"/>
        <v>272.44</v>
      </c>
      <c r="CZ683">
        <f t="shared" si="64"/>
        <v>38.21</v>
      </c>
      <c r="DA683">
        <f t="shared" si="65"/>
        <v>7.13</v>
      </c>
      <c r="DB683">
        <v>0</v>
      </c>
    </row>
    <row r="684" spans="1:106" x14ac:dyDescent="0.2">
      <c r="A684">
        <f>ROW(Source!A295)</f>
        <v>295</v>
      </c>
      <c r="B684">
        <v>16688586</v>
      </c>
      <c r="C684">
        <v>16689983</v>
      </c>
      <c r="D684">
        <v>15164559</v>
      </c>
      <c r="E684">
        <v>17</v>
      </c>
      <c r="F684">
        <v>1</v>
      </c>
      <c r="G684">
        <v>1</v>
      </c>
      <c r="H684">
        <v>3</v>
      </c>
      <c r="I684" t="s">
        <v>1299</v>
      </c>
      <c r="J684" t="s">
        <v>6</v>
      </c>
      <c r="K684" t="s">
        <v>1300</v>
      </c>
      <c r="L684">
        <v>1374</v>
      </c>
      <c r="N684">
        <v>1013</v>
      </c>
      <c r="O684" t="s">
        <v>1301</v>
      </c>
      <c r="P684" t="s">
        <v>1301</v>
      </c>
      <c r="Q684">
        <v>1</v>
      </c>
      <c r="W684">
        <v>0</v>
      </c>
      <c r="X684">
        <v>-1731369543</v>
      </c>
      <c r="Y684">
        <v>2.5099999999999998</v>
      </c>
      <c r="AA684">
        <v>1</v>
      </c>
      <c r="AB684">
        <v>0</v>
      </c>
      <c r="AC684">
        <v>0</v>
      </c>
      <c r="AD684">
        <v>0</v>
      </c>
      <c r="AE684">
        <v>1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6</v>
      </c>
      <c r="AT684">
        <v>2.5099999999999998</v>
      </c>
      <c r="AU684" t="s">
        <v>6</v>
      </c>
      <c r="AV684">
        <v>0</v>
      </c>
      <c r="AW684">
        <v>2</v>
      </c>
      <c r="AX684">
        <v>16690003</v>
      </c>
      <c r="AY684">
        <v>1</v>
      </c>
      <c r="AZ684">
        <v>0</v>
      </c>
      <c r="BA684">
        <v>648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Y684*Source!I295</f>
        <v>4.0159999999999994E-2</v>
      </c>
      <c r="CY684">
        <f t="shared" si="63"/>
        <v>1</v>
      </c>
      <c r="CZ684">
        <f t="shared" si="64"/>
        <v>1</v>
      </c>
      <c r="DA684">
        <f t="shared" si="65"/>
        <v>1</v>
      </c>
      <c r="DB684">
        <v>0</v>
      </c>
    </row>
    <row r="685" spans="1:106" x14ac:dyDescent="0.2">
      <c r="A685">
        <f>ROW(Source!A298)</f>
        <v>298</v>
      </c>
      <c r="B685">
        <v>16688585</v>
      </c>
      <c r="C685">
        <v>16691404</v>
      </c>
      <c r="D685">
        <v>15430397</v>
      </c>
      <c r="E685">
        <v>1</v>
      </c>
      <c r="F685">
        <v>1</v>
      </c>
      <c r="G685">
        <v>1</v>
      </c>
      <c r="H685">
        <v>1</v>
      </c>
      <c r="I685" t="s">
        <v>1260</v>
      </c>
      <c r="J685" t="s">
        <v>6</v>
      </c>
      <c r="K685" t="s">
        <v>1261</v>
      </c>
      <c r="L685">
        <v>1191</v>
      </c>
      <c r="N685">
        <v>1013</v>
      </c>
      <c r="O685" t="s">
        <v>1090</v>
      </c>
      <c r="P685" t="s">
        <v>1090</v>
      </c>
      <c r="Q685">
        <v>1</v>
      </c>
      <c r="W685">
        <v>0</v>
      </c>
      <c r="X685">
        <v>-1081351934</v>
      </c>
      <c r="Y685">
        <v>15.28</v>
      </c>
      <c r="AA685">
        <v>0</v>
      </c>
      <c r="AB685">
        <v>0</v>
      </c>
      <c r="AC685">
        <v>0</v>
      </c>
      <c r="AD685">
        <v>9.4</v>
      </c>
      <c r="AE685">
        <v>0</v>
      </c>
      <c r="AF685">
        <v>0</v>
      </c>
      <c r="AG685">
        <v>0</v>
      </c>
      <c r="AH685">
        <v>9.4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15.28</v>
      </c>
      <c r="AU685" t="s">
        <v>6</v>
      </c>
      <c r="AV685">
        <v>1</v>
      </c>
      <c r="AW685">
        <v>2</v>
      </c>
      <c r="AX685">
        <v>16691405</v>
      </c>
      <c r="AY685">
        <v>1</v>
      </c>
      <c r="AZ685">
        <v>0</v>
      </c>
      <c r="BA685">
        <v>649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Y685*Source!I298</f>
        <v>9.1679999999999998E-2</v>
      </c>
      <c r="CY685">
        <f>AD685</f>
        <v>9.4</v>
      </c>
      <c r="CZ685">
        <f>AH685</f>
        <v>9.4</v>
      </c>
      <c r="DA685">
        <f>AL685</f>
        <v>1</v>
      </c>
      <c r="DB685">
        <v>0</v>
      </c>
    </row>
    <row r="686" spans="1:106" x14ac:dyDescent="0.2">
      <c r="A686">
        <f>ROW(Source!A298)</f>
        <v>298</v>
      </c>
      <c r="B686">
        <v>16688585</v>
      </c>
      <c r="C686">
        <v>16691404</v>
      </c>
      <c r="D686">
        <v>15430395</v>
      </c>
      <c r="E686">
        <v>1</v>
      </c>
      <c r="F686">
        <v>1</v>
      </c>
      <c r="G686">
        <v>1</v>
      </c>
      <c r="H686">
        <v>1</v>
      </c>
      <c r="I686" t="s">
        <v>1091</v>
      </c>
      <c r="J686" t="s">
        <v>6</v>
      </c>
      <c r="K686" t="s">
        <v>1092</v>
      </c>
      <c r="L686">
        <v>1191</v>
      </c>
      <c r="N686">
        <v>1013</v>
      </c>
      <c r="O686" t="s">
        <v>1090</v>
      </c>
      <c r="P686" t="s">
        <v>1090</v>
      </c>
      <c r="Q686">
        <v>1</v>
      </c>
      <c r="W686">
        <v>0</v>
      </c>
      <c r="X686">
        <v>-1417349443</v>
      </c>
      <c r="Y686">
        <v>0.22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0.22</v>
      </c>
      <c r="AU686" t="s">
        <v>6</v>
      </c>
      <c r="AV686">
        <v>2</v>
      </c>
      <c r="AW686">
        <v>2</v>
      </c>
      <c r="AX686">
        <v>16691406</v>
      </c>
      <c r="AY686">
        <v>1</v>
      </c>
      <c r="AZ686">
        <v>0</v>
      </c>
      <c r="BA686">
        <v>650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Y686*Source!I298</f>
        <v>1.32E-3</v>
      </c>
      <c r="CY686">
        <f>AD686</f>
        <v>0</v>
      </c>
      <c r="CZ686">
        <f>AH686</f>
        <v>0</v>
      </c>
      <c r="DA686">
        <f>AL686</f>
        <v>1</v>
      </c>
      <c r="DB686">
        <v>0</v>
      </c>
    </row>
    <row r="687" spans="1:106" x14ac:dyDescent="0.2">
      <c r="A687">
        <f>ROW(Source!A298)</f>
        <v>298</v>
      </c>
      <c r="B687">
        <v>16688585</v>
      </c>
      <c r="C687">
        <v>16691404</v>
      </c>
      <c r="D687">
        <v>15247680</v>
      </c>
      <c r="E687">
        <v>1</v>
      </c>
      <c r="F687">
        <v>1</v>
      </c>
      <c r="G687">
        <v>1</v>
      </c>
      <c r="H687">
        <v>2</v>
      </c>
      <c r="I687" t="s">
        <v>1287</v>
      </c>
      <c r="J687" t="s">
        <v>1288</v>
      </c>
      <c r="K687" t="s">
        <v>1289</v>
      </c>
      <c r="L687">
        <v>1368</v>
      </c>
      <c r="N687">
        <v>1011</v>
      </c>
      <c r="O687" t="s">
        <v>1096</v>
      </c>
      <c r="P687" t="s">
        <v>1096</v>
      </c>
      <c r="Q687">
        <v>1</v>
      </c>
      <c r="W687">
        <v>0</v>
      </c>
      <c r="X687">
        <v>-1718674368</v>
      </c>
      <c r="Y687">
        <v>0.11</v>
      </c>
      <c r="AA687">
        <v>0</v>
      </c>
      <c r="AB687">
        <v>111.99</v>
      </c>
      <c r="AC687">
        <v>13.5</v>
      </c>
      <c r="AD687">
        <v>0</v>
      </c>
      <c r="AE687">
        <v>0</v>
      </c>
      <c r="AF687">
        <v>111.99</v>
      </c>
      <c r="AG687">
        <v>13.5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6</v>
      </c>
      <c r="AT687">
        <v>0.11</v>
      </c>
      <c r="AU687" t="s">
        <v>6</v>
      </c>
      <c r="AV687">
        <v>0</v>
      </c>
      <c r="AW687">
        <v>2</v>
      </c>
      <c r="AX687">
        <v>16691407</v>
      </c>
      <c r="AY687">
        <v>1</v>
      </c>
      <c r="AZ687">
        <v>0</v>
      </c>
      <c r="BA687">
        <v>651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Y687*Source!I298</f>
        <v>6.6E-4</v>
      </c>
      <c r="CY687">
        <f>AB687</f>
        <v>111.99</v>
      </c>
      <c r="CZ687">
        <f>AF687</f>
        <v>111.99</v>
      </c>
      <c r="DA687">
        <f>AJ687</f>
        <v>1</v>
      </c>
      <c r="DB687">
        <v>0</v>
      </c>
    </row>
    <row r="688" spans="1:106" x14ac:dyDescent="0.2">
      <c r="A688">
        <f>ROW(Source!A298)</f>
        <v>298</v>
      </c>
      <c r="B688">
        <v>16688585</v>
      </c>
      <c r="C688">
        <v>16691404</v>
      </c>
      <c r="D688">
        <v>15249073</v>
      </c>
      <c r="E688">
        <v>1</v>
      </c>
      <c r="F688">
        <v>1</v>
      </c>
      <c r="G688">
        <v>1</v>
      </c>
      <c r="H688">
        <v>2</v>
      </c>
      <c r="I688" t="s">
        <v>1099</v>
      </c>
      <c r="J688" t="s">
        <v>1100</v>
      </c>
      <c r="K688" t="s">
        <v>1101</v>
      </c>
      <c r="L688">
        <v>1368</v>
      </c>
      <c r="N688">
        <v>1011</v>
      </c>
      <c r="O688" t="s">
        <v>1096</v>
      </c>
      <c r="P688" t="s">
        <v>1096</v>
      </c>
      <c r="Q688">
        <v>1</v>
      </c>
      <c r="W688">
        <v>0</v>
      </c>
      <c r="X688">
        <v>1372534845</v>
      </c>
      <c r="Y688">
        <v>0.11</v>
      </c>
      <c r="AA688">
        <v>0</v>
      </c>
      <c r="AB688">
        <v>65.709999999999994</v>
      </c>
      <c r="AC688">
        <v>11.6</v>
      </c>
      <c r="AD688">
        <v>0</v>
      </c>
      <c r="AE688">
        <v>0</v>
      </c>
      <c r="AF688">
        <v>65.709999999999994</v>
      </c>
      <c r="AG688">
        <v>11.6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0.11</v>
      </c>
      <c r="AU688" t="s">
        <v>6</v>
      </c>
      <c r="AV688">
        <v>0</v>
      </c>
      <c r="AW688">
        <v>2</v>
      </c>
      <c r="AX688">
        <v>16691408</v>
      </c>
      <c r="AY688">
        <v>1</v>
      </c>
      <c r="AZ688">
        <v>0</v>
      </c>
      <c r="BA688">
        <v>652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Y688*Source!I298</f>
        <v>6.6E-4</v>
      </c>
      <c r="CY688">
        <f>AB688</f>
        <v>65.709999999999994</v>
      </c>
      <c r="CZ688">
        <f>AF688</f>
        <v>65.709999999999994</v>
      </c>
      <c r="DA688">
        <f>AJ688</f>
        <v>1</v>
      </c>
      <c r="DB688">
        <v>0</v>
      </c>
    </row>
    <row r="689" spans="1:106" x14ac:dyDescent="0.2">
      <c r="A689">
        <f>ROW(Source!A298)</f>
        <v>298</v>
      </c>
      <c r="B689">
        <v>16688585</v>
      </c>
      <c r="C689">
        <v>16691404</v>
      </c>
      <c r="D689">
        <v>15172838</v>
      </c>
      <c r="E689">
        <v>1</v>
      </c>
      <c r="F689">
        <v>1</v>
      </c>
      <c r="G689">
        <v>1</v>
      </c>
      <c r="H689">
        <v>3</v>
      </c>
      <c r="I689" t="s">
        <v>1344</v>
      </c>
      <c r="J689" t="s">
        <v>1345</v>
      </c>
      <c r="K689" t="s">
        <v>1346</v>
      </c>
      <c r="L689">
        <v>1339</v>
      </c>
      <c r="N689">
        <v>1007</v>
      </c>
      <c r="O689" t="s">
        <v>199</v>
      </c>
      <c r="P689" t="s">
        <v>199</v>
      </c>
      <c r="Q689">
        <v>1</v>
      </c>
      <c r="W689">
        <v>0</v>
      </c>
      <c r="X689">
        <v>536744769</v>
      </c>
      <c r="Y689">
        <v>2.1000000000000001E-2</v>
      </c>
      <c r="AA689">
        <v>600</v>
      </c>
      <c r="AB689">
        <v>0</v>
      </c>
      <c r="AC689">
        <v>0</v>
      </c>
      <c r="AD689">
        <v>0</v>
      </c>
      <c r="AE689">
        <v>600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2.1000000000000001E-2</v>
      </c>
      <c r="AU689" t="s">
        <v>6</v>
      </c>
      <c r="AV689">
        <v>0</v>
      </c>
      <c r="AW689">
        <v>2</v>
      </c>
      <c r="AX689">
        <v>16691409</v>
      </c>
      <c r="AY689">
        <v>1</v>
      </c>
      <c r="AZ689">
        <v>0</v>
      </c>
      <c r="BA689">
        <v>653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Y689*Source!I298</f>
        <v>1.26E-4</v>
      </c>
      <c r="CY689">
        <f t="shared" ref="CY689:CY695" si="66">AA689</f>
        <v>600</v>
      </c>
      <c r="CZ689">
        <f t="shared" ref="CZ689:CZ695" si="67">AE689</f>
        <v>600</v>
      </c>
      <c r="DA689">
        <f t="shared" ref="DA689:DA695" si="68">AI689</f>
        <v>1</v>
      </c>
      <c r="DB689">
        <v>0</v>
      </c>
    </row>
    <row r="690" spans="1:106" x14ac:dyDescent="0.2">
      <c r="A690">
        <f>ROW(Source!A298)</f>
        <v>298</v>
      </c>
      <c r="B690">
        <v>16688585</v>
      </c>
      <c r="C690">
        <v>16691404</v>
      </c>
      <c r="D690">
        <v>15202442</v>
      </c>
      <c r="E690">
        <v>1</v>
      </c>
      <c r="F690">
        <v>1</v>
      </c>
      <c r="G690">
        <v>1</v>
      </c>
      <c r="H690">
        <v>3</v>
      </c>
      <c r="I690" t="s">
        <v>1347</v>
      </c>
      <c r="J690" t="s">
        <v>1348</v>
      </c>
      <c r="K690" t="s">
        <v>1349</v>
      </c>
      <c r="L690">
        <v>1346</v>
      </c>
      <c r="N690">
        <v>1009</v>
      </c>
      <c r="O690" t="s">
        <v>90</v>
      </c>
      <c r="P690" t="s">
        <v>90</v>
      </c>
      <c r="Q690">
        <v>1</v>
      </c>
      <c r="W690">
        <v>0</v>
      </c>
      <c r="X690">
        <v>505519491</v>
      </c>
      <c r="Y690">
        <v>0.4</v>
      </c>
      <c r="AA690">
        <v>25.8</v>
      </c>
      <c r="AB690">
        <v>0</v>
      </c>
      <c r="AC690">
        <v>0</v>
      </c>
      <c r="AD690">
        <v>0</v>
      </c>
      <c r="AE690">
        <v>25.8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0.4</v>
      </c>
      <c r="AU690" t="s">
        <v>6</v>
      </c>
      <c r="AV690">
        <v>0</v>
      </c>
      <c r="AW690">
        <v>2</v>
      </c>
      <c r="AX690">
        <v>16691410</v>
      </c>
      <c r="AY690">
        <v>1</v>
      </c>
      <c r="AZ690">
        <v>0</v>
      </c>
      <c r="BA690">
        <v>654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Y690*Source!I298</f>
        <v>2.4000000000000002E-3</v>
      </c>
      <c r="CY690">
        <f t="shared" si="66"/>
        <v>25.8</v>
      </c>
      <c r="CZ690">
        <f t="shared" si="67"/>
        <v>25.8</v>
      </c>
      <c r="DA690">
        <f t="shared" si="68"/>
        <v>1</v>
      </c>
      <c r="DB690">
        <v>0</v>
      </c>
    </row>
    <row r="691" spans="1:106" x14ac:dyDescent="0.2">
      <c r="A691">
        <f>ROW(Source!A298)</f>
        <v>298</v>
      </c>
      <c r="B691">
        <v>16688585</v>
      </c>
      <c r="C691">
        <v>16691404</v>
      </c>
      <c r="D691">
        <v>15217585</v>
      </c>
      <c r="E691">
        <v>1</v>
      </c>
      <c r="F691">
        <v>1</v>
      </c>
      <c r="G691">
        <v>1</v>
      </c>
      <c r="H691">
        <v>3</v>
      </c>
      <c r="I691" t="s">
        <v>1350</v>
      </c>
      <c r="J691" t="s">
        <v>1351</v>
      </c>
      <c r="K691" t="s">
        <v>1352</v>
      </c>
      <c r="L691">
        <v>1356</v>
      </c>
      <c r="N691">
        <v>1010</v>
      </c>
      <c r="O691" t="s">
        <v>215</v>
      </c>
      <c r="P691" t="s">
        <v>215</v>
      </c>
      <c r="Q691">
        <v>1000</v>
      </c>
      <c r="W691">
        <v>0</v>
      </c>
      <c r="X691">
        <v>40709342</v>
      </c>
      <c r="Y691">
        <v>3.2000000000000001E-2</v>
      </c>
      <c r="AA691">
        <v>270</v>
      </c>
      <c r="AB691">
        <v>0</v>
      </c>
      <c r="AC691">
        <v>0</v>
      </c>
      <c r="AD691">
        <v>0</v>
      </c>
      <c r="AE691">
        <v>270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3.2000000000000001E-2</v>
      </c>
      <c r="AU691" t="s">
        <v>6</v>
      </c>
      <c r="AV691">
        <v>0</v>
      </c>
      <c r="AW691">
        <v>2</v>
      </c>
      <c r="AX691">
        <v>16691411</v>
      </c>
      <c r="AY691">
        <v>1</v>
      </c>
      <c r="AZ691">
        <v>0</v>
      </c>
      <c r="BA691">
        <v>655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Y691*Source!I298</f>
        <v>1.92E-4</v>
      </c>
      <c r="CY691">
        <f t="shared" si="66"/>
        <v>270</v>
      </c>
      <c r="CZ691">
        <f t="shared" si="67"/>
        <v>270</v>
      </c>
      <c r="DA691">
        <f t="shared" si="68"/>
        <v>1</v>
      </c>
      <c r="DB691">
        <v>0</v>
      </c>
    </row>
    <row r="692" spans="1:106" x14ac:dyDescent="0.2">
      <c r="A692">
        <f>ROW(Source!A298)</f>
        <v>298</v>
      </c>
      <c r="B692">
        <v>16688585</v>
      </c>
      <c r="C692">
        <v>16691404</v>
      </c>
      <c r="D692">
        <v>15217593</v>
      </c>
      <c r="E692">
        <v>1</v>
      </c>
      <c r="F692">
        <v>1</v>
      </c>
      <c r="G692">
        <v>1</v>
      </c>
      <c r="H692">
        <v>3</v>
      </c>
      <c r="I692" t="s">
        <v>1353</v>
      </c>
      <c r="J692" t="s">
        <v>1354</v>
      </c>
      <c r="K692" t="s">
        <v>1355</v>
      </c>
      <c r="L692">
        <v>1358</v>
      </c>
      <c r="N692">
        <v>1010</v>
      </c>
      <c r="O692" t="s">
        <v>538</v>
      </c>
      <c r="P692" t="s">
        <v>538</v>
      </c>
      <c r="Q692">
        <v>10</v>
      </c>
      <c r="W692">
        <v>0</v>
      </c>
      <c r="X692">
        <v>-1110089157</v>
      </c>
      <c r="Y692">
        <v>1</v>
      </c>
      <c r="AA692">
        <v>19.899999999999999</v>
      </c>
      <c r="AB692">
        <v>0</v>
      </c>
      <c r="AC692">
        <v>0</v>
      </c>
      <c r="AD692">
        <v>0</v>
      </c>
      <c r="AE692">
        <v>19.899999999999999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6</v>
      </c>
      <c r="AT692">
        <v>1</v>
      </c>
      <c r="AU692" t="s">
        <v>6</v>
      </c>
      <c r="AV692">
        <v>0</v>
      </c>
      <c r="AW692">
        <v>2</v>
      </c>
      <c r="AX692">
        <v>16691412</v>
      </c>
      <c r="AY692">
        <v>1</v>
      </c>
      <c r="AZ692">
        <v>0</v>
      </c>
      <c r="BA692">
        <v>656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Y692*Source!I298</f>
        <v>6.0000000000000001E-3</v>
      </c>
      <c r="CY692">
        <f t="shared" si="66"/>
        <v>19.899999999999999</v>
      </c>
      <c r="CZ692">
        <f t="shared" si="67"/>
        <v>19.899999999999999</v>
      </c>
      <c r="DA692">
        <f t="shared" si="68"/>
        <v>1</v>
      </c>
      <c r="DB692">
        <v>0</v>
      </c>
    </row>
    <row r="693" spans="1:106" x14ac:dyDescent="0.2">
      <c r="A693">
        <f>ROW(Source!A298)</f>
        <v>298</v>
      </c>
      <c r="B693">
        <v>16688585</v>
      </c>
      <c r="C693">
        <v>16691404</v>
      </c>
      <c r="D693">
        <v>15218939</v>
      </c>
      <c r="E693">
        <v>1</v>
      </c>
      <c r="F693">
        <v>1</v>
      </c>
      <c r="G693">
        <v>1</v>
      </c>
      <c r="H693">
        <v>3</v>
      </c>
      <c r="I693" t="s">
        <v>1356</v>
      </c>
      <c r="J693" t="s">
        <v>1357</v>
      </c>
      <c r="K693" t="s">
        <v>1358</v>
      </c>
      <c r="L693">
        <v>1354</v>
      </c>
      <c r="N693">
        <v>1010</v>
      </c>
      <c r="O693" t="s">
        <v>268</v>
      </c>
      <c r="P693" t="s">
        <v>268</v>
      </c>
      <c r="Q693">
        <v>1</v>
      </c>
      <c r="W693">
        <v>0</v>
      </c>
      <c r="X693">
        <v>-1308137011</v>
      </c>
      <c r="Y693">
        <v>0.5</v>
      </c>
      <c r="AA693">
        <v>66.819999999999993</v>
      </c>
      <c r="AB693">
        <v>0</v>
      </c>
      <c r="AC693">
        <v>0</v>
      </c>
      <c r="AD693">
        <v>0</v>
      </c>
      <c r="AE693">
        <v>66.819999999999993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0.5</v>
      </c>
      <c r="AU693" t="s">
        <v>6</v>
      </c>
      <c r="AV693">
        <v>0</v>
      </c>
      <c r="AW693">
        <v>2</v>
      </c>
      <c r="AX693">
        <v>16691413</v>
      </c>
      <c r="AY693">
        <v>1</v>
      </c>
      <c r="AZ693">
        <v>0</v>
      </c>
      <c r="BA693">
        <v>657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Y693*Source!I298</f>
        <v>3.0000000000000001E-3</v>
      </c>
      <c r="CY693">
        <f t="shared" si="66"/>
        <v>66.819999999999993</v>
      </c>
      <c r="CZ693">
        <f t="shared" si="67"/>
        <v>66.819999999999993</v>
      </c>
      <c r="DA693">
        <f t="shared" si="68"/>
        <v>1</v>
      </c>
      <c r="DB693">
        <v>0</v>
      </c>
    </row>
    <row r="694" spans="1:106" x14ac:dyDescent="0.2">
      <c r="A694">
        <f>ROW(Source!A298)</f>
        <v>298</v>
      </c>
      <c r="B694">
        <v>16688585</v>
      </c>
      <c r="C694">
        <v>16691404</v>
      </c>
      <c r="D694">
        <v>15220922</v>
      </c>
      <c r="E694">
        <v>1</v>
      </c>
      <c r="F694">
        <v>1</v>
      </c>
      <c r="G694">
        <v>1</v>
      </c>
      <c r="H694">
        <v>3</v>
      </c>
      <c r="I694" t="s">
        <v>526</v>
      </c>
      <c r="J694" t="s">
        <v>528</v>
      </c>
      <c r="K694" t="s">
        <v>527</v>
      </c>
      <c r="L694">
        <v>1354</v>
      </c>
      <c r="N694">
        <v>1010</v>
      </c>
      <c r="O694" t="s">
        <v>268</v>
      </c>
      <c r="P694" t="s">
        <v>268</v>
      </c>
      <c r="Q694">
        <v>1</v>
      </c>
      <c r="W694">
        <v>0</v>
      </c>
      <c r="X694">
        <v>-588677688</v>
      </c>
      <c r="Y694">
        <v>166.66666699999999</v>
      </c>
      <c r="AA694">
        <v>51.06</v>
      </c>
      <c r="AB694">
        <v>0</v>
      </c>
      <c r="AC694">
        <v>0</v>
      </c>
      <c r="AD694">
        <v>0</v>
      </c>
      <c r="AE694">
        <v>51.06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0</v>
      </c>
      <c r="AP694">
        <v>0</v>
      </c>
      <c r="AQ694">
        <v>0</v>
      </c>
      <c r="AR694">
        <v>0</v>
      </c>
      <c r="AS694" t="s">
        <v>6</v>
      </c>
      <c r="AT694">
        <v>166.66666699999999</v>
      </c>
      <c r="AU694" t="s">
        <v>6</v>
      </c>
      <c r="AV694">
        <v>0</v>
      </c>
      <c r="AW694">
        <v>1</v>
      </c>
      <c r="AX694">
        <v>-1</v>
      </c>
      <c r="AY694">
        <v>0</v>
      </c>
      <c r="AZ694">
        <v>0</v>
      </c>
      <c r="BA694" t="s">
        <v>6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Y694*Source!I298</f>
        <v>1.0000000019999999</v>
      </c>
      <c r="CY694">
        <f t="shared" si="66"/>
        <v>51.06</v>
      </c>
      <c r="CZ694">
        <f t="shared" si="67"/>
        <v>51.06</v>
      </c>
      <c r="DA694">
        <f t="shared" si="68"/>
        <v>1</v>
      </c>
      <c r="DB694">
        <v>0</v>
      </c>
    </row>
    <row r="695" spans="1:106" x14ac:dyDescent="0.2">
      <c r="A695">
        <f>ROW(Source!A298)</f>
        <v>298</v>
      </c>
      <c r="B695">
        <v>16688585</v>
      </c>
      <c r="C695">
        <v>16691404</v>
      </c>
      <c r="D695">
        <v>15164559</v>
      </c>
      <c r="E695">
        <v>17</v>
      </c>
      <c r="F695">
        <v>1</v>
      </c>
      <c r="G695">
        <v>1</v>
      </c>
      <c r="H695">
        <v>3</v>
      </c>
      <c r="I695" t="s">
        <v>1299</v>
      </c>
      <c r="J695" t="s">
        <v>6</v>
      </c>
      <c r="K695" t="s">
        <v>1300</v>
      </c>
      <c r="L695">
        <v>1374</v>
      </c>
      <c r="N695">
        <v>1013</v>
      </c>
      <c r="O695" t="s">
        <v>1301</v>
      </c>
      <c r="P695" t="s">
        <v>1301</v>
      </c>
      <c r="Q695">
        <v>1</v>
      </c>
      <c r="W695">
        <v>0</v>
      </c>
      <c r="X695">
        <v>-1731369543</v>
      </c>
      <c r="Y695">
        <v>2.87</v>
      </c>
      <c r="AA695">
        <v>1</v>
      </c>
      <c r="AB695">
        <v>0</v>
      </c>
      <c r="AC695">
        <v>0</v>
      </c>
      <c r="AD695">
        <v>0</v>
      </c>
      <c r="AE695">
        <v>1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2.87</v>
      </c>
      <c r="AU695" t="s">
        <v>6</v>
      </c>
      <c r="AV695">
        <v>0</v>
      </c>
      <c r="AW695">
        <v>2</v>
      </c>
      <c r="AX695">
        <v>16691414</v>
      </c>
      <c r="AY695">
        <v>1</v>
      </c>
      <c r="AZ695">
        <v>0</v>
      </c>
      <c r="BA695">
        <v>658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Y695*Source!I298</f>
        <v>1.7220000000000003E-2</v>
      </c>
      <c r="CY695">
        <f t="shared" si="66"/>
        <v>1</v>
      </c>
      <c r="CZ695">
        <f t="shared" si="67"/>
        <v>1</v>
      </c>
      <c r="DA695">
        <f t="shared" si="68"/>
        <v>1</v>
      </c>
      <c r="DB695">
        <v>0</v>
      </c>
    </row>
    <row r="696" spans="1:106" x14ac:dyDescent="0.2">
      <c r="A696">
        <f>ROW(Source!A299)</f>
        <v>299</v>
      </c>
      <c r="B696">
        <v>16688586</v>
      </c>
      <c r="C696">
        <v>16691404</v>
      </c>
      <c r="D696">
        <v>15430397</v>
      </c>
      <c r="E696">
        <v>1</v>
      </c>
      <c r="F696">
        <v>1</v>
      </c>
      <c r="G696">
        <v>1</v>
      </c>
      <c r="H696">
        <v>1</v>
      </c>
      <c r="I696" t="s">
        <v>1260</v>
      </c>
      <c r="J696" t="s">
        <v>6</v>
      </c>
      <c r="K696" t="s">
        <v>1261</v>
      </c>
      <c r="L696">
        <v>1191</v>
      </c>
      <c r="N696">
        <v>1013</v>
      </c>
      <c r="O696" t="s">
        <v>1090</v>
      </c>
      <c r="P696" t="s">
        <v>1090</v>
      </c>
      <c r="Q696">
        <v>1</v>
      </c>
      <c r="W696">
        <v>0</v>
      </c>
      <c r="X696">
        <v>-1081351934</v>
      </c>
      <c r="Y696">
        <v>15.28</v>
      </c>
      <c r="AA696">
        <v>0</v>
      </c>
      <c r="AB696">
        <v>0</v>
      </c>
      <c r="AC696">
        <v>0</v>
      </c>
      <c r="AD696">
        <v>67.02</v>
      </c>
      <c r="AE696">
        <v>0</v>
      </c>
      <c r="AF696">
        <v>0</v>
      </c>
      <c r="AG696">
        <v>0</v>
      </c>
      <c r="AH696">
        <v>9.4</v>
      </c>
      <c r="AI696">
        <v>1</v>
      </c>
      <c r="AJ696">
        <v>1</v>
      </c>
      <c r="AK696">
        <v>1</v>
      </c>
      <c r="AL696">
        <v>7.13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15.28</v>
      </c>
      <c r="AU696" t="s">
        <v>6</v>
      </c>
      <c r="AV696">
        <v>1</v>
      </c>
      <c r="AW696">
        <v>2</v>
      </c>
      <c r="AX696">
        <v>16691405</v>
      </c>
      <c r="AY696">
        <v>1</v>
      </c>
      <c r="AZ696">
        <v>0</v>
      </c>
      <c r="BA696">
        <v>659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Y696*Source!I299</f>
        <v>9.1679999999999998E-2</v>
      </c>
      <c r="CY696">
        <f>AD696</f>
        <v>67.02</v>
      </c>
      <c r="CZ696">
        <f>AH696</f>
        <v>9.4</v>
      </c>
      <c r="DA696">
        <f>AL696</f>
        <v>7.13</v>
      </c>
      <c r="DB696">
        <v>0</v>
      </c>
    </row>
    <row r="697" spans="1:106" x14ac:dyDescent="0.2">
      <c r="A697">
        <f>ROW(Source!A299)</f>
        <v>299</v>
      </c>
      <c r="B697">
        <v>16688586</v>
      </c>
      <c r="C697">
        <v>16691404</v>
      </c>
      <c r="D697">
        <v>15430395</v>
      </c>
      <c r="E697">
        <v>1</v>
      </c>
      <c r="F697">
        <v>1</v>
      </c>
      <c r="G697">
        <v>1</v>
      </c>
      <c r="H697">
        <v>1</v>
      </c>
      <c r="I697" t="s">
        <v>1091</v>
      </c>
      <c r="J697" t="s">
        <v>6</v>
      </c>
      <c r="K697" t="s">
        <v>1092</v>
      </c>
      <c r="L697">
        <v>1191</v>
      </c>
      <c r="N697">
        <v>1013</v>
      </c>
      <c r="O697" t="s">
        <v>1090</v>
      </c>
      <c r="P697" t="s">
        <v>1090</v>
      </c>
      <c r="Q697">
        <v>1</v>
      </c>
      <c r="W697">
        <v>0</v>
      </c>
      <c r="X697">
        <v>-1417349443</v>
      </c>
      <c r="Y697">
        <v>0.22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1</v>
      </c>
      <c r="AJ697">
        <v>1</v>
      </c>
      <c r="AK697">
        <v>7.13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0.22</v>
      </c>
      <c r="AU697" t="s">
        <v>6</v>
      </c>
      <c r="AV697">
        <v>2</v>
      </c>
      <c r="AW697">
        <v>2</v>
      </c>
      <c r="AX697">
        <v>16691406</v>
      </c>
      <c r="AY697">
        <v>1</v>
      </c>
      <c r="AZ697">
        <v>0</v>
      </c>
      <c r="BA697">
        <v>660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Y697*Source!I299</f>
        <v>1.32E-3</v>
      </c>
      <c r="CY697">
        <f>AD697</f>
        <v>0</v>
      </c>
      <c r="CZ697">
        <f>AH697</f>
        <v>0</v>
      </c>
      <c r="DA697">
        <f>AL697</f>
        <v>1</v>
      </c>
      <c r="DB697">
        <v>0</v>
      </c>
    </row>
    <row r="698" spans="1:106" x14ac:dyDescent="0.2">
      <c r="A698">
        <f>ROW(Source!A299)</f>
        <v>299</v>
      </c>
      <c r="B698">
        <v>16688586</v>
      </c>
      <c r="C698">
        <v>16691404</v>
      </c>
      <c r="D698">
        <v>15247680</v>
      </c>
      <c r="E698">
        <v>1</v>
      </c>
      <c r="F698">
        <v>1</v>
      </c>
      <c r="G698">
        <v>1</v>
      </c>
      <c r="H698">
        <v>2</v>
      </c>
      <c r="I698" t="s">
        <v>1287</v>
      </c>
      <c r="J698" t="s">
        <v>1288</v>
      </c>
      <c r="K698" t="s">
        <v>1289</v>
      </c>
      <c r="L698">
        <v>1368</v>
      </c>
      <c r="N698">
        <v>1011</v>
      </c>
      <c r="O698" t="s">
        <v>1096</v>
      </c>
      <c r="P698" t="s">
        <v>1096</v>
      </c>
      <c r="Q698">
        <v>1</v>
      </c>
      <c r="W698">
        <v>0</v>
      </c>
      <c r="X698">
        <v>-1718674368</v>
      </c>
      <c r="Y698">
        <v>0.11</v>
      </c>
      <c r="AA698">
        <v>0</v>
      </c>
      <c r="AB698">
        <v>798.49</v>
      </c>
      <c r="AC698">
        <v>13.5</v>
      </c>
      <c r="AD698">
        <v>0</v>
      </c>
      <c r="AE698">
        <v>0</v>
      </c>
      <c r="AF698">
        <v>111.99</v>
      </c>
      <c r="AG698">
        <v>13.5</v>
      </c>
      <c r="AH698">
        <v>0</v>
      </c>
      <c r="AI698">
        <v>1</v>
      </c>
      <c r="AJ698">
        <v>7.13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6</v>
      </c>
      <c r="AT698">
        <v>0.11</v>
      </c>
      <c r="AU698" t="s">
        <v>6</v>
      </c>
      <c r="AV698">
        <v>0</v>
      </c>
      <c r="AW698">
        <v>2</v>
      </c>
      <c r="AX698">
        <v>16691407</v>
      </c>
      <c r="AY698">
        <v>1</v>
      </c>
      <c r="AZ698">
        <v>0</v>
      </c>
      <c r="BA698">
        <v>661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Y698*Source!I299</f>
        <v>6.6E-4</v>
      </c>
      <c r="CY698">
        <f>AB698</f>
        <v>798.49</v>
      </c>
      <c r="CZ698">
        <f>AF698</f>
        <v>111.99</v>
      </c>
      <c r="DA698">
        <f>AJ698</f>
        <v>7.13</v>
      </c>
      <c r="DB698">
        <v>0</v>
      </c>
    </row>
    <row r="699" spans="1:106" x14ac:dyDescent="0.2">
      <c r="A699">
        <f>ROW(Source!A299)</f>
        <v>299</v>
      </c>
      <c r="B699">
        <v>16688586</v>
      </c>
      <c r="C699">
        <v>16691404</v>
      </c>
      <c r="D699">
        <v>15249073</v>
      </c>
      <c r="E699">
        <v>1</v>
      </c>
      <c r="F699">
        <v>1</v>
      </c>
      <c r="G699">
        <v>1</v>
      </c>
      <c r="H699">
        <v>2</v>
      </c>
      <c r="I699" t="s">
        <v>1099</v>
      </c>
      <c r="J699" t="s">
        <v>1100</v>
      </c>
      <c r="K699" t="s">
        <v>1101</v>
      </c>
      <c r="L699">
        <v>1368</v>
      </c>
      <c r="N699">
        <v>1011</v>
      </c>
      <c r="O699" t="s">
        <v>1096</v>
      </c>
      <c r="P699" t="s">
        <v>1096</v>
      </c>
      <c r="Q699">
        <v>1</v>
      </c>
      <c r="W699">
        <v>0</v>
      </c>
      <c r="X699">
        <v>1372534845</v>
      </c>
      <c r="Y699">
        <v>0.11</v>
      </c>
      <c r="AA699">
        <v>0</v>
      </c>
      <c r="AB699">
        <v>468.51</v>
      </c>
      <c r="AC699">
        <v>11.6</v>
      </c>
      <c r="AD699">
        <v>0</v>
      </c>
      <c r="AE699">
        <v>0</v>
      </c>
      <c r="AF699">
        <v>65.709999999999994</v>
      </c>
      <c r="AG699">
        <v>11.6</v>
      </c>
      <c r="AH699">
        <v>0</v>
      </c>
      <c r="AI699">
        <v>1</v>
      </c>
      <c r="AJ699">
        <v>7.13</v>
      </c>
      <c r="AK699">
        <v>1</v>
      </c>
      <c r="AL699">
        <v>1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6</v>
      </c>
      <c r="AT699">
        <v>0.11</v>
      </c>
      <c r="AU699" t="s">
        <v>6</v>
      </c>
      <c r="AV699">
        <v>0</v>
      </c>
      <c r="AW699">
        <v>2</v>
      </c>
      <c r="AX699">
        <v>16691408</v>
      </c>
      <c r="AY699">
        <v>1</v>
      </c>
      <c r="AZ699">
        <v>0</v>
      </c>
      <c r="BA699">
        <v>662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Y699*Source!I299</f>
        <v>6.6E-4</v>
      </c>
      <c r="CY699">
        <f>AB699</f>
        <v>468.51</v>
      </c>
      <c r="CZ699">
        <f>AF699</f>
        <v>65.709999999999994</v>
      </c>
      <c r="DA699">
        <f>AJ699</f>
        <v>7.13</v>
      </c>
      <c r="DB699">
        <v>0</v>
      </c>
    </row>
    <row r="700" spans="1:106" x14ac:dyDescent="0.2">
      <c r="A700">
        <f>ROW(Source!A299)</f>
        <v>299</v>
      </c>
      <c r="B700">
        <v>16688586</v>
      </c>
      <c r="C700">
        <v>16691404</v>
      </c>
      <c r="D700">
        <v>15172838</v>
      </c>
      <c r="E700">
        <v>1</v>
      </c>
      <c r="F700">
        <v>1</v>
      </c>
      <c r="G700">
        <v>1</v>
      </c>
      <c r="H700">
        <v>3</v>
      </c>
      <c r="I700" t="s">
        <v>1344</v>
      </c>
      <c r="J700" t="s">
        <v>1345</v>
      </c>
      <c r="K700" t="s">
        <v>1346</v>
      </c>
      <c r="L700">
        <v>1339</v>
      </c>
      <c r="N700">
        <v>1007</v>
      </c>
      <c r="O700" t="s">
        <v>199</v>
      </c>
      <c r="P700" t="s">
        <v>199</v>
      </c>
      <c r="Q700">
        <v>1</v>
      </c>
      <c r="W700">
        <v>0</v>
      </c>
      <c r="X700">
        <v>536744769</v>
      </c>
      <c r="Y700">
        <v>2.1000000000000001E-2</v>
      </c>
      <c r="AA700">
        <v>4278</v>
      </c>
      <c r="AB700">
        <v>0</v>
      </c>
      <c r="AC700">
        <v>0</v>
      </c>
      <c r="AD700">
        <v>0</v>
      </c>
      <c r="AE700">
        <v>600</v>
      </c>
      <c r="AF700">
        <v>0</v>
      </c>
      <c r="AG700">
        <v>0</v>
      </c>
      <c r="AH700">
        <v>0</v>
      </c>
      <c r="AI700">
        <v>7.13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2.1000000000000001E-2</v>
      </c>
      <c r="AU700" t="s">
        <v>6</v>
      </c>
      <c r="AV700">
        <v>0</v>
      </c>
      <c r="AW700">
        <v>2</v>
      </c>
      <c r="AX700">
        <v>16691409</v>
      </c>
      <c r="AY700">
        <v>1</v>
      </c>
      <c r="AZ700">
        <v>0</v>
      </c>
      <c r="BA700">
        <v>663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Y700*Source!I299</f>
        <v>1.26E-4</v>
      </c>
      <c r="CY700">
        <f t="shared" ref="CY700:CY706" si="69">AA700</f>
        <v>4278</v>
      </c>
      <c r="CZ700">
        <f t="shared" ref="CZ700:CZ706" si="70">AE700</f>
        <v>600</v>
      </c>
      <c r="DA700">
        <f t="shared" ref="DA700:DA706" si="71">AI700</f>
        <v>7.13</v>
      </c>
      <c r="DB700">
        <v>0</v>
      </c>
    </row>
    <row r="701" spans="1:106" x14ac:dyDescent="0.2">
      <c r="A701">
        <f>ROW(Source!A299)</f>
        <v>299</v>
      </c>
      <c r="B701">
        <v>16688586</v>
      </c>
      <c r="C701">
        <v>16691404</v>
      </c>
      <c r="D701">
        <v>15202442</v>
      </c>
      <c r="E701">
        <v>1</v>
      </c>
      <c r="F701">
        <v>1</v>
      </c>
      <c r="G701">
        <v>1</v>
      </c>
      <c r="H701">
        <v>3</v>
      </c>
      <c r="I701" t="s">
        <v>1347</v>
      </c>
      <c r="J701" t="s">
        <v>1348</v>
      </c>
      <c r="K701" t="s">
        <v>1349</v>
      </c>
      <c r="L701">
        <v>1346</v>
      </c>
      <c r="N701">
        <v>1009</v>
      </c>
      <c r="O701" t="s">
        <v>90</v>
      </c>
      <c r="P701" t="s">
        <v>90</v>
      </c>
      <c r="Q701">
        <v>1</v>
      </c>
      <c r="W701">
        <v>0</v>
      </c>
      <c r="X701">
        <v>505519491</v>
      </c>
      <c r="Y701">
        <v>0.4</v>
      </c>
      <c r="AA701">
        <v>183.95</v>
      </c>
      <c r="AB701">
        <v>0</v>
      </c>
      <c r="AC701">
        <v>0</v>
      </c>
      <c r="AD701">
        <v>0</v>
      </c>
      <c r="AE701">
        <v>25.8</v>
      </c>
      <c r="AF701">
        <v>0</v>
      </c>
      <c r="AG701">
        <v>0</v>
      </c>
      <c r="AH701">
        <v>0</v>
      </c>
      <c r="AI701">
        <v>7.13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6</v>
      </c>
      <c r="AT701">
        <v>0.4</v>
      </c>
      <c r="AU701" t="s">
        <v>6</v>
      </c>
      <c r="AV701">
        <v>0</v>
      </c>
      <c r="AW701">
        <v>2</v>
      </c>
      <c r="AX701">
        <v>16691410</v>
      </c>
      <c r="AY701">
        <v>1</v>
      </c>
      <c r="AZ701">
        <v>0</v>
      </c>
      <c r="BA701">
        <v>664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Y701*Source!I299</f>
        <v>2.4000000000000002E-3</v>
      </c>
      <c r="CY701">
        <f t="shared" si="69"/>
        <v>183.95</v>
      </c>
      <c r="CZ701">
        <f t="shared" si="70"/>
        <v>25.8</v>
      </c>
      <c r="DA701">
        <f t="shared" si="71"/>
        <v>7.13</v>
      </c>
      <c r="DB701">
        <v>0</v>
      </c>
    </row>
    <row r="702" spans="1:106" x14ac:dyDescent="0.2">
      <c r="A702">
        <f>ROW(Source!A299)</f>
        <v>299</v>
      </c>
      <c r="B702">
        <v>16688586</v>
      </c>
      <c r="C702">
        <v>16691404</v>
      </c>
      <c r="D702">
        <v>15217585</v>
      </c>
      <c r="E702">
        <v>1</v>
      </c>
      <c r="F702">
        <v>1</v>
      </c>
      <c r="G702">
        <v>1</v>
      </c>
      <c r="H702">
        <v>3</v>
      </c>
      <c r="I702" t="s">
        <v>1350</v>
      </c>
      <c r="J702" t="s">
        <v>1351</v>
      </c>
      <c r="K702" t="s">
        <v>1352</v>
      </c>
      <c r="L702">
        <v>1356</v>
      </c>
      <c r="N702">
        <v>1010</v>
      </c>
      <c r="O702" t="s">
        <v>215</v>
      </c>
      <c r="P702" t="s">
        <v>215</v>
      </c>
      <c r="Q702">
        <v>1000</v>
      </c>
      <c r="W702">
        <v>0</v>
      </c>
      <c r="X702">
        <v>40709342</v>
      </c>
      <c r="Y702">
        <v>3.2000000000000001E-2</v>
      </c>
      <c r="AA702">
        <v>1925.1</v>
      </c>
      <c r="AB702">
        <v>0</v>
      </c>
      <c r="AC702">
        <v>0</v>
      </c>
      <c r="AD702">
        <v>0</v>
      </c>
      <c r="AE702">
        <v>270</v>
      </c>
      <c r="AF702">
        <v>0</v>
      </c>
      <c r="AG702">
        <v>0</v>
      </c>
      <c r="AH702">
        <v>0</v>
      </c>
      <c r="AI702">
        <v>7.13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3.2000000000000001E-2</v>
      </c>
      <c r="AU702" t="s">
        <v>6</v>
      </c>
      <c r="AV702">
        <v>0</v>
      </c>
      <c r="AW702">
        <v>2</v>
      </c>
      <c r="AX702">
        <v>16691411</v>
      </c>
      <c r="AY702">
        <v>1</v>
      </c>
      <c r="AZ702">
        <v>0</v>
      </c>
      <c r="BA702">
        <v>665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Y702*Source!I299</f>
        <v>1.92E-4</v>
      </c>
      <c r="CY702">
        <f t="shared" si="69"/>
        <v>1925.1</v>
      </c>
      <c r="CZ702">
        <f t="shared" si="70"/>
        <v>270</v>
      </c>
      <c r="DA702">
        <f t="shared" si="71"/>
        <v>7.13</v>
      </c>
      <c r="DB702">
        <v>0</v>
      </c>
    </row>
    <row r="703" spans="1:106" x14ac:dyDescent="0.2">
      <c r="A703">
        <f>ROW(Source!A299)</f>
        <v>299</v>
      </c>
      <c r="B703">
        <v>16688586</v>
      </c>
      <c r="C703">
        <v>16691404</v>
      </c>
      <c r="D703">
        <v>15217593</v>
      </c>
      <c r="E703">
        <v>1</v>
      </c>
      <c r="F703">
        <v>1</v>
      </c>
      <c r="G703">
        <v>1</v>
      </c>
      <c r="H703">
        <v>3</v>
      </c>
      <c r="I703" t="s">
        <v>1353</v>
      </c>
      <c r="J703" t="s">
        <v>1354</v>
      </c>
      <c r="K703" t="s">
        <v>1355</v>
      </c>
      <c r="L703">
        <v>1358</v>
      </c>
      <c r="N703">
        <v>1010</v>
      </c>
      <c r="O703" t="s">
        <v>538</v>
      </c>
      <c r="P703" t="s">
        <v>538</v>
      </c>
      <c r="Q703">
        <v>10</v>
      </c>
      <c r="W703">
        <v>0</v>
      </c>
      <c r="X703">
        <v>-1110089157</v>
      </c>
      <c r="Y703">
        <v>1</v>
      </c>
      <c r="AA703">
        <v>141.88999999999999</v>
      </c>
      <c r="AB703">
        <v>0</v>
      </c>
      <c r="AC703">
        <v>0</v>
      </c>
      <c r="AD703">
        <v>0</v>
      </c>
      <c r="AE703">
        <v>19.899999999999999</v>
      </c>
      <c r="AF703">
        <v>0</v>
      </c>
      <c r="AG703">
        <v>0</v>
      </c>
      <c r="AH703">
        <v>0</v>
      </c>
      <c r="AI703">
        <v>7.13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6</v>
      </c>
      <c r="AT703">
        <v>1</v>
      </c>
      <c r="AU703" t="s">
        <v>6</v>
      </c>
      <c r="AV703">
        <v>0</v>
      </c>
      <c r="AW703">
        <v>2</v>
      </c>
      <c r="AX703">
        <v>16691412</v>
      </c>
      <c r="AY703">
        <v>1</v>
      </c>
      <c r="AZ703">
        <v>0</v>
      </c>
      <c r="BA703">
        <v>666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Y703*Source!I299</f>
        <v>6.0000000000000001E-3</v>
      </c>
      <c r="CY703">
        <f t="shared" si="69"/>
        <v>141.88999999999999</v>
      </c>
      <c r="CZ703">
        <f t="shared" si="70"/>
        <v>19.899999999999999</v>
      </c>
      <c r="DA703">
        <f t="shared" si="71"/>
        <v>7.13</v>
      </c>
      <c r="DB703">
        <v>0</v>
      </c>
    </row>
    <row r="704" spans="1:106" x14ac:dyDescent="0.2">
      <c r="A704">
        <f>ROW(Source!A299)</f>
        <v>299</v>
      </c>
      <c r="B704">
        <v>16688586</v>
      </c>
      <c r="C704">
        <v>16691404</v>
      </c>
      <c r="D704">
        <v>15218939</v>
      </c>
      <c r="E704">
        <v>1</v>
      </c>
      <c r="F704">
        <v>1</v>
      </c>
      <c r="G704">
        <v>1</v>
      </c>
      <c r="H704">
        <v>3</v>
      </c>
      <c r="I704" t="s">
        <v>1356</v>
      </c>
      <c r="J704" t="s">
        <v>1357</v>
      </c>
      <c r="K704" t="s">
        <v>1358</v>
      </c>
      <c r="L704">
        <v>1354</v>
      </c>
      <c r="N704">
        <v>1010</v>
      </c>
      <c r="O704" t="s">
        <v>268</v>
      </c>
      <c r="P704" t="s">
        <v>268</v>
      </c>
      <c r="Q704">
        <v>1</v>
      </c>
      <c r="W704">
        <v>0</v>
      </c>
      <c r="X704">
        <v>-1308137011</v>
      </c>
      <c r="Y704">
        <v>0.5</v>
      </c>
      <c r="AA704">
        <v>476.43</v>
      </c>
      <c r="AB704">
        <v>0</v>
      </c>
      <c r="AC704">
        <v>0</v>
      </c>
      <c r="AD704">
        <v>0</v>
      </c>
      <c r="AE704">
        <v>66.819999999999993</v>
      </c>
      <c r="AF704">
        <v>0</v>
      </c>
      <c r="AG704">
        <v>0</v>
      </c>
      <c r="AH704">
        <v>0</v>
      </c>
      <c r="AI704">
        <v>7.13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0.5</v>
      </c>
      <c r="AU704" t="s">
        <v>6</v>
      </c>
      <c r="AV704">
        <v>0</v>
      </c>
      <c r="AW704">
        <v>2</v>
      </c>
      <c r="AX704">
        <v>16691413</v>
      </c>
      <c r="AY704">
        <v>1</v>
      </c>
      <c r="AZ704">
        <v>0</v>
      </c>
      <c r="BA704">
        <v>667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Y704*Source!I299</f>
        <v>3.0000000000000001E-3</v>
      </c>
      <c r="CY704">
        <f t="shared" si="69"/>
        <v>476.43</v>
      </c>
      <c r="CZ704">
        <f t="shared" si="70"/>
        <v>66.819999999999993</v>
      </c>
      <c r="DA704">
        <f t="shared" si="71"/>
        <v>7.13</v>
      </c>
      <c r="DB704">
        <v>0</v>
      </c>
    </row>
    <row r="705" spans="1:106" x14ac:dyDescent="0.2">
      <c r="A705">
        <f>ROW(Source!A299)</f>
        <v>299</v>
      </c>
      <c r="B705">
        <v>16688586</v>
      </c>
      <c r="C705">
        <v>16691404</v>
      </c>
      <c r="D705">
        <v>15220922</v>
      </c>
      <c r="E705">
        <v>1</v>
      </c>
      <c r="F705">
        <v>1</v>
      </c>
      <c r="G705">
        <v>1</v>
      </c>
      <c r="H705">
        <v>3</v>
      </c>
      <c r="I705" t="s">
        <v>526</v>
      </c>
      <c r="J705" t="s">
        <v>528</v>
      </c>
      <c r="K705" t="s">
        <v>527</v>
      </c>
      <c r="L705">
        <v>1354</v>
      </c>
      <c r="N705">
        <v>1010</v>
      </c>
      <c r="O705" t="s">
        <v>268</v>
      </c>
      <c r="P705" t="s">
        <v>268</v>
      </c>
      <c r="Q705">
        <v>1</v>
      </c>
      <c r="W705">
        <v>0</v>
      </c>
      <c r="X705">
        <v>-588677688</v>
      </c>
      <c r="Y705">
        <v>166.66666699999999</v>
      </c>
      <c r="AA705">
        <v>364.06</v>
      </c>
      <c r="AB705">
        <v>0</v>
      </c>
      <c r="AC705">
        <v>0</v>
      </c>
      <c r="AD705">
        <v>0</v>
      </c>
      <c r="AE705">
        <v>51.06</v>
      </c>
      <c r="AF705">
        <v>0</v>
      </c>
      <c r="AG705">
        <v>0</v>
      </c>
      <c r="AH705">
        <v>0</v>
      </c>
      <c r="AI705">
        <v>7.13</v>
      </c>
      <c r="AJ705">
        <v>1</v>
      </c>
      <c r="AK705">
        <v>1</v>
      </c>
      <c r="AL705">
        <v>1</v>
      </c>
      <c r="AN705">
        <v>0</v>
      </c>
      <c r="AO705">
        <v>0</v>
      </c>
      <c r="AP705">
        <v>0</v>
      </c>
      <c r="AQ705">
        <v>0</v>
      </c>
      <c r="AR705">
        <v>0</v>
      </c>
      <c r="AS705" t="s">
        <v>6</v>
      </c>
      <c r="AT705">
        <v>166.66666699999999</v>
      </c>
      <c r="AU705" t="s">
        <v>6</v>
      </c>
      <c r="AV705">
        <v>0</v>
      </c>
      <c r="AW705">
        <v>1</v>
      </c>
      <c r="AX705">
        <v>-1</v>
      </c>
      <c r="AY705">
        <v>0</v>
      </c>
      <c r="AZ705">
        <v>0</v>
      </c>
      <c r="BA705" t="s">
        <v>6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Y705*Source!I299</f>
        <v>1.0000000019999999</v>
      </c>
      <c r="CY705">
        <f t="shared" si="69"/>
        <v>364.06</v>
      </c>
      <c r="CZ705">
        <f t="shared" si="70"/>
        <v>51.06</v>
      </c>
      <c r="DA705">
        <f t="shared" si="71"/>
        <v>7.13</v>
      </c>
      <c r="DB705">
        <v>0</v>
      </c>
    </row>
    <row r="706" spans="1:106" x14ac:dyDescent="0.2">
      <c r="A706">
        <f>ROW(Source!A299)</f>
        <v>299</v>
      </c>
      <c r="B706">
        <v>16688586</v>
      </c>
      <c r="C706">
        <v>16691404</v>
      </c>
      <c r="D706">
        <v>15164559</v>
      </c>
      <c r="E706">
        <v>17</v>
      </c>
      <c r="F706">
        <v>1</v>
      </c>
      <c r="G706">
        <v>1</v>
      </c>
      <c r="H706">
        <v>3</v>
      </c>
      <c r="I706" t="s">
        <v>1299</v>
      </c>
      <c r="J706" t="s">
        <v>6</v>
      </c>
      <c r="K706" t="s">
        <v>1300</v>
      </c>
      <c r="L706">
        <v>1374</v>
      </c>
      <c r="N706">
        <v>1013</v>
      </c>
      <c r="O706" t="s">
        <v>1301</v>
      </c>
      <c r="P706" t="s">
        <v>1301</v>
      </c>
      <c r="Q706">
        <v>1</v>
      </c>
      <c r="W706">
        <v>0</v>
      </c>
      <c r="X706">
        <v>-1731369543</v>
      </c>
      <c r="Y706">
        <v>2.87</v>
      </c>
      <c r="AA706">
        <v>1</v>
      </c>
      <c r="AB706">
        <v>0</v>
      </c>
      <c r="AC706">
        <v>0</v>
      </c>
      <c r="AD706">
        <v>0</v>
      </c>
      <c r="AE706">
        <v>1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2.87</v>
      </c>
      <c r="AU706" t="s">
        <v>6</v>
      </c>
      <c r="AV706">
        <v>0</v>
      </c>
      <c r="AW706">
        <v>2</v>
      </c>
      <c r="AX706">
        <v>16691414</v>
      </c>
      <c r="AY706">
        <v>1</v>
      </c>
      <c r="AZ706">
        <v>0</v>
      </c>
      <c r="BA706">
        <v>668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Y706*Source!I299</f>
        <v>1.7220000000000003E-2</v>
      </c>
      <c r="CY706">
        <f t="shared" si="69"/>
        <v>1</v>
      </c>
      <c r="CZ706">
        <f t="shared" si="70"/>
        <v>1</v>
      </c>
      <c r="DA706">
        <f t="shared" si="71"/>
        <v>1</v>
      </c>
      <c r="DB706">
        <v>0</v>
      </c>
    </row>
    <row r="707" spans="1:106" x14ac:dyDescent="0.2">
      <c r="A707">
        <f>ROW(Source!A302)</f>
        <v>302</v>
      </c>
      <c r="B707">
        <v>16688585</v>
      </c>
      <c r="C707">
        <v>16690085</v>
      </c>
      <c r="D707">
        <v>15447742</v>
      </c>
      <c r="E707">
        <v>1</v>
      </c>
      <c r="F707">
        <v>1</v>
      </c>
      <c r="G707">
        <v>1</v>
      </c>
      <c r="H707">
        <v>1</v>
      </c>
      <c r="I707" t="s">
        <v>1359</v>
      </c>
      <c r="J707" t="s">
        <v>6</v>
      </c>
      <c r="K707" t="s">
        <v>1360</v>
      </c>
      <c r="L707">
        <v>1191</v>
      </c>
      <c r="N707">
        <v>1013</v>
      </c>
      <c r="O707" t="s">
        <v>1090</v>
      </c>
      <c r="P707" t="s">
        <v>1090</v>
      </c>
      <c r="Q707">
        <v>1</v>
      </c>
      <c r="W707">
        <v>0</v>
      </c>
      <c r="X707">
        <v>-2143564933</v>
      </c>
      <c r="Y707">
        <v>0.5</v>
      </c>
      <c r="AA707">
        <v>0</v>
      </c>
      <c r="AB707">
        <v>0</v>
      </c>
      <c r="AC707">
        <v>0</v>
      </c>
      <c r="AD707">
        <v>9.76</v>
      </c>
      <c r="AE707">
        <v>0</v>
      </c>
      <c r="AF707">
        <v>0</v>
      </c>
      <c r="AG707">
        <v>0</v>
      </c>
      <c r="AH707">
        <v>9.76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0.5</v>
      </c>
      <c r="AU707" t="s">
        <v>6</v>
      </c>
      <c r="AV707">
        <v>1</v>
      </c>
      <c r="AW707">
        <v>2</v>
      </c>
      <c r="AX707">
        <v>16690091</v>
      </c>
      <c r="AY707">
        <v>1</v>
      </c>
      <c r="AZ707">
        <v>0</v>
      </c>
      <c r="BA707">
        <v>669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Y707*Source!I302</f>
        <v>4.5</v>
      </c>
      <c r="CY707">
        <f>AD707</f>
        <v>9.76</v>
      </c>
      <c r="CZ707">
        <f>AH707</f>
        <v>9.76</v>
      </c>
      <c r="DA707">
        <f>AL707</f>
        <v>1</v>
      </c>
      <c r="DB707">
        <v>0</v>
      </c>
    </row>
    <row r="708" spans="1:106" x14ac:dyDescent="0.2">
      <c r="A708">
        <f>ROW(Source!A302)</f>
        <v>302</v>
      </c>
      <c r="B708">
        <v>16688585</v>
      </c>
      <c r="C708">
        <v>16690085</v>
      </c>
      <c r="D708">
        <v>15170438</v>
      </c>
      <c r="E708">
        <v>1</v>
      </c>
      <c r="F708">
        <v>1</v>
      </c>
      <c r="G708">
        <v>1</v>
      </c>
      <c r="H708">
        <v>3</v>
      </c>
      <c r="I708" t="s">
        <v>1338</v>
      </c>
      <c r="J708" t="s">
        <v>1339</v>
      </c>
      <c r="K708" t="s">
        <v>1340</v>
      </c>
      <c r="L708">
        <v>1348</v>
      </c>
      <c r="N708">
        <v>1009</v>
      </c>
      <c r="O708" t="s">
        <v>86</v>
      </c>
      <c r="P708" t="s">
        <v>86</v>
      </c>
      <c r="Q708">
        <v>1000</v>
      </c>
      <c r="W708">
        <v>0</v>
      </c>
      <c r="X708">
        <v>-1755229539</v>
      </c>
      <c r="Y708">
        <v>1.0000000000000001E-5</v>
      </c>
      <c r="AA708">
        <v>12430</v>
      </c>
      <c r="AB708">
        <v>0</v>
      </c>
      <c r="AC708">
        <v>0</v>
      </c>
      <c r="AD708">
        <v>0</v>
      </c>
      <c r="AE708">
        <v>12430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1.0000000000000001E-5</v>
      </c>
      <c r="AU708" t="s">
        <v>6</v>
      </c>
      <c r="AV708">
        <v>0</v>
      </c>
      <c r="AW708">
        <v>2</v>
      </c>
      <c r="AX708">
        <v>16690092</v>
      </c>
      <c r="AY708">
        <v>1</v>
      </c>
      <c r="AZ708">
        <v>0</v>
      </c>
      <c r="BA708">
        <v>670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Y708*Source!I302</f>
        <v>9.0000000000000006E-5</v>
      </c>
      <c r="CY708">
        <f>AA708</f>
        <v>12430</v>
      </c>
      <c r="CZ708">
        <f>AE708</f>
        <v>12430</v>
      </c>
      <c r="DA708">
        <f>AI708</f>
        <v>1</v>
      </c>
      <c r="DB708">
        <v>0</v>
      </c>
    </row>
    <row r="709" spans="1:106" x14ac:dyDescent="0.2">
      <c r="A709">
        <f>ROW(Source!A302)</f>
        <v>302</v>
      </c>
      <c r="B709">
        <v>16688585</v>
      </c>
      <c r="C709">
        <v>16690085</v>
      </c>
      <c r="D709">
        <v>15171982</v>
      </c>
      <c r="E709">
        <v>1</v>
      </c>
      <c r="F709">
        <v>1</v>
      </c>
      <c r="G709">
        <v>1</v>
      </c>
      <c r="H709">
        <v>3</v>
      </c>
      <c r="I709" t="s">
        <v>1361</v>
      </c>
      <c r="J709" t="s">
        <v>1362</v>
      </c>
      <c r="K709" t="s">
        <v>1363</v>
      </c>
      <c r="L709">
        <v>1348</v>
      </c>
      <c r="N709">
        <v>1009</v>
      </c>
      <c r="O709" t="s">
        <v>86</v>
      </c>
      <c r="P709" t="s">
        <v>86</v>
      </c>
      <c r="Q709">
        <v>1000</v>
      </c>
      <c r="W709">
        <v>0</v>
      </c>
      <c r="X709">
        <v>-1421715385</v>
      </c>
      <c r="Y709">
        <v>5.0000000000000002E-5</v>
      </c>
      <c r="AA709">
        <v>729.98</v>
      </c>
      <c r="AB709">
        <v>0</v>
      </c>
      <c r="AC709">
        <v>0</v>
      </c>
      <c r="AD709">
        <v>0</v>
      </c>
      <c r="AE709">
        <v>729.98</v>
      </c>
      <c r="AF709">
        <v>0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5.0000000000000002E-5</v>
      </c>
      <c r="AU709" t="s">
        <v>6</v>
      </c>
      <c r="AV709">
        <v>0</v>
      </c>
      <c r="AW709">
        <v>2</v>
      </c>
      <c r="AX709">
        <v>16690093</v>
      </c>
      <c r="AY709">
        <v>1</v>
      </c>
      <c r="AZ709">
        <v>0</v>
      </c>
      <c r="BA709">
        <v>671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Y709*Source!I302</f>
        <v>4.5000000000000004E-4</v>
      </c>
      <c r="CY709">
        <f>AA709</f>
        <v>729.98</v>
      </c>
      <c r="CZ709">
        <f>AE709</f>
        <v>729.98</v>
      </c>
      <c r="DA709">
        <f>AI709</f>
        <v>1</v>
      </c>
      <c r="DB709">
        <v>0</v>
      </c>
    </row>
    <row r="710" spans="1:106" x14ac:dyDescent="0.2">
      <c r="A710">
        <f>ROW(Source!A302)</f>
        <v>302</v>
      </c>
      <c r="B710">
        <v>16688585</v>
      </c>
      <c r="C710">
        <v>16690085</v>
      </c>
      <c r="D710">
        <v>15191144</v>
      </c>
      <c r="E710">
        <v>1</v>
      </c>
      <c r="F710">
        <v>1</v>
      </c>
      <c r="G710">
        <v>1</v>
      </c>
      <c r="H710">
        <v>3</v>
      </c>
      <c r="I710" t="s">
        <v>1364</v>
      </c>
      <c r="J710" t="s">
        <v>1365</v>
      </c>
      <c r="K710" t="s">
        <v>1366</v>
      </c>
      <c r="L710">
        <v>1348</v>
      </c>
      <c r="N710">
        <v>1009</v>
      </c>
      <c r="O710" t="s">
        <v>86</v>
      </c>
      <c r="P710" t="s">
        <v>86</v>
      </c>
      <c r="Q710">
        <v>1000</v>
      </c>
      <c r="W710">
        <v>0</v>
      </c>
      <c r="X710">
        <v>-1328921133</v>
      </c>
      <c r="Y710">
        <v>1.0000000000000001E-5</v>
      </c>
      <c r="AA710">
        <v>14690</v>
      </c>
      <c r="AB710">
        <v>0</v>
      </c>
      <c r="AC710">
        <v>0</v>
      </c>
      <c r="AD710">
        <v>0</v>
      </c>
      <c r="AE710">
        <v>14690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1.0000000000000001E-5</v>
      </c>
      <c r="AU710" t="s">
        <v>6</v>
      </c>
      <c r="AV710">
        <v>0</v>
      </c>
      <c r="AW710">
        <v>2</v>
      </c>
      <c r="AX710">
        <v>16690094</v>
      </c>
      <c r="AY710">
        <v>1</v>
      </c>
      <c r="AZ710">
        <v>0</v>
      </c>
      <c r="BA710">
        <v>672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Y710*Source!I302</f>
        <v>9.0000000000000006E-5</v>
      </c>
      <c r="CY710">
        <f>AA710</f>
        <v>14690</v>
      </c>
      <c r="CZ710">
        <f>AE710</f>
        <v>14690</v>
      </c>
      <c r="DA710">
        <f>AI710</f>
        <v>1</v>
      </c>
      <c r="DB710">
        <v>0</v>
      </c>
    </row>
    <row r="711" spans="1:106" x14ac:dyDescent="0.2">
      <c r="A711">
        <f>ROW(Source!A302)</f>
        <v>302</v>
      </c>
      <c r="B711">
        <v>16688585</v>
      </c>
      <c r="C711">
        <v>16690085</v>
      </c>
      <c r="D711">
        <v>15220969</v>
      </c>
      <c r="E711">
        <v>1</v>
      </c>
      <c r="F711">
        <v>1</v>
      </c>
      <c r="G711">
        <v>1</v>
      </c>
      <c r="H711">
        <v>3</v>
      </c>
      <c r="I711" t="s">
        <v>536</v>
      </c>
      <c r="J711" t="s">
        <v>539</v>
      </c>
      <c r="K711" t="s">
        <v>537</v>
      </c>
      <c r="L711">
        <v>1358</v>
      </c>
      <c r="N711">
        <v>1010</v>
      </c>
      <c r="O711" t="s">
        <v>538</v>
      </c>
      <c r="P711" t="s">
        <v>538</v>
      </c>
      <c r="Q711">
        <v>10</v>
      </c>
      <c r="W711">
        <v>0</v>
      </c>
      <c r="X711">
        <v>-97677705</v>
      </c>
      <c r="Y711">
        <v>0.1</v>
      </c>
      <c r="AA711">
        <v>132.24</v>
      </c>
      <c r="AB711">
        <v>0</v>
      </c>
      <c r="AC711">
        <v>0</v>
      </c>
      <c r="AD711">
        <v>0</v>
      </c>
      <c r="AE711">
        <v>132.24</v>
      </c>
      <c r="AF711">
        <v>0</v>
      </c>
      <c r="AG711">
        <v>0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0</v>
      </c>
      <c r="AP711">
        <v>0</v>
      </c>
      <c r="AQ711">
        <v>0</v>
      </c>
      <c r="AR711">
        <v>0</v>
      </c>
      <c r="AS711" t="s">
        <v>6</v>
      </c>
      <c r="AT711">
        <v>0.1</v>
      </c>
      <c r="AU711" t="s">
        <v>6</v>
      </c>
      <c r="AV711">
        <v>0</v>
      </c>
      <c r="AW711">
        <v>1</v>
      </c>
      <c r="AX711">
        <v>-1</v>
      </c>
      <c r="AY711">
        <v>0</v>
      </c>
      <c r="AZ711">
        <v>0</v>
      </c>
      <c r="BA711" t="s">
        <v>6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Y711*Source!I302</f>
        <v>0.9</v>
      </c>
      <c r="CY711">
        <f>AA711</f>
        <v>132.24</v>
      </c>
      <c r="CZ711">
        <f>AE711</f>
        <v>132.24</v>
      </c>
      <c r="DA711">
        <f>AI711</f>
        <v>1</v>
      </c>
      <c r="DB711">
        <v>0</v>
      </c>
    </row>
    <row r="712" spans="1:106" x14ac:dyDescent="0.2">
      <c r="A712">
        <f>ROW(Source!A302)</f>
        <v>302</v>
      </c>
      <c r="B712">
        <v>16688585</v>
      </c>
      <c r="C712">
        <v>16690085</v>
      </c>
      <c r="D712">
        <v>15164559</v>
      </c>
      <c r="E712">
        <v>17</v>
      </c>
      <c r="F712">
        <v>1</v>
      </c>
      <c r="G712">
        <v>1</v>
      </c>
      <c r="H712">
        <v>3</v>
      </c>
      <c r="I712" t="s">
        <v>1299</v>
      </c>
      <c r="J712" t="s">
        <v>6</v>
      </c>
      <c r="K712" t="s">
        <v>1300</v>
      </c>
      <c r="L712">
        <v>1374</v>
      </c>
      <c r="N712">
        <v>1013</v>
      </c>
      <c r="O712" t="s">
        <v>1301</v>
      </c>
      <c r="P712" t="s">
        <v>1301</v>
      </c>
      <c r="Q712">
        <v>1</v>
      </c>
      <c r="W712">
        <v>0</v>
      </c>
      <c r="X712">
        <v>-1731369543</v>
      </c>
      <c r="Y712">
        <v>0.1</v>
      </c>
      <c r="AA712">
        <v>1</v>
      </c>
      <c r="AB712">
        <v>0</v>
      </c>
      <c r="AC712">
        <v>0</v>
      </c>
      <c r="AD712">
        <v>0</v>
      </c>
      <c r="AE712">
        <v>1</v>
      </c>
      <c r="AF712">
        <v>0</v>
      </c>
      <c r="AG712">
        <v>0</v>
      </c>
      <c r="AH712">
        <v>0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6</v>
      </c>
      <c r="AT712">
        <v>0.1</v>
      </c>
      <c r="AU712" t="s">
        <v>6</v>
      </c>
      <c r="AV712">
        <v>0</v>
      </c>
      <c r="AW712">
        <v>2</v>
      </c>
      <c r="AX712">
        <v>16690095</v>
      </c>
      <c r="AY712">
        <v>1</v>
      </c>
      <c r="AZ712">
        <v>0</v>
      </c>
      <c r="BA712">
        <v>673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Y712*Source!I302</f>
        <v>0.9</v>
      </c>
      <c r="CY712">
        <f>AA712</f>
        <v>1</v>
      </c>
      <c r="CZ712">
        <f>AE712</f>
        <v>1</v>
      </c>
      <c r="DA712">
        <f>AI712</f>
        <v>1</v>
      </c>
      <c r="DB712">
        <v>0</v>
      </c>
    </row>
    <row r="713" spans="1:106" x14ac:dyDescent="0.2">
      <c r="A713">
        <f>ROW(Source!A303)</f>
        <v>303</v>
      </c>
      <c r="B713">
        <v>16688586</v>
      </c>
      <c r="C713">
        <v>16690085</v>
      </c>
      <c r="D713">
        <v>15447742</v>
      </c>
      <c r="E713">
        <v>1</v>
      </c>
      <c r="F713">
        <v>1</v>
      </c>
      <c r="G713">
        <v>1</v>
      </c>
      <c r="H713">
        <v>1</v>
      </c>
      <c r="I713" t="s">
        <v>1359</v>
      </c>
      <c r="J713" t="s">
        <v>6</v>
      </c>
      <c r="K713" t="s">
        <v>1360</v>
      </c>
      <c r="L713">
        <v>1191</v>
      </c>
      <c r="N713">
        <v>1013</v>
      </c>
      <c r="O713" t="s">
        <v>1090</v>
      </c>
      <c r="P713" t="s">
        <v>1090</v>
      </c>
      <c r="Q713">
        <v>1</v>
      </c>
      <c r="W713">
        <v>0</v>
      </c>
      <c r="X713">
        <v>-2143564933</v>
      </c>
      <c r="Y713">
        <v>0.5</v>
      </c>
      <c r="AA713">
        <v>0</v>
      </c>
      <c r="AB713">
        <v>0</v>
      </c>
      <c r="AC713">
        <v>0</v>
      </c>
      <c r="AD713">
        <v>69.59</v>
      </c>
      <c r="AE713">
        <v>0</v>
      </c>
      <c r="AF713">
        <v>0</v>
      </c>
      <c r="AG713">
        <v>0</v>
      </c>
      <c r="AH713">
        <v>9.76</v>
      </c>
      <c r="AI713">
        <v>1</v>
      </c>
      <c r="AJ713">
        <v>1</v>
      </c>
      <c r="AK713">
        <v>1</v>
      </c>
      <c r="AL713">
        <v>7.13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0.5</v>
      </c>
      <c r="AU713" t="s">
        <v>6</v>
      </c>
      <c r="AV713">
        <v>1</v>
      </c>
      <c r="AW713">
        <v>2</v>
      </c>
      <c r="AX713">
        <v>16690091</v>
      </c>
      <c r="AY713">
        <v>1</v>
      </c>
      <c r="AZ713">
        <v>0</v>
      </c>
      <c r="BA713">
        <v>674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Y713*Source!I303</f>
        <v>4.5</v>
      </c>
      <c r="CY713">
        <f>AD713</f>
        <v>69.59</v>
      </c>
      <c r="CZ713">
        <f>AH713</f>
        <v>9.76</v>
      </c>
      <c r="DA713">
        <f>AL713</f>
        <v>7.13</v>
      </c>
      <c r="DB713">
        <v>0</v>
      </c>
    </row>
    <row r="714" spans="1:106" x14ac:dyDescent="0.2">
      <c r="A714">
        <f>ROW(Source!A303)</f>
        <v>303</v>
      </c>
      <c r="B714">
        <v>16688586</v>
      </c>
      <c r="C714">
        <v>16690085</v>
      </c>
      <c r="D714">
        <v>15170438</v>
      </c>
      <c r="E714">
        <v>1</v>
      </c>
      <c r="F714">
        <v>1</v>
      </c>
      <c r="G714">
        <v>1</v>
      </c>
      <c r="H714">
        <v>3</v>
      </c>
      <c r="I714" t="s">
        <v>1338</v>
      </c>
      <c r="J714" t="s">
        <v>1339</v>
      </c>
      <c r="K714" t="s">
        <v>1340</v>
      </c>
      <c r="L714">
        <v>1348</v>
      </c>
      <c r="N714">
        <v>1009</v>
      </c>
      <c r="O714" t="s">
        <v>86</v>
      </c>
      <c r="P714" t="s">
        <v>86</v>
      </c>
      <c r="Q714">
        <v>1000</v>
      </c>
      <c r="W714">
        <v>0</v>
      </c>
      <c r="X714">
        <v>-1755229539</v>
      </c>
      <c r="Y714">
        <v>1.0000000000000001E-5</v>
      </c>
      <c r="AA714">
        <v>88625.9</v>
      </c>
      <c r="AB714">
        <v>0</v>
      </c>
      <c r="AC714">
        <v>0</v>
      </c>
      <c r="AD714">
        <v>0</v>
      </c>
      <c r="AE714">
        <v>12430</v>
      </c>
      <c r="AF714">
        <v>0</v>
      </c>
      <c r="AG714">
        <v>0</v>
      </c>
      <c r="AH714">
        <v>0</v>
      </c>
      <c r="AI714">
        <v>7.13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6</v>
      </c>
      <c r="AT714">
        <v>1.0000000000000001E-5</v>
      </c>
      <c r="AU714" t="s">
        <v>6</v>
      </c>
      <c r="AV714">
        <v>0</v>
      </c>
      <c r="AW714">
        <v>2</v>
      </c>
      <c r="AX714">
        <v>16690092</v>
      </c>
      <c r="AY714">
        <v>1</v>
      </c>
      <c r="AZ714">
        <v>0</v>
      </c>
      <c r="BA714">
        <v>675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Y714*Source!I303</f>
        <v>9.0000000000000006E-5</v>
      </c>
      <c r="CY714">
        <f>AA714</f>
        <v>88625.9</v>
      </c>
      <c r="CZ714">
        <f>AE714</f>
        <v>12430</v>
      </c>
      <c r="DA714">
        <f>AI714</f>
        <v>7.13</v>
      </c>
      <c r="DB714">
        <v>0</v>
      </c>
    </row>
    <row r="715" spans="1:106" x14ac:dyDescent="0.2">
      <c r="A715">
        <f>ROW(Source!A303)</f>
        <v>303</v>
      </c>
      <c r="B715">
        <v>16688586</v>
      </c>
      <c r="C715">
        <v>16690085</v>
      </c>
      <c r="D715">
        <v>15171982</v>
      </c>
      <c r="E715">
        <v>1</v>
      </c>
      <c r="F715">
        <v>1</v>
      </c>
      <c r="G715">
        <v>1</v>
      </c>
      <c r="H715">
        <v>3</v>
      </c>
      <c r="I715" t="s">
        <v>1361</v>
      </c>
      <c r="J715" t="s">
        <v>1362</v>
      </c>
      <c r="K715" t="s">
        <v>1363</v>
      </c>
      <c r="L715">
        <v>1348</v>
      </c>
      <c r="N715">
        <v>1009</v>
      </c>
      <c r="O715" t="s">
        <v>86</v>
      </c>
      <c r="P715" t="s">
        <v>86</v>
      </c>
      <c r="Q715">
        <v>1000</v>
      </c>
      <c r="W715">
        <v>0</v>
      </c>
      <c r="X715">
        <v>-1421715385</v>
      </c>
      <c r="Y715">
        <v>5.0000000000000002E-5</v>
      </c>
      <c r="AA715">
        <v>5204.76</v>
      </c>
      <c r="AB715">
        <v>0</v>
      </c>
      <c r="AC715">
        <v>0</v>
      </c>
      <c r="AD715">
        <v>0</v>
      </c>
      <c r="AE715">
        <v>729.98</v>
      </c>
      <c r="AF715">
        <v>0</v>
      </c>
      <c r="AG715">
        <v>0</v>
      </c>
      <c r="AH715">
        <v>0</v>
      </c>
      <c r="AI715">
        <v>7.13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5.0000000000000002E-5</v>
      </c>
      <c r="AU715" t="s">
        <v>6</v>
      </c>
      <c r="AV715">
        <v>0</v>
      </c>
      <c r="AW715">
        <v>2</v>
      </c>
      <c r="AX715">
        <v>16690093</v>
      </c>
      <c r="AY715">
        <v>1</v>
      </c>
      <c r="AZ715">
        <v>0</v>
      </c>
      <c r="BA715">
        <v>676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Y715*Source!I303</f>
        <v>4.5000000000000004E-4</v>
      </c>
      <c r="CY715">
        <f>AA715</f>
        <v>5204.76</v>
      </c>
      <c r="CZ715">
        <f>AE715</f>
        <v>729.98</v>
      </c>
      <c r="DA715">
        <f>AI715</f>
        <v>7.13</v>
      </c>
      <c r="DB715">
        <v>0</v>
      </c>
    </row>
    <row r="716" spans="1:106" x14ac:dyDescent="0.2">
      <c r="A716">
        <f>ROW(Source!A303)</f>
        <v>303</v>
      </c>
      <c r="B716">
        <v>16688586</v>
      </c>
      <c r="C716">
        <v>16690085</v>
      </c>
      <c r="D716">
        <v>15191144</v>
      </c>
      <c r="E716">
        <v>1</v>
      </c>
      <c r="F716">
        <v>1</v>
      </c>
      <c r="G716">
        <v>1</v>
      </c>
      <c r="H716">
        <v>3</v>
      </c>
      <c r="I716" t="s">
        <v>1364</v>
      </c>
      <c r="J716" t="s">
        <v>1365</v>
      </c>
      <c r="K716" t="s">
        <v>1366</v>
      </c>
      <c r="L716">
        <v>1348</v>
      </c>
      <c r="N716">
        <v>1009</v>
      </c>
      <c r="O716" t="s">
        <v>86</v>
      </c>
      <c r="P716" t="s">
        <v>86</v>
      </c>
      <c r="Q716">
        <v>1000</v>
      </c>
      <c r="W716">
        <v>0</v>
      </c>
      <c r="X716">
        <v>-1328921133</v>
      </c>
      <c r="Y716">
        <v>1.0000000000000001E-5</v>
      </c>
      <c r="AA716">
        <v>104739.7</v>
      </c>
      <c r="AB716">
        <v>0</v>
      </c>
      <c r="AC716">
        <v>0</v>
      </c>
      <c r="AD716">
        <v>0</v>
      </c>
      <c r="AE716">
        <v>14690</v>
      </c>
      <c r="AF716">
        <v>0</v>
      </c>
      <c r="AG716">
        <v>0</v>
      </c>
      <c r="AH716">
        <v>0</v>
      </c>
      <c r="AI716">
        <v>7.13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1.0000000000000001E-5</v>
      </c>
      <c r="AU716" t="s">
        <v>6</v>
      </c>
      <c r="AV716">
        <v>0</v>
      </c>
      <c r="AW716">
        <v>2</v>
      </c>
      <c r="AX716">
        <v>16690094</v>
      </c>
      <c r="AY716">
        <v>1</v>
      </c>
      <c r="AZ716">
        <v>0</v>
      </c>
      <c r="BA716">
        <v>677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Y716*Source!I303</f>
        <v>9.0000000000000006E-5</v>
      </c>
      <c r="CY716">
        <f>AA716</f>
        <v>104739.7</v>
      </c>
      <c r="CZ716">
        <f>AE716</f>
        <v>14690</v>
      </c>
      <c r="DA716">
        <f>AI716</f>
        <v>7.13</v>
      </c>
      <c r="DB716">
        <v>0</v>
      </c>
    </row>
    <row r="717" spans="1:106" x14ac:dyDescent="0.2">
      <c r="A717">
        <f>ROW(Source!A303)</f>
        <v>303</v>
      </c>
      <c r="B717">
        <v>16688586</v>
      </c>
      <c r="C717">
        <v>16690085</v>
      </c>
      <c r="D717">
        <v>15220969</v>
      </c>
      <c r="E717">
        <v>1</v>
      </c>
      <c r="F717">
        <v>1</v>
      </c>
      <c r="G717">
        <v>1</v>
      </c>
      <c r="H717">
        <v>3</v>
      </c>
      <c r="I717" t="s">
        <v>536</v>
      </c>
      <c r="J717" t="s">
        <v>539</v>
      </c>
      <c r="K717" t="s">
        <v>537</v>
      </c>
      <c r="L717">
        <v>1358</v>
      </c>
      <c r="N717">
        <v>1010</v>
      </c>
      <c r="O717" t="s">
        <v>538</v>
      </c>
      <c r="P717" t="s">
        <v>538</v>
      </c>
      <c r="Q717">
        <v>10</v>
      </c>
      <c r="W717">
        <v>0</v>
      </c>
      <c r="X717">
        <v>-97677705</v>
      </c>
      <c r="Y717">
        <v>0.1</v>
      </c>
      <c r="AA717">
        <v>942.87</v>
      </c>
      <c r="AB717">
        <v>0</v>
      </c>
      <c r="AC717">
        <v>0</v>
      </c>
      <c r="AD717">
        <v>0</v>
      </c>
      <c r="AE717">
        <v>132.24</v>
      </c>
      <c r="AF717">
        <v>0</v>
      </c>
      <c r="AG717">
        <v>0</v>
      </c>
      <c r="AH717">
        <v>0</v>
      </c>
      <c r="AI717">
        <v>7.13</v>
      </c>
      <c r="AJ717">
        <v>1</v>
      </c>
      <c r="AK717">
        <v>1</v>
      </c>
      <c r="AL717">
        <v>1</v>
      </c>
      <c r="AN717">
        <v>0</v>
      </c>
      <c r="AO717">
        <v>0</v>
      </c>
      <c r="AP717">
        <v>0</v>
      </c>
      <c r="AQ717">
        <v>0</v>
      </c>
      <c r="AR717">
        <v>0</v>
      </c>
      <c r="AS717" t="s">
        <v>6</v>
      </c>
      <c r="AT717">
        <v>0.1</v>
      </c>
      <c r="AU717" t="s">
        <v>6</v>
      </c>
      <c r="AV717">
        <v>0</v>
      </c>
      <c r="AW717">
        <v>1</v>
      </c>
      <c r="AX717">
        <v>-1</v>
      </c>
      <c r="AY717">
        <v>0</v>
      </c>
      <c r="AZ717">
        <v>0</v>
      </c>
      <c r="BA717" t="s">
        <v>6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Y717*Source!I303</f>
        <v>0.9</v>
      </c>
      <c r="CY717">
        <f>AA717</f>
        <v>942.87</v>
      </c>
      <c r="CZ717">
        <f>AE717</f>
        <v>132.24</v>
      </c>
      <c r="DA717">
        <f>AI717</f>
        <v>7.13</v>
      </c>
      <c r="DB717">
        <v>0</v>
      </c>
    </row>
    <row r="718" spans="1:106" x14ac:dyDescent="0.2">
      <c r="A718">
        <f>ROW(Source!A303)</f>
        <v>303</v>
      </c>
      <c r="B718">
        <v>16688586</v>
      </c>
      <c r="C718">
        <v>16690085</v>
      </c>
      <c r="D718">
        <v>15164559</v>
      </c>
      <c r="E718">
        <v>17</v>
      </c>
      <c r="F718">
        <v>1</v>
      </c>
      <c r="G718">
        <v>1</v>
      </c>
      <c r="H718">
        <v>3</v>
      </c>
      <c r="I718" t="s">
        <v>1299</v>
      </c>
      <c r="J718" t="s">
        <v>6</v>
      </c>
      <c r="K718" t="s">
        <v>1300</v>
      </c>
      <c r="L718">
        <v>1374</v>
      </c>
      <c r="N718">
        <v>1013</v>
      </c>
      <c r="O718" t="s">
        <v>1301</v>
      </c>
      <c r="P718" t="s">
        <v>1301</v>
      </c>
      <c r="Q718">
        <v>1</v>
      </c>
      <c r="W718">
        <v>0</v>
      </c>
      <c r="X718">
        <v>-1731369543</v>
      </c>
      <c r="Y718">
        <v>0.1</v>
      </c>
      <c r="AA718">
        <v>1</v>
      </c>
      <c r="AB718">
        <v>0</v>
      </c>
      <c r="AC718">
        <v>0</v>
      </c>
      <c r="AD718">
        <v>0</v>
      </c>
      <c r="AE718">
        <v>1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0.1</v>
      </c>
      <c r="AU718" t="s">
        <v>6</v>
      </c>
      <c r="AV718">
        <v>0</v>
      </c>
      <c r="AW718">
        <v>2</v>
      </c>
      <c r="AX718">
        <v>16690095</v>
      </c>
      <c r="AY718">
        <v>1</v>
      </c>
      <c r="AZ718">
        <v>0</v>
      </c>
      <c r="BA718">
        <v>678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Y718*Source!I303</f>
        <v>0.9</v>
      </c>
      <c r="CY718">
        <f>AA718</f>
        <v>1</v>
      </c>
      <c r="CZ718">
        <f>AE718</f>
        <v>1</v>
      </c>
      <c r="DA718">
        <f>AI718</f>
        <v>1</v>
      </c>
      <c r="DB718">
        <v>0</v>
      </c>
    </row>
    <row r="719" spans="1:106" x14ac:dyDescent="0.2">
      <c r="A719">
        <f>ROW(Source!A306)</f>
        <v>306</v>
      </c>
      <c r="B719">
        <v>16688585</v>
      </c>
      <c r="C719">
        <v>16689220</v>
      </c>
      <c r="D719">
        <v>15430397</v>
      </c>
      <c r="E719">
        <v>1</v>
      </c>
      <c r="F719">
        <v>1</v>
      </c>
      <c r="G719">
        <v>1</v>
      </c>
      <c r="H719">
        <v>1</v>
      </c>
      <c r="I719" t="s">
        <v>1260</v>
      </c>
      <c r="J719" t="s">
        <v>6</v>
      </c>
      <c r="K719" t="s">
        <v>1261</v>
      </c>
      <c r="L719">
        <v>1191</v>
      </c>
      <c r="N719">
        <v>1013</v>
      </c>
      <c r="O719" t="s">
        <v>1090</v>
      </c>
      <c r="P719" t="s">
        <v>1090</v>
      </c>
      <c r="Q719">
        <v>1</v>
      </c>
      <c r="W719">
        <v>0</v>
      </c>
      <c r="X719">
        <v>-1081351934</v>
      </c>
      <c r="Y719">
        <v>2.82</v>
      </c>
      <c r="AA719">
        <v>0</v>
      </c>
      <c r="AB719">
        <v>0</v>
      </c>
      <c r="AC719">
        <v>0</v>
      </c>
      <c r="AD719">
        <v>9.4</v>
      </c>
      <c r="AE719">
        <v>0</v>
      </c>
      <c r="AF719">
        <v>0</v>
      </c>
      <c r="AG719">
        <v>0</v>
      </c>
      <c r="AH719">
        <v>9.4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2.82</v>
      </c>
      <c r="AU719" t="s">
        <v>6</v>
      </c>
      <c r="AV719">
        <v>1</v>
      </c>
      <c r="AW719">
        <v>2</v>
      </c>
      <c r="AX719">
        <v>16689230</v>
      </c>
      <c r="AY719">
        <v>1</v>
      </c>
      <c r="AZ719">
        <v>0</v>
      </c>
      <c r="BA719">
        <v>679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Y719*Source!I306</f>
        <v>1.6919999999999999</v>
      </c>
      <c r="CY719">
        <f>AD719</f>
        <v>9.4</v>
      </c>
      <c r="CZ719">
        <f>AH719</f>
        <v>9.4</v>
      </c>
      <c r="DA719">
        <f>AL719</f>
        <v>1</v>
      </c>
      <c r="DB719">
        <v>0</v>
      </c>
    </row>
    <row r="720" spans="1:106" x14ac:dyDescent="0.2">
      <c r="A720">
        <f>ROW(Source!A306)</f>
        <v>306</v>
      </c>
      <c r="B720">
        <v>16688585</v>
      </c>
      <c r="C720">
        <v>16689220</v>
      </c>
      <c r="D720">
        <v>15430395</v>
      </c>
      <c r="E720">
        <v>1</v>
      </c>
      <c r="F720">
        <v>1</v>
      </c>
      <c r="G720">
        <v>1</v>
      </c>
      <c r="H720">
        <v>1</v>
      </c>
      <c r="I720" t="s">
        <v>1091</v>
      </c>
      <c r="J720" t="s">
        <v>6</v>
      </c>
      <c r="K720" t="s">
        <v>1092</v>
      </c>
      <c r="L720">
        <v>1191</v>
      </c>
      <c r="N720">
        <v>1013</v>
      </c>
      <c r="O720" t="s">
        <v>1090</v>
      </c>
      <c r="P720" t="s">
        <v>1090</v>
      </c>
      <c r="Q720">
        <v>1</v>
      </c>
      <c r="W720">
        <v>0</v>
      </c>
      <c r="X720">
        <v>-1417349443</v>
      </c>
      <c r="Y720">
        <v>0.02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0.02</v>
      </c>
      <c r="AU720" t="s">
        <v>6</v>
      </c>
      <c r="AV720">
        <v>2</v>
      </c>
      <c r="AW720">
        <v>2</v>
      </c>
      <c r="AX720">
        <v>16689231</v>
      </c>
      <c r="AY720">
        <v>1</v>
      </c>
      <c r="AZ720">
        <v>0</v>
      </c>
      <c r="BA720">
        <v>680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Y720*Source!I306</f>
        <v>1.2E-2</v>
      </c>
      <c r="CY720">
        <f>AD720</f>
        <v>0</v>
      </c>
      <c r="CZ720">
        <f>AH720</f>
        <v>0</v>
      </c>
      <c r="DA720">
        <f>AL720</f>
        <v>1</v>
      </c>
      <c r="DB720">
        <v>0</v>
      </c>
    </row>
    <row r="721" spans="1:106" x14ac:dyDescent="0.2">
      <c r="A721">
        <f>ROW(Source!A306)</f>
        <v>306</v>
      </c>
      <c r="B721">
        <v>16688585</v>
      </c>
      <c r="C721">
        <v>16689220</v>
      </c>
      <c r="D721">
        <v>15247680</v>
      </c>
      <c r="E721">
        <v>1</v>
      </c>
      <c r="F721">
        <v>1</v>
      </c>
      <c r="G721">
        <v>1</v>
      </c>
      <c r="H721">
        <v>2</v>
      </c>
      <c r="I721" t="s">
        <v>1287</v>
      </c>
      <c r="J721" t="s">
        <v>1288</v>
      </c>
      <c r="K721" t="s">
        <v>1289</v>
      </c>
      <c r="L721">
        <v>1368</v>
      </c>
      <c r="N721">
        <v>1011</v>
      </c>
      <c r="O721" t="s">
        <v>1096</v>
      </c>
      <c r="P721" t="s">
        <v>1096</v>
      </c>
      <c r="Q721">
        <v>1</v>
      </c>
      <c r="W721">
        <v>0</v>
      </c>
      <c r="X721">
        <v>-1718674368</v>
      </c>
      <c r="Y721">
        <v>0.01</v>
      </c>
      <c r="AA721">
        <v>0</v>
      </c>
      <c r="AB721">
        <v>111.99</v>
      </c>
      <c r="AC721">
        <v>13.5</v>
      </c>
      <c r="AD721">
        <v>0</v>
      </c>
      <c r="AE721">
        <v>0</v>
      </c>
      <c r="AF721">
        <v>111.99</v>
      </c>
      <c r="AG721">
        <v>13.5</v>
      </c>
      <c r="AH721">
        <v>0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0.01</v>
      </c>
      <c r="AU721" t="s">
        <v>6</v>
      </c>
      <c r="AV721">
        <v>0</v>
      </c>
      <c r="AW721">
        <v>2</v>
      </c>
      <c r="AX721">
        <v>16689232</v>
      </c>
      <c r="AY721">
        <v>1</v>
      </c>
      <c r="AZ721">
        <v>0</v>
      </c>
      <c r="BA721">
        <v>681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Y721*Source!I306</f>
        <v>6.0000000000000001E-3</v>
      </c>
      <c r="CY721">
        <f>AB721</f>
        <v>111.99</v>
      </c>
      <c r="CZ721">
        <f>AF721</f>
        <v>111.99</v>
      </c>
      <c r="DA721">
        <f>AJ721</f>
        <v>1</v>
      </c>
      <c r="DB721">
        <v>0</v>
      </c>
    </row>
    <row r="722" spans="1:106" x14ac:dyDescent="0.2">
      <c r="A722">
        <f>ROW(Source!A306)</f>
        <v>306</v>
      </c>
      <c r="B722">
        <v>16688585</v>
      </c>
      <c r="C722">
        <v>16689220</v>
      </c>
      <c r="D722">
        <v>15249073</v>
      </c>
      <c r="E722">
        <v>1</v>
      </c>
      <c r="F722">
        <v>1</v>
      </c>
      <c r="G722">
        <v>1</v>
      </c>
      <c r="H722">
        <v>2</v>
      </c>
      <c r="I722" t="s">
        <v>1099</v>
      </c>
      <c r="J722" t="s">
        <v>1100</v>
      </c>
      <c r="K722" t="s">
        <v>1101</v>
      </c>
      <c r="L722">
        <v>1368</v>
      </c>
      <c r="N722">
        <v>1011</v>
      </c>
      <c r="O722" t="s">
        <v>1096</v>
      </c>
      <c r="P722" t="s">
        <v>1096</v>
      </c>
      <c r="Q722">
        <v>1</v>
      </c>
      <c r="W722">
        <v>0</v>
      </c>
      <c r="X722">
        <v>1372534845</v>
      </c>
      <c r="Y722">
        <v>0.01</v>
      </c>
      <c r="AA722">
        <v>0</v>
      </c>
      <c r="AB722">
        <v>65.709999999999994</v>
      </c>
      <c r="AC722">
        <v>11.6</v>
      </c>
      <c r="AD722">
        <v>0</v>
      </c>
      <c r="AE722">
        <v>0</v>
      </c>
      <c r="AF722">
        <v>65.709999999999994</v>
      </c>
      <c r="AG722">
        <v>11.6</v>
      </c>
      <c r="AH722">
        <v>0</v>
      </c>
      <c r="AI722">
        <v>1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0.01</v>
      </c>
      <c r="AU722" t="s">
        <v>6</v>
      </c>
      <c r="AV722">
        <v>0</v>
      </c>
      <c r="AW722">
        <v>2</v>
      </c>
      <c r="AX722">
        <v>16689233</v>
      </c>
      <c r="AY722">
        <v>1</v>
      </c>
      <c r="AZ722">
        <v>0</v>
      </c>
      <c r="BA722">
        <v>682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Y722*Source!I306</f>
        <v>6.0000000000000001E-3</v>
      </c>
      <c r="CY722">
        <f>AB722</f>
        <v>65.709999999999994</v>
      </c>
      <c r="CZ722">
        <f>AF722</f>
        <v>65.709999999999994</v>
      </c>
      <c r="DA722">
        <f>AJ722</f>
        <v>1</v>
      </c>
      <c r="DB722">
        <v>0</v>
      </c>
    </row>
    <row r="723" spans="1:106" x14ac:dyDescent="0.2">
      <c r="A723">
        <f>ROW(Source!A306)</f>
        <v>306</v>
      </c>
      <c r="B723">
        <v>16688585</v>
      </c>
      <c r="C723">
        <v>16689220</v>
      </c>
      <c r="D723">
        <v>15167588</v>
      </c>
      <c r="E723">
        <v>1</v>
      </c>
      <c r="F723">
        <v>1</v>
      </c>
      <c r="G723">
        <v>1</v>
      </c>
      <c r="H723">
        <v>3</v>
      </c>
      <c r="I723" t="s">
        <v>1290</v>
      </c>
      <c r="J723" t="s">
        <v>1291</v>
      </c>
      <c r="K723" t="s">
        <v>1292</v>
      </c>
      <c r="L723">
        <v>1346</v>
      </c>
      <c r="N723">
        <v>1009</v>
      </c>
      <c r="O723" t="s">
        <v>90</v>
      </c>
      <c r="P723" t="s">
        <v>90</v>
      </c>
      <c r="Q723">
        <v>1</v>
      </c>
      <c r="W723">
        <v>0</v>
      </c>
      <c r="X723">
        <v>-1088866022</v>
      </c>
      <c r="Y723">
        <v>0.16</v>
      </c>
      <c r="AA723">
        <v>30.4</v>
      </c>
      <c r="AB723">
        <v>0</v>
      </c>
      <c r="AC723">
        <v>0</v>
      </c>
      <c r="AD723">
        <v>0</v>
      </c>
      <c r="AE723">
        <v>30.4</v>
      </c>
      <c r="AF723">
        <v>0</v>
      </c>
      <c r="AG723">
        <v>0</v>
      </c>
      <c r="AH723">
        <v>0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0.16</v>
      </c>
      <c r="AU723" t="s">
        <v>6</v>
      </c>
      <c r="AV723">
        <v>0</v>
      </c>
      <c r="AW723">
        <v>2</v>
      </c>
      <c r="AX723">
        <v>16689234</v>
      </c>
      <c r="AY723">
        <v>1</v>
      </c>
      <c r="AZ723">
        <v>0</v>
      </c>
      <c r="BA723">
        <v>683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Y723*Source!I306</f>
        <v>9.6000000000000002E-2</v>
      </c>
      <c r="CY723">
        <f>AA723</f>
        <v>30.4</v>
      </c>
      <c r="CZ723">
        <f>AE723</f>
        <v>30.4</v>
      </c>
      <c r="DA723">
        <f>AI723</f>
        <v>1</v>
      </c>
      <c r="DB723">
        <v>0</v>
      </c>
    </row>
    <row r="724" spans="1:106" x14ac:dyDescent="0.2">
      <c r="A724">
        <f>ROW(Source!A306)</f>
        <v>306</v>
      </c>
      <c r="B724">
        <v>16688585</v>
      </c>
      <c r="C724">
        <v>16689220</v>
      </c>
      <c r="D724">
        <v>15167600</v>
      </c>
      <c r="E724">
        <v>1</v>
      </c>
      <c r="F724">
        <v>1</v>
      </c>
      <c r="G724">
        <v>1</v>
      </c>
      <c r="H724">
        <v>3</v>
      </c>
      <c r="I724" t="s">
        <v>1329</v>
      </c>
      <c r="J724" t="s">
        <v>1330</v>
      </c>
      <c r="K724" t="s">
        <v>1331</v>
      </c>
      <c r="L724">
        <v>1308</v>
      </c>
      <c r="N724">
        <v>1003</v>
      </c>
      <c r="O724" t="s">
        <v>53</v>
      </c>
      <c r="P724" t="s">
        <v>53</v>
      </c>
      <c r="Q724">
        <v>100</v>
      </c>
      <c r="W724">
        <v>0</v>
      </c>
      <c r="X724">
        <v>568244124</v>
      </c>
      <c r="Y724">
        <v>0.05</v>
      </c>
      <c r="AA724">
        <v>120</v>
      </c>
      <c r="AB724">
        <v>0</v>
      </c>
      <c r="AC724">
        <v>0</v>
      </c>
      <c r="AD724">
        <v>0</v>
      </c>
      <c r="AE724">
        <v>120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0.05</v>
      </c>
      <c r="AU724" t="s">
        <v>6</v>
      </c>
      <c r="AV724">
        <v>0</v>
      </c>
      <c r="AW724">
        <v>2</v>
      </c>
      <c r="AX724">
        <v>16689235</v>
      </c>
      <c r="AY724">
        <v>1</v>
      </c>
      <c r="AZ724">
        <v>0</v>
      </c>
      <c r="BA724">
        <v>684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Y724*Source!I306</f>
        <v>0.03</v>
      </c>
      <c r="CY724">
        <f>AA724</f>
        <v>120</v>
      </c>
      <c r="CZ724">
        <f>AE724</f>
        <v>120</v>
      </c>
      <c r="DA724">
        <f>AI724</f>
        <v>1</v>
      </c>
      <c r="DB724">
        <v>0</v>
      </c>
    </row>
    <row r="725" spans="1:106" x14ac:dyDescent="0.2">
      <c r="A725">
        <f>ROW(Source!A306)</f>
        <v>306</v>
      </c>
      <c r="B725">
        <v>16688585</v>
      </c>
      <c r="C725">
        <v>16689220</v>
      </c>
      <c r="D725">
        <v>15203834</v>
      </c>
      <c r="E725">
        <v>1</v>
      </c>
      <c r="F725">
        <v>1</v>
      </c>
      <c r="G725">
        <v>1</v>
      </c>
      <c r="H725">
        <v>3</v>
      </c>
      <c r="I725" t="s">
        <v>1320</v>
      </c>
      <c r="J725" t="s">
        <v>1321</v>
      </c>
      <c r="K725" t="s">
        <v>1322</v>
      </c>
      <c r="L725">
        <v>1346</v>
      </c>
      <c r="N725">
        <v>1009</v>
      </c>
      <c r="O725" t="s">
        <v>90</v>
      </c>
      <c r="P725" t="s">
        <v>90</v>
      </c>
      <c r="Q725">
        <v>1</v>
      </c>
      <c r="W725">
        <v>0</v>
      </c>
      <c r="X725">
        <v>210558753</v>
      </c>
      <c r="Y725">
        <v>0.05</v>
      </c>
      <c r="AA725">
        <v>28.6</v>
      </c>
      <c r="AB725">
        <v>0</v>
      </c>
      <c r="AC725">
        <v>0</v>
      </c>
      <c r="AD725">
        <v>0</v>
      </c>
      <c r="AE725">
        <v>28.6</v>
      </c>
      <c r="AF725">
        <v>0</v>
      </c>
      <c r="AG725">
        <v>0</v>
      </c>
      <c r="AH725">
        <v>0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0.05</v>
      </c>
      <c r="AU725" t="s">
        <v>6</v>
      </c>
      <c r="AV725">
        <v>0</v>
      </c>
      <c r="AW725">
        <v>2</v>
      </c>
      <c r="AX725">
        <v>16689236</v>
      </c>
      <c r="AY725">
        <v>1</v>
      </c>
      <c r="AZ725">
        <v>0</v>
      </c>
      <c r="BA725">
        <v>685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Y725*Source!I306</f>
        <v>0.03</v>
      </c>
      <c r="CY725">
        <f>AA725</f>
        <v>28.6</v>
      </c>
      <c r="CZ725">
        <f>AE725</f>
        <v>28.6</v>
      </c>
      <c r="DA725">
        <f>AI725</f>
        <v>1</v>
      </c>
      <c r="DB725">
        <v>0</v>
      </c>
    </row>
    <row r="726" spans="1:106" x14ac:dyDescent="0.2">
      <c r="A726">
        <f>ROW(Source!A306)</f>
        <v>306</v>
      </c>
      <c r="B726">
        <v>16688585</v>
      </c>
      <c r="C726">
        <v>16689220</v>
      </c>
      <c r="D726">
        <v>15223427</v>
      </c>
      <c r="E726">
        <v>1</v>
      </c>
      <c r="F726">
        <v>1</v>
      </c>
      <c r="G726">
        <v>1</v>
      </c>
      <c r="H726">
        <v>3</v>
      </c>
      <c r="I726" t="s">
        <v>545</v>
      </c>
      <c r="J726" t="s">
        <v>548</v>
      </c>
      <c r="K726" t="s">
        <v>546</v>
      </c>
      <c r="L726">
        <v>1477</v>
      </c>
      <c r="N726">
        <v>1013</v>
      </c>
      <c r="O726" t="s">
        <v>547</v>
      </c>
      <c r="P726" t="s">
        <v>549</v>
      </c>
      <c r="Q726">
        <v>1</v>
      </c>
      <c r="W726">
        <v>0</v>
      </c>
      <c r="X726">
        <v>-826732258</v>
      </c>
      <c r="Y726">
        <v>0.1</v>
      </c>
      <c r="AA726">
        <v>10960.87</v>
      </c>
      <c r="AB726">
        <v>0</v>
      </c>
      <c r="AC726">
        <v>0</v>
      </c>
      <c r="AD726">
        <v>0</v>
      </c>
      <c r="AE726">
        <v>10960.87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0</v>
      </c>
      <c r="AP726">
        <v>0</v>
      </c>
      <c r="AQ726">
        <v>0</v>
      </c>
      <c r="AR726">
        <v>0</v>
      </c>
      <c r="AS726" t="s">
        <v>6</v>
      </c>
      <c r="AT726">
        <v>0.1</v>
      </c>
      <c r="AU726" t="s">
        <v>6</v>
      </c>
      <c r="AV726">
        <v>0</v>
      </c>
      <c r="AW726">
        <v>1</v>
      </c>
      <c r="AX726">
        <v>-1</v>
      </c>
      <c r="AY726">
        <v>0</v>
      </c>
      <c r="AZ726">
        <v>0</v>
      </c>
      <c r="BA726" t="s">
        <v>6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Y726*Source!I306</f>
        <v>0.06</v>
      </c>
      <c r="CY726">
        <f>AA726</f>
        <v>10960.87</v>
      </c>
      <c r="CZ726">
        <f>AE726</f>
        <v>10960.87</v>
      </c>
      <c r="DA726">
        <f>AI726</f>
        <v>1</v>
      </c>
      <c r="DB726">
        <v>0</v>
      </c>
    </row>
    <row r="727" spans="1:106" x14ac:dyDescent="0.2">
      <c r="A727">
        <f>ROW(Source!A306)</f>
        <v>306</v>
      </c>
      <c r="B727">
        <v>16688585</v>
      </c>
      <c r="C727">
        <v>16689220</v>
      </c>
      <c r="D727">
        <v>15164559</v>
      </c>
      <c r="E727">
        <v>17</v>
      </c>
      <c r="F727">
        <v>1</v>
      </c>
      <c r="G727">
        <v>1</v>
      </c>
      <c r="H727">
        <v>3</v>
      </c>
      <c r="I727" t="s">
        <v>1299</v>
      </c>
      <c r="J727" t="s">
        <v>6</v>
      </c>
      <c r="K727" t="s">
        <v>1300</v>
      </c>
      <c r="L727">
        <v>1374</v>
      </c>
      <c r="N727">
        <v>1013</v>
      </c>
      <c r="O727" t="s">
        <v>1301</v>
      </c>
      <c r="P727" t="s">
        <v>1301</v>
      </c>
      <c r="Q727">
        <v>1</v>
      </c>
      <c r="W727">
        <v>0</v>
      </c>
      <c r="X727">
        <v>-1731369543</v>
      </c>
      <c r="Y727">
        <v>0.53</v>
      </c>
      <c r="AA727">
        <v>1</v>
      </c>
      <c r="AB727">
        <v>0</v>
      </c>
      <c r="AC727">
        <v>0</v>
      </c>
      <c r="AD727">
        <v>0</v>
      </c>
      <c r="AE727">
        <v>1</v>
      </c>
      <c r="AF727">
        <v>0</v>
      </c>
      <c r="AG727">
        <v>0</v>
      </c>
      <c r="AH727">
        <v>0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0.53</v>
      </c>
      <c r="AU727" t="s">
        <v>6</v>
      </c>
      <c r="AV727">
        <v>0</v>
      </c>
      <c r="AW727">
        <v>2</v>
      </c>
      <c r="AX727">
        <v>16689237</v>
      </c>
      <c r="AY727">
        <v>1</v>
      </c>
      <c r="AZ727">
        <v>0</v>
      </c>
      <c r="BA727">
        <v>686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Y727*Source!I306</f>
        <v>0.318</v>
      </c>
      <c r="CY727">
        <f>AA727</f>
        <v>1</v>
      </c>
      <c r="CZ727">
        <f>AE727</f>
        <v>1</v>
      </c>
      <c r="DA727">
        <f>AI727</f>
        <v>1</v>
      </c>
      <c r="DB727">
        <v>0</v>
      </c>
    </row>
    <row r="728" spans="1:106" x14ac:dyDescent="0.2">
      <c r="A728">
        <f>ROW(Source!A307)</f>
        <v>307</v>
      </c>
      <c r="B728">
        <v>16688586</v>
      </c>
      <c r="C728">
        <v>16689220</v>
      </c>
      <c r="D728">
        <v>15430397</v>
      </c>
      <c r="E728">
        <v>1</v>
      </c>
      <c r="F728">
        <v>1</v>
      </c>
      <c r="G728">
        <v>1</v>
      </c>
      <c r="H728">
        <v>1</v>
      </c>
      <c r="I728" t="s">
        <v>1260</v>
      </c>
      <c r="J728" t="s">
        <v>6</v>
      </c>
      <c r="K728" t="s">
        <v>1261</v>
      </c>
      <c r="L728">
        <v>1191</v>
      </c>
      <c r="N728">
        <v>1013</v>
      </c>
      <c r="O728" t="s">
        <v>1090</v>
      </c>
      <c r="P728" t="s">
        <v>1090</v>
      </c>
      <c r="Q728">
        <v>1</v>
      </c>
      <c r="W728">
        <v>0</v>
      </c>
      <c r="X728">
        <v>-1081351934</v>
      </c>
      <c r="Y728">
        <v>2.82</v>
      </c>
      <c r="AA728">
        <v>0</v>
      </c>
      <c r="AB728">
        <v>0</v>
      </c>
      <c r="AC728">
        <v>0</v>
      </c>
      <c r="AD728">
        <v>67.02</v>
      </c>
      <c r="AE728">
        <v>0</v>
      </c>
      <c r="AF728">
        <v>0</v>
      </c>
      <c r="AG728">
        <v>0</v>
      </c>
      <c r="AH728">
        <v>9.4</v>
      </c>
      <c r="AI728">
        <v>1</v>
      </c>
      <c r="AJ728">
        <v>1</v>
      </c>
      <c r="AK728">
        <v>1</v>
      </c>
      <c r="AL728">
        <v>7.13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2.82</v>
      </c>
      <c r="AU728" t="s">
        <v>6</v>
      </c>
      <c r="AV728">
        <v>1</v>
      </c>
      <c r="AW728">
        <v>2</v>
      </c>
      <c r="AX728">
        <v>16689230</v>
      </c>
      <c r="AY728">
        <v>1</v>
      </c>
      <c r="AZ728">
        <v>0</v>
      </c>
      <c r="BA728">
        <v>687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Y728*Source!I307</f>
        <v>1.6919999999999999</v>
      </c>
      <c r="CY728">
        <f>AD728</f>
        <v>67.02</v>
      </c>
      <c r="CZ728">
        <f>AH728</f>
        <v>9.4</v>
      </c>
      <c r="DA728">
        <f>AL728</f>
        <v>7.13</v>
      </c>
      <c r="DB728">
        <v>0</v>
      </c>
    </row>
    <row r="729" spans="1:106" x14ac:dyDescent="0.2">
      <c r="A729">
        <f>ROW(Source!A307)</f>
        <v>307</v>
      </c>
      <c r="B729">
        <v>16688586</v>
      </c>
      <c r="C729">
        <v>16689220</v>
      </c>
      <c r="D729">
        <v>15430395</v>
      </c>
      <c r="E729">
        <v>1</v>
      </c>
      <c r="F729">
        <v>1</v>
      </c>
      <c r="G729">
        <v>1</v>
      </c>
      <c r="H729">
        <v>1</v>
      </c>
      <c r="I729" t="s">
        <v>1091</v>
      </c>
      <c r="J729" t="s">
        <v>6</v>
      </c>
      <c r="K729" t="s">
        <v>1092</v>
      </c>
      <c r="L729">
        <v>1191</v>
      </c>
      <c r="N729">
        <v>1013</v>
      </c>
      <c r="O729" t="s">
        <v>1090</v>
      </c>
      <c r="P729" t="s">
        <v>1090</v>
      </c>
      <c r="Q729">
        <v>1</v>
      </c>
      <c r="W729">
        <v>0</v>
      </c>
      <c r="X729">
        <v>-1417349443</v>
      </c>
      <c r="Y729">
        <v>0.02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7.13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0.02</v>
      </c>
      <c r="AU729" t="s">
        <v>6</v>
      </c>
      <c r="AV729">
        <v>2</v>
      </c>
      <c r="AW729">
        <v>2</v>
      </c>
      <c r="AX729">
        <v>16689231</v>
      </c>
      <c r="AY729">
        <v>1</v>
      </c>
      <c r="AZ729">
        <v>0</v>
      </c>
      <c r="BA729">
        <v>688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Y729*Source!I307</f>
        <v>1.2E-2</v>
      </c>
      <c r="CY729">
        <f>AD729</f>
        <v>0</v>
      </c>
      <c r="CZ729">
        <f>AH729</f>
        <v>0</v>
      </c>
      <c r="DA729">
        <f>AL729</f>
        <v>1</v>
      </c>
      <c r="DB729">
        <v>0</v>
      </c>
    </row>
    <row r="730" spans="1:106" x14ac:dyDescent="0.2">
      <c r="A730">
        <f>ROW(Source!A307)</f>
        <v>307</v>
      </c>
      <c r="B730">
        <v>16688586</v>
      </c>
      <c r="C730">
        <v>16689220</v>
      </c>
      <c r="D730">
        <v>15247680</v>
      </c>
      <c r="E730">
        <v>1</v>
      </c>
      <c r="F730">
        <v>1</v>
      </c>
      <c r="G730">
        <v>1</v>
      </c>
      <c r="H730">
        <v>2</v>
      </c>
      <c r="I730" t="s">
        <v>1287</v>
      </c>
      <c r="J730" t="s">
        <v>1288</v>
      </c>
      <c r="K730" t="s">
        <v>1289</v>
      </c>
      <c r="L730">
        <v>1368</v>
      </c>
      <c r="N730">
        <v>1011</v>
      </c>
      <c r="O730" t="s">
        <v>1096</v>
      </c>
      <c r="P730" t="s">
        <v>1096</v>
      </c>
      <c r="Q730">
        <v>1</v>
      </c>
      <c r="W730">
        <v>0</v>
      </c>
      <c r="X730">
        <v>-1718674368</v>
      </c>
      <c r="Y730">
        <v>0.01</v>
      </c>
      <c r="AA730">
        <v>0</v>
      </c>
      <c r="AB730">
        <v>798.49</v>
      </c>
      <c r="AC730">
        <v>13.5</v>
      </c>
      <c r="AD730">
        <v>0</v>
      </c>
      <c r="AE730">
        <v>0</v>
      </c>
      <c r="AF730">
        <v>111.99</v>
      </c>
      <c r="AG730">
        <v>13.5</v>
      </c>
      <c r="AH730">
        <v>0</v>
      </c>
      <c r="AI730">
        <v>1</v>
      </c>
      <c r="AJ730">
        <v>7.13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0.01</v>
      </c>
      <c r="AU730" t="s">
        <v>6</v>
      </c>
      <c r="AV730">
        <v>0</v>
      </c>
      <c r="AW730">
        <v>2</v>
      </c>
      <c r="AX730">
        <v>16689232</v>
      </c>
      <c r="AY730">
        <v>1</v>
      </c>
      <c r="AZ730">
        <v>0</v>
      </c>
      <c r="BA730">
        <v>689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Y730*Source!I307</f>
        <v>6.0000000000000001E-3</v>
      </c>
      <c r="CY730">
        <f>AB730</f>
        <v>798.49</v>
      </c>
      <c r="CZ730">
        <f>AF730</f>
        <v>111.99</v>
      </c>
      <c r="DA730">
        <f>AJ730</f>
        <v>7.13</v>
      </c>
      <c r="DB730">
        <v>0</v>
      </c>
    </row>
    <row r="731" spans="1:106" x14ac:dyDescent="0.2">
      <c r="A731">
        <f>ROW(Source!A307)</f>
        <v>307</v>
      </c>
      <c r="B731">
        <v>16688586</v>
      </c>
      <c r="C731">
        <v>16689220</v>
      </c>
      <c r="D731">
        <v>15249073</v>
      </c>
      <c r="E731">
        <v>1</v>
      </c>
      <c r="F731">
        <v>1</v>
      </c>
      <c r="G731">
        <v>1</v>
      </c>
      <c r="H731">
        <v>2</v>
      </c>
      <c r="I731" t="s">
        <v>1099</v>
      </c>
      <c r="J731" t="s">
        <v>1100</v>
      </c>
      <c r="K731" t="s">
        <v>1101</v>
      </c>
      <c r="L731">
        <v>1368</v>
      </c>
      <c r="N731">
        <v>1011</v>
      </c>
      <c r="O731" t="s">
        <v>1096</v>
      </c>
      <c r="P731" t="s">
        <v>1096</v>
      </c>
      <c r="Q731">
        <v>1</v>
      </c>
      <c r="W731">
        <v>0</v>
      </c>
      <c r="X731">
        <v>1372534845</v>
      </c>
      <c r="Y731">
        <v>0.01</v>
      </c>
      <c r="AA731">
        <v>0</v>
      </c>
      <c r="AB731">
        <v>468.51</v>
      </c>
      <c r="AC731">
        <v>11.6</v>
      </c>
      <c r="AD731">
        <v>0</v>
      </c>
      <c r="AE731">
        <v>0</v>
      </c>
      <c r="AF731">
        <v>65.709999999999994</v>
      </c>
      <c r="AG731">
        <v>11.6</v>
      </c>
      <c r="AH731">
        <v>0</v>
      </c>
      <c r="AI731">
        <v>1</v>
      </c>
      <c r="AJ731">
        <v>7.13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0.01</v>
      </c>
      <c r="AU731" t="s">
        <v>6</v>
      </c>
      <c r="AV731">
        <v>0</v>
      </c>
      <c r="AW731">
        <v>2</v>
      </c>
      <c r="AX731">
        <v>16689233</v>
      </c>
      <c r="AY731">
        <v>1</v>
      </c>
      <c r="AZ731">
        <v>0</v>
      </c>
      <c r="BA731">
        <v>690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Y731*Source!I307</f>
        <v>6.0000000000000001E-3</v>
      </c>
      <c r="CY731">
        <f>AB731</f>
        <v>468.51</v>
      </c>
      <c r="CZ731">
        <f>AF731</f>
        <v>65.709999999999994</v>
      </c>
      <c r="DA731">
        <f>AJ731</f>
        <v>7.13</v>
      </c>
      <c r="DB731">
        <v>0</v>
      </c>
    </row>
    <row r="732" spans="1:106" x14ac:dyDescent="0.2">
      <c r="A732">
        <f>ROW(Source!A307)</f>
        <v>307</v>
      </c>
      <c r="B732">
        <v>16688586</v>
      </c>
      <c r="C732">
        <v>16689220</v>
      </c>
      <c r="D732">
        <v>15167588</v>
      </c>
      <c r="E732">
        <v>1</v>
      </c>
      <c r="F732">
        <v>1</v>
      </c>
      <c r="G732">
        <v>1</v>
      </c>
      <c r="H732">
        <v>3</v>
      </c>
      <c r="I732" t="s">
        <v>1290</v>
      </c>
      <c r="J732" t="s">
        <v>1291</v>
      </c>
      <c r="K732" t="s">
        <v>1292</v>
      </c>
      <c r="L732">
        <v>1346</v>
      </c>
      <c r="N732">
        <v>1009</v>
      </c>
      <c r="O732" t="s">
        <v>90</v>
      </c>
      <c r="P732" t="s">
        <v>90</v>
      </c>
      <c r="Q732">
        <v>1</v>
      </c>
      <c r="W732">
        <v>0</v>
      </c>
      <c r="X732">
        <v>-1088866022</v>
      </c>
      <c r="Y732">
        <v>0.16</v>
      </c>
      <c r="AA732">
        <v>216.75</v>
      </c>
      <c r="AB732">
        <v>0</v>
      </c>
      <c r="AC732">
        <v>0</v>
      </c>
      <c r="AD732">
        <v>0</v>
      </c>
      <c r="AE732">
        <v>30.4</v>
      </c>
      <c r="AF732">
        <v>0</v>
      </c>
      <c r="AG732">
        <v>0</v>
      </c>
      <c r="AH732">
        <v>0</v>
      </c>
      <c r="AI732">
        <v>7.13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6</v>
      </c>
      <c r="AT732">
        <v>0.16</v>
      </c>
      <c r="AU732" t="s">
        <v>6</v>
      </c>
      <c r="AV732">
        <v>0</v>
      </c>
      <c r="AW732">
        <v>2</v>
      </c>
      <c r="AX732">
        <v>16689234</v>
      </c>
      <c r="AY732">
        <v>1</v>
      </c>
      <c r="AZ732">
        <v>0</v>
      </c>
      <c r="BA732">
        <v>691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Y732*Source!I307</f>
        <v>9.6000000000000002E-2</v>
      </c>
      <c r="CY732">
        <f>AA732</f>
        <v>216.75</v>
      </c>
      <c r="CZ732">
        <f>AE732</f>
        <v>30.4</v>
      </c>
      <c r="DA732">
        <f>AI732</f>
        <v>7.13</v>
      </c>
      <c r="DB732">
        <v>0</v>
      </c>
    </row>
    <row r="733" spans="1:106" x14ac:dyDescent="0.2">
      <c r="A733">
        <f>ROW(Source!A307)</f>
        <v>307</v>
      </c>
      <c r="B733">
        <v>16688586</v>
      </c>
      <c r="C733">
        <v>16689220</v>
      </c>
      <c r="D733">
        <v>15167600</v>
      </c>
      <c r="E733">
        <v>1</v>
      </c>
      <c r="F733">
        <v>1</v>
      </c>
      <c r="G733">
        <v>1</v>
      </c>
      <c r="H733">
        <v>3</v>
      </c>
      <c r="I733" t="s">
        <v>1329</v>
      </c>
      <c r="J733" t="s">
        <v>1330</v>
      </c>
      <c r="K733" t="s">
        <v>1331</v>
      </c>
      <c r="L733">
        <v>1308</v>
      </c>
      <c r="N733">
        <v>1003</v>
      </c>
      <c r="O733" t="s">
        <v>53</v>
      </c>
      <c r="P733" t="s">
        <v>53</v>
      </c>
      <c r="Q733">
        <v>100</v>
      </c>
      <c r="W733">
        <v>0</v>
      </c>
      <c r="X733">
        <v>568244124</v>
      </c>
      <c r="Y733">
        <v>0.05</v>
      </c>
      <c r="AA733">
        <v>855.6</v>
      </c>
      <c r="AB733">
        <v>0</v>
      </c>
      <c r="AC733">
        <v>0</v>
      </c>
      <c r="AD733">
        <v>0</v>
      </c>
      <c r="AE733">
        <v>120</v>
      </c>
      <c r="AF733">
        <v>0</v>
      </c>
      <c r="AG733">
        <v>0</v>
      </c>
      <c r="AH733">
        <v>0</v>
      </c>
      <c r="AI733">
        <v>7.13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6</v>
      </c>
      <c r="AT733">
        <v>0.05</v>
      </c>
      <c r="AU733" t="s">
        <v>6</v>
      </c>
      <c r="AV733">
        <v>0</v>
      </c>
      <c r="AW733">
        <v>2</v>
      </c>
      <c r="AX733">
        <v>16689235</v>
      </c>
      <c r="AY733">
        <v>1</v>
      </c>
      <c r="AZ733">
        <v>0</v>
      </c>
      <c r="BA733">
        <v>692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Y733*Source!I307</f>
        <v>0.03</v>
      </c>
      <c r="CY733">
        <f>AA733</f>
        <v>855.6</v>
      </c>
      <c r="CZ733">
        <f>AE733</f>
        <v>120</v>
      </c>
      <c r="DA733">
        <f>AI733</f>
        <v>7.13</v>
      </c>
      <c r="DB733">
        <v>0</v>
      </c>
    </row>
    <row r="734" spans="1:106" x14ac:dyDescent="0.2">
      <c r="A734">
        <f>ROW(Source!A307)</f>
        <v>307</v>
      </c>
      <c r="B734">
        <v>16688586</v>
      </c>
      <c r="C734">
        <v>16689220</v>
      </c>
      <c r="D734">
        <v>15203834</v>
      </c>
      <c r="E734">
        <v>1</v>
      </c>
      <c r="F734">
        <v>1</v>
      </c>
      <c r="G734">
        <v>1</v>
      </c>
      <c r="H734">
        <v>3</v>
      </c>
      <c r="I734" t="s">
        <v>1320</v>
      </c>
      <c r="J734" t="s">
        <v>1321</v>
      </c>
      <c r="K734" t="s">
        <v>1322</v>
      </c>
      <c r="L734">
        <v>1346</v>
      </c>
      <c r="N734">
        <v>1009</v>
      </c>
      <c r="O734" t="s">
        <v>90</v>
      </c>
      <c r="P734" t="s">
        <v>90</v>
      </c>
      <c r="Q734">
        <v>1</v>
      </c>
      <c r="W734">
        <v>0</v>
      </c>
      <c r="X734">
        <v>210558753</v>
      </c>
      <c r="Y734">
        <v>0.05</v>
      </c>
      <c r="AA734">
        <v>203.92</v>
      </c>
      <c r="AB734">
        <v>0</v>
      </c>
      <c r="AC734">
        <v>0</v>
      </c>
      <c r="AD734">
        <v>0</v>
      </c>
      <c r="AE734">
        <v>28.6</v>
      </c>
      <c r="AF734">
        <v>0</v>
      </c>
      <c r="AG734">
        <v>0</v>
      </c>
      <c r="AH734">
        <v>0</v>
      </c>
      <c r="AI734">
        <v>7.13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0.05</v>
      </c>
      <c r="AU734" t="s">
        <v>6</v>
      </c>
      <c r="AV734">
        <v>0</v>
      </c>
      <c r="AW734">
        <v>2</v>
      </c>
      <c r="AX734">
        <v>16689236</v>
      </c>
      <c r="AY734">
        <v>1</v>
      </c>
      <c r="AZ734">
        <v>0</v>
      </c>
      <c r="BA734">
        <v>693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Y734*Source!I307</f>
        <v>0.03</v>
      </c>
      <c r="CY734">
        <f>AA734</f>
        <v>203.92</v>
      </c>
      <c r="CZ734">
        <f>AE734</f>
        <v>28.6</v>
      </c>
      <c r="DA734">
        <f>AI734</f>
        <v>7.13</v>
      </c>
      <c r="DB734">
        <v>0</v>
      </c>
    </row>
    <row r="735" spans="1:106" x14ac:dyDescent="0.2">
      <c r="A735">
        <f>ROW(Source!A307)</f>
        <v>307</v>
      </c>
      <c r="B735">
        <v>16688586</v>
      </c>
      <c r="C735">
        <v>16689220</v>
      </c>
      <c r="D735">
        <v>15223427</v>
      </c>
      <c r="E735">
        <v>1</v>
      </c>
      <c r="F735">
        <v>1</v>
      </c>
      <c r="G735">
        <v>1</v>
      </c>
      <c r="H735">
        <v>3</v>
      </c>
      <c r="I735" t="s">
        <v>545</v>
      </c>
      <c r="J735" t="s">
        <v>548</v>
      </c>
      <c r="K735" t="s">
        <v>546</v>
      </c>
      <c r="L735">
        <v>1477</v>
      </c>
      <c r="N735">
        <v>1013</v>
      </c>
      <c r="O735" t="s">
        <v>547</v>
      </c>
      <c r="P735" t="s">
        <v>549</v>
      </c>
      <c r="Q735">
        <v>1</v>
      </c>
      <c r="W735">
        <v>0</v>
      </c>
      <c r="X735">
        <v>-826732258</v>
      </c>
      <c r="Y735">
        <v>0.1</v>
      </c>
      <c r="AA735">
        <v>78151</v>
      </c>
      <c r="AB735">
        <v>0</v>
      </c>
      <c r="AC735">
        <v>0</v>
      </c>
      <c r="AD735">
        <v>0</v>
      </c>
      <c r="AE735">
        <v>10960.87</v>
      </c>
      <c r="AF735">
        <v>0</v>
      </c>
      <c r="AG735">
        <v>0</v>
      </c>
      <c r="AH735">
        <v>0</v>
      </c>
      <c r="AI735">
        <v>7.13</v>
      </c>
      <c r="AJ735">
        <v>1</v>
      </c>
      <c r="AK735">
        <v>1</v>
      </c>
      <c r="AL735">
        <v>1</v>
      </c>
      <c r="AN735">
        <v>0</v>
      </c>
      <c r="AO735">
        <v>0</v>
      </c>
      <c r="AP735">
        <v>0</v>
      </c>
      <c r="AQ735">
        <v>0</v>
      </c>
      <c r="AR735">
        <v>0</v>
      </c>
      <c r="AS735" t="s">
        <v>6</v>
      </c>
      <c r="AT735">
        <v>0.1</v>
      </c>
      <c r="AU735" t="s">
        <v>6</v>
      </c>
      <c r="AV735">
        <v>0</v>
      </c>
      <c r="AW735">
        <v>1</v>
      </c>
      <c r="AX735">
        <v>-1</v>
      </c>
      <c r="AY735">
        <v>0</v>
      </c>
      <c r="AZ735">
        <v>0</v>
      </c>
      <c r="BA735" t="s">
        <v>6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Y735*Source!I307</f>
        <v>0.06</v>
      </c>
      <c r="CY735">
        <f>AA735</f>
        <v>78151</v>
      </c>
      <c r="CZ735">
        <f>AE735</f>
        <v>10960.87</v>
      </c>
      <c r="DA735">
        <f>AI735</f>
        <v>7.13</v>
      </c>
      <c r="DB735">
        <v>0</v>
      </c>
    </row>
    <row r="736" spans="1:106" x14ac:dyDescent="0.2">
      <c r="A736">
        <f>ROW(Source!A307)</f>
        <v>307</v>
      </c>
      <c r="B736">
        <v>16688586</v>
      </c>
      <c r="C736">
        <v>16689220</v>
      </c>
      <c r="D736">
        <v>15164559</v>
      </c>
      <c r="E736">
        <v>17</v>
      </c>
      <c r="F736">
        <v>1</v>
      </c>
      <c r="G736">
        <v>1</v>
      </c>
      <c r="H736">
        <v>3</v>
      </c>
      <c r="I736" t="s">
        <v>1299</v>
      </c>
      <c r="J736" t="s">
        <v>6</v>
      </c>
      <c r="K736" t="s">
        <v>1300</v>
      </c>
      <c r="L736">
        <v>1374</v>
      </c>
      <c r="N736">
        <v>1013</v>
      </c>
      <c r="O736" t="s">
        <v>1301</v>
      </c>
      <c r="P736" t="s">
        <v>1301</v>
      </c>
      <c r="Q736">
        <v>1</v>
      </c>
      <c r="W736">
        <v>0</v>
      </c>
      <c r="X736">
        <v>-1731369543</v>
      </c>
      <c r="Y736">
        <v>0.53</v>
      </c>
      <c r="AA736">
        <v>1</v>
      </c>
      <c r="AB736">
        <v>0</v>
      </c>
      <c r="AC736">
        <v>0</v>
      </c>
      <c r="AD736">
        <v>0</v>
      </c>
      <c r="AE736">
        <v>1</v>
      </c>
      <c r="AF736">
        <v>0</v>
      </c>
      <c r="AG736">
        <v>0</v>
      </c>
      <c r="AH736">
        <v>0</v>
      </c>
      <c r="AI736">
        <v>1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0.53</v>
      </c>
      <c r="AU736" t="s">
        <v>6</v>
      </c>
      <c r="AV736">
        <v>0</v>
      </c>
      <c r="AW736">
        <v>2</v>
      </c>
      <c r="AX736">
        <v>16689237</v>
      </c>
      <c r="AY736">
        <v>1</v>
      </c>
      <c r="AZ736">
        <v>0</v>
      </c>
      <c r="BA736">
        <v>694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Y736*Source!I307</f>
        <v>0.318</v>
      </c>
      <c r="CY736">
        <f>AA736</f>
        <v>1</v>
      </c>
      <c r="CZ736">
        <f>AE736</f>
        <v>1</v>
      </c>
      <c r="DA736">
        <f>AI736</f>
        <v>1</v>
      </c>
      <c r="DB736">
        <v>0</v>
      </c>
    </row>
    <row r="737" spans="1:106" x14ac:dyDescent="0.2">
      <c r="A737">
        <f>ROW(Source!A310)</f>
        <v>310</v>
      </c>
      <c r="B737">
        <v>16688585</v>
      </c>
      <c r="C737">
        <v>16690098</v>
      </c>
      <c r="D737">
        <v>15430397</v>
      </c>
      <c r="E737">
        <v>1</v>
      </c>
      <c r="F737">
        <v>1</v>
      </c>
      <c r="G737">
        <v>1</v>
      </c>
      <c r="H737">
        <v>1</v>
      </c>
      <c r="I737" t="s">
        <v>1260</v>
      </c>
      <c r="J737" t="s">
        <v>6</v>
      </c>
      <c r="K737" t="s">
        <v>1261</v>
      </c>
      <c r="L737">
        <v>1191</v>
      </c>
      <c r="N737">
        <v>1013</v>
      </c>
      <c r="O737" t="s">
        <v>1090</v>
      </c>
      <c r="P737" t="s">
        <v>1090</v>
      </c>
      <c r="Q737">
        <v>1</v>
      </c>
      <c r="W737">
        <v>0</v>
      </c>
      <c r="X737">
        <v>-1081351934</v>
      </c>
      <c r="Y737">
        <v>3.76</v>
      </c>
      <c r="AA737">
        <v>0</v>
      </c>
      <c r="AB737">
        <v>0</v>
      </c>
      <c r="AC737">
        <v>0</v>
      </c>
      <c r="AD737">
        <v>9.4</v>
      </c>
      <c r="AE737">
        <v>0</v>
      </c>
      <c r="AF737">
        <v>0</v>
      </c>
      <c r="AG737">
        <v>0</v>
      </c>
      <c r="AH737">
        <v>9.4</v>
      </c>
      <c r="AI737">
        <v>1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6</v>
      </c>
      <c r="AT737">
        <v>3.76</v>
      </c>
      <c r="AU737" t="s">
        <v>6</v>
      </c>
      <c r="AV737">
        <v>1</v>
      </c>
      <c r="AW737">
        <v>2</v>
      </c>
      <c r="AX737">
        <v>16690099</v>
      </c>
      <c r="AY737">
        <v>1</v>
      </c>
      <c r="AZ737">
        <v>0</v>
      </c>
      <c r="BA737">
        <v>695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Y737*Source!I310</f>
        <v>3.948</v>
      </c>
      <c r="CY737">
        <f>AD737</f>
        <v>9.4</v>
      </c>
      <c r="CZ737">
        <f>AH737</f>
        <v>9.4</v>
      </c>
      <c r="DA737">
        <f>AL737</f>
        <v>1</v>
      </c>
      <c r="DB737">
        <v>0</v>
      </c>
    </row>
    <row r="738" spans="1:106" x14ac:dyDescent="0.2">
      <c r="A738">
        <f>ROW(Source!A310)</f>
        <v>310</v>
      </c>
      <c r="B738">
        <v>16688585</v>
      </c>
      <c r="C738">
        <v>16690098</v>
      </c>
      <c r="D738">
        <v>15430395</v>
      </c>
      <c r="E738">
        <v>1</v>
      </c>
      <c r="F738">
        <v>1</v>
      </c>
      <c r="G738">
        <v>1</v>
      </c>
      <c r="H738">
        <v>1</v>
      </c>
      <c r="I738" t="s">
        <v>1091</v>
      </c>
      <c r="J738" t="s">
        <v>6</v>
      </c>
      <c r="K738" t="s">
        <v>1092</v>
      </c>
      <c r="L738">
        <v>1191</v>
      </c>
      <c r="N738">
        <v>1013</v>
      </c>
      <c r="O738" t="s">
        <v>1090</v>
      </c>
      <c r="P738" t="s">
        <v>1090</v>
      </c>
      <c r="Q738">
        <v>1</v>
      </c>
      <c r="W738">
        <v>0</v>
      </c>
      <c r="X738">
        <v>-1417349443</v>
      </c>
      <c r="Y738">
        <v>0.02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6</v>
      </c>
      <c r="AT738">
        <v>0.02</v>
      </c>
      <c r="AU738" t="s">
        <v>6</v>
      </c>
      <c r="AV738">
        <v>2</v>
      </c>
      <c r="AW738">
        <v>2</v>
      </c>
      <c r="AX738">
        <v>16690100</v>
      </c>
      <c r="AY738">
        <v>1</v>
      </c>
      <c r="AZ738">
        <v>0</v>
      </c>
      <c r="BA738">
        <v>696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Y738*Source!I310</f>
        <v>2.1000000000000001E-2</v>
      </c>
      <c r="CY738">
        <f>AD738</f>
        <v>0</v>
      </c>
      <c r="CZ738">
        <f>AH738</f>
        <v>0</v>
      </c>
      <c r="DA738">
        <f>AL738</f>
        <v>1</v>
      </c>
      <c r="DB738">
        <v>0</v>
      </c>
    </row>
    <row r="739" spans="1:106" x14ac:dyDescent="0.2">
      <c r="A739">
        <f>ROW(Source!A310)</f>
        <v>310</v>
      </c>
      <c r="B739">
        <v>16688585</v>
      </c>
      <c r="C739">
        <v>16690098</v>
      </c>
      <c r="D739">
        <v>15247680</v>
      </c>
      <c r="E739">
        <v>1</v>
      </c>
      <c r="F739">
        <v>1</v>
      </c>
      <c r="G739">
        <v>1</v>
      </c>
      <c r="H739">
        <v>2</v>
      </c>
      <c r="I739" t="s">
        <v>1287</v>
      </c>
      <c r="J739" t="s">
        <v>1288</v>
      </c>
      <c r="K739" t="s">
        <v>1289</v>
      </c>
      <c r="L739">
        <v>1368</v>
      </c>
      <c r="N739">
        <v>1011</v>
      </c>
      <c r="O739" t="s">
        <v>1096</v>
      </c>
      <c r="P739" t="s">
        <v>1096</v>
      </c>
      <c r="Q739">
        <v>1</v>
      </c>
      <c r="W739">
        <v>0</v>
      </c>
      <c r="X739">
        <v>-1718674368</v>
      </c>
      <c r="Y739">
        <v>0.01</v>
      </c>
      <c r="AA739">
        <v>0</v>
      </c>
      <c r="AB739">
        <v>111.99</v>
      </c>
      <c r="AC739">
        <v>13.5</v>
      </c>
      <c r="AD739">
        <v>0</v>
      </c>
      <c r="AE739">
        <v>0</v>
      </c>
      <c r="AF739">
        <v>111.99</v>
      </c>
      <c r="AG739">
        <v>13.5</v>
      </c>
      <c r="AH739">
        <v>0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6</v>
      </c>
      <c r="AT739">
        <v>0.01</v>
      </c>
      <c r="AU739" t="s">
        <v>6</v>
      </c>
      <c r="AV739">
        <v>0</v>
      </c>
      <c r="AW739">
        <v>2</v>
      </c>
      <c r="AX739">
        <v>16690101</v>
      </c>
      <c r="AY739">
        <v>1</v>
      </c>
      <c r="AZ739">
        <v>0</v>
      </c>
      <c r="BA739">
        <v>697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Y739*Source!I310</f>
        <v>1.0500000000000001E-2</v>
      </c>
      <c r="CY739">
        <f>AB739</f>
        <v>111.99</v>
      </c>
      <c r="CZ739">
        <f>AF739</f>
        <v>111.99</v>
      </c>
      <c r="DA739">
        <f>AJ739</f>
        <v>1</v>
      </c>
      <c r="DB739">
        <v>0</v>
      </c>
    </row>
    <row r="740" spans="1:106" x14ac:dyDescent="0.2">
      <c r="A740">
        <f>ROW(Source!A310)</f>
        <v>310</v>
      </c>
      <c r="B740">
        <v>16688585</v>
      </c>
      <c r="C740">
        <v>16690098</v>
      </c>
      <c r="D740">
        <v>15249073</v>
      </c>
      <c r="E740">
        <v>1</v>
      </c>
      <c r="F740">
        <v>1</v>
      </c>
      <c r="G740">
        <v>1</v>
      </c>
      <c r="H740">
        <v>2</v>
      </c>
      <c r="I740" t="s">
        <v>1099</v>
      </c>
      <c r="J740" t="s">
        <v>1100</v>
      </c>
      <c r="K740" t="s">
        <v>1101</v>
      </c>
      <c r="L740">
        <v>1368</v>
      </c>
      <c r="N740">
        <v>1011</v>
      </c>
      <c r="O740" t="s">
        <v>1096</v>
      </c>
      <c r="P740" t="s">
        <v>1096</v>
      </c>
      <c r="Q740">
        <v>1</v>
      </c>
      <c r="W740">
        <v>0</v>
      </c>
      <c r="X740">
        <v>1372534845</v>
      </c>
      <c r="Y740">
        <v>0.01</v>
      </c>
      <c r="AA740">
        <v>0</v>
      </c>
      <c r="AB740">
        <v>65.709999999999994</v>
      </c>
      <c r="AC740">
        <v>11.6</v>
      </c>
      <c r="AD740">
        <v>0</v>
      </c>
      <c r="AE740">
        <v>0</v>
      </c>
      <c r="AF740">
        <v>65.709999999999994</v>
      </c>
      <c r="AG740">
        <v>11.6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6</v>
      </c>
      <c r="AT740">
        <v>0.01</v>
      </c>
      <c r="AU740" t="s">
        <v>6</v>
      </c>
      <c r="AV740">
        <v>0</v>
      </c>
      <c r="AW740">
        <v>2</v>
      </c>
      <c r="AX740">
        <v>16690102</v>
      </c>
      <c r="AY740">
        <v>1</v>
      </c>
      <c r="AZ740">
        <v>0</v>
      </c>
      <c r="BA740">
        <v>698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Y740*Source!I310</f>
        <v>1.0500000000000001E-2</v>
      </c>
      <c r="CY740">
        <f>AB740</f>
        <v>65.709999999999994</v>
      </c>
      <c r="CZ740">
        <f>AF740</f>
        <v>65.709999999999994</v>
      </c>
      <c r="DA740">
        <f>AJ740</f>
        <v>1</v>
      </c>
      <c r="DB740">
        <v>0</v>
      </c>
    </row>
    <row r="741" spans="1:106" x14ac:dyDescent="0.2">
      <c r="A741">
        <f>ROW(Source!A310)</f>
        <v>310</v>
      </c>
      <c r="B741">
        <v>16688585</v>
      </c>
      <c r="C741">
        <v>16690098</v>
      </c>
      <c r="D741">
        <v>15167588</v>
      </c>
      <c r="E741">
        <v>1</v>
      </c>
      <c r="F741">
        <v>1</v>
      </c>
      <c r="G741">
        <v>1</v>
      </c>
      <c r="H741">
        <v>3</v>
      </c>
      <c r="I741" t="s">
        <v>1290</v>
      </c>
      <c r="J741" t="s">
        <v>1291</v>
      </c>
      <c r="K741" t="s">
        <v>1292</v>
      </c>
      <c r="L741">
        <v>1346</v>
      </c>
      <c r="N741">
        <v>1009</v>
      </c>
      <c r="O741" t="s">
        <v>90</v>
      </c>
      <c r="P741" t="s">
        <v>90</v>
      </c>
      <c r="Q741">
        <v>1</v>
      </c>
      <c r="W741">
        <v>0</v>
      </c>
      <c r="X741">
        <v>-1088866022</v>
      </c>
      <c r="Y741">
        <v>0.16</v>
      </c>
      <c r="AA741">
        <v>30.4</v>
      </c>
      <c r="AB741">
        <v>0</v>
      </c>
      <c r="AC741">
        <v>0</v>
      </c>
      <c r="AD741">
        <v>0</v>
      </c>
      <c r="AE741">
        <v>30.4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6</v>
      </c>
      <c r="AT741">
        <v>0.16</v>
      </c>
      <c r="AU741" t="s">
        <v>6</v>
      </c>
      <c r="AV741">
        <v>0</v>
      </c>
      <c r="AW741">
        <v>2</v>
      </c>
      <c r="AX741">
        <v>16690103</v>
      </c>
      <c r="AY741">
        <v>1</v>
      </c>
      <c r="AZ741">
        <v>0</v>
      </c>
      <c r="BA741">
        <v>699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Y741*Source!I310</f>
        <v>0.16800000000000001</v>
      </c>
      <c r="CY741">
        <f t="shared" ref="CY741:CY747" si="72">AA741</f>
        <v>30.4</v>
      </c>
      <c r="CZ741">
        <f t="shared" ref="CZ741:CZ747" si="73">AE741</f>
        <v>30.4</v>
      </c>
      <c r="DA741">
        <f t="shared" ref="DA741:DA747" si="74">AI741</f>
        <v>1</v>
      </c>
      <c r="DB741">
        <v>0</v>
      </c>
    </row>
    <row r="742" spans="1:106" x14ac:dyDescent="0.2">
      <c r="A742">
        <f>ROW(Source!A310)</f>
        <v>310</v>
      </c>
      <c r="B742">
        <v>16688585</v>
      </c>
      <c r="C742">
        <v>16690098</v>
      </c>
      <c r="D742">
        <v>15167600</v>
      </c>
      <c r="E742">
        <v>1</v>
      </c>
      <c r="F742">
        <v>1</v>
      </c>
      <c r="G742">
        <v>1</v>
      </c>
      <c r="H742">
        <v>3</v>
      </c>
      <c r="I742" t="s">
        <v>1329</v>
      </c>
      <c r="J742" t="s">
        <v>1330</v>
      </c>
      <c r="K742" t="s">
        <v>1331</v>
      </c>
      <c r="L742">
        <v>1308</v>
      </c>
      <c r="N742">
        <v>1003</v>
      </c>
      <c r="O742" t="s">
        <v>53</v>
      </c>
      <c r="P742" t="s">
        <v>53</v>
      </c>
      <c r="Q742">
        <v>100</v>
      </c>
      <c r="W742">
        <v>0</v>
      </c>
      <c r="X742">
        <v>568244124</v>
      </c>
      <c r="Y742">
        <v>5.5E-2</v>
      </c>
      <c r="AA742">
        <v>120</v>
      </c>
      <c r="AB742">
        <v>0</v>
      </c>
      <c r="AC742">
        <v>0</v>
      </c>
      <c r="AD742">
        <v>0</v>
      </c>
      <c r="AE742">
        <v>120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5.5E-2</v>
      </c>
      <c r="AU742" t="s">
        <v>6</v>
      </c>
      <c r="AV742">
        <v>0</v>
      </c>
      <c r="AW742">
        <v>2</v>
      </c>
      <c r="AX742">
        <v>16690104</v>
      </c>
      <c r="AY742">
        <v>1</v>
      </c>
      <c r="AZ742">
        <v>0</v>
      </c>
      <c r="BA742">
        <v>700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Y742*Source!I310</f>
        <v>5.7750000000000003E-2</v>
      </c>
      <c r="CY742">
        <f t="shared" si="72"/>
        <v>120</v>
      </c>
      <c r="CZ742">
        <f t="shared" si="73"/>
        <v>120</v>
      </c>
      <c r="DA742">
        <f t="shared" si="74"/>
        <v>1</v>
      </c>
      <c r="DB742">
        <v>0</v>
      </c>
    </row>
    <row r="743" spans="1:106" x14ac:dyDescent="0.2">
      <c r="A743">
        <f>ROW(Source!A310)</f>
        <v>310</v>
      </c>
      <c r="B743">
        <v>16688585</v>
      </c>
      <c r="C743">
        <v>16690098</v>
      </c>
      <c r="D743">
        <v>15203834</v>
      </c>
      <c r="E743">
        <v>1</v>
      </c>
      <c r="F743">
        <v>1</v>
      </c>
      <c r="G743">
        <v>1</v>
      </c>
      <c r="H743">
        <v>3</v>
      </c>
      <c r="I743" t="s">
        <v>1320</v>
      </c>
      <c r="J743" t="s">
        <v>1321</v>
      </c>
      <c r="K743" t="s">
        <v>1322</v>
      </c>
      <c r="L743">
        <v>1346</v>
      </c>
      <c r="N743">
        <v>1009</v>
      </c>
      <c r="O743" t="s">
        <v>90</v>
      </c>
      <c r="P743" t="s">
        <v>90</v>
      </c>
      <c r="Q743">
        <v>1</v>
      </c>
      <c r="W743">
        <v>0</v>
      </c>
      <c r="X743">
        <v>210558753</v>
      </c>
      <c r="Y743">
        <v>0.05</v>
      </c>
      <c r="AA743">
        <v>28.6</v>
      </c>
      <c r="AB743">
        <v>0</v>
      </c>
      <c r="AC743">
        <v>0</v>
      </c>
      <c r="AD743">
        <v>0</v>
      </c>
      <c r="AE743">
        <v>28.6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0.05</v>
      </c>
      <c r="AU743" t="s">
        <v>6</v>
      </c>
      <c r="AV743">
        <v>0</v>
      </c>
      <c r="AW743">
        <v>2</v>
      </c>
      <c r="AX743">
        <v>16690105</v>
      </c>
      <c r="AY743">
        <v>1</v>
      </c>
      <c r="AZ743">
        <v>0</v>
      </c>
      <c r="BA743">
        <v>701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Y743*Source!I310</f>
        <v>5.2500000000000005E-2</v>
      </c>
      <c r="CY743">
        <f t="shared" si="72"/>
        <v>28.6</v>
      </c>
      <c r="CZ743">
        <f t="shared" si="73"/>
        <v>28.6</v>
      </c>
      <c r="DA743">
        <f t="shared" si="74"/>
        <v>1</v>
      </c>
      <c r="DB743">
        <v>0</v>
      </c>
    </row>
    <row r="744" spans="1:106" x14ac:dyDescent="0.2">
      <c r="A744">
        <f>ROW(Source!A310)</f>
        <v>310</v>
      </c>
      <c r="B744">
        <v>16688585</v>
      </c>
      <c r="C744">
        <v>16690098</v>
      </c>
      <c r="D744">
        <v>15223431</v>
      </c>
      <c r="E744">
        <v>1</v>
      </c>
      <c r="F744">
        <v>1</v>
      </c>
      <c r="G744">
        <v>1</v>
      </c>
      <c r="H744">
        <v>3</v>
      </c>
      <c r="I744" t="s">
        <v>555</v>
      </c>
      <c r="J744" t="s">
        <v>557</v>
      </c>
      <c r="K744" t="s">
        <v>556</v>
      </c>
      <c r="L744">
        <v>1477</v>
      </c>
      <c r="N744">
        <v>1013</v>
      </c>
      <c r="O744" t="s">
        <v>547</v>
      </c>
      <c r="P744" t="s">
        <v>549</v>
      </c>
      <c r="Q744">
        <v>1</v>
      </c>
      <c r="W744">
        <v>0</v>
      </c>
      <c r="X744">
        <v>224957344</v>
      </c>
      <c r="Y744">
        <v>8.0951999999999996E-2</v>
      </c>
      <c r="AA744">
        <v>14498.24</v>
      </c>
      <c r="AB744">
        <v>0</v>
      </c>
      <c r="AC744">
        <v>0</v>
      </c>
      <c r="AD744">
        <v>0</v>
      </c>
      <c r="AE744">
        <v>14498.24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0</v>
      </c>
      <c r="AP744">
        <v>0</v>
      </c>
      <c r="AQ744">
        <v>0</v>
      </c>
      <c r="AR744">
        <v>0</v>
      </c>
      <c r="AS744" t="s">
        <v>6</v>
      </c>
      <c r="AT744">
        <v>8.0951999999999996E-2</v>
      </c>
      <c r="AU744" t="s">
        <v>6</v>
      </c>
      <c r="AV744">
        <v>0</v>
      </c>
      <c r="AW744">
        <v>1</v>
      </c>
      <c r="AX744">
        <v>-1</v>
      </c>
      <c r="AY744">
        <v>0</v>
      </c>
      <c r="AZ744">
        <v>0</v>
      </c>
      <c r="BA744" t="s">
        <v>6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Y744*Source!I310</f>
        <v>8.4999599999999995E-2</v>
      </c>
      <c r="CY744">
        <f t="shared" si="72"/>
        <v>14498.24</v>
      </c>
      <c r="CZ744">
        <f t="shared" si="73"/>
        <v>14498.24</v>
      </c>
      <c r="DA744">
        <f t="shared" si="74"/>
        <v>1</v>
      </c>
      <c r="DB744">
        <v>0</v>
      </c>
    </row>
    <row r="745" spans="1:106" x14ac:dyDescent="0.2">
      <c r="A745">
        <f>ROW(Source!A310)</f>
        <v>310</v>
      </c>
      <c r="B745">
        <v>16688585</v>
      </c>
      <c r="C745">
        <v>16690098</v>
      </c>
      <c r="D745">
        <v>15223435</v>
      </c>
      <c r="E745">
        <v>1</v>
      </c>
      <c r="F745">
        <v>1</v>
      </c>
      <c r="G745">
        <v>1</v>
      </c>
      <c r="H745">
        <v>3</v>
      </c>
      <c r="I745" t="s">
        <v>559</v>
      </c>
      <c r="J745" t="s">
        <v>561</v>
      </c>
      <c r="K745" t="s">
        <v>560</v>
      </c>
      <c r="L745">
        <v>1477</v>
      </c>
      <c r="N745">
        <v>1013</v>
      </c>
      <c r="O745" t="s">
        <v>547</v>
      </c>
      <c r="P745" t="s">
        <v>549</v>
      </c>
      <c r="Q745">
        <v>1</v>
      </c>
      <c r="W745">
        <v>0</v>
      </c>
      <c r="X745">
        <v>-2019340231</v>
      </c>
      <c r="Y745">
        <v>9.5239999999999995E-3</v>
      </c>
      <c r="AA745">
        <v>26228.95</v>
      </c>
      <c r="AB745">
        <v>0</v>
      </c>
      <c r="AC745">
        <v>0</v>
      </c>
      <c r="AD745">
        <v>0</v>
      </c>
      <c r="AE745">
        <v>26228.95</v>
      </c>
      <c r="AF745">
        <v>0</v>
      </c>
      <c r="AG745">
        <v>0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0</v>
      </c>
      <c r="AP745">
        <v>0</v>
      </c>
      <c r="AQ745">
        <v>0</v>
      </c>
      <c r="AR745">
        <v>0</v>
      </c>
      <c r="AS745" t="s">
        <v>6</v>
      </c>
      <c r="AT745">
        <v>9.5239999999999995E-3</v>
      </c>
      <c r="AU745" t="s">
        <v>6</v>
      </c>
      <c r="AV745">
        <v>0</v>
      </c>
      <c r="AW745">
        <v>1</v>
      </c>
      <c r="AX745">
        <v>-1</v>
      </c>
      <c r="AY745">
        <v>0</v>
      </c>
      <c r="AZ745">
        <v>0</v>
      </c>
      <c r="BA745" t="s">
        <v>6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Y745*Source!I310</f>
        <v>1.0000199999999999E-2</v>
      </c>
      <c r="CY745">
        <f t="shared" si="72"/>
        <v>26228.95</v>
      </c>
      <c r="CZ745">
        <f t="shared" si="73"/>
        <v>26228.95</v>
      </c>
      <c r="DA745">
        <f t="shared" si="74"/>
        <v>1</v>
      </c>
      <c r="DB745">
        <v>0</v>
      </c>
    </row>
    <row r="746" spans="1:106" x14ac:dyDescent="0.2">
      <c r="A746">
        <f>ROW(Source!A310)</f>
        <v>310</v>
      </c>
      <c r="B746">
        <v>16688585</v>
      </c>
      <c r="C746">
        <v>16690098</v>
      </c>
      <c r="D746">
        <v>15223436</v>
      </c>
      <c r="E746">
        <v>1</v>
      </c>
      <c r="F746">
        <v>1</v>
      </c>
      <c r="G746">
        <v>1</v>
      </c>
      <c r="H746">
        <v>3</v>
      </c>
      <c r="I746" t="s">
        <v>563</v>
      </c>
      <c r="J746" t="s">
        <v>565</v>
      </c>
      <c r="K746" t="s">
        <v>564</v>
      </c>
      <c r="L746">
        <v>1477</v>
      </c>
      <c r="N746">
        <v>1013</v>
      </c>
      <c r="O746" t="s">
        <v>547</v>
      </c>
      <c r="P746" t="s">
        <v>549</v>
      </c>
      <c r="Q746">
        <v>1</v>
      </c>
      <c r="W746">
        <v>0</v>
      </c>
      <c r="X746">
        <v>-465285222</v>
      </c>
      <c r="Y746">
        <v>9.5239999999999995E-3</v>
      </c>
      <c r="AA746">
        <v>40466.559999999998</v>
      </c>
      <c r="AB746">
        <v>0</v>
      </c>
      <c r="AC746">
        <v>0</v>
      </c>
      <c r="AD746">
        <v>0</v>
      </c>
      <c r="AE746">
        <v>40466.559999999998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0</v>
      </c>
      <c r="AP746">
        <v>0</v>
      </c>
      <c r="AQ746">
        <v>0</v>
      </c>
      <c r="AR746">
        <v>0</v>
      </c>
      <c r="AS746" t="s">
        <v>6</v>
      </c>
      <c r="AT746">
        <v>9.5239999999999995E-3</v>
      </c>
      <c r="AU746" t="s">
        <v>6</v>
      </c>
      <c r="AV746">
        <v>0</v>
      </c>
      <c r="AW746">
        <v>1</v>
      </c>
      <c r="AX746">
        <v>-1</v>
      </c>
      <c r="AY746">
        <v>0</v>
      </c>
      <c r="AZ746">
        <v>0</v>
      </c>
      <c r="BA746" t="s">
        <v>6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Y746*Source!I310</f>
        <v>1.0000199999999999E-2</v>
      </c>
      <c r="CY746">
        <f t="shared" si="72"/>
        <v>40466.559999999998</v>
      </c>
      <c r="CZ746">
        <f t="shared" si="73"/>
        <v>40466.559999999998</v>
      </c>
      <c r="DA746">
        <f t="shared" si="74"/>
        <v>1</v>
      </c>
      <c r="DB746">
        <v>0</v>
      </c>
    </row>
    <row r="747" spans="1:106" x14ac:dyDescent="0.2">
      <c r="A747">
        <f>ROW(Source!A310)</f>
        <v>310</v>
      </c>
      <c r="B747">
        <v>16688585</v>
      </c>
      <c r="C747">
        <v>16690098</v>
      </c>
      <c r="D747">
        <v>15164559</v>
      </c>
      <c r="E747">
        <v>17</v>
      </c>
      <c r="F747">
        <v>1</v>
      </c>
      <c r="G747">
        <v>1</v>
      </c>
      <c r="H747">
        <v>3</v>
      </c>
      <c r="I747" t="s">
        <v>1299</v>
      </c>
      <c r="J747" t="s">
        <v>6</v>
      </c>
      <c r="K747" t="s">
        <v>1300</v>
      </c>
      <c r="L747">
        <v>1374</v>
      </c>
      <c r="N747">
        <v>1013</v>
      </c>
      <c r="O747" t="s">
        <v>1301</v>
      </c>
      <c r="P747" t="s">
        <v>1301</v>
      </c>
      <c r="Q747">
        <v>1</v>
      </c>
      <c r="W747">
        <v>0</v>
      </c>
      <c r="X747">
        <v>-1731369543</v>
      </c>
      <c r="Y747">
        <v>0.71</v>
      </c>
      <c r="AA747">
        <v>1</v>
      </c>
      <c r="AB747">
        <v>0</v>
      </c>
      <c r="AC747">
        <v>0</v>
      </c>
      <c r="AD747">
        <v>0</v>
      </c>
      <c r="AE747">
        <v>1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0.71</v>
      </c>
      <c r="AU747" t="s">
        <v>6</v>
      </c>
      <c r="AV747">
        <v>0</v>
      </c>
      <c r="AW747">
        <v>2</v>
      </c>
      <c r="AX747">
        <v>16690106</v>
      </c>
      <c r="AY747">
        <v>1</v>
      </c>
      <c r="AZ747">
        <v>0</v>
      </c>
      <c r="BA747">
        <v>702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Y747*Source!I310</f>
        <v>0.74549999999999994</v>
      </c>
      <c r="CY747">
        <f t="shared" si="72"/>
        <v>1</v>
      </c>
      <c r="CZ747">
        <f t="shared" si="73"/>
        <v>1</v>
      </c>
      <c r="DA747">
        <f t="shared" si="74"/>
        <v>1</v>
      </c>
      <c r="DB747">
        <v>0</v>
      </c>
    </row>
    <row r="748" spans="1:106" x14ac:dyDescent="0.2">
      <c r="A748">
        <f>ROW(Source!A311)</f>
        <v>311</v>
      </c>
      <c r="B748">
        <v>16688586</v>
      </c>
      <c r="C748">
        <v>16690098</v>
      </c>
      <c r="D748">
        <v>15430397</v>
      </c>
      <c r="E748">
        <v>1</v>
      </c>
      <c r="F748">
        <v>1</v>
      </c>
      <c r="G748">
        <v>1</v>
      </c>
      <c r="H748">
        <v>1</v>
      </c>
      <c r="I748" t="s">
        <v>1260</v>
      </c>
      <c r="J748" t="s">
        <v>6</v>
      </c>
      <c r="K748" t="s">
        <v>1261</v>
      </c>
      <c r="L748">
        <v>1191</v>
      </c>
      <c r="N748">
        <v>1013</v>
      </c>
      <c r="O748" t="s">
        <v>1090</v>
      </c>
      <c r="P748" t="s">
        <v>1090</v>
      </c>
      <c r="Q748">
        <v>1</v>
      </c>
      <c r="W748">
        <v>0</v>
      </c>
      <c r="X748">
        <v>-1081351934</v>
      </c>
      <c r="Y748">
        <v>3.76</v>
      </c>
      <c r="AA748">
        <v>0</v>
      </c>
      <c r="AB748">
        <v>0</v>
      </c>
      <c r="AC748">
        <v>0</v>
      </c>
      <c r="AD748">
        <v>67.02</v>
      </c>
      <c r="AE748">
        <v>0</v>
      </c>
      <c r="AF748">
        <v>0</v>
      </c>
      <c r="AG748">
        <v>0</v>
      </c>
      <c r="AH748">
        <v>9.4</v>
      </c>
      <c r="AI748">
        <v>1</v>
      </c>
      <c r="AJ748">
        <v>1</v>
      </c>
      <c r="AK748">
        <v>1</v>
      </c>
      <c r="AL748">
        <v>7.13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3.76</v>
      </c>
      <c r="AU748" t="s">
        <v>6</v>
      </c>
      <c r="AV748">
        <v>1</v>
      </c>
      <c r="AW748">
        <v>2</v>
      </c>
      <c r="AX748">
        <v>16690099</v>
      </c>
      <c r="AY748">
        <v>1</v>
      </c>
      <c r="AZ748">
        <v>0</v>
      </c>
      <c r="BA748">
        <v>703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Y748*Source!I311</f>
        <v>3.948</v>
      </c>
      <c r="CY748">
        <f>AD748</f>
        <v>67.02</v>
      </c>
      <c r="CZ748">
        <f>AH748</f>
        <v>9.4</v>
      </c>
      <c r="DA748">
        <f>AL748</f>
        <v>7.13</v>
      </c>
      <c r="DB748">
        <v>0</v>
      </c>
    </row>
    <row r="749" spans="1:106" x14ac:dyDescent="0.2">
      <c r="A749">
        <f>ROW(Source!A311)</f>
        <v>311</v>
      </c>
      <c r="B749">
        <v>16688586</v>
      </c>
      <c r="C749">
        <v>16690098</v>
      </c>
      <c r="D749">
        <v>15430395</v>
      </c>
      <c r="E749">
        <v>1</v>
      </c>
      <c r="F749">
        <v>1</v>
      </c>
      <c r="G749">
        <v>1</v>
      </c>
      <c r="H749">
        <v>1</v>
      </c>
      <c r="I749" t="s">
        <v>1091</v>
      </c>
      <c r="J749" t="s">
        <v>6</v>
      </c>
      <c r="K749" t="s">
        <v>1092</v>
      </c>
      <c r="L749">
        <v>1191</v>
      </c>
      <c r="N749">
        <v>1013</v>
      </c>
      <c r="O749" t="s">
        <v>1090</v>
      </c>
      <c r="P749" t="s">
        <v>1090</v>
      </c>
      <c r="Q749">
        <v>1</v>
      </c>
      <c r="W749">
        <v>0</v>
      </c>
      <c r="X749">
        <v>-1417349443</v>
      </c>
      <c r="Y749">
        <v>0.02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1</v>
      </c>
      <c r="AJ749">
        <v>1</v>
      </c>
      <c r="AK749">
        <v>7.13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6</v>
      </c>
      <c r="AT749">
        <v>0.02</v>
      </c>
      <c r="AU749" t="s">
        <v>6</v>
      </c>
      <c r="AV749">
        <v>2</v>
      </c>
      <c r="AW749">
        <v>2</v>
      </c>
      <c r="AX749">
        <v>16690100</v>
      </c>
      <c r="AY749">
        <v>1</v>
      </c>
      <c r="AZ749">
        <v>0</v>
      </c>
      <c r="BA749">
        <v>704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Y749*Source!I311</f>
        <v>2.1000000000000001E-2</v>
      </c>
      <c r="CY749">
        <f>AD749</f>
        <v>0</v>
      </c>
      <c r="CZ749">
        <f>AH749</f>
        <v>0</v>
      </c>
      <c r="DA749">
        <f>AL749</f>
        <v>1</v>
      </c>
      <c r="DB749">
        <v>0</v>
      </c>
    </row>
    <row r="750" spans="1:106" x14ac:dyDescent="0.2">
      <c r="A750">
        <f>ROW(Source!A311)</f>
        <v>311</v>
      </c>
      <c r="B750">
        <v>16688586</v>
      </c>
      <c r="C750">
        <v>16690098</v>
      </c>
      <c r="D750">
        <v>15247680</v>
      </c>
      <c r="E750">
        <v>1</v>
      </c>
      <c r="F750">
        <v>1</v>
      </c>
      <c r="G750">
        <v>1</v>
      </c>
      <c r="H750">
        <v>2</v>
      </c>
      <c r="I750" t="s">
        <v>1287</v>
      </c>
      <c r="J750" t="s">
        <v>1288</v>
      </c>
      <c r="K750" t="s">
        <v>1289</v>
      </c>
      <c r="L750">
        <v>1368</v>
      </c>
      <c r="N750">
        <v>1011</v>
      </c>
      <c r="O750" t="s">
        <v>1096</v>
      </c>
      <c r="P750" t="s">
        <v>1096</v>
      </c>
      <c r="Q750">
        <v>1</v>
      </c>
      <c r="W750">
        <v>0</v>
      </c>
      <c r="X750">
        <v>-1718674368</v>
      </c>
      <c r="Y750">
        <v>0.01</v>
      </c>
      <c r="AA750">
        <v>0</v>
      </c>
      <c r="AB750">
        <v>798.49</v>
      </c>
      <c r="AC750">
        <v>13.5</v>
      </c>
      <c r="AD750">
        <v>0</v>
      </c>
      <c r="AE750">
        <v>0</v>
      </c>
      <c r="AF750">
        <v>111.99</v>
      </c>
      <c r="AG750">
        <v>13.5</v>
      </c>
      <c r="AH750">
        <v>0</v>
      </c>
      <c r="AI750">
        <v>1</v>
      </c>
      <c r="AJ750">
        <v>7.13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6</v>
      </c>
      <c r="AT750">
        <v>0.01</v>
      </c>
      <c r="AU750" t="s">
        <v>6</v>
      </c>
      <c r="AV750">
        <v>0</v>
      </c>
      <c r="AW750">
        <v>2</v>
      </c>
      <c r="AX750">
        <v>16690101</v>
      </c>
      <c r="AY750">
        <v>1</v>
      </c>
      <c r="AZ750">
        <v>0</v>
      </c>
      <c r="BA750">
        <v>705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Y750*Source!I311</f>
        <v>1.0500000000000001E-2</v>
      </c>
      <c r="CY750">
        <f>AB750</f>
        <v>798.49</v>
      </c>
      <c r="CZ750">
        <f>AF750</f>
        <v>111.99</v>
      </c>
      <c r="DA750">
        <f>AJ750</f>
        <v>7.13</v>
      </c>
      <c r="DB750">
        <v>0</v>
      </c>
    </row>
    <row r="751" spans="1:106" x14ac:dyDescent="0.2">
      <c r="A751">
        <f>ROW(Source!A311)</f>
        <v>311</v>
      </c>
      <c r="B751">
        <v>16688586</v>
      </c>
      <c r="C751">
        <v>16690098</v>
      </c>
      <c r="D751">
        <v>15249073</v>
      </c>
      <c r="E751">
        <v>1</v>
      </c>
      <c r="F751">
        <v>1</v>
      </c>
      <c r="G751">
        <v>1</v>
      </c>
      <c r="H751">
        <v>2</v>
      </c>
      <c r="I751" t="s">
        <v>1099</v>
      </c>
      <c r="J751" t="s">
        <v>1100</v>
      </c>
      <c r="K751" t="s">
        <v>1101</v>
      </c>
      <c r="L751">
        <v>1368</v>
      </c>
      <c r="N751">
        <v>1011</v>
      </c>
      <c r="O751" t="s">
        <v>1096</v>
      </c>
      <c r="P751" t="s">
        <v>1096</v>
      </c>
      <c r="Q751">
        <v>1</v>
      </c>
      <c r="W751">
        <v>0</v>
      </c>
      <c r="X751">
        <v>1372534845</v>
      </c>
      <c r="Y751">
        <v>0.01</v>
      </c>
      <c r="AA751">
        <v>0</v>
      </c>
      <c r="AB751">
        <v>468.51</v>
      </c>
      <c r="AC751">
        <v>11.6</v>
      </c>
      <c r="AD751">
        <v>0</v>
      </c>
      <c r="AE751">
        <v>0</v>
      </c>
      <c r="AF751">
        <v>65.709999999999994</v>
      </c>
      <c r="AG751">
        <v>11.6</v>
      </c>
      <c r="AH751">
        <v>0</v>
      </c>
      <c r="AI751">
        <v>1</v>
      </c>
      <c r="AJ751">
        <v>7.13</v>
      </c>
      <c r="AK751">
        <v>1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6</v>
      </c>
      <c r="AT751">
        <v>0.01</v>
      </c>
      <c r="AU751" t="s">
        <v>6</v>
      </c>
      <c r="AV751">
        <v>0</v>
      </c>
      <c r="AW751">
        <v>2</v>
      </c>
      <c r="AX751">
        <v>16690102</v>
      </c>
      <c r="AY751">
        <v>1</v>
      </c>
      <c r="AZ751">
        <v>0</v>
      </c>
      <c r="BA751">
        <v>706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Y751*Source!I311</f>
        <v>1.0500000000000001E-2</v>
      </c>
      <c r="CY751">
        <f>AB751</f>
        <v>468.51</v>
      </c>
      <c r="CZ751">
        <f>AF751</f>
        <v>65.709999999999994</v>
      </c>
      <c r="DA751">
        <f>AJ751</f>
        <v>7.13</v>
      </c>
      <c r="DB751">
        <v>0</v>
      </c>
    </row>
    <row r="752" spans="1:106" x14ac:dyDescent="0.2">
      <c r="A752">
        <f>ROW(Source!A311)</f>
        <v>311</v>
      </c>
      <c r="B752">
        <v>16688586</v>
      </c>
      <c r="C752">
        <v>16690098</v>
      </c>
      <c r="D752">
        <v>15167588</v>
      </c>
      <c r="E752">
        <v>1</v>
      </c>
      <c r="F752">
        <v>1</v>
      </c>
      <c r="G752">
        <v>1</v>
      </c>
      <c r="H752">
        <v>3</v>
      </c>
      <c r="I752" t="s">
        <v>1290</v>
      </c>
      <c r="J752" t="s">
        <v>1291</v>
      </c>
      <c r="K752" t="s">
        <v>1292</v>
      </c>
      <c r="L752">
        <v>1346</v>
      </c>
      <c r="N752">
        <v>1009</v>
      </c>
      <c r="O752" t="s">
        <v>90</v>
      </c>
      <c r="P752" t="s">
        <v>90</v>
      </c>
      <c r="Q752">
        <v>1</v>
      </c>
      <c r="W752">
        <v>0</v>
      </c>
      <c r="X752">
        <v>-1088866022</v>
      </c>
      <c r="Y752">
        <v>0.16</v>
      </c>
      <c r="AA752">
        <v>216.75</v>
      </c>
      <c r="AB752">
        <v>0</v>
      </c>
      <c r="AC752">
        <v>0</v>
      </c>
      <c r="AD752">
        <v>0</v>
      </c>
      <c r="AE752">
        <v>30.4</v>
      </c>
      <c r="AF752">
        <v>0</v>
      </c>
      <c r="AG752">
        <v>0</v>
      </c>
      <c r="AH752">
        <v>0</v>
      </c>
      <c r="AI752">
        <v>7.13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0.16</v>
      </c>
      <c r="AU752" t="s">
        <v>6</v>
      </c>
      <c r="AV752">
        <v>0</v>
      </c>
      <c r="AW752">
        <v>2</v>
      </c>
      <c r="AX752">
        <v>16690103</v>
      </c>
      <c r="AY752">
        <v>1</v>
      </c>
      <c r="AZ752">
        <v>0</v>
      </c>
      <c r="BA752">
        <v>707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Y752*Source!I311</f>
        <v>0.16800000000000001</v>
      </c>
      <c r="CY752">
        <f t="shared" ref="CY752:CY758" si="75">AA752</f>
        <v>216.75</v>
      </c>
      <c r="CZ752">
        <f t="shared" ref="CZ752:CZ758" si="76">AE752</f>
        <v>30.4</v>
      </c>
      <c r="DA752">
        <f t="shared" ref="DA752:DA758" si="77">AI752</f>
        <v>7.13</v>
      </c>
      <c r="DB752">
        <v>0</v>
      </c>
    </row>
    <row r="753" spans="1:106" x14ac:dyDescent="0.2">
      <c r="A753">
        <f>ROW(Source!A311)</f>
        <v>311</v>
      </c>
      <c r="B753">
        <v>16688586</v>
      </c>
      <c r="C753">
        <v>16690098</v>
      </c>
      <c r="D753">
        <v>15167600</v>
      </c>
      <c r="E753">
        <v>1</v>
      </c>
      <c r="F753">
        <v>1</v>
      </c>
      <c r="G753">
        <v>1</v>
      </c>
      <c r="H753">
        <v>3</v>
      </c>
      <c r="I753" t="s">
        <v>1329</v>
      </c>
      <c r="J753" t="s">
        <v>1330</v>
      </c>
      <c r="K753" t="s">
        <v>1331</v>
      </c>
      <c r="L753">
        <v>1308</v>
      </c>
      <c r="N753">
        <v>1003</v>
      </c>
      <c r="O753" t="s">
        <v>53</v>
      </c>
      <c r="P753" t="s">
        <v>53</v>
      </c>
      <c r="Q753">
        <v>100</v>
      </c>
      <c r="W753">
        <v>0</v>
      </c>
      <c r="X753">
        <v>568244124</v>
      </c>
      <c r="Y753">
        <v>5.5E-2</v>
      </c>
      <c r="AA753">
        <v>855.6</v>
      </c>
      <c r="AB753">
        <v>0</v>
      </c>
      <c r="AC753">
        <v>0</v>
      </c>
      <c r="AD753">
        <v>0</v>
      </c>
      <c r="AE753">
        <v>120</v>
      </c>
      <c r="AF753">
        <v>0</v>
      </c>
      <c r="AG753">
        <v>0</v>
      </c>
      <c r="AH753">
        <v>0</v>
      </c>
      <c r="AI753">
        <v>7.13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5.5E-2</v>
      </c>
      <c r="AU753" t="s">
        <v>6</v>
      </c>
      <c r="AV753">
        <v>0</v>
      </c>
      <c r="AW753">
        <v>2</v>
      </c>
      <c r="AX753">
        <v>16690104</v>
      </c>
      <c r="AY753">
        <v>1</v>
      </c>
      <c r="AZ753">
        <v>0</v>
      </c>
      <c r="BA753">
        <v>708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Y753*Source!I311</f>
        <v>5.7750000000000003E-2</v>
      </c>
      <c r="CY753">
        <f t="shared" si="75"/>
        <v>855.6</v>
      </c>
      <c r="CZ753">
        <f t="shared" si="76"/>
        <v>120</v>
      </c>
      <c r="DA753">
        <f t="shared" si="77"/>
        <v>7.13</v>
      </c>
      <c r="DB753">
        <v>0</v>
      </c>
    </row>
    <row r="754" spans="1:106" x14ac:dyDescent="0.2">
      <c r="A754">
        <f>ROW(Source!A311)</f>
        <v>311</v>
      </c>
      <c r="B754">
        <v>16688586</v>
      </c>
      <c r="C754">
        <v>16690098</v>
      </c>
      <c r="D754">
        <v>15203834</v>
      </c>
      <c r="E754">
        <v>1</v>
      </c>
      <c r="F754">
        <v>1</v>
      </c>
      <c r="G754">
        <v>1</v>
      </c>
      <c r="H754">
        <v>3</v>
      </c>
      <c r="I754" t="s">
        <v>1320</v>
      </c>
      <c r="J754" t="s">
        <v>1321</v>
      </c>
      <c r="K754" t="s">
        <v>1322</v>
      </c>
      <c r="L754">
        <v>1346</v>
      </c>
      <c r="N754">
        <v>1009</v>
      </c>
      <c r="O754" t="s">
        <v>90</v>
      </c>
      <c r="P754" t="s">
        <v>90</v>
      </c>
      <c r="Q754">
        <v>1</v>
      </c>
      <c r="W754">
        <v>0</v>
      </c>
      <c r="X754">
        <v>210558753</v>
      </c>
      <c r="Y754">
        <v>0.05</v>
      </c>
      <c r="AA754">
        <v>203.92</v>
      </c>
      <c r="AB754">
        <v>0</v>
      </c>
      <c r="AC754">
        <v>0</v>
      </c>
      <c r="AD754">
        <v>0</v>
      </c>
      <c r="AE754">
        <v>28.6</v>
      </c>
      <c r="AF754">
        <v>0</v>
      </c>
      <c r="AG754">
        <v>0</v>
      </c>
      <c r="AH754">
        <v>0</v>
      </c>
      <c r="AI754">
        <v>7.13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0.05</v>
      </c>
      <c r="AU754" t="s">
        <v>6</v>
      </c>
      <c r="AV754">
        <v>0</v>
      </c>
      <c r="AW754">
        <v>2</v>
      </c>
      <c r="AX754">
        <v>16690105</v>
      </c>
      <c r="AY754">
        <v>1</v>
      </c>
      <c r="AZ754">
        <v>0</v>
      </c>
      <c r="BA754">
        <v>709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Y754*Source!I311</f>
        <v>5.2500000000000005E-2</v>
      </c>
      <c r="CY754">
        <f t="shared" si="75"/>
        <v>203.92</v>
      </c>
      <c r="CZ754">
        <f t="shared" si="76"/>
        <v>28.6</v>
      </c>
      <c r="DA754">
        <f t="shared" si="77"/>
        <v>7.13</v>
      </c>
      <c r="DB754">
        <v>0</v>
      </c>
    </row>
    <row r="755" spans="1:106" x14ac:dyDescent="0.2">
      <c r="A755">
        <f>ROW(Source!A311)</f>
        <v>311</v>
      </c>
      <c r="B755">
        <v>16688586</v>
      </c>
      <c r="C755">
        <v>16690098</v>
      </c>
      <c r="D755">
        <v>15223431</v>
      </c>
      <c r="E755">
        <v>1</v>
      </c>
      <c r="F755">
        <v>1</v>
      </c>
      <c r="G755">
        <v>1</v>
      </c>
      <c r="H755">
        <v>3</v>
      </c>
      <c r="I755" t="s">
        <v>555</v>
      </c>
      <c r="J755" t="s">
        <v>557</v>
      </c>
      <c r="K755" t="s">
        <v>556</v>
      </c>
      <c r="L755">
        <v>1477</v>
      </c>
      <c r="N755">
        <v>1013</v>
      </c>
      <c r="O755" t="s">
        <v>547</v>
      </c>
      <c r="P755" t="s">
        <v>549</v>
      </c>
      <c r="Q755">
        <v>1</v>
      </c>
      <c r="W755">
        <v>0</v>
      </c>
      <c r="X755">
        <v>224957344</v>
      </c>
      <c r="Y755">
        <v>8.0951999999999996E-2</v>
      </c>
      <c r="AA755">
        <v>103372.45</v>
      </c>
      <c r="AB755">
        <v>0</v>
      </c>
      <c r="AC755">
        <v>0</v>
      </c>
      <c r="AD755">
        <v>0</v>
      </c>
      <c r="AE755">
        <v>14498.24</v>
      </c>
      <c r="AF755">
        <v>0</v>
      </c>
      <c r="AG755">
        <v>0</v>
      </c>
      <c r="AH755">
        <v>0</v>
      </c>
      <c r="AI755">
        <v>7.13</v>
      </c>
      <c r="AJ755">
        <v>1</v>
      </c>
      <c r="AK755">
        <v>1</v>
      </c>
      <c r="AL755">
        <v>1</v>
      </c>
      <c r="AN755">
        <v>0</v>
      </c>
      <c r="AO755">
        <v>0</v>
      </c>
      <c r="AP755">
        <v>0</v>
      </c>
      <c r="AQ755">
        <v>0</v>
      </c>
      <c r="AR755">
        <v>0</v>
      </c>
      <c r="AS755" t="s">
        <v>6</v>
      </c>
      <c r="AT755">
        <v>8.0951999999999996E-2</v>
      </c>
      <c r="AU755" t="s">
        <v>6</v>
      </c>
      <c r="AV755">
        <v>0</v>
      </c>
      <c r="AW755">
        <v>1</v>
      </c>
      <c r="AX755">
        <v>-1</v>
      </c>
      <c r="AY755">
        <v>0</v>
      </c>
      <c r="AZ755">
        <v>0</v>
      </c>
      <c r="BA755" t="s">
        <v>6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Y755*Source!I311</f>
        <v>8.4999599999999995E-2</v>
      </c>
      <c r="CY755">
        <f t="shared" si="75"/>
        <v>103372.45</v>
      </c>
      <c r="CZ755">
        <f t="shared" si="76"/>
        <v>14498.24</v>
      </c>
      <c r="DA755">
        <f t="shared" si="77"/>
        <v>7.13</v>
      </c>
      <c r="DB755">
        <v>0</v>
      </c>
    </row>
    <row r="756" spans="1:106" x14ac:dyDescent="0.2">
      <c r="A756">
        <f>ROW(Source!A311)</f>
        <v>311</v>
      </c>
      <c r="B756">
        <v>16688586</v>
      </c>
      <c r="C756">
        <v>16690098</v>
      </c>
      <c r="D756">
        <v>15223435</v>
      </c>
      <c r="E756">
        <v>1</v>
      </c>
      <c r="F756">
        <v>1</v>
      </c>
      <c r="G756">
        <v>1</v>
      </c>
      <c r="H756">
        <v>3</v>
      </c>
      <c r="I756" t="s">
        <v>559</v>
      </c>
      <c r="J756" t="s">
        <v>561</v>
      </c>
      <c r="K756" t="s">
        <v>560</v>
      </c>
      <c r="L756">
        <v>1477</v>
      </c>
      <c r="N756">
        <v>1013</v>
      </c>
      <c r="O756" t="s">
        <v>547</v>
      </c>
      <c r="P756" t="s">
        <v>549</v>
      </c>
      <c r="Q756">
        <v>1</v>
      </c>
      <c r="W756">
        <v>0</v>
      </c>
      <c r="X756">
        <v>-2019340231</v>
      </c>
      <c r="Y756">
        <v>9.5239999999999995E-3</v>
      </c>
      <c r="AA756">
        <v>187012.41</v>
      </c>
      <c r="AB756">
        <v>0</v>
      </c>
      <c r="AC756">
        <v>0</v>
      </c>
      <c r="AD756">
        <v>0</v>
      </c>
      <c r="AE756">
        <v>26228.95</v>
      </c>
      <c r="AF756">
        <v>0</v>
      </c>
      <c r="AG756">
        <v>0</v>
      </c>
      <c r="AH756">
        <v>0</v>
      </c>
      <c r="AI756">
        <v>7.13</v>
      </c>
      <c r="AJ756">
        <v>1</v>
      </c>
      <c r="AK756">
        <v>1</v>
      </c>
      <c r="AL756">
        <v>1</v>
      </c>
      <c r="AN756">
        <v>0</v>
      </c>
      <c r="AO756">
        <v>0</v>
      </c>
      <c r="AP756">
        <v>0</v>
      </c>
      <c r="AQ756">
        <v>0</v>
      </c>
      <c r="AR756">
        <v>0</v>
      </c>
      <c r="AS756" t="s">
        <v>6</v>
      </c>
      <c r="AT756">
        <v>9.5239999999999995E-3</v>
      </c>
      <c r="AU756" t="s">
        <v>6</v>
      </c>
      <c r="AV756">
        <v>0</v>
      </c>
      <c r="AW756">
        <v>1</v>
      </c>
      <c r="AX756">
        <v>-1</v>
      </c>
      <c r="AY756">
        <v>0</v>
      </c>
      <c r="AZ756">
        <v>0</v>
      </c>
      <c r="BA756" t="s">
        <v>6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Y756*Source!I311</f>
        <v>1.0000199999999999E-2</v>
      </c>
      <c r="CY756">
        <f t="shared" si="75"/>
        <v>187012.41</v>
      </c>
      <c r="CZ756">
        <f t="shared" si="76"/>
        <v>26228.95</v>
      </c>
      <c r="DA756">
        <f t="shared" si="77"/>
        <v>7.13</v>
      </c>
      <c r="DB756">
        <v>0</v>
      </c>
    </row>
    <row r="757" spans="1:106" x14ac:dyDescent="0.2">
      <c r="A757">
        <f>ROW(Source!A311)</f>
        <v>311</v>
      </c>
      <c r="B757">
        <v>16688586</v>
      </c>
      <c r="C757">
        <v>16690098</v>
      </c>
      <c r="D757">
        <v>15223436</v>
      </c>
      <c r="E757">
        <v>1</v>
      </c>
      <c r="F757">
        <v>1</v>
      </c>
      <c r="G757">
        <v>1</v>
      </c>
      <c r="H757">
        <v>3</v>
      </c>
      <c r="I757" t="s">
        <v>563</v>
      </c>
      <c r="J757" t="s">
        <v>565</v>
      </c>
      <c r="K757" t="s">
        <v>564</v>
      </c>
      <c r="L757">
        <v>1477</v>
      </c>
      <c r="N757">
        <v>1013</v>
      </c>
      <c r="O757" t="s">
        <v>547</v>
      </c>
      <c r="P757" t="s">
        <v>549</v>
      </c>
      <c r="Q757">
        <v>1</v>
      </c>
      <c r="W757">
        <v>0</v>
      </c>
      <c r="X757">
        <v>-465285222</v>
      </c>
      <c r="Y757">
        <v>9.5239999999999995E-3</v>
      </c>
      <c r="AA757">
        <v>288526.57</v>
      </c>
      <c r="AB757">
        <v>0</v>
      </c>
      <c r="AC757">
        <v>0</v>
      </c>
      <c r="AD757">
        <v>0</v>
      </c>
      <c r="AE757">
        <v>40466.559999999998</v>
      </c>
      <c r="AF757">
        <v>0</v>
      </c>
      <c r="AG757">
        <v>0</v>
      </c>
      <c r="AH757">
        <v>0</v>
      </c>
      <c r="AI757">
        <v>7.13</v>
      </c>
      <c r="AJ757">
        <v>1</v>
      </c>
      <c r="AK757">
        <v>1</v>
      </c>
      <c r="AL757">
        <v>1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6</v>
      </c>
      <c r="AT757">
        <v>9.5239999999999995E-3</v>
      </c>
      <c r="AU757" t="s">
        <v>6</v>
      </c>
      <c r="AV757">
        <v>0</v>
      </c>
      <c r="AW757">
        <v>1</v>
      </c>
      <c r="AX757">
        <v>-1</v>
      </c>
      <c r="AY757">
        <v>0</v>
      </c>
      <c r="AZ757">
        <v>0</v>
      </c>
      <c r="BA757" t="s">
        <v>6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Y757*Source!I311</f>
        <v>1.0000199999999999E-2</v>
      </c>
      <c r="CY757">
        <f t="shared" si="75"/>
        <v>288526.57</v>
      </c>
      <c r="CZ757">
        <f t="shared" si="76"/>
        <v>40466.559999999998</v>
      </c>
      <c r="DA757">
        <f t="shared" si="77"/>
        <v>7.13</v>
      </c>
      <c r="DB757">
        <v>0</v>
      </c>
    </row>
    <row r="758" spans="1:106" x14ac:dyDescent="0.2">
      <c r="A758">
        <f>ROW(Source!A311)</f>
        <v>311</v>
      </c>
      <c r="B758">
        <v>16688586</v>
      </c>
      <c r="C758">
        <v>16690098</v>
      </c>
      <c r="D758">
        <v>15164559</v>
      </c>
      <c r="E758">
        <v>17</v>
      </c>
      <c r="F758">
        <v>1</v>
      </c>
      <c r="G758">
        <v>1</v>
      </c>
      <c r="H758">
        <v>3</v>
      </c>
      <c r="I758" t="s">
        <v>1299</v>
      </c>
      <c r="J758" t="s">
        <v>6</v>
      </c>
      <c r="K758" t="s">
        <v>1300</v>
      </c>
      <c r="L758">
        <v>1374</v>
      </c>
      <c r="N758">
        <v>1013</v>
      </c>
      <c r="O758" t="s">
        <v>1301</v>
      </c>
      <c r="P758" t="s">
        <v>1301</v>
      </c>
      <c r="Q758">
        <v>1</v>
      </c>
      <c r="W758">
        <v>0</v>
      </c>
      <c r="X758">
        <v>-1731369543</v>
      </c>
      <c r="Y758">
        <v>0.71</v>
      </c>
      <c r="AA758">
        <v>1</v>
      </c>
      <c r="AB758">
        <v>0</v>
      </c>
      <c r="AC758">
        <v>0</v>
      </c>
      <c r="AD758">
        <v>0</v>
      </c>
      <c r="AE758">
        <v>1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6</v>
      </c>
      <c r="AT758">
        <v>0.71</v>
      </c>
      <c r="AU758" t="s">
        <v>6</v>
      </c>
      <c r="AV758">
        <v>0</v>
      </c>
      <c r="AW758">
        <v>2</v>
      </c>
      <c r="AX758">
        <v>16690106</v>
      </c>
      <c r="AY758">
        <v>1</v>
      </c>
      <c r="AZ758">
        <v>0</v>
      </c>
      <c r="BA758">
        <v>710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Y758*Source!I311</f>
        <v>0.74549999999999994</v>
      </c>
      <c r="CY758">
        <f t="shared" si="75"/>
        <v>1</v>
      </c>
      <c r="CZ758">
        <f t="shared" si="76"/>
        <v>1</v>
      </c>
      <c r="DA758">
        <f t="shared" si="77"/>
        <v>1</v>
      </c>
      <c r="DB758">
        <v>0</v>
      </c>
    </row>
    <row r="759" spans="1:106" x14ac:dyDescent="0.2">
      <c r="A759">
        <f>ROW(Source!A318)</f>
        <v>318</v>
      </c>
      <c r="B759">
        <v>16688585</v>
      </c>
      <c r="C759">
        <v>16690119</v>
      </c>
      <c r="D759">
        <v>15446300</v>
      </c>
      <c r="E759">
        <v>1</v>
      </c>
      <c r="F759">
        <v>1</v>
      </c>
      <c r="G759">
        <v>1</v>
      </c>
      <c r="H759">
        <v>1</v>
      </c>
      <c r="I759" t="s">
        <v>1170</v>
      </c>
      <c r="J759" t="s">
        <v>6</v>
      </c>
      <c r="K759" t="s">
        <v>1171</v>
      </c>
      <c r="L759">
        <v>1191</v>
      </c>
      <c r="N759">
        <v>1013</v>
      </c>
      <c r="O759" t="s">
        <v>1090</v>
      </c>
      <c r="P759" t="s">
        <v>1090</v>
      </c>
      <c r="Q759">
        <v>1</v>
      </c>
      <c r="W759">
        <v>0</v>
      </c>
      <c r="X759">
        <v>912892513</v>
      </c>
      <c r="Y759">
        <v>35.130000000000003</v>
      </c>
      <c r="AA759">
        <v>0</v>
      </c>
      <c r="AB759">
        <v>0</v>
      </c>
      <c r="AC759">
        <v>0</v>
      </c>
      <c r="AD759">
        <v>9.92</v>
      </c>
      <c r="AE759">
        <v>0</v>
      </c>
      <c r="AF759">
        <v>0</v>
      </c>
      <c r="AG759">
        <v>0</v>
      </c>
      <c r="AH759">
        <v>9.92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6</v>
      </c>
      <c r="AT759">
        <v>35.130000000000003</v>
      </c>
      <c r="AU759" t="s">
        <v>6</v>
      </c>
      <c r="AV759">
        <v>1</v>
      </c>
      <c r="AW759">
        <v>2</v>
      </c>
      <c r="AX759">
        <v>16690120</v>
      </c>
      <c r="AY759">
        <v>1</v>
      </c>
      <c r="AZ759">
        <v>0</v>
      </c>
      <c r="BA759">
        <v>711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Y759*Source!I318</f>
        <v>3.5130000000000003</v>
      </c>
      <c r="CY759">
        <f>AD759</f>
        <v>9.92</v>
      </c>
      <c r="CZ759">
        <f>AH759</f>
        <v>9.92</v>
      </c>
      <c r="DA759">
        <f>AL759</f>
        <v>1</v>
      </c>
      <c r="DB759">
        <v>0</v>
      </c>
    </row>
    <row r="760" spans="1:106" x14ac:dyDescent="0.2">
      <c r="A760">
        <f>ROW(Source!A318)</f>
        <v>318</v>
      </c>
      <c r="B760">
        <v>16688585</v>
      </c>
      <c r="C760">
        <v>16690119</v>
      </c>
      <c r="D760">
        <v>15430395</v>
      </c>
      <c r="E760">
        <v>1</v>
      </c>
      <c r="F760">
        <v>1</v>
      </c>
      <c r="G760">
        <v>1</v>
      </c>
      <c r="H760">
        <v>1</v>
      </c>
      <c r="I760" t="s">
        <v>1091</v>
      </c>
      <c r="J760" t="s">
        <v>6</v>
      </c>
      <c r="K760" t="s">
        <v>1092</v>
      </c>
      <c r="L760">
        <v>1191</v>
      </c>
      <c r="N760">
        <v>1013</v>
      </c>
      <c r="O760" t="s">
        <v>1090</v>
      </c>
      <c r="P760" t="s">
        <v>1090</v>
      </c>
      <c r="Q760">
        <v>1</v>
      </c>
      <c r="W760">
        <v>0</v>
      </c>
      <c r="X760">
        <v>-1417349443</v>
      </c>
      <c r="Y760">
        <v>0.05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6</v>
      </c>
      <c r="AT760">
        <v>0.05</v>
      </c>
      <c r="AU760" t="s">
        <v>6</v>
      </c>
      <c r="AV760">
        <v>2</v>
      </c>
      <c r="AW760">
        <v>2</v>
      </c>
      <c r="AX760">
        <v>16690121</v>
      </c>
      <c r="AY760">
        <v>1</v>
      </c>
      <c r="AZ760">
        <v>0</v>
      </c>
      <c r="BA760">
        <v>712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Y760*Source!I318</f>
        <v>5.000000000000001E-3</v>
      </c>
      <c r="CY760">
        <f>AD760</f>
        <v>0</v>
      </c>
      <c r="CZ760">
        <f>AH760</f>
        <v>0</v>
      </c>
      <c r="DA760">
        <f>AL760</f>
        <v>1</v>
      </c>
      <c r="DB760">
        <v>0</v>
      </c>
    </row>
    <row r="761" spans="1:106" x14ac:dyDescent="0.2">
      <c r="A761">
        <f>ROW(Source!A318)</f>
        <v>318</v>
      </c>
      <c r="B761">
        <v>16688585</v>
      </c>
      <c r="C761">
        <v>16690119</v>
      </c>
      <c r="D761">
        <v>15247680</v>
      </c>
      <c r="E761">
        <v>1</v>
      </c>
      <c r="F761">
        <v>1</v>
      </c>
      <c r="G761">
        <v>1</v>
      </c>
      <c r="H761">
        <v>2</v>
      </c>
      <c r="I761" t="s">
        <v>1287</v>
      </c>
      <c r="J761" t="s">
        <v>1288</v>
      </c>
      <c r="K761" t="s">
        <v>1289</v>
      </c>
      <c r="L761">
        <v>1368</v>
      </c>
      <c r="N761">
        <v>1011</v>
      </c>
      <c r="O761" t="s">
        <v>1096</v>
      </c>
      <c r="P761" t="s">
        <v>1096</v>
      </c>
      <c r="Q761">
        <v>1</v>
      </c>
      <c r="W761">
        <v>0</v>
      </c>
      <c r="X761">
        <v>-1718674368</v>
      </c>
      <c r="Y761">
        <v>0.03</v>
      </c>
      <c r="AA761">
        <v>0</v>
      </c>
      <c r="AB761">
        <v>111.99</v>
      </c>
      <c r="AC761">
        <v>13.5</v>
      </c>
      <c r="AD761">
        <v>0</v>
      </c>
      <c r="AE761">
        <v>0</v>
      </c>
      <c r="AF761">
        <v>111.99</v>
      </c>
      <c r="AG761">
        <v>13.5</v>
      </c>
      <c r="AH761">
        <v>0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0</v>
      </c>
      <c r="AQ761">
        <v>0</v>
      </c>
      <c r="AR761">
        <v>0</v>
      </c>
      <c r="AS761" t="s">
        <v>6</v>
      </c>
      <c r="AT761">
        <v>0.03</v>
      </c>
      <c r="AU761" t="s">
        <v>6</v>
      </c>
      <c r="AV761">
        <v>0</v>
      </c>
      <c r="AW761">
        <v>2</v>
      </c>
      <c r="AX761">
        <v>16690122</v>
      </c>
      <c r="AY761">
        <v>1</v>
      </c>
      <c r="AZ761">
        <v>0</v>
      </c>
      <c r="BA761">
        <v>713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Y761*Source!I318</f>
        <v>3.0000000000000001E-3</v>
      </c>
      <c r="CY761">
        <f>AB761</f>
        <v>111.99</v>
      </c>
      <c r="CZ761">
        <f>AF761</f>
        <v>111.99</v>
      </c>
      <c r="DA761">
        <f>AJ761</f>
        <v>1</v>
      </c>
      <c r="DB761">
        <v>0</v>
      </c>
    </row>
    <row r="762" spans="1:106" x14ac:dyDescent="0.2">
      <c r="A762">
        <f>ROW(Source!A318)</f>
        <v>318</v>
      </c>
      <c r="B762">
        <v>16688585</v>
      </c>
      <c r="C762">
        <v>16690119</v>
      </c>
      <c r="D762">
        <v>15249073</v>
      </c>
      <c r="E762">
        <v>1</v>
      </c>
      <c r="F762">
        <v>1</v>
      </c>
      <c r="G762">
        <v>1</v>
      </c>
      <c r="H762">
        <v>2</v>
      </c>
      <c r="I762" t="s">
        <v>1099</v>
      </c>
      <c r="J762" t="s">
        <v>1100</v>
      </c>
      <c r="K762" t="s">
        <v>1101</v>
      </c>
      <c r="L762">
        <v>1368</v>
      </c>
      <c r="N762">
        <v>1011</v>
      </c>
      <c r="O762" t="s">
        <v>1096</v>
      </c>
      <c r="P762" t="s">
        <v>1096</v>
      </c>
      <c r="Q762">
        <v>1</v>
      </c>
      <c r="W762">
        <v>0</v>
      </c>
      <c r="X762">
        <v>1372534845</v>
      </c>
      <c r="Y762">
        <v>0.02</v>
      </c>
      <c r="AA762">
        <v>0</v>
      </c>
      <c r="AB762">
        <v>65.709999999999994</v>
      </c>
      <c r="AC762">
        <v>11.6</v>
      </c>
      <c r="AD762">
        <v>0</v>
      </c>
      <c r="AE762">
        <v>0</v>
      </c>
      <c r="AF762">
        <v>65.709999999999994</v>
      </c>
      <c r="AG762">
        <v>11.6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0.02</v>
      </c>
      <c r="AU762" t="s">
        <v>6</v>
      </c>
      <c r="AV762">
        <v>0</v>
      </c>
      <c r="AW762">
        <v>2</v>
      </c>
      <c r="AX762">
        <v>16690123</v>
      </c>
      <c r="AY762">
        <v>1</v>
      </c>
      <c r="AZ762">
        <v>0</v>
      </c>
      <c r="BA762">
        <v>714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Y762*Source!I318</f>
        <v>2E-3</v>
      </c>
      <c r="CY762">
        <f>AB762</f>
        <v>65.709999999999994</v>
      </c>
      <c r="CZ762">
        <f>AF762</f>
        <v>65.709999999999994</v>
      </c>
      <c r="DA762">
        <f>AJ762</f>
        <v>1</v>
      </c>
      <c r="DB762">
        <v>0</v>
      </c>
    </row>
    <row r="763" spans="1:106" x14ac:dyDescent="0.2">
      <c r="A763">
        <f>ROW(Source!A318)</f>
        <v>318</v>
      </c>
      <c r="B763">
        <v>16688585</v>
      </c>
      <c r="C763">
        <v>16690119</v>
      </c>
      <c r="D763">
        <v>15170074</v>
      </c>
      <c r="E763">
        <v>1</v>
      </c>
      <c r="F763">
        <v>1</v>
      </c>
      <c r="G763">
        <v>1</v>
      </c>
      <c r="H763">
        <v>3</v>
      </c>
      <c r="I763" t="s">
        <v>1311</v>
      </c>
      <c r="J763" t="s">
        <v>1312</v>
      </c>
      <c r="K763" t="s">
        <v>1313</v>
      </c>
      <c r="L763">
        <v>1355</v>
      </c>
      <c r="N763">
        <v>1010</v>
      </c>
      <c r="O763" t="s">
        <v>250</v>
      </c>
      <c r="P763" t="s">
        <v>250</v>
      </c>
      <c r="Q763">
        <v>100</v>
      </c>
      <c r="W763">
        <v>0</v>
      </c>
      <c r="X763">
        <v>1794244060</v>
      </c>
      <c r="Y763">
        <v>1.02</v>
      </c>
      <c r="AA763">
        <v>86</v>
      </c>
      <c r="AB763">
        <v>0</v>
      </c>
      <c r="AC763">
        <v>0</v>
      </c>
      <c r="AD763">
        <v>0</v>
      </c>
      <c r="AE763">
        <v>86</v>
      </c>
      <c r="AF763">
        <v>0</v>
      </c>
      <c r="AG763">
        <v>0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6</v>
      </c>
      <c r="AT763">
        <v>1.02</v>
      </c>
      <c r="AU763" t="s">
        <v>6</v>
      </c>
      <c r="AV763">
        <v>0</v>
      </c>
      <c r="AW763">
        <v>2</v>
      </c>
      <c r="AX763">
        <v>16690124</v>
      </c>
      <c r="AY763">
        <v>1</v>
      </c>
      <c r="AZ763">
        <v>0</v>
      </c>
      <c r="BA763">
        <v>715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Y763*Source!I318</f>
        <v>0.10200000000000001</v>
      </c>
      <c r="CY763">
        <f>AA763</f>
        <v>86</v>
      </c>
      <c r="CZ763">
        <f>AE763</f>
        <v>86</v>
      </c>
      <c r="DA763">
        <f>AI763</f>
        <v>1</v>
      </c>
      <c r="DB763">
        <v>0</v>
      </c>
    </row>
    <row r="764" spans="1:106" x14ac:dyDescent="0.2">
      <c r="A764">
        <f>ROW(Source!A318)</f>
        <v>318</v>
      </c>
      <c r="B764">
        <v>16688585</v>
      </c>
      <c r="C764">
        <v>16690119</v>
      </c>
      <c r="D764">
        <v>15170434</v>
      </c>
      <c r="E764">
        <v>1</v>
      </c>
      <c r="F764">
        <v>1</v>
      </c>
      <c r="G764">
        <v>1</v>
      </c>
      <c r="H764">
        <v>3</v>
      </c>
      <c r="I764" t="s">
        <v>1335</v>
      </c>
      <c r="J764" t="s">
        <v>1336</v>
      </c>
      <c r="K764" t="s">
        <v>1337</v>
      </c>
      <c r="L764">
        <v>1348</v>
      </c>
      <c r="N764">
        <v>1009</v>
      </c>
      <c r="O764" t="s">
        <v>86</v>
      </c>
      <c r="P764" t="s">
        <v>86</v>
      </c>
      <c r="Q764">
        <v>1000</v>
      </c>
      <c r="W764">
        <v>0</v>
      </c>
      <c r="X764">
        <v>797358079</v>
      </c>
      <c r="Y764">
        <v>1.6000000000000001E-4</v>
      </c>
      <c r="AA764">
        <v>29800</v>
      </c>
      <c r="AB764">
        <v>0</v>
      </c>
      <c r="AC764">
        <v>0</v>
      </c>
      <c r="AD764">
        <v>0</v>
      </c>
      <c r="AE764">
        <v>29800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6</v>
      </c>
      <c r="AT764">
        <v>1.6000000000000001E-4</v>
      </c>
      <c r="AU764" t="s">
        <v>6</v>
      </c>
      <c r="AV764">
        <v>0</v>
      </c>
      <c r="AW764">
        <v>2</v>
      </c>
      <c r="AX764">
        <v>16690125</v>
      </c>
      <c r="AY764">
        <v>1</v>
      </c>
      <c r="AZ764">
        <v>0</v>
      </c>
      <c r="BA764">
        <v>716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Y764*Source!I318</f>
        <v>1.6000000000000003E-5</v>
      </c>
      <c r="CY764">
        <f>AA764</f>
        <v>29800</v>
      </c>
      <c r="CZ764">
        <f>AE764</f>
        <v>29800</v>
      </c>
      <c r="DA764">
        <f>AI764</f>
        <v>1</v>
      </c>
      <c r="DB764">
        <v>0</v>
      </c>
    </row>
    <row r="765" spans="1:106" x14ac:dyDescent="0.2">
      <c r="A765">
        <f>ROW(Source!A318)</f>
        <v>318</v>
      </c>
      <c r="B765">
        <v>16688585</v>
      </c>
      <c r="C765">
        <v>16690119</v>
      </c>
      <c r="D765">
        <v>15170438</v>
      </c>
      <c r="E765">
        <v>1</v>
      </c>
      <c r="F765">
        <v>1</v>
      </c>
      <c r="G765">
        <v>1</v>
      </c>
      <c r="H765">
        <v>3</v>
      </c>
      <c r="I765" t="s">
        <v>1338</v>
      </c>
      <c r="J765" t="s">
        <v>1339</v>
      </c>
      <c r="K765" t="s">
        <v>1340</v>
      </c>
      <c r="L765">
        <v>1348</v>
      </c>
      <c r="N765">
        <v>1009</v>
      </c>
      <c r="O765" t="s">
        <v>86</v>
      </c>
      <c r="P765" t="s">
        <v>86</v>
      </c>
      <c r="Q765">
        <v>1000</v>
      </c>
      <c r="W765">
        <v>0</v>
      </c>
      <c r="X765">
        <v>-1755229539</v>
      </c>
      <c r="Y765">
        <v>2.9999999999999997E-4</v>
      </c>
      <c r="AA765">
        <v>12430</v>
      </c>
      <c r="AB765">
        <v>0</v>
      </c>
      <c r="AC765">
        <v>0</v>
      </c>
      <c r="AD765">
        <v>0</v>
      </c>
      <c r="AE765">
        <v>12430</v>
      </c>
      <c r="AF765">
        <v>0</v>
      </c>
      <c r="AG765">
        <v>0</v>
      </c>
      <c r="AH765">
        <v>0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2.9999999999999997E-4</v>
      </c>
      <c r="AU765" t="s">
        <v>6</v>
      </c>
      <c r="AV765">
        <v>0</v>
      </c>
      <c r="AW765">
        <v>2</v>
      </c>
      <c r="AX765">
        <v>16690126</v>
      </c>
      <c r="AY765">
        <v>1</v>
      </c>
      <c r="AZ765">
        <v>0</v>
      </c>
      <c r="BA765">
        <v>717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Y765*Source!I318</f>
        <v>2.9999999999999997E-5</v>
      </c>
      <c r="CY765">
        <f>AA765</f>
        <v>12430</v>
      </c>
      <c r="CZ765">
        <f>AE765</f>
        <v>12430</v>
      </c>
      <c r="DA765">
        <f>AI765</f>
        <v>1</v>
      </c>
      <c r="DB765">
        <v>0</v>
      </c>
    </row>
    <row r="766" spans="1:106" x14ac:dyDescent="0.2">
      <c r="A766">
        <f>ROW(Source!A318)</f>
        <v>318</v>
      </c>
      <c r="B766">
        <v>16688585</v>
      </c>
      <c r="C766">
        <v>16690119</v>
      </c>
      <c r="D766">
        <v>15220579</v>
      </c>
      <c r="E766">
        <v>1</v>
      </c>
      <c r="F766">
        <v>1</v>
      </c>
      <c r="G766">
        <v>1</v>
      </c>
      <c r="H766">
        <v>3</v>
      </c>
      <c r="I766" t="s">
        <v>571</v>
      </c>
      <c r="J766" t="s">
        <v>573</v>
      </c>
      <c r="K766" t="s">
        <v>572</v>
      </c>
      <c r="L766">
        <v>1358</v>
      </c>
      <c r="N766">
        <v>1010</v>
      </c>
      <c r="O766" t="s">
        <v>538</v>
      </c>
      <c r="P766" t="s">
        <v>538</v>
      </c>
      <c r="Q766">
        <v>10</v>
      </c>
      <c r="W766">
        <v>0</v>
      </c>
      <c r="X766">
        <v>-1345639916</v>
      </c>
      <c r="Y766">
        <v>10</v>
      </c>
      <c r="AA766">
        <v>96.2</v>
      </c>
      <c r="AB766">
        <v>0</v>
      </c>
      <c r="AC766">
        <v>0</v>
      </c>
      <c r="AD766">
        <v>0</v>
      </c>
      <c r="AE766">
        <v>96.2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N766">
        <v>0</v>
      </c>
      <c r="AO766">
        <v>0</v>
      </c>
      <c r="AP766">
        <v>0</v>
      </c>
      <c r="AQ766">
        <v>0</v>
      </c>
      <c r="AR766">
        <v>0</v>
      </c>
      <c r="AS766" t="s">
        <v>6</v>
      </c>
      <c r="AT766">
        <v>10</v>
      </c>
      <c r="AU766" t="s">
        <v>6</v>
      </c>
      <c r="AV766">
        <v>0</v>
      </c>
      <c r="AW766">
        <v>1</v>
      </c>
      <c r="AX766">
        <v>-1</v>
      </c>
      <c r="AY766">
        <v>0</v>
      </c>
      <c r="AZ766">
        <v>0</v>
      </c>
      <c r="BA766" t="s">
        <v>6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Y766*Source!I318</f>
        <v>1</v>
      </c>
      <c r="CY766">
        <f>AA766</f>
        <v>96.2</v>
      </c>
      <c r="CZ766">
        <f>AE766</f>
        <v>96.2</v>
      </c>
      <c r="DA766">
        <f>AI766</f>
        <v>1</v>
      </c>
      <c r="DB766">
        <v>0</v>
      </c>
    </row>
    <row r="767" spans="1:106" x14ac:dyDescent="0.2">
      <c r="A767">
        <f>ROW(Source!A318)</f>
        <v>318</v>
      </c>
      <c r="B767">
        <v>16688585</v>
      </c>
      <c r="C767">
        <v>16690119</v>
      </c>
      <c r="D767">
        <v>15164559</v>
      </c>
      <c r="E767">
        <v>17</v>
      </c>
      <c r="F767">
        <v>1</v>
      </c>
      <c r="G767">
        <v>1</v>
      </c>
      <c r="H767">
        <v>3</v>
      </c>
      <c r="I767" t="s">
        <v>1299</v>
      </c>
      <c r="J767" t="s">
        <v>6</v>
      </c>
      <c r="K767" t="s">
        <v>1300</v>
      </c>
      <c r="L767">
        <v>1374</v>
      </c>
      <c r="N767">
        <v>1013</v>
      </c>
      <c r="O767" t="s">
        <v>1301</v>
      </c>
      <c r="P767" t="s">
        <v>1301</v>
      </c>
      <c r="Q767">
        <v>1</v>
      </c>
      <c r="W767">
        <v>0</v>
      </c>
      <c r="X767">
        <v>-1731369543</v>
      </c>
      <c r="Y767">
        <v>6.97</v>
      </c>
      <c r="AA767">
        <v>1</v>
      </c>
      <c r="AB767">
        <v>0</v>
      </c>
      <c r="AC767">
        <v>0</v>
      </c>
      <c r="AD767">
        <v>0</v>
      </c>
      <c r="AE767">
        <v>1</v>
      </c>
      <c r="AF767">
        <v>0</v>
      </c>
      <c r="AG767">
        <v>0</v>
      </c>
      <c r="AH767">
        <v>0</v>
      </c>
      <c r="AI767">
        <v>1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6</v>
      </c>
      <c r="AT767">
        <v>6.97</v>
      </c>
      <c r="AU767" t="s">
        <v>6</v>
      </c>
      <c r="AV767">
        <v>0</v>
      </c>
      <c r="AW767">
        <v>2</v>
      </c>
      <c r="AX767">
        <v>16690127</v>
      </c>
      <c r="AY767">
        <v>1</v>
      </c>
      <c r="AZ767">
        <v>0</v>
      </c>
      <c r="BA767">
        <v>718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Y767*Source!I318</f>
        <v>0.69700000000000006</v>
      </c>
      <c r="CY767">
        <f>AA767</f>
        <v>1</v>
      </c>
      <c r="CZ767">
        <f>AE767</f>
        <v>1</v>
      </c>
      <c r="DA767">
        <f>AI767</f>
        <v>1</v>
      </c>
      <c r="DB767">
        <v>0</v>
      </c>
    </row>
    <row r="768" spans="1:106" x14ac:dyDescent="0.2">
      <c r="A768">
        <f>ROW(Source!A319)</f>
        <v>319</v>
      </c>
      <c r="B768">
        <v>16688586</v>
      </c>
      <c r="C768">
        <v>16690119</v>
      </c>
      <c r="D768">
        <v>15446300</v>
      </c>
      <c r="E768">
        <v>1</v>
      </c>
      <c r="F768">
        <v>1</v>
      </c>
      <c r="G768">
        <v>1</v>
      </c>
      <c r="H768">
        <v>1</v>
      </c>
      <c r="I768" t="s">
        <v>1170</v>
      </c>
      <c r="J768" t="s">
        <v>6</v>
      </c>
      <c r="K768" t="s">
        <v>1171</v>
      </c>
      <c r="L768">
        <v>1191</v>
      </c>
      <c r="N768">
        <v>1013</v>
      </c>
      <c r="O768" t="s">
        <v>1090</v>
      </c>
      <c r="P768" t="s">
        <v>1090</v>
      </c>
      <c r="Q768">
        <v>1</v>
      </c>
      <c r="W768">
        <v>0</v>
      </c>
      <c r="X768">
        <v>912892513</v>
      </c>
      <c r="Y768">
        <v>35.130000000000003</v>
      </c>
      <c r="AA768">
        <v>0</v>
      </c>
      <c r="AB768">
        <v>0</v>
      </c>
      <c r="AC768">
        <v>0</v>
      </c>
      <c r="AD768">
        <v>70.73</v>
      </c>
      <c r="AE768">
        <v>0</v>
      </c>
      <c r="AF768">
        <v>0</v>
      </c>
      <c r="AG768">
        <v>0</v>
      </c>
      <c r="AH768">
        <v>9.92</v>
      </c>
      <c r="AI768">
        <v>1</v>
      </c>
      <c r="AJ768">
        <v>1</v>
      </c>
      <c r="AK768">
        <v>1</v>
      </c>
      <c r="AL768">
        <v>7.13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35.130000000000003</v>
      </c>
      <c r="AU768" t="s">
        <v>6</v>
      </c>
      <c r="AV768">
        <v>1</v>
      </c>
      <c r="AW768">
        <v>2</v>
      </c>
      <c r="AX768">
        <v>16690120</v>
      </c>
      <c r="AY768">
        <v>1</v>
      </c>
      <c r="AZ768">
        <v>0</v>
      </c>
      <c r="BA768">
        <v>719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Y768*Source!I319</f>
        <v>3.5130000000000003</v>
      </c>
      <c r="CY768">
        <f>AD768</f>
        <v>70.73</v>
      </c>
      <c r="CZ768">
        <f>AH768</f>
        <v>9.92</v>
      </c>
      <c r="DA768">
        <f>AL768</f>
        <v>7.13</v>
      </c>
      <c r="DB768">
        <v>0</v>
      </c>
    </row>
    <row r="769" spans="1:106" x14ac:dyDescent="0.2">
      <c r="A769">
        <f>ROW(Source!A319)</f>
        <v>319</v>
      </c>
      <c r="B769">
        <v>16688586</v>
      </c>
      <c r="C769">
        <v>16690119</v>
      </c>
      <c r="D769">
        <v>15430395</v>
      </c>
      <c r="E769">
        <v>1</v>
      </c>
      <c r="F769">
        <v>1</v>
      </c>
      <c r="G769">
        <v>1</v>
      </c>
      <c r="H769">
        <v>1</v>
      </c>
      <c r="I769" t="s">
        <v>1091</v>
      </c>
      <c r="J769" t="s">
        <v>6</v>
      </c>
      <c r="K769" t="s">
        <v>1092</v>
      </c>
      <c r="L769">
        <v>1191</v>
      </c>
      <c r="N769">
        <v>1013</v>
      </c>
      <c r="O769" t="s">
        <v>1090</v>
      </c>
      <c r="P769" t="s">
        <v>1090</v>
      </c>
      <c r="Q769">
        <v>1</v>
      </c>
      <c r="W769">
        <v>0</v>
      </c>
      <c r="X769">
        <v>-1417349443</v>
      </c>
      <c r="Y769">
        <v>0.05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1</v>
      </c>
      <c r="AJ769">
        <v>1</v>
      </c>
      <c r="AK769">
        <v>7.13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6</v>
      </c>
      <c r="AT769">
        <v>0.05</v>
      </c>
      <c r="AU769" t="s">
        <v>6</v>
      </c>
      <c r="AV769">
        <v>2</v>
      </c>
      <c r="AW769">
        <v>2</v>
      </c>
      <c r="AX769">
        <v>16690121</v>
      </c>
      <c r="AY769">
        <v>1</v>
      </c>
      <c r="AZ769">
        <v>0</v>
      </c>
      <c r="BA769">
        <v>720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Y769*Source!I319</f>
        <v>5.000000000000001E-3</v>
      </c>
      <c r="CY769">
        <f>AD769</f>
        <v>0</v>
      </c>
      <c r="CZ769">
        <f>AH769</f>
        <v>0</v>
      </c>
      <c r="DA769">
        <f>AL769</f>
        <v>1</v>
      </c>
      <c r="DB769">
        <v>0</v>
      </c>
    </row>
    <row r="770" spans="1:106" x14ac:dyDescent="0.2">
      <c r="A770">
        <f>ROW(Source!A319)</f>
        <v>319</v>
      </c>
      <c r="B770">
        <v>16688586</v>
      </c>
      <c r="C770">
        <v>16690119</v>
      </c>
      <c r="D770">
        <v>15247680</v>
      </c>
      <c r="E770">
        <v>1</v>
      </c>
      <c r="F770">
        <v>1</v>
      </c>
      <c r="G770">
        <v>1</v>
      </c>
      <c r="H770">
        <v>2</v>
      </c>
      <c r="I770" t="s">
        <v>1287</v>
      </c>
      <c r="J770" t="s">
        <v>1288</v>
      </c>
      <c r="K770" t="s">
        <v>1289</v>
      </c>
      <c r="L770">
        <v>1368</v>
      </c>
      <c r="N770">
        <v>1011</v>
      </c>
      <c r="O770" t="s">
        <v>1096</v>
      </c>
      <c r="P770" t="s">
        <v>1096</v>
      </c>
      <c r="Q770">
        <v>1</v>
      </c>
      <c r="W770">
        <v>0</v>
      </c>
      <c r="X770">
        <v>-1718674368</v>
      </c>
      <c r="Y770">
        <v>0.03</v>
      </c>
      <c r="AA770">
        <v>0</v>
      </c>
      <c r="AB770">
        <v>798.49</v>
      </c>
      <c r="AC770">
        <v>13.5</v>
      </c>
      <c r="AD770">
        <v>0</v>
      </c>
      <c r="AE770">
        <v>0</v>
      </c>
      <c r="AF770">
        <v>111.99</v>
      </c>
      <c r="AG770">
        <v>13.5</v>
      </c>
      <c r="AH770">
        <v>0</v>
      </c>
      <c r="AI770">
        <v>1</v>
      </c>
      <c r="AJ770">
        <v>7.13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6</v>
      </c>
      <c r="AT770">
        <v>0.03</v>
      </c>
      <c r="AU770" t="s">
        <v>6</v>
      </c>
      <c r="AV770">
        <v>0</v>
      </c>
      <c r="AW770">
        <v>2</v>
      </c>
      <c r="AX770">
        <v>16690122</v>
      </c>
      <c r="AY770">
        <v>1</v>
      </c>
      <c r="AZ770">
        <v>0</v>
      </c>
      <c r="BA770">
        <v>721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Y770*Source!I319</f>
        <v>3.0000000000000001E-3</v>
      </c>
      <c r="CY770">
        <f>AB770</f>
        <v>798.49</v>
      </c>
      <c r="CZ770">
        <f>AF770</f>
        <v>111.99</v>
      </c>
      <c r="DA770">
        <f>AJ770</f>
        <v>7.13</v>
      </c>
      <c r="DB770">
        <v>0</v>
      </c>
    </row>
    <row r="771" spans="1:106" x14ac:dyDescent="0.2">
      <c r="A771">
        <f>ROW(Source!A319)</f>
        <v>319</v>
      </c>
      <c r="B771">
        <v>16688586</v>
      </c>
      <c r="C771">
        <v>16690119</v>
      </c>
      <c r="D771">
        <v>15249073</v>
      </c>
      <c r="E771">
        <v>1</v>
      </c>
      <c r="F771">
        <v>1</v>
      </c>
      <c r="G771">
        <v>1</v>
      </c>
      <c r="H771">
        <v>2</v>
      </c>
      <c r="I771" t="s">
        <v>1099</v>
      </c>
      <c r="J771" t="s">
        <v>1100</v>
      </c>
      <c r="K771" t="s">
        <v>1101</v>
      </c>
      <c r="L771">
        <v>1368</v>
      </c>
      <c r="N771">
        <v>1011</v>
      </c>
      <c r="O771" t="s">
        <v>1096</v>
      </c>
      <c r="P771" t="s">
        <v>1096</v>
      </c>
      <c r="Q771">
        <v>1</v>
      </c>
      <c r="W771">
        <v>0</v>
      </c>
      <c r="X771">
        <v>1372534845</v>
      </c>
      <c r="Y771">
        <v>0.02</v>
      </c>
      <c r="AA771">
        <v>0</v>
      </c>
      <c r="AB771">
        <v>468.51</v>
      </c>
      <c r="AC771">
        <v>11.6</v>
      </c>
      <c r="AD771">
        <v>0</v>
      </c>
      <c r="AE771">
        <v>0</v>
      </c>
      <c r="AF771">
        <v>65.709999999999994</v>
      </c>
      <c r="AG771">
        <v>11.6</v>
      </c>
      <c r="AH771">
        <v>0</v>
      </c>
      <c r="AI771">
        <v>1</v>
      </c>
      <c r="AJ771">
        <v>7.13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6</v>
      </c>
      <c r="AT771">
        <v>0.02</v>
      </c>
      <c r="AU771" t="s">
        <v>6</v>
      </c>
      <c r="AV771">
        <v>0</v>
      </c>
      <c r="AW771">
        <v>2</v>
      </c>
      <c r="AX771">
        <v>16690123</v>
      </c>
      <c r="AY771">
        <v>1</v>
      </c>
      <c r="AZ771">
        <v>0</v>
      </c>
      <c r="BA771">
        <v>722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Y771*Source!I319</f>
        <v>2E-3</v>
      </c>
      <c r="CY771">
        <f>AB771</f>
        <v>468.51</v>
      </c>
      <c r="CZ771">
        <f>AF771</f>
        <v>65.709999999999994</v>
      </c>
      <c r="DA771">
        <f>AJ771</f>
        <v>7.13</v>
      </c>
      <c r="DB771">
        <v>0</v>
      </c>
    </row>
    <row r="772" spans="1:106" x14ac:dyDescent="0.2">
      <c r="A772">
        <f>ROW(Source!A319)</f>
        <v>319</v>
      </c>
      <c r="B772">
        <v>16688586</v>
      </c>
      <c r="C772">
        <v>16690119</v>
      </c>
      <c r="D772">
        <v>15170074</v>
      </c>
      <c r="E772">
        <v>1</v>
      </c>
      <c r="F772">
        <v>1</v>
      </c>
      <c r="G772">
        <v>1</v>
      </c>
      <c r="H772">
        <v>3</v>
      </c>
      <c r="I772" t="s">
        <v>1311</v>
      </c>
      <c r="J772" t="s">
        <v>1312</v>
      </c>
      <c r="K772" t="s">
        <v>1313</v>
      </c>
      <c r="L772">
        <v>1355</v>
      </c>
      <c r="N772">
        <v>1010</v>
      </c>
      <c r="O772" t="s">
        <v>250</v>
      </c>
      <c r="P772" t="s">
        <v>250</v>
      </c>
      <c r="Q772">
        <v>100</v>
      </c>
      <c r="W772">
        <v>0</v>
      </c>
      <c r="X772">
        <v>1794244060</v>
      </c>
      <c r="Y772">
        <v>1.02</v>
      </c>
      <c r="AA772">
        <v>613.17999999999995</v>
      </c>
      <c r="AB772">
        <v>0</v>
      </c>
      <c r="AC772">
        <v>0</v>
      </c>
      <c r="AD772">
        <v>0</v>
      </c>
      <c r="AE772">
        <v>86</v>
      </c>
      <c r="AF772">
        <v>0</v>
      </c>
      <c r="AG772">
        <v>0</v>
      </c>
      <c r="AH772">
        <v>0</v>
      </c>
      <c r="AI772">
        <v>7.13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6</v>
      </c>
      <c r="AT772">
        <v>1.02</v>
      </c>
      <c r="AU772" t="s">
        <v>6</v>
      </c>
      <c r="AV772">
        <v>0</v>
      </c>
      <c r="AW772">
        <v>2</v>
      </c>
      <c r="AX772">
        <v>16690124</v>
      </c>
      <c r="AY772">
        <v>1</v>
      </c>
      <c r="AZ772">
        <v>0</v>
      </c>
      <c r="BA772">
        <v>723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Y772*Source!I319</f>
        <v>0.10200000000000001</v>
      </c>
      <c r="CY772">
        <f>AA772</f>
        <v>613.17999999999995</v>
      </c>
      <c r="CZ772">
        <f>AE772</f>
        <v>86</v>
      </c>
      <c r="DA772">
        <f>AI772</f>
        <v>7.13</v>
      </c>
      <c r="DB772">
        <v>0</v>
      </c>
    </row>
    <row r="773" spans="1:106" x14ac:dyDescent="0.2">
      <c r="A773">
        <f>ROW(Source!A319)</f>
        <v>319</v>
      </c>
      <c r="B773">
        <v>16688586</v>
      </c>
      <c r="C773">
        <v>16690119</v>
      </c>
      <c r="D773">
        <v>15170434</v>
      </c>
      <c r="E773">
        <v>1</v>
      </c>
      <c r="F773">
        <v>1</v>
      </c>
      <c r="G773">
        <v>1</v>
      </c>
      <c r="H773">
        <v>3</v>
      </c>
      <c r="I773" t="s">
        <v>1335</v>
      </c>
      <c r="J773" t="s">
        <v>1336</v>
      </c>
      <c r="K773" t="s">
        <v>1337</v>
      </c>
      <c r="L773">
        <v>1348</v>
      </c>
      <c r="N773">
        <v>1009</v>
      </c>
      <c r="O773" t="s">
        <v>86</v>
      </c>
      <c r="P773" t="s">
        <v>86</v>
      </c>
      <c r="Q773">
        <v>1000</v>
      </c>
      <c r="W773">
        <v>0</v>
      </c>
      <c r="X773">
        <v>797358079</v>
      </c>
      <c r="Y773">
        <v>1.6000000000000001E-4</v>
      </c>
      <c r="AA773">
        <v>212474</v>
      </c>
      <c r="AB773">
        <v>0</v>
      </c>
      <c r="AC773">
        <v>0</v>
      </c>
      <c r="AD773">
        <v>0</v>
      </c>
      <c r="AE773">
        <v>29800</v>
      </c>
      <c r="AF773">
        <v>0</v>
      </c>
      <c r="AG773">
        <v>0</v>
      </c>
      <c r="AH773">
        <v>0</v>
      </c>
      <c r="AI773">
        <v>7.13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6</v>
      </c>
      <c r="AT773">
        <v>1.6000000000000001E-4</v>
      </c>
      <c r="AU773" t="s">
        <v>6</v>
      </c>
      <c r="AV773">
        <v>0</v>
      </c>
      <c r="AW773">
        <v>2</v>
      </c>
      <c r="AX773">
        <v>16690125</v>
      </c>
      <c r="AY773">
        <v>1</v>
      </c>
      <c r="AZ773">
        <v>0</v>
      </c>
      <c r="BA773">
        <v>724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Y773*Source!I319</f>
        <v>1.6000000000000003E-5</v>
      </c>
      <c r="CY773">
        <f>AA773</f>
        <v>212474</v>
      </c>
      <c r="CZ773">
        <f>AE773</f>
        <v>29800</v>
      </c>
      <c r="DA773">
        <f>AI773</f>
        <v>7.13</v>
      </c>
      <c r="DB773">
        <v>0</v>
      </c>
    </row>
    <row r="774" spans="1:106" x14ac:dyDescent="0.2">
      <c r="A774">
        <f>ROW(Source!A319)</f>
        <v>319</v>
      </c>
      <c r="B774">
        <v>16688586</v>
      </c>
      <c r="C774">
        <v>16690119</v>
      </c>
      <c r="D774">
        <v>15170438</v>
      </c>
      <c r="E774">
        <v>1</v>
      </c>
      <c r="F774">
        <v>1</v>
      </c>
      <c r="G774">
        <v>1</v>
      </c>
      <c r="H774">
        <v>3</v>
      </c>
      <c r="I774" t="s">
        <v>1338</v>
      </c>
      <c r="J774" t="s">
        <v>1339</v>
      </c>
      <c r="K774" t="s">
        <v>1340</v>
      </c>
      <c r="L774">
        <v>1348</v>
      </c>
      <c r="N774">
        <v>1009</v>
      </c>
      <c r="O774" t="s">
        <v>86</v>
      </c>
      <c r="P774" t="s">
        <v>86</v>
      </c>
      <c r="Q774">
        <v>1000</v>
      </c>
      <c r="W774">
        <v>0</v>
      </c>
      <c r="X774">
        <v>-1755229539</v>
      </c>
      <c r="Y774">
        <v>2.9999999999999997E-4</v>
      </c>
      <c r="AA774">
        <v>88625.9</v>
      </c>
      <c r="AB774">
        <v>0</v>
      </c>
      <c r="AC774">
        <v>0</v>
      </c>
      <c r="AD774">
        <v>0</v>
      </c>
      <c r="AE774">
        <v>12430</v>
      </c>
      <c r="AF774">
        <v>0</v>
      </c>
      <c r="AG774">
        <v>0</v>
      </c>
      <c r="AH774">
        <v>0</v>
      </c>
      <c r="AI774">
        <v>7.13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6</v>
      </c>
      <c r="AT774">
        <v>2.9999999999999997E-4</v>
      </c>
      <c r="AU774" t="s">
        <v>6</v>
      </c>
      <c r="AV774">
        <v>0</v>
      </c>
      <c r="AW774">
        <v>2</v>
      </c>
      <c r="AX774">
        <v>16690126</v>
      </c>
      <c r="AY774">
        <v>1</v>
      </c>
      <c r="AZ774">
        <v>0</v>
      </c>
      <c r="BA774">
        <v>725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Y774*Source!I319</f>
        <v>2.9999999999999997E-5</v>
      </c>
      <c r="CY774">
        <f>AA774</f>
        <v>88625.9</v>
      </c>
      <c r="CZ774">
        <f>AE774</f>
        <v>12430</v>
      </c>
      <c r="DA774">
        <f>AI774</f>
        <v>7.13</v>
      </c>
      <c r="DB774">
        <v>0</v>
      </c>
    </row>
    <row r="775" spans="1:106" x14ac:dyDescent="0.2">
      <c r="A775">
        <f>ROW(Source!A319)</f>
        <v>319</v>
      </c>
      <c r="B775">
        <v>16688586</v>
      </c>
      <c r="C775">
        <v>16690119</v>
      </c>
      <c r="D775">
        <v>15220579</v>
      </c>
      <c r="E775">
        <v>1</v>
      </c>
      <c r="F775">
        <v>1</v>
      </c>
      <c r="G775">
        <v>1</v>
      </c>
      <c r="H775">
        <v>3</v>
      </c>
      <c r="I775" t="s">
        <v>571</v>
      </c>
      <c r="J775" t="s">
        <v>573</v>
      </c>
      <c r="K775" t="s">
        <v>572</v>
      </c>
      <c r="L775">
        <v>1358</v>
      </c>
      <c r="N775">
        <v>1010</v>
      </c>
      <c r="O775" t="s">
        <v>538</v>
      </c>
      <c r="P775" t="s">
        <v>538</v>
      </c>
      <c r="Q775">
        <v>10</v>
      </c>
      <c r="W775">
        <v>0</v>
      </c>
      <c r="X775">
        <v>-1345639916</v>
      </c>
      <c r="Y775">
        <v>10</v>
      </c>
      <c r="AA775">
        <v>685.91</v>
      </c>
      <c r="AB775">
        <v>0</v>
      </c>
      <c r="AC775">
        <v>0</v>
      </c>
      <c r="AD775">
        <v>0</v>
      </c>
      <c r="AE775">
        <v>96.2</v>
      </c>
      <c r="AF775">
        <v>0</v>
      </c>
      <c r="AG775">
        <v>0</v>
      </c>
      <c r="AH775">
        <v>0</v>
      </c>
      <c r="AI775">
        <v>7.13</v>
      </c>
      <c r="AJ775">
        <v>1</v>
      </c>
      <c r="AK775">
        <v>1</v>
      </c>
      <c r="AL775">
        <v>1</v>
      </c>
      <c r="AN775">
        <v>0</v>
      </c>
      <c r="AO775">
        <v>0</v>
      </c>
      <c r="AP775">
        <v>0</v>
      </c>
      <c r="AQ775">
        <v>0</v>
      </c>
      <c r="AR775">
        <v>0</v>
      </c>
      <c r="AS775" t="s">
        <v>6</v>
      </c>
      <c r="AT775">
        <v>10</v>
      </c>
      <c r="AU775" t="s">
        <v>6</v>
      </c>
      <c r="AV775">
        <v>0</v>
      </c>
      <c r="AW775">
        <v>1</v>
      </c>
      <c r="AX775">
        <v>-1</v>
      </c>
      <c r="AY775">
        <v>0</v>
      </c>
      <c r="AZ775">
        <v>0</v>
      </c>
      <c r="BA775" t="s">
        <v>6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Y775*Source!I319</f>
        <v>1</v>
      </c>
      <c r="CY775">
        <f>AA775</f>
        <v>685.91</v>
      </c>
      <c r="CZ775">
        <f>AE775</f>
        <v>96.2</v>
      </c>
      <c r="DA775">
        <f>AI775</f>
        <v>7.13</v>
      </c>
      <c r="DB775">
        <v>0</v>
      </c>
    </row>
    <row r="776" spans="1:106" x14ac:dyDescent="0.2">
      <c r="A776">
        <f>ROW(Source!A319)</f>
        <v>319</v>
      </c>
      <c r="B776">
        <v>16688586</v>
      </c>
      <c r="C776">
        <v>16690119</v>
      </c>
      <c r="D776">
        <v>15164559</v>
      </c>
      <c r="E776">
        <v>17</v>
      </c>
      <c r="F776">
        <v>1</v>
      </c>
      <c r="G776">
        <v>1</v>
      </c>
      <c r="H776">
        <v>3</v>
      </c>
      <c r="I776" t="s">
        <v>1299</v>
      </c>
      <c r="J776" t="s">
        <v>6</v>
      </c>
      <c r="K776" t="s">
        <v>1300</v>
      </c>
      <c r="L776">
        <v>1374</v>
      </c>
      <c r="N776">
        <v>1013</v>
      </c>
      <c r="O776" t="s">
        <v>1301</v>
      </c>
      <c r="P776" t="s">
        <v>1301</v>
      </c>
      <c r="Q776">
        <v>1</v>
      </c>
      <c r="W776">
        <v>0</v>
      </c>
      <c r="X776">
        <v>-1731369543</v>
      </c>
      <c r="Y776">
        <v>6.97</v>
      </c>
      <c r="AA776">
        <v>1</v>
      </c>
      <c r="AB776">
        <v>0</v>
      </c>
      <c r="AC776">
        <v>0</v>
      </c>
      <c r="AD776">
        <v>0</v>
      </c>
      <c r="AE776">
        <v>1</v>
      </c>
      <c r="AF776">
        <v>0</v>
      </c>
      <c r="AG776">
        <v>0</v>
      </c>
      <c r="AH776">
        <v>0</v>
      </c>
      <c r="AI776">
        <v>1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6.97</v>
      </c>
      <c r="AU776" t="s">
        <v>6</v>
      </c>
      <c r="AV776">
        <v>0</v>
      </c>
      <c r="AW776">
        <v>2</v>
      </c>
      <c r="AX776">
        <v>16690127</v>
      </c>
      <c r="AY776">
        <v>1</v>
      </c>
      <c r="AZ776">
        <v>0</v>
      </c>
      <c r="BA776">
        <v>726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Y776*Source!I319</f>
        <v>0.69700000000000006</v>
      </c>
      <c r="CY776">
        <f>AA776</f>
        <v>1</v>
      </c>
      <c r="CZ776">
        <f>AE776</f>
        <v>1</v>
      </c>
      <c r="DA776">
        <f>AI776</f>
        <v>1</v>
      </c>
      <c r="DB776">
        <v>0</v>
      </c>
    </row>
    <row r="777" spans="1:106" x14ac:dyDescent="0.2">
      <c r="A777">
        <f>ROW(Source!A322)</f>
        <v>322</v>
      </c>
      <c r="B777">
        <v>16688585</v>
      </c>
      <c r="C777">
        <v>16689287</v>
      </c>
      <c r="D777">
        <v>15442878</v>
      </c>
      <c r="E777">
        <v>1</v>
      </c>
      <c r="F777">
        <v>1</v>
      </c>
      <c r="G777">
        <v>1</v>
      </c>
      <c r="H777">
        <v>1</v>
      </c>
      <c r="I777" t="s">
        <v>1285</v>
      </c>
      <c r="J777" t="s">
        <v>6</v>
      </c>
      <c r="K777" t="s">
        <v>1286</v>
      </c>
      <c r="L777">
        <v>1191</v>
      </c>
      <c r="N777">
        <v>1013</v>
      </c>
      <c r="O777" t="s">
        <v>1090</v>
      </c>
      <c r="P777" t="s">
        <v>1090</v>
      </c>
      <c r="Q777">
        <v>1</v>
      </c>
      <c r="W777">
        <v>0</v>
      </c>
      <c r="X777">
        <v>-362667798</v>
      </c>
      <c r="Y777">
        <v>0.9</v>
      </c>
      <c r="AA777">
        <v>0</v>
      </c>
      <c r="AB777">
        <v>0</v>
      </c>
      <c r="AC777">
        <v>0</v>
      </c>
      <c r="AD777">
        <v>10.5</v>
      </c>
      <c r="AE777">
        <v>0</v>
      </c>
      <c r="AF777">
        <v>0</v>
      </c>
      <c r="AG777">
        <v>0</v>
      </c>
      <c r="AH777">
        <v>10.5</v>
      </c>
      <c r="AI777">
        <v>1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1</v>
      </c>
      <c r="AQ777">
        <v>0</v>
      </c>
      <c r="AR777">
        <v>0</v>
      </c>
      <c r="AS777" t="s">
        <v>6</v>
      </c>
      <c r="AT777">
        <v>0.9</v>
      </c>
      <c r="AU777" t="s">
        <v>6</v>
      </c>
      <c r="AV777">
        <v>1</v>
      </c>
      <c r="AW777">
        <v>2</v>
      </c>
      <c r="AX777">
        <v>16689297</v>
      </c>
      <c r="AY777">
        <v>1</v>
      </c>
      <c r="AZ777">
        <v>0</v>
      </c>
      <c r="BA777">
        <v>727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Y777*Source!I322</f>
        <v>0.9</v>
      </c>
      <c r="CY777">
        <f>AD777</f>
        <v>10.5</v>
      </c>
      <c r="CZ777">
        <f>AH777</f>
        <v>10.5</v>
      </c>
      <c r="DA777">
        <f>AL777</f>
        <v>1</v>
      </c>
      <c r="DB777">
        <v>0</v>
      </c>
    </row>
    <row r="778" spans="1:106" x14ac:dyDescent="0.2">
      <c r="A778">
        <f>ROW(Source!A322)</f>
        <v>322</v>
      </c>
      <c r="B778">
        <v>16688585</v>
      </c>
      <c r="C778">
        <v>16689287</v>
      </c>
      <c r="D778">
        <v>15430395</v>
      </c>
      <c r="E778">
        <v>1</v>
      </c>
      <c r="F778">
        <v>1</v>
      </c>
      <c r="G778">
        <v>1</v>
      </c>
      <c r="H778">
        <v>1</v>
      </c>
      <c r="I778" t="s">
        <v>1091</v>
      </c>
      <c r="J778" t="s">
        <v>6</v>
      </c>
      <c r="K778" t="s">
        <v>1092</v>
      </c>
      <c r="L778">
        <v>1191</v>
      </c>
      <c r="N778">
        <v>1013</v>
      </c>
      <c r="O778" t="s">
        <v>1090</v>
      </c>
      <c r="P778" t="s">
        <v>1090</v>
      </c>
      <c r="Q778">
        <v>1</v>
      </c>
      <c r="W778">
        <v>0</v>
      </c>
      <c r="X778">
        <v>-1417349443</v>
      </c>
      <c r="Y778">
        <v>0.2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1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0.2</v>
      </c>
      <c r="AU778" t="s">
        <v>6</v>
      </c>
      <c r="AV778">
        <v>2</v>
      </c>
      <c r="AW778">
        <v>2</v>
      </c>
      <c r="AX778">
        <v>16689298</v>
      </c>
      <c r="AY778">
        <v>1</v>
      </c>
      <c r="AZ778">
        <v>0</v>
      </c>
      <c r="BA778">
        <v>728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Y778*Source!I322</f>
        <v>0.2</v>
      </c>
      <c r="CY778">
        <f>AD778</f>
        <v>0</v>
      </c>
      <c r="CZ778">
        <f>AH778</f>
        <v>0</v>
      </c>
      <c r="DA778">
        <f>AL778</f>
        <v>1</v>
      </c>
      <c r="DB778">
        <v>0</v>
      </c>
    </row>
    <row r="779" spans="1:106" x14ac:dyDescent="0.2">
      <c r="A779">
        <f>ROW(Source!A322)</f>
        <v>322</v>
      </c>
      <c r="B779">
        <v>16688585</v>
      </c>
      <c r="C779">
        <v>16689287</v>
      </c>
      <c r="D779">
        <v>15247680</v>
      </c>
      <c r="E779">
        <v>1</v>
      </c>
      <c r="F779">
        <v>1</v>
      </c>
      <c r="G779">
        <v>1</v>
      </c>
      <c r="H779">
        <v>2</v>
      </c>
      <c r="I779" t="s">
        <v>1287</v>
      </c>
      <c r="J779" t="s">
        <v>1288</v>
      </c>
      <c r="K779" t="s">
        <v>1289</v>
      </c>
      <c r="L779">
        <v>1368</v>
      </c>
      <c r="N779">
        <v>1011</v>
      </c>
      <c r="O779" t="s">
        <v>1096</v>
      </c>
      <c r="P779" t="s">
        <v>1096</v>
      </c>
      <c r="Q779">
        <v>1</v>
      </c>
      <c r="W779">
        <v>0</v>
      </c>
      <c r="X779">
        <v>-1718674368</v>
      </c>
      <c r="Y779">
        <v>0.1</v>
      </c>
      <c r="AA779">
        <v>0</v>
      </c>
      <c r="AB779">
        <v>111.99</v>
      </c>
      <c r="AC779">
        <v>13.5</v>
      </c>
      <c r="AD779">
        <v>0</v>
      </c>
      <c r="AE779">
        <v>0</v>
      </c>
      <c r="AF779">
        <v>111.99</v>
      </c>
      <c r="AG779">
        <v>13.5</v>
      </c>
      <c r="AH779">
        <v>0</v>
      </c>
      <c r="AI779">
        <v>1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1</v>
      </c>
      <c r="AQ779">
        <v>0</v>
      </c>
      <c r="AR779">
        <v>0</v>
      </c>
      <c r="AS779" t="s">
        <v>6</v>
      </c>
      <c r="AT779">
        <v>0.1</v>
      </c>
      <c r="AU779" t="s">
        <v>6</v>
      </c>
      <c r="AV779">
        <v>0</v>
      </c>
      <c r="AW779">
        <v>2</v>
      </c>
      <c r="AX779">
        <v>16689299</v>
      </c>
      <c r="AY779">
        <v>1</v>
      </c>
      <c r="AZ779">
        <v>0</v>
      </c>
      <c r="BA779">
        <v>729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Y779*Source!I322</f>
        <v>0.1</v>
      </c>
      <c r="CY779">
        <f>AB779</f>
        <v>111.99</v>
      </c>
      <c r="CZ779">
        <f>AF779</f>
        <v>111.99</v>
      </c>
      <c r="DA779">
        <f>AJ779</f>
        <v>1</v>
      </c>
      <c r="DB779">
        <v>0</v>
      </c>
    </row>
    <row r="780" spans="1:106" x14ac:dyDescent="0.2">
      <c r="A780">
        <f>ROW(Source!A322)</f>
        <v>322</v>
      </c>
      <c r="B780">
        <v>16688585</v>
      </c>
      <c r="C780">
        <v>16689287</v>
      </c>
      <c r="D780">
        <v>15249073</v>
      </c>
      <c r="E780">
        <v>1</v>
      </c>
      <c r="F780">
        <v>1</v>
      </c>
      <c r="G780">
        <v>1</v>
      </c>
      <c r="H780">
        <v>2</v>
      </c>
      <c r="I780" t="s">
        <v>1099</v>
      </c>
      <c r="J780" t="s">
        <v>1100</v>
      </c>
      <c r="K780" t="s">
        <v>1101</v>
      </c>
      <c r="L780">
        <v>1368</v>
      </c>
      <c r="N780">
        <v>1011</v>
      </c>
      <c r="O780" t="s">
        <v>1096</v>
      </c>
      <c r="P780" t="s">
        <v>1096</v>
      </c>
      <c r="Q780">
        <v>1</v>
      </c>
      <c r="W780">
        <v>0</v>
      </c>
      <c r="X780">
        <v>1372534845</v>
      </c>
      <c r="Y780">
        <v>0.1</v>
      </c>
      <c r="AA780">
        <v>0</v>
      </c>
      <c r="AB780">
        <v>65.709999999999994</v>
      </c>
      <c r="AC780">
        <v>11.6</v>
      </c>
      <c r="AD780">
        <v>0</v>
      </c>
      <c r="AE780">
        <v>0</v>
      </c>
      <c r="AF780">
        <v>65.709999999999994</v>
      </c>
      <c r="AG780">
        <v>11.6</v>
      </c>
      <c r="AH780">
        <v>0</v>
      </c>
      <c r="AI780">
        <v>1</v>
      </c>
      <c r="AJ780">
        <v>1</v>
      </c>
      <c r="AK780">
        <v>1</v>
      </c>
      <c r="AL780">
        <v>1</v>
      </c>
      <c r="AN780">
        <v>0</v>
      </c>
      <c r="AO780">
        <v>1</v>
      </c>
      <c r="AP780">
        <v>1</v>
      </c>
      <c r="AQ780">
        <v>0</v>
      </c>
      <c r="AR780">
        <v>0</v>
      </c>
      <c r="AS780" t="s">
        <v>6</v>
      </c>
      <c r="AT780">
        <v>0.1</v>
      </c>
      <c r="AU780" t="s">
        <v>6</v>
      </c>
      <c r="AV780">
        <v>0</v>
      </c>
      <c r="AW780">
        <v>2</v>
      </c>
      <c r="AX780">
        <v>16689300</v>
      </c>
      <c r="AY780">
        <v>1</v>
      </c>
      <c r="AZ780">
        <v>0</v>
      </c>
      <c r="BA780">
        <v>730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Y780*Source!I322</f>
        <v>0.1</v>
      </c>
      <c r="CY780">
        <f>AB780</f>
        <v>65.709999999999994</v>
      </c>
      <c r="CZ780">
        <f>AF780</f>
        <v>65.709999999999994</v>
      </c>
      <c r="DA780">
        <f>AJ780</f>
        <v>1</v>
      </c>
      <c r="DB780">
        <v>0</v>
      </c>
    </row>
    <row r="781" spans="1:106" x14ac:dyDescent="0.2">
      <c r="A781">
        <f>ROW(Source!A322)</f>
        <v>322</v>
      </c>
      <c r="B781">
        <v>16688585</v>
      </c>
      <c r="C781">
        <v>16689287</v>
      </c>
      <c r="D781">
        <v>15167588</v>
      </c>
      <c r="E781">
        <v>1</v>
      </c>
      <c r="F781">
        <v>1</v>
      </c>
      <c r="G781">
        <v>1</v>
      </c>
      <c r="H781">
        <v>3</v>
      </c>
      <c r="I781" t="s">
        <v>1290</v>
      </c>
      <c r="J781" t="s">
        <v>1291</v>
      </c>
      <c r="K781" t="s">
        <v>1292</v>
      </c>
      <c r="L781">
        <v>1346</v>
      </c>
      <c r="N781">
        <v>1009</v>
      </c>
      <c r="O781" t="s">
        <v>90</v>
      </c>
      <c r="P781" t="s">
        <v>90</v>
      </c>
      <c r="Q781">
        <v>1</v>
      </c>
      <c r="W781">
        <v>0</v>
      </c>
      <c r="X781">
        <v>-1088866022</v>
      </c>
      <c r="Y781">
        <v>0.01</v>
      </c>
      <c r="AA781">
        <v>30.4</v>
      </c>
      <c r="AB781">
        <v>0</v>
      </c>
      <c r="AC781">
        <v>0</v>
      </c>
      <c r="AD781">
        <v>0</v>
      </c>
      <c r="AE781">
        <v>30.4</v>
      </c>
      <c r="AF781">
        <v>0</v>
      </c>
      <c r="AG781">
        <v>0</v>
      </c>
      <c r="AH781">
        <v>0</v>
      </c>
      <c r="AI781">
        <v>1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1</v>
      </c>
      <c r="AQ781">
        <v>0</v>
      </c>
      <c r="AR781">
        <v>0</v>
      </c>
      <c r="AS781" t="s">
        <v>6</v>
      </c>
      <c r="AT781">
        <v>0.01</v>
      </c>
      <c r="AU781" t="s">
        <v>6</v>
      </c>
      <c r="AV781">
        <v>0</v>
      </c>
      <c r="AW781">
        <v>2</v>
      </c>
      <c r="AX781">
        <v>16689301</v>
      </c>
      <c r="AY781">
        <v>1</v>
      </c>
      <c r="AZ781">
        <v>0</v>
      </c>
      <c r="BA781">
        <v>731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Y781*Source!I322</f>
        <v>0.01</v>
      </c>
      <c r="CY781">
        <f>AA781</f>
        <v>30.4</v>
      </c>
      <c r="CZ781">
        <f>AE781</f>
        <v>30.4</v>
      </c>
      <c r="DA781">
        <f>AI781</f>
        <v>1</v>
      </c>
      <c r="DB781">
        <v>0</v>
      </c>
    </row>
    <row r="782" spans="1:106" x14ac:dyDescent="0.2">
      <c r="A782">
        <f>ROW(Source!A322)</f>
        <v>322</v>
      </c>
      <c r="B782">
        <v>16688585</v>
      </c>
      <c r="C782">
        <v>16689287</v>
      </c>
      <c r="D782">
        <v>15169942</v>
      </c>
      <c r="E782">
        <v>1</v>
      </c>
      <c r="F782">
        <v>1</v>
      </c>
      <c r="G782">
        <v>1</v>
      </c>
      <c r="H782">
        <v>3</v>
      </c>
      <c r="I782" t="s">
        <v>1293</v>
      </c>
      <c r="J782" t="s">
        <v>1294</v>
      </c>
      <c r="K782" t="s">
        <v>1295</v>
      </c>
      <c r="L782">
        <v>1346</v>
      </c>
      <c r="N782">
        <v>1009</v>
      </c>
      <c r="O782" t="s">
        <v>90</v>
      </c>
      <c r="P782" t="s">
        <v>90</v>
      </c>
      <c r="Q782">
        <v>1</v>
      </c>
      <c r="W782">
        <v>0</v>
      </c>
      <c r="X782">
        <v>103900845</v>
      </c>
      <c r="Y782">
        <v>0.3</v>
      </c>
      <c r="AA782">
        <v>9.0399999999999991</v>
      </c>
      <c r="AB782">
        <v>0</v>
      </c>
      <c r="AC782">
        <v>0</v>
      </c>
      <c r="AD782">
        <v>0</v>
      </c>
      <c r="AE782">
        <v>9.0399999999999991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1</v>
      </c>
      <c r="AQ782">
        <v>0</v>
      </c>
      <c r="AR782">
        <v>0</v>
      </c>
      <c r="AS782" t="s">
        <v>6</v>
      </c>
      <c r="AT782">
        <v>0.3</v>
      </c>
      <c r="AU782" t="s">
        <v>6</v>
      </c>
      <c r="AV782">
        <v>0</v>
      </c>
      <c r="AW782">
        <v>2</v>
      </c>
      <c r="AX782">
        <v>16689302</v>
      </c>
      <c r="AY782">
        <v>1</v>
      </c>
      <c r="AZ782">
        <v>0</v>
      </c>
      <c r="BA782">
        <v>732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Y782*Source!I322</f>
        <v>0.3</v>
      </c>
      <c r="CY782">
        <f>AA782</f>
        <v>9.0399999999999991</v>
      </c>
      <c r="CZ782">
        <f>AE782</f>
        <v>9.0399999999999991</v>
      </c>
      <c r="DA782">
        <f>AI782</f>
        <v>1</v>
      </c>
      <c r="DB782">
        <v>0</v>
      </c>
    </row>
    <row r="783" spans="1:106" x14ac:dyDescent="0.2">
      <c r="A783">
        <f>ROW(Source!A322)</f>
        <v>322</v>
      </c>
      <c r="B783">
        <v>16688585</v>
      </c>
      <c r="C783">
        <v>16689287</v>
      </c>
      <c r="D783">
        <v>15191488</v>
      </c>
      <c r="E783">
        <v>1</v>
      </c>
      <c r="F783">
        <v>1</v>
      </c>
      <c r="G783">
        <v>1</v>
      </c>
      <c r="H783">
        <v>3</v>
      </c>
      <c r="I783" t="s">
        <v>1296</v>
      </c>
      <c r="J783" t="s">
        <v>1297</v>
      </c>
      <c r="K783" t="s">
        <v>1298</v>
      </c>
      <c r="L783">
        <v>1348</v>
      </c>
      <c r="N783">
        <v>1009</v>
      </c>
      <c r="O783" t="s">
        <v>86</v>
      </c>
      <c r="P783" t="s">
        <v>86</v>
      </c>
      <c r="Q783">
        <v>1000</v>
      </c>
      <c r="W783">
        <v>0</v>
      </c>
      <c r="X783">
        <v>-1598896989</v>
      </c>
      <c r="Y783">
        <v>5.9999999999999995E-4</v>
      </c>
      <c r="AA783">
        <v>5000</v>
      </c>
      <c r="AB783">
        <v>0</v>
      </c>
      <c r="AC783">
        <v>0</v>
      </c>
      <c r="AD783">
        <v>0</v>
      </c>
      <c r="AE783">
        <v>5000</v>
      </c>
      <c r="AF783">
        <v>0</v>
      </c>
      <c r="AG783">
        <v>0</v>
      </c>
      <c r="AH783">
        <v>0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6</v>
      </c>
      <c r="AT783">
        <v>5.9999999999999995E-4</v>
      </c>
      <c r="AU783" t="s">
        <v>6</v>
      </c>
      <c r="AV783">
        <v>0</v>
      </c>
      <c r="AW783">
        <v>2</v>
      </c>
      <c r="AX783">
        <v>16689303</v>
      </c>
      <c r="AY783">
        <v>1</v>
      </c>
      <c r="AZ783">
        <v>0</v>
      </c>
      <c r="BA783">
        <v>733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Y783*Source!I322</f>
        <v>5.9999999999999995E-4</v>
      </c>
      <c r="CY783">
        <f>AA783</f>
        <v>5000</v>
      </c>
      <c r="CZ783">
        <f>AE783</f>
        <v>5000</v>
      </c>
      <c r="DA783">
        <f>AI783</f>
        <v>1</v>
      </c>
      <c r="DB783">
        <v>0</v>
      </c>
    </row>
    <row r="784" spans="1:106" x14ac:dyDescent="0.2">
      <c r="A784">
        <f>ROW(Source!A322)</f>
        <v>322</v>
      </c>
      <c r="B784">
        <v>16688585</v>
      </c>
      <c r="C784">
        <v>16689287</v>
      </c>
      <c r="D784">
        <v>0</v>
      </c>
      <c r="E784">
        <v>0</v>
      </c>
      <c r="F784">
        <v>1</v>
      </c>
      <c r="G784">
        <v>1</v>
      </c>
      <c r="H784">
        <v>3</v>
      </c>
      <c r="I784" t="s">
        <v>577</v>
      </c>
      <c r="J784" t="s">
        <v>579</v>
      </c>
      <c r="K784" t="s">
        <v>578</v>
      </c>
      <c r="L784">
        <v>1354</v>
      </c>
      <c r="N784">
        <v>1010</v>
      </c>
      <c r="O784" t="s">
        <v>268</v>
      </c>
      <c r="P784" t="s">
        <v>268</v>
      </c>
      <c r="Q784">
        <v>1</v>
      </c>
      <c r="W784">
        <v>0</v>
      </c>
      <c r="X784">
        <v>-522718814</v>
      </c>
      <c r="Y784">
        <v>1</v>
      </c>
      <c r="AA784">
        <v>163.69999999999999</v>
      </c>
      <c r="AB784">
        <v>0</v>
      </c>
      <c r="AC784">
        <v>0</v>
      </c>
      <c r="AD784">
        <v>0</v>
      </c>
      <c r="AE784">
        <v>163.69999999999999</v>
      </c>
      <c r="AF784">
        <v>0</v>
      </c>
      <c r="AG784">
        <v>0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0</v>
      </c>
      <c r="AP784">
        <v>0</v>
      </c>
      <c r="AQ784">
        <v>0</v>
      </c>
      <c r="AR784">
        <v>0</v>
      </c>
      <c r="AS784" t="s">
        <v>6</v>
      </c>
      <c r="AT784">
        <v>1</v>
      </c>
      <c r="AU784" t="s">
        <v>6</v>
      </c>
      <c r="AV784">
        <v>0</v>
      </c>
      <c r="AW784">
        <v>1</v>
      </c>
      <c r="AX784">
        <v>-1</v>
      </c>
      <c r="AY784">
        <v>0</v>
      </c>
      <c r="AZ784">
        <v>0</v>
      </c>
      <c r="BA784" t="s">
        <v>6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Y784*Source!I322</f>
        <v>1</v>
      </c>
      <c r="CY784">
        <f>AA784</f>
        <v>163.69999999999999</v>
      </c>
      <c r="CZ784">
        <f>AE784</f>
        <v>163.69999999999999</v>
      </c>
      <c r="DA784">
        <f>AI784</f>
        <v>1</v>
      </c>
      <c r="DB784">
        <v>0</v>
      </c>
    </row>
    <row r="785" spans="1:106" x14ac:dyDescent="0.2">
      <c r="A785">
        <f>ROW(Source!A322)</f>
        <v>322</v>
      </c>
      <c r="B785">
        <v>16688585</v>
      </c>
      <c r="C785">
        <v>16689287</v>
      </c>
      <c r="D785">
        <v>15164559</v>
      </c>
      <c r="E785">
        <v>17</v>
      </c>
      <c r="F785">
        <v>1</v>
      </c>
      <c r="G785">
        <v>1</v>
      </c>
      <c r="H785">
        <v>3</v>
      </c>
      <c r="I785" t="s">
        <v>1299</v>
      </c>
      <c r="J785" t="s">
        <v>6</v>
      </c>
      <c r="K785" t="s">
        <v>1300</v>
      </c>
      <c r="L785">
        <v>1374</v>
      </c>
      <c r="N785">
        <v>1013</v>
      </c>
      <c r="O785" t="s">
        <v>1301</v>
      </c>
      <c r="P785" t="s">
        <v>1301</v>
      </c>
      <c r="Q785">
        <v>1</v>
      </c>
      <c r="W785">
        <v>0</v>
      </c>
      <c r="X785">
        <v>-1731369543</v>
      </c>
      <c r="Y785">
        <v>0.19</v>
      </c>
      <c r="AA785">
        <v>1</v>
      </c>
      <c r="AB785">
        <v>0</v>
      </c>
      <c r="AC785">
        <v>0</v>
      </c>
      <c r="AD785">
        <v>0</v>
      </c>
      <c r="AE785">
        <v>1</v>
      </c>
      <c r="AF785">
        <v>0</v>
      </c>
      <c r="AG785">
        <v>0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1</v>
      </c>
      <c r="AQ785">
        <v>0</v>
      </c>
      <c r="AR785">
        <v>0</v>
      </c>
      <c r="AS785" t="s">
        <v>6</v>
      </c>
      <c r="AT785">
        <v>0.19</v>
      </c>
      <c r="AU785" t="s">
        <v>6</v>
      </c>
      <c r="AV785">
        <v>0</v>
      </c>
      <c r="AW785">
        <v>2</v>
      </c>
      <c r="AX785">
        <v>16689304</v>
      </c>
      <c r="AY785">
        <v>1</v>
      </c>
      <c r="AZ785">
        <v>0</v>
      </c>
      <c r="BA785">
        <v>734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Y785*Source!I322</f>
        <v>0.19</v>
      </c>
      <c r="CY785">
        <f>AA785</f>
        <v>1</v>
      </c>
      <c r="CZ785">
        <f>AE785</f>
        <v>1</v>
      </c>
      <c r="DA785">
        <f>AI785</f>
        <v>1</v>
      </c>
      <c r="DB785">
        <v>0</v>
      </c>
    </row>
    <row r="786" spans="1:106" x14ac:dyDescent="0.2">
      <c r="A786">
        <f>ROW(Source!A323)</f>
        <v>323</v>
      </c>
      <c r="B786">
        <v>16688586</v>
      </c>
      <c r="C786">
        <v>16689287</v>
      </c>
      <c r="D786">
        <v>15442878</v>
      </c>
      <c r="E786">
        <v>1</v>
      </c>
      <c r="F786">
        <v>1</v>
      </c>
      <c r="G786">
        <v>1</v>
      </c>
      <c r="H786">
        <v>1</v>
      </c>
      <c r="I786" t="s">
        <v>1285</v>
      </c>
      <c r="J786" t="s">
        <v>6</v>
      </c>
      <c r="K786" t="s">
        <v>1286</v>
      </c>
      <c r="L786">
        <v>1191</v>
      </c>
      <c r="N786">
        <v>1013</v>
      </c>
      <c r="O786" t="s">
        <v>1090</v>
      </c>
      <c r="P786" t="s">
        <v>1090</v>
      </c>
      <c r="Q786">
        <v>1</v>
      </c>
      <c r="W786">
        <v>0</v>
      </c>
      <c r="X786">
        <v>-362667798</v>
      </c>
      <c r="Y786">
        <v>0.9</v>
      </c>
      <c r="AA786">
        <v>0</v>
      </c>
      <c r="AB786">
        <v>0</v>
      </c>
      <c r="AC786">
        <v>0</v>
      </c>
      <c r="AD786">
        <v>74.87</v>
      </c>
      <c r="AE786">
        <v>0</v>
      </c>
      <c r="AF786">
        <v>0</v>
      </c>
      <c r="AG786">
        <v>0</v>
      </c>
      <c r="AH786">
        <v>10.5</v>
      </c>
      <c r="AI786">
        <v>1</v>
      </c>
      <c r="AJ786">
        <v>1</v>
      </c>
      <c r="AK786">
        <v>1</v>
      </c>
      <c r="AL786">
        <v>7.13</v>
      </c>
      <c r="AN786">
        <v>0</v>
      </c>
      <c r="AO786">
        <v>1</v>
      </c>
      <c r="AP786">
        <v>1</v>
      </c>
      <c r="AQ786">
        <v>0</v>
      </c>
      <c r="AR786">
        <v>0</v>
      </c>
      <c r="AS786" t="s">
        <v>6</v>
      </c>
      <c r="AT786">
        <v>0.9</v>
      </c>
      <c r="AU786" t="s">
        <v>6</v>
      </c>
      <c r="AV786">
        <v>1</v>
      </c>
      <c r="AW786">
        <v>2</v>
      </c>
      <c r="AX786">
        <v>16689297</v>
      </c>
      <c r="AY786">
        <v>1</v>
      </c>
      <c r="AZ786">
        <v>0</v>
      </c>
      <c r="BA786">
        <v>735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Y786*Source!I323</f>
        <v>0.9</v>
      </c>
      <c r="CY786">
        <f>AD786</f>
        <v>74.87</v>
      </c>
      <c r="CZ786">
        <f>AH786</f>
        <v>10.5</v>
      </c>
      <c r="DA786">
        <f>AL786</f>
        <v>7.13</v>
      </c>
      <c r="DB786">
        <v>0</v>
      </c>
    </row>
    <row r="787" spans="1:106" x14ac:dyDescent="0.2">
      <c r="A787">
        <f>ROW(Source!A323)</f>
        <v>323</v>
      </c>
      <c r="B787">
        <v>16688586</v>
      </c>
      <c r="C787">
        <v>16689287</v>
      </c>
      <c r="D787">
        <v>15430395</v>
      </c>
      <c r="E787">
        <v>1</v>
      </c>
      <c r="F787">
        <v>1</v>
      </c>
      <c r="G787">
        <v>1</v>
      </c>
      <c r="H787">
        <v>1</v>
      </c>
      <c r="I787" t="s">
        <v>1091</v>
      </c>
      <c r="J787" t="s">
        <v>6</v>
      </c>
      <c r="K787" t="s">
        <v>1092</v>
      </c>
      <c r="L787">
        <v>1191</v>
      </c>
      <c r="N787">
        <v>1013</v>
      </c>
      <c r="O787" t="s">
        <v>1090</v>
      </c>
      <c r="P787" t="s">
        <v>1090</v>
      </c>
      <c r="Q787">
        <v>1</v>
      </c>
      <c r="W787">
        <v>0</v>
      </c>
      <c r="X787">
        <v>-1417349443</v>
      </c>
      <c r="Y787">
        <v>0.2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7.13</v>
      </c>
      <c r="AL787">
        <v>1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6</v>
      </c>
      <c r="AT787">
        <v>0.2</v>
      </c>
      <c r="AU787" t="s">
        <v>6</v>
      </c>
      <c r="AV787">
        <v>2</v>
      </c>
      <c r="AW787">
        <v>2</v>
      </c>
      <c r="AX787">
        <v>16689298</v>
      </c>
      <c r="AY787">
        <v>1</v>
      </c>
      <c r="AZ787">
        <v>0</v>
      </c>
      <c r="BA787">
        <v>736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Y787*Source!I323</f>
        <v>0.2</v>
      </c>
      <c r="CY787">
        <f>AD787</f>
        <v>0</v>
      </c>
      <c r="CZ787">
        <f>AH787</f>
        <v>0</v>
      </c>
      <c r="DA787">
        <f>AL787</f>
        <v>1</v>
      </c>
      <c r="DB787">
        <v>0</v>
      </c>
    </row>
    <row r="788" spans="1:106" x14ac:dyDescent="0.2">
      <c r="A788">
        <f>ROW(Source!A323)</f>
        <v>323</v>
      </c>
      <c r="B788">
        <v>16688586</v>
      </c>
      <c r="C788">
        <v>16689287</v>
      </c>
      <c r="D788">
        <v>15247680</v>
      </c>
      <c r="E788">
        <v>1</v>
      </c>
      <c r="F788">
        <v>1</v>
      </c>
      <c r="G788">
        <v>1</v>
      </c>
      <c r="H788">
        <v>2</v>
      </c>
      <c r="I788" t="s">
        <v>1287</v>
      </c>
      <c r="J788" t="s">
        <v>1288</v>
      </c>
      <c r="K788" t="s">
        <v>1289</v>
      </c>
      <c r="L788">
        <v>1368</v>
      </c>
      <c r="N788">
        <v>1011</v>
      </c>
      <c r="O788" t="s">
        <v>1096</v>
      </c>
      <c r="P788" t="s">
        <v>1096</v>
      </c>
      <c r="Q788">
        <v>1</v>
      </c>
      <c r="W788">
        <v>0</v>
      </c>
      <c r="X788">
        <v>-1718674368</v>
      </c>
      <c r="Y788">
        <v>0.1</v>
      </c>
      <c r="AA788">
        <v>0</v>
      </c>
      <c r="AB788">
        <v>798.49</v>
      </c>
      <c r="AC788">
        <v>13.5</v>
      </c>
      <c r="AD788">
        <v>0</v>
      </c>
      <c r="AE788">
        <v>0</v>
      </c>
      <c r="AF788">
        <v>111.99</v>
      </c>
      <c r="AG788">
        <v>13.5</v>
      </c>
      <c r="AH788">
        <v>0</v>
      </c>
      <c r="AI788">
        <v>1</v>
      </c>
      <c r="AJ788">
        <v>7.13</v>
      </c>
      <c r="AK788">
        <v>1</v>
      </c>
      <c r="AL788">
        <v>1</v>
      </c>
      <c r="AN788">
        <v>0</v>
      </c>
      <c r="AO788">
        <v>1</v>
      </c>
      <c r="AP788">
        <v>1</v>
      </c>
      <c r="AQ788">
        <v>0</v>
      </c>
      <c r="AR788">
        <v>0</v>
      </c>
      <c r="AS788" t="s">
        <v>6</v>
      </c>
      <c r="AT788">
        <v>0.1</v>
      </c>
      <c r="AU788" t="s">
        <v>6</v>
      </c>
      <c r="AV788">
        <v>0</v>
      </c>
      <c r="AW788">
        <v>2</v>
      </c>
      <c r="AX788">
        <v>16689299</v>
      </c>
      <c r="AY788">
        <v>1</v>
      </c>
      <c r="AZ788">
        <v>0</v>
      </c>
      <c r="BA788">
        <v>737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Y788*Source!I323</f>
        <v>0.1</v>
      </c>
      <c r="CY788">
        <f>AB788</f>
        <v>798.49</v>
      </c>
      <c r="CZ788">
        <f>AF788</f>
        <v>111.99</v>
      </c>
      <c r="DA788">
        <f>AJ788</f>
        <v>7.13</v>
      </c>
      <c r="DB788">
        <v>0</v>
      </c>
    </row>
    <row r="789" spans="1:106" x14ac:dyDescent="0.2">
      <c r="A789">
        <f>ROW(Source!A323)</f>
        <v>323</v>
      </c>
      <c r="B789">
        <v>16688586</v>
      </c>
      <c r="C789">
        <v>16689287</v>
      </c>
      <c r="D789">
        <v>15249073</v>
      </c>
      <c r="E789">
        <v>1</v>
      </c>
      <c r="F789">
        <v>1</v>
      </c>
      <c r="G789">
        <v>1</v>
      </c>
      <c r="H789">
        <v>2</v>
      </c>
      <c r="I789" t="s">
        <v>1099</v>
      </c>
      <c r="J789" t="s">
        <v>1100</v>
      </c>
      <c r="K789" t="s">
        <v>1101</v>
      </c>
      <c r="L789">
        <v>1368</v>
      </c>
      <c r="N789">
        <v>1011</v>
      </c>
      <c r="O789" t="s">
        <v>1096</v>
      </c>
      <c r="P789" t="s">
        <v>1096</v>
      </c>
      <c r="Q789">
        <v>1</v>
      </c>
      <c r="W789">
        <v>0</v>
      </c>
      <c r="X789">
        <v>1372534845</v>
      </c>
      <c r="Y789">
        <v>0.1</v>
      </c>
      <c r="AA789">
        <v>0</v>
      </c>
      <c r="AB789">
        <v>468.51</v>
      </c>
      <c r="AC789">
        <v>11.6</v>
      </c>
      <c r="AD789">
        <v>0</v>
      </c>
      <c r="AE789">
        <v>0</v>
      </c>
      <c r="AF789">
        <v>65.709999999999994</v>
      </c>
      <c r="AG789">
        <v>11.6</v>
      </c>
      <c r="AH789">
        <v>0</v>
      </c>
      <c r="AI789">
        <v>1</v>
      </c>
      <c r="AJ789">
        <v>7.13</v>
      </c>
      <c r="AK789">
        <v>1</v>
      </c>
      <c r="AL789">
        <v>1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6</v>
      </c>
      <c r="AT789">
        <v>0.1</v>
      </c>
      <c r="AU789" t="s">
        <v>6</v>
      </c>
      <c r="AV789">
        <v>0</v>
      </c>
      <c r="AW789">
        <v>2</v>
      </c>
      <c r="AX789">
        <v>16689300</v>
      </c>
      <c r="AY789">
        <v>1</v>
      </c>
      <c r="AZ789">
        <v>0</v>
      </c>
      <c r="BA789">
        <v>738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Y789*Source!I323</f>
        <v>0.1</v>
      </c>
      <c r="CY789">
        <f>AB789</f>
        <v>468.51</v>
      </c>
      <c r="CZ789">
        <f>AF789</f>
        <v>65.709999999999994</v>
      </c>
      <c r="DA789">
        <f>AJ789</f>
        <v>7.13</v>
      </c>
      <c r="DB789">
        <v>0</v>
      </c>
    </row>
    <row r="790" spans="1:106" x14ac:dyDescent="0.2">
      <c r="A790">
        <f>ROW(Source!A323)</f>
        <v>323</v>
      </c>
      <c r="B790">
        <v>16688586</v>
      </c>
      <c r="C790">
        <v>16689287</v>
      </c>
      <c r="D790">
        <v>15167588</v>
      </c>
      <c r="E790">
        <v>1</v>
      </c>
      <c r="F790">
        <v>1</v>
      </c>
      <c r="G790">
        <v>1</v>
      </c>
      <c r="H790">
        <v>3</v>
      </c>
      <c r="I790" t="s">
        <v>1290</v>
      </c>
      <c r="J790" t="s">
        <v>1291</v>
      </c>
      <c r="K790" t="s">
        <v>1292</v>
      </c>
      <c r="L790">
        <v>1346</v>
      </c>
      <c r="N790">
        <v>1009</v>
      </c>
      <c r="O790" t="s">
        <v>90</v>
      </c>
      <c r="P790" t="s">
        <v>90</v>
      </c>
      <c r="Q790">
        <v>1</v>
      </c>
      <c r="W790">
        <v>0</v>
      </c>
      <c r="X790">
        <v>-1088866022</v>
      </c>
      <c r="Y790">
        <v>0.01</v>
      </c>
      <c r="AA790">
        <v>216.75</v>
      </c>
      <c r="AB790">
        <v>0</v>
      </c>
      <c r="AC790">
        <v>0</v>
      </c>
      <c r="AD790">
        <v>0</v>
      </c>
      <c r="AE790">
        <v>30.4</v>
      </c>
      <c r="AF790">
        <v>0</v>
      </c>
      <c r="AG790">
        <v>0</v>
      </c>
      <c r="AH790">
        <v>0</v>
      </c>
      <c r="AI790">
        <v>7.13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1</v>
      </c>
      <c r="AQ790">
        <v>0</v>
      </c>
      <c r="AR790">
        <v>0</v>
      </c>
      <c r="AS790" t="s">
        <v>6</v>
      </c>
      <c r="AT790">
        <v>0.01</v>
      </c>
      <c r="AU790" t="s">
        <v>6</v>
      </c>
      <c r="AV790">
        <v>0</v>
      </c>
      <c r="AW790">
        <v>2</v>
      </c>
      <c r="AX790">
        <v>16689301</v>
      </c>
      <c r="AY790">
        <v>1</v>
      </c>
      <c r="AZ790">
        <v>0</v>
      </c>
      <c r="BA790">
        <v>739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Y790*Source!I323</f>
        <v>0.01</v>
      </c>
      <c r="CY790">
        <f>AA790</f>
        <v>216.75</v>
      </c>
      <c r="CZ790">
        <f>AE790</f>
        <v>30.4</v>
      </c>
      <c r="DA790">
        <f>AI790</f>
        <v>7.13</v>
      </c>
      <c r="DB790">
        <v>0</v>
      </c>
    </row>
    <row r="791" spans="1:106" x14ac:dyDescent="0.2">
      <c r="A791">
        <f>ROW(Source!A323)</f>
        <v>323</v>
      </c>
      <c r="B791">
        <v>16688586</v>
      </c>
      <c r="C791">
        <v>16689287</v>
      </c>
      <c r="D791">
        <v>15169942</v>
      </c>
      <c r="E791">
        <v>1</v>
      </c>
      <c r="F791">
        <v>1</v>
      </c>
      <c r="G791">
        <v>1</v>
      </c>
      <c r="H791">
        <v>3</v>
      </c>
      <c r="I791" t="s">
        <v>1293</v>
      </c>
      <c r="J791" t="s">
        <v>1294</v>
      </c>
      <c r="K791" t="s">
        <v>1295</v>
      </c>
      <c r="L791">
        <v>1346</v>
      </c>
      <c r="N791">
        <v>1009</v>
      </c>
      <c r="O791" t="s">
        <v>90</v>
      </c>
      <c r="P791" t="s">
        <v>90</v>
      </c>
      <c r="Q791">
        <v>1</v>
      </c>
      <c r="W791">
        <v>0</v>
      </c>
      <c r="X791">
        <v>103900845</v>
      </c>
      <c r="Y791">
        <v>0.3</v>
      </c>
      <c r="AA791">
        <v>64.459999999999994</v>
      </c>
      <c r="AB791">
        <v>0</v>
      </c>
      <c r="AC791">
        <v>0</v>
      </c>
      <c r="AD791">
        <v>0</v>
      </c>
      <c r="AE791">
        <v>9.0399999999999991</v>
      </c>
      <c r="AF791">
        <v>0</v>
      </c>
      <c r="AG791">
        <v>0</v>
      </c>
      <c r="AH791">
        <v>0</v>
      </c>
      <c r="AI791">
        <v>7.13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1</v>
      </c>
      <c r="AQ791">
        <v>0</v>
      </c>
      <c r="AR791">
        <v>0</v>
      </c>
      <c r="AS791" t="s">
        <v>6</v>
      </c>
      <c r="AT791">
        <v>0.3</v>
      </c>
      <c r="AU791" t="s">
        <v>6</v>
      </c>
      <c r="AV791">
        <v>0</v>
      </c>
      <c r="AW791">
        <v>2</v>
      </c>
      <c r="AX791">
        <v>16689302</v>
      </c>
      <c r="AY791">
        <v>1</v>
      </c>
      <c r="AZ791">
        <v>0</v>
      </c>
      <c r="BA791">
        <v>740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Y791*Source!I323</f>
        <v>0.3</v>
      </c>
      <c r="CY791">
        <f>AA791</f>
        <v>64.459999999999994</v>
      </c>
      <c r="CZ791">
        <f>AE791</f>
        <v>9.0399999999999991</v>
      </c>
      <c r="DA791">
        <f>AI791</f>
        <v>7.13</v>
      </c>
      <c r="DB791">
        <v>0</v>
      </c>
    </row>
    <row r="792" spans="1:106" x14ac:dyDescent="0.2">
      <c r="A792">
        <f>ROW(Source!A323)</f>
        <v>323</v>
      </c>
      <c r="B792">
        <v>16688586</v>
      </c>
      <c r="C792">
        <v>16689287</v>
      </c>
      <c r="D792">
        <v>15191488</v>
      </c>
      <c r="E792">
        <v>1</v>
      </c>
      <c r="F792">
        <v>1</v>
      </c>
      <c r="G792">
        <v>1</v>
      </c>
      <c r="H792">
        <v>3</v>
      </c>
      <c r="I792" t="s">
        <v>1296</v>
      </c>
      <c r="J792" t="s">
        <v>1297</v>
      </c>
      <c r="K792" t="s">
        <v>1298</v>
      </c>
      <c r="L792">
        <v>1348</v>
      </c>
      <c r="N792">
        <v>1009</v>
      </c>
      <c r="O792" t="s">
        <v>86</v>
      </c>
      <c r="P792" t="s">
        <v>86</v>
      </c>
      <c r="Q792">
        <v>1000</v>
      </c>
      <c r="W792">
        <v>0</v>
      </c>
      <c r="X792">
        <v>-1598896989</v>
      </c>
      <c r="Y792">
        <v>5.9999999999999995E-4</v>
      </c>
      <c r="AA792">
        <v>35650</v>
      </c>
      <c r="AB792">
        <v>0</v>
      </c>
      <c r="AC792">
        <v>0</v>
      </c>
      <c r="AD792">
        <v>0</v>
      </c>
      <c r="AE792">
        <v>5000</v>
      </c>
      <c r="AF792">
        <v>0</v>
      </c>
      <c r="AG792">
        <v>0</v>
      </c>
      <c r="AH792">
        <v>0</v>
      </c>
      <c r="AI792">
        <v>7.13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6</v>
      </c>
      <c r="AT792">
        <v>5.9999999999999995E-4</v>
      </c>
      <c r="AU792" t="s">
        <v>6</v>
      </c>
      <c r="AV792">
        <v>0</v>
      </c>
      <c r="AW792">
        <v>2</v>
      </c>
      <c r="AX792">
        <v>16689303</v>
      </c>
      <c r="AY792">
        <v>1</v>
      </c>
      <c r="AZ792">
        <v>0</v>
      </c>
      <c r="BA792">
        <v>741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Y792*Source!I323</f>
        <v>5.9999999999999995E-4</v>
      </c>
      <c r="CY792">
        <f>AA792</f>
        <v>35650</v>
      </c>
      <c r="CZ792">
        <f>AE792</f>
        <v>5000</v>
      </c>
      <c r="DA792">
        <f>AI792</f>
        <v>7.13</v>
      </c>
      <c r="DB792">
        <v>0</v>
      </c>
    </row>
    <row r="793" spans="1:106" x14ac:dyDescent="0.2">
      <c r="A793">
        <f>ROW(Source!A323)</f>
        <v>323</v>
      </c>
      <c r="B793">
        <v>16688586</v>
      </c>
      <c r="C793">
        <v>16689287</v>
      </c>
      <c r="D793">
        <v>0</v>
      </c>
      <c r="E793">
        <v>0</v>
      </c>
      <c r="F793">
        <v>1</v>
      </c>
      <c r="G793">
        <v>1</v>
      </c>
      <c r="H793">
        <v>3</v>
      </c>
      <c r="I793" t="s">
        <v>577</v>
      </c>
      <c r="J793" t="s">
        <v>579</v>
      </c>
      <c r="K793" t="s">
        <v>578</v>
      </c>
      <c r="L793">
        <v>1354</v>
      </c>
      <c r="N793">
        <v>1010</v>
      </c>
      <c r="O793" t="s">
        <v>268</v>
      </c>
      <c r="P793" t="s">
        <v>268</v>
      </c>
      <c r="Q793">
        <v>1</v>
      </c>
      <c r="W793">
        <v>0</v>
      </c>
      <c r="X793">
        <v>-522718814</v>
      </c>
      <c r="Y793">
        <v>1</v>
      </c>
      <c r="AA793">
        <v>1167.18</v>
      </c>
      <c r="AB793">
        <v>0</v>
      </c>
      <c r="AC793">
        <v>0</v>
      </c>
      <c r="AD793">
        <v>0</v>
      </c>
      <c r="AE793">
        <v>163.69999999999999</v>
      </c>
      <c r="AF793">
        <v>0</v>
      </c>
      <c r="AG793">
        <v>0</v>
      </c>
      <c r="AH793">
        <v>0</v>
      </c>
      <c r="AI793">
        <v>7.13</v>
      </c>
      <c r="AJ793">
        <v>1</v>
      </c>
      <c r="AK793">
        <v>1</v>
      </c>
      <c r="AL793">
        <v>1</v>
      </c>
      <c r="AN793">
        <v>0</v>
      </c>
      <c r="AO793">
        <v>0</v>
      </c>
      <c r="AP793">
        <v>0</v>
      </c>
      <c r="AQ793">
        <v>0</v>
      </c>
      <c r="AR793">
        <v>0</v>
      </c>
      <c r="AS793" t="s">
        <v>6</v>
      </c>
      <c r="AT793">
        <v>1</v>
      </c>
      <c r="AU793" t="s">
        <v>6</v>
      </c>
      <c r="AV793">
        <v>0</v>
      </c>
      <c r="AW793">
        <v>1</v>
      </c>
      <c r="AX793">
        <v>-1</v>
      </c>
      <c r="AY793">
        <v>0</v>
      </c>
      <c r="AZ793">
        <v>0</v>
      </c>
      <c r="BA793" t="s">
        <v>6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Y793*Source!I323</f>
        <v>1</v>
      </c>
      <c r="CY793">
        <f>AA793</f>
        <v>1167.18</v>
      </c>
      <c r="CZ793">
        <f>AE793</f>
        <v>163.69999999999999</v>
      </c>
      <c r="DA793">
        <f>AI793</f>
        <v>7.13</v>
      </c>
      <c r="DB793">
        <v>0</v>
      </c>
    </row>
    <row r="794" spans="1:106" x14ac:dyDescent="0.2">
      <c r="A794">
        <f>ROW(Source!A323)</f>
        <v>323</v>
      </c>
      <c r="B794">
        <v>16688586</v>
      </c>
      <c r="C794">
        <v>16689287</v>
      </c>
      <c r="D794">
        <v>15164559</v>
      </c>
      <c r="E794">
        <v>17</v>
      </c>
      <c r="F794">
        <v>1</v>
      </c>
      <c r="G794">
        <v>1</v>
      </c>
      <c r="H794">
        <v>3</v>
      </c>
      <c r="I794" t="s">
        <v>1299</v>
      </c>
      <c r="J794" t="s">
        <v>6</v>
      </c>
      <c r="K794" t="s">
        <v>1300</v>
      </c>
      <c r="L794">
        <v>1374</v>
      </c>
      <c r="N794">
        <v>1013</v>
      </c>
      <c r="O794" t="s">
        <v>1301</v>
      </c>
      <c r="P794" t="s">
        <v>1301</v>
      </c>
      <c r="Q794">
        <v>1</v>
      </c>
      <c r="W794">
        <v>0</v>
      </c>
      <c r="X794">
        <v>-1731369543</v>
      </c>
      <c r="Y794">
        <v>0.19</v>
      </c>
      <c r="AA794">
        <v>1</v>
      </c>
      <c r="AB794">
        <v>0</v>
      </c>
      <c r="AC794">
        <v>0</v>
      </c>
      <c r="AD794">
        <v>0</v>
      </c>
      <c r="AE794">
        <v>1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1</v>
      </c>
      <c r="AQ794">
        <v>0</v>
      </c>
      <c r="AR794">
        <v>0</v>
      </c>
      <c r="AS794" t="s">
        <v>6</v>
      </c>
      <c r="AT794">
        <v>0.19</v>
      </c>
      <c r="AU794" t="s">
        <v>6</v>
      </c>
      <c r="AV794">
        <v>0</v>
      </c>
      <c r="AW794">
        <v>2</v>
      </c>
      <c r="AX794">
        <v>16689304</v>
      </c>
      <c r="AY794">
        <v>1</v>
      </c>
      <c r="AZ794">
        <v>0</v>
      </c>
      <c r="BA794">
        <v>742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Y794*Source!I323</f>
        <v>0.19</v>
      </c>
      <c r="CY794">
        <f>AA794</f>
        <v>1</v>
      </c>
      <c r="CZ794">
        <f>AE794</f>
        <v>1</v>
      </c>
      <c r="DA794">
        <f>AI794</f>
        <v>1</v>
      </c>
      <c r="DB794">
        <v>0</v>
      </c>
    </row>
    <row r="795" spans="1:106" x14ac:dyDescent="0.2">
      <c r="A795">
        <f>ROW(Source!A326)</f>
        <v>326</v>
      </c>
      <c r="B795">
        <v>16688585</v>
      </c>
      <c r="C795">
        <v>16690130</v>
      </c>
      <c r="D795">
        <v>15435721</v>
      </c>
      <c r="E795">
        <v>1</v>
      </c>
      <c r="F795">
        <v>1</v>
      </c>
      <c r="G795">
        <v>1</v>
      </c>
      <c r="H795">
        <v>1</v>
      </c>
      <c r="I795" t="s">
        <v>1236</v>
      </c>
      <c r="J795" t="s">
        <v>6</v>
      </c>
      <c r="K795" t="s">
        <v>1237</v>
      </c>
      <c r="L795">
        <v>1191</v>
      </c>
      <c r="N795">
        <v>1013</v>
      </c>
      <c r="O795" t="s">
        <v>1090</v>
      </c>
      <c r="P795" t="s">
        <v>1090</v>
      </c>
      <c r="Q795">
        <v>1</v>
      </c>
      <c r="W795">
        <v>0</v>
      </c>
      <c r="X795">
        <v>1983201532</v>
      </c>
      <c r="Y795">
        <v>1.56</v>
      </c>
      <c r="AA795">
        <v>0</v>
      </c>
      <c r="AB795">
        <v>0</v>
      </c>
      <c r="AC795">
        <v>0</v>
      </c>
      <c r="AD795">
        <v>9.51</v>
      </c>
      <c r="AE795">
        <v>0</v>
      </c>
      <c r="AF795">
        <v>0</v>
      </c>
      <c r="AG795">
        <v>0</v>
      </c>
      <c r="AH795">
        <v>9.51</v>
      </c>
      <c r="AI795">
        <v>1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6</v>
      </c>
      <c r="AT795">
        <v>1.56</v>
      </c>
      <c r="AU795" t="s">
        <v>6</v>
      </c>
      <c r="AV795">
        <v>1</v>
      </c>
      <c r="AW795">
        <v>2</v>
      </c>
      <c r="AX795">
        <v>16690131</v>
      </c>
      <c r="AY795">
        <v>1</v>
      </c>
      <c r="AZ795">
        <v>0</v>
      </c>
      <c r="BA795">
        <v>743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Y795*Source!I326</f>
        <v>14.040000000000001</v>
      </c>
      <c r="CY795">
        <f>AD795</f>
        <v>9.51</v>
      </c>
      <c r="CZ795">
        <f>AH795</f>
        <v>9.51</v>
      </c>
      <c r="DA795">
        <f>AL795</f>
        <v>1</v>
      </c>
      <c r="DB795">
        <v>0</v>
      </c>
    </row>
    <row r="796" spans="1:106" x14ac:dyDescent="0.2">
      <c r="A796">
        <f>ROW(Source!A326)</f>
        <v>326</v>
      </c>
      <c r="B796">
        <v>16688585</v>
      </c>
      <c r="C796">
        <v>16690130</v>
      </c>
      <c r="D796">
        <v>15249377</v>
      </c>
      <c r="E796">
        <v>1</v>
      </c>
      <c r="F796">
        <v>1</v>
      </c>
      <c r="G796">
        <v>1</v>
      </c>
      <c r="H796">
        <v>2</v>
      </c>
      <c r="I796" t="s">
        <v>1172</v>
      </c>
      <c r="J796" t="s">
        <v>1173</v>
      </c>
      <c r="K796" t="s">
        <v>1174</v>
      </c>
      <c r="L796">
        <v>1368</v>
      </c>
      <c r="N796">
        <v>1011</v>
      </c>
      <c r="O796" t="s">
        <v>1096</v>
      </c>
      <c r="P796" t="s">
        <v>1096</v>
      </c>
      <c r="Q796">
        <v>1</v>
      </c>
      <c r="W796">
        <v>0</v>
      </c>
      <c r="X796">
        <v>-353815937</v>
      </c>
      <c r="Y796">
        <v>0.13</v>
      </c>
      <c r="AA796">
        <v>0</v>
      </c>
      <c r="AB796">
        <v>8.1</v>
      </c>
      <c r="AC796">
        <v>0</v>
      </c>
      <c r="AD796">
        <v>0</v>
      </c>
      <c r="AE796">
        <v>0</v>
      </c>
      <c r="AF796">
        <v>8.1</v>
      </c>
      <c r="AG796">
        <v>0</v>
      </c>
      <c r="AH796">
        <v>0</v>
      </c>
      <c r="AI796">
        <v>1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6</v>
      </c>
      <c r="AT796">
        <v>0.13</v>
      </c>
      <c r="AU796" t="s">
        <v>6</v>
      </c>
      <c r="AV796">
        <v>0</v>
      </c>
      <c r="AW796">
        <v>2</v>
      </c>
      <c r="AX796">
        <v>16690132</v>
      </c>
      <c r="AY796">
        <v>1</v>
      </c>
      <c r="AZ796">
        <v>0</v>
      </c>
      <c r="BA796">
        <v>744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Y796*Source!I326</f>
        <v>1.17</v>
      </c>
      <c r="CY796">
        <f>AB796</f>
        <v>8.1</v>
      </c>
      <c r="CZ796">
        <f>AF796</f>
        <v>8.1</v>
      </c>
      <c r="DA796">
        <f>AJ796</f>
        <v>1</v>
      </c>
      <c r="DB796">
        <v>0</v>
      </c>
    </row>
    <row r="797" spans="1:106" x14ac:dyDescent="0.2">
      <c r="A797">
        <f>ROW(Source!A326)</f>
        <v>326</v>
      </c>
      <c r="B797">
        <v>16688585</v>
      </c>
      <c r="C797">
        <v>16690130</v>
      </c>
      <c r="D797">
        <v>15165537</v>
      </c>
      <c r="E797">
        <v>1</v>
      </c>
      <c r="F797">
        <v>1</v>
      </c>
      <c r="G797">
        <v>1</v>
      </c>
      <c r="H797">
        <v>3</v>
      </c>
      <c r="I797" t="s">
        <v>1302</v>
      </c>
      <c r="J797" t="s">
        <v>1303</v>
      </c>
      <c r="K797" t="s">
        <v>1304</v>
      </c>
      <c r="L797">
        <v>1346</v>
      </c>
      <c r="N797">
        <v>1009</v>
      </c>
      <c r="O797" t="s">
        <v>90</v>
      </c>
      <c r="P797" t="s">
        <v>90</v>
      </c>
      <c r="Q797">
        <v>1</v>
      </c>
      <c r="W797">
        <v>0</v>
      </c>
      <c r="X797">
        <v>618806536</v>
      </c>
      <c r="Y797">
        <v>6.0000000000000001E-3</v>
      </c>
      <c r="AA797">
        <v>44.97</v>
      </c>
      <c r="AB797">
        <v>0</v>
      </c>
      <c r="AC797">
        <v>0</v>
      </c>
      <c r="AD797">
        <v>0</v>
      </c>
      <c r="AE797">
        <v>44.97</v>
      </c>
      <c r="AF797">
        <v>0</v>
      </c>
      <c r="AG797">
        <v>0</v>
      </c>
      <c r="AH797">
        <v>0</v>
      </c>
      <c r="AI797">
        <v>1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6</v>
      </c>
      <c r="AT797">
        <v>6.0000000000000001E-3</v>
      </c>
      <c r="AU797" t="s">
        <v>6</v>
      </c>
      <c r="AV797">
        <v>0</v>
      </c>
      <c r="AW797">
        <v>2</v>
      </c>
      <c r="AX797">
        <v>16690133</v>
      </c>
      <c r="AY797">
        <v>1</v>
      </c>
      <c r="AZ797">
        <v>0</v>
      </c>
      <c r="BA797">
        <v>745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Y797*Source!I326</f>
        <v>5.3999999999999999E-2</v>
      </c>
      <c r="CY797">
        <f t="shared" ref="CY797:CY811" si="78">AA797</f>
        <v>44.97</v>
      </c>
      <c r="CZ797">
        <f t="shared" ref="CZ797:CZ811" si="79">AE797</f>
        <v>44.97</v>
      </c>
      <c r="DA797">
        <f t="shared" ref="DA797:DA811" si="80">AI797</f>
        <v>1</v>
      </c>
      <c r="DB797">
        <v>0</v>
      </c>
    </row>
    <row r="798" spans="1:106" x14ac:dyDescent="0.2">
      <c r="A798">
        <f>ROW(Source!A326)</f>
        <v>326</v>
      </c>
      <c r="B798">
        <v>16688585</v>
      </c>
      <c r="C798">
        <v>16690130</v>
      </c>
      <c r="D798">
        <v>15167269</v>
      </c>
      <c r="E798">
        <v>1</v>
      </c>
      <c r="F798">
        <v>1</v>
      </c>
      <c r="G798">
        <v>1</v>
      </c>
      <c r="H798">
        <v>3</v>
      </c>
      <c r="I798" t="s">
        <v>1305</v>
      </c>
      <c r="J798" t="s">
        <v>1306</v>
      </c>
      <c r="K798" t="s">
        <v>1307</v>
      </c>
      <c r="L798">
        <v>1346</v>
      </c>
      <c r="N798">
        <v>1009</v>
      </c>
      <c r="O798" t="s">
        <v>90</v>
      </c>
      <c r="P798" t="s">
        <v>90</v>
      </c>
      <c r="Q798">
        <v>1</v>
      </c>
      <c r="W798">
        <v>0</v>
      </c>
      <c r="X798">
        <v>56922527</v>
      </c>
      <c r="Y798">
        <v>1E-3</v>
      </c>
      <c r="AA798">
        <v>11.5</v>
      </c>
      <c r="AB798">
        <v>0</v>
      </c>
      <c r="AC798">
        <v>0</v>
      </c>
      <c r="AD798">
        <v>0</v>
      </c>
      <c r="AE798">
        <v>11.5</v>
      </c>
      <c r="AF798">
        <v>0</v>
      </c>
      <c r="AG798">
        <v>0</v>
      </c>
      <c r="AH798">
        <v>0</v>
      </c>
      <c r="AI798">
        <v>1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6</v>
      </c>
      <c r="AT798">
        <v>1E-3</v>
      </c>
      <c r="AU798" t="s">
        <v>6</v>
      </c>
      <c r="AV798">
        <v>0</v>
      </c>
      <c r="AW798">
        <v>2</v>
      </c>
      <c r="AX798">
        <v>16690134</v>
      </c>
      <c r="AY798">
        <v>1</v>
      </c>
      <c r="AZ798">
        <v>0</v>
      </c>
      <c r="BA798">
        <v>746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Y798*Source!I326</f>
        <v>9.0000000000000011E-3</v>
      </c>
      <c r="CY798">
        <f t="shared" si="78"/>
        <v>11.5</v>
      </c>
      <c r="CZ798">
        <f t="shared" si="79"/>
        <v>11.5</v>
      </c>
      <c r="DA798">
        <f t="shared" si="80"/>
        <v>1</v>
      </c>
      <c r="DB798">
        <v>0</v>
      </c>
    </row>
    <row r="799" spans="1:106" x14ac:dyDescent="0.2">
      <c r="A799">
        <f>ROW(Source!A326)</f>
        <v>326</v>
      </c>
      <c r="B799">
        <v>16688585</v>
      </c>
      <c r="C799">
        <v>16690130</v>
      </c>
      <c r="D799">
        <v>15167588</v>
      </c>
      <c r="E799">
        <v>1</v>
      </c>
      <c r="F799">
        <v>1</v>
      </c>
      <c r="G799">
        <v>1</v>
      </c>
      <c r="H799">
        <v>3</v>
      </c>
      <c r="I799" t="s">
        <v>1290</v>
      </c>
      <c r="J799" t="s">
        <v>1291</v>
      </c>
      <c r="K799" t="s">
        <v>1292</v>
      </c>
      <c r="L799">
        <v>1346</v>
      </c>
      <c r="N799">
        <v>1009</v>
      </c>
      <c r="O799" t="s">
        <v>90</v>
      </c>
      <c r="P799" t="s">
        <v>90</v>
      </c>
      <c r="Q799">
        <v>1</v>
      </c>
      <c r="W799">
        <v>0</v>
      </c>
      <c r="X799">
        <v>-1088866022</v>
      </c>
      <c r="Y799">
        <v>1.2E-2</v>
      </c>
      <c r="AA799">
        <v>30.4</v>
      </c>
      <c r="AB799">
        <v>0</v>
      </c>
      <c r="AC799">
        <v>0</v>
      </c>
      <c r="AD799">
        <v>0</v>
      </c>
      <c r="AE799">
        <v>30.4</v>
      </c>
      <c r="AF799">
        <v>0</v>
      </c>
      <c r="AG799">
        <v>0</v>
      </c>
      <c r="AH799">
        <v>0</v>
      </c>
      <c r="AI799">
        <v>1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6</v>
      </c>
      <c r="AT799">
        <v>1.2E-2</v>
      </c>
      <c r="AU799" t="s">
        <v>6</v>
      </c>
      <c r="AV799">
        <v>0</v>
      </c>
      <c r="AW799">
        <v>2</v>
      </c>
      <c r="AX799">
        <v>16690135</v>
      </c>
      <c r="AY799">
        <v>1</v>
      </c>
      <c r="AZ799">
        <v>0</v>
      </c>
      <c r="BA799">
        <v>747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Y799*Source!I326</f>
        <v>0.108</v>
      </c>
      <c r="CY799">
        <f t="shared" si="78"/>
        <v>30.4</v>
      </c>
      <c r="CZ799">
        <f t="shared" si="79"/>
        <v>30.4</v>
      </c>
      <c r="DA799">
        <f t="shared" si="80"/>
        <v>1</v>
      </c>
      <c r="DB799">
        <v>0</v>
      </c>
    </row>
    <row r="800" spans="1:106" x14ac:dyDescent="0.2">
      <c r="A800">
        <f>ROW(Source!A326)</f>
        <v>326</v>
      </c>
      <c r="B800">
        <v>16688585</v>
      </c>
      <c r="C800">
        <v>16690130</v>
      </c>
      <c r="D800">
        <v>15168752</v>
      </c>
      <c r="E800">
        <v>1</v>
      </c>
      <c r="F800">
        <v>1</v>
      </c>
      <c r="G800">
        <v>1</v>
      </c>
      <c r="H800">
        <v>3</v>
      </c>
      <c r="I800" t="s">
        <v>1308</v>
      </c>
      <c r="J800" t="s">
        <v>1309</v>
      </c>
      <c r="K800" t="s">
        <v>1310</v>
      </c>
      <c r="L800">
        <v>1346</v>
      </c>
      <c r="N800">
        <v>1009</v>
      </c>
      <c r="O800" t="s">
        <v>90</v>
      </c>
      <c r="P800" t="s">
        <v>90</v>
      </c>
      <c r="Q800">
        <v>1</v>
      </c>
      <c r="W800">
        <v>0</v>
      </c>
      <c r="X800">
        <v>586013393</v>
      </c>
      <c r="Y800">
        <v>7.0000000000000007E-2</v>
      </c>
      <c r="AA800">
        <v>10.57</v>
      </c>
      <c r="AB800">
        <v>0</v>
      </c>
      <c r="AC800">
        <v>0</v>
      </c>
      <c r="AD800">
        <v>0</v>
      </c>
      <c r="AE800">
        <v>10.57</v>
      </c>
      <c r="AF800">
        <v>0</v>
      </c>
      <c r="AG800">
        <v>0</v>
      </c>
      <c r="AH800">
        <v>0</v>
      </c>
      <c r="AI800">
        <v>1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6</v>
      </c>
      <c r="AT800">
        <v>7.0000000000000007E-2</v>
      </c>
      <c r="AU800" t="s">
        <v>6</v>
      </c>
      <c r="AV800">
        <v>0</v>
      </c>
      <c r="AW800">
        <v>2</v>
      </c>
      <c r="AX800">
        <v>16690136</v>
      </c>
      <c r="AY800">
        <v>1</v>
      </c>
      <c r="AZ800">
        <v>0</v>
      </c>
      <c r="BA800">
        <v>748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Y800*Source!I326</f>
        <v>0.63000000000000012</v>
      </c>
      <c r="CY800">
        <f t="shared" si="78"/>
        <v>10.57</v>
      </c>
      <c r="CZ800">
        <f t="shared" si="79"/>
        <v>10.57</v>
      </c>
      <c r="DA800">
        <f t="shared" si="80"/>
        <v>1</v>
      </c>
      <c r="DB800">
        <v>0</v>
      </c>
    </row>
    <row r="801" spans="1:106" x14ac:dyDescent="0.2">
      <c r="A801">
        <f>ROW(Source!A326)</f>
        <v>326</v>
      </c>
      <c r="B801">
        <v>16688585</v>
      </c>
      <c r="C801">
        <v>16690130</v>
      </c>
      <c r="D801">
        <v>15169942</v>
      </c>
      <c r="E801">
        <v>1</v>
      </c>
      <c r="F801">
        <v>1</v>
      </c>
      <c r="G801">
        <v>1</v>
      </c>
      <c r="H801">
        <v>3</v>
      </c>
      <c r="I801" t="s">
        <v>1293</v>
      </c>
      <c r="J801" t="s">
        <v>1294</v>
      </c>
      <c r="K801" t="s">
        <v>1295</v>
      </c>
      <c r="L801">
        <v>1346</v>
      </c>
      <c r="N801">
        <v>1009</v>
      </c>
      <c r="O801" t="s">
        <v>90</v>
      </c>
      <c r="P801" t="s">
        <v>90</v>
      </c>
      <c r="Q801">
        <v>1</v>
      </c>
      <c r="W801">
        <v>0</v>
      </c>
      <c r="X801">
        <v>103900845</v>
      </c>
      <c r="Y801">
        <v>4.9000000000000002E-2</v>
      </c>
      <c r="AA801">
        <v>9.0399999999999991</v>
      </c>
      <c r="AB801">
        <v>0</v>
      </c>
      <c r="AC801">
        <v>0</v>
      </c>
      <c r="AD801">
        <v>0</v>
      </c>
      <c r="AE801">
        <v>9.0399999999999991</v>
      </c>
      <c r="AF801">
        <v>0</v>
      </c>
      <c r="AG801">
        <v>0</v>
      </c>
      <c r="AH801">
        <v>0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6</v>
      </c>
      <c r="AT801">
        <v>4.9000000000000002E-2</v>
      </c>
      <c r="AU801" t="s">
        <v>6</v>
      </c>
      <c r="AV801">
        <v>0</v>
      </c>
      <c r="AW801">
        <v>2</v>
      </c>
      <c r="AX801">
        <v>16690137</v>
      </c>
      <c r="AY801">
        <v>1</v>
      </c>
      <c r="AZ801">
        <v>0</v>
      </c>
      <c r="BA801">
        <v>749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Y801*Source!I326</f>
        <v>0.441</v>
      </c>
      <c r="CY801">
        <f t="shared" si="78"/>
        <v>9.0399999999999991</v>
      </c>
      <c r="CZ801">
        <f t="shared" si="79"/>
        <v>9.0399999999999991</v>
      </c>
      <c r="DA801">
        <f t="shared" si="80"/>
        <v>1</v>
      </c>
      <c r="DB801">
        <v>0</v>
      </c>
    </row>
    <row r="802" spans="1:106" x14ac:dyDescent="0.2">
      <c r="A802">
        <f>ROW(Source!A326)</f>
        <v>326</v>
      </c>
      <c r="B802">
        <v>16688585</v>
      </c>
      <c r="C802">
        <v>16690130</v>
      </c>
      <c r="D802">
        <v>15170074</v>
      </c>
      <c r="E802">
        <v>1</v>
      </c>
      <c r="F802">
        <v>1</v>
      </c>
      <c r="G802">
        <v>1</v>
      </c>
      <c r="H802">
        <v>3</v>
      </c>
      <c r="I802" t="s">
        <v>1311</v>
      </c>
      <c r="J802" t="s">
        <v>1312</v>
      </c>
      <c r="K802" t="s">
        <v>1313</v>
      </c>
      <c r="L802">
        <v>1355</v>
      </c>
      <c r="N802">
        <v>1010</v>
      </c>
      <c r="O802" t="s">
        <v>250</v>
      </c>
      <c r="P802" t="s">
        <v>250</v>
      </c>
      <c r="Q802">
        <v>100</v>
      </c>
      <c r="W802">
        <v>0</v>
      </c>
      <c r="X802">
        <v>1794244060</v>
      </c>
      <c r="Y802">
        <v>1.4E-2</v>
      </c>
      <c r="AA802">
        <v>86</v>
      </c>
      <c r="AB802">
        <v>0</v>
      </c>
      <c r="AC802">
        <v>0</v>
      </c>
      <c r="AD802">
        <v>0</v>
      </c>
      <c r="AE802">
        <v>86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6</v>
      </c>
      <c r="AT802">
        <v>1.4E-2</v>
      </c>
      <c r="AU802" t="s">
        <v>6</v>
      </c>
      <c r="AV802">
        <v>0</v>
      </c>
      <c r="AW802">
        <v>2</v>
      </c>
      <c r="AX802">
        <v>16690138</v>
      </c>
      <c r="AY802">
        <v>1</v>
      </c>
      <c r="AZ802">
        <v>0</v>
      </c>
      <c r="BA802">
        <v>750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Y802*Source!I326</f>
        <v>0.126</v>
      </c>
      <c r="CY802">
        <f t="shared" si="78"/>
        <v>86</v>
      </c>
      <c r="CZ802">
        <f t="shared" si="79"/>
        <v>86</v>
      </c>
      <c r="DA802">
        <f t="shared" si="80"/>
        <v>1</v>
      </c>
      <c r="DB802">
        <v>0</v>
      </c>
    </row>
    <row r="803" spans="1:106" x14ac:dyDescent="0.2">
      <c r="A803">
        <f>ROW(Source!A326)</f>
        <v>326</v>
      </c>
      <c r="B803">
        <v>16688585</v>
      </c>
      <c r="C803">
        <v>16690130</v>
      </c>
      <c r="D803">
        <v>15170994</v>
      </c>
      <c r="E803">
        <v>1</v>
      </c>
      <c r="F803">
        <v>1</v>
      </c>
      <c r="G803">
        <v>1</v>
      </c>
      <c r="H803">
        <v>3</v>
      </c>
      <c r="I803" t="s">
        <v>1314</v>
      </c>
      <c r="J803" t="s">
        <v>1315</v>
      </c>
      <c r="K803" t="s">
        <v>1316</v>
      </c>
      <c r="L803">
        <v>1346</v>
      </c>
      <c r="N803">
        <v>1009</v>
      </c>
      <c r="O803" t="s">
        <v>90</v>
      </c>
      <c r="P803" t="s">
        <v>90</v>
      </c>
      <c r="Q803">
        <v>1</v>
      </c>
      <c r="W803">
        <v>0</v>
      </c>
      <c r="X803">
        <v>-856710481</v>
      </c>
      <c r="Y803">
        <v>1E-3</v>
      </c>
      <c r="AA803">
        <v>133.05000000000001</v>
      </c>
      <c r="AB803">
        <v>0</v>
      </c>
      <c r="AC803">
        <v>0</v>
      </c>
      <c r="AD803">
        <v>0</v>
      </c>
      <c r="AE803">
        <v>133.05000000000001</v>
      </c>
      <c r="AF803">
        <v>0</v>
      </c>
      <c r="AG803">
        <v>0</v>
      </c>
      <c r="AH803">
        <v>0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6</v>
      </c>
      <c r="AT803">
        <v>1E-3</v>
      </c>
      <c r="AU803" t="s">
        <v>6</v>
      </c>
      <c r="AV803">
        <v>0</v>
      </c>
      <c r="AW803">
        <v>2</v>
      </c>
      <c r="AX803">
        <v>16690139</v>
      </c>
      <c r="AY803">
        <v>1</v>
      </c>
      <c r="AZ803">
        <v>0</v>
      </c>
      <c r="BA803">
        <v>751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Y803*Source!I326</f>
        <v>9.0000000000000011E-3</v>
      </c>
      <c r="CY803">
        <f t="shared" si="78"/>
        <v>133.05000000000001</v>
      </c>
      <c r="CZ803">
        <f t="shared" si="79"/>
        <v>133.05000000000001</v>
      </c>
      <c r="DA803">
        <f t="shared" si="80"/>
        <v>1</v>
      </c>
      <c r="DB803">
        <v>0</v>
      </c>
    </row>
    <row r="804" spans="1:106" x14ac:dyDescent="0.2">
      <c r="A804">
        <f>ROW(Source!A326)</f>
        <v>326</v>
      </c>
      <c r="B804">
        <v>16688585</v>
      </c>
      <c r="C804">
        <v>16690130</v>
      </c>
      <c r="D804">
        <v>15188647</v>
      </c>
      <c r="E804">
        <v>1</v>
      </c>
      <c r="F804">
        <v>1</v>
      </c>
      <c r="G804">
        <v>1</v>
      </c>
      <c r="H804">
        <v>3</v>
      </c>
      <c r="I804" t="s">
        <v>1317</v>
      </c>
      <c r="J804" t="s">
        <v>1318</v>
      </c>
      <c r="K804" t="s">
        <v>1319</v>
      </c>
      <c r="L804">
        <v>1348</v>
      </c>
      <c r="N804">
        <v>1009</v>
      </c>
      <c r="O804" t="s">
        <v>86</v>
      </c>
      <c r="P804" t="s">
        <v>86</v>
      </c>
      <c r="Q804">
        <v>1000</v>
      </c>
      <c r="W804">
        <v>0</v>
      </c>
      <c r="X804">
        <v>426000481</v>
      </c>
      <c r="Y804">
        <v>1E-3</v>
      </c>
      <c r="AA804">
        <v>11500</v>
      </c>
      <c r="AB804">
        <v>0</v>
      </c>
      <c r="AC804">
        <v>0</v>
      </c>
      <c r="AD804">
        <v>0</v>
      </c>
      <c r="AE804">
        <v>11500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1E-3</v>
      </c>
      <c r="AU804" t="s">
        <v>6</v>
      </c>
      <c r="AV804">
        <v>0</v>
      </c>
      <c r="AW804">
        <v>2</v>
      </c>
      <c r="AX804">
        <v>16690140</v>
      </c>
      <c r="AY804">
        <v>1</v>
      </c>
      <c r="AZ804">
        <v>0</v>
      </c>
      <c r="BA804">
        <v>752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Y804*Source!I326</f>
        <v>9.0000000000000011E-3</v>
      </c>
      <c r="CY804">
        <f t="shared" si="78"/>
        <v>11500</v>
      </c>
      <c r="CZ804">
        <f t="shared" si="79"/>
        <v>11500</v>
      </c>
      <c r="DA804">
        <f t="shared" si="80"/>
        <v>1</v>
      </c>
      <c r="DB804">
        <v>0</v>
      </c>
    </row>
    <row r="805" spans="1:106" x14ac:dyDescent="0.2">
      <c r="A805">
        <f>ROW(Source!A326)</f>
        <v>326</v>
      </c>
      <c r="B805">
        <v>16688585</v>
      </c>
      <c r="C805">
        <v>16690130</v>
      </c>
      <c r="D805">
        <v>15203834</v>
      </c>
      <c r="E805">
        <v>1</v>
      </c>
      <c r="F805">
        <v>1</v>
      </c>
      <c r="G805">
        <v>1</v>
      </c>
      <c r="H805">
        <v>3</v>
      </c>
      <c r="I805" t="s">
        <v>1320</v>
      </c>
      <c r="J805" t="s">
        <v>1321</v>
      </c>
      <c r="K805" t="s">
        <v>1322</v>
      </c>
      <c r="L805">
        <v>1346</v>
      </c>
      <c r="N805">
        <v>1009</v>
      </c>
      <c r="O805" t="s">
        <v>90</v>
      </c>
      <c r="P805" t="s">
        <v>90</v>
      </c>
      <c r="Q805">
        <v>1</v>
      </c>
      <c r="W805">
        <v>0</v>
      </c>
      <c r="X805">
        <v>210558753</v>
      </c>
      <c r="Y805">
        <v>3.5999999999999997E-2</v>
      </c>
      <c r="AA805">
        <v>28.6</v>
      </c>
      <c r="AB805">
        <v>0</v>
      </c>
      <c r="AC805">
        <v>0</v>
      </c>
      <c r="AD805">
        <v>0</v>
      </c>
      <c r="AE805">
        <v>28.6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6</v>
      </c>
      <c r="AT805">
        <v>3.5999999999999997E-2</v>
      </c>
      <c r="AU805" t="s">
        <v>6</v>
      </c>
      <c r="AV805">
        <v>0</v>
      </c>
      <c r="AW805">
        <v>2</v>
      </c>
      <c r="AX805">
        <v>16690141</v>
      </c>
      <c r="AY805">
        <v>1</v>
      </c>
      <c r="AZ805">
        <v>0</v>
      </c>
      <c r="BA805">
        <v>753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Y805*Source!I326</f>
        <v>0.32399999999999995</v>
      </c>
      <c r="CY805">
        <f t="shared" si="78"/>
        <v>28.6</v>
      </c>
      <c r="CZ805">
        <f t="shared" si="79"/>
        <v>28.6</v>
      </c>
      <c r="DA805">
        <f t="shared" si="80"/>
        <v>1</v>
      </c>
      <c r="DB805">
        <v>0</v>
      </c>
    </row>
    <row r="806" spans="1:106" x14ac:dyDescent="0.2">
      <c r="A806">
        <f>ROW(Source!A326)</f>
        <v>326</v>
      </c>
      <c r="B806">
        <v>16688585</v>
      </c>
      <c r="C806">
        <v>16690130</v>
      </c>
      <c r="D806">
        <v>15203987</v>
      </c>
      <c r="E806">
        <v>1</v>
      </c>
      <c r="F806">
        <v>1</v>
      </c>
      <c r="G806">
        <v>1</v>
      </c>
      <c r="H806">
        <v>3</v>
      </c>
      <c r="I806" t="s">
        <v>1323</v>
      </c>
      <c r="J806" t="s">
        <v>1324</v>
      </c>
      <c r="K806" t="s">
        <v>1325</v>
      </c>
      <c r="L806">
        <v>1346</v>
      </c>
      <c r="N806">
        <v>1009</v>
      </c>
      <c r="O806" t="s">
        <v>90</v>
      </c>
      <c r="P806" t="s">
        <v>90</v>
      </c>
      <c r="Q806">
        <v>1</v>
      </c>
      <c r="W806">
        <v>0</v>
      </c>
      <c r="X806">
        <v>-1274984028</v>
      </c>
      <c r="Y806">
        <v>6.0000000000000001E-3</v>
      </c>
      <c r="AA806">
        <v>35.630000000000003</v>
      </c>
      <c r="AB806">
        <v>0</v>
      </c>
      <c r="AC806">
        <v>0</v>
      </c>
      <c r="AD806">
        <v>0</v>
      </c>
      <c r="AE806">
        <v>35.630000000000003</v>
      </c>
      <c r="AF806">
        <v>0</v>
      </c>
      <c r="AG806">
        <v>0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6</v>
      </c>
      <c r="AT806">
        <v>6.0000000000000001E-3</v>
      </c>
      <c r="AU806" t="s">
        <v>6</v>
      </c>
      <c r="AV806">
        <v>0</v>
      </c>
      <c r="AW806">
        <v>2</v>
      </c>
      <c r="AX806">
        <v>16690142</v>
      </c>
      <c r="AY806">
        <v>1</v>
      </c>
      <c r="AZ806">
        <v>0</v>
      </c>
      <c r="BA806">
        <v>754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Y806*Source!I326</f>
        <v>5.3999999999999999E-2</v>
      </c>
      <c r="CY806">
        <f t="shared" si="78"/>
        <v>35.630000000000003</v>
      </c>
      <c r="CZ806">
        <f t="shared" si="79"/>
        <v>35.630000000000003</v>
      </c>
      <c r="DA806">
        <f t="shared" si="80"/>
        <v>1</v>
      </c>
      <c r="DB806">
        <v>0</v>
      </c>
    </row>
    <row r="807" spans="1:106" x14ac:dyDescent="0.2">
      <c r="A807">
        <f>ROW(Source!A326)</f>
        <v>326</v>
      </c>
      <c r="B807">
        <v>16688585</v>
      </c>
      <c r="C807">
        <v>16690130</v>
      </c>
      <c r="D807">
        <v>15217463</v>
      </c>
      <c r="E807">
        <v>1</v>
      </c>
      <c r="F807">
        <v>1</v>
      </c>
      <c r="G807">
        <v>1</v>
      </c>
      <c r="H807">
        <v>3</v>
      </c>
      <c r="I807" t="s">
        <v>1326</v>
      </c>
      <c r="J807" t="s">
        <v>1327</v>
      </c>
      <c r="K807" t="s">
        <v>1328</v>
      </c>
      <c r="L807">
        <v>1358</v>
      </c>
      <c r="N807">
        <v>1010</v>
      </c>
      <c r="O807" t="s">
        <v>538</v>
      </c>
      <c r="P807" t="s">
        <v>538</v>
      </c>
      <c r="Q807">
        <v>10</v>
      </c>
      <c r="W807">
        <v>0</v>
      </c>
      <c r="X807">
        <v>1386890308</v>
      </c>
      <c r="Y807">
        <v>0.1</v>
      </c>
      <c r="AA807">
        <v>39</v>
      </c>
      <c r="AB807">
        <v>0</v>
      </c>
      <c r="AC807">
        <v>0</v>
      </c>
      <c r="AD807">
        <v>0</v>
      </c>
      <c r="AE807">
        <v>39</v>
      </c>
      <c r="AF807">
        <v>0</v>
      </c>
      <c r="AG807">
        <v>0</v>
      </c>
      <c r="AH807">
        <v>0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6</v>
      </c>
      <c r="AT807">
        <v>0.1</v>
      </c>
      <c r="AU807" t="s">
        <v>6</v>
      </c>
      <c r="AV807">
        <v>0</v>
      </c>
      <c r="AW807">
        <v>2</v>
      </c>
      <c r="AX807">
        <v>16690143</v>
      </c>
      <c r="AY807">
        <v>1</v>
      </c>
      <c r="AZ807">
        <v>0</v>
      </c>
      <c r="BA807">
        <v>755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Y807*Source!I326</f>
        <v>0.9</v>
      </c>
      <c r="CY807">
        <f t="shared" si="78"/>
        <v>39</v>
      </c>
      <c r="CZ807">
        <f t="shared" si="79"/>
        <v>39</v>
      </c>
      <c r="DA807">
        <f t="shared" si="80"/>
        <v>1</v>
      </c>
      <c r="DB807">
        <v>0</v>
      </c>
    </row>
    <row r="808" spans="1:106" x14ac:dyDescent="0.2">
      <c r="A808">
        <f>ROW(Source!A326)</f>
        <v>326</v>
      </c>
      <c r="B808">
        <v>16688585</v>
      </c>
      <c r="C808">
        <v>16690130</v>
      </c>
      <c r="D808">
        <v>15238775</v>
      </c>
      <c r="E808">
        <v>1</v>
      </c>
      <c r="F808">
        <v>1</v>
      </c>
      <c r="G808">
        <v>1</v>
      </c>
      <c r="H808">
        <v>3</v>
      </c>
      <c r="I808" t="s">
        <v>591</v>
      </c>
      <c r="J808" t="s">
        <v>593</v>
      </c>
      <c r="K808" t="s">
        <v>592</v>
      </c>
      <c r="L808">
        <v>1354</v>
      </c>
      <c r="N808">
        <v>1010</v>
      </c>
      <c r="O808" t="s">
        <v>268</v>
      </c>
      <c r="P808" t="s">
        <v>268</v>
      </c>
      <c r="Q808">
        <v>1</v>
      </c>
      <c r="W808">
        <v>0</v>
      </c>
      <c r="X808">
        <v>-223702898</v>
      </c>
      <c r="Y808">
        <v>0.111111</v>
      </c>
      <c r="AA808">
        <v>142.63999999999999</v>
      </c>
      <c r="AB808">
        <v>0</v>
      </c>
      <c r="AC808">
        <v>0</v>
      </c>
      <c r="AD808">
        <v>0</v>
      </c>
      <c r="AE808">
        <v>142.63999999999999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0</v>
      </c>
      <c r="AP808">
        <v>0</v>
      </c>
      <c r="AQ808">
        <v>0</v>
      </c>
      <c r="AR808">
        <v>0</v>
      </c>
      <c r="AS808" t="s">
        <v>6</v>
      </c>
      <c r="AT808">
        <v>0.111111</v>
      </c>
      <c r="AU808" t="s">
        <v>6</v>
      </c>
      <c r="AV808">
        <v>0</v>
      </c>
      <c r="AW808">
        <v>1</v>
      </c>
      <c r="AX808">
        <v>-1</v>
      </c>
      <c r="AY808">
        <v>0</v>
      </c>
      <c r="AZ808">
        <v>0</v>
      </c>
      <c r="BA808" t="s">
        <v>6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Y808*Source!I326</f>
        <v>0.99999899999999997</v>
      </c>
      <c r="CY808">
        <f t="shared" si="78"/>
        <v>142.63999999999999</v>
      </c>
      <c r="CZ808">
        <f t="shared" si="79"/>
        <v>142.63999999999999</v>
      </c>
      <c r="DA808">
        <f t="shared" si="80"/>
        <v>1</v>
      </c>
      <c r="DB808">
        <v>0</v>
      </c>
    </row>
    <row r="809" spans="1:106" x14ac:dyDescent="0.2">
      <c r="A809">
        <f>ROW(Source!A326)</f>
        <v>326</v>
      </c>
      <c r="B809">
        <v>16688585</v>
      </c>
      <c r="C809">
        <v>16690130</v>
      </c>
      <c r="D809">
        <v>15238946</v>
      </c>
      <c r="E809">
        <v>1</v>
      </c>
      <c r="F809">
        <v>1</v>
      </c>
      <c r="G809">
        <v>1</v>
      </c>
      <c r="H809">
        <v>3</v>
      </c>
      <c r="I809" t="s">
        <v>587</v>
      </c>
      <c r="J809" t="s">
        <v>589</v>
      </c>
      <c r="K809" t="s">
        <v>588</v>
      </c>
      <c r="L809">
        <v>1354</v>
      </c>
      <c r="N809">
        <v>1010</v>
      </c>
      <c r="O809" t="s">
        <v>268</v>
      </c>
      <c r="P809" t="s">
        <v>268</v>
      </c>
      <c r="Q809">
        <v>1</v>
      </c>
      <c r="W809">
        <v>0</v>
      </c>
      <c r="X809">
        <v>337523617</v>
      </c>
      <c r="Y809">
        <v>0.111111</v>
      </c>
      <c r="AA809">
        <v>73.63</v>
      </c>
      <c r="AB809">
        <v>0</v>
      </c>
      <c r="AC809">
        <v>0</v>
      </c>
      <c r="AD809">
        <v>0</v>
      </c>
      <c r="AE809">
        <v>73.63</v>
      </c>
      <c r="AF809">
        <v>0</v>
      </c>
      <c r="AG809">
        <v>0</v>
      </c>
      <c r="AH809">
        <v>0</v>
      </c>
      <c r="AI809">
        <v>1</v>
      </c>
      <c r="AJ809">
        <v>1</v>
      </c>
      <c r="AK809">
        <v>1</v>
      </c>
      <c r="AL809">
        <v>1</v>
      </c>
      <c r="AN809">
        <v>0</v>
      </c>
      <c r="AO809">
        <v>0</v>
      </c>
      <c r="AP809">
        <v>0</v>
      </c>
      <c r="AQ809">
        <v>0</v>
      </c>
      <c r="AR809">
        <v>0</v>
      </c>
      <c r="AS809" t="s">
        <v>6</v>
      </c>
      <c r="AT809">
        <v>0.111111</v>
      </c>
      <c r="AU809" t="s">
        <v>6</v>
      </c>
      <c r="AV809">
        <v>0</v>
      </c>
      <c r="AW809">
        <v>1</v>
      </c>
      <c r="AX809">
        <v>-1</v>
      </c>
      <c r="AY809">
        <v>0</v>
      </c>
      <c r="AZ809">
        <v>0</v>
      </c>
      <c r="BA809" t="s">
        <v>6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Y809*Source!I326</f>
        <v>0.99999899999999997</v>
      </c>
      <c r="CY809">
        <f t="shared" si="78"/>
        <v>73.63</v>
      </c>
      <c r="CZ809">
        <f t="shared" si="79"/>
        <v>73.63</v>
      </c>
      <c r="DA809">
        <f t="shared" si="80"/>
        <v>1</v>
      </c>
      <c r="DB809">
        <v>0</v>
      </c>
    </row>
    <row r="810" spans="1:106" x14ac:dyDescent="0.2">
      <c r="A810">
        <f>ROW(Source!A326)</f>
        <v>326</v>
      </c>
      <c r="B810">
        <v>16688585</v>
      </c>
      <c r="C810">
        <v>16690130</v>
      </c>
      <c r="D810">
        <v>15238947</v>
      </c>
      <c r="E810">
        <v>1</v>
      </c>
      <c r="F810">
        <v>1</v>
      </c>
      <c r="G810">
        <v>1</v>
      </c>
      <c r="H810">
        <v>3</v>
      </c>
      <c r="I810" t="s">
        <v>583</v>
      </c>
      <c r="J810" t="s">
        <v>585</v>
      </c>
      <c r="K810" t="s">
        <v>584</v>
      </c>
      <c r="L810">
        <v>1354</v>
      </c>
      <c r="N810">
        <v>1010</v>
      </c>
      <c r="O810" t="s">
        <v>268</v>
      </c>
      <c r="P810" t="s">
        <v>268</v>
      </c>
      <c r="Q810">
        <v>1</v>
      </c>
      <c r="W810">
        <v>0</v>
      </c>
      <c r="X810">
        <v>-1419872628</v>
      </c>
      <c r="Y810">
        <v>0.77777799999999997</v>
      </c>
      <c r="AA810">
        <v>66.48</v>
      </c>
      <c r="AB810">
        <v>0</v>
      </c>
      <c r="AC810">
        <v>0</v>
      </c>
      <c r="AD810">
        <v>0</v>
      </c>
      <c r="AE810">
        <v>66.48</v>
      </c>
      <c r="AF810">
        <v>0</v>
      </c>
      <c r="AG810">
        <v>0</v>
      </c>
      <c r="AH810">
        <v>0</v>
      </c>
      <c r="AI810">
        <v>1</v>
      </c>
      <c r="AJ810">
        <v>1</v>
      </c>
      <c r="AK810">
        <v>1</v>
      </c>
      <c r="AL810">
        <v>1</v>
      </c>
      <c r="AN810">
        <v>0</v>
      </c>
      <c r="AO810">
        <v>0</v>
      </c>
      <c r="AP810">
        <v>0</v>
      </c>
      <c r="AQ810">
        <v>0</v>
      </c>
      <c r="AR810">
        <v>0</v>
      </c>
      <c r="AS810" t="s">
        <v>6</v>
      </c>
      <c r="AT810">
        <v>0.77777799999999997</v>
      </c>
      <c r="AU810" t="s">
        <v>6</v>
      </c>
      <c r="AV810">
        <v>0</v>
      </c>
      <c r="AW810">
        <v>1</v>
      </c>
      <c r="AX810">
        <v>-1</v>
      </c>
      <c r="AY810">
        <v>0</v>
      </c>
      <c r="AZ810">
        <v>0</v>
      </c>
      <c r="BA810" t="s">
        <v>6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Y810*Source!I326</f>
        <v>7.0000019999999994</v>
      </c>
      <c r="CY810">
        <f t="shared" si="78"/>
        <v>66.48</v>
      </c>
      <c r="CZ810">
        <f t="shared" si="79"/>
        <v>66.48</v>
      </c>
      <c r="DA810">
        <f t="shared" si="80"/>
        <v>1</v>
      </c>
      <c r="DB810">
        <v>0</v>
      </c>
    </row>
    <row r="811" spans="1:106" x14ac:dyDescent="0.2">
      <c r="A811">
        <f>ROW(Source!A326)</f>
        <v>326</v>
      </c>
      <c r="B811">
        <v>16688585</v>
      </c>
      <c r="C811">
        <v>16690130</v>
      </c>
      <c r="D811">
        <v>15164559</v>
      </c>
      <c r="E811">
        <v>17</v>
      </c>
      <c r="F811">
        <v>1</v>
      </c>
      <c r="G811">
        <v>1</v>
      </c>
      <c r="H811">
        <v>3</v>
      </c>
      <c r="I811" t="s">
        <v>1299</v>
      </c>
      <c r="J811" t="s">
        <v>6</v>
      </c>
      <c r="K811" t="s">
        <v>1300</v>
      </c>
      <c r="L811">
        <v>1374</v>
      </c>
      <c r="N811">
        <v>1013</v>
      </c>
      <c r="O811" t="s">
        <v>1301</v>
      </c>
      <c r="P811" t="s">
        <v>1301</v>
      </c>
      <c r="Q811">
        <v>1</v>
      </c>
      <c r="W811">
        <v>0</v>
      </c>
      <c r="X811">
        <v>-1731369543</v>
      </c>
      <c r="Y811">
        <v>0.3</v>
      </c>
      <c r="AA811">
        <v>1</v>
      </c>
      <c r="AB811">
        <v>0</v>
      </c>
      <c r="AC811">
        <v>0</v>
      </c>
      <c r="AD811">
        <v>0</v>
      </c>
      <c r="AE811">
        <v>1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6</v>
      </c>
      <c r="AT811">
        <v>0.3</v>
      </c>
      <c r="AU811" t="s">
        <v>6</v>
      </c>
      <c r="AV811">
        <v>0</v>
      </c>
      <c r="AW811">
        <v>2</v>
      </c>
      <c r="AX811">
        <v>16690144</v>
      </c>
      <c r="AY811">
        <v>1</v>
      </c>
      <c r="AZ811">
        <v>0</v>
      </c>
      <c r="BA811">
        <v>756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Y811*Source!I326</f>
        <v>2.6999999999999997</v>
      </c>
      <c r="CY811">
        <f t="shared" si="78"/>
        <v>1</v>
      </c>
      <c r="CZ811">
        <f t="shared" si="79"/>
        <v>1</v>
      </c>
      <c r="DA811">
        <f t="shared" si="80"/>
        <v>1</v>
      </c>
      <c r="DB811">
        <v>0</v>
      </c>
    </row>
    <row r="812" spans="1:106" x14ac:dyDescent="0.2">
      <c r="A812">
        <f>ROW(Source!A327)</f>
        <v>327</v>
      </c>
      <c r="B812">
        <v>16688586</v>
      </c>
      <c r="C812">
        <v>16690130</v>
      </c>
      <c r="D812">
        <v>15435721</v>
      </c>
      <c r="E812">
        <v>1</v>
      </c>
      <c r="F812">
        <v>1</v>
      </c>
      <c r="G812">
        <v>1</v>
      </c>
      <c r="H812">
        <v>1</v>
      </c>
      <c r="I812" t="s">
        <v>1236</v>
      </c>
      <c r="J812" t="s">
        <v>6</v>
      </c>
      <c r="K812" t="s">
        <v>1237</v>
      </c>
      <c r="L812">
        <v>1191</v>
      </c>
      <c r="N812">
        <v>1013</v>
      </c>
      <c r="O812" t="s">
        <v>1090</v>
      </c>
      <c r="P812" t="s">
        <v>1090</v>
      </c>
      <c r="Q812">
        <v>1</v>
      </c>
      <c r="W812">
        <v>0</v>
      </c>
      <c r="X812">
        <v>1983201532</v>
      </c>
      <c r="Y812">
        <v>1.56</v>
      </c>
      <c r="AA812">
        <v>0</v>
      </c>
      <c r="AB812">
        <v>0</v>
      </c>
      <c r="AC812">
        <v>0</v>
      </c>
      <c r="AD812">
        <v>67.81</v>
      </c>
      <c r="AE812">
        <v>0</v>
      </c>
      <c r="AF812">
        <v>0</v>
      </c>
      <c r="AG812">
        <v>0</v>
      </c>
      <c r="AH812">
        <v>9.51</v>
      </c>
      <c r="AI812">
        <v>1</v>
      </c>
      <c r="AJ812">
        <v>1</v>
      </c>
      <c r="AK812">
        <v>1</v>
      </c>
      <c r="AL812">
        <v>7.13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6</v>
      </c>
      <c r="AT812">
        <v>1.56</v>
      </c>
      <c r="AU812" t="s">
        <v>6</v>
      </c>
      <c r="AV812">
        <v>1</v>
      </c>
      <c r="AW812">
        <v>2</v>
      </c>
      <c r="AX812">
        <v>16690131</v>
      </c>
      <c r="AY812">
        <v>1</v>
      </c>
      <c r="AZ812">
        <v>0</v>
      </c>
      <c r="BA812">
        <v>757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Y812*Source!I327</f>
        <v>14.040000000000001</v>
      </c>
      <c r="CY812">
        <f>AD812</f>
        <v>67.81</v>
      </c>
      <c r="CZ812">
        <f>AH812</f>
        <v>9.51</v>
      </c>
      <c r="DA812">
        <f>AL812</f>
        <v>7.13</v>
      </c>
      <c r="DB812">
        <v>0</v>
      </c>
    </row>
    <row r="813" spans="1:106" x14ac:dyDescent="0.2">
      <c r="A813">
        <f>ROW(Source!A327)</f>
        <v>327</v>
      </c>
      <c r="B813">
        <v>16688586</v>
      </c>
      <c r="C813">
        <v>16690130</v>
      </c>
      <c r="D813">
        <v>15249377</v>
      </c>
      <c r="E813">
        <v>1</v>
      </c>
      <c r="F813">
        <v>1</v>
      </c>
      <c r="G813">
        <v>1</v>
      </c>
      <c r="H813">
        <v>2</v>
      </c>
      <c r="I813" t="s">
        <v>1172</v>
      </c>
      <c r="J813" t="s">
        <v>1173</v>
      </c>
      <c r="K813" t="s">
        <v>1174</v>
      </c>
      <c r="L813">
        <v>1368</v>
      </c>
      <c r="N813">
        <v>1011</v>
      </c>
      <c r="O813" t="s">
        <v>1096</v>
      </c>
      <c r="P813" t="s">
        <v>1096</v>
      </c>
      <c r="Q813">
        <v>1</v>
      </c>
      <c r="W813">
        <v>0</v>
      </c>
      <c r="X813">
        <v>-353815937</v>
      </c>
      <c r="Y813">
        <v>0.13</v>
      </c>
      <c r="AA813">
        <v>0</v>
      </c>
      <c r="AB813">
        <v>57.75</v>
      </c>
      <c r="AC813">
        <v>0</v>
      </c>
      <c r="AD813">
        <v>0</v>
      </c>
      <c r="AE813">
        <v>0</v>
      </c>
      <c r="AF813">
        <v>8.1</v>
      </c>
      <c r="AG813">
        <v>0</v>
      </c>
      <c r="AH813">
        <v>0</v>
      </c>
      <c r="AI813">
        <v>1</v>
      </c>
      <c r="AJ813">
        <v>7.13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0.13</v>
      </c>
      <c r="AU813" t="s">
        <v>6</v>
      </c>
      <c r="AV813">
        <v>0</v>
      </c>
      <c r="AW813">
        <v>2</v>
      </c>
      <c r="AX813">
        <v>16690132</v>
      </c>
      <c r="AY813">
        <v>1</v>
      </c>
      <c r="AZ813">
        <v>0</v>
      </c>
      <c r="BA813">
        <v>758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Y813*Source!I327</f>
        <v>1.17</v>
      </c>
      <c r="CY813">
        <f>AB813</f>
        <v>57.75</v>
      </c>
      <c r="CZ813">
        <f>AF813</f>
        <v>8.1</v>
      </c>
      <c r="DA813">
        <f>AJ813</f>
        <v>7.13</v>
      </c>
      <c r="DB813">
        <v>0</v>
      </c>
    </row>
    <row r="814" spans="1:106" x14ac:dyDescent="0.2">
      <c r="A814">
        <f>ROW(Source!A327)</f>
        <v>327</v>
      </c>
      <c r="B814">
        <v>16688586</v>
      </c>
      <c r="C814">
        <v>16690130</v>
      </c>
      <c r="D814">
        <v>15165537</v>
      </c>
      <c r="E814">
        <v>1</v>
      </c>
      <c r="F814">
        <v>1</v>
      </c>
      <c r="G814">
        <v>1</v>
      </c>
      <c r="H814">
        <v>3</v>
      </c>
      <c r="I814" t="s">
        <v>1302</v>
      </c>
      <c r="J814" t="s">
        <v>1303</v>
      </c>
      <c r="K814" t="s">
        <v>1304</v>
      </c>
      <c r="L814">
        <v>1346</v>
      </c>
      <c r="N814">
        <v>1009</v>
      </c>
      <c r="O814" t="s">
        <v>90</v>
      </c>
      <c r="P814" t="s">
        <v>90</v>
      </c>
      <c r="Q814">
        <v>1</v>
      </c>
      <c r="W814">
        <v>0</v>
      </c>
      <c r="X814">
        <v>618806536</v>
      </c>
      <c r="Y814">
        <v>6.0000000000000001E-3</v>
      </c>
      <c r="AA814">
        <v>320.64</v>
      </c>
      <c r="AB814">
        <v>0</v>
      </c>
      <c r="AC814">
        <v>0</v>
      </c>
      <c r="AD814">
        <v>0</v>
      </c>
      <c r="AE814">
        <v>44.97</v>
      </c>
      <c r="AF814">
        <v>0</v>
      </c>
      <c r="AG814">
        <v>0</v>
      </c>
      <c r="AH814">
        <v>0</v>
      </c>
      <c r="AI814">
        <v>7.13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6</v>
      </c>
      <c r="AT814">
        <v>6.0000000000000001E-3</v>
      </c>
      <c r="AU814" t="s">
        <v>6</v>
      </c>
      <c r="AV814">
        <v>0</v>
      </c>
      <c r="AW814">
        <v>2</v>
      </c>
      <c r="AX814">
        <v>16690133</v>
      </c>
      <c r="AY814">
        <v>1</v>
      </c>
      <c r="AZ814">
        <v>0</v>
      </c>
      <c r="BA814">
        <v>759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Y814*Source!I327</f>
        <v>5.3999999999999999E-2</v>
      </c>
      <c r="CY814">
        <f t="shared" ref="CY814:CY828" si="81">AA814</f>
        <v>320.64</v>
      </c>
      <c r="CZ814">
        <f t="shared" ref="CZ814:CZ828" si="82">AE814</f>
        <v>44.97</v>
      </c>
      <c r="DA814">
        <f t="shared" ref="DA814:DA828" si="83">AI814</f>
        <v>7.13</v>
      </c>
      <c r="DB814">
        <v>0</v>
      </c>
    </row>
    <row r="815" spans="1:106" x14ac:dyDescent="0.2">
      <c r="A815">
        <f>ROW(Source!A327)</f>
        <v>327</v>
      </c>
      <c r="B815">
        <v>16688586</v>
      </c>
      <c r="C815">
        <v>16690130</v>
      </c>
      <c r="D815">
        <v>15167269</v>
      </c>
      <c r="E815">
        <v>1</v>
      </c>
      <c r="F815">
        <v>1</v>
      </c>
      <c r="G815">
        <v>1</v>
      </c>
      <c r="H815">
        <v>3</v>
      </c>
      <c r="I815" t="s">
        <v>1305</v>
      </c>
      <c r="J815" t="s">
        <v>1306</v>
      </c>
      <c r="K815" t="s">
        <v>1307</v>
      </c>
      <c r="L815">
        <v>1346</v>
      </c>
      <c r="N815">
        <v>1009</v>
      </c>
      <c r="O815" t="s">
        <v>90</v>
      </c>
      <c r="P815" t="s">
        <v>90</v>
      </c>
      <c r="Q815">
        <v>1</v>
      </c>
      <c r="W815">
        <v>0</v>
      </c>
      <c r="X815">
        <v>56922527</v>
      </c>
      <c r="Y815">
        <v>1E-3</v>
      </c>
      <c r="AA815">
        <v>82</v>
      </c>
      <c r="AB815">
        <v>0</v>
      </c>
      <c r="AC815">
        <v>0</v>
      </c>
      <c r="AD815">
        <v>0</v>
      </c>
      <c r="AE815">
        <v>11.5</v>
      </c>
      <c r="AF815">
        <v>0</v>
      </c>
      <c r="AG815">
        <v>0</v>
      </c>
      <c r="AH815">
        <v>0</v>
      </c>
      <c r="AI815">
        <v>7.13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6</v>
      </c>
      <c r="AT815">
        <v>1E-3</v>
      </c>
      <c r="AU815" t="s">
        <v>6</v>
      </c>
      <c r="AV815">
        <v>0</v>
      </c>
      <c r="AW815">
        <v>2</v>
      </c>
      <c r="AX815">
        <v>16690134</v>
      </c>
      <c r="AY815">
        <v>1</v>
      </c>
      <c r="AZ815">
        <v>0</v>
      </c>
      <c r="BA815">
        <v>760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Y815*Source!I327</f>
        <v>9.0000000000000011E-3</v>
      </c>
      <c r="CY815">
        <f t="shared" si="81"/>
        <v>82</v>
      </c>
      <c r="CZ815">
        <f t="shared" si="82"/>
        <v>11.5</v>
      </c>
      <c r="DA815">
        <f t="shared" si="83"/>
        <v>7.13</v>
      </c>
      <c r="DB815">
        <v>0</v>
      </c>
    </row>
    <row r="816" spans="1:106" x14ac:dyDescent="0.2">
      <c r="A816">
        <f>ROW(Source!A327)</f>
        <v>327</v>
      </c>
      <c r="B816">
        <v>16688586</v>
      </c>
      <c r="C816">
        <v>16690130</v>
      </c>
      <c r="D816">
        <v>15167588</v>
      </c>
      <c r="E816">
        <v>1</v>
      </c>
      <c r="F816">
        <v>1</v>
      </c>
      <c r="G816">
        <v>1</v>
      </c>
      <c r="H816">
        <v>3</v>
      </c>
      <c r="I816" t="s">
        <v>1290</v>
      </c>
      <c r="J816" t="s">
        <v>1291</v>
      </c>
      <c r="K816" t="s">
        <v>1292</v>
      </c>
      <c r="L816">
        <v>1346</v>
      </c>
      <c r="N816">
        <v>1009</v>
      </c>
      <c r="O816" t="s">
        <v>90</v>
      </c>
      <c r="P816" t="s">
        <v>90</v>
      </c>
      <c r="Q816">
        <v>1</v>
      </c>
      <c r="W816">
        <v>0</v>
      </c>
      <c r="X816">
        <v>-1088866022</v>
      </c>
      <c r="Y816">
        <v>1.2E-2</v>
      </c>
      <c r="AA816">
        <v>216.75</v>
      </c>
      <c r="AB816">
        <v>0</v>
      </c>
      <c r="AC816">
        <v>0</v>
      </c>
      <c r="AD816">
        <v>0</v>
      </c>
      <c r="AE816">
        <v>30.4</v>
      </c>
      <c r="AF816">
        <v>0</v>
      </c>
      <c r="AG816">
        <v>0</v>
      </c>
      <c r="AH816">
        <v>0</v>
      </c>
      <c r="AI816">
        <v>7.13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6</v>
      </c>
      <c r="AT816">
        <v>1.2E-2</v>
      </c>
      <c r="AU816" t="s">
        <v>6</v>
      </c>
      <c r="AV816">
        <v>0</v>
      </c>
      <c r="AW816">
        <v>2</v>
      </c>
      <c r="AX816">
        <v>16690135</v>
      </c>
      <c r="AY816">
        <v>1</v>
      </c>
      <c r="AZ816">
        <v>0</v>
      </c>
      <c r="BA816">
        <v>761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Y816*Source!I327</f>
        <v>0.108</v>
      </c>
      <c r="CY816">
        <f t="shared" si="81"/>
        <v>216.75</v>
      </c>
      <c r="CZ816">
        <f t="shared" si="82"/>
        <v>30.4</v>
      </c>
      <c r="DA816">
        <f t="shared" si="83"/>
        <v>7.13</v>
      </c>
      <c r="DB816">
        <v>0</v>
      </c>
    </row>
    <row r="817" spans="1:106" x14ac:dyDescent="0.2">
      <c r="A817">
        <f>ROW(Source!A327)</f>
        <v>327</v>
      </c>
      <c r="B817">
        <v>16688586</v>
      </c>
      <c r="C817">
        <v>16690130</v>
      </c>
      <c r="D817">
        <v>15168752</v>
      </c>
      <c r="E817">
        <v>1</v>
      </c>
      <c r="F817">
        <v>1</v>
      </c>
      <c r="G817">
        <v>1</v>
      </c>
      <c r="H817">
        <v>3</v>
      </c>
      <c r="I817" t="s">
        <v>1308</v>
      </c>
      <c r="J817" t="s">
        <v>1309</v>
      </c>
      <c r="K817" t="s">
        <v>1310</v>
      </c>
      <c r="L817">
        <v>1346</v>
      </c>
      <c r="N817">
        <v>1009</v>
      </c>
      <c r="O817" t="s">
        <v>90</v>
      </c>
      <c r="P817" t="s">
        <v>90</v>
      </c>
      <c r="Q817">
        <v>1</v>
      </c>
      <c r="W817">
        <v>0</v>
      </c>
      <c r="X817">
        <v>586013393</v>
      </c>
      <c r="Y817">
        <v>7.0000000000000007E-2</v>
      </c>
      <c r="AA817">
        <v>75.36</v>
      </c>
      <c r="AB817">
        <v>0</v>
      </c>
      <c r="AC817">
        <v>0</v>
      </c>
      <c r="AD817">
        <v>0</v>
      </c>
      <c r="AE817">
        <v>10.57</v>
      </c>
      <c r="AF817">
        <v>0</v>
      </c>
      <c r="AG817">
        <v>0</v>
      </c>
      <c r="AH817">
        <v>0</v>
      </c>
      <c r="AI817">
        <v>7.13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6</v>
      </c>
      <c r="AT817">
        <v>7.0000000000000007E-2</v>
      </c>
      <c r="AU817" t="s">
        <v>6</v>
      </c>
      <c r="AV817">
        <v>0</v>
      </c>
      <c r="AW817">
        <v>2</v>
      </c>
      <c r="AX817">
        <v>16690136</v>
      </c>
      <c r="AY817">
        <v>1</v>
      </c>
      <c r="AZ817">
        <v>0</v>
      </c>
      <c r="BA817">
        <v>762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Y817*Source!I327</f>
        <v>0.63000000000000012</v>
      </c>
      <c r="CY817">
        <f t="shared" si="81"/>
        <v>75.36</v>
      </c>
      <c r="CZ817">
        <f t="shared" si="82"/>
        <v>10.57</v>
      </c>
      <c r="DA817">
        <f t="shared" si="83"/>
        <v>7.13</v>
      </c>
      <c r="DB817">
        <v>0</v>
      </c>
    </row>
    <row r="818" spans="1:106" x14ac:dyDescent="0.2">
      <c r="A818">
        <f>ROW(Source!A327)</f>
        <v>327</v>
      </c>
      <c r="B818">
        <v>16688586</v>
      </c>
      <c r="C818">
        <v>16690130</v>
      </c>
      <c r="D818">
        <v>15169942</v>
      </c>
      <c r="E818">
        <v>1</v>
      </c>
      <c r="F818">
        <v>1</v>
      </c>
      <c r="G818">
        <v>1</v>
      </c>
      <c r="H818">
        <v>3</v>
      </c>
      <c r="I818" t="s">
        <v>1293</v>
      </c>
      <c r="J818" t="s">
        <v>1294</v>
      </c>
      <c r="K818" t="s">
        <v>1295</v>
      </c>
      <c r="L818">
        <v>1346</v>
      </c>
      <c r="N818">
        <v>1009</v>
      </c>
      <c r="O818" t="s">
        <v>90</v>
      </c>
      <c r="P818" t="s">
        <v>90</v>
      </c>
      <c r="Q818">
        <v>1</v>
      </c>
      <c r="W818">
        <v>0</v>
      </c>
      <c r="X818">
        <v>103900845</v>
      </c>
      <c r="Y818">
        <v>4.9000000000000002E-2</v>
      </c>
      <c r="AA818">
        <v>64.459999999999994</v>
      </c>
      <c r="AB818">
        <v>0</v>
      </c>
      <c r="AC818">
        <v>0</v>
      </c>
      <c r="AD818">
        <v>0</v>
      </c>
      <c r="AE818">
        <v>9.0399999999999991</v>
      </c>
      <c r="AF818">
        <v>0</v>
      </c>
      <c r="AG818">
        <v>0</v>
      </c>
      <c r="AH818">
        <v>0</v>
      </c>
      <c r="AI818">
        <v>7.13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6</v>
      </c>
      <c r="AT818">
        <v>4.9000000000000002E-2</v>
      </c>
      <c r="AU818" t="s">
        <v>6</v>
      </c>
      <c r="AV818">
        <v>0</v>
      </c>
      <c r="AW818">
        <v>2</v>
      </c>
      <c r="AX818">
        <v>16690137</v>
      </c>
      <c r="AY818">
        <v>1</v>
      </c>
      <c r="AZ818">
        <v>0</v>
      </c>
      <c r="BA818">
        <v>763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Y818*Source!I327</f>
        <v>0.441</v>
      </c>
      <c r="CY818">
        <f t="shared" si="81"/>
        <v>64.459999999999994</v>
      </c>
      <c r="CZ818">
        <f t="shared" si="82"/>
        <v>9.0399999999999991</v>
      </c>
      <c r="DA818">
        <f t="shared" si="83"/>
        <v>7.13</v>
      </c>
      <c r="DB818">
        <v>0</v>
      </c>
    </row>
    <row r="819" spans="1:106" x14ac:dyDescent="0.2">
      <c r="A819">
        <f>ROW(Source!A327)</f>
        <v>327</v>
      </c>
      <c r="B819">
        <v>16688586</v>
      </c>
      <c r="C819">
        <v>16690130</v>
      </c>
      <c r="D819">
        <v>15170074</v>
      </c>
      <c r="E819">
        <v>1</v>
      </c>
      <c r="F819">
        <v>1</v>
      </c>
      <c r="G819">
        <v>1</v>
      </c>
      <c r="H819">
        <v>3</v>
      </c>
      <c r="I819" t="s">
        <v>1311</v>
      </c>
      <c r="J819" t="s">
        <v>1312</v>
      </c>
      <c r="K819" t="s">
        <v>1313</v>
      </c>
      <c r="L819">
        <v>1355</v>
      </c>
      <c r="N819">
        <v>1010</v>
      </c>
      <c r="O819" t="s">
        <v>250</v>
      </c>
      <c r="P819" t="s">
        <v>250</v>
      </c>
      <c r="Q819">
        <v>100</v>
      </c>
      <c r="W819">
        <v>0</v>
      </c>
      <c r="X819">
        <v>1794244060</v>
      </c>
      <c r="Y819">
        <v>1.4E-2</v>
      </c>
      <c r="AA819">
        <v>613.17999999999995</v>
      </c>
      <c r="AB819">
        <v>0</v>
      </c>
      <c r="AC819">
        <v>0</v>
      </c>
      <c r="AD819">
        <v>0</v>
      </c>
      <c r="AE819">
        <v>86</v>
      </c>
      <c r="AF819">
        <v>0</v>
      </c>
      <c r="AG819">
        <v>0</v>
      </c>
      <c r="AH819">
        <v>0</v>
      </c>
      <c r="AI819">
        <v>7.13</v>
      </c>
      <c r="AJ819">
        <v>1</v>
      </c>
      <c r="AK819">
        <v>1</v>
      </c>
      <c r="AL819">
        <v>1</v>
      </c>
      <c r="AN819">
        <v>0</v>
      </c>
      <c r="AO819">
        <v>1</v>
      </c>
      <c r="AP819">
        <v>0</v>
      </c>
      <c r="AQ819">
        <v>0</v>
      </c>
      <c r="AR819">
        <v>0</v>
      </c>
      <c r="AS819" t="s">
        <v>6</v>
      </c>
      <c r="AT819">
        <v>1.4E-2</v>
      </c>
      <c r="AU819" t="s">
        <v>6</v>
      </c>
      <c r="AV819">
        <v>0</v>
      </c>
      <c r="AW819">
        <v>2</v>
      </c>
      <c r="AX819">
        <v>16690138</v>
      </c>
      <c r="AY819">
        <v>1</v>
      </c>
      <c r="AZ819">
        <v>0</v>
      </c>
      <c r="BA819">
        <v>764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Y819*Source!I327</f>
        <v>0.126</v>
      </c>
      <c r="CY819">
        <f t="shared" si="81"/>
        <v>613.17999999999995</v>
      </c>
      <c r="CZ819">
        <f t="shared" si="82"/>
        <v>86</v>
      </c>
      <c r="DA819">
        <f t="shared" si="83"/>
        <v>7.13</v>
      </c>
      <c r="DB819">
        <v>0</v>
      </c>
    </row>
    <row r="820" spans="1:106" x14ac:dyDescent="0.2">
      <c r="A820">
        <f>ROW(Source!A327)</f>
        <v>327</v>
      </c>
      <c r="B820">
        <v>16688586</v>
      </c>
      <c r="C820">
        <v>16690130</v>
      </c>
      <c r="D820">
        <v>15170994</v>
      </c>
      <c r="E820">
        <v>1</v>
      </c>
      <c r="F820">
        <v>1</v>
      </c>
      <c r="G820">
        <v>1</v>
      </c>
      <c r="H820">
        <v>3</v>
      </c>
      <c r="I820" t="s">
        <v>1314</v>
      </c>
      <c r="J820" t="s">
        <v>1315</v>
      </c>
      <c r="K820" t="s">
        <v>1316</v>
      </c>
      <c r="L820">
        <v>1346</v>
      </c>
      <c r="N820">
        <v>1009</v>
      </c>
      <c r="O820" t="s">
        <v>90</v>
      </c>
      <c r="P820" t="s">
        <v>90</v>
      </c>
      <c r="Q820">
        <v>1</v>
      </c>
      <c r="W820">
        <v>0</v>
      </c>
      <c r="X820">
        <v>-856710481</v>
      </c>
      <c r="Y820">
        <v>1E-3</v>
      </c>
      <c r="AA820">
        <v>948.65</v>
      </c>
      <c r="AB820">
        <v>0</v>
      </c>
      <c r="AC820">
        <v>0</v>
      </c>
      <c r="AD820">
        <v>0</v>
      </c>
      <c r="AE820">
        <v>133.05000000000001</v>
      </c>
      <c r="AF820">
        <v>0</v>
      </c>
      <c r="AG820">
        <v>0</v>
      </c>
      <c r="AH820">
        <v>0</v>
      </c>
      <c r="AI820">
        <v>7.13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6</v>
      </c>
      <c r="AT820">
        <v>1E-3</v>
      </c>
      <c r="AU820" t="s">
        <v>6</v>
      </c>
      <c r="AV820">
        <v>0</v>
      </c>
      <c r="AW820">
        <v>2</v>
      </c>
      <c r="AX820">
        <v>16690139</v>
      </c>
      <c r="AY820">
        <v>1</v>
      </c>
      <c r="AZ820">
        <v>0</v>
      </c>
      <c r="BA820">
        <v>765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Y820*Source!I327</f>
        <v>9.0000000000000011E-3</v>
      </c>
      <c r="CY820">
        <f t="shared" si="81"/>
        <v>948.65</v>
      </c>
      <c r="CZ820">
        <f t="shared" si="82"/>
        <v>133.05000000000001</v>
      </c>
      <c r="DA820">
        <f t="shared" si="83"/>
        <v>7.13</v>
      </c>
      <c r="DB820">
        <v>0</v>
      </c>
    </row>
    <row r="821" spans="1:106" x14ac:dyDescent="0.2">
      <c r="A821">
        <f>ROW(Source!A327)</f>
        <v>327</v>
      </c>
      <c r="B821">
        <v>16688586</v>
      </c>
      <c r="C821">
        <v>16690130</v>
      </c>
      <c r="D821">
        <v>15188647</v>
      </c>
      <c r="E821">
        <v>1</v>
      </c>
      <c r="F821">
        <v>1</v>
      </c>
      <c r="G821">
        <v>1</v>
      </c>
      <c r="H821">
        <v>3</v>
      </c>
      <c r="I821" t="s">
        <v>1317</v>
      </c>
      <c r="J821" t="s">
        <v>1318</v>
      </c>
      <c r="K821" t="s">
        <v>1319</v>
      </c>
      <c r="L821">
        <v>1348</v>
      </c>
      <c r="N821">
        <v>1009</v>
      </c>
      <c r="O821" t="s">
        <v>86</v>
      </c>
      <c r="P821" t="s">
        <v>86</v>
      </c>
      <c r="Q821">
        <v>1000</v>
      </c>
      <c r="W821">
        <v>0</v>
      </c>
      <c r="X821">
        <v>426000481</v>
      </c>
      <c r="Y821">
        <v>1E-3</v>
      </c>
      <c r="AA821">
        <v>81995</v>
      </c>
      <c r="AB821">
        <v>0</v>
      </c>
      <c r="AC821">
        <v>0</v>
      </c>
      <c r="AD821">
        <v>0</v>
      </c>
      <c r="AE821">
        <v>11500</v>
      </c>
      <c r="AF821">
        <v>0</v>
      </c>
      <c r="AG821">
        <v>0</v>
      </c>
      <c r="AH821">
        <v>0</v>
      </c>
      <c r="AI821">
        <v>7.13</v>
      </c>
      <c r="AJ821">
        <v>1</v>
      </c>
      <c r="AK821">
        <v>1</v>
      </c>
      <c r="AL821">
        <v>1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6</v>
      </c>
      <c r="AT821">
        <v>1E-3</v>
      </c>
      <c r="AU821" t="s">
        <v>6</v>
      </c>
      <c r="AV821">
        <v>0</v>
      </c>
      <c r="AW821">
        <v>2</v>
      </c>
      <c r="AX821">
        <v>16690140</v>
      </c>
      <c r="AY821">
        <v>1</v>
      </c>
      <c r="AZ821">
        <v>0</v>
      </c>
      <c r="BA821">
        <v>766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Y821*Source!I327</f>
        <v>9.0000000000000011E-3</v>
      </c>
      <c r="CY821">
        <f t="shared" si="81"/>
        <v>81995</v>
      </c>
      <c r="CZ821">
        <f t="shared" si="82"/>
        <v>11500</v>
      </c>
      <c r="DA821">
        <f t="shared" si="83"/>
        <v>7.13</v>
      </c>
      <c r="DB821">
        <v>0</v>
      </c>
    </row>
    <row r="822" spans="1:106" x14ac:dyDescent="0.2">
      <c r="A822">
        <f>ROW(Source!A327)</f>
        <v>327</v>
      </c>
      <c r="B822">
        <v>16688586</v>
      </c>
      <c r="C822">
        <v>16690130</v>
      </c>
      <c r="D822">
        <v>15203834</v>
      </c>
      <c r="E822">
        <v>1</v>
      </c>
      <c r="F822">
        <v>1</v>
      </c>
      <c r="G822">
        <v>1</v>
      </c>
      <c r="H822">
        <v>3</v>
      </c>
      <c r="I822" t="s">
        <v>1320</v>
      </c>
      <c r="J822" t="s">
        <v>1321</v>
      </c>
      <c r="K822" t="s">
        <v>1322</v>
      </c>
      <c r="L822">
        <v>1346</v>
      </c>
      <c r="N822">
        <v>1009</v>
      </c>
      <c r="O822" t="s">
        <v>90</v>
      </c>
      <c r="P822" t="s">
        <v>90</v>
      </c>
      <c r="Q822">
        <v>1</v>
      </c>
      <c r="W822">
        <v>0</v>
      </c>
      <c r="X822">
        <v>210558753</v>
      </c>
      <c r="Y822">
        <v>3.5999999999999997E-2</v>
      </c>
      <c r="AA822">
        <v>203.92</v>
      </c>
      <c r="AB822">
        <v>0</v>
      </c>
      <c r="AC822">
        <v>0</v>
      </c>
      <c r="AD822">
        <v>0</v>
      </c>
      <c r="AE822">
        <v>28.6</v>
      </c>
      <c r="AF822">
        <v>0</v>
      </c>
      <c r="AG822">
        <v>0</v>
      </c>
      <c r="AH822">
        <v>0</v>
      </c>
      <c r="AI822">
        <v>7.13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6</v>
      </c>
      <c r="AT822">
        <v>3.5999999999999997E-2</v>
      </c>
      <c r="AU822" t="s">
        <v>6</v>
      </c>
      <c r="AV822">
        <v>0</v>
      </c>
      <c r="AW822">
        <v>2</v>
      </c>
      <c r="AX822">
        <v>16690141</v>
      </c>
      <c r="AY822">
        <v>1</v>
      </c>
      <c r="AZ822">
        <v>0</v>
      </c>
      <c r="BA822">
        <v>767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Y822*Source!I327</f>
        <v>0.32399999999999995</v>
      </c>
      <c r="CY822">
        <f t="shared" si="81"/>
        <v>203.92</v>
      </c>
      <c r="CZ822">
        <f t="shared" si="82"/>
        <v>28.6</v>
      </c>
      <c r="DA822">
        <f t="shared" si="83"/>
        <v>7.13</v>
      </c>
      <c r="DB822">
        <v>0</v>
      </c>
    </row>
    <row r="823" spans="1:106" x14ac:dyDescent="0.2">
      <c r="A823">
        <f>ROW(Source!A327)</f>
        <v>327</v>
      </c>
      <c r="B823">
        <v>16688586</v>
      </c>
      <c r="C823">
        <v>16690130</v>
      </c>
      <c r="D823">
        <v>15203987</v>
      </c>
      <c r="E823">
        <v>1</v>
      </c>
      <c r="F823">
        <v>1</v>
      </c>
      <c r="G823">
        <v>1</v>
      </c>
      <c r="H823">
        <v>3</v>
      </c>
      <c r="I823" t="s">
        <v>1323</v>
      </c>
      <c r="J823" t="s">
        <v>1324</v>
      </c>
      <c r="K823" t="s">
        <v>1325</v>
      </c>
      <c r="L823">
        <v>1346</v>
      </c>
      <c r="N823">
        <v>1009</v>
      </c>
      <c r="O823" t="s">
        <v>90</v>
      </c>
      <c r="P823" t="s">
        <v>90</v>
      </c>
      <c r="Q823">
        <v>1</v>
      </c>
      <c r="W823">
        <v>0</v>
      </c>
      <c r="X823">
        <v>-1274984028</v>
      </c>
      <c r="Y823">
        <v>6.0000000000000001E-3</v>
      </c>
      <c r="AA823">
        <v>254.04</v>
      </c>
      <c r="AB823">
        <v>0</v>
      </c>
      <c r="AC823">
        <v>0</v>
      </c>
      <c r="AD823">
        <v>0</v>
      </c>
      <c r="AE823">
        <v>35.630000000000003</v>
      </c>
      <c r="AF823">
        <v>0</v>
      </c>
      <c r="AG823">
        <v>0</v>
      </c>
      <c r="AH823">
        <v>0</v>
      </c>
      <c r="AI823">
        <v>7.13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6</v>
      </c>
      <c r="AT823">
        <v>6.0000000000000001E-3</v>
      </c>
      <c r="AU823" t="s">
        <v>6</v>
      </c>
      <c r="AV823">
        <v>0</v>
      </c>
      <c r="AW823">
        <v>2</v>
      </c>
      <c r="AX823">
        <v>16690142</v>
      </c>
      <c r="AY823">
        <v>1</v>
      </c>
      <c r="AZ823">
        <v>0</v>
      </c>
      <c r="BA823">
        <v>768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Y823*Source!I327</f>
        <v>5.3999999999999999E-2</v>
      </c>
      <c r="CY823">
        <f t="shared" si="81"/>
        <v>254.04</v>
      </c>
      <c r="CZ823">
        <f t="shared" si="82"/>
        <v>35.630000000000003</v>
      </c>
      <c r="DA823">
        <f t="shared" si="83"/>
        <v>7.13</v>
      </c>
      <c r="DB823">
        <v>0</v>
      </c>
    </row>
    <row r="824" spans="1:106" x14ac:dyDescent="0.2">
      <c r="A824">
        <f>ROW(Source!A327)</f>
        <v>327</v>
      </c>
      <c r="B824">
        <v>16688586</v>
      </c>
      <c r="C824">
        <v>16690130</v>
      </c>
      <c r="D824">
        <v>15217463</v>
      </c>
      <c r="E824">
        <v>1</v>
      </c>
      <c r="F824">
        <v>1</v>
      </c>
      <c r="G824">
        <v>1</v>
      </c>
      <c r="H824">
        <v>3</v>
      </c>
      <c r="I824" t="s">
        <v>1326</v>
      </c>
      <c r="J824" t="s">
        <v>1327</v>
      </c>
      <c r="K824" t="s">
        <v>1328</v>
      </c>
      <c r="L824">
        <v>1358</v>
      </c>
      <c r="N824">
        <v>1010</v>
      </c>
      <c r="O824" t="s">
        <v>538</v>
      </c>
      <c r="P824" t="s">
        <v>538</v>
      </c>
      <c r="Q824">
        <v>10</v>
      </c>
      <c r="W824">
        <v>0</v>
      </c>
      <c r="X824">
        <v>1386890308</v>
      </c>
      <c r="Y824">
        <v>0.1</v>
      </c>
      <c r="AA824">
        <v>278.07</v>
      </c>
      <c r="AB824">
        <v>0</v>
      </c>
      <c r="AC824">
        <v>0</v>
      </c>
      <c r="AD824">
        <v>0</v>
      </c>
      <c r="AE824">
        <v>39</v>
      </c>
      <c r="AF824">
        <v>0</v>
      </c>
      <c r="AG824">
        <v>0</v>
      </c>
      <c r="AH824">
        <v>0</v>
      </c>
      <c r="AI824">
        <v>7.13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6</v>
      </c>
      <c r="AT824">
        <v>0.1</v>
      </c>
      <c r="AU824" t="s">
        <v>6</v>
      </c>
      <c r="AV824">
        <v>0</v>
      </c>
      <c r="AW824">
        <v>2</v>
      </c>
      <c r="AX824">
        <v>16690143</v>
      </c>
      <c r="AY824">
        <v>1</v>
      </c>
      <c r="AZ824">
        <v>0</v>
      </c>
      <c r="BA824">
        <v>769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Y824*Source!I327</f>
        <v>0.9</v>
      </c>
      <c r="CY824">
        <f t="shared" si="81"/>
        <v>278.07</v>
      </c>
      <c r="CZ824">
        <f t="shared" si="82"/>
        <v>39</v>
      </c>
      <c r="DA824">
        <f t="shared" si="83"/>
        <v>7.13</v>
      </c>
      <c r="DB824">
        <v>0</v>
      </c>
    </row>
    <row r="825" spans="1:106" x14ac:dyDescent="0.2">
      <c r="A825">
        <f>ROW(Source!A327)</f>
        <v>327</v>
      </c>
      <c r="B825">
        <v>16688586</v>
      </c>
      <c r="C825">
        <v>16690130</v>
      </c>
      <c r="D825">
        <v>15238775</v>
      </c>
      <c r="E825">
        <v>1</v>
      </c>
      <c r="F825">
        <v>1</v>
      </c>
      <c r="G825">
        <v>1</v>
      </c>
      <c r="H825">
        <v>3</v>
      </c>
      <c r="I825" t="s">
        <v>591</v>
      </c>
      <c r="J825" t="s">
        <v>593</v>
      </c>
      <c r="K825" t="s">
        <v>592</v>
      </c>
      <c r="L825">
        <v>1354</v>
      </c>
      <c r="N825">
        <v>1010</v>
      </c>
      <c r="O825" t="s">
        <v>268</v>
      </c>
      <c r="P825" t="s">
        <v>268</v>
      </c>
      <c r="Q825">
        <v>1</v>
      </c>
      <c r="W825">
        <v>0</v>
      </c>
      <c r="X825">
        <v>-223702898</v>
      </c>
      <c r="Y825">
        <v>0.111111</v>
      </c>
      <c r="AA825">
        <v>1017.02</v>
      </c>
      <c r="AB825">
        <v>0</v>
      </c>
      <c r="AC825">
        <v>0</v>
      </c>
      <c r="AD825">
        <v>0</v>
      </c>
      <c r="AE825">
        <v>142.63999999999999</v>
      </c>
      <c r="AF825">
        <v>0</v>
      </c>
      <c r="AG825">
        <v>0</v>
      </c>
      <c r="AH825">
        <v>0</v>
      </c>
      <c r="AI825">
        <v>7.13</v>
      </c>
      <c r="AJ825">
        <v>1</v>
      </c>
      <c r="AK825">
        <v>1</v>
      </c>
      <c r="AL825">
        <v>1</v>
      </c>
      <c r="AN825">
        <v>0</v>
      </c>
      <c r="AO825">
        <v>0</v>
      </c>
      <c r="AP825">
        <v>0</v>
      </c>
      <c r="AQ825">
        <v>0</v>
      </c>
      <c r="AR825">
        <v>0</v>
      </c>
      <c r="AS825" t="s">
        <v>6</v>
      </c>
      <c r="AT825">
        <v>0.111111</v>
      </c>
      <c r="AU825" t="s">
        <v>6</v>
      </c>
      <c r="AV825">
        <v>0</v>
      </c>
      <c r="AW825">
        <v>1</v>
      </c>
      <c r="AX825">
        <v>-1</v>
      </c>
      <c r="AY825">
        <v>0</v>
      </c>
      <c r="AZ825">
        <v>0</v>
      </c>
      <c r="BA825" t="s">
        <v>6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Y825*Source!I327</f>
        <v>0.99999899999999997</v>
      </c>
      <c r="CY825">
        <f t="shared" si="81"/>
        <v>1017.02</v>
      </c>
      <c r="CZ825">
        <f t="shared" si="82"/>
        <v>142.63999999999999</v>
      </c>
      <c r="DA825">
        <f t="shared" si="83"/>
        <v>7.13</v>
      </c>
      <c r="DB825">
        <v>0</v>
      </c>
    </row>
    <row r="826" spans="1:106" x14ac:dyDescent="0.2">
      <c r="A826">
        <f>ROW(Source!A327)</f>
        <v>327</v>
      </c>
      <c r="B826">
        <v>16688586</v>
      </c>
      <c r="C826">
        <v>16690130</v>
      </c>
      <c r="D826">
        <v>15238946</v>
      </c>
      <c r="E826">
        <v>1</v>
      </c>
      <c r="F826">
        <v>1</v>
      </c>
      <c r="G826">
        <v>1</v>
      </c>
      <c r="H826">
        <v>3</v>
      </c>
      <c r="I826" t="s">
        <v>587</v>
      </c>
      <c r="J826" t="s">
        <v>589</v>
      </c>
      <c r="K826" t="s">
        <v>588</v>
      </c>
      <c r="L826">
        <v>1354</v>
      </c>
      <c r="N826">
        <v>1010</v>
      </c>
      <c r="O826" t="s">
        <v>268</v>
      </c>
      <c r="P826" t="s">
        <v>268</v>
      </c>
      <c r="Q826">
        <v>1</v>
      </c>
      <c r="W826">
        <v>0</v>
      </c>
      <c r="X826">
        <v>337523617</v>
      </c>
      <c r="Y826">
        <v>0.111111</v>
      </c>
      <c r="AA826">
        <v>524.98</v>
      </c>
      <c r="AB826">
        <v>0</v>
      </c>
      <c r="AC826">
        <v>0</v>
      </c>
      <c r="AD826">
        <v>0</v>
      </c>
      <c r="AE826">
        <v>73.63</v>
      </c>
      <c r="AF826">
        <v>0</v>
      </c>
      <c r="AG826">
        <v>0</v>
      </c>
      <c r="AH826">
        <v>0</v>
      </c>
      <c r="AI826">
        <v>7.13</v>
      </c>
      <c r="AJ826">
        <v>1</v>
      </c>
      <c r="AK826">
        <v>1</v>
      </c>
      <c r="AL826">
        <v>1</v>
      </c>
      <c r="AN826">
        <v>0</v>
      </c>
      <c r="AO826">
        <v>0</v>
      </c>
      <c r="AP826">
        <v>0</v>
      </c>
      <c r="AQ826">
        <v>0</v>
      </c>
      <c r="AR826">
        <v>0</v>
      </c>
      <c r="AS826" t="s">
        <v>6</v>
      </c>
      <c r="AT826">
        <v>0.111111</v>
      </c>
      <c r="AU826" t="s">
        <v>6</v>
      </c>
      <c r="AV826">
        <v>0</v>
      </c>
      <c r="AW826">
        <v>1</v>
      </c>
      <c r="AX826">
        <v>-1</v>
      </c>
      <c r="AY826">
        <v>0</v>
      </c>
      <c r="AZ826">
        <v>0</v>
      </c>
      <c r="BA826" t="s">
        <v>6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Y826*Source!I327</f>
        <v>0.99999899999999997</v>
      </c>
      <c r="CY826">
        <f t="shared" si="81"/>
        <v>524.98</v>
      </c>
      <c r="CZ826">
        <f t="shared" si="82"/>
        <v>73.63</v>
      </c>
      <c r="DA826">
        <f t="shared" si="83"/>
        <v>7.13</v>
      </c>
      <c r="DB826">
        <v>0</v>
      </c>
    </row>
    <row r="827" spans="1:106" x14ac:dyDescent="0.2">
      <c r="A827">
        <f>ROW(Source!A327)</f>
        <v>327</v>
      </c>
      <c r="B827">
        <v>16688586</v>
      </c>
      <c r="C827">
        <v>16690130</v>
      </c>
      <c r="D827">
        <v>15238947</v>
      </c>
      <c r="E827">
        <v>1</v>
      </c>
      <c r="F827">
        <v>1</v>
      </c>
      <c r="G827">
        <v>1</v>
      </c>
      <c r="H827">
        <v>3</v>
      </c>
      <c r="I827" t="s">
        <v>583</v>
      </c>
      <c r="J827" t="s">
        <v>585</v>
      </c>
      <c r="K827" t="s">
        <v>584</v>
      </c>
      <c r="L827">
        <v>1354</v>
      </c>
      <c r="N827">
        <v>1010</v>
      </c>
      <c r="O827" t="s">
        <v>268</v>
      </c>
      <c r="P827" t="s">
        <v>268</v>
      </c>
      <c r="Q827">
        <v>1</v>
      </c>
      <c r="W827">
        <v>0</v>
      </c>
      <c r="X827">
        <v>-1419872628</v>
      </c>
      <c r="Y827">
        <v>0.77777799999999997</v>
      </c>
      <c r="AA827">
        <v>474</v>
      </c>
      <c r="AB827">
        <v>0</v>
      </c>
      <c r="AC827">
        <v>0</v>
      </c>
      <c r="AD827">
        <v>0</v>
      </c>
      <c r="AE827">
        <v>66.48</v>
      </c>
      <c r="AF827">
        <v>0</v>
      </c>
      <c r="AG827">
        <v>0</v>
      </c>
      <c r="AH827">
        <v>0</v>
      </c>
      <c r="AI827">
        <v>7.13</v>
      </c>
      <c r="AJ827">
        <v>1</v>
      </c>
      <c r="AK827">
        <v>1</v>
      </c>
      <c r="AL827">
        <v>1</v>
      </c>
      <c r="AN827">
        <v>0</v>
      </c>
      <c r="AO827">
        <v>0</v>
      </c>
      <c r="AP827">
        <v>0</v>
      </c>
      <c r="AQ827">
        <v>0</v>
      </c>
      <c r="AR827">
        <v>0</v>
      </c>
      <c r="AS827" t="s">
        <v>6</v>
      </c>
      <c r="AT827">
        <v>0.77777799999999997</v>
      </c>
      <c r="AU827" t="s">
        <v>6</v>
      </c>
      <c r="AV827">
        <v>0</v>
      </c>
      <c r="AW827">
        <v>1</v>
      </c>
      <c r="AX827">
        <v>-1</v>
      </c>
      <c r="AY827">
        <v>0</v>
      </c>
      <c r="AZ827">
        <v>0</v>
      </c>
      <c r="BA827" t="s">
        <v>6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Y827*Source!I327</f>
        <v>7.0000019999999994</v>
      </c>
      <c r="CY827">
        <f t="shared" si="81"/>
        <v>474</v>
      </c>
      <c r="CZ827">
        <f t="shared" si="82"/>
        <v>66.48</v>
      </c>
      <c r="DA827">
        <f t="shared" si="83"/>
        <v>7.13</v>
      </c>
      <c r="DB827">
        <v>0</v>
      </c>
    </row>
    <row r="828" spans="1:106" x14ac:dyDescent="0.2">
      <c r="A828">
        <f>ROW(Source!A327)</f>
        <v>327</v>
      </c>
      <c r="B828">
        <v>16688586</v>
      </c>
      <c r="C828">
        <v>16690130</v>
      </c>
      <c r="D828">
        <v>15164559</v>
      </c>
      <c r="E828">
        <v>17</v>
      </c>
      <c r="F828">
        <v>1</v>
      </c>
      <c r="G828">
        <v>1</v>
      </c>
      <c r="H828">
        <v>3</v>
      </c>
      <c r="I828" t="s">
        <v>1299</v>
      </c>
      <c r="J828" t="s">
        <v>6</v>
      </c>
      <c r="K828" t="s">
        <v>1300</v>
      </c>
      <c r="L828">
        <v>1374</v>
      </c>
      <c r="N828">
        <v>1013</v>
      </c>
      <c r="O828" t="s">
        <v>1301</v>
      </c>
      <c r="P828" t="s">
        <v>1301</v>
      </c>
      <c r="Q828">
        <v>1</v>
      </c>
      <c r="W828">
        <v>0</v>
      </c>
      <c r="X828">
        <v>-1731369543</v>
      </c>
      <c r="Y828">
        <v>0.3</v>
      </c>
      <c r="AA828">
        <v>1</v>
      </c>
      <c r="AB828">
        <v>0</v>
      </c>
      <c r="AC828">
        <v>0</v>
      </c>
      <c r="AD828">
        <v>0</v>
      </c>
      <c r="AE828">
        <v>1</v>
      </c>
      <c r="AF828">
        <v>0</v>
      </c>
      <c r="AG828">
        <v>0</v>
      </c>
      <c r="AH828">
        <v>0</v>
      </c>
      <c r="AI828">
        <v>1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6</v>
      </c>
      <c r="AT828">
        <v>0.3</v>
      </c>
      <c r="AU828" t="s">
        <v>6</v>
      </c>
      <c r="AV828">
        <v>0</v>
      </c>
      <c r="AW828">
        <v>2</v>
      </c>
      <c r="AX828">
        <v>16690144</v>
      </c>
      <c r="AY828">
        <v>1</v>
      </c>
      <c r="AZ828">
        <v>0</v>
      </c>
      <c r="BA828">
        <v>770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Y828*Source!I327</f>
        <v>2.6999999999999997</v>
      </c>
      <c r="CY828">
        <f t="shared" si="81"/>
        <v>1</v>
      </c>
      <c r="CZ828">
        <f t="shared" si="82"/>
        <v>1</v>
      </c>
      <c r="DA828">
        <f t="shared" si="83"/>
        <v>1</v>
      </c>
      <c r="DB828">
        <v>0</v>
      </c>
    </row>
    <row r="829" spans="1:106" x14ac:dyDescent="0.2">
      <c r="A829">
        <f>ROW(Source!A334)</f>
        <v>334</v>
      </c>
      <c r="B829">
        <v>16688585</v>
      </c>
      <c r="C829">
        <v>16691454</v>
      </c>
      <c r="D829">
        <v>15446300</v>
      </c>
      <c r="E829">
        <v>1</v>
      </c>
      <c r="F829">
        <v>1</v>
      </c>
      <c r="G829">
        <v>1</v>
      </c>
      <c r="H829">
        <v>1</v>
      </c>
      <c r="I829" t="s">
        <v>1170</v>
      </c>
      <c r="J829" t="s">
        <v>6</v>
      </c>
      <c r="K829" t="s">
        <v>1171</v>
      </c>
      <c r="L829">
        <v>1191</v>
      </c>
      <c r="N829">
        <v>1013</v>
      </c>
      <c r="O829" t="s">
        <v>1090</v>
      </c>
      <c r="P829" t="s">
        <v>1090</v>
      </c>
      <c r="Q829">
        <v>1</v>
      </c>
      <c r="W829">
        <v>0</v>
      </c>
      <c r="X829">
        <v>912892513</v>
      </c>
      <c r="Y829">
        <v>1.1200000000000001</v>
      </c>
      <c r="AA829">
        <v>0</v>
      </c>
      <c r="AB829">
        <v>0</v>
      </c>
      <c r="AC829">
        <v>0</v>
      </c>
      <c r="AD829">
        <v>9.92</v>
      </c>
      <c r="AE829">
        <v>0</v>
      </c>
      <c r="AF829">
        <v>0</v>
      </c>
      <c r="AG829">
        <v>0</v>
      </c>
      <c r="AH829">
        <v>9.92</v>
      </c>
      <c r="AI829">
        <v>1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6</v>
      </c>
      <c r="AT829">
        <v>1.1200000000000001</v>
      </c>
      <c r="AU829" t="s">
        <v>6</v>
      </c>
      <c r="AV829">
        <v>1</v>
      </c>
      <c r="AW829">
        <v>2</v>
      </c>
      <c r="AX829">
        <v>16691458</v>
      </c>
      <c r="AY829">
        <v>1</v>
      </c>
      <c r="AZ829">
        <v>0</v>
      </c>
      <c r="BA829">
        <v>771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Y829*Source!I334</f>
        <v>2.2400000000000002</v>
      </c>
      <c r="CY829">
        <f>AD829</f>
        <v>9.92</v>
      </c>
      <c r="CZ829">
        <f>AH829</f>
        <v>9.92</v>
      </c>
      <c r="DA829">
        <f>AL829</f>
        <v>1</v>
      </c>
      <c r="DB829">
        <v>0</v>
      </c>
    </row>
    <row r="830" spans="1:106" x14ac:dyDescent="0.2">
      <c r="A830">
        <f>ROW(Source!A334)</f>
        <v>334</v>
      </c>
      <c r="B830">
        <v>16688585</v>
      </c>
      <c r="C830">
        <v>16691454</v>
      </c>
      <c r="D830">
        <v>15169942</v>
      </c>
      <c r="E830">
        <v>1</v>
      </c>
      <c r="F830">
        <v>1</v>
      </c>
      <c r="G830">
        <v>1</v>
      </c>
      <c r="H830">
        <v>3</v>
      </c>
      <c r="I830" t="s">
        <v>1293</v>
      </c>
      <c r="J830" t="s">
        <v>1294</v>
      </c>
      <c r="K830" t="s">
        <v>1295</v>
      </c>
      <c r="L830">
        <v>1346</v>
      </c>
      <c r="N830">
        <v>1009</v>
      </c>
      <c r="O830" t="s">
        <v>90</v>
      </c>
      <c r="P830" t="s">
        <v>90</v>
      </c>
      <c r="Q830">
        <v>1</v>
      </c>
      <c r="W830">
        <v>0</v>
      </c>
      <c r="X830">
        <v>103900845</v>
      </c>
      <c r="Y830">
        <v>0.02</v>
      </c>
      <c r="AA830">
        <v>9.0399999999999991</v>
      </c>
      <c r="AB830">
        <v>0</v>
      </c>
      <c r="AC830">
        <v>0</v>
      </c>
      <c r="AD830">
        <v>0</v>
      </c>
      <c r="AE830">
        <v>9.0399999999999991</v>
      </c>
      <c r="AF830">
        <v>0</v>
      </c>
      <c r="AG830">
        <v>0</v>
      </c>
      <c r="AH830">
        <v>0</v>
      </c>
      <c r="AI830">
        <v>1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6</v>
      </c>
      <c r="AT830">
        <v>0.02</v>
      </c>
      <c r="AU830" t="s">
        <v>6</v>
      </c>
      <c r="AV830">
        <v>0</v>
      </c>
      <c r="AW830">
        <v>2</v>
      </c>
      <c r="AX830">
        <v>16691459</v>
      </c>
      <c r="AY830">
        <v>1</v>
      </c>
      <c r="AZ830">
        <v>0</v>
      </c>
      <c r="BA830">
        <v>772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Y830*Source!I334</f>
        <v>0.04</v>
      </c>
      <c r="CY830">
        <f>AA830</f>
        <v>9.0399999999999991</v>
      </c>
      <c r="CZ830">
        <f>AE830</f>
        <v>9.0399999999999991</v>
      </c>
      <c r="DA830">
        <f>AI830</f>
        <v>1</v>
      </c>
      <c r="DB830">
        <v>0</v>
      </c>
    </row>
    <row r="831" spans="1:106" x14ac:dyDescent="0.2">
      <c r="A831">
        <f>ROW(Source!A334)</f>
        <v>334</v>
      </c>
      <c r="B831">
        <v>16688585</v>
      </c>
      <c r="C831">
        <v>16691454</v>
      </c>
      <c r="D831">
        <v>15238949</v>
      </c>
      <c r="E831">
        <v>1</v>
      </c>
      <c r="F831">
        <v>1</v>
      </c>
      <c r="G831">
        <v>1</v>
      </c>
      <c r="H831">
        <v>3</v>
      </c>
      <c r="I831" t="s">
        <v>599</v>
      </c>
      <c r="J831" t="s">
        <v>601</v>
      </c>
      <c r="K831" t="s">
        <v>600</v>
      </c>
      <c r="L831">
        <v>1354</v>
      </c>
      <c r="N831">
        <v>1010</v>
      </c>
      <c r="O831" t="s">
        <v>268</v>
      </c>
      <c r="P831" t="s">
        <v>268</v>
      </c>
      <c r="Q831">
        <v>1</v>
      </c>
      <c r="W831">
        <v>0</v>
      </c>
      <c r="X831">
        <v>1015754864</v>
      </c>
      <c r="Y831">
        <v>1</v>
      </c>
      <c r="AA831">
        <v>76.89</v>
      </c>
      <c r="AB831">
        <v>0</v>
      </c>
      <c r="AC831">
        <v>0</v>
      </c>
      <c r="AD831">
        <v>0</v>
      </c>
      <c r="AE831">
        <v>76.89</v>
      </c>
      <c r="AF831">
        <v>0</v>
      </c>
      <c r="AG831">
        <v>0</v>
      </c>
      <c r="AH831">
        <v>0</v>
      </c>
      <c r="AI831">
        <v>1</v>
      </c>
      <c r="AJ831">
        <v>1</v>
      </c>
      <c r="AK831">
        <v>1</v>
      </c>
      <c r="AL831">
        <v>1</v>
      </c>
      <c r="AN831">
        <v>0</v>
      </c>
      <c r="AO831">
        <v>0</v>
      </c>
      <c r="AP831">
        <v>0</v>
      </c>
      <c r="AQ831">
        <v>0</v>
      </c>
      <c r="AR831">
        <v>0</v>
      </c>
      <c r="AS831" t="s">
        <v>6</v>
      </c>
      <c r="AT831">
        <v>1</v>
      </c>
      <c r="AU831" t="s">
        <v>6</v>
      </c>
      <c r="AV831">
        <v>0</v>
      </c>
      <c r="AW831">
        <v>1</v>
      </c>
      <c r="AX831">
        <v>-1</v>
      </c>
      <c r="AY831">
        <v>0</v>
      </c>
      <c r="AZ831">
        <v>0</v>
      </c>
      <c r="BA831" t="s">
        <v>6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Y831*Source!I334</f>
        <v>2</v>
      </c>
      <c r="CY831">
        <f>AA831</f>
        <v>76.89</v>
      </c>
      <c r="CZ831">
        <f>AE831</f>
        <v>76.89</v>
      </c>
      <c r="DA831">
        <f>AI831</f>
        <v>1</v>
      </c>
      <c r="DB831">
        <v>0</v>
      </c>
    </row>
    <row r="832" spans="1:106" x14ac:dyDescent="0.2">
      <c r="A832">
        <f>ROW(Source!A334)</f>
        <v>334</v>
      </c>
      <c r="B832">
        <v>16688585</v>
      </c>
      <c r="C832">
        <v>16691454</v>
      </c>
      <c r="D832">
        <v>15164559</v>
      </c>
      <c r="E832">
        <v>17</v>
      </c>
      <c r="F832">
        <v>1</v>
      </c>
      <c r="G832">
        <v>1</v>
      </c>
      <c r="H832">
        <v>3</v>
      </c>
      <c r="I832" t="s">
        <v>1299</v>
      </c>
      <c r="J832" t="s">
        <v>6</v>
      </c>
      <c r="K832" t="s">
        <v>1300</v>
      </c>
      <c r="L832">
        <v>1374</v>
      </c>
      <c r="N832">
        <v>1013</v>
      </c>
      <c r="O832" t="s">
        <v>1301</v>
      </c>
      <c r="P832" t="s">
        <v>1301</v>
      </c>
      <c r="Q832">
        <v>1</v>
      </c>
      <c r="W832">
        <v>0</v>
      </c>
      <c r="X832">
        <v>-1731369543</v>
      </c>
      <c r="Y832">
        <v>0.22</v>
      </c>
      <c r="AA832">
        <v>1</v>
      </c>
      <c r="AB832">
        <v>0</v>
      </c>
      <c r="AC832">
        <v>0</v>
      </c>
      <c r="AD832">
        <v>0</v>
      </c>
      <c r="AE832">
        <v>1</v>
      </c>
      <c r="AF832">
        <v>0</v>
      </c>
      <c r="AG832">
        <v>0</v>
      </c>
      <c r="AH832">
        <v>0</v>
      </c>
      <c r="AI832">
        <v>1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6</v>
      </c>
      <c r="AT832">
        <v>0.22</v>
      </c>
      <c r="AU832" t="s">
        <v>6</v>
      </c>
      <c r="AV832">
        <v>0</v>
      </c>
      <c r="AW832">
        <v>2</v>
      </c>
      <c r="AX832">
        <v>16691460</v>
      </c>
      <c r="AY832">
        <v>1</v>
      </c>
      <c r="AZ832">
        <v>0</v>
      </c>
      <c r="BA832">
        <v>773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Y832*Source!I334</f>
        <v>0.44</v>
      </c>
      <c r="CY832">
        <f>AA832</f>
        <v>1</v>
      </c>
      <c r="CZ832">
        <f>AE832</f>
        <v>1</v>
      </c>
      <c r="DA832">
        <f>AI832</f>
        <v>1</v>
      </c>
      <c r="DB832">
        <v>0</v>
      </c>
    </row>
    <row r="833" spans="1:106" x14ac:dyDescent="0.2">
      <c r="A833">
        <f>ROW(Source!A335)</f>
        <v>335</v>
      </c>
      <c r="B833">
        <v>16688586</v>
      </c>
      <c r="C833">
        <v>16691454</v>
      </c>
      <c r="D833">
        <v>15446300</v>
      </c>
      <c r="E833">
        <v>1</v>
      </c>
      <c r="F833">
        <v>1</v>
      </c>
      <c r="G833">
        <v>1</v>
      </c>
      <c r="H833">
        <v>1</v>
      </c>
      <c r="I833" t="s">
        <v>1170</v>
      </c>
      <c r="J833" t="s">
        <v>6</v>
      </c>
      <c r="K833" t="s">
        <v>1171</v>
      </c>
      <c r="L833">
        <v>1191</v>
      </c>
      <c r="N833">
        <v>1013</v>
      </c>
      <c r="O833" t="s">
        <v>1090</v>
      </c>
      <c r="P833" t="s">
        <v>1090</v>
      </c>
      <c r="Q833">
        <v>1</v>
      </c>
      <c r="W833">
        <v>0</v>
      </c>
      <c r="X833">
        <v>912892513</v>
      </c>
      <c r="Y833">
        <v>1.1200000000000001</v>
      </c>
      <c r="AA833">
        <v>0</v>
      </c>
      <c r="AB833">
        <v>0</v>
      </c>
      <c r="AC833">
        <v>0</v>
      </c>
      <c r="AD833">
        <v>70.73</v>
      </c>
      <c r="AE833">
        <v>0</v>
      </c>
      <c r="AF833">
        <v>0</v>
      </c>
      <c r="AG833">
        <v>0</v>
      </c>
      <c r="AH833">
        <v>9.92</v>
      </c>
      <c r="AI833">
        <v>1</v>
      </c>
      <c r="AJ833">
        <v>1</v>
      </c>
      <c r="AK833">
        <v>1</v>
      </c>
      <c r="AL833">
        <v>7.13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6</v>
      </c>
      <c r="AT833">
        <v>1.1200000000000001</v>
      </c>
      <c r="AU833" t="s">
        <v>6</v>
      </c>
      <c r="AV833">
        <v>1</v>
      </c>
      <c r="AW833">
        <v>2</v>
      </c>
      <c r="AX833">
        <v>16691458</v>
      </c>
      <c r="AY833">
        <v>1</v>
      </c>
      <c r="AZ833">
        <v>0</v>
      </c>
      <c r="BA833">
        <v>774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Y833*Source!I335</f>
        <v>2.2400000000000002</v>
      </c>
      <c r="CY833">
        <f>AD833</f>
        <v>70.73</v>
      </c>
      <c r="CZ833">
        <f>AH833</f>
        <v>9.92</v>
      </c>
      <c r="DA833">
        <f>AL833</f>
        <v>7.13</v>
      </c>
      <c r="DB833">
        <v>0</v>
      </c>
    </row>
    <row r="834" spans="1:106" x14ac:dyDescent="0.2">
      <c r="A834">
        <f>ROW(Source!A335)</f>
        <v>335</v>
      </c>
      <c r="B834">
        <v>16688586</v>
      </c>
      <c r="C834">
        <v>16691454</v>
      </c>
      <c r="D834">
        <v>15169942</v>
      </c>
      <c r="E834">
        <v>1</v>
      </c>
      <c r="F834">
        <v>1</v>
      </c>
      <c r="G834">
        <v>1</v>
      </c>
      <c r="H834">
        <v>3</v>
      </c>
      <c r="I834" t="s">
        <v>1293</v>
      </c>
      <c r="J834" t="s">
        <v>1294</v>
      </c>
      <c r="K834" t="s">
        <v>1295</v>
      </c>
      <c r="L834">
        <v>1346</v>
      </c>
      <c r="N834">
        <v>1009</v>
      </c>
      <c r="O834" t="s">
        <v>90</v>
      </c>
      <c r="P834" t="s">
        <v>90</v>
      </c>
      <c r="Q834">
        <v>1</v>
      </c>
      <c r="W834">
        <v>0</v>
      </c>
      <c r="X834">
        <v>103900845</v>
      </c>
      <c r="Y834">
        <v>0.02</v>
      </c>
      <c r="AA834">
        <v>64.459999999999994</v>
      </c>
      <c r="AB834">
        <v>0</v>
      </c>
      <c r="AC834">
        <v>0</v>
      </c>
      <c r="AD834">
        <v>0</v>
      </c>
      <c r="AE834">
        <v>9.0399999999999991</v>
      </c>
      <c r="AF834">
        <v>0</v>
      </c>
      <c r="AG834">
        <v>0</v>
      </c>
      <c r="AH834">
        <v>0</v>
      </c>
      <c r="AI834">
        <v>7.13</v>
      </c>
      <c r="AJ834">
        <v>1</v>
      </c>
      <c r="AK834">
        <v>1</v>
      </c>
      <c r="AL834">
        <v>1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6</v>
      </c>
      <c r="AT834">
        <v>0.02</v>
      </c>
      <c r="AU834" t="s">
        <v>6</v>
      </c>
      <c r="AV834">
        <v>0</v>
      </c>
      <c r="AW834">
        <v>2</v>
      </c>
      <c r="AX834">
        <v>16691459</v>
      </c>
      <c r="AY834">
        <v>1</v>
      </c>
      <c r="AZ834">
        <v>0</v>
      </c>
      <c r="BA834">
        <v>775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Y834*Source!I335</f>
        <v>0.04</v>
      </c>
      <c r="CY834">
        <f>AA834</f>
        <v>64.459999999999994</v>
      </c>
      <c r="CZ834">
        <f>AE834</f>
        <v>9.0399999999999991</v>
      </c>
      <c r="DA834">
        <f>AI834</f>
        <v>7.13</v>
      </c>
      <c r="DB834">
        <v>0</v>
      </c>
    </row>
    <row r="835" spans="1:106" x14ac:dyDescent="0.2">
      <c r="A835">
        <f>ROW(Source!A335)</f>
        <v>335</v>
      </c>
      <c r="B835">
        <v>16688586</v>
      </c>
      <c r="C835">
        <v>16691454</v>
      </c>
      <c r="D835">
        <v>15238949</v>
      </c>
      <c r="E835">
        <v>1</v>
      </c>
      <c r="F835">
        <v>1</v>
      </c>
      <c r="G835">
        <v>1</v>
      </c>
      <c r="H835">
        <v>3</v>
      </c>
      <c r="I835" t="s">
        <v>599</v>
      </c>
      <c r="J835" t="s">
        <v>601</v>
      </c>
      <c r="K835" t="s">
        <v>600</v>
      </c>
      <c r="L835">
        <v>1354</v>
      </c>
      <c r="N835">
        <v>1010</v>
      </c>
      <c r="O835" t="s">
        <v>268</v>
      </c>
      <c r="P835" t="s">
        <v>268</v>
      </c>
      <c r="Q835">
        <v>1</v>
      </c>
      <c r="W835">
        <v>0</v>
      </c>
      <c r="X835">
        <v>1015754864</v>
      </c>
      <c r="Y835">
        <v>1</v>
      </c>
      <c r="AA835">
        <v>548.23</v>
      </c>
      <c r="AB835">
        <v>0</v>
      </c>
      <c r="AC835">
        <v>0</v>
      </c>
      <c r="AD835">
        <v>0</v>
      </c>
      <c r="AE835">
        <v>76.89</v>
      </c>
      <c r="AF835">
        <v>0</v>
      </c>
      <c r="AG835">
        <v>0</v>
      </c>
      <c r="AH835">
        <v>0</v>
      </c>
      <c r="AI835">
        <v>7.13</v>
      </c>
      <c r="AJ835">
        <v>1</v>
      </c>
      <c r="AK835">
        <v>1</v>
      </c>
      <c r="AL835">
        <v>1</v>
      </c>
      <c r="AN835">
        <v>0</v>
      </c>
      <c r="AO835">
        <v>0</v>
      </c>
      <c r="AP835">
        <v>0</v>
      </c>
      <c r="AQ835">
        <v>0</v>
      </c>
      <c r="AR835">
        <v>0</v>
      </c>
      <c r="AS835" t="s">
        <v>6</v>
      </c>
      <c r="AT835">
        <v>1</v>
      </c>
      <c r="AU835" t="s">
        <v>6</v>
      </c>
      <c r="AV835">
        <v>0</v>
      </c>
      <c r="AW835">
        <v>1</v>
      </c>
      <c r="AX835">
        <v>-1</v>
      </c>
      <c r="AY835">
        <v>0</v>
      </c>
      <c r="AZ835">
        <v>0</v>
      </c>
      <c r="BA835" t="s">
        <v>6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Y835*Source!I335</f>
        <v>2</v>
      </c>
      <c r="CY835">
        <f>AA835</f>
        <v>548.23</v>
      </c>
      <c r="CZ835">
        <f>AE835</f>
        <v>76.89</v>
      </c>
      <c r="DA835">
        <f>AI835</f>
        <v>7.13</v>
      </c>
      <c r="DB835">
        <v>0</v>
      </c>
    </row>
    <row r="836" spans="1:106" x14ac:dyDescent="0.2">
      <c r="A836">
        <f>ROW(Source!A335)</f>
        <v>335</v>
      </c>
      <c r="B836">
        <v>16688586</v>
      </c>
      <c r="C836">
        <v>16691454</v>
      </c>
      <c r="D836">
        <v>15164559</v>
      </c>
      <c r="E836">
        <v>17</v>
      </c>
      <c r="F836">
        <v>1</v>
      </c>
      <c r="G836">
        <v>1</v>
      </c>
      <c r="H836">
        <v>3</v>
      </c>
      <c r="I836" t="s">
        <v>1299</v>
      </c>
      <c r="J836" t="s">
        <v>6</v>
      </c>
      <c r="K836" t="s">
        <v>1300</v>
      </c>
      <c r="L836">
        <v>1374</v>
      </c>
      <c r="N836">
        <v>1013</v>
      </c>
      <c r="O836" t="s">
        <v>1301</v>
      </c>
      <c r="P836" t="s">
        <v>1301</v>
      </c>
      <c r="Q836">
        <v>1</v>
      </c>
      <c r="W836">
        <v>0</v>
      </c>
      <c r="X836">
        <v>-1731369543</v>
      </c>
      <c r="Y836">
        <v>0.22</v>
      </c>
      <c r="AA836">
        <v>1</v>
      </c>
      <c r="AB836">
        <v>0</v>
      </c>
      <c r="AC836">
        <v>0</v>
      </c>
      <c r="AD836">
        <v>0</v>
      </c>
      <c r="AE836">
        <v>1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1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6</v>
      </c>
      <c r="AT836">
        <v>0.22</v>
      </c>
      <c r="AU836" t="s">
        <v>6</v>
      </c>
      <c r="AV836">
        <v>0</v>
      </c>
      <c r="AW836">
        <v>2</v>
      </c>
      <c r="AX836">
        <v>16691460</v>
      </c>
      <c r="AY836">
        <v>1</v>
      </c>
      <c r="AZ836">
        <v>0</v>
      </c>
      <c r="BA836">
        <v>776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Y836*Source!I335</f>
        <v>0.44</v>
      </c>
      <c r="CY836">
        <f>AA836</f>
        <v>1</v>
      </c>
      <c r="CZ836">
        <f>AE836</f>
        <v>1</v>
      </c>
      <c r="DA836">
        <f>AI836</f>
        <v>1</v>
      </c>
      <c r="DB836">
        <v>0</v>
      </c>
    </row>
    <row r="837" spans="1:106" x14ac:dyDescent="0.2">
      <c r="A837">
        <f>ROW(Source!A372)</f>
        <v>372</v>
      </c>
      <c r="B837">
        <v>16688585</v>
      </c>
      <c r="C837">
        <v>16690230</v>
      </c>
      <c r="D837">
        <v>15885198</v>
      </c>
      <c r="E837">
        <v>1</v>
      </c>
      <c r="F837">
        <v>1</v>
      </c>
      <c r="G837">
        <v>1</v>
      </c>
      <c r="H837">
        <v>1</v>
      </c>
      <c r="I837" t="s">
        <v>1367</v>
      </c>
      <c r="J837" t="s">
        <v>6</v>
      </c>
      <c r="K837" t="s">
        <v>1368</v>
      </c>
      <c r="L837">
        <v>1191</v>
      </c>
      <c r="N837">
        <v>1013</v>
      </c>
      <c r="O837" t="s">
        <v>1090</v>
      </c>
      <c r="P837" t="s">
        <v>1090</v>
      </c>
      <c r="Q837">
        <v>1</v>
      </c>
      <c r="W837">
        <v>0</v>
      </c>
      <c r="X837">
        <v>-1166887252</v>
      </c>
      <c r="Y837">
        <v>0.128</v>
      </c>
      <c r="AA837">
        <v>0</v>
      </c>
      <c r="AB837">
        <v>0</v>
      </c>
      <c r="AC837">
        <v>0</v>
      </c>
      <c r="AD837">
        <v>12.92</v>
      </c>
      <c r="AE837">
        <v>0</v>
      </c>
      <c r="AF837">
        <v>0</v>
      </c>
      <c r="AG837">
        <v>0</v>
      </c>
      <c r="AH837">
        <v>12.92</v>
      </c>
      <c r="AI837">
        <v>1</v>
      </c>
      <c r="AJ837">
        <v>1</v>
      </c>
      <c r="AK837">
        <v>1</v>
      </c>
      <c r="AL837">
        <v>1</v>
      </c>
      <c r="AN837">
        <v>0</v>
      </c>
      <c r="AO837">
        <v>1</v>
      </c>
      <c r="AP837">
        <v>1</v>
      </c>
      <c r="AQ837">
        <v>0</v>
      </c>
      <c r="AR837">
        <v>0</v>
      </c>
      <c r="AS837" t="s">
        <v>6</v>
      </c>
      <c r="AT837">
        <v>0.16</v>
      </c>
      <c r="AU837" t="s">
        <v>31</v>
      </c>
      <c r="AV837">
        <v>1</v>
      </c>
      <c r="AW837">
        <v>2</v>
      </c>
      <c r="AX837">
        <v>16690231</v>
      </c>
      <c r="AY837">
        <v>1</v>
      </c>
      <c r="AZ837">
        <v>0</v>
      </c>
      <c r="BA837">
        <v>777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Y837*Source!I372</f>
        <v>1.4079999999999999</v>
      </c>
      <c r="CY837">
        <f t="shared" ref="CY837:CY854" si="84">AD837</f>
        <v>12.92</v>
      </c>
      <c r="CZ837">
        <f t="shared" ref="CZ837:CZ854" si="85">AH837</f>
        <v>12.92</v>
      </c>
      <c r="DA837">
        <f t="shared" ref="DA837:DA854" si="86">AL837</f>
        <v>1</v>
      </c>
      <c r="DB837">
        <v>0</v>
      </c>
    </row>
    <row r="838" spans="1:106" x14ac:dyDescent="0.2">
      <c r="A838">
        <f>ROW(Source!A372)</f>
        <v>372</v>
      </c>
      <c r="B838">
        <v>16688585</v>
      </c>
      <c r="C838">
        <v>16690230</v>
      </c>
      <c r="D838">
        <v>15884235</v>
      </c>
      <c r="E838">
        <v>1</v>
      </c>
      <c r="F838">
        <v>1</v>
      </c>
      <c r="G838">
        <v>1</v>
      </c>
      <c r="H838">
        <v>1</v>
      </c>
      <c r="I838" t="s">
        <v>1369</v>
      </c>
      <c r="J838" t="s">
        <v>6</v>
      </c>
      <c r="K838" t="s">
        <v>1370</v>
      </c>
      <c r="L838">
        <v>1191</v>
      </c>
      <c r="N838">
        <v>1013</v>
      </c>
      <c r="O838" t="s">
        <v>1090</v>
      </c>
      <c r="P838" t="s">
        <v>1090</v>
      </c>
      <c r="Q838">
        <v>1</v>
      </c>
      <c r="W838">
        <v>0</v>
      </c>
      <c r="X838">
        <v>1776637054</v>
      </c>
      <c r="Y838">
        <v>0.128</v>
      </c>
      <c r="AA838">
        <v>0</v>
      </c>
      <c r="AB838">
        <v>0</v>
      </c>
      <c r="AC838">
        <v>0</v>
      </c>
      <c r="AD838">
        <v>12.69</v>
      </c>
      <c r="AE838">
        <v>0</v>
      </c>
      <c r="AF838">
        <v>0</v>
      </c>
      <c r="AG838">
        <v>0</v>
      </c>
      <c r="AH838">
        <v>12.69</v>
      </c>
      <c r="AI838">
        <v>1</v>
      </c>
      <c r="AJ838">
        <v>1</v>
      </c>
      <c r="AK838">
        <v>1</v>
      </c>
      <c r="AL838">
        <v>1</v>
      </c>
      <c r="AN838">
        <v>0</v>
      </c>
      <c r="AO838">
        <v>1</v>
      </c>
      <c r="AP838">
        <v>1</v>
      </c>
      <c r="AQ838">
        <v>0</v>
      </c>
      <c r="AR838">
        <v>0</v>
      </c>
      <c r="AS838" t="s">
        <v>6</v>
      </c>
      <c r="AT838">
        <v>0.16</v>
      </c>
      <c r="AU838" t="s">
        <v>31</v>
      </c>
      <c r="AV838">
        <v>1</v>
      </c>
      <c r="AW838">
        <v>2</v>
      </c>
      <c r="AX838">
        <v>16690232</v>
      </c>
      <c r="AY838">
        <v>1</v>
      </c>
      <c r="AZ838">
        <v>0</v>
      </c>
      <c r="BA838">
        <v>778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Y838*Source!I372</f>
        <v>1.4079999999999999</v>
      </c>
      <c r="CY838">
        <f t="shared" si="84"/>
        <v>12.69</v>
      </c>
      <c r="CZ838">
        <f t="shared" si="85"/>
        <v>12.69</v>
      </c>
      <c r="DA838">
        <f t="shared" si="86"/>
        <v>1</v>
      </c>
      <c r="DB838">
        <v>0</v>
      </c>
    </row>
    <row r="839" spans="1:106" x14ac:dyDescent="0.2">
      <c r="A839">
        <f>ROW(Source!A373)</f>
        <v>373</v>
      </c>
      <c r="B839">
        <v>16688586</v>
      </c>
      <c r="C839">
        <v>16690230</v>
      </c>
      <c r="D839">
        <v>15885198</v>
      </c>
      <c r="E839">
        <v>1</v>
      </c>
      <c r="F839">
        <v>1</v>
      </c>
      <c r="G839">
        <v>1</v>
      </c>
      <c r="H839">
        <v>1</v>
      </c>
      <c r="I839" t="s">
        <v>1367</v>
      </c>
      <c r="J839" t="s">
        <v>6</v>
      </c>
      <c r="K839" t="s">
        <v>1368</v>
      </c>
      <c r="L839">
        <v>1191</v>
      </c>
      <c r="N839">
        <v>1013</v>
      </c>
      <c r="O839" t="s">
        <v>1090</v>
      </c>
      <c r="P839" t="s">
        <v>1090</v>
      </c>
      <c r="Q839">
        <v>1</v>
      </c>
      <c r="W839">
        <v>0</v>
      </c>
      <c r="X839">
        <v>-1166887252</v>
      </c>
      <c r="Y839">
        <v>0.128</v>
      </c>
      <c r="AA839">
        <v>0</v>
      </c>
      <c r="AB839">
        <v>0</v>
      </c>
      <c r="AC839">
        <v>0</v>
      </c>
      <c r="AD839">
        <v>92.12</v>
      </c>
      <c r="AE839">
        <v>0</v>
      </c>
      <c r="AF839">
        <v>0</v>
      </c>
      <c r="AG839">
        <v>0</v>
      </c>
      <c r="AH839">
        <v>12.92</v>
      </c>
      <c r="AI839">
        <v>1</v>
      </c>
      <c r="AJ839">
        <v>1</v>
      </c>
      <c r="AK839">
        <v>1</v>
      </c>
      <c r="AL839">
        <v>7.13</v>
      </c>
      <c r="AN839">
        <v>0</v>
      </c>
      <c r="AO839">
        <v>1</v>
      </c>
      <c r="AP839">
        <v>1</v>
      </c>
      <c r="AQ839">
        <v>0</v>
      </c>
      <c r="AR839">
        <v>0</v>
      </c>
      <c r="AS839" t="s">
        <v>6</v>
      </c>
      <c r="AT839">
        <v>0.16</v>
      </c>
      <c r="AU839" t="s">
        <v>31</v>
      </c>
      <c r="AV839">
        <v>1</v>
      </c>
      <c r="AW839">
        <v>2</v>
      </c>
      <c r="AX839">
        <v>16690231</v>
      </c>
      <c r="AY839">
        <v>1</v>
      </c>
      <c r="AZ839">
        <v>0</v>
      </c>
      <c r="BA839">
        <v>779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Y839*Source!I373</f>
        <v>1.4079999999999999</v>
      </c>
      <c r="CY839">
        <f t="shared" si="84"/>
        <v>92.12</v>
      </c>
      <c r="CZ839">
        <f t="shared" si="85"/>
        <v>12.92</v>
      </c>
      <c r="DA839">
        <f t="shared" si="86"/>
        <v>7.13</v>
      </c>
      <c r="DB839">
        <v>0</v>
      </c>
    </row>
    <row r="840" spans="1:106" x14ac:dyDescent="0.2">
      <c r="A840">
        <f>ROW(Source!A373)</f>
        <v>373</v>
      </c>
      <c r="B840">
        <v>16688586</v>
      </c>
      <c r="C840">
        <v>16690230</v>
      </c>
      <c r="D840">
        <v>15884235</v>
      </c>
      <c r="E840">
        <v>1</v>
      </c>
      <c r="F840">
        <v>1</v>
      </c>
      <c r="G840">
        <v>1</v>
      </c>
      <c r="H840">
        <v>1</v>
      </c>
      <c r="I840" t="s">
        <v>1369</v>
      </c>
      <c r="J840" t="s">
        <v>6</v>
      </c>
      <c r="K840" t="s">
        <v>1370</v>
      </c>
      <c r="L840">
        <v>1191</v>
      </c>
      <c r="N840">
        <v>1013</v>
      </c>
      <c r="O840" t="s">
        <v>1090</v>
      </c>
      <c r="P840" t="s">
        <v>1090</v>
      </c>
      <c r="Q840">
        <v>1</v>
      </c>
      <c r="W840">
        <v>0</v>
      </c>
      <c r="X840">
        <v>1776637054</v>
      </c>
      <c r="Y840">
        <v>0.128</v>
      </c>
      <c r="AA840">
        <v>0</v>
      </c>
      <c r="AB840">
        <v>0</v>
      </c>
      <c r="AC840">
        <v>0</v>
      </c>
      <c r="AD840">
        <v>90.48</v>
      </c>
      <c r="AE840">
        <v>0</v>
      </c>
      <c r="AF840">
        <v>0</v>
      </c>
      <c r="AG840">
        <v>0</v>
      </c>
      <c r="AH840">
        <v>12.69</v>
      </c>
      <c r="AI840">
        <v>1</v>
      </c>
      <c r="AJ840">
        <v>1</v>
      </c>
      <c r="AK840">
        <v>1</v>
      </c>
      <c r="AL840">
        <v>7.13</v>
      </c>
      <c r="AN840">
        <v>0</v>
      </c>
      <c r="AO840">
        <v>1</v>
      </c>
      <c r="AP840">
        <v>1</v>
      </c>
      <c r="AQ840">
        <v>0</v>
      </c>
      <c r="AR840">
        <v>0</v>
      </c>
      <c r="AS840" t="s">
        <v>6</v>
      </c>
      <c r="AT840">
        <v>0.16</v>
      </c>
      <c r="AU840" t="s">
        <v>31</v>
      </c>
      <c r="AV840">
        <v>1</v>
      </c>
      <c r="AW840">
        <v>2</v>
      </c>
      <c r="AX840">
        <v>16690232</v>
      </c>
      <c r="AY840">
        <v>1</v>
      </c>
      <c r="AZ840">
        <v>0</v>
      </c>
      <c r="BA840">
        <v>780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Y840*Source!I373</f>
        <v>1.4079999999999999</v>
      </c>
      <c r="CY840">
        <f t="shared" si="84"/>
        <v>90.48</v>
      </c>
      <c r="CZ840">
        <f t="shared" si="85"/>
        <v>12.69</v>
      </c>
      <c r="DA840">
        <f t="shared" si="86"/>
        <v>7.13</v>
      </c>
      <c r="DB840">
        <v>0</v>
      </c>
    </row>
    <row r="841" spans="1:106" x14ac:dyDescent="0.2">
      <c r="A841">
        <f>ROW(Source!A374)</f>
        <v>374</v>
      </c>
      <c r="B841">
        <v>16688585</v>
      </c>
      <c r="C841">
        <v>16690233</v>
      </c>
      <c r="D841">
        <v>15885198</v>
      </c>
      <c r="E841">
        <v>1</v>
      </c>
      <c r="F841">
        <v>1</v>
      </c>
      <c r="G841">
        <v>1</v>
      </c>
      <c r="H841">
        <v>1</v>
      </c>
      <c r="I841" t="s">
        <v>1367</v>
      </c>
      <c r="J841" t="s">
        <v>6</v>
      </c>
      <c r="K841" t="s">
        <v>1368</v>
      </c>
      <c r="L841">
        <v>1191</v>
      </c>
      <c r="N841">
        <v>1013</v>
      </c>
      <c r="O841" t="s">
        <v>1090</v>
      </c>
      <c r="P841" t="s">
        <v>1090</v>
      </c>
      <c r="Q841">
        <v>1</v>
      </c>
      <c r="W841">
        <v>0</v>
      </c>
      <c r="X841">
        <v>-1166887252</v>
      </c>
      <c r="Y841">
        <v>5.1840000000000011</v>
      </c>
      <c r="AA841">
        <v>0</v>
      </c>
      <c r="AB841">
        <v>0</v>
      </c>
      <c r="AC841">
        <v>0</v>
      </c>
      <c r="AD841">
        <v>12.92</v>
      </c>
      <c r="AE841">
        <v>0</v>
      </c>
      <c r="AF841">
        <v>0</v>
      </c>
      <c r="AG841">
        <v>0</v>
      </c>
      <c r="AH841">
        <v>12.92</v>
      </c>
      <c r="AI841">
        <v>1</v>
      </c>
      <c r="AJ841">
        <v>1</v>
      </c>
      <c r="AK841">
        <v>1</v>
      </c>
      <c r="AL841">
        <v>1</v>
      </c>
      <c r="AN841">
        <v>0</v>
      </c>
      <c r="AO841">
        <v>1</v>
      </c>
      <c r="AP841">
        <v>1</v>
      </c>
      <c r="AQ841">
        <v>0</v>
      </c>
      <c r="AR841">
        <v>0</v>
      </c>
      <c r="AS841" t="s">
        <v>6</v>
      </c>
      <c r="AT841">
        <v>6.48</v>
      </c>
      <c r="AU841" t="s">
        <v>31</v>
      </c>
      <c r="AV841">
        <v>1</v>
      </c>
      <c r="AW841">
        <v>2</v>
      </c>
      <c r="AX841">
        <v>16690234</v>
      </c>
      <c r="AY841">
        <v>1</v>
      </c>
      <c r="AZ841">
        <v>0</v>
      </c>
      <c r="BA841">
        <v>781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Y841*Source!I374</f>
        <v>0.57024000000000008</v>
      </c>
      <c r="CY841">
        <f t="shared" si="84"/>
        <v>12.92</v>
      </c>
      <c r="CZ841">
        <f t="shared" si="85"/>
        <v>12.92</v>
      </c>
      <c r="DA841">
        <f t="shared" si="86"/>
        <v>1</v>
      </c>
      <c r="DB841">
        <v>0</v>
      </c>
    </row>
    <row r="842" spans="1:106" x14ac:dyDescent="0.2">
      <c r="A842">
        <f>ROW(Source!A374)</f>
        <v>374</v>
      </c>
      <c r="B842">
        <v>16688585</v>
      </c>
      <c r="C842">
        <v>16690233</v>
      </c>
      <c r="D842">
        <v>15884235</v>
      </c>
      <c r="E842">
        <v>1</v>
      </c>
      <c r="F842">
        <v>1</v>
      </c>
      <c r="G842">
        <v>1</v>
      </c>
      <c r="H842">
        <v>1</v>
      </c>
      <c r="I842" t="s">
        <v>1369</v>
      </c>
      <c r="J842" t="s">
        <v>6</v>
      </c>
      <c r="K842" t="s">
        <v>1370</v>
      </c>
      <c r="L842">
        <v>1191</v>
      </c>
      <c r="N842">
        <v>1013</v>
      </c>
      <c r="O842" t="s">
        <v>1090</v>
      </c>
      <c r="P842" t="s">
        <v>1090</v>
      </c>
      <c r="Q842">
        <v>1</v>
      </c>
      <c r="W842">
        <v>0</v>
      </c>
      <c r="X842">
        <v>1776637054</v>
      </c>
      <c r="Y842">
        <v>5.1840000000000011</v>
      </c>
      <c r="AA842">
        <v>0</v>
      </c>
      <c r="AB842">
        <v>0</v>
      </c>
      <c r="AC842">
        <v>0</v>
      </c>
      <c r="AD842">
        <v>12.69</v>
      </c>
      <c r="AE842">
        <v>0</v>
      </c>
      <c r="AF842">
        <v>0</v>
      </c>
      <c r="AG842">
        <v>0</v>
      </c>
      <c r="AH842">
        <v>12.69</v>
      </c>
      <c r="AI842">
        <v>1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1</v>
      </c>
      <c r="AQ842">
        <v>0</v>
      </c>
      <c r="AR842">
        <v>0</v>
      </c>
      <c r="AS842" t="s">
        <v>6</v>
      </c>
      <c r="AT842">
        <v>6.48</v>
      </c>
      <c r="AU842" t="s">
        <v>31</v>
      </c>
      <c r="AV842">
        <v>1</v>
      </c>
      <c r="AW842">
        <v>2</v>
      </c>
      <c r="AX842">
        <v>16690235</v>
      </c>
      <c r="AY842">
        <v>1</v>
      </c>
      <c r="AZ842">
        <v>0</v>
      </c>
      <c r="BA842">
        <v>782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Y842*Source!I374</f>
        <v>0.57024000000000008</v>
      </c>
      <c r="CY842">
        <f t="shared" si="84"/>
        <v>12.69</v>
      </c>
      <c r="CZ842">
        <f t="shared" si="85"/>
        <v>12.69</v>
      </c>
      <c r="DA842">
        <f t="shared" si="86"/>
        <v>1</v>
      </c>
      <c r="DB842">
        <v>0</v>
      </c>
    </row>
    <row r="843" spans="1:106" x14ac:dyDescent="0.2">
      <c r="A843">
        <f>ROW(Source!A375)</f>
        <v>375</v>
      </c>
      <c r="B843">
        <v>16688586</v>
      </c>
      <c r="C843">
        <v>16690233</v>
      </c>
      <c r="D843">
        <v>15885198</v>
      </c>
      <c r="E843">
        <v>1</v>
      </c>
      <c r="F843">
        <v>1</v>
      </c>
      <c r="G843">
        <v>1</v>
      </c>
      <c r="H843">
        <v>1</v>
      </c>
      <c r="I843" t="s">
        <v>1367</v>
      </c>
      <c r="J843" t="s">
        <v>6</v>
      </c>
      <c r="K843" t="s">
        <v>1368</v>
      </c>
      <c r="L843">
        <v>1191</v>
      </c>
      <c r="N843">
        <v>1013</v>
      </c>
      <c r="O843" t="s">
        <v>1090</v>
      </c>
      <c r="P843" t="s">
        <v>1090</v>
      </c>
      <c r="Q843">
        <v>1</v>
      </c>
      <c r="W843">
        <v>0</v>
      </c>
      <c r="X843">
        <v>-1166887252</v>
      </c>
      <c r="Y843">
        <v>5.1840000000000011</v>
      </c>
      <c r="AA843">
        <v>0</v>
      </c>
      <c r="AB843">
        <v>0</v>
      </c>
      <c r="AC843">
        <v>0</v>
      </c>
      <c r="AD843">
        <v>92.12</v>
      </c>
      <c r="AE843">
        <v>0</v>
      </c>
      <c r="AF843">
        <v>0</v>
      </c>
      <c r="AG843">
        <v>0</v>
      </c>
      <c r="AH843">
        <v>12.92</v>
      </c>
      <c r="AI843">
        <v>1</v>
      </c>
      <c r="AJ843">
        <v>1</v>
      </c>
      <c r="AK843">
        <v>1</v>
      </c>
      <c r="AL843">
        <v>7.13</v>
      </c>
      <c r="AN843">
        <v>0</v>
      </c>
      <c r="AO843">
        <v>1</v>
      </c>
      <c r="AP843">
        <v>1</v>
      </c>
      <c r="AQ843">
        <v>0</v>
      </c>
      <c r="AR843">
        <v>0</v>
      </c>
      <c r="AS843" t="s">
        <v>6</v>
      </c>
      <c r="AT843">
        <v>6.48</v>
      </c>
      <c r="AU843" t="s">
        <v>31</v>
      </c>
      <c r="AV843">
        <v>1</v>
      </c>
      <c r="AW843">
        <v>2</v>
      </c>
      <c r="AX843">
        <v>16690234</v>
      </c>
      <c r="AY843">
        <v>1</v>
      </c>
      <c r="AZ843">
        <v>0</v>
      </c>
      <c r="BA843">
        <v>783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Y843*Source!I375</f>
        <v>0.57024000000000008</v>
      </c>
      <c r="CY843">
        <f t="shared" si="84"/>
        <v>92.12</v>
      </c>
      <c r="CZ843">
        <f t="shared" si="85"/>
        <v>12.92</v>
      </c>
      <c r="DA843">
        <f t="shared" si="86"/>
        <v>7.13</v>
      </c>
      <c r="DB843">
        <v>0</v>
      </c>
    </row>
    <row r="844" spans="1:106" x14ac:dyDescent="0.2">
      <c r="A844">
        <f>ROW(Source!A375)</f>
        <v>375</v>
      </c>
      <c r="B844">
        <v>16688586</v>
      </c>
      <c r="C844">
        <v>16690233</v>
      </c>
      <c r="D844">
        <v>15884235</v>
      </c>
      <c r="E844">
        <v>1</v>
      </c>
      <c r="F844">
        <v>1</v>
      </c>
      <c r="G844">
        <v>1</v>
      </c>
      <c r="H844">
        <v>1</v>
      </c>
      <c r="I844" t="s">
        <v>1369</v>
      </c>
      <c r="J844" t="s">
        <v>6</v>
      </c>
      <c r="K844" t="s">
        <v>1370</v>
      </c>
      <c r="L844">
        <v>1191</v>
      </c>
      <c r="N844">
        <v>1013</v>
      </c>
      <c r="O844" t="s">
        <v>1090</v>
      </c>
      <c r="P844" t="s">
        <v>1090</v>
      </c>
      <c r="Q844">
        <v>1</v>
      </c>
      <c r="W844">
        <v>0</v>
      </c>
      <c r="X844">
        <v>1776637054</v>
      </c>
      <c r="Y844">
        <v>5.1840000000000011</v>
      </c>
      <c r="AA844">
        <v>0</v>
      </c>
      <c r="AB844">
        <v>0</v>
      </c>
      <c r="AC844">
        <v>0</v>
      </c>
      <c r="AD844">
        <v>90.48</v>
      </c>
      <c r="AE844">
        <v>0</v>
      </c>
      <c r="AF844">
        <v>0</v>
      </c>
      <c r="AG844">
        <v>0</v>
      </c>
      <c r="AH844">
        <v>12.69</v>
      </c>
      <c r="AI844">
        <v>1</v>
      </c>
      <c r="AJ844">
        <v>1</v>
      </c>
      <c r="AK844">
        <v>1</v>
      </c>
      <c r="AL844">
        <v>7.13</v>
      </c>
      <c r="AN844">
        <v>0</v>
      </c>
      <c r="AO844">
        <v>1</v>
      </c>
      <c r="AP844">
        <v>1</v>
      </c>
      <c r="AQ844">
        <v>0</v>
      </c>
      <c r="AR844">
        <v>0</v>
      </c>
      <c r="AS844" t="s">
        <v>6</v>
      </c>
      <c r="AT844">
        <v>6.48</v>
      </c>
      <c r="AU844" t="s">
        <v>31</v>
      </c>
      <c r="AV844">
        <v>1</v>
      </c>
      <c r="AW844">
        <v>2</v>
      </c>
      <c r="AX844">
        <v>16690235</v>
      </c>
      <c r="AY844">
        <v>1</v>
      </c>
      <c r="AZ844">
        <v>0</v>
      </c>
      <c r="BA844">
        <v>784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Y844*Source!I375</f>
        <v>0.57024000000000008</v>
      </c>
      <c r="CY844">
        <f t="shared" si="84"/>
        <v>90.48</v>
      </c>
      <c r="CZ844">
        <f t="shared" si="85"/>
        <v>12.69</v>
      </c>
      <c r="DA844">
        <f t="shared" si="86"/>
        <v>7.13</v>
      </c>
      <c r="DB844">
        <v>0</v>
      </c>
    </row>
    <row r="845" spans="1:106" x14ac:dyDescent="0.2">
      <c r="A845">
        <f>ROW(Source!A376)</f>
        <v>376</v>
      </c>
      <c r="B845">
        <v>16688585</v>
      </c>
      <c r="C845">
        <v>16690236</v>
      </c>
      <c r="D845">
        <v>15885198</v>
      </c>
      <c r="E845">
        <v>1</v>
      </c>
      <c r="F845">
        <v>1</v>
      </c>
      <c r="G845">
        <v>1</v>
      </c>
      <c r="H845">
        <v>1</v>
      </c>
      <c r="I845" t="s">
        <v>1367</v>
      </c>
      <c r="J845" t="s">
        <v>6</v>
      </c>
      <c r="K845" t="s">
        <v>1368</v>
      </c>
      <c r="L845">
        <v>1191</v>
      </c>
      <c r="N845">
        <v>1013</v>
      </c>
      <c r="O845" t="s">
        <v>1090</v>
      </c>
      <c r="P845" t="s">
        <v>1090</v>
      </c>
      <c r="Q845">
        <v>1</v>
      </c>
      <c r="W845">
        <v>0</v>
      </c>
      <c r="X845">
        <v>-1166887252</v>
      </c>
      <c r="Y845">
        <v>0.48799999999999999</v>
      </c>
      <c r="AA845">
        <v>0</v>
      </c>
      <c r="AB845">
        <v>0</v>
      </c>
      <c r="AC845">
        <v>0</v>
      </c>
      <c r="AD845">
        <v>12.92</v>
      </c>
      <c r="AE845">
        <v>0</v>
      </c>
      <c r="AF845">
        <v>0</v>
      </c>
      <c r="AG845">
        <v>0</v>
      </c>
      <c r="AH845">
        <v>12.92</v>
      </c>
      <c r="AI845">
        <v>1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1</v>
      </c>
      <c r="AQ845">
        <v>0</v>
      </c>
      <c r="AR845">
        <v>0</v>
      </c>
      <c r="AS845" t="s">
        <v>6</v>
      </c>
      <c r="AT845">
        <v>0.61</v>
      </c>
      <c r="AU845" t="s">
        <v>31</v>
      </c>
      <c r="AV845">
        <v>1</v>
      </c>
      <c r="AW845">
        <v>2</v>
      </c>
      <c r="AX845">
        <v>16690237</v>
      </c>
      <c r="AY845">
        <v>1</v>
      </c>
      <c r="AZ845">
        <v>0</v>
      </c>
      <c r="BA845">
        <v>785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Y845*Source!I376</f>
        <v>0.48799999999999999</v>
      </c>
      <c r="CY845">
        <f t="shared" si="84"/>
        <v>12.92</v>
      </c>
      <c r="CZ845">
        <f t="shared" si="85"/>
        <v>12.92</v>
      </c>
      <c r="DA845">
        <f t="shared" si="86"/>
        <v>1</v>
      </c>
      <c r="DB845">
        <v>0</v>
      </c>
    </row>
    <row r="846" spans="1:106" x14ac:dyDescent="0.2">
      <c r="A846">
        <f>ROW(Source!A376)</f>
        <v>376</v>
      </c>
      <c r="B846">
        <v>16688585</v>
      </c>
      <c r="C846">
        <v>16690236</v>
      </c>
      <c r="D846">
        <v>15884235</v>
      </c>
      <c r="E846">
        <v>1</v>
      </c>
      <c r="F846">
        <v>1</v>
      </c>
      <c r="G846">
        <v>1</v>
      </c>
      <c r="H846">
        <v>1</v>
      </c>
      <c r="I846" t="s">
        <v>1369</v>
      </c>
      <c r="J846" t="s">
        <v>6</v>
      </c>
      <c r="K846" t="s">
        <v>1370</v>
      </c>
      <c r="L846">
        <v>1191</v>
      </c>
      <c r="N846">
        <v>1013</v>
      </c>
      <c r="O846" t="s">
        <v>1090</v>
      </c>
      <c r="P846" t="s">
        <v>1090</v>
      </c>
      <c r="Q846">
        <v>1</v>
      </c>
      <c r="W846">
        <v>0</v>
      </c>
      <c r="X846">
        <v>1776637054</v>
      </c>
      <c r="Y846">
        <v>0.48799999999999999</v>
      </c>
      <c r="AA846">
        <v>0</v>
      </c>
      <c r="AB846">
        <v>0</v>
      </c>
      <c r="AC846">
        <v>0</v>
      </c>
      <c r="AD846">
        <v>12.69</v>
      </c>
      <c r="AE846">
        <v>0</v>
      </c>
      <c r="AF846">
        <v>0</v>
      </c>
      <c r="AG846">
        <v>0</v>
      </c>
      <c r="AH846">
        <v>12.69</v>
      </c>
      <c r="AI846">
        <v>1</v>
      </c>
      <c r="AJ846">
        <v>1</v>
      </c>
      <c r="AK846">
        <v>1</v>
      </c>
      <c r="AL846">
        <v>1</v>
      </c>
      <c r="AN846">
        <v>0</v>
      </c>
      <c r="AO846">
        <v>1</v>
      </c>
      <c r="AP846">
        <v>1</v>
      </c>
      <c r="AQ846">
        <v>0</v>
      </c>
      <c r="AR846">
        <v>0</v>
      </c>
      <c r="AS846" t="s">
        <v>6</v>
      </c>
      <c r="AT846">
        <v>0.61</v>
      </c>
      <c r="AU846" t="s">
        <v>31</v>
      </c>
      <c r="AV846">
        <v>1</v>
      </c>
      <c r="AW846">
        <v>2</v>
      </c>
      <c r="AX846">
        <v>16690238</v>
      </c>
      <c r="AY846">
        <v>1</v>
      </c>
      <c r="AZ846">
        <v>0</v>
      </c>
      <c r="BA846">
        <v>786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Y846*Source!I376</f>
        <v>0.48799999999999999</v>
      </c>
      <c r="CY846">
        <f t="shared" si="84"/>
        <v>12.69</v>
      </c>
      <c r="CZ846">
        <f t="shared" si="85"/>
        <v>12.69</v>
      </c>
      <c r="DA846">
        <f t="shared" si="86"/>
        <v>1</v>
      </c>
      <c r="DB846">
        <v>0</v>
      </c>
    </row>
    <row r="847" spans="1:106" x14ac:dyDescent="0.2">
      <c r="A847">
        <f>ROW(Source!A377)</f>
        <v>377</v>
      </c>
      <c r="B847">
        <v>16688586</v>
      </c>
      <c r="C847">
        <v>16690236</v>
      </c>
      <c r="D847">
        <v>15885198</v>
      </c>
      <c r="E847">
        <v>1</v>
      </c>
      <c r="F847">
        <v>1</v>
      </c>
      <c r="G847">
        <v>1</v>
      </c>
      <c r="H847">
        <v>1</v>
      </c>
      <c r="I847" t="s">
        <v>1367</v>
      </c>
      <c r="J847" t="s">
        <v>6</v>
      </c>
      <c r="K847" t="s">
        <v>1368</v>
      </c>
      <c r="L847">
        <v>1191</v>
      </c>
      <c r="N847">
        <v>1013</v>
      </c>
      <c r="O847" t="s">
        <v>1090</v>
      </c>
      <c r="P847" t="s">
        <v>1090</v>
      </c>
      <c r="Q847">
        <v>1</v>
      </c>
      <c r="W847">
        <v>0</v>
      </c>
      <c r="X847">
        <v>-1166887252</v>
      </c>
      <c r="Y847">
        <v>0.48799999999999999</v>
      </c>
      <c r="AA847">
        <v>0</v>
      </c>
      <c r="AB847">
        <v>0</v>
      </c>
      <c r="AC847">
        <v>0</v>
      </c>
      <c r="AD847">
        <v>92.12</v>
      </c>
      <c r="AE847">
        <v>0</v>
      </c>
      <c r="AF847">
        <v>0</v>
      </c>
      <c r="AG847">
        <v>0</v>
      </c>
      <c r="AH847">
        <v>12.92</v>
      </c>
      <c r="AI847">
        <v>1</v>
      </c>
      <c r="AJ847">
        <v>1</v>
      </c>
      <c r="AK847">
        <v>1</v>
      </c>
      <c r="AL847">
        <v>7.13</v>
      </c>
      <c r="AN847">
        <v>0</v>
      </c>
      <c r="AO847">
        <v>1</v>
      </c>
      <c r="AP847">
        <v>1</v>
      </c>
      <c r="AQ847">
        <v>0</v>
      </c>
      <c r="AR847">
        <v>0</v>
      </c>
      <c r="AS847" t="s">
        <v>6</v>
      </c>
      <c r="AT847">
        <v>0.61</v>
      </c>
      <c r="AU847" t="s">
        <v>31</v>
      </c>
      <c r="AV847">
        <v>1</v>
      </c>
      <c r="AW847">
        <v>2</v>
      </c>
      <c r="AX847">
        <v>16690237</v>
      </c>
      <c r="AY847">
        <v>1</v>
      </c>
      <c r="AZ847">
        <v>0</v>
      </c>
      <c r="BA847">
        <v>787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Y847*Source!I377</f>
        <v>0.48799999999999999</v>
      </c>
      <c r="CY847">
        <f t="shared" si="84"/>
        <v>92.12</v>
      </c>
      <c r="CZ847">
        <f t="shared" si="85"/>
        <v>12.92</v>
      </c>
      <c r="DA847">
        <f t="shared" si="86"/>
        <v>7.13</v>
      </c>
      <c r="DB847">
        <v>0</v>
      </c>
    </row>
    <row r="848" spans="1:106" x14ac:dyDescent="0.2">
      <c r="A848">
        <f>ROW(Source!A377)</f>
        <v>377</v>
      </c>
      <c r="B848">
        <v>16688586</v>
      </c>
      <c r="C848">
        <v>16690236</v>
      </c>
      <c r="D848">
        <v>15884235</v>
      </c>
      <c r="E848">
        <v>1</v>
      </c>
      <c r="F848">
        <v>1</v>
      </c>
      <c r="G848">
        <v>1</v>
      </c>
      <c r="H848">
        <v>1</v>
      </c>
      <c r="I848" t="s">
        <v>1369</v>
      </c>
      <c r="J848" t="s">
        <v>6</v>
      </c>
      <c r="K848" t="s">
        <v>1370</v>
      </c>
      <c r="L848">
        <v>1191</v>
      </c>
      <c r="N848">
        <v>1013</v>
      </c>
      <c r="O848" t="s">
        <v>1090</v>
      </c>
      <c r="P848" t="s">
        <v>1090</v>
      </c>
      <c r="Q848">
        <v>1</v>
      </c>
      <c r="W848">
        <v>0</v>
      </c>
      <c r="X848">
        <v>1776637054</v>
      </c>
      <c r="Y848">
        <v>0.48799999999999999</v>
      </c>
      <c r="AA848">
        <v>0</v>
      </c>
      <c r="AB848">
        <v>0</v>
      </c>
      <c r="AC848">
        <v>0</v>
      </c>
      <c r="AD848">
        <v>90.48</v>
      </c>
      <c r="AE848">
        <v>0</v>
      </c>
      <c r="AF848">
        <v>0</v>
      </c>
      <c r="AG848">
        <v>0</v>
      </c>
      <c r="AH848">
        <v>12.69</v>
      </c>
      <c r="AI848">
        <v>1</v>
      </c>
      <c r="AJ848">
        <v>1</v>
      </c>
      <c r="AK848">
        <v>1</v>
      </c>
      <c r="AL848">
        <v>7.13</v>
      </c>
      <c r="AN848">
        <v>0</v>
      </c>
      <c r="AO848">
        <v>1</v>
      </c>
      <c r="AP848">
        <v>1</v>
      </c>
      <c r="AQ848">
        <v>0</v>
      </c>
      <c r="AR848">
        <v>0</v>
      </c>
      <c r="AS848" t="s">
        <v>6</v>
      </c>
      <c r="AT848">
        <v>0.61</v>
      </c>
      <c r="AU848" t="s">
        <v>31</v>
      </c>
      <c r="AV848">
        <v>1</v>
      </c>
      <c r="AW848">
        <v>2</v>
      </c>
      <c r="AX848">
        <v>16690238</v>
      </c>
      <c r="AY848">
        <v>1</v>
      </c>
      <c r="AZ848">
        <v>0</v>
      </c>
      <c r="BA848">
        <v>788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Y848*Source!I377</f>
        <v>0.48799999999999999</v>
      </c>
      <c r="CY848">
        <f t="shared" si="84"/>
        <v>90.48</v>
      </c>
      <c r="CZ848">
        <f t="shared" si="85"/>
        <v>12.69</v>
      </c>
      <c r="DA848">
        <f t="shared" si="86"/>
        <v>7.13</v>
      </c>
      <c r="DB848">
        <v>0</v>
      </c>
    </row>
    <row r="849" spans="1:106" x14ac:dyDescent="0.2">
      <c r="A849">
        <f>ROW(Source!A378)</f>
        <v>378</v>
      </c>
      <c r="B849">
        <v>16688585</v>
      </c>
      <c r="C849">
        <v>16690239</v>
      </c>
      <c r="D849">
        <v>15884482</v>
      </c>
      <c r="E849">
        <v>1</v>
      </c>
      <c r="F849">
        <v>1</v>
      </c>
      <c r="G849">
        <v>1</v>
      </c>
      <c r="H849">
        <v>1</v>
      </c>
      <c r="I849" t="s">
        <v>1371</v>
      </c>
      <c r="J849" t="s">
        <v>6</v>
      </c>
      <c r="K849" t="s">
        <v>1372</v>
      </c>
      <c r="L849">
        <v>1191</v>
      </c>
      <c r="N849">
        <v>1013</v>
      </c>
      <c r="O849" t="s">
        <v>1090</v>
      </c>
      <c r="P849" t="s">
        <v>1090</v>
      </c>
      <c r="Q849">
        <v>1</v>
      </c>
      <c r="W849">
        <v>0</v>
      </c>
      <c r="X849">
        <v>1197411217</v>
      </c>
      <c r="Y849">
        <v>0.54400000000000004</v>
      </c>
      <c r="AA849">
        <v>0</v>
      </c>
      <c r="AB849">
        <v>0</v>
      </c>
      <c r="AC849">
        <v>0</v>
      </c>
      <c r="AD849">
        <v>9.6199999999999992</v>
      </c>
      <c r="AE849">
        <v>0</v>
      </c>
      <c r="AF849">
        <v>0</v>
      </c>
      <c r="AG849">
        <v>0</v>
      </c>
      <c r="AH849">
        <v>9.6199999999999992</v>
      </c>
      <c r="AI849">
        <v>1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1</v>
      </c>
      <c r="AQ849">
        <v>0</v>
      </c>
      <c r="AR849">
        <v>0</v>
      </c>
      <c r="AS849" t="s">
        <v>6</v>
      </c>
      <c r="AT849">
        <v>0.68</v>
      </c>
      <c r="AU849" t="s">
        <v>31</v>
      </c>
      <c r="AV849">
        <v>1</v>
      </c>
      <c r="AW849">
        <v>2</v>
      </c>
      <c r="AX849">
        <v>16690242</v>
      </c>
      <c r="AY849">
        <v>1</v>
      </c>
      <c r="AZ849">
        <v>0</v>
      </c>
      <c r="BA849">
        <v>789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Y849*Source!I378</f>
        <v>5.984</v>
      </c>
      <c r="CY849">
        <f t="shared" si="84"/>
        <v>9.6199999999999992</v>
      </c>
      <c r="CZ849">
        <f t="shared" si="85"/>
        <v>9.6199999999999992</v>
      </c>
      <c r="DA849">
        <f t="shared" si="86"/>
        <v>1</v>
      </c>
      <c r="DB849">
        <v>0</v>
      </c>
    </row>
    <row r="850" spans="1:106" x14ac:dyDescent="0.2">
      <c r="A850">
        <f>ROW(Source!A378)</f>
        <v>378</v>
      </c>
      <c r="B850">
        <v>16688585</v>
      </c>
      <c r="C850">
        <v>16690239</v>
      </c>
      <c r="D850">
        <v>15884231</v>
      </c>
      <c r="E850">
        <v>1</v>
      </c>
      <c r="F850">
        <v>1</v>
      </c>
      <c r="G850">
        <v>1</v>
      </c>
      <c r="H850">
        <v>1</v>
      </c>
      <c r="I850" t="s">
        <v>1373</v>
      </c>
      <c r="J850" t="s">
        <v>6</v>
      </c>
      <c r="K850" t="s">
        <v>1374</v>
      </c>
      <c r="L850">
        <v>1191</v>
      </c>
      <c r="N850">
        <v>1013</v>
      </c>
      <c r="O850" t="s">
        <v>1090</v>
      </c>
      <c r="P850" t="s">
        <v>1090</v>
      </c>
      <c r="Q850">
        <v>1</v>
      </c>
      <c r="W850">
        <v>0</v>
      </c>
      <c r="X850">
        <v>-1309109184</v>
      </c>
      <c r="Y850">
        <v>0.54400000000000004</v>
      </c>
      <c r="AA850">
        <v>0</v>
      </c>
      <c r="AB850">
        <v>0</v>
      </c>
      <c r="AC850">
        <v>0</v>
      </c>
      <c r="AD850">
        <v>9.17</v>
      </c>
      <c r="AE850">
        <v>0</v>
      </c>
      <c r="AF850">
        <v>0</v>
      </c>
      <c r="AG850">
        <v>0</v>
      </c>
      <c r="AH850">
        <v>9.17</v>
      </c>
      <c r="AI850">
        <v>1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1</v>
      </c>
      <c r="AQ850">
        <v>0</v>
      </c>
      <c r="AR850">
        <v>0</v>
      </c>
      <c r="AS850" t="s">
        <v>6</v>
      </c>
      <c r="AT850">
        <v>0.68</v>
      </c>
      <c r="AU850" t="s">
        <v>31</v>
      </c>
      <c r="AV850">
        <v>1</v>
      </c>
      <c r="AW850">
        <v>2</v>
      </c>
      <c r="AX850">
        <v>16690243</v>
      </c>
      <c r="AY850">
        <v>1</v>
      </c>
      <c r="AZ850">
        <v>0</v>
      </c>
      <c r="BA850">
        <v>790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Y850*Source!I378</f>
        <v>5.984</v>
      </c>
      <c r="CY850">
        <f t="shared" si="84"/>
        <v>9.17</v>
      </c>
      <c r="CZ850">
        <f t="shared" si="85"/>
        <v>9.17</v>
      </c>
      <c r="DA850">
        <f t="shared" si="86"/>
        <v>1</v>
      </c>
      <c r="DB850">
        <v>0</v>
      </c>
    </row>
    <row r="851" spans="1:106" x14ac:dyDescent="0.2">
      <c r="A851">
        <f>ROW(Source!A379)</f>
        <v>379</v>
      </c>
      <c r="B851">
        <v>16688586</v>
      </c>
      <c r="C851">
        <v>16690239</v>
      </c>
      <c r="D851">
        <v>15884482</v>
      </c>
      <c r="E851">
        <v>1</v>
      </c>
      <c r="F851">
        <v>1</v>
      </c>
      <c r="G851">
        <v>1</v>
      </c>
      <c r="H851">
        <v>1</v>
      </c>
      <c r="I851" t="s">
        <v>1371</v>
      </c>
      <c r="J851" t="s">
        <v>6</v>
      </c>
      <c r="K851" t="s">
        <v>1372</v>
      </c>
      <c r="L851">
        <v>1191</v>
      </c>
      <c r="N851">
        <v>1013</v>
      </c>
      <c r="O851" t="s">
        <v>1090</v>
      </c>
      <c r="P851" t="s">
        <v>1090</v>
      </c>
      <c r="Q851">
        <v>1</v>
      </c>
      <c r="W851">
        <v>0</v>
      </c>
      <c r="X851">
        <v>1197411217</v>
      </c>
      <c r="Y851">
        <v>0.54400000000000004</v>
      </c>
      <c r="AA851">
        <v>0</v>
      </c>
      <c r="AB851">
        <v>0</v>
      </c>
      <c r="AC851">
        <v>0</v>
      </c>
      <c r="AD851">
        <v>68.59</v>
      </c>
      <c r="AE851">
        <v>0</v>
      </c>
      <c r="AF851">
        <v>0</v>
      </c>
      <c r="AG851">
        <v>0</v>
      </c>
      <c r="AH851">
        <v>9.6199999999999992</v>
      </c>
      <c r="AI851">
        <v>1</v>
      </c>
      <c r="AJ851">
        <v>1</v>
      </c>
      <c r="AK851">
        <v>1</v>
      </c>
      <c r="AL851">
        <v>7.13</v>
      </c>
      <c r="AN851">
        <v>0</v>
      </c>
      <c r="AO851">
        <v>1</v>
      </c>
      <c r="AP851">
        <v>1</v>
      </c>
      <c r="AQ851">
        <v>0</v>
      </c>
      <c r="AR851">
        <v>0</v>
      </c>
      <c r="AS851" t="s">
        <v>6</v>
      </c>
      <c r="AT851">
        <v>0.68</v>
      </c>
      <c r="AU851" t="s">
        <v>31</v>
      </c>
      <c r="AV851">
        <v>1</v>
      </c>
      <c r="AW851">
        <v>2</v>
      </c>
      <c r="AX851">
        <v>16690242</v>
      </c>
      <c r="AY851">
        <v>1</v>
      </c>
      <c r="AZ851">
        <v>0</v>
      </c>
      <c r="BA851">
        <v>791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Y851*Source!I379</f>
        <v>5.984</v>
      </c>
      <c r="CY851">
        <f t="shared" si="84"/>
        <v>68.59</v>
      </c>
      <c r="CZ851">
        <f t="shared" si="85"/>
        <v>9.6199999999999992</v>
      </c>
      <c r="DA851">
        <f t="shared" si="86"/>
        <v>7.13</v>
      </c>
      <c r="DB851">
        <v>0</v>
      </c>
    </row>
    <row r="852" spans="1:106" x14ac:dyDescent="0.2">
      <c r="A852">
        <f>ROW(Source!A379)</f>
        <v>379</v>
      </c>
      <c r="B852">
        <v>16688586</v>
      </c>
      <c r="C852">
        <v>16690239</v>
      </c>
      <c r="D852">
        <v>15884231</v>
      </c>
      <c r="E852">
        <v>1</v>
      </c>
      <c r="F852">
        <v>1</v>
      </c>
      <c r="G852">
        <v>1</v>
      </c>
      <c r="H852">
        <v>1</v>
      </c>
      <c r="I852" t="s">
        <v>1373</v>
      </c>
      <c r="J852" t="s">
        <v>6</v>
      </c>
      <c r="K852" t="s">
        <v>1374</v>
      </c>
      <c r="L852">
        <v>1191</v>
      </c>
      <c r="N852">
        <v>1013</v>
      </c>
      <c r="O852" t="s">
        <v>1090</v>
      </c>
      <c r="P852" t="s">
        <v>1090</v>
      </c>
      <c r="Q852">
        <v>1</v>
      </c>
      <c r="W852">
        <v>0</v>
      </c>
      <c r="X852">
        <v>-1309109184</v>
      </c>
      <c r="Y852">
        <v>0.54400000000000004</v>
      </c>
      <c r="AA852">
        <v>0</v>
      </c>
      <c r="AB852">
        <v>0</v>
      </c>
      <c r="AC852">
        <v>0</v>
      </c>
      <c r="AD852">
        <v>65.38</v>
      </c>
      <c r="AE852">
        <v>0</v>
      </c>
      <c r="AF852">
        <v>0</v>
      </c>
      <c r="AG852">
        <v>0</v>
      </c>
      <c r="AH852">
        <v>9.17</v>
      </c>
      <c r="AI852">
        <v>1</v>
      </c>
      <c r="AJ852">
        <v>1</v>
      </c>
      <c r="AK852">
        <v>1</v>
      </c>
      <c r="AL852">
        <v>7.13</v>
      </c>
      <c r="AN852">
        <v>0</v>
      </c>
      <c r="AO852">
        <v>1</v>
      </c>
      <c r="AP852">
        <v>1</v>
      </c>
      <c r="AQ852">
        <v>0</v>
      </c>
      <c r="AR852">
        <v>0</v>
      </c>
      <c r="AS852" t="s">
        <v>6</v>
      </c>
      <c r="AT852">
        <v>0.68</v>
      </c>
      <c r="AU852" t="s">
        <v>31</v>
      </c>
      <c r="AV852">
        <v>1</v>
      </c>
      <c r="AW852">
        <v>2</v>
      </c>
      <c r="AX852">
        <v>16690243</v>
      </c>
      <c r="AY852">
        <v>1</v>
      </c>
      <c r="AZ852">
        <v>0</v>
      </c>
      <c r="BA852">
        <v>792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Y852*Source!I379</f>
        <v>5.984</v>
      </c>
      <c r="CY852">
        <f t="shared" si="84"/>
        <v>65.38</v>
      </c>
      <c r="CZ852">
        <f t="shared" si="85"/>
        <v>9.17</v>
      </c>
      <c r="DA852">
        <f t="shared" si="86"/>
        <v>7.13</v>
      </c>
      <c r="DB852">
        <v>0</v>
      </c>
    </row>
    <row r="853" spans="1:106" x14ac:dyDescent="0.2">
      <c r="A853">
        <f>ROW(Source!A414)</f>
        <v>414</v>
      </c>
      <c r="B853">
        <v>16688585</v>
      </c>
      <c r="C853">
        <v>16690300</v>
      </c>
      <c r="D853">
        <v>15432356</v>
      </c>
      <c r="E853">
        <v>1</v>
      </c>
      <c r="F853">
        <v>1</v>
      </c>
      <c r="G853">
        <v>1</v>
      </c>
      <c r="H853">
        <v>1</v>
      </c>
      <c r="I853" t="s">
        <v>1244</v>
      </c>
      <c r="J853" t="s">
        <v>6</v>
      </c>
      <c r="K853" t="s">
        <v>1245</v>
      </c>
      <c r="L853">
        <v>1191</v>
      </c>
      <c r="N853">
        <v>1013</v>
      </c>
      <c r="O853" t="s">
        <v>1090</v>
      </c>
      <c r="P853" t="s">
        <v>1090</v>
      </c>
      <c r="Q853">
        <v>1</v>
      </c>
      <c r="W853">
        <v>0</v>
      </c>
      <c r="X853">
        <v>1850719656</v>
      </c>
      <c r="Y853">
        <v>34.659999999999997</v>
      </c>
      <c r="AA853">
        <v>0</v>
      </c>
      <c r="AB853">
        <v>0</v>
      </c>
      <c r="AC853">
        <v>0</v>
      </c>
      <c r="AD853">
        <v>8.31</v>
      </c>
      <c r="AE853">
        <v>0</v>
      </c>
      <c r="AF853">
        <v>0</v>
      </c>
      <c r="AG853">
        <v>0</v>
      </c>
      <c r="AH853">
        <v>8.31</v>
      </c>
      <c r="AI853">
        <v>1</v>
      </c>
      <c r="AJ853">
        <v>1</v>
      </c>
      <c r="AK853">
        <v>1</v>
      </c>
      <c r="AL853">
        <v>1</v>
      </c>
      <c r="AN853">
        <v>0</v>
      </c>
      <c r="AO853">
        <v>1</v>
      </c>
      <c r="AP853">
        <v>0</v>
      </c>
      <c r="AQ853">
        <v>0</v>
      </c>
      <c r="AR853">
        <v>0</v>
      </c>
      <c r="AS853" t="s">
        <v>6</v>
      </c>
      <c r="AT853">
        <v>34.659999999999997</v>
      </c>
      <c r="AU853" t="s">
        <v>6</v>
      </c>
      <c r="AV853">
        <v>1</v>
      </c>
      <c r="AW853">
        <v>2</v>
      </c>
      <c r="AX853">
        <v>16690309</v>
      </c>
      <c r="AY853">
        <v>1</v>
      </c>
      <c r="AZ853">
        <v>0</v>
      </c>
      <c r="BA853">
        <v>793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Y853*Source!I414</f>
        <v>11.7844</v>
      </c>
      <c r="CY853">
        <f t="shared" si="84"/>
        <v>8.31</v>
      </c>
      <c r="CZ853">
        <f t="shared" si="85"/>
        <v>8.31</v>
      </c>
      <c r="DA853">
        <f t="shared" si="86"/>
        <v>1</v>
      </c>
      <c r="DB853">
        <v>0</v>
      </c>
    </row>
    <row r="854" spans="1:106" x14ac:dyDescent="0.2">
      <c r="A854">
        <f>ROW(Source!A414)</f>
        <v>414</v>
      </c>
      <c r="B854">
        <v>16688585</v>
      </c>
      <c r="C854">
        <v>16690300</v>
      </c>
      <c r="D854">
        <v>15430395</v>
      </c>
      <c r="E854">
        <v>1</v>
      </c>
      <c r="F854">
        <v>1</v>
      </c>
      <c r="G854">
        <v>1</v>
      </c>
      <c r="H854">
        <v>1</v>
      </c>
      <c r="I854" t="s">
        <v>1091</v>
      </c>
      <c r="J854" t="s">
        <v>6</v>
      </c>
      <c r="K854" t="s">
        <v>1092</v>
      </c>
      <c r="L854">
        <v>1191</v>
      </c>
      <c r="N854">
        <v>1013</v>
      </c>
      <c r="O854" t="s">
        <v>1090</v>
      </c>
      <c r="P854" t="s">
        <v>1090</v>
      </c>
      <c r="Q854">
        <v>1</v>
      </c>
      <c r="W854">
        <v>0</v>
      </c>
      <c r="X854">
        <v>-1417349443</v>
      </c>
      <c r="Y854">
        <v>0.1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1</v>
      </c>
      <c r="AJ854">
        <v>1</v>
      </c>
      <c r="AK854">
        <v>1</v>
      </c>
      <c r="AL854">
        <v>1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6</v>
      </c>
      <c r="AT854">
        <v>0.1</v>
      </c>
      <c r="AU854" t="s">
        <v>6</v>
      </c>
      <c r="AV854">
        <v>2</v>
      </c>
      <c r="AW854">
        <v>2</v>
      </c>
      <c r="AX854">
        <v>16690310</v>
      </c>
      <c r="AY854">
        <v>1</v>
      </c>
      <c r="AZ854">
        <v>0</v>
      </c>
      <c r="BA854">
        <v>794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Y854*Source!I414</f>
        <v>3.4000000000000002E-2</v>
      </c>
      <c r="CY854">
        <f t="shared" si="84"/>
        <v>0</v>
      </c>
      <c r="CZ854">
        <f t="shared" si="85"/>
        <v>0</v>
      </c>
      <c r="DA854">
        <f t="shared" si="86"/>
        <v>1</v>
      </c>
      <c r="DB854">
        <v>0</v>
      </c>
    </row>
    <row r="855" spans="1:106" x14ac:dyDescent="0.2">
      <c r="A855">
        <f>ROW(Source!A414)</f>
        <v>414</v>
      </c>
      <c r="B855">
        <v>16688585</v>
      </c>
      <c r="C855">
        <v>16690300</v>
      </c>
      <c r="D855">
        <v>15247974</v>
      </c>
      <c r="E855">
        <v>1</v>
      </c>
      <c r="F855">
        <v>1</v>
      </c>
      <c r="G855">
        <v>1</v>
      </c>
      <c r="H855">
        <v>2</v>
      </c>
      <c r="I855" t="s">
        <v>1093</v>
      </c>
      <c r="J855" t="s">
        <v>1094</v>
      </c>
      <c r="K855" t="s">
        <v>1095</v>
      </c>
      <c r="L855">
        <v>1368</v>
      </c>
      <c r="N855">
        <v>1011</v>
      </c>
      <c r="O855" t="s">
        <v>1096</v>
      </c>
      <c r="P855" t="s">
        <v>1096</v>
      </c>
      <c r="Q855">
        <v>1</v>
      </c>
      <c r="W855">
        <v>0</v>
      </c>
      <c r="X855">
        <v>1188625873</v>
      </c>
      <c r="Y855">
        <v>0.1</v>
      </c>
      <c r="AA855">
        <v>0</v>
      </c>
      <c r="AB855">
        <v>31.26</v>
      </c>
      <c r="AC855">
        <v>13.5</v>
      </c>
      <c r="AD855">
        <v>0</v>
      </c>
      <c r="AE855">
        <v>0</v>
      </c>
      <c r="AF855">
        <v>31.26</v>
      </c>
      <c r="AG855">
        <v>13.5</v>
      </c>
      <c r="AH855">
        <v>0</v>
      </c>
      <c r="AI855">
        <v>1</v>
      </c>
      <c r="AJ855">
        <v>1</v>
      </c>
      <c r="AK855">
        <v>1</v>
      </c>
      <c r="AL855">
        <v>1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6</v>
      </c>
      <c r="AT855">
        <v>0.1</v>
      </c>
      <c r="AU855" t="s">
        <v>6</v>
      </c>
      <c r="AV855">
        <v>0</v>
      </c>
      <c r="AW855">
        <v>2</v>
      </c>
      <c r="AX855">
        <v>16690311</v>
      </c>
      <c r="AY855">
        <v>1</v>
      </c>
      <c r="AZ855">
        <v>0</v>
      </c>
      <c r="BA855">
        <v>795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Y855*Source!I414</f>
        <v>3.4000000000000002E-2</v>
      </c>
      <c r="CY855">
        <f>AB855</f>
        <v>31.26</v>
      </c>
      <c r="CZ855">
        <f>AF855</f>
        <v>31.26</v>
      </c>
      <c r="DA855">
        <f>AJ855</f>
        <v>1</v>
      </c>
      <c r="DB855">
        <v>0</v>
      </c>
    </row>
    <row r="856" spans="1:106" x14ac:dyDescent="0.2">
      <c r="A856">
        <f>ROW(Source!A414)</f>
        <v>414</v>
      </c>
      <c r="B856">
        <v>16688585</v>
      </c>
      <c r="C856">
        <v>16690300</v>
      </c>
      <c r="D856">
        <v>15249308</v>
      </c>
      <c r="E856">
        <v>1</v>
      </c>
      <c r="F856">
        <v>1</v>
      </c>
      <c r="G856">
        <v>1</v>
      </c>
      <c r="H856">
        <v>2</v>
      </c>
      <c r="I856" t="s">
        <v>1375</v>
      </c>
      <c r="J856" t="s">
        <v>1376</v>
      </c>
      <c r="K856" t="s">
        <v>1377</v>
      </c>
      <c r="L856">
        <v>1368</v>
      </c>
      <c r="N856">
        <v>1011</v>
      </c>
      <c r="O856" t="s">
        <v>1096</v>
      </c>
      <c r="P856" t="s">
        <v>1096</v>
      </c>
      <c r="Q856">
        <v>1</v>
      </c>
      <c r="W856">
        <v>0</v>
      </c>
      <c r="X856">
        <v>792402865</v>
      </c>
      <c r="Y856">
        <v>3.3</v>
      </c>
      <c r="AA856">
        <v>0</v>
      </c>
      <c r="AB856">
        <v>1.2</v>
      </c>
      <c r="AC856">
        <v>0</v>
      </c>
      <c r="AD856">
        <v>0</v>
      </c>
      <c r="AE856">
        <v>0</v>
      </c>
      <c r="AF856">
        <v>1.2</v>
      </c>
      <c r="AG856">
        <v>0</v>
      </c>
      <c r="AH856">
        <v>0</v>
      </c>
      <c r="AI856">
        <v>1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6</v>
      </c>
      <c r="AT856">
        <v>3.3</v>
      </c>
      <c r="AU856" t="s">
        <v>6</v>
      </c>
      <c r="AV856">
        <v>0</v>
      </c>
      <c r="AW856">
        <v>2</v>
      </c>
      <c r="AX856">
        <v>16690312</v>
      </c>
      <c r="AY856">
        <v>1</v>
      </c>
      <c r="AZ856">
        <v>0</v>
      </c>
      <c r="BA856">
        <v>796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Y856*Source!I414</f>
        <v>1.1220000000000001</v>
      </c>
      <c r="CY856">
        <f>AB856</f>
        <v>1.2</v>
      </c>
      <c r="CZ856">
        <f>AF856</f>
        <v>1.2</v>
      </c>
      <c r="DA856">
        <f>AJ856</f>
        <v>1</v>
      </c>
      <c r="DB856">
        <v>0</v>
      </c>
    </row>
    <row r="857" spans="1:106" x14ac:dyDescent="0.2">
      <c r="A857">
        <f>ROW(Source!A414)</f>
        <v>414</v>
      </c>
      <c r="B857">
        <v>16688585</v>
      </c>
      <c r="C857">
        <v>16690300</v>
      </c>
      <c r="D857">
        <v>15165634</v>
      </c>
      <c r="E857">
        <v>1</v>
      </c>
      <c r="F857">
        <v>1</v>
      </c>
      <c r="G857">
        <v>1</v>
      </c>
      <c r="H857">
        <v>3</v>
      </c>
      <c r="I857" t="s">
        <v>1378</v>
      </c>
      <c r="J857" t="s">
        <v>1379</v>
      </c>
      <c r="K857" t="s">
        <v>1380</v>
      </c>
      <c r="L857">
        <v>1339</v>
      </c>
      <c r="N857">
        <v>1007</v>
      </c>
      <c r="O857" t="s">
        <v>199</v>
      </c>
      <c r="P857" t="s">
        <v>199</v>
      </c>
      <c r="Q857">
        <v>1</v>
      </c>
      <c r="W857">
        <v>0</v>
      </c>
      <c r="X857">
        <v>1706747518</v>
      </c>
      <c r="Y857">
        <v>0.43</v>
      </c>
      <c r="AA857">
        <v>38.51</v>
      </c>
      <c r="AB857">
        <v>0</v>
      </c>
      <c r="AC857">
        <v>0</v>
      </c>
      <c r="AD857">
        <v>0</v>
      </c>
      <c r="AE857">
        <v>38.51</v>
      </c>
      <c r="AF857">
        <v>0</v>
      </c>
      <c r="AG857">
        <v>0</v>
      </c>
      <c r="AH857">
        <v>0</v>
      </c>
      <c r="AI857">
        <v>1</v>
      </c>
      <c r="AJ857">
        <v>1</v>
      </c>
      <c r="AK857">
        <v>1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6</v>
      </c>
      <c r="AT857">
        <v>0.43</v>
      </c>
      <c r="AU857" t="s">
        <v>6</v>
      </c>
      <c r="AV857">
        <v>0</v>
      </c>
      <c r="AW857">
        <v>2</v>
      </c>
      <c r="AX857">
        <v>16690313</v>
      </c>
      <c r="AY857">
        <v>1</v>
      </c>
      <c r="AZ857">
        <v>0</v>
      </c>
      <c r="BA857">
        <v>797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Y857*Source!I414</f>
        <v>0.1462</v>
      </c>
      <c r="CY857">
        <f>AA857</f>
        <v>38.51</v>
      </c>
      <c r="CZ857">
        <f>AE857</f>
        <v>38.51</v>
      </c>
      <c r="DA857">
        <f>AI857</f>
        <v>1</v>
      </c>
      <c r="DB857">
        <v>0</v>
      </c>
    </row>
    <row r="858" spans="1:106" x14ac:dyDescent="0.2">
      <c r="A858">
        <f>ROW(Source!A414)</f>
        <v>414</v>
      </c>
      <c r="B858">
        <v>16688585</v>
      </c>
      <c r="C858">
        <v>16690300</v>
      </c>
      <c r="D858">
        <v>15165653</v>
      </c>
      <c r="E858">
        <v>1</v>
      </c>
      <c r="F858">
        <v>1</v>
      </c>
      <c r="G858">
        <v>1</v>
      </c>
      <c r="H858">
        <v>3</v>
      </c>
      <c r="I858" t="s">
        <v>1381</v>
      </c>
      <c r="J858" t="s">
        <v>1382</v>
      </c>
      <c r="K858" t="s">
        <v>1383</v>
      </c>
      <c r="L858">
        <v>1339</v>
      </c>
      <c r="N858">
        <v>1007</v>
      </c>
      <c r="O858" t="s">
        <v>199</v>
      </c>
      <c r="P858" t="s">
        <v>199</v>
      </c>
      <c r="Q858">
        <v>1</v>
      </c>
      <c r="W858">
        <v>0</v>
      </c>
      <c r="X858">
        <v>1262771840</v>
      </c>
      <c r="Y858">
        <v>2.74</v>
      </c>
      <c r="AA858">
        <v>6.22</v>
      </c>
      <c r="AB858">
        <v>0</v>
      </c>
      <c r="AC858">
        <v>0</v>
      </c>
      <c r="AD858">
        <v>0</v>
      </c>
      <c r="AE858">
        <v>6.22</v>
      </c>
      <c r="AF858">
        <v>0</v>
      </c>
      <c r="AG858">
        <v>0</v>
      </c>
      <c r="AH858">
        <v>0</v>
      </c>
      <c r="AI858">
        <v>1</v>
      </c>
      <c r="AJ858">
        <v>1</v>
      </c>
      <c r="AK858">
        <v>1</v>
      </c>
      <c r="AL858">
        <v>1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6</v>
      </c>
      <c r="AT858">
        <v>2.74</v>
      </c>
      <c r="AU858" t="s">
        <v>6</v>
      </c>
      <c r="AV858">
        <v>0</v>
      </c>
      <c r="AW858">
        <v>2</v>
      </c>
      <c r="AX858">
        <v>16690314</v>
      </c>
      <c r="AY858">
        <v>1</v>
      </c>
      <c r="AZ858">
        <v>0</v>
      </c>
      <c r="BA858">
        <v>798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Y858*Source!I414</f>
        <v>0.93160000000000009</v>
      </c>
      <c r="CY858">
        <f>AA858</f>
        <v>6.22</v>
      </c>
      <c r="CZ858">
        <f>AE858</f>
        <v>6.22</v>
      </c>
      <c r="DA858">
        <f>AI858</f>
        <v>1</v>
      </c>
      <c r="DB858">
        <v>0</v>
      </c>
    </row>
    <row r="859" spans="1:106" x14ac:dyDescent="0.2">
      <c r="A859">
        <f>ROW(Source!A415)</f>
        <v>415</v>
      </c>
      <c r="B859">
        <v>16688586</v>
      </c>
      <c r="C859">
        <v>16690300</v>
      </c>
      <c r="D859">
        <v>15432356</v>
      </c>
      <c r="E859">
        <v>1</v>
      </c>
      <c r="F859">
        <v>1</v>
      </c>
      <c r="G859">
        <v>1</v>
      </c>
      <c r="H859">
        <v>1</v>
      </c>
      <c r="I859" t="s">
        <v>1244</v>
      </c>
      <c r="J859" t="s">
        <v>6</v>
      </c>
      <c r="K859" t="s">
        <v>1245</v>
      </c>
      <c r="L859">
        <v>1191</v>
      </c>
      <c r="N859">
        <v>1013</v>
      </c>
      <c r="O859" t="s">
        <v>1090</v>
      </c>
      <c r="P859" t="s">
        <v>1090</v>
      </c>
      <c r="Q859">
        <v>1</v>
      </c>
      <c r="W859">
        <v>0</v>
      </c>
      <c r="X859">
        <v>1850719656</v>
      </c>
      <c r="Y859">
        <v>34.659999999999997</v>
      </c>
      <c r="AA859">
        <v>0</v>
      </c>
      <c r="AB859">
        <v>0</v>
      </c>
      <c r="AC859">
        <v>0</v>
      </c>
      <c r="AD859">
        <v>59.25</v>
      </c>
      <c r="AE859">
        <v>0</v>
      </c>
      <c r="AF859">
        <v>0</v>
      </c>
      <c r="AG859">
        <v>0</v>
      </c>
      <c r="AH859">
        <v>8.31</v>
      </c>
      <c r="AI859">
        <v>1</v>
      </c>
      <c r="AJ859">
        <v>1</v>
      </c>
      <c r="AK859">
        <v>1</v>
      </c>
      <c r="AL859">
        <v>7.13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6</v>
      </c>
      <c r="AT859">
        <v>34.659999999999997</v>
      </c>
      <c r="AU859" t="s">
        <v>6</v>
      </c>
      <c r="AV859">
        <v>1</v>
      </c>
      <c r="AW859">
        <v>2</v>
      </c>
      <c r="AX859">
        <v>16690309</v>
      </c>
      <c r="AY859">
        <v>1</v>
      </c>
      <c r="AZ859">
        <v>0</v>
      </c>
      <c r="BA859">
        <v>800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Y859*Source!I415</f>
        <v>11.7844</v>
      </c>
      <c r="CY859">
        <f>AD859</f>
        <v>59.25</v>
      </c>
      <c r="CZ859">
        <f>AH859</f>
        <v>8.31</v>
      </c>
      <c r="DA859">
        <f>AL859</f>
        <v>7.13</v>
      </c>
      <c r="DB859">
        <v>0</v>
      </c>
    </row>
    <row r="860" spans="1:106" x14ac:dyDescent="0.2">
      <c r="A860">
        <f>ROW(Source!A415)</f>
        <v>415</v>
      </c>
      <c r="B860">
        <v>16688586</v>
      </c>
      <c r="C860">
        <v>16690300</v>
      </c>
      <c r="D860">
        <v>15430395</v>
      </c>
      <c r="E860">
        <v>1</v>
      </c>
      <c r="F860">
        <v>1</v>
      </c>
      <c r="G860">
        <v>1</v>
      </c>
      <c r="H860">
        <v>1</v>
      </c>
      <c r="I860" t="s">
        <v>1091</v>
      </c>
      <c r="J860" t="s">
        <v>6</v>
      </c>
      <c r="K860" t="s">
        <v>1092</v>
      </c>
      <c r="L860">
        <v>1191</v>
      </c>
      <c r="N860">
        <v>1013</v>
      </c>
      <c r="O860" t="s">
        <v>1090</v>
      </c>
      <c r="P860" t="s">
        <v>1090</v>
      </c>
      <c r="Q860">
        <v>1</v>
      </c>
      <c r="W860">
        <v>0</v>
      </c>
      <c r="X860">
        <v>-1417349443</v>
      </c>
      <c r="Y860">
        <v>0.1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1</v>
      </c>
      <c r="AJ860">
        <v>1</v>
      </c>
      <c r="AK860">
        <v>7.13</v>
      </c>
      <c r="AL860">
        <v>1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6</v>
      </c>
      <c r="AT860">
        <v>0.1</v>
      </c>
      <c r="AU860" t="s">
        <v>6</v>
      </c>
      <c r="AV860">
        <v>2</v>
      </c>
      <c r="AW860">
        <v>2</v>
      </c>
      <c r="AX860">
        <v>16690310</v>
      </c>
      <c r="AY860">
        <v>1</v>
      </c>
      <c r="AZ860">
        <v>0</v>
      </c>
      <c r="BA860">
        <v>801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Y860*Source!I415</f>
        <v>3.4000000000000002E-2</v>
      </c>
      <c r="CY860">
        <f>AD860</f>
        <v>0</v>
      </c>
      <c r="CZ860">
        <f>AH860</f>
        <v>0</v>
      </c>
      <c r="DA860">
        <f>AL860</f>
        <v>1</v>
      </c>
      <c r="DB860">
        <v>0</v>
      </c>
    </row>
    <row r="861" spans="1:106" x14ac:dyDescent="0.2">
      <c r="A861">
        <f>ROW(Source!A415)</f>
        <v>415</v>
      </c>
      <c r="B861">
        <v>16688586</v>
      </c>
      <c r="C861">
        <v>16690300</v>
      </c>
      <c r="D861">
        <v>15247974</v>
      </c>
      <c r="E861">
        <v>1</v>
      </c>
      <c r="F861">
        <v>1</v>
      </c>
      <c r="G861">
        <v>1</v>
      </c>
      <c r="H861">
        <v>2</v>
      </c>
      <c r="I861" t="s">
        <v>1093</v>
      </c>
      <c r="J861" t="s">
        <v>1094</v>
      </c>
      <c r="K861" t="s">
        <v>1095</v>
      </c>
      <c r="L861">
        <v>1368</v>
      </c>
      <c r="N861">
        <v>1011</v>
      </c>
      <c r="O861" t="s">
        <v>1096</v>
      </c>
      <c r="P861" t="s">
        <v>1096</v>
      </c>
      <c r="Q861">
        <v>1</v>
      </c>
      <c r="W861">
        <v>0</v>
      </c>
      <c r="X861">
        <v>1188625873</v>
      </c>
      <c r="Y861">
        <v>0.1</v>
      </c>
      <c r="AA861">
        <v>0</v>
      </c>
      <c r="AB861">
        <v>222.88</v>
      </c>
      <c r="AC861">
        <v>13.5</v>
      </c>
      <c r="AD861">
        <v>0</v>
      </c>
      <c r="AE861">
        <v>0</v>
      </c>
      <c r="AF861">
        <v>31.26</v>
      </c>
      <c r="AG861">
        <v>13.5</v>
      </c>
      <c r="AH861">
        <v>0</v>
      </c>
      <c r="AI861">
        <v>1</v>
      </c>
      <c r="AJ861">
        <v>7.13</v>
      </c>
      <c r="AK861">
        <v>1</v>
      </c>
      <c r="AL861">
        <v>1</v>
      </c>
      <c r="AN861">
        <v>0</v>
      </c>
      <c r="AO861">
        <v>1</v>
      </c>
      <c r="AP861">
        <v>0</v>
      </c>
      <c r="AQ861">
        <v>0</v>
      </c>
      <c r="AR861">
        <v>0</v>
      </c>
      <c r="AS861" t="s">
        <v>6</v>
      </c>
      <c r="AT861">
        <v>0.1</v>
      </c>
      <c r="AU861" t="s">
        <v>6</v>
      </c>
      <c r="AV861">
        <v>0</v>
      </c>
      <c r="AW861">
        <v>2</v>
      </c>
      <c r="AX861">
        <v>16690311</v>
      </c>
      <c r="AY861">
        <v>1</v>
      </c>
      <c r="AZ861">
        <v>0</v>
      </c>
      <c r="BA861">
        <v>802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Y861*Source!I415</f>
        <v>3.4000000000000002E-2</v>
      </c>
      <c r="CY861">
        <f>AB861</f>
        <v>222.88</v>
      </c>
      <c r="CZ861">
        <f>AF861</f>
        <v>31.26</v>
      </c>
      <c r="DA861">
        <f>AJ861</f>
        <v>7.13</v>
      </c>
      <c r="DB861">
        <v>0</v>
      </c>
    </row>
    <row r="862" spans="1:106" x14ac:dyDescent="0.2">
      <c r="A862">
        <f>ROW(Source!A415)</f>
        <v>415</v>
      </c>
      <c r="B862">
        <v>16688586</v>
      </c>
      <c r="C862">
        <v>16690300</v>
      </c>
      <c r="D862">
        <v>15249308</v>
      </c>
      <c r="E862">
        <v>1</v>
      </c>
      <c r="F862">
        <v>1</v>
      </c>
      <c r="G862">
        <v>1</v>
      </c>
      <c r="H862">
        <v>2</v>
      </c>
      <c r="I862" t="s">
        <v>1375</v>
      </c>
      <c r="J862" t="s">
        <v>1376</v>
      </c>
      <c r="K862" t="s">
        <v>1377</v>
      </c>
      <c r="L862">
        <v>1368</v>
      </c>
      <c r="N862">
        <v>1011</v>
      </c>
      <c r="O862" t="s">
        <v>1096</v>
      </c>
      <c r="P862" t="s">
        <v>1096</v>
      </c>
      <c r="Q862">
        <v>1</v>
      </c>
      <c r="W862">
        <v>0</v>
      </c>
      <c r="X862">
        <v>792402865</v>
      </c>
      <c r="Y862">
        <v>3.3</v>
      </c>
      <c r="AA862">
        <v>0</v>
      </c>
      <c r="AB862">
        <v>8.56</v>
      </c>
      <c r="AC862">
        <v>0</v>
      </c>
      <c r="AD862">
        <v>0</v>
      </c>
      <c r="AE862">
        <v>0</v>
      </c>
      <c r="AF862">
        <v>1.2</v>
      </c>
      <c r="AG862">
        <v>0</v>
      </c>
      <c r="AH862">
        <v>0</v>
      </c>
      <c r="AI862">
        <v>1</v>
      </c>
      <c r="AJ862">
        <v>7.13</v>
      </c>
      <c r="AK862">
        <v>1</v>
      </c>
      <c r="AL862">
        <v>1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6</v>
      </c>
      <c r="AT862">
        <v>3.3</v>
      </c>
      <c r="AU862" t="s">
        <v>6</v>
      </c>
      <c r="AV862">
        <v>0</v>
      </c>
      <c r="AW862">
        <v>2</v>
      </c>
      <c r="AX862">
        <v>16690312</v>
      </c>
      <c r="AY862">
        <v>1</v>
      </c>
      <c r="AZ862">
        <v>0</v>
      </c>
      <c r="BA862">
        <v>803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Y862*Source!I415</f>
        <v>1.1220000000000001</v>
      </c>
      <c r="CY862">
        <f>AB862</f>
        <v>8.56</v>
      </c>
      <c r="CZ862">
        <f>AF862</f>
        <v>1.2</v>
      </c>
      <c r="DA862">
        <f>AJ862</f>
        <v>7.13</v>
      </c>
      <c r="DB862">
        <v>0</v>
      </c>
    </row>
    <row r="863" spans="1:106" x14ac:dyDescent="0.2">
      <c r="A863">
        <f>ROW(Source!A415)</f>
        <v>415</v>
      </c>
      <c r="B863">
        <v>16688586</v>
      </c>
      <c r="C863">
        <v>16690300</v>
      </c>
      <c r="D863">
        <v>15165634</v>
      </c>
      <c r="E863">
        <v>1</v>
      </c>
      <c r="F863">
        <v>1</v>
      </c>
      <c r="G863">
        <v>1</v>
      </c>
      <c r="H863">
        <v>3</v>
      </c>
      <c r="I863" t="s">
        <v>1378</v>
      </c>
      <c r="J863" t="s">
        <v>1379</v>
      </c>
      <c r="K863" t="s">
        <v>1380</v>
      </c>
      <c r="L863">
        <v>1339</v>
      </c>
      <c r="N863">
        <v>1007</v>
      </c>
      <c r="O863" t="s">
        <v>199</v>
      </c>
      <c r="P863" t="s">
        <v>199</v>
      </c>
      <c r="Q863">
        <v>1</v>
      </c>
      <c r="W863">
        <v>0</v>
      </c>
      <c r="X863">
        <v>1706747518</v>
      </c>
      <c r="Y863">
        <v>0.43</v>
      </c>
      <c r="AA863">
        <v>274.58</v>
      </c>
      <c r="AB863">
        <v>0</v>
      </c>
      <c r="AC863">
        <v>0</v>
      </c>
      <c r="AD863">
        <v>0</v>
      </c>
      <c r="AE863">
        <v>38.51</v>
      </c>
      <c r="AF863">
        <v>0</v>
      </c>
      <c r="AG863">
        <v>0</v>
      </c>
      <c r="AH863">
        <v>0</v>
      </c>
      <c r="AI863">
        <v>7.13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6</v>
      </c>
      <c r="AT863">
        <v>0.43</v>
      </c>
      <c r="AU863" t="s">
        <v>6</v>
      </c>
      <c r="AV863">
        <v>0</v>
      </c>
      <c r="AW863">
        <v>2</v>
      </c>
      <c r="AX863">
        <v>16690313</v>
      </c>
      <c r="AY863">
        <v>1</v>
      </c>
      <c r="AZ863">
        <v>0</v>
      </c>
      <c r="BA863">
        <v>804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Y863*Source!I415</f>
        <v>0.1462</v>
      </c>
      <c r="CY863">
        <f>AA863</f>
        <v>274.58</v>
      </c>
      <c r="CZ863">
        <f>AE863</f>
        <v>38.51</v>
      </c>
      <c r="DA863">
        <f>AI863</f>
        <v>7.13</v>
      </c>
      <c r="DB863">
        <v>0</v>
      </c>
    </row>
    <row r="864" spans="1:106" x14ac:dyDescent="0.2">
      <c r="A864">
        <f>ROW(Source!A415)</f>
        <v>415</v>
      </c>
      <c r="B864">
        <v>16688586</v>
      </c>
      <c r="C864">
        <v>16690300</v>
      </c>
      <c r="D864">
        <v>15165653</v>
      </c>
      <c r="E864">
        <v>1</v>
      </c>
      <c r="F864">
        <v>1</v>
      </c>
      <c r="G864">
        <v>1</v>
      </c>
      <c r="H864">
        <v>3</v>
      </c>
      <c r="I864" t="s">
        <v>1381</v>
      </c>
      <c r="J864" t="s">
        <v>1382</v>
      </c>
      <c r="K864" t="s">
        <v>1383</v>
      </c>
      <c r="L864">
        <v>1339</v>
      </c>
      <c r="N864">
        <v>1007</v>
      </c>
      <c r="O864" t="s">
        <v>199</v>
      </c>
      <c r="P864" t="s">
        <v>199</v>
      </c>
      <c r="Q864">
        <v>1</v>
      </c>
      <c r="W864">
        <v>0</v>
      </c>
      <c r="X864">
        <v>1262771840</v>
      </c>
      <c r="Y864">
        <v>2.74</v>
      </c>
      <c r="AA864">
        <v>44.35</v>
      </c>
      <c r="AB864">
        <v>0</v>
      </c>
      <c r="AC864">
        <v>0</v>
      </c>
      <c r="AD864">
        <v>0</v>
      </c>
      <c r="AE864">
        <v>6.22</v>
      </c>
      <c r="AF864">
        <v>0</v>
      </c>
      <c r="AG864">
        <v>0</v>
      </c>
      <c r="AH864">
        <v>0</v>
      </c>
      <c r="AI864">
        <v>7.13</v>
      </c>
      <c r="AJ864">
        <v>1</v>
      </c>
      <c r="AK864">
        <v>1</v>
      </c>
      <c r="AL864">
        <v>1</v>
      </c>
      <c r="AN864">
        <v>0</v>
      </c>
      <c r="AO864">
        <v>1</v>
      </c>
      <c r="AP864">
        <v>0</v>
      </c>
      <c r="AQ864">
        <v>0</v>
      </c>
      <c r="AR864">
        <v>0</v>
      </c>
      <c r="AS864" t="s">
        <v>6</v>
      </c>
      <c r="AT864">
        <v>2.74</v>
      </c>
      <c r="AU864" t="s">
        <v>6</v>
      </c>
      <c r="AV864">
        <v>0</v>
      </c>
      <c r="AW864">
        <v>2</v>
      </c>
      <c r="AX864">
        <v>16690314</v>
      </c>
      <c r="AY864">
        <v>1</v>
      </c>
      <c r="AZ864">
        <v>0</v>
      </c>
      <c r="BA864">
        <v>805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Y864*Source!I415</f>
        <v>0.93160000000000009</v>
      </c>
      <c r="CY864">
        <f>AA864</f>
        <v>44.35</v>
      </c>
      <c r="CZ864">
        <f>AE864</f>
        <v>6.22</v>
      </c>
      <c r="DA864">
        <f>AI864</f>
        <v>7.13</v>
      </c>
      <c r="DB864">
        <v>0</v>
      </c>
    </row>
    <row r="865" spans="1:106" x14ac:dyDescent="0.2">
      <c r="A865">
        <f>ROW(Source!A416)</f>
        <v>416</v>
      </c>
      <c r="B865">
        <v>16688585</v>
      </c>
      <c r="C865">
        <v>16690317</v>
      </c>
      <c r="D865">
        <v>15430397</v>
      </c>
      <c r="E865">
        <v>1</v>
      </c>
      <c r="F865">
        <v>1</v>
      </c>
      <c r="G865">
        <v>1</v>
      </c>
      <c r="H865">
        <v>1</v>
      </c>
      <c r="I865" t="s">
        <v>1260</v>
      </c>
      <c r="J865" t="s">
        <v>6</v>
      </c>
      <c r="K865" t="s">
        <v>1261</v>
      </c>
      <c r="L865">
        <v>1191</v>
      </c>
      <c r="N865">
        <v>1013</v>
      </c>
      <c r="O865" t="s">
        <v>1090</v>
      </c>
      <c r="P865" t="s">
        <v>1090</v>
      </c>
      <c r="Q865">
        <v>1</v>
      </c>
      <c r="W865">
        <v>0</v>
      </c>
      <c r="X865">
        <v>-1081351934</v>
      </c>
      <c r="Y865">
        <v>15.28</v>
      </c>
      <c r="AA865">
        <v>0</v>
      </c>
      <c r="AB865">
        <v>0</v>
      </c>
      <c r="AC865">
        <v>0</v>
      </c>
      <c r="AD865">
        <v>9.4</v>
      </c>
      <c r="AE865">
        <v>0</v>
      </c>
      <c r="AF865">
        <v>0</v>
      </c>
      <c r="AG865">
        <v>0</v>
      </c>
      <c r="AH865">
        <v>9.4</v>
      </c>
      <c r="AI865">
        <v>1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0</v>
      </c>
      <c r="AQ865">
        <v>0</v>
      </c>
      <c r="AR865">
        <v>0</v>
      </c>
      <c r="AS865" t="s">
        <v>6</v>
      </c>
      <c r="AT865">
        <v>15.28</v>
      </c>
      <c r="AU865" t="s">
        <v>6</v>
      </c>
      <c r="AV865">
        <v>1</v>
      </c>
      <c r="AW865">
        <v>2</v>
      </c>
      <c r="AX865">
        <v>16690328</v>
      </c>
      <c r="AY865">
        <v>1</v>
      </c>
      <c r="AZ865">
        <v>0</v>
      </c>
      <c r="BA865">
        <v>807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Y865*Source!I416</f>
        <v>1.528</v>
      </c>
      <c r="CY865">
        <f>AD865</f>
        <v>9.4</v>
      </c>
      <c r="CZ865">
        <f>AH865</f>
        <v>9.4</v>
      </c>
      <c r="DA865">
        <f>AL865</f>
        <v>1</v>
      </c>
      <c r="DB865">
        <v>0</v>
      </c>
    </row>
    <row r="866" spans="1:106" x14ac:dyDescent="0.2">
      <c r="A866">
        <f>ROW(Source!A416)</f>
        <v>416</v>
      </c>
      <c r="B866">
        <v>16688585</v>
      </c>
      <c r="C866">
        <v>16690317</v>
      </c>
      <c r="D866">
        <v>15430395</v>
      </c>
      <c r="E866">
        <v>1</v>
      </c>
      <c r="F866">
        <v>1</v>
      </c>
      <c r="G866">
        <v>1</v>
      </c>
      <c r="H866">
        <v>1</v>
      </c>
      <c r="I866" t="s">
        <v>1091</v>
      </c>
      <c r="J866" t="s">
        <v>6</v>
      </c>
      <c r="K866" t="s">
        <v>1092</v>
      </c>
      <c r="L866">
        <v>1191</v>
      </c>
      <c r="N866">
        <v>1013</v>
      </c>
      <c r="O866" t="s">
        <v>1090</v>
      </c>
      <c r="P866" t="s">
        <v>1090</v>
      </c>
      <c r="Q866">
        <v>1</v>
      </c>
      <c r="W866">
        <v>0</v>
      </c>
      <c r="X866">
        <v>-1417349443</v>
      </c>
      <c r="Y866">
        <v>0.22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1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6</v>
      </c>
      <c r="AT866">
        <v>0.22</v>
      </c>
      <c r="AU866" t="s">
        <v>6</v>
      </c>
      <c r="AV866">
        <v>2</v>
      </c>
      <c r="AW866">
        <v>2</v>
      </c>
      <c r="AX866">
        <v>16690329</v>
      </c>
      <c r="AY866">
        <v>1</v>
      </c>
      <c r="AZ866">
        <v>0</v>
      </c>
      <c r="BA866">
        <v>808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Y866*Source!I416</f>
        <v>2.2000000000000002E-2</v>
      </c>
      <c r="CY866">
        <f>AD866</f>
        <v>0</v>
      </c>
      <c r="CZ866">
        <f>AH866</f>
        <v>0</v>
      </c>
      <c r="DA866">
        <f>AL866</f>
        <v>1</v>
      </c>
      <c r="DB866">
        <v>0</v>
      </c>
    </row>
    <row r="867" spans="1:106" x14ac:dyDescent="0.2">
      <c r="A867">
        <f>ROW(Source!A416)</f>
        <v>416</v>
      </c>
      <c r="B867">
        <v>16688585</v>
      </c>
      <c r="C867">
        <v>16690317</v>
      </c>
      <c r="D867">
        <v>15247680</v>
      </c>
      <c r="E867">
        <v>1</v>
      </c>
      <c r="F867">
        <v>1</v>
      </c>
      <c r="G867">
        <v>1</v>
      </c>
      <c r="H867">
        <v>2</v>
      </c>
      <c r="I867" t="s">
        <v>1287</v>
      </c>
      <c r="J867" t="s">
        <v>1288</v>
      </c>
      <c r="K867" t="s">
        <v>1289</v>
      </c>
      <c r="L867">
        <v>1368</v>
      </c>
      <c r="N867">
        <v>1011</v>
      </c>
      <c r="O867" t="s">
        <v>1096</v>
      </c>
      <c r="P867" t="s">
        <v>1096</v>
      </c>
      <c r="Q867">
        <v>1</v>
      </c>
      <c r="W867">
        <v>0</v>
      </c>
      <c r="X867">
        <v>-1718674368</v>
      </c>
      <c r="Y867">
        <v>0.11</v>
      </c>
      <c r="AA867">
        <v>0</v>
      </c>
      <c r="AB867">
        <v>111.99</v>
      </c>
      <c r="AC867">
        <v>13.5</v>
      </c>
      <c r="AD867">
        <v>0</v>
      </c>
      <c r="AE867">
        <v>0</v>
      </c>
      <c r="AF867">
        <v>111.99</v>
      </c>
      <c r="AG867">
        <v>13.5</v>
      </c>
      <c r="AH867">
        <v>0</v>
      </c>
      <c r="AI867">
        <v>1</v>
      </c>
      <c r="AJ867">
        <v>1</v>
      </c>
      <c r="AK867">
        <v>1</v>
      </c>
      <c r="AL867">
        <v>1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6</v>
      </c>
      <c r="AT867">
        <v>0.11</v>
      </c>
      <c r="AU867" t="s">
        <v>6</v>
      </c>
      <c r="AV867">
        <v>0</v>
      </c>
      <c r="AW867">
        <v>2</v>
      </c>
      <c r="AX867">
        <v>16690330</v>
      </c>
      <c r="AY867">
        <v>1</v>
      </c>
      <c r="AZ867">
        <v>0</v>
      </c>
      <c r="BA867">
        <v>809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Y867*Source!I416</f>
        <v>1.1000000000000001E-2</v>
      </c>
      <c r="CY867">
        <f>AB867</f>
        <v>111.99</v>
      </c>
      <c r="CZ867">
        <f>AF867</f>
        <v>111.99</v>
      </c>
      <c r="DA867">
        <f>AJ867</f>
        <v>1</v>
      </c>
      <c r="DB867">
        <v>0</v>
      </c>
    </row>
    <row r="868" spans="1:106" x14ac:dyDescent="0.2">
      <c r="A868">
        <f>ROW(Source!A416)</f>
        <v>416</v>
      </c>
      <c r="B868">
        <v>16688585</v>
      </c>
      <c r="C868">
        <v>16690317</v>
      </c>
      <c r="D868">
        <v>15249073</v>
      </c>
      <c r="E868">
        <v>1</v>
      </c>
      <c r="F868">
        <v>1</v>
      </c>
      <c r="G868">
        <v>1</v>
      </c>
      <c r="H868">
        <v>2</v>
      </c>
      <c r="I868" t="s">
        <v>1099</v>
      </c>
      <c r="J868" t="s">
        <v>1100</v>
      </c>
      <c r="K868" t="s">
        <v>1101</v>
      </c>
      <c r="L868">
        <v>1368</v>
      </c>
      <c r="N868">
        <v>1011</v>
      </c>
      <c r="O868" t="s">
        <v>1096</v>
      </c>
      <c r="P868" t="s">
        <v>1096</v>
      </c>
      <c r="Q868">
        <v>1</v>
      </c>
      <c r="W868">
        <v>0</v>
      </c>
      <c r="X868">
        <v>1372534845</v>
      </c>
      <c r="Y868">
        <v>0.11</v>
      </c>
      <c r="AA868">
        <v>0</v>
      </c>
      <c r="AB868">
        <v>65.709999999999994</v>
      </c>
      <c r="AC868">
        <v>11.6</v>
      </c>
      <c r="AD868">
        <v>0</v>
      </c>
      <c r="AE868">
        <v>0</v>
      </c>
      <c r="AF868">
        <v>65.709999999999994</v>
      </c>
      <c r="AG868">
        <v>11.6</v>
      </c>
      <c r="AH868">
        <v>0</v>
      </c>
      <c r="AI868">
        <v>1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6</v>
      </c>
      <c r="AT868">
        <v>0.11</v>
      </c>
      <c r="AU868" t="s">
        <v>6</v>
      </c>
      <c r="AV868">
        <v>0</v>
      </c>
      <c r="AW868">
        <v>2</v>
      </c>
      <c r="AX868">
        <v>16690331</v>
      </c>
      <c r="AY868">
        <v>1</v>
      </c>
      <c r="AZ868">
        <v>0</v>
      </c>
      <c r="BA868">
        <v>810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Y868*Source!I416</f>
        <v>1.1000000000000001E-2</v>
      </c>
      <c r="CY868">
        <f>AB868</f>
        <v>65.709999999999994</v>
      </c>
      <c r="CZ868">
        <f>AF868</f>
        <v>65.709999999999994</v>
      </c>
      <c r="DA868">
        <f>AJ868</f>
        <v>1</v>
      </c>
      <c r="DB868">
        <v>0</v>
      </c>
    </row>
    <row r="869" spans="1:106" x14ac:dyDescent="0.2">
      <c r="A869">
        <f>ROW(Source!A416)</f>
        <v>416</v>
      </c>
      <c r="B869">
        <v>16688585</v>
      </c>
      <c r="C869">
        <v>16690317</v>
      </c>
      <c r="D869">
        <v>15172838</v>
      </c>
      <c r="E869">
        <v>1</v>
      </c>
      <c r="F869">
        <v>1</v>
      </c>
      <c r="G869">
        <v>1</v>
      </c>
      <c r="H869">
        <v>3</v>
      </c>
      <c r="I869" t="s">
        <v>1344</v>
      </c>
      <c r="J869" t="s">
        <v>1345</v>
      </c>
      <c r="K869" t="s">
        <v>1346</v>
      </c>
      <c r="L869">
        <v>1339</v>
      </c>
      <c r="N869">
        <v>1007</v>
      </c>
      <c r="O869" t="s">
        <v>199</v>
      </c>
      <c r="P869" t="s">
        <v>199</v>
      </c>
      <c r="Q869">
        <v>1</v>
      </c>
      <c r="W869">
        <v>0</v>
      </c>
      <c r="X869">
        <v>536744769</v>
      </c>
      <c r="Y869">
        <v>2.1000000000000001E-2</v>
      </c>
      <c r="AA869">
        <v>600</v>
      </c>
      <c r="AB869">
        <v>0</v>
      </c>
      <c r="AC869">
        <v>0</v>
      </c>
      <c r="AD869">
        <v>0</v>
      </c>
      <c r="AE869">
        <v>600</v>
      </c>
      <c r="AF869">
        <v>0</v>
      </c>
      <c r="AG869">
        <v>0</v>
      </c>
      <c r="AH869">
        <v>0</v>
      </c>
      <c r="AI869">
        <v>1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6</v>
      </c>
      <c r="AT869">
        <v>2.1000000000000001E-2</v>
      </c>
      <c r="AU869" t="s">
        <v>6</v>
      </c>
      <c r="AV869">
        <v>0</v>
      </c>
      <c r="AW869">
        <v>2</v>
      </c>
      <c r="AX869">
        <v>16690332</v>
      </c>
      <c r="AY869">
        <v>1</v>
      </c>
      <c r="AZ869">
        <v>0</v>
      </c>
      <c r="BA869">
        <v>811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Y869*Source!I416</f>
        <v>2.1000000000000003E-3</v>
      </c>
      <c r="CY869">
        <f t="shared" ref="CY869:CY875" si="87">AA869</f>
        <v>600</v>
      </c>
      <c r="CZ869">
        <f t="shared" ref="CZ869:CZ875" si="88">AE869</f>
        <v>600</v>
      </c>
      <c r="DA869">
        <f t="shared" ref="DA869:DA875" si="89">AI869</f>
        <v>1</v>
      </c>
      <c r="DB869">
        <v>0</v>
      </c>
    </row>
    <row r="870" spans="1:106" x14ac:dyDescent="0.2">
      <c r="A870">
        <f>ROW(Source!A416)</f>
        <v>416</v>
      </c>
      <c r="B870">
        <v>16688585</v>
      </c>
      <c r="C870">
        <v>16690317</v>
      </c>
      <c r="D870">
        <v>15202442</v>
      </c>
      <c r="E870">
        <v>1</v>
      </c>
      <c r="F870">
        <v>1</v>
      </c>
      <c r="G870">
        <v>1</v>
      </c>
      <c r="H870">
        <v>3</v>
      </c>
      <c r="I870" t="s">
        <v>1347</v>
      </c>
      <c r="J870" t="s">
        <v>1348</v>
      </c>
      <c r="K870" t="s">
        <v>1349</v>
      </c>
      <c r="L870">
        <v>1346</v>
      </c>
      <c r="N870">
        <v>1009</v>
      </c>
      <c r="O870" t="s">
        <v>90</v>
      </c>
      <c r="P870" t="s">
        <v>90</v>
      </c>
      <c r="Q870">
        <v>1</v>
      </c>
      <c r="W870">
        <v>0</v>
      </c>
      <c r="X870">
        <v>505519491</v>
      </c>
      <c r="Y870">
        <v>0.4</v>
      </c>
      <c r="AA870">
        <v>25.8</v>
      </c>
      <c r="AB870">
        <v>0</v>
      </c>
      <c r="AC870">
        <v>0</v>
      </c>
      <c r="AD870">
        <v>0</v>
      </c>
      <c r="AE870">
        <v>25.8</v>
      </c>
      <c r="AF870">
        <v>0</v>
      </c>
      <c r="AG870">
        <v>0</v>
      </c>
      <c r="AH870">
        <v>0</v>
      </c>
      <c r="AI870">
        <v>1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6</v>
      </c>
      <c r="AT870">
        <v>0.4</v>
      </c>
      <c r="AU870" t="s">
        <v>6</v>
      </c>
      <c r="AV870">
        <v>0</v>
      </c>
      <c r="AW870">
        <v>2</v>
      </c>
      <c r="AX870">
        <v>16690333</v>
      </c>
      <c r="AY870">
        <v>1</v>
      </c>
      <c r="AZ870">
        <v>0</v>
      </c>
      <c r="BA870">
        <v>812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Y870*Source!I416</f>
        <v>4.0000000000000008E-2</v>
      </c>
      <c r="CY870">
        <f t="shared" si="87"/>
        <v>25.8</v>
      </c>
      <c r="CZ870">
        <f t="shared" si="88"/>
        <v>25.8</v>
      </c>
      <c r="DA870">
        <f t="shared" si="89"/>
        <v>1</v>
      </c>
      <c r="DB870">
        <v>0</v>
      </c>
    </row>
    <row r="871" spans="1:106" x14ac:dyDescent="0.2">
      <c r="A871">
        <f>ROW(Source!A416)</f>
        <v>416</v>
      </c>
      <c r="B871">
        <v>16688585</v>
      </c>
      <c r="C871">
        <v>16690317</v>
      </c>
      <c r="D871">
        <v>15217585</v>
      </c>
      <c r="E871">
        <v>1</v>
      </c>
      <c r="F871">
        <v>1</v>
      </c>
      <c r="G871">
        <v>1</v>
      </c>
      <c r="H871">
        <v>3</v>
      </c>
      <c r="I871" t="s">
        <v>1350</v>
      </c>
      <c r="J871" t="s">
        <v>1351</v>
      </c>
      <c r="K871" t="s">
        <v>1352</v>
      </c>
      <c r="L871">
        <v>1356</v>
      </c>
      <c r="N871">
        <v>1010</v>
      </c>
      <c r="O871" t="s">
        <v>215</v>
      </c>
      <c r="P871" t="s">
        <v>215</v>
      </c>
      <c r="Q871">
        <v>1000</v>
      </c>
      <c r="W871">
        <v>0</v>
      </c>
      <c r="X871">
        <v>40709342</v>
      </c>
      <c r="Y871">
        <v>3.2000000000000001E-2</v>
      </c>
      <c r="AA871">
        <v>270</v>
      </c>
      <c r="AB871">
        <v>0</v>
      </c>
      <c r="AC871">
        <v>0</v>
      </c>
      <c r="AD871">
        <v>0</v>
      </c>
      <c r="AE871">
        <v>270</v>
      </c>
      <c r="AF871">
        <v>0</v>
      </c>
      <c r="AG871">
        <v>0</v>
      </c>
      <c r="AH871">
        <v>0</v>
      </c>
      <c r="AI871">
        <v>1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6</v>
      </c>
      <c r="AT871">
        <v>3.2000000000000001E-2</v>
      </c>
      <c r="AU871" t="s">
        <v>6</v>
      </c>
      <c r="AV871">
        <v>0</v>
      </c>
      <c r="AW871">
        <v>2</v>
      </c>
      <c r="AX871">
        <v>16690334</v>
      </c>
      <c r="AY871">
        <v>1</v>
      </c>
      <c r="AZ871">
        <v>0</v>
      </c>
      <c r="BA871">
        <v>813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Y871*Source!I416</f>
        <v>3.2000000000000002E-3</v>
      </c>
      <c r="CY871">
        <f t="shared" si="87"/>
        <v>270</v>
      </c>
      <c r="CZ871">
        <f t="shared" si="88"/>
        <v>270</v>
      </c>
      <c r="DA871">
        <f t="shared" si="89"/>
        <v>1</v>
      </c>
      <c r="DB871">
        <v>0</v>
      </c>
    </row>
    <row r="872" spans="1:106" x14ac:dyDescent="0.2">
      <c r="A872">
        <f>ROW(Source!A416)</f>
        <v>416</v>
      </c>
      <c r="B872">
        <v>16688585</v>
      </c>
      <c r="C872">
        <v>16690317</v>
      </c>
      <c r="D872">
        <v>15217593</v>
      </c>
      <c r="E872">
        <v>1</v>
      </c>
      <c r="F872">
        <v>1</v>
      </c>
      <c r="G872">
        <v>1</v>
      </c>
      <c r="H872">
        <v>3</v>
      </c>
      <c r="I872" t="s">
        <v>1353</v>
      </c>
      <c r="J872" t="s">
        <v>1354</v>
      </c>
      <c r="K872" t="s">
        <v>1355</v>
      </c>
      <c r="L872">
        <v>1358</v>
      </c>
      <c r="N872">
        <v>1010</v>
      </c>
      <c r="O872" t="s">
        <v>538</v>
      </c>
      <c r="P872" t="s">
        <v>538</v>
      </c>
      <c r="Q872">
        <v>10</v>
      </c>
      <c r="W872">
        <v>0</v>
      </c>
      <c r="X872">
        <v>-1110089157</v>
      </c>
      <c r="Y872">
        <v>1</v>
      </c>
      <c r="AA872">
        <v>19.899999999999999</v>
      </c>
      <c r="AB872">
        <v>0</v>
      </c>
      <c r="AC872">
        <v>0</v>
      </c>
      <c r="AD872">
        <v>0</v>
      </c>
      <c r="AE872">
        <v>19.899999999999999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1</v>
      </c>
      <c r="AL872">
        <v>1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6</v>
      </c>
      <c r="AT872">
        <v>1</v>
      </c>
      <c r="AU872" t="s">
        <v>6</v>
      </c>
      <c r="AV872">
        <v>0</v>
      </c>
      <c r="AW872">
        <v>2</v>
      </c>
      <c r="AX872">
        <v>16690335</v>
      </c>
      <c r="AY872">
        <v>1</v>
      </c>
      <c r="AZ872">
        <v>0</v>
      </c>
      <c r="BA872">
        <v>814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Y872*Source!I416</f>
        <v>0.1</v>
      </c>
      <c r="CY872">
        <f t="shared" si="87"/>
        <v>19.899999999999999</v>
      </c>
      <c r="CZ872">
        <f t="shared" si="88"/>
        <v>19.899999999999999</v>
      </c>
      <c r="DA872">
        <f t="shared" si="89"/>
        <v>1</v>
      </c>
      <c r="DB872">
        <v>0</v>
      </c>
    </row>
    <row r="873" spans="1:106" x14ac:dyDescent="0.2">
      <c r="A873">
        <f>ROW(Source!A416)</f>
        <v>416</v>
      </c>
      <c r="B873">
        <v>16688585</v>
      </c>
      <c r="C873">
        <v>16690317</v>
      </c>
      <c r="D873">
        <v>15218939</v>
      </c>
      <c r="E873">
        <v>1</v>
      </c>
      <c r="F873">
        <v>1</v>
      </c>
      <c r="G873">
        <v>1</v>
      </c>
      <c r="H873">
        <v>3</v>
      </c>
      <c r="I873" t="s">
        <v>1356</v>
      </c>
      <c r="J873" t="s">
        <v>1357</v>
      </c>
      <c r="K873" t="s">
        <v>1358</v>
      </c>
      <c r="L873">
        <v>1354</v>
      </c>
      <c r="N873">
        <v>1010</v>
      </c>
      <c r="O873" t="s">
        <v>268</v>
      </c>
      <c r="P873" t="s">
        <v>268</v>
      </c>
      <c r="Q873">
        <v>1</v>
      </c>
      <c r="W873">
        <v>0</v>
      </c>
      <c r="X873">
        <v>-1308137011</v>
      </c>
      <c r="Y873">
        <v>0.5</v>
      </c>
      <c r="AA873">
        <v>66.819999999999993</v>
      </c>
      <c r="AB873">
        <v>0</v>
      </c>
      <c r="AC873">
        <v>0</v>
      </c>
      <c r="AD873">
        <v>0</v>
      </c>
      <c r="AE873">
        <v>66.819999999999993</v>
      </c>
      <c r="AF873">
        <v>0</v>
      </c>
      <c r="AG873">
        <v>0</v>
      </c>
      <c r="AH873">
        <v>0</v>
      </c>
      <c r="AI873">
        <v>1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0</v>
      </c>
      <c r="AQ873">
        <v>0</v>
      </c>
      <c r="AR873">
        <v>0</v>
      </c>
      <c r="AS873" t="s">
        <v>6</v>
      </c>
      <c r="AT873">
        <v>0.5</v>
      </c>
      <c r="AU873" t="s">
        <v>6</v>
      </c>
      <c r="AV873">
        <v>0</v>
      </c>
      <c r="AW873">
        <v>2</v>
      </c>
      <c r="AX873">
        <v>16690336</v>
      </c>
      <c r="AY873">
        <v>1</v>
      </c>
      <c r="AZ873">
        <v>0</v>
      </c>
      <c r="BA873">
        <v>815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Y873*Source!I416</f>
        <v>0.05</v>
      </c>
      <c r="CY873">
        <f t="shared" si="87"/>
        <v>66.819999999999993</v>
      </c>
      <c r="CZ873">
        <f t="shared" si="88"/>
        <v>66.819999999999993</v>
      </c>
      <c r="DA873">
        <f t="shared" si="89"/>
        <v>1</v>
      </c>
      <c r="DB873">
        <v>0</v>
      </c>
    </row>
    <row r="874" spans="1:106" x14ac:dyDescent="0.2">
      <c r="A874">
        <f>ROW(Source!A416)</f>
        <v>416</v>
      </c>
      <c r="B874">
        <v>16688585</v>
      </c>
      <c r="C874">
        <v>16690317</v>
      </c>
      <c r="D874">
        <v>15234268</v>
      </c>
      <c r="E874">
        <v>1</v>
      </c>
      <c r="F874">
        <v>1</v>
      </c>
      <c r="G874">
        <v>1</v>
      </c>
      <c r="H874">
        <v>3</v>
      </c>
      <c r="I874" t="s">
        <v>634</v>
      </c>
      <c r="J874" t="s">
        <v>637</v>
      </c>
      <c r="K874" t="s">
        <v>635</v>
      </c>
      <c r="L874">
        <v>1302</v>
      </c>
      <c r="N874">
        <v>1003</v>
      </c>
      <c r="O874" t="s">
        <v>636</v>
      </c>
      <c r="P874" t="s">
        <v>636</v>
      </c>
      <c r="Q874">
        <v>10</v>
      </c>
      <c r="W874">
        <v>0</v>
      </c>
      <c r="X874">
        <v>-1778239840</v>
      </c>
      <c r="Y874">
        <v>10</v>
      </c>
      <c r="AA874">
        <v>149.84</v>
      </c>
      <c r="AB874">
        <v>0</v>
      </c>
      <c r="AC874">
        <v>0</v>
      </c>
      <c r="AD874">
        <v>0</v>
      </c>
      <c r="AE874">
        <v>149.84</v>
      </c>
      <c r="AF874">
        <v>0</v>
      </c>
      <c r="AG874">
        <v>0</v>
      </c>
      <c r="AH874">
        <v>0</v>
      </c>
      <c r="AI874">
        <v>1</v>
      </c>
      <c r="AJ874">
        <v>1</v>
      </c>
      <c r="AK874">
        <v>1</v>
      </c>
      <c r="AL874">
        <v>1</v>
      </c>
      <c r="AN874">
        <v>0</v>
      </c>
      <c r="AO874">
        <v>0</v>
      </c>
      <c r="AP874">
        <v>0</v>
      </c>
      <c r="AQ874">
        <v>0</v>
      </c>
      <c r="AR874">
        <v>0</v>
      </c>
      <c r="AS874" t="s">
        <v>6</v>
      </c>
      <c r="AT874">
        <v>10</v>
      </c>
      <c r="AU874" t="s">
        <v>6</v>
      </c>
      <c r="AV874">
        <v>0</v>
      </c>
      <c r="AW874">
        <v>1</v>
      </c>
      <c r="AX874">
        <v>-1</v>
      </c>
      <c r="AY874">
        <v>0</v>
      </c>
      <c r="AZ874">
        <v>0</v>
      </c>
      <c r="BA874" t="s">
        <v>6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Y874*Source!I416</f>
        <v>1</v>
      </c>
      <c r="CY874">
        <f t="shared" si="87"/>
        <v>149.84</v>
      </c>
      <c r="CZ874">
        <f t="shared" si="88"/>
        <v>149.84</v>
      </c>
      <c r="DA874">
        <f t="shared" si="89"/>
        <v>1</v>
      </c>
      <c r="DB874">
        <v>0</v>
      </c>
    </row>
    <row r="875" spans="1:106" x14ac:dyDescent="0.2">
      <c r="A875">
        <f>ROW(Source!A416)</f>
        <v>416</v>
      </c>
      <c r="B875">
        <v>16688585</v>
      </c>
      <c r="C875">
        <v>16690317</v>
      </c>
      <c r="D875">
        <v>15164559</v>
      </c>
      <c r="E875">
        <v>17</v>
      </c>
      <c r="F875">
        <v>1</v>
      </c>
      <c r="G875">
        <v>1</v>
      </c>
      <c r="H875">
        <v>3</v>
      </c>
      <c r="I875" t="s">
        <v>1299</v>
      </c>
      <c r="J875" t="s">
        <v>6</v>
      </c>
      <c r="K875" t="s">
        <v>1300</v>
      </c>
      <c r="L875">
        <v>1374</v>
      </c>
      <c r="N875">
        <v>1013</v>
      </c>
      <c r="O875" t="s">
        <v>1301</v>
      </c>
      <c r="P875" t="s">
        <v>1301</v>
      </c>
      <c r="Q875">
        <v>1</v>
      </c>
      <c r="W875">
        <v>0</v>
      </c>
      <c r="X875">
        <v>-1731369543</v>
      </c>
      <c r="Y875">
        <v>2.87</v>
      </c>
      <c r="AA875">
        <v>1</v>
      </c>
      <c r="AB875">
        <v>0</v>
      </c>
      <c r="AC875">
        <v>0</v>
      </c>
      <c r="AD875">
        <v>0</v>
      </c>
      <c r="AE875">
        <v>1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1</v>
      </c>
      <c r="AL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6</v>
      </c>
      <c r="AT875">
        <v>2.87</v>
      </c>
      <c r="AU875" t="s">
        <v>6</v>
      </c>
      <c r="AV875">
        <v>0</v>
      </c>
      <c r="AW875">
        <v>2</v>
      </c>
      <c r="AX875">
        <v>16690337</v>
      </c>
      <c r="AY875">
        <v>1</v>
      </c>
      <c r="AZ875">
        <v>0</v>
      </c>
      <c r="BA875">
        <v>816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Y875*Source!I416</f>
        <v>0.28700000000000003</v>
      </c>
      <c r="CY875">
        <f t="shared" si="87"/>
        <v>1</v>
      </c>
      <c r="CZ875">
        <f t="shared" si="88"/>
        <v>1</v>
      </c>
      <c r="DA875">
        <f t="shared" si="89"/>
        <v>1</v>
      </c>
      <c r="DB875">
        <v>0</v>
      </c>
    </row>
    <row r="876" spans="1:106" x14ac:dyDescent="0.2">
      <c r="A876">
        <f>ROW(Source!A417)</f>
        <v>417</v>
      </c>
      <c r="B876">
        <v>16688586</v>
      </c>
      <c r="C876">
        <v>16690317</v>
      </c>
      <c r="D876">
        <v>15430397</v>
      </c>
      <c r="E876">
        <v>1</v>
      </c>
      <c r="F876">
        <v>1</v>
      </c>
      <c r="G876">
        <v>1</v>
      </c>
      <c r="H876">
        <v>1</v>
      </c>
      <c r="I876" t="s">
        <v>1260</v>
      </c>
      <c r="J876" t="s">
        <v>6</v>
      </c>
      <c r="K876" t="s">
        <v>1261</v>
      </c>
      <c r="L876">
        <v>1191</v>
      </c>
      <c r="N876">
        <v>1013</v>
      </c>
      <c r="O876" t="s">
        <v>1090</v>
      </c>
      <c r="P876" t="s">
        <v>1090</v>
      </c>
      <c r="Q876">
        <v>1</v>
      </c>
      <c r="W876">
        <v>0</v>
      </c>
      <c r="X876">
        <v>-1081351934</v>
      </c>
      <c r="Y876">
        <v>15.28</v>
      </c>
      <c r="AA876">
        <v>0</v>
      </c>
      <c r="AB876">
        <v>0</v>
      </c>
      <c r="AC876">
        <v>0</v>
      </c>
      <c r="AD876">
        <v>67.02</v>
      </c>
      <c r="AE876">
        <v>0</v>
      </c>
      <c r="AF876">
        <v>0</v>
      </c>
      <c r="AG876">
        <v>0</v>
      </c>
      <c r="AH876">
        <v>9.4</v>
      </c>
      <c r="AI876">
        <v>1</v>
      </c>
      <c r="AJ876">
        <v>1</v>
      </c>
      <c r="AK876">
        <v>1</v>
      </c>
      <c r="AL876">
        <v>7.13</v>
      </c>
      <c r="AN876">
        <v>0</v>
      </c>
      <c r="AO876">
        <v>1</v>
      </c>
      <c r="AP876">
        <v>0</v>
      </c>
      <c r="AQ876">
        <v>0</v>
      </c>
      <c r="AR876">
        <v>0</v>
      </c>
      <c r="AS876" t="s">
        <v>6</v>
      </c>
      <c r="AT876">
        <v>15.28</v>
      </c>
      <c r="AU876" t="s">
        <v>6</v>
      </c>
      <c r="AV876">
        <v>1</v>
      </c>
      <c r="AW876">
        <v>2</v>
      </c>
      <c r="AX876">
        <v>16690328</v>
      </c>
      <c r="AY876">
        <v>1</v>
      </c>
      <c r="AZ876">
        <v>0</v>
      </c>
      <c r="BA876">
        <v>817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Y876*Source!I417</f>
        <v>1.528</v>
      </c>
      <c r="CY876">
        <f>AD876</f>
        <v>67.02</v>
      </c>
      <c r="CZ876">
        <f>AH876</f>
        <v>9.4</v>
      </c>
      <c r="DA876">
        <f>AL876</f>
        <v>7.13</v>
      </c>
      <c r="DB876">
        <v>0</v>
      </c>
    </row>
    <row r="877" spans="1:106" x14ac:dyDescent="0.2">
      <c r="A877">
        <f>ROW(Source!A417)</f>
        <v>417</v>
      </c>
      <c r="B877">
        <v>16688586</v>
      </c>
      <c r="C877">
        <v>16690317</v>
      </c>
      <c r="D877">
        <v>15430395</v>
      </c>
      <c r="E877">
        <v>1</v>
      </c>
      <c r="F877">
        <v>1</v>
      </c>
      <c r="G877">
        <v>1</v>
      </c>
      <c r="H877">
        <v>1</v>
      </c>
      <c r="I877" t="s">
        <v>1091</v>
      </c>
      <c r="J877" t="s">
        <v>6</v>
      </c>
      <c r="K877" t="s">
        <v>1092</v>
      </c>
      <c r="L877">
        <v>1191</v>
      </c>
      <c r="N877">
        <v>1013</v>
      </c>
      <c r="O877" t="s">
        <v>1090</v>
      </c>
      <c r="P877" t="s">
        <v>1090</v>
      </c>
      <c r="Q877">
        <v>1</v>
      </c>
      <c r="W877">
        <v>0</v>
      </c>
      <c r="X877">
        <v>-1417349443</v>
      </c>
      <c r="Y877">
        <v>0.22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1</v>
      </c>
      <c r="AJ877">
        <v>1</v>
      </c>
      <c r="AK877">
        <v>7.13</v>
      </c>
      <c r="AL877">
        <v>1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6</v>
      </c>
      <c r="AT877">
        <v>0.22</v>
      </c>
      <c r="AU877" t="s">
        <v>6</v>
      </c>
      <c r="AV877">
        <v>2</v>
      </c>
      <c r="AW877">
        <v>2</v>
      </c>
      <c r="AX877">
        <v>16690329</v>
      </c>
      <c r="AY877">
        <v>1</v>
      </c>
      <c r="AZ877">
        <v>0</v>
      </c>
      <c r="BA877">
        <v>818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Y877*Source!I417</f>
        <v>2.2000000000000002E-2</v>
      </c>
      <c r="CY877">
        <f>AD877</f>
        <v>0</v>
      </c>
      <c r="CZ877">
        <f>AH877</f>
        <v>0</v>
      </c>
      <c r="DA877">
        <f>AL877</f>
        <v>1</v>
      </c>
      <c r="DB877">
        <v>0</v>
      </c>
    </row>
    <row r="878" spans="1:106" x14ac:dyDescent="0.2">
      <c r="A878">
        <f>ROW(Source!A417)</f>
        <v>417</v>
      </c>
      <c r="B878">
        <v>16688586</v>
      </c>
      <c r="C878">
        <v>16690317</v>
      </c>
      <c r="D878">
        <v>15247680</v>
      </c>
      <c r="E878">
        <v>1</v>
      </c>
      <c r="F878">
        <v>1</v>
      </c>
      <c r="G878">
        <v>1</v>
      </c>
      <c r="H878">
        <v>2</v>
      </c>
      <c r="I878" t="s">
        <v>1287</v>
      </c>
      <c r="J878" t="s">
        <v>1288</v>
      </c>
      <c r="K878" t="s">
        <v>1289</v>
      </c>
      <c r="L878">
        <v>1368</v>
      </c>
      <c r="N878">
        <v>1011</v>
      </c>
      <c r="O878" t="s">
        <v>1096</v>
      </c>
      <c r="P878" t="s">
        <v>1096</v>
      </c>
      <c r="Q878">
        <v>1</v>
      </c>
      <c r="W878">
        <v>0</v>
      </c>
      <c r="X878">
        <v>-1718674368</v>
      </c>
      <c r="Y878">
        <v>0.11</v>
      </c>
      <c r="AA878">
        <v>0</v>
      </c>
      <c r="AB878">
        <v>798.49</v>
      </c>
      <c r="AC878">
        <v>13.5</v>
      </c>
      <c r="AD878">
        <v>0</v>
      </c>
      <c r="AE878">
        <v>0</v>
      </c>
      <c r="AF878">
        <v>111.99</v>
      </c>
      <c r="AG878">
        <v>13.5</v>
      </c>
      <c r="AH878">
        <v>0</v>
      </c>
      <c r="AI878">
        <v>1</v>
      </c>
      <c r="AJ878">
        <v>7.13</v>
      </c>
      <c r="AK878">
        <v>1</v>
      </c>
      <c r="AL878">
        <v>1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6</v>
      </c>
      <c r="AT878">
        <v>0.11</v>
      </c>
      <c r="AU878" t="s">
        <v>6</v>
      </c>
      <c r="AV878">
        <v>0</v>
      </c>
      <c r="AW878">
        <v>2</v>
      </c>
      <c r="AX878">
        <v>16690330</v>
      </c>
      <c r="AY878">
        <v>1</v>
      </c>
      <c r="AZ878">
        <v>0</v>
      </c>
      <c r="BA878">
        <v>819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Y878*Source!I417</f>
        <v>1.1000000000000001E-2</v>
      </c>
      <c r="CY878">
        <f>AB878</f>
        <v>798.49</v>
      </c>
      <c r="CZ878">
        <f>AF878</f>
        <v>111.99</v>
      </c>
      <c r="DA878">
        <f>AJ878</f>
        <v>7.13</v>
      </c>
      <c r="DB878">
        <v>0</v>
      </c>
    </row>
    <row r="879" spans="1:106" x14ac:dyDescent="0.2">
      <c r="A879">
        <f>ROW(Source!A417)</f>
        <v>417</v>
      </c>
      <c r="B879">
        <v>16688586</v>
      </c>
      <c r="C879">
        <v>16690317</v>
      </c>
      <c r="D879">
        <v>15249073</v>
      </c>
      <c r="E879">
        <v>1</v>
      </c>
      <c r="F879">
        <v>1</v>
      </c>
      <c r="G879">
        <v>1</v>
      </c>
      <c r="H879">
        <v>2</v>
      </c>
      <c r="I879" t="s">
        <v>1099</v>
      </c>
      <c r="J879" t="s">
        <v>1100</v>
      </c>
      <c r="K879" t="s">
        <v>1101</v>
      </c>
      <c r="L879">
        <v>1368</v>
      </c>
      <c r="N879">
        <v>1011</v>
      </c>
      <c r="O879" t="s">
        <v>1096</v>
      </c>
      <c r="P879" t="s">
        <v>1096</v>
      </c>
      <c r="Q879">
        <v>1</v>
      </c>
      <c r="W879">
        <v>0</v>
      </c>
      <c r="X879">
        <v>1372534845</v>
      </c>
      <c r="Y879">
        <v>0.11</v>
      </c>
      <c r="AA879">
        <v>0</v>
      </c>
      <c r="AB879">
        <v>468.51</v>
      </c>
      <c r="AC879">
        <v>11.6</v>
      </c>
      <c r="AD879">
        <v>0</v>
      </c>
      <c r="AE879">
        <v>0</v>
      </c>
      <c r="AF879">
        <v>65.709999999999994</v>
      </c>
      <c r="AG879">
        <v>11.6</v>
      </c>
      <c r="AH879">
        <v>0</v>
      </c>
      <c r="AI879">
        <v>1</v>
      </c>
      <c r="AJ879">
        <v>7.13</v>
      </c>
      <c r="AK879">
        <v>1</v>
      </c>
      <c r="AL879">
        <v>1</v>
      </c>
      <c r="AN879">
        <v>0</v>
      </c>
      <c r="AO879">
        <v>1</v>
      </c>
      <c r="AP879">
        <v>0</v>
      </c>
      <c r="AQ879">
        <v>0</v>
      </c>
      <c r="AR879">
        <v>0</v>
      </c>
      <c r="AS879" t="s">
        <v>6</v>
      </c>
      <c r="AT879">
        <v>0.11</v>
      </c>
      <c r="AU879" t="s">
        <v>6</v>
      </c>
      <c r="AV879">
        <v>0</v>
      </c>
      <c r="AW879">
        <v>2</v>
      </c>
      <c r="AX879">
        <v>16690331</v>
      </c>
      <c r="AY879">
        <v>1</v>
      </c>
      <c r="AZ879">
        <v>0</v>
      </c>
      <c r="BA879">
        <v>820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Y879*Source!I417</f>
        <v>1.1000000000000001E-2</v>
      </c>
      <c r="CY879">
        <f>AB879</f>
        <v>468.51</v>
      </c>
      <c r="CZ879">
        <f>AF879</f>
        <v>65.709999999999994</v>
      </c>
      <c r="DA879">
        <f>AJ879</f>
        <v>7.13</v>
      </c>
      <c r="DB879">
        <v>0</v>
      </c>
    </row>
    <row r="880" spans="1:106" x14ac:dyDescent="0.2">
      <c r="A880">
        <f>ROW(Source!A417)</f>
        <v>417</v>
      </c>
      <c r="B880">
        <v>16688586</v>
      </c>
      <c r="C880">
        <v>16690317</v>
      </c>
      <c r="D880">
        <v>15172838</v>
      </c>
      <c r="E880">
        <v>1</v>
      </c>
      <c r="F880">
        <v>1</v>
      </c>
      <c r="G880">
        <v>1</v>
      </c>
      <c r="H880">
        <v>3</v>
      </c>
      <c r="I880" t="s">
        <v>1344</v>
      </c>
      <c r="J880" t="s">
        <v>1345</v>
      </c>
      <c r="K880" t="s">
        <v>1346</v>
      </c>
      <c r="L880">
        <v>1339</v>
      </c>
      <c r="N880">
        <v>1007</v>
      </c>
      <c r="O880" t="s">
        <v>199</v>
      </c>
      <c r="P880" t="s">
        <v>199</v>
      </c>
      <c r="Q880">
        <v>1</v>
      </c>
      <c r="W880">
        <v>0</v>
      </c>
      <c r="X880">
        <v>536744769</v>
      </c>
      <c r="Y880">
        <v>2.1000000000000001E-2</v>
      </c>
      <c r="AA880">
        <v>4278</v>
      </c>
      <c r="AB880">
        <v>0</v>
      </c>
      <c r="AC880">
        <v>0</v>
      </c>
      <c r="AD880">
        <v>0</v>
      </c>
      <c r="AE880">
        <v>600</v>
      </c>
      <c r="AF880">
        <v>0</v>
      </c>
      <c r="AG880">
        <v>0</v>
      </c>
      <c r="AH880">
        <v>0</v>
      </c>
      <c r="AI880">
        <v>7.13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6</v>
      </c>
      <c r="AT880">
        <v>2.1000000000000001E-2</v>
      </c>
      <c r="AU880" t="s">
        <v>6</v>
      </c>
      <c r="AV880">
        <v>0</v>
      </c>
      <c r="AW880">
        <v>2</v>
      </c>
      <c r="AX880">
        <v>16690332</v>
      </c>
      <c r="AY880">
        <v>1</v>
      </c>
      <c r="AZ880">
        <v>0</v>
      </c>
      <c r="BA880">
        <v>821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Y880*Source!I417</f>
        <v>2.1000000000000003E-3</v>
      </c>
      <c r="CY880">
        <f t="shared" ref="CY880:CY886" si="90">AA880</f>
        <v>4278</v>
      </c>
      <c r="CZ880">
        <f t="shared" ref="CZ880:CZ886" si="91">AE880</f>
        <v>600</v>
      </c>
      <c r="DA880">
        <f t="shared" ref="DA880:DA886" si="92">AI880</f>
        <v>7.13</v>
      </c>
      <c r="DB880">
        <v>0</v>
      </c>
    </row>
    <row r="881" spans="1:106" x14ac:dyDescent="0.2">
      <c r="A881">
        <f>ROW(Source!A417)</f>
        <v>417</v>
      </c>
      <c r="B881">
        <v>16688586</v>
      </c>
      <c r="C881">
        <v>16690317</v>
      </c>
      <c r="D881">
        <v>15202442</v>
      </c>
      <c r="E881">
        <v>1</v>
      </c>
      <c r="F881">
        <v>1</v>
      </c>
      <c r="G881">
        <v>1</v>
      </c>
      <c r="H881">
        <v>3</v>
      </c>
      <c r="I881" t="s">
        <v>1347</v>
      </c>
      <c r="J881" t="s">
        <v>1348</v>
      </c>
      <c r="K881" t="s">
        <v>1349</v>
      </c>
      <c r="L881">
        <v>1346</v>
      </c>
      <c r="N881">
        <v>1009</v>
      </c>
      <c r="O881" t="s">
        <v>90</v>
      </c>
      <c r="P881" t="s">
        <v>90</v>
      </c>
      <c r="Q881">
        <v>1</v>
      </c>
      <c r="W881">
        <v>0</v>
      </c>
      <c r="X881">
        <v>505519491</v>
      </c>
      <c r="Y881">
        <v>0.4</v>
      </c>
      <c r="AA881">
        <v>183.95</v>
      </c>
      <c r="AB881">
        <v>0</v>
      </c>
      <c r="AC881">
        <v>0</v>
      </c>
      <c r="AD881">
        <v>0</v>
      </c>
      <c r="AE881">
        <v>25.8</v>
      </c>
      <c r="AF881">
        <v>0</v>
      </c>
      <c r="AG881">
        <v>0</v>
      </c>
      <c r="AH881">
        <v>0</v>
      </c>
      <c r="AI881">
        <v>7.13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6</v>
      </c>
      <c r="AT881">
        <v>0.4</v>
      </c>
      <c r="AU881" t="s">
        <v>6</v>
      </c>
      <c r="AV881">
        <v>0</v>
      </c>
      <c r="AW881">
        <v>2</v>
      </c>
      <c r="AX881">
        <v>16690333</v>
      </c>
      <c r="AY881">
        <v>1</v>
      </c>
      <c r="AZ881">
        <v>0</v>
      </c>
      <c r="BA881">
        <v>822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Y881*Source!I417</f>
        <v>4.0000000000000008E-2</v>
      </c>
      <c r="CY881">
        <f t="shared" si="90"/>
        <v>183.95</v>
      </c>
      <c r="CZ881">
        <f t="shared" si="91"/>
        <v>25.8</v>
      </c>
      <c r="DA881">
        <f t="shared" si="92"/>
        <v>7.13</v>
      </c>
      <c r="DB881">
        <v>0</v>
      </c>
    </row>
    <row r="882" spans="1:106" x14ac:dyDescent="0.2">
      <c r="A882">
        <f>ROW(Source!A417)</f>
        <v>417</v>
      </c>
      <c r="B882">
        <v>16688586</v>
      </c>
      <c r="C882">
        <v>16690317</v>
      </c>
      <c r="D882">
        <v>15217585</v>
      </c>
      <c r="E882">
        <v>1</v>
      </c>
      <c r="F882">
        <v>1</v>
      </c>
      <c r="G882">
        <v>1</v>
      </c>
      <c r="H882">
        <v>3</v>
      </c>
      <c r="I882" t="s">
        <v>1350</v>
      </c>
      <c r="J882" t="s">
        <v>1351</v>
      </c>
      <c r="K882" t="s">
        <v>1352</v>
      </c>
      <c r="L882">
        <v>1356</v>
      </c>
      <c r="N882">
        <v>1010</v>
      </c>
      <c r="O882" t="s">
        <v>215</v>
      </c>
      <c r="P882" t="s">
        <v>215</v>
      </c>
      <c r="Q882">
        <v>1000</v>
      </c>
      <c r="W882">
        <v>0</v>
      </c>
      <c r="X882">
        <v>40709342</v>
      </c>
      <c r="Y882">
        <v>3.2000000000000001E-2</v>
      </c>
      <c r="AA882">
        <v>1925.1</v>
      </c>
      <c r="AB882">
        <v>0</v>
      </c>
      <c r="AC882">
        <v>0</v>
      </c>
      <c r="AD882">
        <v>0</v>
      </c>
      <c r="AE882">
        <v>270</v>
      </c>
      <c r="AF882">
        <v>0</v>
      </c>
      <c r="AG882">
        <v>0</v>
      </c>
      <c r="AH882">
        <v>0</v>
      </c>
      <c r="AI882">
        <v>7.13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6</v>
      </c>
      <c r="AT882">
        <v>3.2000000000000001E-2</v>
      </c>
      <c r="AU882" t="s">
        <v>6</v>
      </c>
      <c r="AV882">
        <v>0</v>
      </c>
      <c r="AW882">
        <v>2</v>
      </c>
      <c r="AX882">
        <v>16690334</v>
      </c>
      <c r="AY882">
        <v>1</v>
      </c>
      <c r="AZ882">
        <v>0</v>
      </c>
      <c r="BA882">
        <v>823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Y882*Source!I417</f>
        <v>3.2000000000000002E-3</v>
      </c>
      <c r="CY882">
        <f t="shared" si="90"/>
        <v>1925.1</v>
      </c>
      <c r="CZ882">
        <f t="shared" si="91"/>
        <v>270</v>
      </c>
      <c r="DA882">
        <f t="shared" si="92"/>
        <v>7.13</v>
      </c>
      <c r="DB882">
        <v>0</v>
      </c>
    </row>
    <row r="883" spans="1:106" x14ac:dyDescent="0.2">
      <c r="A883">
        <f>ROW(Source!A417)</f>
        <v>417</v>
      </c>
      <c r="B883">
        <v>16688586</v>
      </c>
      <c r="C883">
        <v>16690317</v>
      </c>
      <c r="D883">
        <v>15217593</v>
      </c>
      <c r="E883">
        <v>1</v>
      </c>
      <c r="F883">
        <v>1</v>
      </c>
      <c r="G883">
        <v>1</v>
      </c>
      <c r="H883">
        <v>3</v>
      </c>
      <c r="I883" t="s">
        <v>1353</v>
      </c>
      <c r="J883" t="s">
        <v>1354</v>
      </c>
      <c r="K883" t="s">
        <v>1355</v>
      </c>
      <c r="L883">
        <v>1358</v>
      </c>
      <c r="N883">
        <v>1010</v>
      </c>
      <c r="O883" t="s">
        <v>538</v>
      </c>
      <c r="P883" t="s">
        <v>538</v>
      </c>
      <c r="Q883">
        <v>10</v>
      </c>
      <c r="W883">
        <v>0</v>
      </c>
      <c r="X883">
        <v>-1110089157</v>
      </c>
      <c r="Y883">
        <v>1</v>
      </c>
      <c r="AA883">
        <v>141.88999999999999</v>
      </c>
      <c r="AB883">
        <v>0</v>
      </c>
      <c r="AC883">
        <v>0</v>
      </c>
      <c r="AD883">
        <v>0</v>
      </c>
      <c r="AE883">
        <v>19.899999999999999</v>
      </c>
      <c r="AF883">
        <v>0</v>
      </c>
      <c r="AG883">
        <v>0</v>
      </c>
      <c r="AH883">
        <v>0</v>
      </c>
      <c r="AI883">
        <v>7.13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6</v>
      </c>
      <c r="AT883">
        <v>1</v>
      </c>
      <c r="AU883" t="s">
        <v>6</v>
      </c>
      <c r="AV883">
        <v>0</v>
      </c>
      <c r="AW883">
        <v>2</v>
      </c>
      <c r="AX883">
        <v>16690335</v>
      </c>
      <c r="AY883">
        <v>1</v>
      </c>
      <c r="AZ883">
        <v>0</v>
      </c>
      <c r="BA883">
        <v>824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Y883*Source!I417</f>
        <v>0.1</v>
      </c>
      <c r="CY883">
        <f t="shared" si="90"/>
        <v>141.88999999999999</v>
      </c>
      <c r="CZ883">
        <f t="shared" si="91"/>
        <v>19.899999999999999</v>
      </c>
      <c r="DA883">
        <f t="shared" si="92"/>
        <v>7.13</v>
      </c>
      <c r="DB883">
        <v>0</v>
      </c>
    </row>
    <row r="884" spans="1:106" x14ac:dyDescent="0.2">
      <c r="A884">
        <f>ROW(Source!A417)</f>
        <v>417</v>
      </c>
      <c r="B884">
        <v>16688586</v>
      </c>
      <c r="C884">
        <v>16690317</v>
      </c>
      <c r="D884">
        <v>15218939</v>
      </c>
      <c r="E884">
        <v>1</v>
      </c>
      <c r="F884">
        <v>1</v>
      </c>
      <c r="G884">
        <v>1</v>
      </c>
      <c r="H884">
        <v>3</v>
      </c>
      <c r="I884" t="s">
        <v>1356</v>
      </c>
      <c r="J884" t="s">
        <v>1357</v>
      </c>
      <c r="K884" t="s">
        <v>1358</v>
      </c>
      <c r="L884">
        <v>1354</v>
      </c>
      <c r="N884">
        <v>1010</v>
      </c>
      <c r="O884" t="s">
        <v>268</v>
      </c>
      <c r="P884" t="s">
        <v>268</v>
      </c>
      <c r="Q884">
        <v>1</v>
      </c>
      <c r="W884">
        <v>0</v>
      </c>
      <c r="X884">
        <v>-1308137011</v>
      </c>
      <c r="Y884">
        <v>0.5</v>
      </c>
      <c r="AA884">
        <v>476.43</v>
      </c>
      <c r="AB884">
        <v>0</v>
      </c>
      <c r="AC884">
        <v>0</v>
      </c>
      <c r="AD884">
        <v>0</v>
      </c>
      <c r="AE884">
        <v>66.819999999999993</v>
      </c>
      <c r="AF884">
        <v>0</v>
      </c>
      <c r="AG884">
        <v>0</v>
      </c>
      <c r="AH884">
        <v>0</v>
      </c>
      <c r="AI884">
        <v>7.13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6</v>
      </c>
      <c r="AT884">
        <v>0.5</v>
      </c>
      <c r="AU884" t="s">
        <v>6</v>
      </c>
      <c r="AV884">
        <v>0</v>
      </c>
      <c r="AW884">
        <v>2</v>
      </c>
      <c r="AX884">
        <v>16690336</v>
      </c>
      <c r="AY884">
        <v>1</v>
      </c>
      <c r="AZ884">
        <v>0</v>
      </c>
      <c r="BA884">
        <v>825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Y884*Source!I417</f>
        <v>0.05</v>
      </c>
      <c r="CY884">
        <f t="shared" si="90"/>
        <v>476.43</v>
      </c>
      <c r="CZ884">
        <f t="shared" si="91"/>
        <v>66.819999999999993</v>
      </c>
      <c r="DA884">
        <f t="shared" si="92"/>
        <v>7.13</v>
      </c>
      <c r="DB884">
        <v>0</v>
      </c>
    </row>
    <row r="885" spans="1:106" x14ac:dyDescent="0.2">
      <c r="A885">
        <f>ROW(Source!A417)</f>
        <v>417</v>
      </c>
      <c r="B885">
        <v>16688586</v>
      </c>
      <c r="C885">
        <v>16690317</v>
      </c>
      <c r="D885">
        <v>15234268</v>
      </c>
      <c r="E885">
        <v>1</v>
      </c>
      <c r="F885">
        <v>1</v>
      </c>
      <c r="G885">
        <v>1</v>
      </c>
      <c r="H885">
        <v>3</v>
      </c>
      <c r="I885" t="s">
        <v>634</v>
      </c>
      <c r="J885" t="s">
        <v>637</v>
      </c>
      <c r="K885" t="s">
        <v>635</v>
      </c>
      <c r="L885">
        <v>1302</v>
      </c>
      <c r="N885">
        <v>1003</v>
      </c>
      <c r="O885" t="s">
        <v>636</v>
      </c>
      <c r="P885" t="s">
        <v>636</v>
      </c>
      <c r="Q885">
        <v>10</v>
      </c>
      <c r="W885">
        <v>0</v>
      </c>
      <c r="X885">
        <v>-1778239840</v>
      </c>
      <c r="Y885">
        <v>10</v>
      </c>
      <c r="AA885">
        <v>1068.3599999999999</v>
      </c>
      <c r="AB885">
        <v>0</v>
      </c>
      <c r="AC885">
        <v>0</v>
      </c>
      <c r="AD885">
        <v>0</v>
      </c>
      <c r="AE885">
        <v>149.84</v>
      </c>
      <c r="AF885">
        <v>0</v>
      </c>
      <c r="AG885">
        <v>0</v>
      </c>
      <c r="AH885">
        <v>0</v>
      </c>
      <c r="AI885">
        <v>7.13</v>
      </c>
      <c r="AJ885">
        <v>1</v>
      </c>
      <c r="AK885">
        <v>1</v>
      </c>
      <c r="AL885">
        <v>1</v>
      </c>
      <c r="AN885">
        <v>0</v>
      </c>
      <c r="AO885">
        <v>0</v>
      </c>
      <c r="AP885">
        <v>0</v>
      </c>
      <c r="AQ885">
        <v>0</v>
      </c>
      <c r="AR885">
        <v>0</v>
      </c>
      <c r="AS885" t="s">
        <v>6</v>
      </c>
      <c r="AT885">
        <v>10</v>
      </c>
      <c r="AU885" t="s">
        <v>6</v>
      </c>
      <c r="AV885">
        <v>0</v>
      </c>
      <c r="AW885">
        <v>1</v>
      </c>
      <c r="AX885">
        <v>-1</v>
      </c>
      <c r="AY885">
        <v>0</v>
      </c>
      <c r="AZ885">
        <v>0</v>
      </c>
      <c r="BA885" t="s">
        <v>6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Y885*Source!I417</f>
        <v>1</v>
      </c>
      <c r="CY885">
        <f t="shared" si="90"/>
        <v>1068.3599999999999</v>
      </c>
      <c r="CZ885">
        <f t="shared" si="91"/>
        <v>149.84</v>
      </c>
      <c r="DA885">
        <f t="shared" si="92"/>
        <v>7.13</v>
      </c>
      <c r="DB885">
        <v>0</v>
      </c>
    </row>
    <row r="886" spans="1:106" x14ac:dyDescent="0.2">
      <c r="A886">
        <f>ROW(Source!A417)</f>
        <v>417</v>
      </c>
      <c r="B886">
        <v>16688586</v>
      </c>
      <c r="C886">
        <v>16690317</v>
      </c>
      <c r="D886">
        <v>15164559</v>
      </c>
      <c r="E886">
        <v>17</v>
      </c>
      <c r="F886">
        <v>1</v>
      </c>
      <c r="G886">
        <v>1</v>
      </c>
      <c r="H886">
        <v>3</v>
      </c>
      <c r="I886" t="s">
        <v>1299</v>
      </c>
      <c r="J886" t="s">
        <v>6</v>
      </c>
      <c r="K886" t="s">
        <v>1300</v>
      </c>
      <c r="L886">
        <v>1374</v>
      </c>
      <c r="N886">
        <v>1013</v>
      </c>
      <c r="O886" t="s">
        <v>1301</v>
      </c>
      <c r="P886" t="s">
        <v>1301</v>
      </c>
      <c r="Q886">
        <v>1</v>
      </c>
      <c r="W886">
        <v>0</v>
      </c>
      <c r="X886">
        <v>-1731369543</v>
      </c>
      <c r="Y886">
        <v>2.87</v>
      </c>
      <c r="AA886">
        <v>1</v>
      </c>
      <c r="AB886">
        <v>0</v>
      </c>
      <c r="AC886">
        <v>0</v>
      </c>
      <c r="AD886">
        <v>0</v>
      </c>
      <c r="AE886">
        <v>1</v>
      </c>
      <c r="AF886">
        <v>0</v>
      </c>
      <c r="AG886">
        <v>0</v>
      </c>
      <c r="AH886">
        <v>0</v>
      </c>
      <c r="AI886">
        <v>1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6</v>
      </c>
      <c r="AT886">
        <v>2.87</v>
      </c>
      <c r="AU886" t="s">
        <v>6</v>
      </c>
      <c r="AV886">
        <v>0</v>
      </c>
      <c r="AW886">
        <v>2</v>
      </c>
      <c r="AX886">
        <v>16690337</v>
      </c>
      <c r="AY886">
        <v>1</v>
      </c>
      <c r="AZ886">
        <v>0</v>
      </c>
      <c r="BA886">
        <v>826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Y886*Source!I417</f>
        <v>0.28700000000000003</v>
      </c>
      <c r="CY886">
        <f t="shared" si="90"/>
        <v>1</v>
      </c>
      <c r="CZ886">
        <f t="shared" si="91"/>
        <v>1</v>
      </c>
      <c r="DA886">
        <f t="shared" si="92"/>
        <v>1</v>
      </c>
      <c r="DB886">
        <v>0</v>
      </c>
    </row>
    <row r="887" spans="1:106" x14ac:dyDescent="0.2">
      <c r="A887">
        <f>ROW(Source!A420)</f>
        <v>420</v>
      </c>
      <c r="B887">
        <v>16688585</v>
      </c>
      <c r="C887">
        <v>16690340</v>
      </c>
      <c r="D887">
        <v>15431465</v>
      </c>
      <c r="E887">
        <v>1</v>
      </c>
      <c r="F887">
        <v>1</v>
      </c>
      <c r="G887">
        <v>1</v>
      </c>
      <c r="H887">
        <v>1</v>
      </c>
      <c r="I887" t="s">
        <v>1121</v>
      </c>
      <c r="J887" t="s">
        <v>6</v>
      </c>
      <c r="K887" t="s">
        <v>1122</v>
      </c>
      <c r="L887">
        <v>1191</v>
      </c>
      <c r="N887">
        <v>1013</v>
      </c>
      <c r="O887" t="s">
        <v>1090</v>
      </c>
      <c r="P887" t="s">
        <v>1090</v>
      </c>
      <c r="Q887">
        <v>1</v>
      </c>
      <c r="W887">
        <v>0</v>
      </c>
      <c r="X887">
        <v>152375061</v>
      </c>
      <c r="Y887">
        <v>18.3</v>
      </c>
      <c r="AA887">
        <v>0</v>
      </c>
      <c r="AB887">
        <v>0</v>
      </c>
      <c r="AC887">
        <v>0</v>
      </c>
      <c r="AD887">
        <v>7.87</v>
      </c>
      <c r="AE887">
        <v>0</v>
      </c>
      <c r="AF887">
        <v>0</v>
      </c>
      <c r="AG887">
        <v>0</v>
      </c>
      <c r="AH887">
        <v>7.87</v>
      </c>
      <c r="AI887">
        <v>1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0</v>
      </c>
      <c r="AQ887">
        <v>0</v>
      </c>
      <c r="AR887">
        <v>0</v>
      </c>
      <c r="AS887" t="s">
        <v>6</v>
      </c>
      <c r="AT887">
        <v>18.3</v>
      </c>
      <c r="AU887" t="s">
        <v>6</v>
      </c>
      <c r="AV887">
        <v>1</v>
      </c>
      <c r="AW887">
        <v>2</v>
      </c>
      <c r="AX887">
        <v>16690344</v>
      </c>
      <c r="AY887">
        <v>1</v>
      </c>
      <c r="AZ887">
        <v>0</v>
      </c>
      <c r="BA887">
        <v>827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Y887*Source!I420</f>
        <v>2.3058000000000001</v>
      </c>
      <c r="CY887">
        <f>AD887</f>
        <v>7.87</v>
      </c>
      <c r="CZ887">
        <f>AH887</f>
        <v>7.87</v>
      </c>
      <c r="DA887">
        <f>AL887</f>
        <v>1</v>
      </c>
      <c r="DB887">
        <v>0</v>
      </c>
    </row>
    <row r="888" spans="1:106" x14ac:dyDescent="0.2">
      <c r="A888">
        <f>ROW(Source!A420)</f>
        <v>420</v>
      </c>
      <c r="B888">
        <v>16688585</v>
      </c>
      <c r="C888">
        <v>16690340</v>
      </c>
      <c r="D888">
        <v>15430395</v>
      </c>
      <c r="E888">
        <v>1</v>
      </c>
      <c r="F888">
        <v>1</v>
      </c>
      <c r="G888">
        <v>1</v>
      </c>
      <c r="H888">
        <v>1</v>
      </c>
      <c r="I888" t="s">
        <v>1091</v>
      </c>
      <c r="J888" t="s">
        <v>6</v>
      </c>
      <c r="K888" t="s">
        <v>1092</v>
      </c>
      <c r="L888">
        <v>1191</v>
      </c>
      <c r="N888">
        <v>1013</v>
      </c>
      <c r="O888" t="s">
        <v>1090</v>
      </c>
      <c r="P888" t="s">
        <v>1090</v>
      </c>
      <c r="Q888">
        <v>1</v>
      </c>
      <c r="W888">
        <v>0</v>
      </c>
      <c r="X888">
        <v>-1417349443</v>
      </c>
      <c r="Y888">
        <v>0.2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1</v>
      </c>
      <c r="AJ888">
        <v>1</v>
      </c>
      <c r="AK888">
        <v>1</v>
      </c>
      <c r="AL888">
        <v>1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6</v>
      </c>
      <c r="AT888">
        <v>0.2</v>
      </c>
      <c r="AU888" t="s">
        <v>6</v>
      </c>
      <c r="AV888">
        <v>2</v>
      </c>
      <c r="AW888">
        <v>2</v>
      </c>
      <c r="AX888">
        <v>16690345</v>
      </c>
      <c r="AY888">
        <v>1</v>
      </c>
      <c r="AZ888">
        <v>0</v>
      </c>
      <c r="BA888">
        <v>828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Y888*Source!I420</f>
        <v>2.52E-2</v>
      </c>
      <c r="CY888">
        <f>AD888</f>
        <v>0</v>
      </c>
      <c r="CZ888">
        <f>AH888</f>
        <v>0</v>
      </c>
      <c r="DA888">
        <f>AL888</f>
        <v>1</v>
      </c>
      <c r="DB888">
        <v>0</v>
      </c>
    </row>
    <row r="889" spans="1:106" x14ac:dyDescent="0.2">
      <c r="A889">
        <f>ROW(Source!A420)</f>
        <v>420</v>
      </c>
      <c r="B889">
        <v>16688585</v>
      </c>
      <c r="C889">
        <v>16690340</v>
      </c>
      <c r="D889">
        <v>15247974</v>
      </c>
      <c r="E889">
        <v>1</v>
      </c>
      <c r="F889">
        <v>1</v>
      </c>
      <c r="G889">
        <v>1</v>
      </c>
      <c r="H889">
        <v>2</v>
      </c>
      <c r="I889" t="s">
        <v>1093</v>
      </c>
      <c r="J889" t="s">
        <v>1094</v>
      </c>
      <c r="K889" t="s">
        <v>1095</v>
      </c>
      <c r="L889">
        <v>1368</v>
      </c>
      <c r="N889">
        <v>1011</v>
      </c>
      <c r="O889" t="s">
        <v>1096</v>
      </c>
      <c r="P889" t="s">
        <v>1096</v>
      </c>
      <c r="Q889">
        <v>1</v>
      </c>
      <c r="W889">
        <v>0</v>
      </c>
      <c r="X889">
        <v>1188625873</v>
      </c>
      <c r="Y889">
        <v>0.2</v>
      </c>
      <c r="AA889">
        <v>0</v>
      </c>
      <c r="AB889">
        <v>31.26</v>
      </c>
      <c r="AC889">
        <v>13.5</v>
      </c>
      <c r="AD889">
        <v>0</v>
      </c>
      <c r="AE889">
        <v>0</v>
      </c>
      <c r="AF889">
        <v>31.26</v>
      </c>
      <c r="AG889">
        <v>13.5</v>
      </c>
      <c r="AH889">
        <v>0</v>
      </c>
      <c r="AI889">
        <v>1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6</v>
      </c>
      <c r="AT889">
        <v>0.2</v>
      </c>
      <c r="AU889" t="s">
        <v>6</v>
      </c>
      <c r="AV889">
        <v>0</v>
      </c>
      <c r="AW889">
        <v>2</v>
      </c>
      <c r="AX889">
        <v>16690346</v>
      </c>
      <c r="AY889">
        <v>1</v>
      </c>
      <c r="AZ889">
        <v>0</v>
      </c>
      <c r="BA889">
        <v>829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Y889*Source!I420</f>
        <v>2.52E-2</v>
      </c>
      <c r="CY889">
        <f>AB889</f>
        <v>31.26</v>
      </c>
      <c r="CZ889">
        <f>AF889</f>
        <v>31.26</v>
      </c>
      <c r="DA889">
        <f>AJ889</f>
        <v>1</v>
      </c>
      <c r="DB889">
        <v>0</v>
      </c>
    </row>
    <row r="890" spans="1:106" x14ac:dyDescent="0.2">
      <c r="A890">
        <f>ROW(Source!A421)</f>
        <v>421</v>
      </c>
      <c r="B890">
        <v>16688586</v>
      </c>
      <c r="C890">
        <v>16690340</v>
      </c>
      <c r="D890">
        <v>15431465</v>
      </c>
      <c r="E890">
        <v>1</v>
      </c>
      <c r="F890">
        <v>1</v>
      </c>
      <c r="G890">
        <v>1</v>
      </c>
      <c r="H890">
        <v>1</v>
      </c>
      <c r="I890" t="s">
        <v>1121</v>
      </c>
      <c r="J890" t="s">
        <v>6</v>
      </c>
      <c r="K890" t="s">
        <v>1122</v>
      </c>
      <c r="L890">
        <v>1191</v>
      </c>
      <c r="N890">
        <v>1013</v>
      </c>
      <c r="O890" t="s">
        <v>1090</v>
      </c>
      <c r="P890" t="s">
        <v>1090</v>
      </c>
      <c r="Q890">
        <v>1</v>
      </c>
      <c r="W890">
        <v>0</v>
      </c>
      <c r="X890">
        <v>152375061</v>
      </c>
      <c r="Y890">
        <v>18.3</v>
      </c>
      <c r="AA890">
        <v>0</v>
      </c>
      <c r="AB890">
        <v>0</v>
      </c>
      <c r="AC890">
        <v>0</v>
      </c>
      <c r="AD890">
        <v>56.11</v>
      </c>
      <c r="AE890">
        <v>0</v>
      </c>
      <c r="AF890">
        <v>0</v>
      </c>
      <c r="AG890">
        <v>0</v>
      </c>
      <c r="AH890">
        <v>7.87</v>
      </c>
      <c r="AI890">
        <v>1</v>
      </c>
      <c r="AJ890">
        <v>1</v>
      </c>
      <c r="AK890">
        <v>1</v>
      </c>
      <c r="AL890">
        <v>7.13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6</v>
      </c>
      <c r="AT890">
        <v>18.3</v>
      </c>
      <c r="AU890" t="s">
        <v>6</v>
      </c>
      <c r="AV890">
        <v>1</v>
      </c>
      <c r="AW890">
        <v>2</v>
      </c>
      <c r="AX890">
        <v>16690344</v>
      </c>
      <c r="AY890">
        <v>1</v>
      </c>
      <c r="AZ890">
        <v>0</v>
      </c>
      <c r="BA890">
        <v>830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Y890*Source!I421</f>
        <v>2.3058000000000001</v>
      </c>
      <c r="CY890">
        <f>AD890</f>
        <v>56.11</v>
      </c>
      <c r="CZ890">
        <f>AH890</f>
        <v>7.87</v>
      </c>
      <c r="DA890">
        <f>AL890</f>
        <v>7.13</v>
      </c>
      <c r="DB890">
        <v>0</v>
      </c>
    </row>
    <row r="891" spans="1:106" x14ac:dyDescent="0.2">
      <c r="A891">
        <f>ROW(Source!A421)</f>
        <v>421</v>
      </c>
      <c r="B891">
        <v>16688586</v>
      </c>
      <c r="C891">
        <v>16690340</v>
      </c>
      <c r="D891">
        <v>15430395</v>
      </c>
      <c r="E891">
        <v>1</v>
      </c>
      <c r="F891">
        <v>1</v>
      </c>
      <c r="G891">
        <v>1</v>
      </c>
      <c r="H891">
        <v>1</v>
      </c>
      <c r="I891" t="s">
        <v>1091</v>
      </c>
      <c r="J891" t="s">
        <v>6</v>
      </c>
      <c r="K891" t="s">
        <v>1092</v>
      </c>
      <c r="L891">
        <v>1191</v>
      </c>
      <c r="N891">
        <v>1013</v>
      </c>
      <c r="O891" t="s">
        <v>1090</v>
      </c>
      <c r="P891" t="s">
        <v>1090</v>
      </c>
      <c r="Q891">
        <v>1</v>
      </c>
      <c r="W891">
        <v>0</v>
      </c>
      <c r="X891">
        <v>-1417349443</v>
      </c>
      <c r="Y891">
        <v>0.2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1</v>
      </c>
      <c r="AJ891">
        <v>1</v>
      </c>
      <c r="AK891">
        <v>7.13</v>
      </c>
      <c r="AL891">
        <v>1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6</v>
      </c>
      <c r="AT891">
        <v>0.2</v>
      </c>
      <c r="AU891" t="s">
        <v>6</v>
      </c>
      <c r="AV891">
        <v>2</v>
      </c>
      <c r="AW891">
        <v>2</v>
      </c>
      <c r="AX891">
        <v>16690345</v>
      </c>
      <c r="AY891">
        <v>1</v>
      </c>
      <c r="AZ891">
        <v>0</v>
      </c>
      <c r="BA891">
        <v>831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Y891*Source!I421</f>
        <v>2.52E-2</v>
      </c>
      <c r="CY891">
        <f>AD891</f>
        <v>0</v>
      </c>
      <c r="CZ891">
        <f>AH891</f>
        <v>0</v>
      </c>
      <c r="DA891">
        <f>AL891</f>
        <v>1</v>
      </c>
      <c r="DB891">
        <v>0</v>
      </c>
    </row>
    <row r="892" spans="1:106" x14ac:dyDescent="0.2">
      <c r="A892">
        <f>ROW(Source!A421)</f>
        <v>421</v>
      </c>
      <c r="B892">
        <v>16688586</v>
      </c>
      <c r="C892">
        <v>16690340</v>
      </c>
      <c r="D892">
        <v>15247974</v>
      </c>
      <c r="E892">
        <v>1</v>
      </c>
      <c r="F892">
        <v>1</v>
      </c>
      <c r="G892">
        <v>1</v>
      </c>
      <c r="H892">
        <v>2</v>
      </c>
      <c r="I892" t="s">
        <v>1093</v>
      </c>
      <c r="J892" t="s">
        <v>1094</v>
      </c>
      <c r="K892" t="s">
        <v>1095</v>
      </c>
      <c r="L892">
        <v>1368</v>
      </c>
      <c r="N892">
        <v>1011</v>
      </c>
      <c r="O892" t="s">
        <v>1096</v>
      </c>
      <c r="P892" t="s">
        <v>1096</v>
      </c>
      <c r="Q892">
        <v>1</v>
      </c>
      <c r="W892">
        <v>0</v>
      </c>
      <c r="X892">
        <v>1188625873</v>
      </c>
      <c r="Y892">
        <v>0.2</v>
      </c>
      <c r="AA892">
        <v>0</v>
      </c>
      <c r="AB892">
        <v>222.88</v>
      </c>
      <c r="AC892">
        <v>13.5</v>
      </c>
      <c r="AD892">
        <v>0</v>
      </c>
      <c r="AE892">
        <v>0</v>
      </c>
      <c r="AF892">
        <v>31.26</v>
      </c>
      <c r="AG892">
        <v>13.5</v>
      </c>
      <c r="AH892">
        <v>0</v>
      </c>
      <c r="AI892">
        <v>1</v>
      </c>
      <c r="AJ892">
        <v>7.13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6</v>
      </c>
      <c r="AT892">
        <v>0.2</v>
      </c>
      <c r="AU892" t="s">
        <v>6</v>
      </c>
      <c r="AV892">
        <v>0</v>
      </c>
      <c r="AW892">
        <v>2</v>
      </c>
      <c r="AX892">
        <v>16690346</v>
      </c>
      <c r="AY892">
        <v>1</v>
      </c>
      <c r="AZ892">
        <v>0</v>
      </c>
      <c r="BA892">
        <v>832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Y892*Source!I421</f>
        <v>2.52E-2</v>
      </c>
      <c r="CY892">
        <f>AB892</f>
        <v>222.88</v>
      </c>
      <c r="CZ892">
        <f>AF892</f>
        <v>31.26</v>
      </c>
      <c r="DA892">
        <f>AJ892</f>
        <v>7.13</v>
      </c>
      <c r="DB892">
        <v>0</v>
      </c>
    </row>
    <row r="893" spans="1:106" x14ac:dyDescent="0.2">
      <c r="A893">
        <f>ROW(Source!A422)</f>
        <v>422</v>
      </c>
      <c r="B893">
        <v>16688585</v>
      </c>
      <c r="C893">
        <v>16690347</v>
      </c>
      <c r="D893">
        <v>15436556</v>
      </c>
      <c r="E893">
        <v>1</v>
      </c>
      <c r="F893">
        <v>1</v>
      </c>
      <c r="G893">
        <v>1</v>
      </c>
      <c r="H893">
        <v>1</v>
      </c>
      <c r="I893" t="s">
        <v>1255</v>
      </c>
      <c r="J893" t="s">
        <v>6</v>
      </c>
      <c r="K893" t="s">
        <v>1256</v>
      </c>
      <c r="L893">
        <v>1191</v>
      </c>
      <c r="N893">
        <v>1013</v>
      </c>
      <c r="O893" t="s">
        <v>1090</v>
      </c>
      <c r="P893" t="s">
        <v>1090</v>
      </c>
      <c r="Q893">
        <v>1</v>
      </c>
      <c r="W893">
        <v>0</v>
      </c>
      <c r="X893">
        <v>1069510174</v>
      </c>
      <c r="Y893">
        <v>37.915499999999994</v>
      </c>
      <c r="AA893">
        <v>0</v>
      </c>
      <c r="AB893">
        <v>0</v>
      </c>
      <c r="AC893">
        <v>0</v>
      </c>
      <c r="AD893">
        <v>9.6199999999999992</v>
      </c>
      <c r="AE893">
        <v>0</v>
      </c>
      <c r="AF893">
        <v>0</v>
      </c>
      <c r="AG893">
        <v>0</v>
      </c>
      <c r="AH893">
        <v>9.6199999999999992</v>
      </c>
      <c r="AI893">
        <v>1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1</v>
      </c>
      <c r="AQ893">
        <v>0</v>
      </c>
      <c r="AR893">
        <v>0</v>
      </c>
      <c r="AS893" t="s">
        <v>6</v>
      </c>
      <c r="AT893">
        <v>32.97</v>
      </c>
      <c r="AU893" t="s">
        <v>97</v>
      </c>
      <c r="AV893">
        <v>1</v>
      </c>
      <c r="AW893">
        <v>2</v>
      </c>
      <c r="AX893">
        <v>16690368</v>
      </c>
      <c r="AY893">
        <v>1</v>
      </c>
      <c r="AZ893">
        <v>0</v>
      </c>
      <c r="BA893">
        <v>833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Y893*Source!I422</f>
        <v>10.616339999999999</v>
      </c>
      <c r="CY893">
        <f>AD893</f>
        <v>9.6199999999999992</v>
      </c>
      <c r="CZ893">
        <f>AH893</f>
        <v>9.6199999999999992</v>
      </c>
      <c r="DA893">
        <f>AL893</f>
        <v>1</v>
      </c>
      <c r="DB893">
        <v>0</v>
      </c>
    </row>
    <row r="894" spans="1:106" x14ac:dyDescent="0.2">
      <c r="A894">
        <f>ROW(Source!A422)</f>
        <v>422</v>
      </c>
      <c r="B894">
        <v>16688585</v>
      </c>
      <c r="C894">
        <v>16690347</v>
      </c>
      <c r="D894">
        <v>15430395</v>
      </c>
      <c r="E894">
        <v>1</v>
      </c>
      <c r="F894">
        <v>1</v>
      </c>
      <c r="G894">
        <v>1</v>
      </c>
      <c r="H894">
        <v>1</v>
      </c>
      <c r="I894" t="s">
        <v>1091</v>
      </c>
      <c r="J894" t="s">
        <v>6</v>
      </c>
      <c r="K894" t="s">
        <v>1092</v>
      </c>
      <c r="L894">
        <v>1191</v>
      </c>
      <c r="N894">
        <v>1013</v>
      </c>
      <c r="O894" t="s">
        <v>1090</v>
      </c>
      <c r="P894" t="s">
        <v>1090</v>
      </c>
      <c r="Q894">
        <v>1</v>
      </c>
      <c r="W894">
        <v>0</v>
      </c>
      <c r="X894">
        <v>-1417349443</v>
      </c>
      <c r="Y894">
        <v>0.5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1</v>
      </c>
      <c r="AJ894">
        <v>1</v>
      </c>
      <c r="AK894">
        <v>1</v>
      </c>
      <c r="AL894">
        <v>1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6</v>
      </c>
      <c r="AT894">
        <v>0.5</v>
      </c>
      <c r="AU894" t="s">
        <v>6</v>
      </c>
      <c r="AV894">
        <v>2</v>
      </c>
      <c r="AW894">
        <v>2</v>
      </c>
      <c r="AX894">
        <v>16690369</v>
      </c>
      <c r="AY894">
        <v>1</v>
      </c>
      <c r="AZ894">
        <v>2048</v>
      </c>
      <c r="BA894">
        <v>834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Y894*Source!I422</f>
        <v>0.14000000000000001</v>
      </c>
      <c r="CY894">
        <f>AD894</f>
        <v>0</v>
      </c>
      <c r="CZ894">
        <f>AH894</f>
        <v>0</v>
      </c>
      <c r="DA894">
        <f>AL894</f>
        <v>1</v>
      </c>
      <c r="DB894">
        <v>0</v>
      </c>
    </row>
    <row r="895" spans="1:106" x14ac:dyDescent="0.2">
      <c r="A895">
        <f>ROW(Source!A422)</f>
        <v>422</v>
      </c>
      <c r="B895">
        <v>16688585</v>
      </c>
      <c r="C895">
        <v>16690347</v>
      </c>
      <c r="D895">
        <v>15247578</v>
      </c>
      <c r="E895">
        <v>1</v>
      </c>
      <c r="F895">
        <v>1</v>
      </c>
      <c r="G895">
        <v>1</v>
      </c>
      <c r="H895">
        <v>2</v>
      </c>
      <c r="I895" t="s">
        <v>1157</v>
      </c>
      <c r="J895" t="s">
        <v>1158</v>
      </c>
      <c r="K895" t="s">
        <v>1159</v>
      </c>
      <c r="L895">
        <v>1368</v>
      </c>
      <c r="N895">
        <v>1011</v>
      </c>
      <c r="O895" t="s">
        <v>1096</v>
      </c>
      <c r="P895" t="s">
        <v>1096</v>
      </c>
      <c r="Q895">
        <v>1</v>
      </c>
      <c r="W895">
        <v>0</v>
      </c>
      <c r="X895">
        <v>-1460065968</v>
      </c>
      <c r="Y895">
        <v>0.1</v>
      </c>
      <c r="AA895">
        <v>0</v>
      </c>
      <c r="AB895">
        <v>86.4</v>
      </c>
      <c r="AC895">
        <v>13.5</v>
      </c>
      <c r="AD895">
        <v>0</v>
      </c>
      <c r="AE895">
        <v>0</v>
      </c>
      <c r="AF895">
        <v>86.4</v>
      </c>
      <c r="AG895">
        <v>13.5</v>
      </c>
      <c r="AH895">
        <v>0</v>
      </c>
      <c r="AI895">
        <v>1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1</v>
      </c>
      <c r="AQ895">
        <v>0</v>
      </c>
      <c r="AR895">
        <v>0</v>
      </c>
      <c r="AS895" t="s">
        <v>6</v>
      </c>
      <c r="AT895">
        <v>0.08</v>
      </c>
      <c r="AU895" t="s">
        <v>96</v>
      </c>
      <c r="AV895">
        <v>0</v>
      </c>
      <c r="AW895">
        <v>2</v>
      </c>
      <c r="AX895">
        <v>16690370</v>
      </c>
      <c r="AY895">
        <v>1</v>
      </c>
      <c r="AZ895">
        <v>0</v>
      </c>
      <c r="BA895">
        <v>835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Y895*Source!I422</f>
        <v>2.8000000000000004E-2</v>
      </c>
      <c r="CY895">
        <f>AB895</f>
        <v>86.4</v>
      </c>
      <c r="CZ895">
        <f>AF895</f>
        <v>86.4</v>
      </c>
      <c r="DA895">
        <f>AJ895</f>
        <v>1</v>
      </c>
      <c r="DB895">
        <v>0</v>
      </c>
    </row>
    <row r="896" spans="1:106" x14ac:dyDescent="0.2">
      <c r="A896">
        <f>ROW(Source!A422)</f>
        <v>422</v>
      </c>
      <c r="B896">
        <v>16688585</v>
      </c>
      <c r="C896">
        <v>16690347</v>
      </c>
      <c r="D896">
        <v>15247680</v>
      </c>
      <c r="E896">
        <v>1</v>
      </c>
      <c r="F896">
        <v>1</v>
      </c>
      <c r="G896">
        <v>1</v>
      </c>
      <c r="H896">
        <v>2</v>
      </c>
      <c r="I896" t="s">
        <v>1287</v>
      </c>
      <c r="J896" t="s">
        <v>1288</v>
      </c>
      <c r="K896" t="s">
        <v>1289</v>
      </c>
      <c r="L896">
        <v>1368</v>
      </c>
      <c r="N896">
        <v>1011</v>
      </c>
      <c r="O896" t="s">
        <v>1096</v>
      </c>
      <c r="P896" t="s">
        <v>1096</v>
      </c>
      <c r="Q896">
        <v>1</v>
      </c>
      <c r="W896">
        <v>0</v>
      </c>
      <c r="X896">
        <v>-1718674368</v>
      </c>
      <c r="Y896">
        <v>8.7500000000000008E-2</v>
      </c>
      <c r="AA896">
        <v>0</v>
      </c>
      <c r="AB896">
        <v>111.99</v>
      </c>
      <c r="AC896">
        <v>13.5</v>
      </c>
      <c r="AD896">
        <v>0</v>
      </c>
      <c r="AE896">
        <v>0</v>
      </c>
      <c r="AF896">
        <v>111.99</v>
      </c>
      <c r="AG896">
        <v>13.5</v>
      </c>
      <c r="AH896">
        <v>0</v>
      </c>
      <c r="AI896">
        <v>1</v>
      </c>
      <c r="AJ896">
        <v>1</v>
      </c>
      <c r="AK896">
        <v>1</v>
      </c>
      <c r="AL896">
        <v>1</v>
      </c>
      <c r="AN896">
        <v>0</v>
      </c>
      <c r="AO896">
        <v>1</v>
      </c>
      <c r="AP896">
        <v>1</v>
      </c>
      <c r="AQ896">
        <v>0</v>
      </c>
      <c r="AR896">
        <v>0</v>
      </c>
      <c r="AS896" t="s">
        <v>6</v>
      </c>
      <c r="AT896">
        <v>7.0000000000000007E-2</v>
      </c>
      <c r="AU896" t="s">
        <v>96</v>
      </c>
      <c r="AV896">
        <v>0</v>
      </c>
      <c r="AW896">
        <v>2</v>
      </c>
      <c r="AX896">
        <v>16690371</v>
      </c>
      <c r="AY896">
        <v>1</v>
      </c>
      <c r="AZ896">
        <v>0</v>
      </c>
      <c r="BA896">
        <v>836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Y896*Source!I422</f>
        <v>2.4500000000000004E-2</v>
      </c>
      <c r="CY896">
        <f>AB896</f>
        <v>111.99</v>
      </c>
      <c r="CZ896">
        <f>AF896</f>
        <v>111.99</v>
      </c>
      <c r="DA896">
        <f>AJ896</f>
        <v>1</v>
      </c>
      <c r="DB896">
        <v>0</v>
      </c>
    </row>
    <row r="897" spans="1:106" x14ac:dyDescent="0.2">
      <c r="A897">
        <f>ROW(Source!A422)</f>
        <v>422</v>
      </c>
      <c r="B897">
        <v>16688585</v>
      </c>
      <c r="C897">
        <v>16690347</v>
      </c>
      <c r="D897">
        <v>15249073</v>
      </c>
      <c r="E897">
        <v>1</v>
      </c>
      <c r="F897">
        <v>1</v>
      </c>
      <c r="G897">
        <v>1</v>
      </c>
      <c r="H897">
        <v>2</v>
      </c>
      <c r="I897" t="s">
        <v>1099</v>
      </c>
      <c r="J897" t="s">
        <v>1100</v>
      </c>
      <c r="K897" t="s">
        <v>1101</v>
      </c>
      <c r="L897">
        <v>1368</v>
      </c>
      <c r="N897">
        <v>1011</v>
      </c>
      <c r="O897" t="s">
        <v>1096</v>
      </c>
      <c r="P897" t="s">
        <v>1096</v>
      </c>
      <c r="Q897">
        <v>1</v>
      </c>
      <c r="W897">
        <v>0</v>
      </c>
      <c r="X897">
        <v>1372534845</v>
      </c>
      <c r="Y897">
        <v>0.4375</v>
      </c>
      <c r="AA897">
        <v>0</v>
      </c>
      <c r="AB897">
        <v>65.709999999999994</v>
      </c>
      <c r="AC897">
        <v>11.6</v>
      </c>
      <c r="AD897">
        <v>0</v>
      </c>
      <c r="AE897">
        <v>0</v>
      </c>
      <c r="AF897">
        <v>65.709999999999994</v>
      </c>
      <c r="AG897">
        <v>11.6</v>
      </c>
      <c r="AH897">
        <v>0</v>
      </c>
      <c r="AI897">
        <v>1</v>
      </c>
      <c r="AJ897">
        <v>1</v>
      </c>
      <c r="AK897">
        <v>1</v>
      </c>
      <c r="AL897">
        <v>1</v>
      </c>
      <c r="AN897">
        <v>0</v>
      </c>
      <c r="AO897">
        <v>1</v>
      </c>
      <c r="AP897">
        <v>1</v>
      </c>
      <c r="AQ897">
        <v>0</v>
      </c>
      <c r="AR897">
        <v>0</v>
      </c>
      <c r="AS897" t="s">
        <v>6</v>
      </c>
      <c r="AT897">
        <v>0.35</v>
      </c>
      <c r="AU897" t="s">
        <v>96</v>
      </c>
      <c r="AV897">
        <v>0</v>
      </c>
      <c r="AW897">
        <v>2</v>
      </c>
      <c r="AX897">
        <v>16690372</v>
      </c>
      <c r="AY897">
        <v>1</v>
      </c>
      <c r="AZ897">
        <v>0</v>
      </c>
      <c r="BA897">
        <v>837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Y897*Source!I422</f>
        <v>0.12250000000000001</v>
      </c>
      <c r="CY897">
        <f>AB897</f>
        <v>65.709999999999994</v>
      </c>
      <c r="CZ897">
        <f>AF897</f>
        <v>65.709999999999994</v>
      </c>
      <c r="DA897">
        <f>AJ897</f>
        <v>1</v>
      </c>
      <c r="DB897">
        <v>0</v>
      </c>
    </row>
    <row r="898" spans="1:106" x14ac:dyDescent="0.2">
      <c r="A898">
        <f>ROW(Source!A422)</f>
        <v>422</v>
      </c>
      <c r="B898">
        <v>16688585</v>
      </c>
      <c r="C898">
        <v>16690347</v>
      </c>
      <c r="D898">
        <v>15249308</v>
      </c>
      <c r="E898">
        <v>1</v>
      </c>
      <c r="F898">
        <v>1</v>
      </c>
      <c r="G898">
        <v>1</v>
      </c>
      <c r="H898">
        <v>2</v>
      </c>
      <c r="I898" t="s">
        <v>1375</v>
      </c>
      <c r="J898" t="s">
        <v>1376</v>
      </c>
      <c r="K898" t="s">
        <v>1377</v>
      </c>
      <c r="L898">
        <v>1368</v>
      </c>
      <c r="N898">
        <v>1011</v>
      </c>
      <c r="O898" t="s">
        <v>1096</v>
      </c>
      <c r="P898" t="s">
        <v>1096</v>
      </c>
      <c r="Q898">
        <v>1</v>
      </c>
      <c r="W898">
        <v>0</v>
      </c>
      <c r="X898">
        <v>792402865</v>
      </c>
      <c r="Y898">
        <v>1.4375</v>
      </c>
      <c r="AA898">
        <v>0</v>
      </c>
      <c r="AB898">
        <v>1.2</v>
      </c>
      <c r="AC898">
        <v>0</v>
      </c>
      <c r="AD898">
        <v>0</v>
      </c>
      <c r="AE898">
        <v>0</v>
      </c>
      <c r="AF898">
        <v>1.2</v>
      </c>
      <c r="AG898">
        <v>0</v>
      </c>
      <c r="AH898">
        <v>0</v>
      </c>
      <c r="AI898">
        <v>1</v>
      </c>
      <c r="AJ898">
        <v>1</v>
      </c>
      <c r="AK898">
        <v>1</v>
      </c>
      <c r="AL898">
        <v>1</v>
      </c>
      <c r="AN898">
        <v>0</v>
      </c>
      <c r="AO898">
        <v>1</v>
      </c>
      <c r="AP898">
        <v>1</v>
      </c>
      <c r="AQ898">
        <v>0</v>
      </c>
      <c r="AR898">
        <v>0</v>
      </c>
      <c r="AS898" t="s">
        <v>6</v>
      </c>
      <c r="AT898">
        <v>1.1499999999999999</v>
      </c>
      <c r="AU898" t="s">
        <v>96</v>
      </c>
      <c r="AV898">
        <v>0</v>
      </c>
      <c r="AW898">
        <v>2</v>
      </c>
      <c r="AX898">
        <v>16690373</v>
      </c>
      <c r="AY898">
        <v>1</v>
      </c>
      <c r="AZ898">
        <v>0</v>
      </c>
      <c r="BA898">
        <v>838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Y898*Source!I422</f>
        <v>0.40250000000000002</v>
      </c>
      <c r="CY898">
        <f>AB898</f>
        <v>1.2</v>
      </c>
      <c r="CZ898">
        <f>AF898</f>
        <v>1.2</v>
      </c>
      <c r="DA898">
        <f>AJ898</f>
        <v>1</v>
      </c>
      <c r="DB898">
        <v>0</v>
      </c>
    </row>
    <row r="899" spans="1:106" x14ac:dyDescent="0.2">
      <c r="A899">
        <f>ROW(Source!A422)</f>
        <v>422</v>
      </c>
      <c r="B899">
        <v>16688585</v>
      </c>
      <c r="C899">
        <v>16690347</v>
      </c>
      <c r="D899">
        <v>15165635</v>
      </c>
      <c r="E899">
        <v>1</v>
      </c>
      <c r="F899">
        <v>1</v>
      </c>
      <c r="G899">
        <v>1</v>
      </c>
      <c r="H899">
        <v>3</v>
      </c>
      <c r="I899" t="s">
        <v>1384</v>
      </c>
      <c r="J899" t="s">
        <v>1385</v>
      </c>
      <c r="K899" t="s">
        <v>1386</v>
      </c>
      <c r="L899">
        <v>1348</v>
      </c>
      <c r="N899">
        <v>1009</v>
      </c>
      <c r="O899" t="s">
        <v>86</v>
      </c>
      <c r="P899" t="s">
        <v>86</v>
      </c>
      <c r="Q899">
        <v>1000</v>
      </c>
      <c r="W899">
        <v>0</v>
      </c>
      <c r="X899">
        <v>993149205</v>
      </c>
      <c r="Y899">
        <v>1.2999999999999999E-4</v>
      </c>
      <c r="AA899">
        <v>32830</v>
      </c>
      <c r="AB899">
        <v>0</v>
      </c>
      <c r="AC899">
        <v>0</v>
      </c>
      <c r="AD899">
        <v>0</v>
      </c>
      <c r="AE899">
        <v>32830</v>
      </c>
      <c r="AF899">
        <v>0</v>
      </c>
      <c r="AG899">
        <v>0</v>
      </c>
      <c r="AH899">
        <v>0</v>
      </c>
      <c r="AI899">
        <v>1</v>
      </c>
      <c r="AJ899">
        <v>1</v>
      </c>
      <c r="AK899">
        <v>1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6</v>
      </c>
      <c r="AT899">
        <v>1.2999999999999999E-4</v>
      </c>
      <c r="AU899" t="s">
        <v>6</v>
      </c>
      <c r="AV899">
        <v>0</v>
      </c>
      <c r="AW899">
        <v>2</v>
      </c>
      <c r="AX899">
        <v>16690374</v>
      </c>
      <c r="AY899">
        <v>1</v>
      </c>
      <c r="AZ899">
        <v>0</v>
      </c>
      <c r="BA899">
        <v>839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Y899*Source!I422</f>
        <v>3.6399999999999997E-5</v>
      </c>
      <c r="CY899">
        <f t="shared" ref="CY899:CY909" si="93">AA899</f>
        <v>32830</v>
      </c>
      <c r="CZ899">
        <f t="shared" ref="CZ899:CZ909" si="94">AE899</f>
        <v>32830</v>
      </c>
      <c r="DA899">
        <f t="shared" ref="DA899:DA909" si="95">AI899</f>
        <v>1</v>
      </c>
      <c r="DB899">
        <v>0</v>
      </c>
    </row>
    <row r="900" spans="1:106" x14ac:dyDescent="0.2">
      <c r="A900">
        <f>ROW(Source!A422)</f>
        <v>422</v>
      </c>
      <c r="B900">
        <v>16688585</v>
      </c>
      <c r="C900">
        <v>16690347</v>
      </c>
      <c r="D900">
        <v>15165653</v>
      </c>
      <c r="E900">
        <v>1</v>
      </c>
      <c r="F900">
        <v>1</v>
      </c>
      <c r="G900">
        <v>1</v>
      </c>
      <c r="H900">
        <v>3</v>
      </c>
      <c r="I900" t="s">
        <v>1381</v>
      </c>
      <c r="J900" t="s">
        <v>1382</v>
      </c>
      <c r="K900" t="s">
        <v>1383</v>
      </c>
      <c r="L900">
        <v>1339</v>
      </c>
      <c r="N900">
        <v>1007</v>
      </c>
      <c r="O900" t="s">
        <v>199</v>
      </c>
      <c r="P900" t="s">
        <v>199</v>
      </c>
      <c r="Q900">
        <v>1</v>
      </c>
      <c r="W900">
        <v>0</v>
      </c>
      <c r="X900">
        <v>1262771840</v>
      </c>
      <c r="Y900">
        <v>0.28100000000000003</v>
      </c>
      <c r="AA900">
        <v>6.22</v>
      </c>
      <c r="AB900">
        <v>0</v>
      </c>
      <c r="AC900">
        <v>0</v>
      </c>
      <c r="AD900">
        <v>0</v>
      </c>
      <c r="AE900">
        <v>6.22</v>
      </c>
      <c r="AF900">
        <v>0</v>
      </c>
      <c r="AG900">
        <v>0</v>
      </c>
      <c r="AH900">
        <v>0</v>
      </c>
      <c r="AI900">
        <v>1</v>
      </c>
      <c r="AJ900">
        <v>1</v>
      </c>
      <c r="AK900">
        <v>1</v>
      </c>
      <c r="AL900">
        <v>1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6</v>
      </c>
      <c r="AT900">
        <v>0.28100000000000003</v>
      </c>
      <c r="AU900" t="s">
        <v>6</v>
      </c>
      <c r="AV900">
        <v>0</v>
      </c>
      <c r="AW900">
        <v>2</v>
      </c>
      <c r="AX900">
        <v>16690375</v>
      </c>
      <c r="AY900">
        <v>1</v>
      </c>
      <c r="AZ900">
        <v>0</v>
      </c>
      <c r="BA900">
        <v>840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Y900*Source!I422</f>
        <v>7.8680000000000014E-2</v>
      </c>
      <c r="CY900">
        <f t="shared" si="93"/>
        <v>6.22</v>
      </c>
      <c r="CZ900">
        <f t="shared" si="94"/>
        <v>6.22</v>
      </c>
      <c r="DA900">
        <f t="shared" si="95"/>
        <v>1</v>
      </c>
      <c r="DB900">
        <v>0</v>
      </c>
    </row>
    <row r="901" spans="1:106" x14ac:dyDescent="0.2">
      <c r="A901">
        <f>ROW(Source!A422)</f>
        <v>422</v>
      </c>
      <c r="B901">
        <v>16688585</v>
      </c>
      <c r="C901">
        <v>16690347</v>
      </c>
      <c r="D901">
        <v>15167286</v>
      </c>
      <c r="E901">
        <v>1</v>
      </c>
      <c r="F901">
        <v>1</v>
      </c>
      <c r="G901">
        <v>1</v>
      </c>
      <c r="H901">
        <v>3</v>
      </c>
      <c r="I901" t="s">
        <v>1184</v>
      </c>
      <c r="J901" t="s">
        <v>1185</v>
      </c>
      <c r="K901" t="s">
        <v>1186</v>
      </c>
      <c r="L901">
        <v>1339</v>
      </c>
      <c r="N901">
        <v>1007</v>
      </c>
      <c r="O901" t="s">
        <v>199</v>
      </c>
      <c r="P901" t="s">
        <v>199</v>
      </c>
      <c r="Q901">
        <v>1</v>
      </c>
      <c r="W901">
        <v>0</v>
      </c>
      <c r="X901">
        <v>-1660354250</v>
      </c>
      <c r="Y901">
        <v>0.69</v>
      </c>
      <c r="AA901">
        <v>2.44</v>
      </c>
      <c r="AB901">
        <v>0</v>
      </c>
      <c r="AC901">
        <v>0</v>
      </c>
      <c r="AD901">
        <v>0</v>
      </c>
      <c r="AE901">
        <v>2.44</v>
      </c>
      <c r="AF901">
        <v>0</v>
      </c>
      <c r="AG901">
        <v>0</v>
      </c>
      <c r="AH901">
        <v>0</v>
      </c>
      <c r="AI901">
        <v>1</v>
      </c>
      <c r="AJ901">
        <v>1</v>
      </c>
      <c r="AK901">
        <v>1</v>
      </c>
      <c r="AL901">
        <v>1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6</v>
      </c>
      <c r="AT901">
        <v>0.69</v>
      </c>
      <c r="AU901" t="s">
        <v>6</v>
      </c>
      <c r="AV901">
        <v>0</v>
      </c>
      <c r="AW901">
        <v>2</v>
      </c>
      <c r="AX901">
        <v>16690376</v>
      </c>
      <c r="AY901">
        <v>1</v>
      </c>
      <c r="AZ901">
        <v>0</v>
      </c>
      <c r="BA901">
        <v>841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Y901*Source!I422</f>
        <v>0.19320000000000001</v>
      </c>
      <c r="CY901">
        <f t="shared" si="93"/>
        <v>2.44</v>
      </c>
      <c r="CZ901">
        <f t="shared" si="94"/>
        <v>2.44</v>
      </c>
      <c r="DA901">
        <f t="shared" si="95"/>
        <v>1</v>
      </c>
      <c r="DB901">
        <v>0</v>
      </c>
    </row>
    <row r="902" spans="1:106" x14ac:dyDescent="0.2">
      <c r="A902">
        <f>ROW(Source!A422)</f>
        <v>422</v>
      </c>
      <c r="B902">
        <v>16688585</v>
      </c>
      <c r="C902">
        <v>16690347</v>
      </c>
      <c r="D902">
        <v>15167963</v>
      </c>
      <c r="E902">
        <v>1</v>
      </c>
      <c r="F902">
        <v>1</v>
      </c>
      <c r="G902">
        <v>1</v>
      </c>
      <c r="H902">
        <v>3</v>
      </c>
      <c r="I902" t="s">
        <v>1387</v>
      </c>
      <c r="J902" t="s">
        <v>1388</v>
      </c>
      <c r="K902" t="s">
        <v>1389</v>
      </c>
      <c r="L902">
        <v>1346</v>
      </c>
      <c r="N902">
        <v>1009</v>
      </c>
      <c r="O902" t="s">
        <v>90</v>
      </c>
      <c r="P902" t="s">
        <v>90</v>
      </c>
      <c r="Q902">
        <v>1</v>
      </c>
      <c r="W902">
        <v>0</v>
      </c>
      <c r="X902">
        <v>-490687590</v>
      </c>
      <c r="Y902">
        <v>0.06</v>
      </c>
      <c r="AA902">
        <v>37.29</v>
      </c>
      <c r="AB902">
        <v>0</v>
      </c>
      <c r="AC902">
        <v>0</v>
      </c>
      <c r="AD902">
        <v>0</v>
      </c>
      <c r="AE902">
        <v>37.29</v>
      </c>
      <c r="AF902">
        <v>0</v>
      </c>
      <c r="AG902">
        <v>0</v>
      </c>
      <c r="AH902">
        <v>0</v>
      </c>
      <c r="AI902">
        <v>1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6</v>
      </c>
      <c r="AT902">
        <v>0.06</v>
      </c>
      <c r="AU902" t="s">
        <v>6</v>
      </c>
      <c r="AV902">
        <v>0</v>
      </c>
      <c r="AW902">
        <v>2</v>
      </c>
      <c r="AX902">
        <v>16690377</v>
      </c>
      <c r="AY902">
        <v>1</v>
      </c>
      <c r="AZ902">
        <v>0</v>
      </c>
      <c r="BA902">
        <v>842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Y902*Source!I422</f>
        <v>1.6800000000000002E-2</v>
      </c>
      <c r="CY902">
        <f t="shared" si="93"/>
        <v>37.29</v>
      </c>
      <c r="CZ902">
        <f t="shared" si="94"/>
        <v>37.29</v>
      </c>
      <c r="DA902">
        <f t="shared" si="95"/>
        <v>1</v>
      </c>
      <c r="DB902">
        <v>0</v>
      </c>
    </row>
    <row r="903" spans="1:106" x14ac:dyDescent="0.2">
      <c r="A903">
        <f>ROW(Source!A422)</f>
        <v>422</v>
      </c>
      <c r="B903">
        <v>16688585</v>
      </c>
      <c r="C903">
        <v>16690347</v>
      </c>
      <c r="D903">
        <v>15168695</v>
      </c>
      <c r="E903">
        <v>1</v>
      </c>
      <c r="F903">
        <v>1</v>
      </c>
      <c r="G903">
        <v>1</v>
      </c>
      <c r="H903">
        <v>3</v>
      </c>
      <c r="I903" t="s">
        <v>1390</v>
      </c>
      <c r="J903" t="s">
        <v>1391</v>
      </c>
      <c r="K903" t="s">
        <v>1392</v>
      </c>
      <c r="L903">
        <v>1348</v>
      </c>
      <c r="N903">
        <v>1009</v>
      </c>
      <c r="O903" t="s">
        <v>86</v>
      </c>
      <c r="P903" t="s">
        <v>86</v>
      </c>
      <c r="Q903">
        <v>1000</v>
      </c>
      <c r="W903">
        <v>0</v>
      </c>
      <c r="X903">
        <v>-531507062</v>
      </c>
      <c r="Y903">
        <v>1.7000000000000001E-4</v>
      </c>
      <c r="AA903">
        <v>13560</v>
      </c>
      <c r="AB903">
        <v>0</v>
      </c>
      <c r="AC903">
        <v>0</v>
      </c>
      <c r="AD903">
        <v>0</v>
      </c>
      <c r="AE903">
        <v>13560</v>
      </c>
      <c r="AF903">
        <v>0</v>
      </c>
      <c r="AG903">
        <v>0</v>
      </c>
      <c r="AH903">
        <v>0</v>
      </c>
      <c r="AI903">
        <v>1</v>
      </c>
      <c r="AJ903">
        <v>1</v>
      </c>
      <c r="AK903">
        <v>1</v>
      </c>
      <c r="AL903">
        <v>1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6</v>
      </c>
      <c r="AT903">
        <v>1.7000000000000001E-4</v>
      </c>
      <c r="AU903" t="s">
        <v>6</v>
      </c>
      <c r="AV903">
        <v>0</v>
      </c>
      <c r="AW903">
        <v>2</v>
      </c>
      <c r="AX903">
        <v>16690378</v>
      </c>
      <c r="AY903">
        <v>1</v>
      </c>
      <c r="AZ903">
        <v>0</v>
      </c>
      <c r="BA903">
        <v>843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Y903*Source!I422</f>
        <v>4.7600000000000005E-5</v>
      </c>
      <c r="CY903">
        <f t="shared" si="93"/>
        <v>13560</v>
      </c>
      <c r="CZ903">
        <f t="shared" si="94"/>
        <v>13560</v>
      </c>
      <c r="DA903">
        <f t="shared" si="95"/>
        <v>1</v>
      </c>
      <c r="DB903">
        <v>0</v>
      </c>
    </row>
    <row r="904" spans="1:106" x14ac:dyDescent="0.2">
      <c r="A904">
        <f>ROW(Source!A422)</f>
        <v>422</v>
      </c>
      <c r="B904">
        <v>16688585</v>
      </c>
      <c r="C904">
        <v>16690347</v>
      </c>
      <c r="D904">
        <v>15172018</v>
      </c>
      <c r="E904">
        <v>1</v>
      </c>
      <c r="F904">
        <v>1</v>
      </c>
      <c r="G904">
        <v>1</v>
      </c>
      <c r="H904">
        <v>3</v>
      </c>
      <c r="I904" t="s">
        <v>1393</v>
      </c>
      <c r="J904" t="s">
        <v>1394</v>
      </c>
      <c r="K904" t="s">
        <v>1395</v>
      </c>
      <c r="L904">
        <v>1346</v>
      </c>
      <c r="N904">
        <v>1009</v>
      </c>
      <c r="O904" t="s">
        <v>90</v>
      </c>
      <c r="P904" t="s">
        <v>90</v>
      </c>
      <c r="Q904">
        <v>1</v>
      </c>
      <c r="W904">
        <v>0</v>
      </c>
      <c r="X904">
        <v>450790165</v>
      </c>
      <c r="Y904">
        <v>2.5000000000000001E-3</v>
      </c>
      <c r="AA904">
        <v>2.15</v>
      </c>
      <c r="AB904">
        <v>0</v>
      </c>
      <c r="AC904">
        <v>0</v>
      </c>
      <c r="AD904">
        <v>0</v>
      </c>
      <c r="AE904">
        <v>2.15</v>
      </c>
      <c r="AF904">
        <v>0</v>
      </c>
      <c r="AG904">
        <v>0</v>
      </c>
      <c r="AH904">
        <v>0</v>
      </c>
      <c r="AI904">
        <v>1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6</v>
      </c>
      <c r="AT904">
        <v>2.5000000000000001E-3</v>
      </c>
      <c r="AU904" t="s">
        <v>6</v>
      </c>
      <c r="AV904">
        <v>0</v>
      </c>
      <c r="AW904">
        <v>2</v>
      </c>
      <c r="AX904">
        <v>16690379</v>
      </c>
      <c r="AY904">
        <v>1</v>
      </c>
      <c r="AZ904">
        <v>0</v>
      </c>
      <c r="BA904">
        <v>844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Y904*Source!I422</f>
        <v>7.000000000000001E-4</v>
      </c>
      <c r="CY904">
        <f t="shared" si="93"/>
        <v>2.15</v>
      </c>
      <c r="CZ904">
        <f t="shared" si="94"/>
        <v>2.15</v>
      </c>
      <c r="DA904">
        <f t="shared" si="95"/>
        <v>1</v>
      </c>
      <c r="DB904">
        <v>0</v>
      </c>
    </row>
    <row r="905" spans="1:106" x14ac:dyDescent="0.2">
      <c r="A905">
        <f>ROW(Source!A422)</f>
        <v>422</v>
      </c>
      <c r="B905">
        <v>16688585</v>
      </c>
      <c r="C905">
        <v>16690347</v>
      </c>
      <c r="D905">
        <v>15203740</v>
      </c>
      <c r="E905">
        <v>1</v>
      </c>
      <c r="F905">
        <v>1</v>
      </c>
      <c r="G905">
        <v>1</v>
      </c>
      <c r="H905">
        <v>3</v>
      </c>
      <c r="I905" t="s">
        <v>1396</v>
      </c>
      <c r="J905" t="s">
        <v>1397</v>
      </c>
      <c r="K905" t="s">
        <v>1398</v>
      </c>
      <c r="L905">
        <v>1348</v>
      </c>
      <c r="N905">
        <v>1009</v>
      </c>
      <c r="O905" t="s">
        <v>86</v>
      </c>
      <c r="P905" t="s">
        <v>86</v>
      </c>
      <c r="Q905">
        <v>1000</v>
      </c>
      <c r="W905">
        <v>0</v>
      </c>
      <c r="X905">
        <v>570223526</v>
      </c>
      <c r="Y905">
        <v>4.4000000000000002E-4</v>
      </c>
      <c r="AA905">
        <v>15119</v>
      </c>
      <c r="AB905">
        <v>0</v>
      </c>
      <c r="AC905">
        <v>0</v>
      </c>
      <c r="AD905">
        <v>0</v>
      </c>
      <c r="AE905">
        <v>15119</v>
      </c>
      <c r="AF905">
        <v>0</v>
      </c>
      <c r="AG905">
        <v>0</v>
      </c>
      <c r="AH905">
        <v>0</v>
      </c>
      <c r="AI905">
        <v>1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6</v>
      </c>
      <c r="AT905">
        <v>4.4000000000000002E-4</v>
      </c>
      <c r="AU905" t="s">
        <v>6</v>
      </c>
      <c r="AV905">
        <v>0</v>
      </c>
      <c r="AW905">
        <v>2</v>
      </c>
      <c r="AX905">
        <v>16690380</v>
      </c>
      <c r="AY905">
        <v>1</v>
      </c>
      <c r="AZ905">
        <v>0</v>
      </c>
      <c r="BA905">
        <v>845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Y905*Source!I422</f>
        <v>1.2320000000000001E-4</v>
      </c>
      <c r="CY905">
        <f t="shared" si="93"/>
        <v>15119</v>
      </c>
      <c r="CZ905">
        <f t="shared" si="94"/>
        <v>15119</v>
      </c>
      <c r="DA905">
        <f t="shared" si="95"/>
        <v>1</v>
      </c>
      <c r="DB905">
        <v>0</v>
      </c>
    </row>
    <row r="906" spans="1:106" x14ac:dyDescent="0.2">
      <c r="A906">
        <f>ROW(Source!A422)</f>
        <v>422</v>
      </c>
      <c r="B906">
        <v>16688585</v>
      </c>
      <c r="C906">
        <v>16690347</v>
      </c>
      <c r="D906">
        <v>15204468</v>
      </c>
      <c r="E906">
        <v>1</v>
      </c>
      <c r="F906">
        <v>1</v>
      </c>
      <c r="G906">
        <v>1</v>
      </c>
      <c r="H906">
        <v>3</v>
      </c>
      <c r="I906" t="s">
        <v>1399</v>
      </c>
      <c r="J906" t="s">
        <v>1400</v>
      </c>
      <c r="K906" t="s">
        <v>1401</v>
      </c>
      <c r="L906">
        <v>1348</v>
      </c>
      <c r="N906">
        <v>1009</v>
      </c>
      <c r="O906" t="s">
        <v>86</v>
      </c>
      <c r="P906" t="s">
        <v>86</v>
      </c>
      <c r="Q906">
        <v>1000</v>
      </c>
      <c r="W906">
        <v>0</v>
      </c>
      <c r="X906">
        <v>-909021926</v>
      </c>
      <c r="Y906">
        <v>5.2999999999999998E-4</v>
      </c>
      <c r="AA906">
        <v>16950</v>
      </c>
      <c r="AB906">
        <v>0</v>
      </c>
      <c r="AC906">
        <v>0</v>
      </c>
      <c r="AD906">
        <v>0</v>
      </c>
      <c r="AE906">
        <v>16950</v>
      </c>
      <c r="AF906">
        <v>0</v>
      </c>
      <c r="AG906">
        <v>0</v>
      </c>
      <c r="AH906">
        <v>0</v>
      </c>
      <c r="AI906">
        <v>1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6</v>
      </c>
      <c r="AT906">
        <v>5.2999999999999998E-4</v>
      </c>
      <c r="AU906" t="s">
        <v>6</v>
      </c>
      <c r="AV906">
        <v>0</v>
      </c>
      <c r="AW906">
        <v>2</v>
      </c>
      <c r="AX906">
        <v>16690381</v>
      </c>
      <c r="AY906">
        <v>1</v>
      </c>
      <c r="AZ906">
        <v>0</v>
      </c>
      <c r="BA906">
        <v>846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Y906*Source!I422</f>
        <v>1.484E-4</v>
      </c>
      <c r="CY906">
        <f t="shared" si="93"/>
        <v>16950</v>
      </c>
      <c r="CZ906">
        <f t="shared" si="94"/>
        <v>16950</v>
      </c>
      <c r="DA906">
        <f t="shared" si="95"/>
        <v>1</v>
      </c>
      <c r="DB906">
        <v>0</v>
      </c>
    </row>
    <row r="907" spans="1:106" x14ac:dyDescent="0.2">
      <c r="A907">
        <f>ROW(Source!A422)</f>
        <v>422</v>
      </c>
      <c r="B907">
        <v>16688585</v>
      </c>
      <c r="C907">
        <v>16690347</v>
      </c>
      <c r="D907">
        <v>15226717</v>
      </c>
      <c r="E907">
        <v>1</v>
      </c>
      <c r="F907">
        <v>1</v>
      </c>
      <c r="G907">
        <v>1</v>
      </c>
      <c r="H907">
        <v>3</v>
      </c>
      <c r="I907" t="s">
        <v>650</v>
      </c>
      <c r="J907" t="s">
        <v>652</v>
      </c>
      <c r="K907" t="s">
        <v>651</v>
      </c>
      <c r="L907">
        <v>1358</v>
      </c>
      <c r="N907">
        <v>1010</v>
      </c>
      <c r="O907" t="s">
        <v>538</v>
      </c>
      <c r="P907" t="s">
        <v>538</v>
      </c>
      <c r="Q907">
        <v>10</v>
      </c>
      <c r="W907">
        <v>0</v>
      </c>
      <c r="X907">
        <v>-1611190815</v>
      </c>
      <c r="Y907">
        <v>7.5</v>
      </c>
      <c r="AA907">
        <v>33</v>
      </c>
      <c r="AB907">
        <v>0</v>
      </c>
      <c r="AC907">
        <v>0</v>
      </c>
      <c r="AD907">
        <v>0</v>
      </c>
      <c r="AE907">
        <v>33</v>
      </c>
      <c r="AF907">
        <v>0</v>
      </c>
      <c r="AG907">
        <v>0</v>
      </c>
      <c r="AH907">
        <v>0</v>
      </c>
      <c r="AI907">
        <v>1</v>
      </c>
      <c r="AJ907">
        <v>1</v>
      </c>
      <c r="AK907">
        <v>1</v>
      </c>
      <c r="AL907">
        <v>1</v>
      </c>
      <c r="AN907">
        <v>0</v>
      </c>
      <c r="AO907">
        <v>0</v>
      </c>
      <c r="AP907">
        <v>0</v>
      </c>
      <c r="AQ907">
        <v>0</v>
      </c>
      <c r="AR907">
        <v>0</v>
      </c>
      <c r="AS907" t="s">
        <v>6</v>
      </c>
      <c r="AT907">
        <v>7.5</v>
      </c>
      <c r="AU907" t="s">
        <v>6</v>
      </c>
      <c r="AV907">
        <v>0</v>
      </c>
      <c r="AW907">
        <v>1</v>
      </c>
      <c r="AX907">
        <v>-1</v>
      </c>
      <c r="AY907">
        <v>0</v>
      </c>
      <c r="AZ907">
        <v>0</v>
      </c>
      <c r="BA907" t="s">
        <v>6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Y907*Source!I422</f>
        <v>2.1</v>
      </c>
      <c r="CY907">
        <f t="shared" si="93"/>
        <v>33</v>
      </c>
      <c r="CZ907">
        <f t="shared" si="94"/>
        <v>33</v>
      </c>
      <c r="DA907">
        <f t="shared" si="95"/>
        <v>1</v>
      </c>
      <c r="DB907">
        <v>0</v>
      </c>
    </row>
    <row r="908" spans="1:106" x14ac:dyDescent="0.2">
      <c r="A908">
        <f>ROW(Source!A422)</f>
        <v>422</v>
      </c>
      <c r="B908">
        <v>16688585</v>
      </c>
      <c r="C908">
        <v>16690347</v>
      </c>
      <c r="D908">
        <v>15229105</v>
      </c>
      <c r="E908">
        <v>1</v>
      </c>
      <c r="F908">
        <v>1</v>
      </c>
      <c r="G908">
        <v>1</v>
      </c>
      <c r="H908">
        <v>3</v>
      </c>
      <c r="I908" t="s">
        <v>654</v>
      </c>
      <c r="J908" t="s">
        <v>656</v>
      </c>
      <c r="K908" t="s">
        <v>655</v>
      </c>
      <c r="L908">
        <v>1301</v>
      </c>
      <c r="N908">
        <v>1003</v>
      </c>
      <c r="O908" t="s">
        <v>143</v>
      </c>
      <c r="P908" t="s">
        <v>143</v>
      </c>
      <c r="Q908">
        <v>1</v>
      </c>
      <c r="W908">
        <v>0</v>
      </c>
      <c r="X908">
        <v>-668817604</v>
      </c>
      <c r="Y908">
        <v>100</v>
      </c>
      <c r="AA908">
        <v>27.2</v>
      </c>
      <c r="AB908">
        <v>0</v>
      </c>
      <c r="AC908">
        <v>0</v>
      </c>
      <c r="AD908">
        <v>0</v>
      </c>
      <c r="AE908">
        <v>27.2</v>
      </c>
      <c r="AF908">
        <v>0</v>
      </c>
      <c r="AG908">
        <v>0</v>
      </c>
      <c r="AH908">
        <v>0</v>
      </c>
      <c r="AI908">
        <v>1</v>
      </c>
      <c r="AJ908">
        <v>1</v>
      </c>
      <c r="AK908">
        <v>1</v>
      </c>
      <c r="AL908">
        <v>1</v>
      </c>
      <c r="AN908">
        <v>0</v>
      </c>
      <c r="AO908">
        <v>0</v>
      </c>
      <c r="AP908">
        <v>0</v>
      </c>
      <c r="AQ908">
        <v>0</v>
      </c>
      <c r="AR908">
        <v>0</v>
      </c>
      <c r="AS908" t="s">
        <v>6</v>
      </c>
      <c r="AT908">
        <v>100</v>
      </c>
      <c r="AU908" t="s">
        <v>6</v>
      </c>
      <c r="AV908">
        <v>0</v>
      </c>
      <c r="AW908">
        <v>1</v>
      </c>
      <c r="AX908">
        <v>-1</v>
      </c>
      <c r="AY908">
        <v>0</v>
      </c>
      <c r="AZ908">
        <v>0</v>
      </c>
      <c r="BA908" t="s">
        <v>6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Y908*Source!I422</f>
        <v>28.000000000000004</v>
      </c>
      <c r="CY908">
        <f t="shared" si="93"/>
        <v>27.2</v>
      </c>
      <c r="CZ908">
        <f t="shared" si="94"/>
        <v>27.2</v>
      </c>
      <c r="DA908">
        <f t="shared" si="95"/>
        <v>1</v>
      </c>
      <c r="DB908">
        <v>0</v>
      </c>
    </row>
    <row r="909" spans="1:106" x14ac:dyDescent="0.2">
      <c r="A909">
        <f>ROW(Source!A422)</f>
        <v>422</v>
      </c>
      <c r="B909">
        <v>16688585</v>
      </c>
      <c r="C909">
        <v>16690347</v>
      </c>
      <c r="D909">
        <v>15163128</v>
      </c>
      <c r="E909">
        <v>17</v>
      </c>
      <c r="F909">
        <v>1</v>
      </c>
      <c r="G909">
        <v>1</v>
      </c>
      <c r="H909">
        <v>3</v>
      </c>
      <c r="I909" t="s">
        <v>658</v>
      </c>
      <c r="J909" t="s">
        <v>6</v>
      </c>
      <c r="K909" t="s">
        <v>659</v>
      </c>
      <c r="L909">
        <v>1301</v>
      </c>
      <c r="N909">
        <v>1003</v>
      </c>
      <c r="O909" t="s">
        <v>143</v>
      </c>
      <c r="P909" t="s">
        <v>143</v>
      </c>
      <c r="Q909">
        <v>1</v>
      </c>
      <c r="W909">
        <v>0</v>
      </c>
      <c r="X909">
        <v>594190089</v>
      </c>
      <c r="Y909">
        <v>100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1</v>
      </c>
      <c r="AJ909">
        <v>1</v>
      </c>
      <c r="AK909">
        <v>1</v>
      </c>
      <c r="AL909">
        <v>1</v>
      </c>
      <c r="AN909">
        <v>0</v>
      </c>
      <c r="AO909">
        <v>0</v>
      </c>
      <c r="AP909">
        <v>0</v>
      </c>
      <c r="AQ909">
        <v>0</v>
      </c>
      <c r="AR909">
        <v>0</v>
      </c>
      <c r="AS909" t="s">
        <v>6</v>
      </c>
      <c r="AT909">
        <v>100</v>
      </c>
      <c r="AU909" t="s">
        <v>6</v>
      </c>
      <c r="AV909">
        <v>0</v>
      </c>
      <c r="AW909">
        <v>2</v>
      </c>
      <c r="AX909">
        <v>16690384</v>
      </c>
      <c r="AY909">
        <v>1</v>
      </c>
      <c r="AZ909">
        <v>0</v>
      </c>
      <c r="BA909">
        <v>849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Y909*Source!I422</f>
        <v>28.000000000000004</v>
      </c>
      <c r="CY909">
        <f t="shared" si="93"/>
        <v>0</v>
      </c>
      <c r="CZ909">
        <f t="shared" si="94"/>
        <v>0</v>
      </c>
      <c r="DA909">
        <f t="shared" si="95"/>
        <v>1</v>
      </c>
      <c r="DB909">
        <v>0</v>
      </c>
    </row>
    <row r="910" spans="1:106" x14ac:dyDescent="0.2">
      <c r="A910">
        <f>ROW(Source!A423)</f>
        <v>423</v>
      </c>
      <c r="B910">
        <v>16688586</v>
      </c>
      <c r="C910">
        <v>16690347</v>
      </c>
      <c r="D910">
        <v>15436556</v>
      </c>
      <c r="E910">
        <v>1</v>
      </c>
      <c r="F910">
        <v>1</v>
      </c>
      <c r="G910">
        <v>1</v>
      </c>
      <c r="H910">
        <v>1</v>
      </c>
      <c r="I910" t="s">
        <v>1255</v>
      </c>
      <c r="J910" t="s">
        <v>6</v>
      </c>
      <c r="K910" t="s">
        <v>1256</v>
      </c>
      <c r="L910">
        <v>1191</v>
      </c>
      <c r="N910">
        <v>1013</v>
      </c>
      <c r="O910" t="s">
        <v>1090</v>
      </c>
      <c r="P910" t="s">
        <v>1090</v>
      </c>
      <c r="Q910">
        <v>1</v>
      </c>
      <c r="W910">
        <v>0</v>
      </c>
      <c r="X910">
        <v>1069510174</v>
      </c>
      <c r="Y910">
        <v>37.915499999999994</v>
      </c>
      <c r="AA910">
        <v>0</v>
      </c>
      <c r="AB910">
        <v>0</v>
      </c>
      <c r="AC910">
        <v>0</v>
      </c>
      <c r="AD910">
        <v>68.59</v>
      </c>
      <c r="AE910">
        <v>0</v>
      </c>
      <c r="AF910">
        <v>0</v>
      </c>
      <c r="AG910">
        <v>0</v>
      </c>
      <c r="AH910">
        <v>9.6199999999999992</v>
      </c>
      <c r="AI910">
        <v>1</v>
      </c>
      <c r="AJ910">
        <v>1</v>
      </c>
      <c r="AK910">
        <v>1</v>
      </c>
      <c r="AL910">
        <v>7.13</v>
      </c>
      <c r="AN910">
        <v>0</v>
      </c>
      <c r="AO910">
        <v>1</v>
      </c>
      <c r="AP910">
        <v>1</v>
      </c>
      <c r="AQ910">
        <v>0</v>
      </c>
      <c r="AR910">
        <v>0</v>
      </c>
      <c r="AS910" t="s">
        <v>6</v>
      </c>
      <c r="AT910">
        <v>32.97</v>
      </c>
      <c r="AU910" t="s">
        <v>97</v>
      </c>
      <c r="AV910">
        <v>1</v>
      </c>
      <c r="AW910">
        <v>2</v>
      </c>
      <c r="AX910">
        <v>16690368</v>
      </c>
      <c r="AY910">
        <v>1</v>
      </c>
      <c r="AZ910">
        <v>0</v>
      </c>
      <c r="BA910">
        <v>850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Y910*Source!I423</f>
        <v>10.616339999999999</v>
      </c>
      <c r="CY910">
        <f>AD910</f>
        <v>68.59</v>
      </c>
      <c r="CZ910">
        <f>AH910</f>
        <v>9.6199999999999992</v>
      </c>
      <c r="DA910">
        <f>AL910</f>
        <v>7.13</v>
      </c>
      <c r="DB910">
        <v>0</v>
      </c>
    </row>
    <row r="911" spans="1:106" x14ac:dyDescent="0.2">
      <c r="A911">
        <f>ROW(Source!A423)</f>
        <v>423</v>
      </c>
      <c r="B911">
        <v>16688586</v>
      </c>
      <c r="C911">
        <v>16690347</v>
      </c>
      <c r="D911">
        <v>15430395</v>
      </c>
      <c r="E911">
        <v>1</v>
      </c>
      <c r="F911">
        <v>1</v>
      </c>
      <c r="G911">
        <v>1</v>
      </c>
      <c r="H911">
        <v>1</v>
      </c>
      <c r="I911" t="s">
        <v>1091</v>
      </c>
      <c r="J911" t="s">
        <v>6</v>
      </c>
      <c r="K911" t="s">
        <v>1092</v>
      </c>
      <c r="L911">
        <v>1191</v>
      </c>
      <c r="N911">
        <v>1013</v>
      </c>
      <c r="O911" t="s">
        <v>1090</v>
      </c>
      <c r="P911" t="s">
        <v>1090</v>
      </c>
      <c r="Q911">
        <v>1</v>
      </c>
      <c r="W911">
        <v>0</v>
      </c>
      <c r="X911">
        <v>-1417349443</v>
      </c>
      <c r="Y911">
        <v>0.5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1</v>
      </c>
      <c r="AJ911">
        <v>1</v>
      </c>
      <c r="AK911">
        <v>7.13</v>
      </c>
      <c r="AL911">
        <v>1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6</v>
      </c>
      <c r="AT911">
        <v>0.5</v>
      </c>
      <c r="AU911" t="s">
        <v>6</v>
      </c>
      <c r="AV911">
        <v>2</v>
      </c>
      <c r="AW911">
        <v>2</v>
      </c>
      <c r="AX911">
        <v>16690369</v>
      </c>
      <c r="AY911">
        <v>1</v>
      </c>
      <c r="AZ911">
        <v>2048</v>
      </c>
      <c r="BA911">
        <v>851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Y911*Source!I423</f>
        <v>0.14000000000000001</v>
      </c>
      <c r="CY911">
        <f>AD911</f>
        <v>0</v>
      </c>
      <c r="CZ911">
        <f>AH911</f>
        <v>0</v>
      </c>
      <c r="DA911">
        <f>AL911</f>
        <v>1</v>
      </c>
      <c r="DB911">
        <v>0</v>
      </c>
    </row>
    <row r="912" spans="1:106" x14ac:dyDescent="0.2">
      <c r="A912">
        <f>ROW(Source!A423)</f>
        <v>423</v>
      </c>
      <c r="B912">
        <v>16688586</v>
      </c>
      <c r="C912">
        <v>16690347</v>
      </c>
      <c r="D912">
        <v>15247578</v>
      </c>
      <c r="E912">
        <v>1</v>
      </c>
      <c r="F912">
        <v>1</v>
      </c>
      <c r="G912">
        <v>1</v>
      </c>
      <c r="H912">
        <v>2</v>
      </c>
      <c r="I912" t="s">
        <v>1157</v>
      </c>
      <c r="J912" t="s">
        <v>1158</v>
      </c>
      <c r="K912" t="s">
        <v>1159</v>
      </c>
      <c r="L912">
        <v>1368</v>
      </c>
      <c r="N912">
        <v>1011</v>
      </c>
      <c r="O912" t="s">
        <v>1096</v>
      </c>
      <c r="P912" t="s">
        <v>1096</v>
      </c>
      <c r="Q912">
        <v>1</v>
      </c>
      <c r="W912">
        <v>0</v>
      </c>
      <c r="X912">
        <v>-1460065968</v>
      </c>
      <c r="Y912">
        <v>0.1</v>
      </c>
      <c r="AA912">
        <v>0</v>
      </c>
      <c r="AB912">
        <v>616.03</v>
      </c>
      <c r="AC912">
        <v>13.5</v>
      </c>
      <c r="AD912">
        <v>0</v>
      </c>
      <c r="AE912">
        <v>0</v>
      </c>
      <c r="AF912">
        <v>86.4</v>
      </c>
      <c r="AG912">
        <v>13.5</v>
      </c>
      <c r="AH912">
        <v>0</v>
      </c>
      <c r="AI912">
        <v>1</v>
      </c>
      <c r="AJ912">
        <v>7.13</v>
      </c>
      <c r="AK912">
        <v>1</v>
      </c>
      <c r="AL912">
        <v>1</v>
      </c>
      <c r="AN912">
        <v>0</v>
      </c>
      <c r="AO912">
        <v>1</v>
      </c>
      <c r="AP912">
        <v>1</v>
      </c>
      <c r="AQ912">
        <v>0</v>
      </c>
      <c r="AR912">
        <v>0</v>
      </c>
      <c r="AS912" t="s">
        <v>6</v>
      </c>
      <c r="AT912">
        <v>0.08</v>
      </c>
      <c r="AU912" t="s">
        <v>96</v>
      </c>
      <c r="AV912">
        <v>0</v>
      </c>
      <c r="AW912">
        <v>2</v>
      </c>
      <c r="AX912">
        <v>16690370</v>
      </c>
      <c r="AY912">
        <v>1</v>
      </c>
      <c r="AZ912">
        <v>0</v>
      </c>
      <c r="BA912">
        <v>852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Y912*Source!I423</f>
        <v>2.8000000000000004E-2</v>
      </c>
      <c r="CY912">
        <f>AB912</f>
        <v>616.03</v>
      </c>
      <c r="CZ912">
        <f>AF912</f>
        <v>86.4</v>
      </c>
      <c r="DA912">
        <f>AJ912</f>
        <v>7.13</v>
      </c>
      <c r="DB912">
        <v>0</v>
      </c>
    </row>
    <row r="913" spans="1:106" x14ac:dyDescent="0.2">
      <c r="A913">
        <f>ROW(Source!A423)</f>
        <v>423</v>
      </c>
      <c r="B913">
        <v>16688586</v>
      </c>
      <c r="C913">
        <v>16690347</v>
      </c>
      <c r="D913">
        <v>15247680</v>
      </c>
      <c r="E913">
        <v>1</v>
      </c>
      <c r="F913">
        <v>1</v>
      </c>
      <c r="G913">
        <v>1</v>
      </c>
      <c r="H913">
        <v>2</v>
      </c>
      <c r="I913" t="s">
        <v>1287</v>
      </c>
      <c r="J913" t="s">
        <v>1288</v>
      </c>
      <c r="K913" t="s">
        <v>1289</v>
      </c>
      <c r="L913">
        <v>1368</v>
      </c>
      <c r="N913">
        <v>1011</v>
      </c>
      <c r="O913" t="s">
        <v>1096</v>
      </c>
      <c r="P913" t="s">
        <v>1096</v>
      </c>
      <c r="Q913">
        <v>1</v>
      </c>
      <c r="W913">
        <v>0</v>
      </c>
      <c r="X913">
        <v>-1718674368</v>
      </c>
      <c r="Y913">
        <v>8.7500000000000008E-2</v>
      </c>
      <c r="AA913">
        <v>0</v>
      </c>
      <c r="AB913">
        <v>798.49</v>
      </c>
      <c r="AC913">
        <v>13.5</v>
      </c>
      <c r="AD913">
        <v>0</v>
      </c>
      <c r="AE913">
        <v>0</v>
      </c>
      <c r="AF913">
        <v>111.99</v>
      </c>
      <c r="AG913">
        <v>13.5</v>
      </c>
      <c r="AH913">
        <v>0</v>
      </c>
      <c r="AI913">
        <v>1</v>
      </c>
      <c r="AJ913">
        <v>7.13</v>
      </c>
      <c r="AK913">
        <v>1</v>
      </c>
      <c r="AL913">
        <v>1</v>
      </c>
      <c r="AN913">
        <v>0</v>
      </c>
      <c r="AO913">
        <v>1</v>
      </c>
      <c r="AP913">
        <v>1</v>
      </c>
      <c r="AQ913">
        <v>0</v>
      </c>
      <c r="AR913">
        <v>0</v>
      </c>
      <c r="AS913" t="s">
        <v>6</v>
      </c>
      <c r="AT913">
        <v>7.0000000000000007E-2</v>
      </c>
      <c r="AU913" t="s">
        <v>96</v>
      </c>
      <c r="AV913">
        <v>0</v>
      </c>
      <c r="AW913">
        <v>2</v>
      </c>
      <c r="AX913">
        <v>16690371</v>
      </c>
      <c r="AY913">
        <v>1</v>
      </c>
      <c r="AZ913">
        <v>0</v>
      </c>
      <c r="BA913">
        <v>853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Y913*Source!I423</f>
        <v>2.4500000000000004E-2</v>
      </c>
      <c r="CY913">
        <f>AB913</f>
        <v>798.49</v>
      </c>
      <c r="CZ913">
        <f>AF913</f>
        <v>111.99</v>
      </c>
      <c r="DA913">
        <f>AJ913</f>
        <v>7.13</v>
      </c>
      <c r="DB913">
        <v>0</v>
      </c>
    </row>
    <row r="914" spans="1:106" x14ac:dyDescent="0.2">
      <c r="A914">
        <f>ROW(Source!A423)</f>
        <v>423</v>
      </c>
      <c r="B914">
        <v>16688586</v>
      </c>
      <c r="C914">
        <v>16690347</v>
      </c>
      <c r="D914">
        <v>15249073</v>
      </c>
      <c r="E914">
        <v>1</v>
      </c>
      <c r="F914">
        <v>1</v>
      </c>
      <c r="G914">
        <v>1</v>
      </c>
      <c r="H914">
        <v>2</v>
      </c>
      <c r="I914" t="s">
        <v>1099</v>
      </c>
      <c r="J914" t="s">
        <v>1100</v>
      </c>
      <c r="K914" t="s">
        <v>1101</v>
      </c>
      <c r="L914">
        <v>1368</v>
      </c>
      <c r="N914">
        <v>1011</v>
      </c>
      <c r="O914" t="s">
        <v>1096</v>
      </c>
      <c r="P914" t="s">
        <v>1096</v>
      </c>
      <c r="Q914">
        <v>1</v>
      </c>
      <c r="W914">
        <v>0</v>
      </c>
      <c r="X914">
        <v>1372534845</v>
      </c>
      <c r="Y914">
        <v>0.4375</v>
      </c>
      <c r="AA914">
        <v>0</v>
      </c>
      <c r="AB914">
        <v>468.51</v>
      </c>
      <c r="AC914">
        <v>11.6</v>
      </c>
      <c r="AD914">
        <v>0</v>
      </c>
      <c r="AE914">
        <v>0</v>
      </c>
      <c r="AF914">
        <v>65.709999999999994</v>
      </c>
      <c r="AG914">
        <v>11.6</v>
      </c>
      <c r="AH914">
        <v>0</v>
      </c>
      <c r="AI914">
        <v>1</v>
      </c>
      <c r="AJ914">
        <v>7.13</v>
      </c>
      <c r="AK914">
        <v>1</v>
      </c>
      <c r="AL914">
        <v>1</v>
      </c>
      <c r="AN914">
        <v>0</v>
      </c>
      <c r="AO914">
        <v>1</v>
      </c>
      <c r="AP914">
        <v>1</v>
      </c>
      <c r="AQ914">
        <v>0</v>
      </c>
      <c r="AR914">
        <v>0</v>
      </c>
      <c r="AS914" t="s">
        <v>6</v>
      </c>
      <c r="AT914">
        <v>0.35</v>
      </c>
      <c r="AU914" t="s">
        <v>96</v>
      </c>
      <c r="AV914">
        <v>0</v>
      </c>
      <c r="AW914">
        <v>2</v>
      </c>
      <c r="AX914">
        <v>16690372</v>
      </c>
      <c r="AY914">
        <v>1</v>
      </c>
      <c r="AZ914">
        <v>0</v>
      </c>
      <c r="BA914">
        <v>854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Y914*Source!I423</f>
        <v>0.12250000000000001</v>
      </c>
      <c r="CY914">
        <f>AB914</f>
        <v>468.51</v>
      </c>
      <c r="CZ914">
        <f>AF914</f>
        <v>65.709999999999994</v>
      </c>
      <c r="DA914">
        <f>AJ914</f>
        <v>7.13</v>
      </c>
      <c r="DB914">
        <v>0</v>
      </c>
    </row>
    <row r="915" spans="1:106" x14ac:dyDescent="0.2">
      <c r="A915">
        <f>ROW(Source!A423)</f>
        <v>423</v>
      </c>
      <c r="B915">
        <v>16688586</v>
      </c>
      <c r="C915">
        <v>16690347</v>
      </c>
      <c r="D915">
        <v>15249308</v>
      </c>
      <c r="E915">
        <v>1</v>
      </c>
      <c r="F915">
        <v>1</v>
      </c>
      <c r="G915">
        <v>1</v>
      </c>
      <c r="H915">
        <v>2</v>
      </c>
      <c r="I915" t="s">
        <v>1375</v>
      </c>
      <c r="J915" t="s">
        <v>1376</v>
      </c>
      <c r="K915" t="s">
        <v>1377</v>
      </c>
      <c r="L915">
        <v>1368</v>
      </c>
      <c r="N915">
        <v>1011</v>
      </c>
      <c r="O915" t="s">
        <v>1096</v>
      </c>
      <c r="P915" t="s">
        <v>1096</v>
      </c>
      <c r="Q915">
        <v>1</v>
      </c>
      <c r="W915">
        <v>0</v>
      </c>
      <c r="X915">
        <v>792402865</v>
      </c>
      <c r="Y915">
        <v>1.4375</v>
      </c>
      <c r="AA915">
        <v>0</v>
      </c>
      <c r="AB915">
        <v>8.56</v>
      </c>
      <c r="AC915">
        <v>0</v>
      </c>
      <c r="AD915">
        <v>0</v>
      </c>
      <c r="AE915">
        <v>0</v>
      </c>
      <c r="AF915">
        <v>1.2</v>
      </c>
      <c r="AG915">
        <v>0</v>
      </c>
      <c r="AH915">
        <v>0</v>
      </c>
      <c r="AI915">
        <v>1</v>
      </c>
      <c r="AJ915">
        <v>7.13</v>
      </c>
      <c r="AK915">
        <v>1</v>
      </c>
      <c r="AL915">
        <v>1</v>
      </c>
      <c r="AN915">
        <v>0</v>
      </c>
      <c r="AO915">
        <v>1</v>
      </c>
      <c r="AP915">
        <v>1</v>
      </c>
      <c r="AQ915">
        <v>0</v>
      </c>
      <c r="AR915">
        <v>0</v>
      </c>
      <c r="AS915" t="s">
        <v>6</v>
      </c>
      <c r="AT915">
        <v>1.1499999999999999</v>
      </c>
      <c r="AU915" t="s">
        <v>96</v>
      </c>
      <c r="AV915">
        <v>0</v>
      </c>
      <c r="AW915">
        <v>2</v>
      </c>
      <c r="AX915">
        <v>16690373</v>
      </c>
      <c r="AY915">
        <v>1</v>
      </c>
      <c r="AZ915">
        <v>0</v>
      </c>
      <c r="BA915">
        <v>855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Y915*Source!I423</f>
        <v>0.40250000000000002</v>
      </c>
      <c r="CY915">
        <f>AB915</f>
        <v>8.56</v>
      </c>
      <c r="CZ915">
        <f>AF915</f>
        <v>1.2</v>
      </c>
      <c r="DA915">
        <f>AJ915</f>
        <v>7.13</v>
      </c>
      <c r="DB915">
        <v>0</v>
      </c>
    </row>
    <row r="916" spans="1:106" x14ac:dyDescent="0.2">
      <c r="A916">
        <f>ROW(Source!A423)</f>
        <v>423</v>
      </c>
      <c r="B916">
        <v>16688586</v>
      </c>
      <c r="C916">
        <v>16690347</v>
      </c>
      <c r="D916">
        <v>15165635</v>
      </c>
      <c r="E916">
        <v>1</v>
      </c>
      <c r="F916">
        <v>1</v>
      </c>
      <c r="G916">
        <v>1</v>
      </c>
      <c r="H916">
        <v>3</v>
      </c>
      <c r="I916" t="s">
        <v>1384</v>
      </c>
      <c r="J916" t="s">
        <v>1385</v>
      </c>
      <c r="K916" t="s">
        <v>1386</v>
      </c>
      <c r="L916">
        <v>1348</v>
      </c>
      <c r="N916">
        <v>1009</v>
      </c>
      <c r="O916" t="s">
        <v>86</v>
      </c>
      <c r="P916" t="s">
        <v>86</v>
      </c>
      <c r="Q916">
        <v>1000</v>
      </c>
      <c r="W916">
        <v>0</v>
      </c>
      <c r="X916">
        <v>993149205</v>
      </c>
      <c r="Y916">
        <v>1.2999999999999999E-4</v>
      </c>
      <c r="AA916">
        <v>234077.9</v>
      </c>
      <c r="AB916">
        <v>0</v>
      </c>
      <c r="AC916">
        <v>0</v>
      </c>
      <c r="AD916">
        <v>0</v>
      </c>
      <c r="AE916">
        <v>32830</v>
      </c>
      <c r="AF916">
        <v>0</v>
      </c>
      <c r="AG916">
        <v>0</v>
      </c>
      <c r="AH916">
        <v>0</v>
      </c>
      <c r="AI916">
        <v>7.13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6</v>
      </c>
      <c r="AT916">
        <v>1.2999999999999999E-4</v>
      </c>
      <c r="AU916" t="s">
        <v>6</v>
      </c>
      <c r="AV916">
        <v>0</v>
      </c>
      <c r="AW916">
        <v>2</v>
      </c>
      <c r="AX916">
        <v>16690374</v>
      </c>
      <c r="AY916">
        <v>1</v>
      </c>
      <c r="AZ916">
        <v>0</v>
      </c>
      <c r="BA916">
        <v>856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Y916*Source!I423</f>
        <v>3.6399999999999997E-5</v>
      </c>
      <c r="CY916">
        <f t="shared" ref="CY916:CY926" si="96">AA916</f>
        <v>234077.9</v>
      </c>
      <c r="CZ916">
        <f t="shared" ref="CZ916:CZ926" si="97">AE916</f>
        <v>32830</v>
      </c>
      <c r="DA916">
        <f t="shared" ref="DA916:DA926" si="98">AI916</f>
        <v>7.13</v>
      </c>
      <c r="DB916">
        <v>0</v>
      </c>
    </row>
    <row r="917" spans="1:106" x14ac:dyDescent="0.2">
      <c r="A917">
        <f>ROW(Source!A423)</f>
        <v>423</v>
      </c>
      <c r="B917">
        <v>16688586</v>
      </c>
      <c r="C917">
        <v>16690347</v>
      </c>
      <c r="D917">
        <v>15165653</v>
      </c>
      <c r="E917">
        <v>1</v>
      </c>
      <c r="F917">
        <v>1</v>
      </c>
      <c r="G917">
        <v>1</v>
      </c>
      <c r="H917">
        <v>3</v>
      </c>
      <c r="I917" t="s">
        <v>1381</v>
      </c>
      <c r="J917" t="s">
        <v>1382</v>
      </c>
      <c r="K917" t="s">
        <v>1383</v>
      </c>
      <c r="L917">
        <v>1339</v>
      </c>
      <c r="N917">
        <v>1007</v>
      </c>
      <c r="O917" t="s">
        <v>199</v>
      </c>
      <c r="P917" t="s">
        <v>199</v>
      </c>
      <c r="Q917">
        <v>1</v>
      </c>
      <c r="W917">
        <v>0</v>
      </c>
      <c r="X917">
        <v>1262771840</v>
      </c>
      <c r="Y917">
        <v>0.28100000000000003</v>
      </c>
      <c r="AA917">
        <v>44.35</v>
      </c>
      <c r="AB917">
        <v>0</v>
      </c>
      <c r="AC917">
        <v>0</v>
      </c>
      <c r="AD917">
        <v>0</v>
      </c>
      <c r="AE917">
        <v>6.22</v>
      </c>
      <c r="AF917">
        <v>0</v>
      </c>
      <c r="AG917">
        <v>0</v>
      </c>
      <c r="AH917">
        <v>0</v>
      </c>
      <c r="AI917">
        <v>7.13</v>
      </c>
      <c r="AJ917">
        <v>1</v>
      </c>
      <c r="AK917">
        <v>1</v>
      </c>
      <c r="AL917">
        <v>1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6</v>
      </c>
      <c r="AT917">
        <v>0.28100000000000003</v>
      </c>
      <c r="AU917" t="s">
        <v>6</v>
      </c>
      <c r="AV917">
        <v>0</v>
      </c>
      <c r="AW917">
        <v>2</v>
      </c>
      <c r="AX917">
        <v>16690375</v>
      </c>
      <c r="AY917">
        <v>1</v>
      </c>
      <c r="AZ917">
        <v>0</v>
      </c>
      <c r="BA917">
        <v>857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Y917*Source!I423</f>
        <v>7.8680000000000014E-2</v>
      </c>
      <c r="CY917">
        <f t="shared" si="96"/>
        <v>44.35</v>
      </c>
      <c r="CZ917">
        <f t="shared" si="97"/>
        <v>6.22</v>
      </c>
      <c r="DA917">
        <f t="shared" si="98"/>
        <v>7.13</v>
      </c>
      <c r="DB917">
        <v>0</v>
      </c>
    </row>
    <row r="918" spans="1:106" x14ac:dyDescent="0.2">
      <c r="A918">
        <f>ROW(Source!A423)</f>
        <v>423</v>
      </c>
      <c r="B918">
        <v>16688586</v>
      </c>
      <c r="C918">
        <v>16690347</v>
      </c>
      <c r="D918">
        <v>15167286</v>
      </c>
      <c r="E918">
        <v>1</v>
      </c>
      <c r="F918">
        <v>1</v>
      </c>
      <c r="G918">
        <v>1</v>
      </c>
      <c r="H918">
        <v>3</v>
      </c>
      <c r="I918" t="s">
        <v>1184</v>
      </c>
      <c r="J918" t="s">
        <v>1185</v>
      </c>
      <c r="K918" t="s">
        <v>1186</v>
      </c>
      <c r="L918">
        <v>1339</v>
      </c>
      <c r="N918">
        <v>1007</v>
      </c>
      <c r="O918" t="s">
        <v>199</v>
      </c>
      <c r="P918" t="s">
        <v>199</v>
      </c>
      <c r="Q918">
        <v>1</v>
      </c>
      <c r="W918">
        <v>0</v>
      </c>
      <c r="X918">
        <v>-1660354250</v>
      </c>
      <c r="Y918">
        <v>0.69</v>
      </c>
      <c r="AA918">
        <v>17.399999999999999</v>
      </c>
      <c r="AB918">
        <v>0</v>
      </c>
      <c r="AC918">
        <v>0</v>
      </c>
      <c r="AD918">
        <v>0</v>
      </c>
      <c r="AE918">
        <v>2.44</v>
      </c>
      <c r="AF918">
        <v>0</v>
      </c>
      <c r="AG918">
        <v>0</v>
      </c>
      <c r="AH918">
        <v>0</v>
      </c>
      <c r="AI918">
        <v>7.13</v>
      </c>
      <c r="AJ918">
        <v>1</v>
      </c>
      <c r="AK918">
        <v>1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6</v>
      </c>
      <c r="AT918">
        <v>0.69</v>
      </c>
      <c r="AU918" t="s">
        <v>6</v>
      </c>
      <c r="AV918">
        <v>0</v>
      </c>
      <c r="AW918">
        <v>2</v>
      </c>
      <c r="AX918">
        <v>16690376</v>
      </c>
      <c r="AY918">
        <v>1</v>
      </c>
      <c r="AZ918">
        <v>0</v>
      </c>
      <c r="BA918">
        <v>858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Y918*Source!I423</f>
        <v>0.19320000000000001</v>
      </c>
      <c r="CY918">
        <f t="shared" si="96"/>
        <v>17.399999999999999</v>
      </c>
      <c r="CZ918">
        <f t="shared" si="97"/>
        <v>2.44</v>
      </c>
      <c r="DA918">
        <f t="shared" si="98"/>
        <v>7.13</v>
      </c>
      <c r="DB918">
        <v>0</v>
      </c>
    </row>
    <row r="919" spans="1:106" x14ac:dyDescent="0.2">
      <c r="A919">
        <f>ROW(Source!A423)</f>
        <v>423</v>
      </c>
      <c r="B919">
        <v>16688586</v>
      </c>
      <c r="C919">
        <v>16690347</v>
      </c>
      <c r="D919">
        <v>15167963</v>
      </c>
      <c r="E919">
        <v>1</v>
      </c>
      <c r="F919">
        <v>1</v>
      </c>
      <c r="G919">
        <v>1</v>
      </c>
      <c r="H919">
        <v>3</v>
      </c>
      <c r="I919" t="s">
        <v>1387</v>
      </c>
      <c r="J919" t="s">
        <v>1388</v>
      </c>
      <c r="K919" t="s">
        <v>1389</v>
      </c>
      <c r="L919">
        <v>1346</v>
      </c>
      <c r="N919">
        <v>1009</v>
      </c>
      <c r="O919" t="s">
        <v>90</v>
      </c>
      <c r="P919" t="s">
        <v>90</v>
      </c>
      <c r="Q919">
        <v>1</v>
      </c>
      <c r="W919">
        <v>0</v>
      </c>
      <c r="X919">
        <v>-490687590</v>
      </c>
      <c r="Y919">
        <v>0.06</v>
      </c>
      <c r="AA919">
        <v>265.88</v>
      </c>
      <c r="AB919">
        <v>0</v>
      </c>
      <c r="AC919">
        <v>0</v>
      </c>
      <c r="AD919">
        <v>0</v>
      </c>
      <c r="AE919">
        <v>37.29</v>
      </c>
      <c r="AF919">
        <v>0</v>
      </c>
      <c r="AG919">
        <v>0</v>
      </c>
      <c r="AH919">
        <v>0</v>
      </c>
      <c r="AI919">
        <v>7.13</v>
      </c>
      <c r="AJ919">
        <v>1</v>
      </c>
      <c r="AK919">
        <v>1</v>
      </c>
      <c r="AL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6</v>
      </c>
      <c r="AT919">
        <v>0.06</v>
      </c>
      <c r="AU919" t="s">
        <v>6</v>
      </c>
      <c r="AV919">
        <v>0</v>
      </c>
      <c r="AW919">
        <v>2</v>
      </c>
      <c r="AX919">
        <v>16690377</v>
      </c>
      <c r="AY919">
        <v>1</v>
      </c>
      <c r="AZ919">
        <v>0</v>
      </c>
      <c r="BA919">
        <v>859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Y919*Source!I423</f>
        <v>1.6800000000000002E-2</v>
      </c>
      <c r="CY919">
        <f t="shared" si="96"/>
        <v>265.88</v>
      </c>
      <c r="CZ919">
        <f t="shared" si="97"/>
        <v>37.29</v>
      </c>
      <c r="DA919">
        <f t="shared" si="98"/>
        <v>7.13</v>
      </c>
      <c r="DB919">
        <v>0</v>
      </c>
    </row>
    <row r="920" spans="1:106" x14ac:dyDescent="0.2">
      <c r="A920">
        <f>ROW(Source!A423)</f>
        <v>423</v>
      </c>
      <c r="B920">
        <v>16688586</v>
      </c>
      <c r="C920">
        <v>16690347</v>
      </c>
      <c r="D920">
        <v>15168695</v>
      </c>
      <c r="E920">
        <v>1</v>
      </c>
      <c r="F920">
        <v>1</v>
      </c>
      <c r="G920">
        <v>1</v>
      </c>
      <c r="H920">
        <v>3</v>
      </c>
      <c r="I920" t="s">
        <v>1390</v>
      </c>
      <c r="J920" t="s">
        <v>1391</v>
      </c>
      <c r="K920" t="s">
        <v>1392</v>
      </c>
      <c r="L920">
        <v>1348</v>
      </c>
      <c r="N920">
        <v>1009</v>
      </c>
      <c r="O920" t="s">
        <v>86</v>
      </c>
      <c r="P920" t="s">
        <v>86</v>
      </c>
      <c r="Q920">
        <v>1000</v>
      </c>
      <c r="W920">
        <v>0</v>
      </c>
      <c r="X920">
        <v>-531507062</v>
      </c>
      <c r="Y920">
        <v>1.7000000000000001E-4</v>
      </c>
      <c r="AA920">
        <v>96682.8</v>
      </c>
      <c r="AB920">
        <v>0</v>
      </c>
      <c r="AC920">
        <v>0</v>
      </c>
      <c r="AD920">
        <v>0</v>
      </c>
      <c r="AE920">
        <v>13560</v>
      </c>
      <c r="AF920">
        <v>0</v>
      </c>
      <c r="AG920">
        <v>0</v>
      </c>
      <c r="AH920">
        <v>0</v>
      </c>
      <c r="AI920">
        <v>7.13</v>
      </c>
      <c r="AJ920">
        <v>1</v>
      </c>
      <c r="AK920">
        <v>1</v>
      </c>
      <c r="AL920">
        <v>1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6</v>
      </c>
      <c r="AT920">
        <v>1.7000000000000001E-4</v>
      </c>
      <c r="AU920" t="s">
        <v>6</v>
      </c>
      <c r="AV920">
        <v>0</v>
      </c>
      <c r="AW920">
        <v>2</v>
      </c>
      <c r="AX920">
        <v>16690378</v>
      </c>
      <c r="AY920">
        <v>1</v>
      </c>
      <c r="AZ920">
        <v>0</v>
      </c>
      <c r="BA920">
        <v>860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Y920*Source!I423</f>
        <v>4.7600000000000005E-5</v>
      </c>
      <c r="CY920">
        <f t="shared" si="96"/>
        <v>96682.8</v>
      </c>
      <c r="CZ920">
        <f t="shared" si="97"/>
        <v>13560</v>
      </c>
      <c r="DA920">
        <f t="shared" si="98"/>
        <v>7.13</v>
      </c>
      <c r="DB920">
        <v>0</v>
      </c>
    </row>
    <row r="921" spans="1:106" x14ac:dyDescent="0.2">
      <c r="A921">
        <f>ROW(Source!A423)</f>
        <v>423</v>
      </c>
      <c r="B921">
        <v>16688586</v>
      </c>
      <c r="C921">
        <v>16690347</v>
      </c>
      <c r="D921">
        <v>15172018</v>
      </c>
      <c r="E921">
        <v>1</v>
      </c>
      <c r="F921">
        <v>1</v>
      </c>
      <c r="G921">
        <v>1</v>
      </c>
      <c r="H921">
        <v>3</v>
      </c>
      <c r="I921" t="s">
        <v>1393</v>
      </c>
      <c r="J921" t="s">
        <v>1394</v>
      </c>
      <c r="K921" t="s">
        <v>1395</v>
      </c>
      <c r="L921">
        <v>1346</v>
      </c>
      <c r="N921">
        <v>1009</v>
      </c>
      <c r="O921" t="s">
        <v>90</v>
      </c>
      <c r="P921" t="s">
        <v>90</v>
      </c>
      <c r="Q921">
        <v>1</v>
      </c>
      <c r="W921">
        <v>0</v>
      </c>
      <c r="X921">
        <v>450790165</v>
      </c>
      <c r="Y921">
        <v>2.5000000000000001E-3</v>
      </c>
      <c r="AA921">
        <v>15.33</v>
      </c>
      <c r="AB921">
        <v>0</v>
      </c>
      <c r="AC921">
        <v>0</v>
      </c>
      <c r="AD921">
        <v>0</v>
      </c>
      <c r="AE921">
        <v>2.15</v>
      </c>
      <c r="AF921">
        <v>0</v>
      </c>
      <c r="AG921">
        <v>0</v>
      </c>
      <c r="AH921">
        <v>0</v>
      </c>
      <c r="AI921">
        <v>7.13</v>
      </c>
      <c r="AJ921">
        <v>1</v>
      </c>
      <c r="AK921">
        <v>1</v>
      </c>
      <c r="AL921">
        <v>1</v>
      </c>
      <c r="AN921">
        <v>0</v>
      </c>
      <c r="AO921">
        <v>1</v>
      </c>
      <c r="AP921">
        <v>0</v>
      </c>
      <c r="AQ921">
        <v>0</v>
      </c>
      <c r="AR921">
        <v>0</v>
      </c>
      <c r="AS921" t="s">
        <v>6</v>
      </c>
      <c r="AT921">
        <v>2.5000000000000001E-3</v>
      </c>
      <c r="AU921" t="s">
        <v>6</v>
      </c>
      <c r="AV921">
        <v>0</v>
      </c>
      <c r="AW921">
        <v>2</v>
      </c>
      <c r="AX921">
        <v>16690379</v>
      </c>
      <c r="AY921">
        <v>1</v>
      </c>
      <c r="AZ921">
        <v>0</v>
      </c>
      <c r="BA921">
        <v>861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Y921*Source!I423</f>
        <v>7.000000000000001E-4</v>
      </c>
      <c r="CY921">
        <f t="shared" si="96"/>
        <v>15.33</v>
      </c>
      <c r="CZ921">
        <f t="shared" si="97"/>
        <v>2.15</v>
      </c>
      <c r="DA921">
        <f t="shared" si="98"/>
        <v>7.13</v>
      </c>
      <c r="DB921">
        <v>0</v>
      </c>
    </row>
    <row r="922" spans="1:106" x14ac:dyDescent="0.2">
      <c r="A922">
        <f>ROW(Source!A423)</f>
        <v>423</v>
      </c>
      <c r="B922">
        <v>16688586</v>
      </c>
      <c r="C922">
        <v>16690347</v>
      </c>
      <c r="D922">
        <v>15203740</v>
      </c>
      <c r="E922">
        <v>1</v>
      </c>
      <c r="F922">
        <v>1</v>
      </c>
      <c r="G922">
        <v>1</v>
      </c>
      <c r="H922">
        <v>3</v>
      </c>
      <c r="I922" t="s">
        <v>1396</v>
      </c>
      <c r="J922" t="s">
        <v>1397</v>
      </c>
      <c r="K922" t="s">
        <v>1398</v>
      </c>
      <c r="L922">
        <v>1348</v>
      </c>
      <c r="N922">
        <v>1009</v>
      </c>
      <c r="O922" t="s">
        <v>86</v>
      </c>
      <c r="P922" t="s">
        <v>86</v>
      </c>
      <c r="Q922">
        <v>1000</v>
      </c>
      <c r="W922">
        <v>0</v>
      </c>
      <c r="X922">
        <v>570223526</v>
      </c>
      <c r="Y922">
        <v>4.4000000000000002E-4</v>
      </c>
      <c r="AA922">
        <v>107798.47</v>
      </c>
      <c r="AB922">
        <v>0</v>
      </c>
      <c r="AC922">
        <v>0</v>
      </c>
      <c r="AD922">
        <v>0</v>
      </c>
      <c r="AE922">
        <v>15119</v>
      </c>
      <c r="AF922">
        <v>0</v>
      </c>
      <c r="AG922">
        <v>0</v>
      </c>
      <c r="AH922">
        <v>0</v>
      </c>
      <c r="AI922">
        <v>7.13</v>
      </c>
      <c r="AJ922">
        <v>1</v>
      </c>
      <c r="AK922">
        <v>1</v>
      </c>
      <c r="AL922">
        <v>1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6</v>
      </c>
      <c r="AT922">
        <v>4.4000000000000002E-4</v>
      </c>
      <c r="AU922" t="s">
        <v>6</v>
      </c>
      <c r="AV922">
        <v>0</v>
      </c>
      <c r="AW922">
        <v>2</v>
      </c>
      <c r="AX922">
        <v>16690380</v>
      </c>
      <c r="AY922">
        <v>1</v>
      </c>
      <c r="AZ922">
        <v>0</v>
      </c>
      <c r="BA922">
        <v>862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Y922*Source!I423</f>
        <v>1.2320000000000001E-4</v>
      </c>
      <c r="CY922">
        <f t="shared" si="96"/>
        <v>107798.47</v>
      </c>
      <c r="CZ922">
        <f t="shared" si="97"/>
        <v>15119</v>
      </c>
      <c r="DA922">
        <f t="shared" si="98"/>
        <v>7.13</v>
      </c>
      <c r="DB922">
        <v>0</v>
      </c>
    </row>
    <row r="923" spans="1:106" x14ac:dyDescent="0.2">
      <c r="A923">
        <f>ROW(Source!A423)</f>
        <v>423</v>
      </c>
      <c r="B923">
        <v>16688586</v>
      </c>
      <c r="C923">
        <v>16690347</v>
      </c>
      <c r="D923">
        <v>15204468</v>
      </c>
      <c r="E923">
        <v>1</v>
      </c>
      <c r="F923">
        <v>1</v>
      </c>
      <c r="G923">
        <v>1</v>
      </c>
      <c r="H923">
        <v>3</v>
      </c>
      <c r="I923" t="s">
        <v>1399</v>
      </c>
      <c r="J923" t="s">
        <v>1400</v>
      </c>
      <c r="K923" t="s">
        <v>1401</v>
      </c>
      <c r="L923">
        <v>1348</v>
      </c>
      <c r="N923">
        <v>1009</v>
      </c>
      <c r="O923" t="s">
        <v>86</v>
      </c>
      <c r="P923" t="s">
        <v>86</v>
      </c>
      <c r="Q923">
        <v>1000</v>
      </c>
      <c r="W923">
        <v>0</v>
      </c>
      <c r="X923">
        <v>-909021926</v>
      </c>
      <c r="Y923">
        <v>5.2999999999999998E-4</v>
      </c>
      <c r="AA923">
        <v>120853.5</v>
      </c>
      <c r="AB923">
        <v>0</v>
      </c>
      <c r="AC923">
        <v>0</v>
      </c>
      <c r="AD923">
        <v>0</v>
      </c>
      <c r="AE923">
        <v>16950</v>
      </c>
      <c r="AF923">
        <v>0</v>
      </c>
      <c r="AG923">
        <v>0</v>
      </c>
      <c r="AH923">
        <v>0</v>
      </c>
      <c r="AI923">
        <v>7.13</v>
      </c>
      <c r="AJ923">
        <v>1</v>
      </c>
      <c r="AK923">
        <v>1</v>
      </c>
      <c r="AL923">
        <v>1</v>
      </c>
      <c r="AN923">
        <v>0</v>
      </c>
      <c r="AO923">
        <v>1</v>
      </c>
      <c r="AP923">
        <v>0</v>
      </c>
      <c r="AQ923">
        <v>0</v>
      </c>
      <c r="AR923">
        <v>0</v>
      </c>
      <c r="AS923" t="s">
        <v>6</v>
      </c>
      <c r="AT923">
        <v>5.2999999999999998E-4</v>
      </c>
      <c r="AU923" t="s">
        <v>6</v>
      </c>
      <c r="AV923">
        <v>0</v>
      </c>
      <c r="AW923">
        <v>2</v>
      </c>
      <c r="AX923">
        <v>16690381</v>
      </c>
      <c r="AY923">
        <v>1</v>
      </c>
      <c r="AZ923">
        <v>0</v>
      </c>
      <c r="BA923">
        <v>863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Y923*Source!I423</f>
        <v>1.484E-4</v>
      </c>
      <c r="CY923">
        <f t="shared" si="96"/>
        <v>120853.5</v>
      </c>
      <c r="CZ923">
        <f t="shared" si="97"/>
        <v>16950</v>
      </c>
      <c r="DA923">
        <f t="shared" si="98"/>
        <v>7.13</v>
      </c>
      <c r="DB923">
        <v>0</v>
      </c>
    </row>
    <row r="924" spans="1:106" x14ac:dyDescent="0.2">
      <c r="A924">
        <f>ROW(Source!A423)</f>
        <v>423</v>
      </c>
      <c r="B924">
        <v>16688586</v>
      </c>
      <c r="C924">
        <v>16690347</v>
      </c>
      <c r="D924">
        <v>15226717</v>
      </c>
      <c r="E924">
        <v>1</v>
      </c>
      <c r="F924">
        <v>1</v>
      </c>
      <c r="G924">
        <v>1</v>
      </c>
      <c r="H924">
        <v>3</v>
      </c>
      <c r="I924" t="s">
        <v>650</v>
      </c>
      <c r="J924" t="s">
        <v>652</v>
      </c>
      <c r="K924" t="s">
        <v>651</v>
      </c>
      <c r="L924">
        <v>1358</v>
      </c>
      <c r="N924">
        <v>1010</v>
      </c>
      <c r="O924" t="s">
        <v>538</v>
      </c>
      <c r="P924" t="s">
        <v>538</v>
      </c>
      <c r="Q924">
        <v>10</v>
      </c>
      <c r="W924">
        <v>0</v>
      </c>
      <c r="X924">
        <v>-1611190815</v>
      </c>
      <c r="Y924">
        <v>7.5</v>
      </c>
      <c r="AA924">
        <v>235.29</v>
      </c>
      <c r="AB924">
        <v>0</v>
      </c>
      <c r="AC924">
        <v>0</v>
      </c>
      <c r="AD924">
        <v>0</v>
      </c>
      <c r="AE924">
        <v>33</v>
      </c>
      <c r="AF924">
        <v>0</v>
      </c>
      <c r="AG924">
        <v>0</v>
      </c>
      <c r="AH924">
        <v>0</v>
      </c>
      <c r="AI924">
        <v>7.13</v>
      </c>
      <c r="AJ924">
        <v>1</v>
      </c>
      <c r="AK924">
        <v>1</v>
      </c>
      <c r="AL924">
        <v>1</v>
      </c>
      <c r="AN924">
        <v>0</v>
      </c>
      <c r="AO924">
        <v>0</v>
      </c>
      <c r="AP924">
        <v>0</v>
      </c>
      <c r="AQ924">
        <v>0</v>
      </c>
      <c r="AR924">
        <v>0</v>
      </c>
      <c r="AS924" t="s">
        <v>6</v>
      </c>
      <c r="AT924">
        <v>7.5</v>
      </c>
      <c r="AU924" t="s">
        <v>6</v>
      </c>
      <c r="AV924">
        <v>0</v>
      </c>
      <c r="AW924">
        <v>1</v>
      </c>
      <c r="AX924">
        <v>-1</v>
      </c>
      <c r="AY924">
        <v>0</v>
      </c>
      <c r="AZ924">
        <v>0</v>
      </c>
      <c r="BA924" t="s">
        <v>6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Y924*Source!I423</f>
        <v>2.1</v>
      </c>
      <c r="CY924">
        <f t="shared" si="96"/>
        <v>235.29</v>
      </c>
      <c r="CZ924">
        <f t="shared" si="97"/>
        <v>33</v>
      </c>
      <c r="DA924">
        <f t="shared" si="98"/>
        <v>7.13</v>
      </c>
      <c r="DB924">
        <v>0</v>
      </c>
    </row>
    <row r="925" spans="1:106" x14ac:dyDescent="0.2">
      <c r="A925">
        <f>ROW(Source!A423)</f>
        <v>423</v>
      </c>
      <c r="B925">
        <v>16688586</v>
      </c>
      <c r="C925">
        <v>16690347</v>
      </c>
      <c r="D925">
        <v>15229105</v>
      </c>
      <c r="E925">
        <v>1</v>
      </c>
      <c r="F925">
        <v>1</v>
      </c>
      <c r="G925">
        <v>1</v>
      </c>
      <c r="H925">
        <v>3</v>
      </c>
      <c r="I925" t="s">
        <v>654</v>
      </c>
      <c r="J925" t="s">
        <v>656</v>
      </c>
      <c r="K925" t="s">
        <v>655</v>
      </c>
      <c r="L925">
        <v>1301</v>
      </c>
      <c r="N925">
        <v>1003</v>
      </c>
      <c r="O925" t="s">
        <v>143</v>
      </c>
      <c r="P925" t="s">
        <v>143</v>
      </c>
      <c r="Q925">
        <v>1</v>
      </c>
      <c r="W925">
        <v>0</v>
      </c>
      <c r="X925">
        <v>-668817604</v>
      </c>
      <c r="Y925">
        <v>100</v>
      </c>
      <c r="AA925">
        <v>193.94</v>
      </c>
      <c r="AB925">
        <v>0</v>
      </c>
      <c r="AC925">
        <v>0</v>
      </c>
      <c r="AD925">
        <v>0</v>
      </c>
      <c r="AE925">
        <v>27.2</v>
      </c>
      <c r="AF925">
        <v>0</v>
      </c>
      <c r="AG925">
        <v>0</v>
      </c>
      <c r="AH925">
        <v>0</v>
      </c>
      <c r="AI925">
        <v>7.13</v>
      </c>
      <c r="AJ925">
        <v>1</v>
      </c>
      <c r="AK925">
        <v>1</v>
      </c>
      <c r="AL925">
        <v>1</v>
      </c>
      <c r="AN925">
        <v>0</v>
      </c>
      <c r="AO925">
        <v>0</v>
      </c>
      <c r="AP925">
        <v>0</v>
      </c>
      <c r="AQ925">
        <v>0</v>
      </c>
      <c r="AR925">
        <v>0</v>
      </c>
      <c r="AS925" t="s">
        <v>6</v>
      </c>
      <c r="AT925">
        <v>100</v>
      </c>
      <c r="AU925" t="s">
        <v>6</v>
      </c>
      <c r="AV925">
        <v>0</v>
      </c>
      <c r="AW925">
        <v>1</v>
      </c>
      <c r="AX925">
        <v>-1</v>
      </c>
      <c r="AY925">
        <v>0</v>
      </c>
      <c r="AZ925">
        <v>0</v>
      </c>
      <c r="BA925" t="s">
        <v>6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Y925*Source!I423</f>
        <v>28.000000000000004</v>
      </c>
      <c r="CY925">
        <f t="shared" si="96"/>
        <v>193.94</v>
      </c>
      <c r="CZ925">
        <f t="shared" si="97"/>
        <v>27.2</v>
      </c>
      <c r="DA925">
        <f t="shared" si="98"/>
        <v>7.13</v>
      </c>
      <c r="DB925">
        <v>0</v>
      </c>
    </row>
    <row r="926" spans="1:106" x14ac:dyDescent="0.2">
      <c r="A926">
        <f>ROW(Source!A423)</f>
        <v>423</v>
      </c>
      <c r="B926">
        <v>16688586</v>
      </c>
      <c r="C926">
        <v>16690347</v>
      </c>
      <c r="D926">
        <v>15163128</v>
      </c>
      <c r="E926">
        <v>17</v>
      </c>
      <c r="F926">
        <v>1</v>
      </c>
      <c r="G926">
        <v>1</v>
      </c>
      <c r="H926">
        <v>3</v>
      </c>
      <c r="I926" t="s">
        <v>658</v>
      </c>
      <c r="J926" t="s">
        <v>6</v>
      </c>
      <c r="K926" t="s">
        <v>659</v>
      </c>
      <c r="L926">
        <v>1301</v>
      </c>
      <c r="N926">
        <v>1003</v>
      </c>
      <c r="O926" t="s">
        <v>143</v>
      </c>
      <c r="P926" t="s">
        <v>143</v>
      </c>
      <c r="Q926">
        <v>1</v>
      </c>
      <c r="W926">
        <v>0</v>
      </c>
      <c r="X926">
        <v>594190089</v>
      </c>
      <c r="Y926">
        <v>100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7.13</v>
      </c>
      <c r="AJ926">
        <v>1</v>
      </c>
      <c r="AK926">
        <v>1</v>
      </c>
      <c r="AL926">
        <v>1</v>
      </c>
      <c r="AN926">
        <v>0</v>
      </c>
      <c r="AO926">
        <v>0</v>
      </c>
      <c r="AP926">
        <v>0</v>
      </c>
      <c r="AQ926">
        <v>0</v>
      </c>
      <c r="AR926">
        <v>0</v>
      </c>
      <c r="AS926" t="s">
        <v>6</v>
      </c>
      <c r="AT926">
        <v>100</v>
      </c>
      <c r="AU926" t="s">
        <v>6</v>
      </c>
      <c r="AV926">
        <v>0</v>
      </c>
      <c r="AW926">
        <v>2</v>
      </c>
      <c r="AX926">
        <v>16690384</v>
      </c>
      <c r="AY926">
        <v>1</v>
      </c>
      <c r="AZ926">
        <v>0</v>
      </c>
      <c r="BA926">
        <v>866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Y926*Source!I423</f>
        <v>28.000000000000004</v>
      </c>
      <c r="CY926">
        <f t="shared" si="96"/>
        <v>0</v>
      </c>
      <c r="CZ926">
        <f t="shared" si="97"/>
        <v>0</v>
      </c>
      <c r="DA926">
        <f t="shared" si="98"/>
        <v>7.13</v>
      </c>
      <c r="DB926">
        <v>0</v>
      </c>
    </row>
    <row r="927" spans="1:106" x14ac:dyDescent="0.2">
      <c r="A927">
        <f>ROW(Source!A430)</f>
        <v>430</v>
      </c>
      <c r="B927">
        <v>16688585</v>
      </c>
      <c r="C927">
        <v>16690392</v>
      </c>
      <c r="D927">
        <v>15436556</v>
      </c>
      <c r="E927">
        <v>1</v>
      </c>
      <c r="F927">
        <v>1</v>
      </c>
      <c r="G927">
        <v>1</v>
      </c>
      <c r="H927">
        <v>1</v>
      </c>
      <c r="I927" t="s">
        <v>1255</v>
      </c>
      <c r="J927" t="s">
        <v>6</v>
      </c>
      <c r="K927" t="s">
        <v>1256</v>
      </c>
      <c r="L927">
        <v>1191</v>
      </c>
      <c r="N927">
        <v>1013</v>
      </c>
      <c r="O927" t="s">
        <v>1090</v>
      </c>
      <c r="P927" t="s">
        <v>1090</v>
      </c>
      <c r="Q927">
        <v>1</v>
      </c>
      <c r="W927">
        <v>0</v>
      </c>
      <c r="X927">
        <v>1069510174</v>
      </c>
      <c r="Y927">
        <v>37.915499999999994</v>
      </c>
      <c r="AA927">
        <v>0</v>
      </c>
      <c r="AB927">
        <v>0</v>
      </c>
      <c r="AC927">
        <v>0</v>
      </c>
      <c r="AD927">
        <v>9.6199999999999992</v>
      </c>
      <c r="AE927">
        <v>0</v>
      </c>
      <c r="AF927">
        <v>0</v>
      </c>
      <c r="AG927">
        <v>0</v>
      </c>
      <c r="AH927">
        <v>9.6199999999999992</v>
      </c>
      <c r="AI927">
        <v>1</v>
      </c>
      <c r="AJ927">
        <v>1</v>
      </c>
      <c r="AK927">
        <v>1</v>
      </c>
      <c r="AL927">
        <v>1</v>
      </c>
      <c r="AN927">
        <v>0</v>
      </c>
      <c r="AO927">
        <v>1</v>
      </c>
      <c r="AP927">
        <v>1</v>
      </c>
      <c r="AQ927">
        <v>0</v>
      </c>
      <c r="AR927">
        <v>0</v>
      </c>
      <c r="AS927" t="s">
        <v>6</v>
      </c>
      <c r="AT927">
        <v>32.97</v>
      </c>
      <c r="AU927" t="s">
        <v>97</v>
      </c>
      <c r="AV927">
        <v>1</v>
      </c>
      <c r="AW927">
        <v>2</v>
      </c>
      <c r="AX927">
        <v>16690413</v>
      </c>
      <c r="AY927">
        <v>1</v>
      </c>
      <c r="AZ927">
        <v>0</v>
      </c>
      <c r="BA927">
        <v>867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Y927*Source!I430</f>
        <v>4.5498599999999989</v>
      </c>
      <c r="CY927">
        <f>AD927</f>
        <v>9.6199999999999992</v>
      </c>
      <c r="CZ927">
        <f>AH927</f>
        <v>9.6199999999999992</v>
      </c>
      <c r="DA927">
        <f>AL927</f>
        <v>1</v>
      </c>
      <c r="DB927">
        <v>0</v>
      </c>
    </row>
    <row r="928" spans="1:106" x14ac:dyDescent="0.2">
      <c r="A928">
        <f>ROW(Source!A430)</f>
        <v>430</v>
      </c>
      <c r="B928">
        <v>16688585</v>
      </c>
      <c r="C928">
        <v>16690392</v>
      </c>
      <c r="D928">
        <v>15430395</v>
      </c>
      <c r="E928">
        <v>1</v>
      </c>
      <c r="F928">
        <v>1</v>
      </c>
      <c r="G928">
        <v>1</v>
      </c>
      <c r="H928">
        <v>1</v>
      </c>
      <c r="I928" t="s">
        <v>1091</v>
      </c>
      <c r="J928" t="s">
        <v>6</v>
      </c>
      <c r="K928" t="s">
        <v>1092</v>
      </c>
      <c r="L928">
        <v>1191</v>
      </c>
      <c r="N928">
        <v>1013</v>
      </c>
      <c r="O928" t="s">
        <v>1090</v>
      </c>
      <c r="P928" t="s">
        <v>1090</v>
      </c>
      <c r="Q928">
        <v>1</v>
      </c>
      <c r="W928">
        <v>0</v>
      </c>
      <c r="X928">
        <v>-1417349443</v>
      </c>
      <c r="Y928">
        <v>0.5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1</v>
      </c>
      <c r="AJ928">
        <v>1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6</v>
      </c>
      <c r="AT928">
        <v>0.5</v>
      </c>
      <c r="AU928" t="s">
        <v>6</v>
      </c>
      <c r="AV928">
        <v>2</v>
      </c>
      <c r="AW928">
        <v>2</v>
      </c>
      <c r="AX928">
        <v>16690414</v>
      </c>
      <c r="AY928">
        <v>1</v>
      </c>
      <c r="AZ928">
        <v>2048</v>
      </c>
      <c r="BA928">
        <v>868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Y928*Source!I430</f>
        <v>0.06</v>
      </c>
      <c r="CY928">
        <f>AD928</f>
        <v>0</v>
      </c>
      <c r="CZ928">
        <f>AH928</f>
        <v>0</v>
      </c>
      <c r="DA928">
        <f>AL928</f>
        <v>1</v>
      </c>
      <c r="DB928">
        <v>0</v>
      </c>
    </row>
    <row r="929" spans="1:106" x14ac:dyDescent="0.2">
      <c r="A929">
        <f>ROW(Source!A430)</f>
        <v>430</v>
      </c>
      <c r="B929">
        <v>16688585</v>
      </c>
      <c r="C929">
        <v>16690392</v>
      </c>
      <c r="D929">
        <v>15247578</v>
      </c>
      <c r="E929">
        <v>1</v>
      </c>
      <c r="F929">
        <v>1</v>
      </c>
      <c r="G929">
        <v>1</v>
      </c>
      <c r="H929">
        <v>2</v>
      </c>
      <c r="I929" t="s">
        <v>1157</v>
      </c>
      <c r="J929" t="s">
        <v>1158</v>
      </c>
      <c r="K929" t="s">
        <v>1159</v>
      </c>
      <c r="L929">
        <v>1368</v>
      </c>
      <c r="N929">
        <v>1011</v>
      </c>
      <c r="O929" t="s">
        <v>1096</v>
      </c>
      <c r="P929" t="s">
        <v>1096</v>
      </c>
      <c r="Q929">
        <v>1</v>
      </c>
      <c r="W929">
        <v>0</v>
      </c>
      <c r="X929">
        <v>-1460065968</v>
      </c>
      <c r="Y929">
        <v>0.1</v>
      </c>
      <c r="AA929">
        <v>0</v>
      </c>
      <c r="AB929">
        <v>86.4</v>
      </c>
      <c r="AC929">
        <v>13.5</v>
      </c>
      <c r="AD929">
        <v>0</v>
      </c>
      <c r="AE929">
        <v>0</v>
      </c>
      <c r="AF929">
        <v>86.4</v>
      </c>
      <c r="AG929">
        <v>13.5</v>
      </c>
      <c r="AH929">
        <v>0</v>
      </c>
      <c r="AI929">
        <v>1</v>
      </c>
      <c r="AJ929">
        <v>1</v>
      </c>
      <c r="AK929">
        <v>1</v>
      </c>
      <c r="AL929">
        <v>1</v>
      </c>
      <c r="AN929">
        <v>0</v>
      </c>
      <c r="AO929">
        <v>1</v>
      </c>
      <c r="AP929">
        <v>1</v>
      </c>
      <c r="AQ929">
        <v>0</v>
      </c>
      <c r="AR929">
        <v>0</v>
      </c>
      <c r="AS929" t="s">
        <v>6</v>
      </c>
      <c r="AT929">
        <v>0.08</v>
      </c>
      <c r="AU929" t="s">
        <v>96</v>
      </c>
      <c r="AV929">
        <v>0</v>
      </c>
      <c r="AW929">
        <v>2</v>
      </c>
      <c r="AX929">
        <v>16690415</v>
      </c>
      <c r="AY929">
        <v>1</v>
      </c>
      <c r="AZ929">
        <v>0</v>
      </c>
      <c r="BA929">
        <v>869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Y929*Source!I430</f>
        <v>1.2E-2</v>
      </c>
      <c r="CY929">
        <f>AB929</f>
        <v>86.4</v>
      </c>
      <c r="CZ929">
        <f>AF929</f>
        <v>86.4</v>
      </c>
      <c r="DA929">
        <f>AJ929</f>
        <v>1</v>
      </c>
      <c r="DB929">
        <v>0</v>
      </c>
    </row>
    <row r="930" spans="1:106" x14ac:dyDescent="0.2">
      <c r="A930">
        <f>ROW(Source!A430)</f>
        <v>430</v>
      </c>
      <c r="B930">
        <v>16688585</v>
      </c>
      <c r="C930">
        <v>16690392</v>
      </c>
      <c r="D930">
        <v>15247680</v>
      </c>
      <c r="E930">
        <v>1</v>
      </c>
      <c r="F930">
        <v>1</v>
      </c>
      <c r="G930">
        <v>1</v>
      </c>
      <c r="H930">
        <v>2</v>
      </c>
      <c r="I930" t="s">
        <v>1287</v>
      </c>
      <c r="J930" t="s">
        <v>1288</v>
      </c>
      <c r="K930" t="s">
        <v>1289</v>
      </c>
      <c r="L930">
        <v>1368</v>
      </c>
      <c r="N930">
        <v>1011</v>
      </c>
      <c r="O930" t="s">
        <v>1096</v>
      </c>
      <c r="P930" t="s">
        <v>1096</v>
      </c>
      <c r="Q930">
        <v>1</v>
      </c>
      <c r="W930">
        <v>0</v>
      </c>
      <c r="X930">
        <v>-1718674368</v>
      </c>
      <c r="Y930">
        <v>8.7500000000000008E-2</v>
      </c>
      <c r="AA930">
        <v>0</v>
      </c>
      <c r="AB930">
        <v>111.99</v>
      </c>
      <c r="AC930">
        <v>13.5</v>
      </c>
      <c r="AD930">
        <v>0</v>
      </c>
      <c r="AE930">
        <v>0</v>
      </c>
      <c r="AF930">
        <v>111.99</v>
      </c>
      <c r="AG930">
        <v>13.5</v>
      </c>
      <c r="AH930">
        <v>0</v>
      </c>
      <c r="AI930">
        <v>1</v>
      </c>
      <c r="AJ930">
        <v>1</v>
      </c>
      <c r="AK930">
        <v>1</v>
      </c>
      <c r="AL930">
        <v>1</v>
      </c>
      <c r="AN930">
        <v>0</v>
      </c>
      <c r="AO930">
        <v>1</v>
      </c>
      <c r="AP930">
        <v>1</v>
      </c>
      <c r="AQ930">
        <v>0</v>
      </c>
      <c r="AR930">
        <v>0</v>
      </c>
      <c r="AS930" t="s">
        <v>6</v>
      </c>
      <c r="AT930">
        <v>7.0000000000000007E-2</v>
      </c>
      <c r="AU930" t="s">
        <v>96</v>
      </c>
      <c r="AV930">
        <v>0</v>
      </c>
      <c r="AW930">
        <v>2</v>
      </c>
      <c r="AX930">
        <v>16690416</v>
      </c>
      <c r="AY930">
        <v>1</v>
      </c>
      <c r="AZ930">
        <v>0</v>
      </c>
      <c r="BA930">
        <v>870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Y930*Source!I430</f>
        <v>1.0500000000000001E-2</v>
      </c>
      <c r="CY930">
        <f>AB930</f>
        <v>111.99</v>
      </c>
      <c r="CZ930">
        <f>AF930</f>
        <v>111.99</v>
      </c>
      <c r="DA930">
        <f>AJ930</f>
        <v>1</v>
      </c>
      <c r="DB930">
        <v>0</v>
      </c>
    </row>
    <row r="931" spans="1:106" x14ac:dyDescent="0.2">
      <c r="A931">
        <f>ROW(Source!A430)</f>
        <v>430</v>
      </c>
      <c r="B931">
        <v>16688585</v>
      </c>
      <c r="C931">
        <v>16690392</v>
      </c>
      <c r="D931">
        <v>15249073</v>
      </c>
      <c r="E931">
        <v>1</v>
      </c>
      <c r="F931">
        <v>1</v>
      </c>
      <c r="G931">
        <v>1</v>
      </c>
      <c r="H931">
        <v>2</v>
      </c>
      <c r="I931" t="s">
        <v>1099</v>
      </c>
      <c r="J931" t="s">
        <v>1100</v>
      </c>
      <c r="K931" t="s">
        <v>1101</v>
      </c>
      <c r="L931">
        <v>1368</v>
      </c>
      <c r="N931">
        <v>1011</v>
      </c>
      <c r="O931" t="s">
        <v>1096</v>
      </c>
      <c r="P931" t="s">
        <v>1096</v>
      </c>
      <c r="Q931">
        <v>1</v>
      </c>
      <c r="W931">
        <v>0</v>
      </c>
      <c r="X931">
        <v>1372534845</v>
      </c>
      <c r="Y931">
        <v>0.4375</v>
      </c>
      <c r="AA931">
        <v>0</v>
      </c>
      <c r="AB931">
        <v>65.709999999999994</v>
      </c>
      <c r="AC931">
        <v>11.6</v>
      </c>
      <c r="AD931">
        <v>0</v>
      </c>
      <c r="AE931">
        <v>0</v>
      </c>
      <c r="AF931">
        <v>65.709999999999994</v>
      </c>
      <c r="AG931">
        <v>11.6</v>
      </c>
      <c r="AH931">
        <v>0</v>
      </c>
      <c r="AI931">
        <v>1</v>
      </c>
      <c r="AJ931">
        <v>1</v>
      </c>
      <c r="AK931">
        <v>1</v>
      </c>
      <c r="AL931">
        <v>1</v>
      </c>
      <c r="AN931">
        <v>0</v>
      </c>
      <c r="AO931">
        <v>1</v>
      </c>
      <c r="AP931">
        <v>1</v>
      </c>
      <c r="AQ931">
        <v>0</v>
      </c>
      <c r="AR931">
        <v>0</v>
      </c>
      <c r="AS931" t="s">
        <v>6</v>
      </c>
      <c r="AT931">
        <v>0.35</v>
      </c>
      <c r="AU931" t="s">
        <v>96</v>
      </c>
      <c r="AV931">
        <v>0</v>
      </c>
      <c r="AW931">
        <v>2</v>
      </c>
      <c r="AX931">
        <v>16690417</v>
      </c>
      <c r="AY931">
        <v>1</v>
      </c>
      <c r="AZ931">
        <v>0</v>
      </c>
      <c r="BA931">
        <v>871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Y931*Source!I430</f>
        <v>5.2499999999999998E-2</v>
      </c>
      <c r="CY931">
        <f>AB931</f>
        <v>65.709999999999994</v>
      </c>
      <c r="CZ931">
        <f>AF931</f>
        <v>65.709999999999994</v>
      </c>
      <c r="DA931">
        <f>AJ931</f>
        <v>1</v>
      </c>
      <c r="DB931">
        <v>0</v>
      </c>
    </row>
    <row r="932" spans="1:106" x14ac:dyDescent="0.2">
      <c r="A932">
        <f>ROW(Source!A430)</f>
        <v>430</v>
      </c>
      <c r="B932">
        <v>16688585</v>
      </c>
      <c r="C932">
        <v>16690392</v>
      </c>
      <c r="D932">
        <v>15249308</v>
      </c>
      <c r="E932">
        <v>1</v>
      </c>
      <c r="F932">
        <v>1</v>
      </c>
      <c r="G932">
        <v>1</v>
      </c>
      <c r="H932">
        <v>2</v>
      </c>
      <c r="I932" t="s">
        <v>1375</v>
      </c>
      <c r="J932" t="s">
        <v>1376</v>
      </c>
      <c r="K932" t="s">
        <v>1377</v>
      </c>
      <c r="L932">
        <v>1368</v>
      </c>
      <c r="N932">
        <v>1011</v>
      </c>
      <c r="O932" t="s">
        <v>1096</v>
      </c>
      <c r="P932" t="s">
        <v>1096</v>
      </c>
      <c r="Q932">
        <v>1</v>
      </c>
      <c r="W932">
        <v>0</v>
      </c>
      <c r="X932">
        <v>792402865</v>
      </c>
      <c r="Y932">
        <v>1.4375</v>
      </c>
      <c r="AA932">
        <v>0</v>
      </c>
      <c r="AB932">
        <v>1.2</v>
      </c>
      <c r="AC932">
        <v>0</v>
      </c>
      <c r="AD932">
        <v>0</v>
      </c>
      <c r="AE932">
        <v>0</v>
      </c>
      <c r="AF932">
        <v>1.2</v>
      </c>
      <c r="AG932">
        <v>0</v>
      </c>
      <c r="AH932">
        <v>0</v>
      </c>
      <c r="AI932">
        <v>1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1</v>
      </c>
      <c r="AQ932">
        <v>0</v>
      </c>
      <c r="AR932">
        <v>0</v>
      </c>
      <c r="AS932" t="s">
        <v>6</v>
      </c>
      <c r="AT932">
        <v>1.1499999999999999</v>
      </c>
      <c r="AU932" t="s">
        <v>96</v>
      </c>
      <c r="AV932">
        <v>0</v>
      </c>
      <c r="AW932">
        <v>2</v>
      </c>
      <c r="AX932">
        <v>16690418</v>
      </c>
      <c r="AY932">
        <v>1</v>
      </c>
      <c r="AZ932">
        <v>0</v>
      </c>
      <c r="BA932">
        <v>872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Y932*Source!I430</f>
        <v>0.17249999999999999</v>
      </c>
      <c r="CY932">
        <f>AB932</f>
        <v>1.2</v>
      </c>
      <c r="CZ932">
        <f>AF932</f>
        <v>1.2</v>
      </c>
      <c r="DA932">
        <f>AJ932</f>
        <v>1</v>
      </c>
      <c r="DB932">
        <v>0</v>
      </c>
    </row>
    <row r="933" spans="1:106" x14ac:dyDescent="0.2">
      <c r="A933">
        <f>ROW(Source!A430)</f>
        <v>430</v>
      </c>
      <c r="B933">
        <v>16688585</v>
      </c>
      <c r="C933">
        <v>16690392</v>
      </c>
      <c r="D933">
        <v>15165635</v>
      </c>
      <c r="E933">
        <v>1</v>
      </c>
      <c r="F933">
        <v>1</v>
      </c>
      <c r="G933">
        <v>1</v>
      </c>
      <c r="H933">
        <v>3</v>
      </c>
      <c r="I933" t="s">
        <v>1384</v>
      </c>
      <c r="J933" t="s">
        <v>1385</v>
      </c>
      <c r="K933" t="s">
        <v>1386</v>
      </c>
      <c r="L933">
        <v>1348</v>
      </c>
      <c r="N933">
        <v>1009</v>
      </c>
      <c r="O933" t="s">
        <v>86</v>
      </c>
      <c r="P933" t="s">
        <v>86</v>
      </c>
      <c r="Q933">
        <v>1000</v>
      </c>
      <c r="W933">
        <v>0</v>
      </c>
      <c r="X933">
        <v>993149205</v>
      </c>
      <c r="Y933">
        <v>1.2999999999999999E-4</v>
      </c>
      <c r="AA933">
        <v>32830</v>
      </c>
      <c r="AB933">
        <v>0</v>
      </c>
      <c r="AC933">
        <v>0</v>
      </c>
      <c r="AD933">
        <v>0</v>
      </c>
      <c r="AE933">
        <v>32830</v>
      </c>
      <c r="AF933">
        <v>0</v>
      </c>
      <c r="AG933">
        <v>0</v>
      </c>
      <c r="AH933">
        <v>0</v>
      </c>
      <c r="AI933">
        <v>1</v>
      </c>
      <c r="AJ933">
        <v>1</v>
      </c>
      <c r="AK933">
        <v>1</v>
      </c>
      <c r="AL933">
        <v>1</v>
      </c>
      <c r="AN933">
        <v>0</v>
      </c>
      <c r="AO933">
        <v>1</v>
      </c>
      <c r="AP933">
        <v>0</v>
      </c>
      <c r="AQ933">
        <v>0</v>
      </c>
      <c r="AR933">
        <v>0</v>
      </c>
      <c r="AS933" t="s">
        <v>6</v>
      </c>
      <c r="AT933">
        <v>1.2999999999999999E-4</v>
      </c>
      <c r="AU933" t="s">
        <v>6</v>
      </c>
      <c r="AV933">
        <v>0</v>
      </c>
      <c r="AW933">
        <v>2</v>
      </c>
      <c r="AX933">
        <v>16690419</v>
      </c>
      <c r="AY933">
        <v>1</v>
      </c>
      <c r="AZ933">
        <v>0</v>
      </c>
      <c r="BA933">
        <v>873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Y933*Source!I430</f>
        <v>1.56E-5</v>
      </c>
      <c r="CY933">
        <f t="shared" ref="CY933:CY942" si="99">AA933</f>
        <v>32830</v>
      </c>
      <c r="CZ933">
        <f t="shared" ref="CZ933:CZ942" si="100">AE933</f>
        <v>32830</v>
      </c>
      <c r="DA933">
        <f t="shared" ref="DA933:DA942" si="101">AI933</f>
        <v>1</v>
      </c>
      <c r="DB933">
        <v>0</v>
      </c>
    </row>
    <row r="934" spans="1:106" x14ac:dyDescent="0.2">
      <c r="A934">
        <f>ROW(Source!A430)</f>
        <v>430</v>
      </c>
      <c r="B934">
        <v>16688585</v>
      </c>
      <c r="C934">
        <v>16690392</v>
      </c>
      <c r="D934">
        <v>15165653</v>
      </c>
      <c r="E934">
        <v>1</v>
      </c>
      <c r="F934">
        <v>1</v>
      </c>
      <c r="G934">
        <v>1</v>
      </c>
      <c r="H934">
        <v>3</v>
      </c>
      <c r="I934" t="s">
        <v>1381</v>
      </c>
      <c r="J934" t="s">
        <v>1382</v>
      </c>
      <c r="K934" t="s">
        <v>1383</v>
      </c>
      <c r="L934">
        <v>1339</v>
      </c>
      <c r="N934">
        <v>1007</v>
      </c>
      <c r="O934" t="s">
        <v>199</v>
      </c>
      <c r="P934" t="s">
        <v>199</v>
      </c>
      <c r="Q934">
        <v>1</v>
      </c>
      <c r="W934">
        <v>0</v>
      </c>
      <c r="X934">
        <v>1262771840</v>
      </c>
      <c r="Y934">
        <v>0.28100000000000003</v>
      </c>
      <c r="AA934">
        <v>6.22</v>
      </c>
      <c r="AB934">
        <v>0</v>
      </c>
      <c r="AC934">
        <v>0</v>
      </c>
      <c r="AD934">
        <v>0</v>
      </c>
      <c r="AE934">
        <v>6.22</v>
      </c>
      <c r="AF934">
        <v>0</v>
      </c>
      <c r="AG934">
        <v>0</v>
      </c>
      <c r="AH934">
        <v>0</v>
      </c>
      <c r="AI934">
        <v>1</v>
      </c>
      <c r="AJ934">
        <v>1</v>
      </c>
      <c r="AK934">
        <v>1</v>
      </c>
      <c r="AL934">
        <v>1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6</v>
      </c>
      <c r="AT934">
        <v>0.28100000000000003</v>
      </c>
      <c r="AU934" t="s">
        <v>6</v>
      </c>
      <c r="AV934">
        <v>0</v>
      </c>
      <c r="AW934">
        <v>2</v>
      </c>
      <c r="AX934">
        <v>16690420</v>
      </c>
      <c r="AY934">
        <v>1</v>
      </c>
      <c r="AZ934">
        <v>0</v>
      </c>
      <c r="BA934">
        <v>874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Y934*Source!I430</f>
        <v>3.372E-2</v>
      </c>
      <c r="CY934">
        <f t="shared" si="99"/>
        <v>6.22</v>
      </c>
      <c r="CZ934">
        <f t="shared" si="100"/>
        <v>6.22</v>
      </c>
      <c r="DA934">
        <f t="shared" si="101"/>
        <v>1</v>
      </c>
      <c r="DB934">
        <v>0</v>
      </c>
    </row>
    <row r="935" spans="1:106" x14ac:dyDescent="0.2">
      <c r="A935">
        <f>ROW(Source!A430)</f>
        <v>430</v>
      </c>
      <c r="B935">
        <v>16688585</v>
      </c>
      <c r="C935">
        <v>16690392</v>
      </c>
      <c r="D935">
        <v>15167286</v>
      </c>
      <c r="E935">
        <v>1</v>
      </c>
      <c r="F935">
        <v>1</v>
      </c>
      <c r="G935">
        <v>1</v>
      </c>
      <c r="H935">
        <v>3</v>
      </c>
      <c r="I935" t="s">
        <v>1184</v>
      </c>
      <c r="J935" t="s">
        <v>1185</v>
      </c>
      <c r="K935" t="s">
        <v>1186</v>
      </c>
      <c r="L935">
        <v>1339</v>
      </c>
      <c r="N935">
        <v>1007</v>
      </c>
      <c r="O935" t="s">
        <v>199</v>
      </c>
      <c r="P935" t="s">
        <v>199</v>
      </c>
      <c r="Q935">
        <v>1</v>
      </c>
      <c r="W935">
        <v>0</v>
      </c>
      <c r="X935">
        <v>-1660354250</v>
      </c>
      <c r="Y935">
        <v>0.44</v>
      </c>
      <c r="AA935">
        <v>2.44</v>
      </c>
      <c r="AB935">
        <v>0</v>
      </c>
      <c r="AC935">
        <v>0</v>
      </c>
      <c r="AD935">
        <v>0</v>
      </c>
      <c r="AE935">
        <v>2.44</v>
      </c>
      <c r="AF935">
        <v>0</v>
      </c>
      <c r="AG935">
        <v>0</v>
      </c>
      <c r="AH935">
        <v>0</v>
      </c>
      <c r="AI935">
        <v>1</v>
      </c>
      <c r="AJ935">
        <v>1</v>
      </c>
      <c r="AK935">
        <v>1</v>
      </c>
      <c r="AL935">
        <v>1</v>
      </c>
      <c r="AN935">
        <v>0</v>
      </c>
      <c r="AO935">
        <v>1</v>
      </c>
      <c r="AP935">
        <v>0</v>
      </c>
      <c r="AQ935">
        <v>0</v>
      </c>
      <c r="AR935">
        <v>0</v>
      </c>
      <c r="AS935" t="s">
        <v>6</v>
      </c>
      <c r="AT935">
        <v>0.44</v>
      </c>
      <c r="AU935" t="s">
        <v>6</v>
      </c>
      <c r="AV935">
        <v>0</v>
      </c>
      <c r="AW935">
        <v>2</v>
      </c>
      <c r="AX935">
        <v>16690421</v>
      </c>
      <c r="AY935">
        <v>1</v>
      </c>
      <c r="AZ935">
        <v>0</v>
      </c>
      <c r="BA935">
        <v>875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Y935*Source!I430</f>
        <v>5.28E-2</v>
      </c>
      <c r="CY935">
        <f t="shared" si="99"/>
        <v>2.44</v>
      </c>
      <c r="CZ935">
        <f t="shared" si="100"/>
        <v>2.44</v>
      </c>
      <c r="DA935">
        <f t="shared" si="101"/>
        <v>1</v>
      </c>
      <c r="DB935">
        <v>0</v>
      </c>
    </row>
    <row r="936" spans="1:106" x14ac:dyDescent="0.2">
      <c r="A936">
        <f>ROW(Source!A430)</f>
        <v>430</v>
      </c>
      <c r="B936">
        <v>16688585</v>
      </c>
      <c r="C936">
        <v>16690392</v>
      </c>
      <c r="D936">
        <v>15167963</v>
      </c>
      <c r="E936">
        <v>1</v>
      </c>
      <c r="F936">
        <v>1</v>
      </c>
      <c r="G936">
        <v>1</v>
      </c>
      <c r="H936">
        <v>3</v>
      </c>
      <c r="I936" t="s">
        <v>1387</v>
      </c>
      <c r="J936" t="s">
        <v>1388</v>
      </c>
      <c r="K936" t="s">
        <v>1389</v>
      </c>
      <c r="L936">
        <v>1346</v>
      </c>
      <c r="N936">
        <v>1009</v>
      </c>
      <c r="O936" t="s">
        <v>90</v>
      </c>
      <c r="P936" t="s">
        <v>90</v>
      </c>
      <c r="Q936">
        <v>1</v>
      </c>
      <c r="W936">
        <v>0</v>
      </c>
      <c r="X936">
        <v>-490687590</v>
      </c>
      <c r="Y936">
        <v>0.06</v>
      </c>
      <c r="AA936">
        <v>37.29</v>
      </c>
      <c r="AB936">
        <v>0</v>
      </c>
      <c r="AC936">
        <v>0</v>
      </c>
      <c r="AD936">
        <v>0</v>
      </c>
      <c r="AE936">
        <v>37.29</v>
      </c>
      <c r="AF936">
        <v>0</v>
      </c>
      <c r="AG936">
        <v>0</v>
      </c>
      <c r="AH936">
        <v>0</v>
      </c>
      <c r="AI936">
        <v>1</v>
      </c>
      <c r="AJ936">
        <v>1</v>
      </c>
      <c r="AK936">
        <v>1</v>
      </c>
      <c r="AL936">
        <v>1</v>
      </c>
      <c r="AN936">
        <v>0</v>
      </c>
      <c r="AO936">
        <v>1</v>
      </c>
      <c r="AP936">
        <v>0</v>
      </c>
      <c r="AQ936">
        <v>0</v>
      </c>
      <c r="AR936">
        <v>0</v>
      </c>
      <c r="AS936" t="s">
        <v>6</v>
      </c>
      <c r="AT936">
        <v>0.06</v>
      </c>
      <c r="AU936" t="s">
        <v>6</v>
      </c>
      <c r="AV936">
        <v>0</v>
      </c>
      <c r="AW936">
        <v>2</v>
      </c>
      <c r="AX936">
        <v>16690422</v>
      </c>
      <c r="AY936">
        <v>1</v>
      </c>
      <c r="AZ936">
        <v>0</v>
      </c>
      <c r="BA936">
        <v>876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Y936*Source!I430</f>
        <v>7.1999999999999998E-3</v>
      </c>
      <c r="CY936">
        <f t="shared" si="99"/>
        <v>37.29</v>
      </c>
      <c r="CZ936">
        <f t="shared" si="100"/>
        <v>37.29</v>
      </c>
      <c r="DA936">
        <f t="shared" si="101"/>
        <v>1</v>
      </c>
      <c r="DB936">
        <v>0</v>
      </c>
    </row>
    <row r="937" spans="1:106" x14ac:dyDescent="0.2">
      <c r="A937">
        <f>ROW(Source!A430)</f>
        <v>430</v>
      </c>
      <c r="B937">
        <v>16688585</v>
      </c>
      <c r="C937">
        <v>16690392</v>
      </c>
      <c r="D937">
        <v>15168695</v>
      </c>
      <c r="E937">
        <v>1</v>
      </c>
      <c r="F937">
        <v>1</v>
      </c>
      <c r="G937">
        <v>1</v>
      </c>
      <c r="H937">
        <v>3</v>
      </c>
      <c r="I937" t="s">
        <v>1390</v>
      </c>
      <c r="J937" t="s">
        <v>1391</v>
      </c>
      <c r="K937" t="s">
        <v>1392</v>
      </c>
      <c r="L937">
        <v>1348</v>
      </c>
      <c r="N937">
        <v>1009</v>
      </c>
      <c r="O937" t="s">
        <v>86</v>
      </c>
      <c r="P937" t="s">
        <v>86</v>
      </c>
      <c r="Q937">
        <v>1000</v>
      </c>
      <c r="W937">
        <v>0</v>
      </c>
      <c r="X937">
        <v>-531507062</v>
      </c>
      <c r="Y937">
        <v>1.7000000000000001E-4</v>
      </c>
      <c r="AA937">
        <v>13560</v>
      </c>
      <c r="AB937">
        <v>0</v>
      </c>
      <c r="AC937">
        <v>0</v>
      </c>
      <c r="AD937">
        <v>0</v>
      </c>
      <c r="AE937">
        <v>13560</v>
      </c>
      <c r="AF937">
        <v>0</v>
      </c>
      <c r="AG937">
        <v>0</v>
      </c>
      <c r="AH937">
        <v>0</v>
      </c>
      <c r="AI937">
        <v>1</v>
      </c>
      <c r="AJ937">
        <v>1</v>
      </c>
      <c r="AK937">
        <v>1</v>
      </c>
      <c r="AL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6</v>
      </c>
      <c r="AT937">
        <v>1.7000000000000001E-4</v>
      </c>
      <c r="AU937" t="s">
        <v>6</v>
      </c>
      <c r="AV937">
        <v>0</v>
      </c>
      <c r="AW937">
        <v>2</v>
      </c>
      <c r="AX937">
        <v>16690423</v>
      </c>
      <c r="AY937">
        <v>1</v>
      </c>
      <c r="AZ937">
        <v>0</v>
      </c>
      <c r="BA937">
        <v>877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Y937*Source!I430</f>
        <v>2.0400000000000001E-5</v>
      </c>
      <c r="CY937">
        <f t="shared" si="99"/>
        <v>13560</v>
      </c>
      <c r="CZ937">
        <f t="shared" si="100"/>
        <v>13560</v>
      </c>
      <c r="DA937">
        <f t="shared" si="101"/>
        <v>1</v>
      </c>
      <c r="DB937">
        <v>0</v>
      </c>
    </row>
    <row r="938" spans="1:106" x14ac:dyDescent="0.2">
      <c r="A938">
        <f>ROW(Source!A430)</f>
        <v>430</v>
      </c>
      <c r="B938">
        <v>16688585</v>
      </c>
      <c r="C938">
        <v>16690392</v>
      </c>
      <c r="D938">
        <v>15172018</v>
      </c>
      <c r="E938">
        <v>1</v>
      </c>
      <c r="F938">
        <v>1</v>
      </c>
      <c r="G938">
        <v>1</v>
      </c>
      <c r="H938">
        <v>3</v>
      </c>
      <c r="I938" t="s">
        <v>1393</v>
      </c>
      <c r="J938" t="s">
        <v>1394</v>
      </c>
      <c r="K938" t="s">
        <v>1395</v>
      </c>
      <c r="L938">
        <v>1346</v>
      </c>
      <c r="N938">
        <v>1009</v>
      </c>
      <c r="O938" t="s">
        <v>90</v>
      </c>
      <c r="P938" t="s">
        <v>90</v>
      </c>
      <c r="Q938">
        <v>1</v>
      </c>
      <c r="W938">
        <v>0</v>
      </c>
      <c r="X938">
        <v>450790165</v>
      </c>
      <c r="Y938">
        <v>1.6000000000000001E-3</v>
      </c>
      <c r="AA938">
        <v>2.15</v>
      </c>
      <c r="AB938">
        <v>0</v>
      </c>
      <c r="AC938">
        <v>0</v>
      </c>
      <c r="AD938">
        <v>0</v>
      </c>
      <c r="AE938">
        <v>2.15</v>
      </c>
      <c r="AF938">
        <v>0</v>
      </c>
      <c r="AG938">
        <v>0</v>
      </c>
      <c r="AH938">
        <v>0</v>
      </c>
      <c r="AI938">
        <v>1</v>
      </c>
      <c r="AJ938">
        <v>1</v>
      </c>
      <c r="AK938">
        <v>1</v>
      </c>
      <c r="AL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6</v>
      </c>
      <c r="AT938">
        <v>1.6000000000000001E-3</v>
      </c>
      <c r="AU938" t="s">
        <v>6</v>
      </c>
      <c r="AV938">
        <v>0</v>
      </c>
      <c r="AW938">
        <v>2</v>
      </c>
      <c r="AX938">
        <v>16690424</v>
      </c>
      <c r="AY938">
        <v>1</v>
      </c>
      <c r="AZ938">
        <v>0</v>
      </c>
      <c r="BA938">
        <v>878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Y938*Source!I430</f>
        <v>1.92E-4</v>
      </c>
      <c r="CY938">
        <f t="shared" si="99"/>
        <v>2.15</v>
      </c>
      <c r="CZ938">
        <f t="shared" si="100"/>
        <v>2.15</v>
      </c>
      <c r="DA938">
        <f t="shared" si="101"/>
        <v>1</v>
      </c>
      <c r="DB938">
        <v>0</v>
      </c>
    </row>
    <row r="939" spans="1:106" x14ac:dyDescent="0.2">
      <c r="A939">
        <f>ROW(Source!A430)</f>
        <v>430</v>
      </c>
      <c r="B939">
        <v>16688585</v>
      </c>
      <c r="C939">
        <v>16690392</v>
      </c>
      <c r="D939">
        <v>15203740</v>
      </c>
      <c r="E939">
        <v>1</v>
      </c>
      <c r="F939">
        <v>1</v>
      </c>
      <c r="G939">
        <v>1</v>
      </c>
      <c r="H939">
        <v>3</v>
      </c>
      <c r="I939" t="s">
        <v>1396</v>
      </c>
      <c r="J939" t="s">
        <v>1397</v>
      </c>
      <c r="K939" t="s">
        <v>1398</v>
      </c>
      <c r="L939">
        <v>1348</v>
      </c>
      <c r="N939">
        <v>1009</v>
      </c>
      <c r="O939" t="s">
        <v>86</v>
      </c>
      <c r="P939" t="s">
        <v>86</v>
      </c>
      <c r="Q939">
        <v>1000</v>
      </c>
      <c r="W939">
        <v>0</v>
      </c>
      <c r="X939">
        <v>570223526</v>
      </c>
      <c r="Y939">
        <v>4.4000000000000002E-4</v>
      </c>
      <c r="AA939">
        <v>15119</v>
      </c>
      <c r="AB939">
        <v>0</v>
      </c>
      <c r="AC939">
        <v>0</v>
      </c>
      <c r="AD939">
        <v>0</v>
      </c>
      <c r="AE939">
        <v>15119</v>
      </c>
      <c r="AF939">
        <v>0</v>
      </c>
      <c r="AG939">
        <v>0</v>
      </c>
      <c r="AH939">
        <v>0</v>
      </c>
      <c r="AI939">
        <v>1</v>
      </c>
      <c r="AJ939">
        <v>1</v>
      </c>
      <c r="AK939">
        <v>1</v>
      </c>
      <c r="AL939">
        <v>1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6</v>
      </c>
      <c r="AT939">
        <v>4.4000000000000002E-4</v>
      </c>
      <c r="AU939" t="s">
        <v>6</v>
      </c>
      <c r="AV939">
        <v>0</v>
      </c>
      <c r="AW939">
        <v>2</v>
      </c>
      <c r="AX939">
        <v>16690425</v>
      </c>
      <c r="AY939">
        <v>1</v>
      </c>
      <c r="AZ939">
        <v>0</v>
      </c>
      <c r="BA939">
        <v>879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Y939*Source!I430</f>
        <v>5.2800000000000003E-5</v>
      </c>
      <c r="CY939">
        <f t="shared" si="99"/>
        <v>15119</v>
      </c>
      <c r="CZ939">
        <f t="shared" si="100"/>
        <v>15119</v>
      </c>
      <c r="DA939">
        <f t="shared" si="101"/>
        <v>1</v>
      </c>
      <c r="DB939">
        <v>0</v>
      </c>
    </row>
    <row r="940" spans="1:106" x14ac:dyDescent="0.2">
      <c r="A940">
        <f>ROW(Source!A430)</f>
        <v>430</v>
      </c>
      <c r="B940">
        <v>16688585</v>
      </c>
      <c r="C940">
        <v>16690392</v>
      </c>
      <c r="D940">
        <v>15204468</v>
      </c>
      <c r="E940">
        <v>1</v>
      </c>
      <c r="F940">
        <v>1</v>
      </c>
      <c r="G940">
        <v>1</v>
      </c>
      <c r="H940">
        <v>3</v>
      </c>
      <c r="I940" t="s">
        <v>1399</v>
      </c>
      <c r="J940" t="s">
        <v>1400</v>
      </c>
      <c r="K940" t="s">
        <v>1401</v>
      </c>
      <c r="L940">
        <v>1348</v>
      </c>
      <c r="N940">
        <v>1009</v>
      </c>
      <c r="O940" t="s">
        <v>86</v>
      </c>
      <c r="P940" t="s">
        <v>86</v>
      </c>
      <c r="Q940">
        <v>1000</v>
      </c>
      <c r="W940">
        <v>0</v>
      </c>
      <c r="X940">
        <v>-909021926</v>
      </c>
      <c r="Y940">
        <v>5.2999999999999998E-4</v>
      </c>
      <c r="AA940">
        <v>16950</v>
      </c>
      <c r="AB940">
        <v>0</v>
      </c>
      <c r="AC940">
        <v>0</v>
      </c>
      <c r="AD940">
        <v>0</v>
      </c>
      <c r="AE940">
        <v>16950</v>
      </c>
      <c r="AF940">
        <v>0</v>
      </c>
      <c r="AG940">
        <v>0</v>
      </c>
      <c r="AH940">
        <v>0</v>
      </c>
      <c r="AI940">
        <v>1</v>
      </c>
      <c r="AJ940">
        <v>1</v>
      </c>
      <c r="AK940">
        <v>1</v>
      </c>
      <c r="AL940">
        <v>1</v>
      </c>
      <c r="AN940">
        <v>0</v>
      </c>
      <c r="AO940">
        <v>1</v>
      </c>
      <c r="AP940">
        <v>0</v>
      </c>
      <c r="AQ940">
        <v>0</v>
      </c>
      <c r="AR940">
        <v>0</v>
      </c>
      <c r="AS940" t="s">
        <v>6</v>
      </c>
      <c r="AT940">
        <v>5.2999999999999998E-4</v>
      </c>
      <c r="AU940" t="s">
        <v>6</v>
      </c>
      <c r="AV940">
        <v>0</v>
      </c>
      <c r="AW940">
        <v>2</v>
      </c>
      <c r="AX940">
        <v>16690426</v>
      </c>
      <c r="AY940">
        <v>1</v>
      </c>
      <c r="AZ940">
        <v>0</v>
      </c>
      <c r="BA940">
        <v>880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Y940*Source!I430</f>
        <v>6.3600000000000001E-5</v>
      </c>
      <c r="CY940">
        <f t="shared" si="99"/>
        <v>16950</v>
      </c>
      <c r="CZ940">
        <f t="shared" si="100"/>
        <v>16950</v>
      </c>
      <c r="DA940">
        <f t="shared" si="101"/>
        <v>1</v>
      </c>
      <c r="DB940">
        <v>0</v>
      </c>
    </row>
    <row r="941" spans="1:106" x14ac:dyDescent="0.2">
      <c r="A941">
        <f>ROW(Source!A430)</f>
        <v>430</v>
      </c>
      <c r="B941">
        <v>16688585</v>
      </c>
      <c r="C941">
        <v>16690392</v>
      </c>
      <c r="D941">
        <v>15226717</v>
      </c>
      <c r="E941">
        <v>1</v>
      </c>
      <c r="F941">
        <v>1</v>
      </c>
      <c r="G941">
        <v>1</v>
      </c>
      <c r="H941">
        <v>3</v>
      </c>
      <c r="I941" t="s">
        <v>650</v>
      </c>
      <c r="J941" t="s">
        <v>652</v>
      </c>
      <c r="K941" t="s">
        <v>651</v>
      </c>
      <c r="L941">
        <v>1358</v>
      </c>
      <c r="N941">
        <v>1010</v>
      </c>
      <c r="O941" t="s">
        <v>538</v>
      </c>
      <c r="P941" t="s">
        <v>538</v>
      </c>
      <c r="Q941">
        <v>10</v>
      </c>
      <c r="W941">
        <v>0</v>
      </c>
      <c r="X941">
        <v>-1611190815</v>
      </c>
      <c r="Y941">
        <v>7.5</v>
      </c>
      <c r="AA941">
        <v>33</v>
      </c>
      <c r="AB941">
        <v>0</v>
      </c>
      <c r="AC941">
        <v>0</v>
      </c>
      <c r="AD941">
        <v>0</v>
      </c>
      <c r="AE941">
        <v>33</v>
      </c>
      <c r="AF941">
        <v>0</v>
      </c>
      <c r="AG941">
        <v>0</v>
      </c>
      <c r="AH941">
        <v>0</v>
      </c>
      <c r="AI941">
        <v>1</v>
      </c>
      <c r="AJ941">
        <v>1</v>
      </c>
      <c r="AK941">
        <v>1</v>
      </c>
      <c r="AL941">
        <v>1</v>
      </c>
      <c r="AN941">
        <v>0</v>
      </c>
      <c r="AO941">
        <v>0</v>
      </c>
      <c r="AP941">
        <v>0</v>
      </c>
      <c r="AQ941">
        <v>0</v>
      </c>
      <c r="AR941">
        <v>0</v>
      </c>
      <c r="AS941" t="s">
        <v>6</v>
      </c>
      <c r="AT941">
        <v>7.5</v>
      </c>
      <c r="AU941" t="s">
        <v>6</v>
      </c>
      <c r="AV941">
        <v>0</v>
      </c>
      <c r="AW941">
        <v>1</v>
      </c>
      <c r="AX941">
        <v>-1</v>
      </c>
      <c r="AY941">
        <v>0</v>
      </c>
      <c r="AZ941">
        <v>0</v>
      </c>
      <c r="BA941" t="s">
        <v>6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Y941*Source!I430</f>
        <v>0.89999999999999991</v>
      </c>
      <c r="CY941">
        <f t="shared" si="99"/>
        <v>33</v>
      </c>
      <c r="CZ941">
        <f t="shared" si="100"/>
        <v>33</v>
      </c>
      <c r="DA941">
        <f t="shared" si="101"/>
        <v>1</v>
      </c>
      <c r="DB941">
        <v>0</v>
      </c>
    </row>
    <row r="942" spans="1:106" x14ac:dyDescent="0.2">
      <c r="A942">
        <f>ROW(Source!A430)</f>
        <v>430</v>
      </c>
      <c r="B942">
        <v>16688585</v>
      </c>
      <c r="C942">
        <v>16690392</v>
      </c>
      <c r="D942">
        <v>15229104</v>
      </c>
      <c r="E942">
        <v>1</v>
      </c>
      <c r="F942">
        <v>1</v>
      </c>
      <c r="G942">
        <v>1</v>
      </c>
      <c r="H942">
        <v>3</v>
      </c>
      <c r="I942" t="s">
        <v>666</v>
      </c>
      <c r="J942" t="s">
        <v>668</v>
      </c>
      <c r="K942" t="s">
        <v>667</v>
      </c>
      <c r="L942">
        <v>1301</v>
      </c>
      <c r="N942">
        <v>1003</v>
      </c>
      <c r="O942" t="s">
        <v>143</v>
      </c>
      <c r="P942" t="s">
        <v>143</v>
      </c>
      <c r="Q942">
        <v>1</v>
      </c>
      <c r="W942">
        <v>0</v>
      </c>
      <c r="X942">
        <v>88197163</v>
      </c>
      <c r="Y942">
        <v>100</v>
      </c>
      <c r="AA942">
        <v>25.28</v>
      </c>
      <c r="AB942">
        <v>0</v>
      </c>
      <c r="AC942">
        <v>0</v>
      </c>
      <c r="AD942">
        <v>0</v>
      </c>
      <c r="AE942">
        <v>25.28</v>
      </c>
      <c r="AF942">
        <v>0</v>
      </c>
      <c r="AG942">
        <v>0</v>
      </c>
      <c r="AH942">
        <v>0</v>
      </c>
      <c r="AI942">
        <v>1</v>
      </c>
      <c r="AJ942">
        <v>1</v>
      </c>
      <c r="AK942">
        <v>1</v>
      </c>
      <c r="AL942">
        <v>1</v>
      </c>
      <c r="AN942">
        <v>0</v>
      </c>
      <c r="AO942">
        <v>0</v>
      </c>
      <c r="AP942">
        <v>0</v>
      </c>
      <c r="AQ942">
        <v>0</v>
      </c>
      <c r="AR942">
        <v>0</v>
      </c>
      <c r="AS942" t="s">
        <v>6</v>
      </c>
      <c r="AT942">
        <v>100</v>
      </c>
      <c r="AU942" t="s">
        <v>6</v>
      </c>
      <c r="AV942">
        <v>0</v>
      </c>
      <c r="AW942">
        <v>1</v>
      </c>
      <c r="AX942">
        <v>-1</v>
      </c>
      <c r="AY942">
        <v>0</v>
      </c>
      <c r="AZ942">
        <v>0</v>
      </c>
      <c r="BA942" t="s">
        <v>6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Y942*Source!I430</f>
        <v>12</v>
      </c>
      <c r="CY942">
        <f t="shared" si="99"/>
        <v>25.28</v>
      </c>
      <c r="CZ942">
        <f t="shared" si="100"/>
        <v>25.28</v>
      </c>
      <c r="DA942">
        <f t="shared" si="101"/>
        <v>1</v>
      </c>
      <c r="DB942">
        <v>0</v>
      </c>
    </row>
    <row r="943" spans="1:106" x14ac:dyDescent="0.2">
      <c r="A943">
        <f>ROW(Source!A431)</f>
        <v>431</v>
      </c>
      <c r="B943">
        <v>16688586</v>
      </c>
      <c r="C943">
        <v>16690392</v>
      </c>
      <c r="D943">
        <v>15436556</v>
      </c>
      <c r="E943">
        <v>1</v>
      </c>
      <c r="F943">
        <v>1</v>
      </c>
      <c r="G943">
        <v>1</v>
      </c>
      <c r="H943">
        <v>1</v>
      </c>
      <c r="I943" t="s">
        <v>1255</v>
      </c>
      <c r="J943" t="s">
        <v>6</v>
      </c>
      <c r="K943" t="s">
        <v>1256</v>
      </c>
      <c r="L943">
        <v>1191</v>
      </c>
      <c r="N943">
        <v>1013</v>
      </c>
      <c r="O943" t="s">
        <v>1090</v>
      </c>
      <c r="P943" t="s">
        <v>1090</v>
      </c>
      <c r="Q943">
        <v>1</v>
      </c>
      <c r="W943">
        <v>0</v>
      </c>
      <c r="X943">
        <v>1069510174</v>
      </c>
      <c r="Y943">
        <v>37.915499999999994</v>
      </c>
      <c r="AA943">
        <v>0</v>
      </c>
      <c r="AB943">
        <v>0</v>
      </c>
      <c r="AC943">
        <v>0</v>
      </c>
      <c r="AD943">
        <v>68.59</v>
      </c>
      <c r="AE943">
        <v>0</v>
      </c>
      <c r="AF943">
        <v>0</v>
      </c>
      <c r="AG943">
        <v>0</v>
      </c>
      <c r="AH943">
        <v>9.6199999999999992</v>
      </c>
      <c r="AI943">
        <v>1</v>
      </c>
      <c r="AJ943">
        <v>1</v>
      </c>
      <c r="AK943">
        <v>1</v>
      </c>
      <c r="AL943">
        <v>7.13</v>
      </c>
      <c r="AN943">
        <v>0</v>
      </c>
      <c r="AO943">
        <v>1</v>
      </c>
      <c r="AP943">
        <v>1</v>
      </c>
      <c r="AQ943">
        <v>0</v>
      </c>
      <c r="AR943">
        <v>0</v>
      </c>
      <c r="AS943" t="s">
        <v>6</v>
      </c>
      <c r="AT943">
        <v>32.97</v>
      </c>
      <c r="AU943" t="s">
        <v>97</v>
      </c>
      <c r="AV943">
        <v>1</v>
      </c>
      <c r="AW943">
        <v>2</v>
      </c>
      <c r="AX943">
        <v>16690413</v>
      </c>
      <c r="AY943">
        <v>1</v>
      </c>
      <c r="AZ943">
        <v>0</v>
      </c>
      <c r="BA943">
        <v>884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Y943*Source!I431</f>
        <v>4.5498599999999989</v>
      </c>
      <c r="CY943">
        <f>AD943</f>
        <v>68.59</v>
      </c>
      <c r="CZ943">
        <f>AH943</f>
        <v>9.6199999999999992</v>
      </c>
      <c r="DA943">
        <f>AL943</f>
        <v>7.13</v>
      </c>
      <c r="DB943">
        <v>0</v>
      </c>
    </row>
    <row r="944" spans="1:106" x14ac:dyDescent="0.2">
      <c r="A944">
        <f>ROW(Source!A431)</f>
        <v>431</v>
      </c>
      <c r="B944">
        <v>16688586</v>
      </c>
      <c r="C944">
        <v>16690392</v>
      </c>
      <c r="D944">
        <v>15430395</v>
      </c>
      <c r="E944">
        <v>1</v>
      </c>
      <c r="F944">
        <v>1</v>
      </c>
      <c r="G944">
        <v>1</v>
      </c>
      <c r="H944">
        <v>1</v>
      </c>
      <c r="I944" t="s">
        <v>1091</v>
      </c>
      <c r="J944" t="s">
        <v>6</v>
      </c>
      <c r="K944" t="s">
        <v>1092</v>
      </c>
      <c r="L944">
        <v>1191</v>
      </c>
      <c r="N944">
        <v>1013</v>
      </c>
      <c r="O944" t="s">
        <v>1090</v>
      </c>
      <c r="P944" t="s">
        <v>1090</v>
      </c>
      <c r="Q944">
        <v>1</v>
      </c>
      <c r="W944">
        <v>0</v>
      </c>
      <c r="X944">
        <v>-1417349443</v>
      </c>
      <c r="Y944">
        <v>0.5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1</v>
      </c>
      <c r="AJ944">
        <v>1</v>
      </c>
      <c r="AK944">
        <v>7.13</v>
      </c>
      <c r="AL944">
        <v>1</v>
      </c>
      <c r="AN944">
        <v>0</v>
      </c>
      <c r="AO944">
        <v>1</v>
      </c>
      <c r="AP944">
        <v>0</v>
      </c>
      <c r="AQ944">
        <v>0</v>
      </c>
      <c r="AR944">
        <v>0</v>
      </c>
      <c r="AS944" t="s">
        <v>6</v>
      </c>
      <c r="AT944">
        <v>0.5</v>
      </c>
      <c r="AU944" t="s">
        <v>6</v>
      </c>
      <c r="AV944">
        <v>2</v>
      </c>
      <c r="AW944">
        <v>2</v>
      </c>
      <c r="AX944">
        <v>16690414</v>
      </c>
      <c r="AY944">
        <v>1</v>
      </c>
      <c r="AZ944">
        <v>2048</v>
      </c>
      <c r="BA944">
        <v>885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Y944*Source!I431</f>
        <v>0.06</v>
      </c>
      <c r="CY944">
        <f>AD944</f>
        <v>0</v>
      </c>
      <c r="CZ944">
        <f>AH944</f>
        <v>0</v>
      </c>
      <c r="DA944">
        <f>AL944</f>
        <v>1</v>
      </c>
      <c r="DB944">
        <v>0</v>
      </c>
    </row>
    <row r="945" spans="1:106" x14ac:dyDescent="0.2">
      <c r="A945">
        <f>ROW(Source!A431)</f>
        <v>431</v>
      </c>
      <c r="B945">
        <v>16688586</v>
      </c>
      <c r="C945">
        <v>16690392</v>
      </c>
      <c r="D945">
        <v>15247578</v>
      </c>
      <c r="E945">
        <v>1</v>
      </c>
      <c r="F945">
        <v>1</v>
      </c>
      <c r="G945">
        <v>1</v>
      </c>
      <c r="H945">
        <v>2</v>
      </c>
      <c r="I945" t="s">
        <v>1157</v>
      </c>
      <c r="J945" t="s">
        <v>1158</v>
      </c>
      <c r="K945" t="s">
        <v>1159</v>
      </c>
      <c r="L945">
        <v>1368</v>
      </c>
      <c r="N945">
        <v>1011</v>
      </c>
      <c r="O945" t="s">
        <v>1096</v>
      </c>
      <c r="P945" t="s">
        <v>1096</v>
      </c>
      <c r="Q945">
        <v>1</v>
      </c>
      <c r="W945">
        <v>0</v>
      </c>
      <c r="X945">
        <v>-1460065968</v>
      </c>
      <c r="Y945">
        <v>0.1</v>
      </c>
      <c r="AA945">
        <v>0</v>
      </c>
      <c r="AB945">
        <v>616.03</v>
      </c>
      <c r="AC945">
        <v>13.5</v>
      </c>
      <c r="AD945">
        <v>0</v>
      </c>
      <c r="AE945">
        <v>0</v>
      </c>
      <c r="AF945">
        <v>86.4</v>
      </c>
      <c r="AG945">
        <v>13.5</v>
      </c>
      <c r="AH945">
        <v>0</v>
      </c>
      <c r="AI945">
        <v>1</v>
      </c>
      <c r="AJ945">
        <v>7.13</v>
      </c>
      <c r="AK945">
        <v>1</v>
      </c>
      <c r="AL945">
        <v>1</v>
      </c>
      <c r="AN945">
        <v>0</v>
      </c>
      <c r="AO945">
        <v>1</v>
      </c>
      <c r="AP945">
        <v>1</v>
      </c>
      <c r="AQ945">
        <v>0</v>
      </c>
      <c r="AR945">
        <v>0</v>
      </c>
      <c r="AS945" t="s">
        <v>6</v>
      </c>
      <c r="AT945">
        <v>0.08</v>
      </c>
      <c r="AU945" t="s">
        <v>96</v>
      </c>
      <c r="AV945">
        <v>0</v>
      </c>
      <c r="AW945">
        <v>2</v>
      </c>
      <c r="AX945">
        <v>16690415</v>
      </c>
      <c r="AY945">
        <v>1</v>
      </c>
      <c r="AZ945">
        <v>0</v>
      </c>
      <c r="BA945">
        <v>886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Y945*Source!I431</f>
        <v>1.2E-2</v>
      </c>
      <c r="CY945">
        <f>AB945</f>
        <v>616.03</v>
      </c>
      <c r="CZ945">
        <f>AF945</f>
        <v>86.4</v>
      </c>
      <c r="DA945">
        <f>AJ945</f>
        <v>7.13</v>
      </c>
      <c r="DB945">
        <v>0</v>
      </c>
    </row>
    <row r="946" spans="1:106" x14ac:dyDescent="0.2">
      <c r="A946">
        <f>ROW(Source!A431)</f>
        <v>431</v>
      </c>
      <c r="B946">
        <v>16688586</v>
      </c>
      <c r="C946">
        <v>16690392</v>
      </c>
      <c r="D946">
        <v>15247680</v>
      </c>
      <c r="E946">
        <v>1</v>
      </c>
      <c r="F946">
        <v>1</v>
      </c>
      <c r="G946">
        <v>1</v>
      </c>
      <c r="H946">
        <v>2</v>
      </c>
      <c r="I946" t="s">
        <v>1287</v>
      </c>
      <c r="J946" t="s">
        <v>1288</v>
      </c>
      <c r="K946" t="s">
        <v>1289</v>
      </c>
      <c r="L946">
        <v>1368</v>
      </c>
      <c r="N946">
        <v>1011</v>
      </c>
      <c r="O946" t="s">
        <v>1096</v>
      </c>
      <c r="P946" t="s">
        <v>1096</v>
      </c>
      <c r="Q946">
        <v>1</v>
      </c>
      <c r="W946">
        <v>0</v>
      </c>
      <c r="X946">
        <v>-1718674368</v>
      </c>
      <c r="Y946">
        <v>8.7500000000000008E-2</v>
      </c>
      <c r="AA946">
        <v>0</v>
      </c>
      <c r="AB946">
        <v>798.49</v>
      </c>
      <c r="AC946">
        <v>13.5</v>
      </c>
      <c r="AD946">
        <v>0</v>
      </c>
      <c r="AE946">
        <v>0</v>
      </c>
      <c r="AF946">
        <v>111.99</v>
      </c>
      <c r="AG946">
        <v>13.5</v>
      </c>
      <c r="AH946">
        <v>0</v>
      </c>
      <c r="AI946">
        <v>1</v>
      </c>
      <c r="AJ946">
        <v>7.13</v>
      </c>
      <c r="AK946">
        <v>1</v>
      </c>
      <c r="AL946">
        <v>1</v>
      </c>
      <c r="AN946">
        <v>0</v>
      </c>
      <c r="AO946">
        <v>1</v>
      </c>
      <c r="AP946">
        <v>1</v>
      </c>
      <c r="AQ946">
        <v>0</v>
      </c>
      <c r="AR946">
        <v>0</v>
      </c>
      <c r="AS946" t="s">
        <v>6</v>
      </c>
      <c r="AT946">
        <v>7.0000000000000007E-2</v>
      </c>
      <c r="AU946" t="s">
        <v>96</v>
      </c>
      <c r="AV946">
        <v>0</v>
      </c>
      <c r="AW946">
        <v>2</v>
      </c>
      <c r="AX946">
        <v>16690416</v>
      </c>
      <c r="AY946">
        <v>1</v>
      </c>
      <c r="AZ946">
        <v>0</v>
      </c>
      <c r="BA946">
        <v>887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Y946*Source!I431</f>
        <v>1.0500000000000001E-2</v>
      </c>
      <c r="CY946">
        <f>AB946</f>
        <v>798.49</v>
      </c>
      <c r="CZ946">
        <f>AF946</f>
        <v>111.99</v>
      </c>
      <c r="DA946">
        <f>AJ946</f>
        <v>7.13</v>
      </c>
      <c r="DB946">
        <v>0</v>
      </c>
    </row>
    <row r="947" spans="1:106" x14ac:dyDescent="0.2">
      <c r="A947">
        <f>ROW(Source!A431)</f>
        <v>431</v>
      </c>
      <c r="B947">
        <v>16688586</v>
      </c>
      <c r="C947">
        <v>16690392</v>
      </c>
      <c r="D947">
        <v>15249073</v>
      </c>
      <c r="E947">
        <v>1</v>
      </c>
      <c r="F947">
        <v>1</v>
      </c>
      <c r="G947">
        <v>1</v>
      </c>
      <c r="H947">
        <v>2</v>
      </c>
      <c r="I947" t="s">
        <v>1099</v>
      </c>
      <c r="J947" t="s">
        <v>1100</v>
      </c>
      <c r="K947" t="s">
        <v>1101</v>
      </c>
      <c r="L947">
        <v>1368</v>
      </c>
      <c r="N947">
        <v>1011</v>
      </c>
      <c r="O947" t="s">
        <v>1096</v>
      </c>
      <c r="P947" t="s">
        <v>1096</v>
      </c>
      <c r="Q947">
        <v>1</v>
      </c>
      <c r="W947">
        <v>0</v>
      </c>
      <c r="X947">
        <v>1372534845</v>
      </c>
      <c r="Y947">
        <v>0.4375</v>
      </c>
      <c r="AA947">
        <v>0</v>
      </c>
      <c r="AB947">
        <v>468.51</v>
      </c>
      <c r="AC947">
        <v>11.6</v>
      </c>
      <c r="AD947">
        <v>0</v>
      </c>
      <c r="AE947">
        <v>0</v>
      </c>
      <c r="AF947">
        <v>65.709999999999994</v>
      </c>
      <c r="AG947">
        <v>11.6</v>
      </c>
      <c r="AH947">
        <v>0</v>
      </c>
      <c r="AI947">
        <v>1</v>
      </c>
      <c r="AJ947">
        <v>7.13</v>
      </c>
      <c r="AK947">
        <v>1</v>
      </c>
      <c r="AL947">
        <v>1</v>
      </c>
      <c r="AN947">
        <v>0</v>
      </c>
      <c r="AO947">
        <v>1</v>
      </c>
      <c r="AP947">
        <v>1</v>
      </c>
      <c r="AQ947">
        <v>0</v>
      </c>
      <c r="AR947">
        <v>0</v>
      </c>
      <c r="AS947" t="s">
        <v>6</v>
      </c>
      <c r="AT947">
        <v>0.35</v>
      </c>
      <c r="AU947" t="s">
        <v>96</v>
      </c>
      <c r="AV947">
        <v>0</v>
      </c>
      <c r="AW947">
        <v>2</v>
      </c>
      <c r="AX947">
        <v>16690417</v>
      </c>
      <c r="AY947">
        <v>1</v>
      </c>
      <c r="AZ947">
        <v>0</v>
      </c>
      <c r="BA947">
        <v>888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Y947*Source!I431</f>
        <v>5.2499999999999998E-2</v>
      </c>
      <c r="CY947">
        <f>AB947</f>
        <v>468.51</v>
      </c>
      <c r="CZ947">
        <f>AF947</f>
        <v>65.709999999999994</v>
      </c>
      <c r="DA947">
        <f>AJ947</f>
        <v>7.13</v>
      </c>
      <c r="DB947">
        <v>0</v>
      </c>
    </row>
    <row r="948" spans="1:106" x14ac:dyDescent="0.2">
      <c r="A948">
        <f>ROW(Source!A431)</f>
        <v>431</v>
      </c>
      <c r="B948">
        <v>16688586</v>
      </c>
      <c r="C948">
        <v>16690392</v>
      </c>
      <c r="D948">
        <v>15249308</v>
      </c>
      <c r="E948">
        <v>1</v>
      </c>
      <c r="F948">
        <v>1</v>
      </c>
      <c r="G948">
        <v>1</v>
      </c>
      <c r="H948">
        <v>2</v>
      </c>
      <c r="I948" t="s">
        <v>1375</v>
      </c>
      <c r="J948" t="s">
        <v>1376</v>
      </c>
      <c r="K948" t="s">
        <v>1377</v>
      </c>
      <c r="L948">
        <v>1368</v>
      </c>
      <c r="N948">
        <v>1011</v>
      </c>
      <c r="O948" t="s">
        <v>1096</v>
      </c>
      <c r="P948" t="s">
        <v>1096</v>
      </c>
      <c r="Q948">
        <v>1</v>
      </c>
      <c r="W948">
        <v>0</v>
      </c>
      <c r="X948">
        <v>792402865</v>
      </c>
      <c r="Y948">
        <v>1.4375</v>
      </c>
      <c r="AA948">
        <v>0</v>
      </c>
      <c r="AB948">
        <v>8.56</v>
      </c>
      <c r="AC948">
        <v>0</v>
      </c>
      <c r="AD948">
        <v>0</v>
      </c>
      <c r="AE948">
        <v>0</v>
      </c>
      <c r="AF948">
        <v>1.2</v>
      </c>
      <c r="AG948">
        <v>0</v>
      </c>
      <c r="AH948">
        <v>0</v>
      </c>
      <c r="AI948">
        <v>1</v>
      </c>
      <c r="AJ948">
        <v>7.13</v>
      </c>
      <c r="AK948">
        <v>1</v>
      </c>
      <c r="AL948">
        <v>1</v>
      </c>
      <c r="AN948">
        <v>0</v>
      </c>
      <c r="AO948">
        <v>1</v>
      </c>
      <c r="AP948">
        <v>1</v>
      </c>
      <c r="AQ948">
        <v>0</v>
      </c>
      <c r="AR948">
        <v>0</v>
      </c>
      <c r="AS948" t="s">
        <v>6</v>
      </c>
      <c r="AT948">
        <v>1.1499999999999999</v>
      </c>
      <c r="AU948" t="s">
        <v>96</v>
      </c>
      <c r="AV948">
        <v>0</v>
      </c>
      <c r="AW948">
        <v>2</v>
      </c>
      <c r="AX948">
        <v>16690418</v>
      </c>
      <c r="AY948">
        <v>1</v>
      </c>
      <c r="AZ948">
        <v>0</v>
      </c>
      <c r="BA948">
        <v>889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Y948*Source!I431</f>
        <v>0.17249999999999999</v>
      </c>
      <c r="CY948">
        <f>AB948</f>
        <v>8.56</v>
      </c>
      <c r="CZ948">
        <f>AF948</f>
        <v>1.2</v>
      </c>
      <c r="DA948">
        <f>AJ948</f>
        <v>7.13</v>
      </c>
      <c r="DB948">
        <v>0</v>
      </c>
    </row>
    <row r="949" spans="1:106" x14ac:dyDescent="0.2">
      <c r="A949">
        <f>ROW(Source!A431)</f>
        <v>431</v>
      </c>
      <c r="B949">
        <v>16688586</v>
      </c>
      <c r="C949">
        <v>16690392</v>
      </c>
      <c r="D949">
        <v>15165635</v>
      </c>
      <c r="E949">
        <v>1</v>
      </c>
      <c r="F949">
        <v>1</v>
      </c>
      <c r="G949">
        <v>1</v>
      </c>
      <c r="H949">
        <v>3</v>
      </c>
      <c r="I949" t="s">
        <v>1384</v>
      </c>
      <c r="J949" t="s">
        <v>1385</v>
      </c>
      <c r="K949" t="s">
        <v>1386</v>
      </c>
      <c r="L949">
        <v>1348</v>
      </c>
      <c r="N949">
        <v>1009</v>
      </c>
      <c r="O949" t="s">
        <v>86</v>
      </c>
      <c r="P949" t="s">
        <v>86</v>
      </c>
      <c r="Q949">
        <v>1000</v>
      </c>
      <c r="W949">
        <v>0</v>
      </c>
      <c r="X949">
        <v>993149205</v>
      </c>
      <c r="Y949">
        <v>1.2999999999999999E-4</v>
      </c>
      <c r="AA949">
        <v>234077.9</v>
      </c>
      <c r="AB949">
        <v>0</v>
      </c>
      <c r="AC949">
        <v>0</v>
      </c>
      <c r="AD949">
        <v>0</v>
      </c>
      <c r="AE949">
        <v>32830</v>
      </c>
      <c r="AF949">
        <v>0</v>
      </c>
      <c r="AG949">
        <v>0</v>
      </c>
      <c r="AH949">
        <v>0</v>
      </c>
      <c r="AI949">
        <v>7.13</v>
      </c>
      <c r="AJ949">
        <v>1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6</v>
      </c>
      <c r="AT949">
        <v>1.2999999999999999E-4</v>
      </c>
      <c r="AU949" t="s">
        <v>6</v>
      </c>
      <c r="AV949">
        <v>0</v>
      </c>
      <c r="AW949">
        <v>2</v>
      </c>
      <c r="AX949">
        <v>16690419</v>
      </c>
      <c r="AY949">
        <v>1</v>
      </c>
      <c r="AZ949">
        <v>0</v>
      </c>
      <c r="BA949">
        <v>890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Y949*Source!I431</f>
        <v>1.56E-5</v>
      </c>
      <c r="CY949">
        <f t="shared" ref="CY949:CY958" si="102">AA949</f>
        <v>234077.9</v>
      </c>
      <c r="CZ949">
        <f t="shared" ref="CZ949:CZ958" si="103">AE949</f>
        <v>32830</v>
      </c>
      <c r="DA949">
        <f t="shared" ref="DA949:DA958" si="104">AI949</f>
        <v>7.13</v>
      </c>
      <c r="DB949">
        <v>0</v>
      </c>
    </row>
    <row r="950" spans="1:106" x14ac:dyDescent="0.2">
      <c r="A950">
        <f>ROW(Source!A431)</f>
        <v>431</v>
      </c>
      <c r="B950">
        <v>16688586</v>
      </c>
      <c r="C950">
        <v>16690392</v>
      </c>
      <c r="D950">
        <v>15165653</v>
      </c>
      <c r="E950">
        <v>1</v>
      </c>
      <c r="F950">
        <v>1</v>
      </c>
      <c r="G950">
        <v>1</v>
      </c>
      <c r="H950">
        <v>3</v>
      </c>
      <c r="I950" t="s">
        <v>1381</v>
      </c>
      <c r="J950" t="s">
        <v>1382</v>
      </c>
      <c r="K950" t="s">
        <v>1383</v>
      </c>
      <c r="L950">
        <v>1339</v>
      </c>
      <c r="N950">
        <v>1007</v>
      </c>
      <c r="O950" t="s">
        <v>199</v>
      </c>
      <c r="P950" t="s">
        <v>199</v>
      </c>
      <c r="Q950">
        <v>1</v>
      </c>
      <c r="W950">
        <v>0</v>
      </c>
      <c r="X950">
        <v>1262771840</v>
      </c>
      <c r="Y950">
        <v>0.28100000000000003</v>
      </c>
      <c r="AA950">
        <v>44.35</v>
      </c>
      <c r="AB950">
        <v>0</v>
      </c>
      <c r="AC950">
        <v>0</v>
      </c>
      <c r="AD950">
        <v>0</v>
      </c>
      <c r="AE950">
        <v>6.22</v>
      </c>
      <c r="AF950">
        <v>0</v>
      </c>
      <c r="AG950">
        <v>0</v>
      </c>
      <c r="AH950">
        <v>0</v>
      </c>
      <c r="AI950">
        <v>7.13</v>
      </c>
      <c r="AJ950">
        <v>1</v>
      </c>
      <c r="AK950">
        <v>1</v>
      </c>
      <c r="AL950">
        <v>1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6</v>
      </c>
      <c r="AT950">
        <v>0.28100000000000003</v>
      </c>
      <c r="AU950" t="s">
        <v>6</v>
      </c>
      <c r="AV950">
        <v>0</v>
      </c>
      <c r="AW950">
        <v>2</v>
      </c>
      <c r="AX950">
        <v>16690420</v>
      </c>
      <c r="AY950">
        <v>1</v>
      </c>
      <c r="AZ950">
        <v>0</v>
      </c>
      <c r="BA950">
        <v>891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Y950*Source!I431</f>
        <v>3.372E-2</v>
      </c>
      <c r="CY950">
        <f t="shared" si="102"/>
        <v>44.35</v>
      </c>
      <c r="CZ950">
        <f t="shared" si="103"/>
        <v>6.22</v>
      </c>
      <c r="DA950">
        <f t="shared" si="104"/>
        <v>7.13</v>
      </c>
      <c r="DB950">
        <v>0</v>
      </c>
    </row>
    <row r="951" spans="1:106" x14ac:dyDescent="0.2">
      <c r="A951">
        <f>ROW(Source!A431)</f>
        <v>431</v>
      </c>
      <c r="B951">
        <v>16688586</v>
      </c>
      <c r="C951">
        <v>16690392</v>
      </c>
      <c r="D951">
        <v>15167286</v>
      </c>
      <c r="E951">
        <v>1</v>
      </c>
      <c r="F951">
        <v>1</v>
      </c>
      <c r="G951">
        <v>1</v>
      </c>
      <c r="H951">
        <v>3</v>
      </c>
      <c r="I951" t="s">
        <v>1184</v>
      </c>
      <c r="J951" t="s">
        <v>1185</v>
      </c>
      <c r="K951" t="s">
        <v>1186</v>
      </c>
      <c r="L951">
        <v>1339</v>
      </c>
      <c r="N951">
        <v>1007</v>
      </c>
      <c r="O951" t="s">
        <v>199</v>
      </c>
      <c r="P951" t="s">
        <v>199</v>
      </c>
      <c r="Q951">
        <v>1</v>
      </c>
      <c r="W951">
        <v>0</v>
      </c>
      <c r="X951">
        <v>-1660354250</v>
      </c>
      <c r="Y951">
        <v>0.44</v>
      </c>
      <c r="AA951">
        <v>17.399999999999999</v>
      </c>
      <c r="AB951">
        <v>0</v>
      </c>
      <c r="AC951">
        <v>0</v>
      </c>
      <c r="AD951">
        <v>0</v>
      </c>
      <c r="AE951">
        <v>2.44</v>
      </c>
      <c r="AF951">
        <v>0</v>
      </c>
      <c r="AG951">
        <v>0</v>
      </c>
      <c r="AH951">
        <v>0</v>
      </c>
      <c r="AI951">
        <v>7.13</v>
      </c>
      <c r="AJ951">
        <v>1</v>
      </c>
      <c r="AK951">
        <v>1</v>
      </c>
      <c r="AL951">
        <v>1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6</v>
      </c>
      <c r="AT951">
        <v>0.44</v>
      </c>
      <c r="AU951" t="s">
        <v>6</v>
      </c>
      <c r="AV951">
        <v>0</v>
      </c>
      <c r="AW951">
        <v>2</v>
      </c>
      <c r="AX951">
        <v>16690421</v>
      </c>
      <c r="AY951">
        <v>1</v>
      </c>
      <c r="AZ951">
        <v>0</v>
      </c>
      <c r="BA951">
        <v>892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Y951*Source!I431</f>
        <v>5.28E-2</v>
      </c>
      <c r="CY951">
        <f t="shared" si="102"/>
        <v>17.399999999999999</v>
      </c>
      <c r="CZ951">
        <f t="shared" si="103"/>
        <v>2.44</v>
      </c>
      <c r="DA951">
        <f t="shared" si="104"/>
        <v>7.13</v>
      </c>
      <c r="DB951">
        <v>0</v>
      </c>
    </row>
    <row r="952" spans="1:106" x14ac:dyDescent="0.2">
      <c r="A952">
        <f>ROW(Source!A431)</f>
        <v>431</v>
      </c>
      <c r="B952">
        <v>16688586</v>
      </c>
      <c r="C952">
        <v>16690392</v>
      </c>
      <c r="D952">
        <v>15167963</v>
      </c>
      <c r="E952">
        <v>1</v>
      </c>
      <c r="F952">
        <v>1</v>
      </c>
      <c r="G952">
        <v>1</v>
      </c>
      <c r="H952">
        <v>3</v>
      </c>
      <c r="I952" t="s">
        <v>1387</v>
      </c>
      <c r="J952" t="s">
        <v>1388</v>
      </c>
      <c r="K952" t="s">
        <v>1389</v>
      </c>
      <c r="L952">
        <v>1346</v>
      </c>
      <c r="N952">
        <v>1009</v>
      </c>
      <c r="O952" t="s">
        <v>90</v>
      </c>
      <c r="P952" t="s">
        <v>90</v>
      </c>
      <c r="Q952">
        <v>1</v>
      </c>
      <c r="W952">
        <v>0</v>
      </c>
      <c r="X952">
        <v>-490687590</v>
      </c>
      <c r="Y952">
        <v>0.06</v>
      </c>
      <c r="AA952">
        <v>265.88</v>
      </c>
      <c r="AB952">
        <v>0</v>
      </c>
      <c r="AC952">
        <v>0</v>
      </c>
      <c r="AD952">
        <v>0</v>
      </c>
      <c r="AE952">
        <v>37.29</v>
      </c>
      <c r="AF952">
        <v>0</v>
      </c>
      <c r="AG952">
        <v>0</v>
      </c>
      <c r="AH952">
        <v>0</v>
      </c>
      <c r="AI952">
        <v>7.13</v>
      </c>
      <c r="AJ952">
        <v>1</v>
      </c>
      <c r="AK952">
        <v>1</v>
      </c>
      <c r="AL952">
        <v>1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6</v>
      </c>
      <c r="AT952">
        <v>0.06</v>
      </c>
      <c r="AU952" t="s">
        <v>6</v>
      </c>
      <c r="AV952">
        <v>0</v>
      </c>
      <c r="AW952">
        <v>2</v>
      </c>
      <c r="AX952">
        <v>16690422</v>
      </c>
      <c r="AY952">
        <v>1</v>
      </c>
      <c r="AZ952">
        <v>0</v>
      </c>
      <c r="BA952">
        <v>893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Y952*Source!I431</f>
        <v>7.1999999999999998E-3</v>
      </c>
      <c r="CY952">
        <f t="shared" si="102"/>
        <v>265.88</v>
      </c>
      <c r="CZ952">
        <f t="shared" si="103"/>
        <v>37.29</v>
      </c>
      <c r="DA952">
        <f t="shared" si="104"/>
        <v>7.13</v>
      </c>
      <c r="DB952">
        <v>0</v>
      </c>
    </row>
    <row r="953" spans="1:106" x14ac:dyDescent="0.2">
      <c r="A953">
        <f>ROW(Source!A431)</f>
        <v>431</v>
      </c>
      <c r="B953">
        <v>16688586</v>
      </c>
      <c r="C953">
        <v>16690392</v>
      </c>
      <c r="D953">
        <v>15168695</v>
      </c>
      <c r="E953">
        <v>1</v>
      </c>
      <c r="F953">
        <v>1</v>
      </c>
      <c r="G953">
        <v>1</v>
      </c>
      <c r="H953">
        <v>3</v>
      </c>
      <c r="I953" t="s">
        <v>1390</v>
      </c>
      <c r="J953" t="s">
        <v>1391</v>
      </c>
      <c r="K953" t="s">
        <v>1392</v>
      </c>
      <c r="L953">
        <v>1348</v>
      </c>
      <c r="N953">
        <v>1009</v>
      </c>
      <c r="O953" t="s">
        <v>86</v>
      </c>
      <c r="P953" t="s">
        <v>86</v>
      </c>
      <c r="Q953">
        <v>1000</v>
      </c>
      <c r="W953">
        <v>0</v>
      </c>
      <c r="X953">
        <v>-531507062</v>
      </c>
      <c r="Y953">
        <v>1.7000000000000001E-4</v>
      </c>
      <c r="AA953">
        <v>96682.8</v>
      </c>
      <c r="AB953">
        <v>0</v>
      </c>
      <c r="AC953">
        <v>0</v>
      </c>
      <c r="AD953">
        <v>0</v>
      </c>
      <c r="AE953">
        <v>13560</v>
      </c>
      <c r="AF953">
        <v>0</v>
      </c>
      <c r="AG953">
        <v>0</v>
      </c>
      <c r="AH953">
        <v>0</v>
      </c>
      <c r="AI953">
        <v>7.13</v>
      </c>
      <c r="AJ953">
        <v>1</v>
      </c>
      <c r="AK953">
        <v>1</v>
      </c>
      <c r="AL953">
        <v>1</v>
      </c>
      <c r="AN953">
        <v>0</v>
      </c>
      <c r="AO953">
        <v>1</v>
      </c>
      <c r="AP953">
        <v>0</v>
      </c>
      <c r="AQ953">
        <v>0</v>
      </c>
      <c r="AR953">
        <v>0</v>
      </c>
      <c r="AS953" t="s">
        <v>6</v>
      </c>
      <c r="AT953">
        <v>1.7000000000000001E-4</v>
      </c>
      <c r="AU953" t="s">
        <v>6</v>
      </c>
      <c r="AV953">
        <v>0</v>
      </c>
      <c r="AW953">
        <v>2</v>
      </c>
      <c r="AX953">
        <v>16690423</v>
      </c>
      <c r="AY953">
        <v>1</v>
      </c>
      <c r="AZ953">
        <v>0</v>
      </c>
      <c r="BA953">
        <v>894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Y953*Source!I431</f>
        <v>2.0400000000000001E-5</v>
      </c>
      <c r="CY953">
        <f t="shared" si="102"/>
        <v>96682.8</v>
      </c>
      <c r="CZ953">
        <f t="shared" si="103"/>
        <v>13560</v>
      </c>
      <c r="DA953">
        <f t="shared" si="104"/>
        <v>7.13</v>
      </c>
      <c r="DB953">
        <v>0</v>
      </c>
    </row>
    <row r="954" spans="1:106" x14ac:dyDescent="0.2">
      <c r="A954">
        <f>ROW(Source!A431)</f>
        <v>431</v>
      </c>
      <c r="B954">
        <v>16688586</v>
      </c>
      <c r="C954">
        <v>16690392</v>
      </c>
      <c r="D954">
        <v>15172018</v>
      </c>
      <c r="E954">
        <v>1</v>
      </c>
      <c r="F954">
        <v>1</v>
      </c>
      <c r="G954">
        <v>1</v>
      </c>
      <c r="H954">
        <v>3</v>
      </c>
      <c r="I954" t="s">
        <v>1393</v>
      </c>
      <c r="J954" t="s">
        <v>1394</v>
      </c>
      <c r="K954" t="s">
        <v>1395</v>
      </c>
      <c r="L954">
        <v>1346</v>
      </c>
      <c r="N954">
        <v>1009</v>
      </c>
      <c r="O954" t="s">
        <v>90</v>
      </c>
      <c r="P954" t="s">
        <v>90</v>
      </c>
      <c r="Q954">
        <v>1</v>
      </c>
      <c r="W954">
        <v>0</v>
      </c>
      <c r="X954">
        <v>450790165</v>
      </c>
      <c r="Y954">
        <v>1.6000000000000001E-3</v>
      </c>
      <c r="AA954">
        <v>15.33</v>
      </c>
      <c r="AB954">
        <v>0</v>
      </c>
      <c r="AC954">
        <v>0</v>
      </c>
      <c r="AD954">
        <v>0</v>
      </c>
      <c r="AE954">
        <v>2.15</v>
      </c>
      <c r="AF954">
        <v>0</v>
      </c>
      <c r="AG954">
        <v>0</v>
      </c>
      <c r="AH954">
        <v>0</v>
      </c>
      <c r="AI954">
        <v>7.13</v>
      </c>
      <c r="AJ954">
        <v>1</v>
      </c>
      <c r="AK954">
        <v>1</v>
      </c>
      <c r="AL954">
        <v>1</v>
      </c>
      <c r="AN954">
        <v>0</v>
      </c>
      <c r="AO954">
        <v>1</v>
      </c>
      <c r="AP954">
        <v>0</v>
      </c>
      <c r="AQ954">
        <v>0</v>
      </c>
      <c r="AR954">
        <v>0</v>
      </c>
      <c r="AS954" t="s">
        <v>6</v>
      </c>
      <c r="AT954">
        <v>1.6000000000000001E-3</v>
      </c>
      <c r="AU954" t="s">
        <v>6</v>
      </c>
      <c r="AV954">
        <v>0</v>
      </c>
      <c r="AW954">
        <v>2</v>
      </c>
      <c r="AX954">
        <v>16690424</v>
      </c>
      <c r="AY954">
        <v>1</v>
      </c>
      <c r="AZ954">
        <v>0</v>
      </c>
      <c r="BA954">
        <v>895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Y954*Source!I431</f>
        <v>1.92E-4</v>
      </c>
      <c r="CY954">
        <f t="shared" si="102"/>
        <v>15.33</v>
      </c>
      <c r="CZ954">
        <f t="shared" si="103"/>
        <v>2.15</v>
      </c>
      <c r="DA954">
        <f t="shared" si="104"/>
        <v>7.13</v>
      </c>
      <c r="DB954">
        <v>0</v>
      </c>
    </row>
    <row r="955" spans="1:106" x14ac:dyDescent="0.2">
      <c r="A955">
        <f>ROW(Source!A431)</f>
        <v>431</v>
      </c>
      <c r="B955">
        <v>16688586</v>
      </c>
      <c r="C955">
        <v>16690392</v>
      </c>
      <c r="D955">
        <v>15203740</v>
      </c>
      <c r="E955">
        <v>1</v>
      </c>
      <c r="F955">
        <v>1</v>
      </c>
      <c r="G955">
        <v>1</v>
      </c>
      <c r="H955">
        <v>3</v>
      </c>
      <c r="I955" t="s">
        <v>1396</v>
      </c>
      <c r="J955" t="s">
        <v>1397</v>
      </c>
      <c r="K955" t="s">
        <v>1398</v>
      </c>
      <c r="L955">
        <v>1348</v>
      </c>
      <c r="N955">
        <v>1009</v>
      </c>
      <c r="O955" t="s">
        <v>86</v>
      </c>
      <c r="P955" t="s">
        <v>86</v>
      </c>
      <c r="Q955">
        <v>1000</v>
      </c>
      <c r="W955">
        <v>0</v>
      </c>
      <c r="X955">
        <v>570223526</v>
      </c>
      <c r="Y955">
        <v>4.4000000000000002E-4</v>
      </c>
      <c r="AA955">
        <v>107798.47</v>
      </c>
      <c r="AB955">
        <v>0</v>
      </c>
      <c r="AC955">
        <v>0</v>
      </c>
      <c r="AD955">
        <v>0</v>
      </c>
      <c r="AE955">
        <v>15119</v>
      </c>
      <c r="AF955">
        <v>0</v>
      </c>
      <c r="AG955">
        <v>0</v>
      </c>
      <c r="AH955">
        <v>0</v>
      </c>
      <c r="AI955">
        <v>7.13</v>
      </c>
      <c r="AJ955">
        <v>1</v>
      </c>
      <c r="AK955">
        <v>1</v>
      </c>
      <c r="AL955">
        <v>1</v>
      </c>
      <c r="AN955">
        <v>0</v>
      </c>
      <c r="AO955">
        <v>1</v>
      </c>
      <c r="AP955">
        <v>0</v>
      </c>
      <c r="AQ955">
        <v>0</v>
      </c>
      <c r="AR955">
        <v>0</v>
      </c>
      <c r="AS955" t="s">
        <v>6</v>
      </c>
      <c r="AT955">
        <v>4.4000000000000002E-4</v>
      </c>
      <c r="AU955" t="s">
        <v>6</v>
      </c>
      <c r="AV955">
        <v>0</v>
      </c>
      <c r="AW955">
        <v>2</v>
      </c>
      <c r="AX955">
        <v>16690425</v>
      </c>
      <c r="AY955">
        <v>1</v>
      </c>
      <c r="AZ955">
        <v>0</v>
      </c>
      <c r="BA955">
        <v>896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Y955*Source!I431</f>
        <v>5.2800000000000003E-5</v>
      </c>
      <c r="CY955">
        <f t="shared" si="102"/>
        <v>107798.47</v>
      </c>
      <c r="CZ955">
        <f t="shared" si="103"/>
        <v>15119</v>
      </c>
      <c r="DA955">
        <f t="shared" si="104"/>
        <v>7.13</v>
      </c>
      <c r="DB955">
        <v>0</v>
      </c>
    </row>
    <row r="956" spans="1:106" x14ac:dyDescent="0.2">
      <c r="A956">
        <f>ROW(Source!A431)</f>
        <v>431</v>
      </c>
      <c r="B956">
        <v>16688586</v>
      </c>
      <c r="C956">
        <v>16690392</v>
      </c>
      <c r="D956">
        <v>15204468</v>
      </c>
      <c r="E956">
        <v>1</v>
      </c>
      <c r="F956">
        <v>1</v>
      </c>
      <c r="G956">
        <v>1</v>
      </c>
      <c r="H956">
        <v>3</v>
      </c>
      <c r="I956" t="s">
        <v>1399</v>
      </c>
      <c r="J956" t="s">
        <v>1400</v>
      </c>
      <c r="K956" t="s">
        <v>1401</v>
      </c>
      <c r="L956">
        <v>1348</v>
      </c>
      <c r="N956">
        <v>1009</v>
      </c>
      <c r="O956" t="s">
        <v>86</v>
      </c>
      <c r="P956" t="s">
        <v>86</v>
      </c>
      <c r="Q956">
        <v>1000</v>
      </c>
      <c r="W956">
        <v>0</v>
      </c>
      <c r="X956">
        <v>-909021926</v>
      </c>
      <c r="Y956">
        <v>5.2999999999999998E-4</v>
      </c>
      <c r="AA956">
        <v>120853.5</v>
      </c>
      <c r="AB956">
        <v>0</v>
      </c>
      <c r="AC956">
        <v>0</v>
      </c>
      <c r="AD956">
        <v>0</v>
      </c>
      <c r="AE956">
        <v>16950</v>
      </c>
      <c r="AF956">
        <v>0</v>
      </c>
      <c r="AG956">
        <v>0</v>
      </c>
      <c r="AH956">
        <v>0</v>
      </c>
      <c r="AI956">
        <v>7.13</v>
      </c>
      <c r="AJ956">
        <v>1</v>
      </c>
      <c r="AK956">
        <v>1</v>
      </c>
      <c r="AL956">
        <v>1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6</v>
      </c>
      <c r="AT956">
        <v>5.2999999999999998E-4</v>
      </c>
      <c r="AU956" t="s">
        <v>6</v>
      </c>
      <c r="AV956">
        <v>0</v>
      </c>
      <c r="AW956">
        <v>2</v>
      </c>
      <c r="AX956">
        <v>16690426</v>
      </c>
      <c r="AY956">
        <v>1</v>
      </c>
      <c r="AZ956">
        <v>0</v>
      </c>
      <c r="BA956">
        <v>897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Y956*Source!I431</f>
        <v>6.3600000000000001E-5</v>
      </c>
      <c r="CY956">
        <f t="shared" si="102"/>
        <v>120853.5</v>
      </c>
      <c r="CZ956">
        <f t="shared" si="103"/>
        <v>16950</v>
      </c>
      <c r="DA956">
        <f t="shared" si="104"/>
        <v>7.13</v>
      </c>
      <c r="DB956">
        <v>0</v>
      </c>
    </row>
    <row r="957" spans="1:106" x14ac:dyDescent="0.2">
      <c r="A957">
        <f>ROW(Source!A431)</f>
        <v>431</v>
      </c>
      <c r="B957">
        <v>16688586</v>
      </c>
      <c r="C957">
        <v>16690392</v>
      </c>
      <c r="D957">
        <v>15226717</v>
      </c>
      <c r="E957">
        <v>1</v>
      </c>
      <c r="F957">
        <v>1</v>
      </c>
      <c r="G957">
        <v>1</v>
      </c>
      <c r="H957">
        <v>3</v>
      </c>
      <c r="I957" t="s">
        <v>650</v>
      </c>
      <c r="J957" t="s">
        <v>652</v>
      </c>
      <c r="K957" t="s">
        <v>651</v>
      </c>
      <c r="L957">
        <v>1358</v>
      </c>
      <c r="N957">
        <v>1010</v>
      </c>
      <c r="O957" t="s">
        <v>538</v>
      </c>
      <c r="P957" t="s">
        <v>538</v>
      </c>
      <c r="Q957">
        <v>10</v>
      </c>
      <c r="W957">
        <v>0</v>
      </c>
      <c r="X957">
        <v>-1611190815</v>
      </c>
      <c r="Y957">
        <v>7.5</v>
      </c>
      <c r="AA957">
        <v>235.29</v>
      </c>
      <c r="AB957">
        <v>0</v>
      </c>
      <c r="AC957">
        <v>0</v>
      </c>
      <c r="AD957">
        <v>0</v>
      </c>
      <c r="AE957">
        <v>33</v>
      </c>
      <c r="AF957">
        <v>0</v>
      </c>
      <c r="AG957">
        <v>0</v>
      </c>
      <c r="AH957">
        <v>0</v>
      </c>
      <c r="AI957">
        <v>7.13</v>
      </c>
      <c r="AJ957">
        <v>1</v>
      </c>
      <c r="AK957">
        <v>1</v>
      </c>
      <c r="AL957">
        <v>1</v>
      </c>
      <c r="AN957">
        <v>0</v>
      </c>
      <c r="AO957">
        <v>0</v>
      </c>
      <c r="AP957">
        <v>0</v>
      </c>
      <c r="AQ957">
        <v>0</v>
      </c>
      <c r="AR957">
        <v>0</v>
      </c>
      <c r="AS957" t="s">
        <v>6</v>
      </c>
      <c r="AT957">
        <v>7.5</v>
      </c>
      <c r="AU957" t="s">
        <v>6</v>
      </c>
      <c r="AV957">
        <v>0</v>
      </c>
      <c r="AW957">
        <v>1</v>
      </c>
      <c r="AX957">
        <v>-1</v>
      </c>
      <c r="AY957">
        <v>0</v>
      </c>
      <c r="AZ957">
        <v>0</v>
      </c>
      <c r="BA957" t="s">
        <v>6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Y957*Source!I431</f>
        <v>0.89999999999999991</v>
      </c>
      <c r="CY957">
        <f t="shared" si="102"/>
        <v>235.29</v>
      </c>
      <c r="CZ957">
        <f t="shared" si="103"/>
        <v>33</v>
      </c>
      <c r="DA957">
        <f t="shared" si="104"/>
        <v>7.13</v>
      </c>
      <c r="DB957">
        <v>0</v>
      </c>
    </row>
    <row r="958" spans="1:106" x14ac:dyDescent="0.2">
      <c r="A958">
        <f>ROW(Source!A431)</f>
        <v>431</v>
      </c>
      <c r="B958">
        <v>16688586</v>
      </c>
      <c r="C958">
        <v>16690392</v>
      </c>
      <c r="D958">
        <v>15229104</v>
      </c>
      <c r="E958">
        <v>1</v>
      </c>
      <c r="F958">
        <v>1</v>
      </c>
      <c r="G958">
        <v>1</v>
      </c>
      <c r="H958">
        <v>3</v>
      </c>
      <c r="I958" t="s">
        <v>666</v>
      </c>
      <c r="J958" t="s">
        <v>668</v>
      </c>
      <c r="K958" t="s">
        <v>667</v>
      </c>
      <c r="L958">
        <v>1301</v>
      </c>
      <c r="N958">
        <v>1003</v>
      </c>
      <c r="O958" t="s">
        <v>143</v>
      </c>
      <c r="P958" t="s">
        <v>143</v>
      </c>
      <c r="Q958">
        <v>1</v>
      </c>
      <c r="W958">
        <v>0</v>
      </c>
      <c r="X958">
        <v>88197163</v>
      </c>
      <c r="Y958">
        <v>100</v>
      </c>
      <c r="AA958">
        <v>180.25</v>
      </c>
      <c r="AB958">
        <v>0</v>
      </c>
      <c r="AC958">
        <v>0</v>
      </c>
      <c r="AD958">
        <v>0</v>
      </c>
      <c r="AE958">
        <v>25.28</v>
      </c>
      <c r="AF958">
        <v>0</v>
      </c>
      <c r="AG958">
        <v>0</v>
      </c>
      <c r="AH958">
        <v>0</v>
      </c>
      <c r="AI958">
        <v>7.13</v>
      </c>
      <c r="AJ958">
        <v>1</v>
      </c>
      <c r="AK958">
        <v>1</v>
      </c>
      <c r="AL958">
        <v>1</v>
      </c>
      <c r="AN958">
        <v>0</v>
      </c>
      <c r="AO958">
        <v>0</v>
      </c>
      <c r="AP958">
        <v>0</v>
      </c>
      <c r="AQ958">
        <v>0</v>
      </c>
      <c r="AR958">
        <v>0</v>
      </c>
      <c r="AS958" t="s">
        <v>6</v>
      </c>
      <c r="AT958">
        <v>100</v>
      </c>
      <c r="AU958" t="s">
        <v>6</v>
      </c>
      <c r="AV958">
        <v>0</v>
      </c>
      <c r="AW958">
        <v>1</v>
      </c>
      <c r="AX958">
        <v>-1</v>
      </c>
      <c r="AY958">
        <v>0</v>
      </c>
      <c r="AZ958">
        <v>0</v>
      </c>
      <c r="BA958" t="s">
        <v>6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Y958*Source!I431</f>
        <v>12</v>
      </c>
      <c r="CY958">
        <f t="shared" si="102"/>
        <v>180.25</v>
      </c>
      <c r="CZ958">
        <f t="shared" si="103"/>
        <v>25.28</v>
      </c>
      <c r="DA958">
        <f t="shared" si="104"/>
        <v>7.13</v>
      </c>
      <c r="DB958">
        <v>0</v>
      </c>
    </row>
    <row r="959" spans="1:106" x14ac:dyDescent="0.2">
      <c r="A959">
        <f>ROW(Source!A436)</f>
        <v>436</v>
      </c>
      <c r="B959">
        <v>16688585</v>
      </c>
      <c r="C959">
        <v>16690437</v>
      </c>
      <c r="D959">
        <v>15430767</v>
      </c>
      <c r="E959">
        <v>1</v>
      </c>
      <c r="F959">
        <v>1</v>
      </c>
      <c r="G959">
        <v>1</v>
      </c>
      <c r="H959">
        <v>1</v>
      </c>
      <c r="I959" t="s">
        <v>1111</v>
      </c>
      <c r="J959" t="s">
        <v>6</v>
      </c>
      <c r="K959" t="s">
        <v>1112</v>
      </c>
      <c r="L959">
        <v>1191</v>
      </c>
      <c r="N959">
        <v>1013</v>
      </c>
      <c r="O959" t="s">
        <v>1090</v>
      </c>
      <c r="P959" t="s">
        <v>1090</v>
      </c>
      <c r="Q959">
        <v>1</v>
      </c>
      <c r="W959">
        <v>0</v>
      </c>
      <c r="X959">
        <v>-400197608</v>
      </c>
      <c r="Y959">
        <v>46.19</v>
      </c>
      <c r="AA959">
        <v>0</v>
      </c>
      <c r="AB959">
        <v>0</v>
      </c>
      <c r="AC959">
        <v>0</v>
      </c>
      <c r="AD959">
        <v>8.5299999999999994</v>
      </c>
      <c r="AE959">
        <v>0</v>
      </c>
      <c r="AF959">
        <v>0</v>
      </c>
      <c r="AG959">
        <v>0</v>
      </c>
      <c r="AH959">
        <v>8.5299999999999994</v>
      </c>
      <c r="AI959">
        <v>1</v>
      </c>
      <c r="AJ959">
        <v>1</v>
      </c>
      <c r="AK959">
        <v>1</v>
      </c>
      <c r="AL959">
        <v>1</v>
      </c>
      <c r="AN959">
        <v>0</v>
      </c>
      <c r="AO959">
        <v>1</v>
      </c>
      <c r="AP959">
        <v>0</v>
      </c>
      <c r="AQ959">
        <v>0</v>
      </c>
      <c r="AR959">
        <v>0</v>
      </c>
      <c r="AS959" t="s">
        <v>6</v>
      </c>
      <c r="AT959">
        <v>46.19</v>
      </c>
      <c r="AU959" t="s">
        <v>6</v>
      </c>
      <c r="AV959">
        <v>1</v>
      </c>
      <c r="AW959">
        <v>2</v>
      </c>
      <c r="AX959">
        <v>16690447</v>
      </c>
      <c r="AY959">
        <v>1</v>
      </c>
      <c r="AZ959">
        <v>0</v>
      </c>
      <c r="BA959">
        <v>901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Y959*Source!I436</f>
        <v>2.7713999999999999</v>
      </c>
      <c r="CY959">
        <f>AD959</f>
        <v>8.5299999999999994</v>
      </c>
      <c r="CZ959">
        <f>AH959</f>
        <v>8.5299999999999994</v>
      </c>
      <c r="DA959">
        <f>AL959</f>
        <v>1</v>
      </c>
      <c r="DB959">
        <v>0</v>
      </c>
    </row>
    <row r="960" spans="1:106" x14ac:dyDescent="0.2">
      <c r="A960">
        <f>ROW(Source!A436)</f>
        <v>436</v>
      </c>
      <c r="B960">
        <v>16688585</v>
      </c>
      <c r="C960">
        <v>16690437</v>
      </c>
      <c r="D960">
        <v>15430395</v>
      </c>
      <c r="E960">
        <v>1</v>
      </c>
      <c r="F960">
        <v>1</v>
      </c>
      <c r="G960">
        <v>1</v>
      </c>
      <c r="H960">
        <v>1</v>
      </c>
      <c r="I960" t="s">
        <v>1091</v>
      </c>
      <c r="J960" t="s">
        <v>6</v>
      </c>
      <c r="K960" t="s">
        <v>1092</v>
      </c>
      <c r="L960">
        <v>1191</v>
      </c>
      <c r="N960">
        <v>1013</v>
      </c>
      <c r="O960" t="s">
        <v>1090</v>
      </c>
      <c r="P960" t="s">
        <v>1090</v>
      </c>
      <c r="Q960">
        <v>1</v>
      </c>
      <c r="W960">
        <v>0</v>
      </c>
      <c r="X960">
        <v>-1417349443</v>
      </c>
      <c r="Y960">
        <v>0.01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1</v>
      </c>
      <c r="AJ960">
        <v>1</v>
      </c>
      <c r="AK960">
        <v>1</v>
      </c>
      <c r="AL960">
        <v>1</v>
      </c>
      <c r="AN960">
        <v>0</v>
      </c>
      <c r="AO960">
        <v>1</v>
      </c>
      <c r="AP960">
        <v>0</v>
      </c>
      <c r="AQ960">
        <v>0</v>
      </c>
      <c r="AR960">
        <v>0</v>
      </c>
      <c r="AS960" t="s">
        <v>6</v>
      </c>
      <c r="AT960">
        <v>0.01</v>
      </c>
      <c r="AU960" t="s">
        <v>6</v>
      </c>
      <c r="AV960">
        <v>2</v>
      </c>
      <c r="AW960">
        <v>2</v>
      </c>
      <c r="AX960">
        <v>16690448</v>
      </c>
      <c r="AY960">
        <v>1</v>
      </c>
      <c r="AZ960">
        <v>0</v>
      </c>
      <c r="BA960">
        <v>902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Y960*Source!I436</f>
        <v>5.9999999999999995E-4</v>
      </c>
      <c r="CY960">
        <f>AD960</f>
        <v>0</v>
      </c>
      <c r="CZ960">
        <f>AH960</f>
        <v>0</v>
      </c>
      <c r="DA960">
        <f>AL960</f>
        <v>1</v>
      </c>
      <c r="DB960">
        <v>0</v>
      </c>
    </row>
    <row r="961" spans="1:106" x14ac:dyDescent="0.2">
      <c r="A961">
        <f>ROW(Source!A436)</f>
        <v>436</v>
      </c>
      <c r="B961">
        <v>16688585</v>
      </c>
      <c r="C961">
        <v>16690437</v>
      </c>
      <c r="D961">
        <v>15247974</v>
      </c>
      <c r="E961">
        <v>1</v>
      </c>
      <c r="F961">
        <v>1</v>
      </c>
      <c r="G961">
        <v>1</v>
      </c>
      <c r="H961">
        <v>2</v>
      </c>
      <c r="I961" t="s">
        <v>1093</v>
      </c>
      <c r="J961" t="s">
        <v>1094</v>
      </c>
      <c r="K961" t="s">
        <v>1095</v>
      </c>
      <c r="L961">
        <v>1368</v>
      </c>
      <c r="N961">
        <v>1011</v>
      </c>
      <c r="O961" t="s">
        <v>1096</v>
      </c>
      <c r="P961" t="s">
        <v>1096</v>
      </c>
      <c r="Q961">
        <v>1</v>
      </c>
      <c r="W961">
        <v>0</v>
      </c>
      <c r="X961">
        <v>1188625873</v>
      </c>
      <c r="Y961">
        <v>0.01</v>
      </c>
      <c r="AA961">
        <v>0</v>
      </c>
      <c r="AB961">
        <v>31.26</v>
      </c>
      <c r="AC961">
        <v>13.5</v>
      </c>
      <c r="AD961">
        <v>0</v>
      </c>
      <c r="AE961">
        <v>0</v>
      </c>
      <c r="AF961">
        <v>31.26</v>
      </c>
      <c r="AG961">
        <v>13.5</v>
      </c>
      <c r="AH961">
        <v>0</v>
      </c>
      <c r="AI961">
        <v>1</v>
      </c>
      <c r="AJ961">
        <v>1</v>
      </c>
      <c r="AK961">
        <v>1</v>
      </c>
      <c r="AL961">
        <v>1</v>
      </c>
      <c r="AN961">
        <v>0</v>
      </c>
      <c r="AO961">
        <v>1</v>
      </c>
      <c r="AP961">
        <v>0</v>
      </c>
      <c r="AQ961">
        <v>0</v>
      </c>
      <c r="AR961">
        <v>0</v>
      </c>
      <c r="AS961" t="s">
        <v>6</v>
      </c>
      <c r="AT961">
        <v>0.01</v>
      </c>
      <c r="AU961" t="s">
        <v>6</v>
      </c>
      <c r="AV961">
        <v>0</v>
      </c>
      <c r="AW961">
        <v>2</v>
      </c>
      <c r="AX961">
        <v>16690449</v>
      </c>
      <c r="AY961">
        <v>1</v>
      </c>
      <c r="AZ961">
        <v>0</v>
      </c>
      <c r="BA961">
        <v>903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Y961*Source!I436</f>
        <v>5.9999999999999995E-4</v>
      </c>
      <c r="CY961">
        <f>AB961</f>
        <v>31.26</v>
      </c>
      <c r="CZ961">
        <f>AF961</f>
        <v>31.26</v>
      </c>
      <c r="DA961">
        <f>AJ961</f>
        <v>1</v>
      </c>
      <c r="DB961">
        <v>0</v>
      </c>
    </row>
    <row r="962" spans="1:106" x14ac:dyDescent="0.2">
      <c r="A962">
        <f>ROW(Source!A436)</f>
        <v>436</v>
      </c>
      <c r="B962">
        <v>16688585</v>
      </c>
      <c r="C962">
        <v>16690437</v>
      </c>
      <c r="D962">
        <v>15167286</v>
      </c>
      <c r="E962">
        <v>1</v>
      </c>
      <c r="F962">
        <v>1</v>
      </c>
      <c r="G962">
        <v>1</v>
      </c>
      <c r="H962">
        <v>3</v>
      </c>
      <c r="I962" t="s">
        <v>1184</v>
      </c>
      <c r="J962" t="s">
        <v>1185</v>
      </c>
      <c r="K962" t="s">
        <v>1186</v>
      </c>
      <c r="L962">
        <v>1339</v>
      </c>
      <c r="N962">
        <v>1007</v>
      </c>
      <c r="O962" t="s">
        <v>199</v>
      </c>
      <c r="P962" t="s">
        <v>199</v>
      </c>
      <c r="Q962">
        <v>1</v>
      </c>
      <c r="W962">
        <v>0</v>
      </c>
      <c r="X962">
        <v>-1660354250</v>
      </c>
      <c r="Y962">
        <v>0.02</v>
      </c>
      <c r="AA962">
        <v>2.44</v>
      </c>
      <c r="AB962">
        <v>0</v>
      </c>
      <c r="AC962">
        <v>0</v>
      </c>
      <c r="AD962">
        <v>0</v>
      </c>
      <c r="AE962">
        <v>2.44</v>
      </c>
      <c r="AF962">
        <v>0</v>
      </c>
      <c r="AG962">
        <v>0</v>
      </c>
      <c r="AH962">
        <v>0</v>
      </c>
      <c r="AI962">
        <v>1</v>
      </c>
      <c r="AJ962">
        <v>1</v>
      </c>
      <c r="AK962">
        <v>1</v>
      </c>
      <c r="AL962">
        <v>1</v>
      </c>
      <c r="AN962">
        <v>0</v>
      </c>
      <c r="AO962">
        <v>1</v>
      </c>
      <c r="AP962">
        <v>0</v>
      </c>
      <c r="AQ962">
        <v>0</v>
      </c>
      <c r="AR962">
        <v>0</v>
      </c>
      <c r="AS962" t="s">
        <v>6</v>
      </c>
      <c r="AT962">
        <v>0.02</v>
      </c>
      <c r="AU962" t="s">
        <v>6</v>
      </c>
      <c r="AV962">
        <v>0</v>
      </c>
      <c r="AW962">
        <v>2</v>
      </c>
      <c r="AX962">
        <v>16690450</v>
      </c>
      <c r="AY962">
        <v>1</v>
      </c>
      <c r="AZ962">
        <v>0</v>
      </c>
      <c r="BA962">
        <v>904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Y962*Source!I436</f>
        <v>1.1999999999999999E-3</v>
      </c>
      <c r="CY962">
        <f>AA962</f>
        <v>2.44</v>
      </c>
      <c r="CZ962">
        <f>AE962</f>
        <v>2.44</v>
      </c>
      <c r="DA962">
        <f>AI962</f>
        <v>1</v>
      </c>
      <c r="DB962">
        <v>0</v>
      </c>
    </row>
    <row r="963" spans="1:106" x14ac:dyDescent="0.2">
      <c r="A963">
        <f>ROW(Source!A436)</f>
        <v>436</v>
      </c>
      <c r="B963">
        <v>16688585</v>
      </c>
      <c r="C963">
        <v>16690437</v>
      </c>
      <c r="D963">
        <v>15171982</v>
      </c>
      <c r="E963">
        <v>1</v>
      </c>
      <c r="F963">
        <v>1</v>
      </c>
      <c r="G963">
        <v>1</v>
      </c>
      <c r="H963">
        <v>3</v>
      </c>
      <c r="I963" t="s">
        <v>1361</v>
      </c>
      <c r="J963" t="s">
        <v>1362</v>
      </c>
      <c r="K963" t="s">
        <v>1363</v>
      </c>
      <c r="L963">
        <v>1348</v>
      </c>
      <c r="N963">
        <v>1009</v>
      </c>
      <c r="O963" t="s">
        <v>86</v>
      </c>
      <c r="P963" t="s">
        <v>86</v>
      </c>
      <c r="Q963">
        <v>1000</v>
      </c>
      <c r="W963">
        <v>0</v>
      </c>
      <c r="X963">
        <v>-1421715385</v>
      </c>
      <c r="Y963">
        <v>0.05</v>
      </c>
      <c r="AA963">
        <v>729.98</v>
      </c>
      <c r="AB963">
        <v>0</v>
      </c>
      <c r="AC963">
        <v>0</v>
      </c>
      <c r="AD963">
        <v>0</v>
      </c>
      <c r="AE963">
        <v>729.98</v>
      </c>
      <c r="AF963">
        <v>0</v>
      </c>
      <c r="AG963">
        <v>0</v>
      </c>
      <c r="AH963">
        <v>0</v>
      </c>
      <c r="AI963">
        <v>1</v>
      </c>
      <c r="AJ963">
        <v>1</v>
      </c>
      <c r="AK963">
        <v>1</v>
      </c>
      <c r="AL963">
        <v>1</v>
      </c>
      <c r="AN963">
        <v>0</v>
      </c>
      <c r="AO963">
        <v>1</v>
      </c>
      <c r="AP963">
        <v>0</v>
      </c>
      <c r="AQ963">
        <v>0</v>
      </c>
      <c r="AR963">
        <v>0</v>
      </c>
      <c r="AS963" t="s">
        <v>6</v>
      </c>
      <c r="AT963">
        <v>0.05</v>
      </c>
      <c r="AU963" t="s">
        <v>6</v>
      </c>
      <c r="AV963">
        <v>0</v>
      </c>
      <c r="AW963">
        <v>2</v>
      </c>
      <c r="AX963">
        <v>16690452</v>
      </c>
      <c r="AY963">
        <v>1</v>
      </c>
      <c r="AZ963">
        <v>0</v>
      </c>
      <c r="BA963">
        <v>906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Y963*Source!I436</f>
        <v>3.0000000000000001E-3</v>
      </c>
      <c r="CY963">
        <f>AA963</f>
        <v>729.98</v>
      </c>
      <c r="CZ963">
        <f>AE963</f>
        <v>729.98</v>
      </c>
      <c r="DA963">
        <f>AI963</f>
        <v>1</v>
      </c>
      <c r="DB963">
        <v>0</v>
      </c>
    </row>
    <row r="964" spans="1:106" x14ac:dyDescent="0.2">
      <c r="A964">
        <f>ROW(Source!A436)</f>
        <v>436</v>
      </c>
      <c r="B964">
        <v>16688585</v>
      </c>
      <c r="C964">
        <v>16690437</v>
      </c>
      <c r="D964">
        <v>0</v>
      </c>
      <c r="E964">
        <v>0</v>
      </c>
      <c r="F964">
        <v>1</v>
      </c>
      <c r="G964">
        <v>1</v>
      </c>
      <c r="H964">
        <v>3</v>
      </c>
      <c r="I964" t="s">
        <v>675</v>
      </c>
      <c r="J964" t="s">
        <v>677</v>
      </c>
      <c r="K964" t="s">
        <v>676</v>
      </c>
      <c r="L964">
        <v>1354</v>
      </c>
      <c r="N964">
        <v>1010</v>
      </c>
      <c r="O964" t="s">
        <v>268</v>
      </c>
      <c r="P964" t="s">
        <v>268</v>
      </c>
      <c r="Q964">
        <v>1</v>
      </c>
      <c r="W964">
        <v>0</v>
      </c>
      <c r="X964">
        <v>-125982986</v>
      </c>
      <c r="Y964">
        <v>100</v>
      </c>
      <c r="AA964">
        <v>60.35</v>
      </c>
      <c r="AB964">
        <v>0</v>
      </c>
      <c r="AC964">
        <v>0</v>
      </c>
      <c r="AD964">
        <v>0</v>
      </c>
      <c r="AE964">
        <v>60.35</v>
      </c>
      <c r="AF964">
        <v>0</v>
      </c>
      <c r="AG964">
        <v>0</v>
      </c>
      <c r="AH964">
        <v>0</v>
      </c>
      <c r="AI964">
        <v>1</v>
      </c>
      <c r="AJ964">
        <v>1</v>
      </c>
      <c r="AK964">
        <v>1</v>
      </c>
      <c r="AL964">
        <v>1</v>
      </c>
      <c r="AN964">
        <v>0</v>
      </c>
      <c r="AO964">
        <v>0</v>
      </c>
      <c r="AP964">
        <v>0</v>
      </c>
      <c r="AQ964">
        <v>0</v>
      </c>
      <c r="AR964">
        <v>0</v>
      </c>
      <c r="AS964" t="s">
        <v>6</v>
      </c>
      <c r="AT964">
        <v>100</v>
      </c>
      <c r="AU964" t="s">
        <v>6</v>
      </c>
      <c r="AV964">
        <v>0</v>
      </c>
      <c r="AW964">
        <v>1</v>
      </c>
      <c r="AX964">
        <v>-1</v>
      </c>
      <c r="AY964">
        <v>0</v>
      </c>
      <c r="AZ964">
        <v>0</v>
      </c>
      <c r="BA964" t="s">
        <v>6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Y964*Source!I436</f>
        <v>6</v>
      </c>
      <c r="CY964">
        <f>AA964</f>
        <v>60.35</v>
      </c>
      <c r="CZ964">
        <f>AE964</f>
        <v>60.35</v>
      </c>
      <c r="DA964">
        <f>AI964</f>
        <v>1</v>
      </c>
      <c r="DB964">
        <v>0</v>
      </c>
    </row>
    <row r="965" spans="1:106" x14ac:dyDescent="0.2">
      <c r="A965">
        <f>ROW(Source!A437)</f>
        <v>437</v>
      </c>
      <c r="B965">
        <v>16688586</v>
      </c>
      <c r="C965">
        <v>16690437</v>
      </c>
      <c r="D965">
        <v>15430767</v>
      </c>
      <c r="E965">
        <v>1</v>
      </c>
      <c r="F965">
        <v>1</v>
      </c>
      <c r="G965">
        <v>1</v>
      </c>
      <c r="H965">
        <v>1</v>
      </c>
      <c r="I965" t="s">
        <v>1111</v>
      </c>
      <c r="J965" t="s">
        <v>6</v>
      </c>
      <c r="K965" t="s">
        <v>1112</v>
      </c>
      <c r="L965">
        <v>1191</v>
      </c>
      <c r="N965">
        <v>1013</v>
      </c>
      <c r="O965" t="s">
        <v>1090</v>
      </c>
      <c r="P965" t="s">
        <v>1090</v>
      </c>
      <c r="Q965">
        <v>1</v>
      </c>
      <c r="W965">
        <v>0</v>
      </c>
      <c r="X965">
        <v>-400197608</v>
      </c>
      <c r="Y965">
        <v>46.19</v>
      </c>
      <c r="AA965">
        <v>0</v>
      </c>
      <c r="AB965">
        <v>0</v>
      </c>
      <c r="AC965">
        <v>0</v>
      </c>
      <c r="AD965">
        <v>60.82</v>
      </c>
      <c r="AE965">
        <v>0</v>
      </c>
      <c r="AF965">
        <v>0</v>
      </c>
      <c r="AG965">
        <v>0</v>
      </c>
      <c r="AH965">
        <v>8.5299999999999994</v>
      </c>
      <c r="AI965">
        <v>1</v>
      </c>
      <c r="AJ965">
        <v>1</v>
      </c>
      <c r="AK965">
        <v>1</v>
      </c>
      <c r="AL965">
        <v>7.13</v>
      </c>
      <c r="AN965">
        <v>0</v>
      </c>
      <c r="AO965">
        <v>1</v>
      </c>
      <c r="AP965">
        <v>0</v>
      </c>
      <c r="AQ965">
        <v>0</v>
      </c>
      <c r="AR965">
        <v>0</v>
      </c>
      <c r="AS965" t="s">
        <v>6</v>
      </c>
      <c r="AT965">
        <v>46.19</v>
      </c>
      <c r="AU965" t="s">
        <v>6</v>
      </c>
      <c r="AV965">
        <v>1</v>
      </c>
      <c r="AW965">
        <v>2</v>
      </c>
      <c r="AX965">
        <v>16690447</v>
      </c>
      <c r="AY965">
        <v>1</v>
      </c>
      <c r="AZ965">
        <v>0</v>
      </c>
      <c r="BA965">
        <v>908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Y965*Source!I437</f>
        <v>2.7713999999999999</v>
      </c>
      <c r="CY965">
        <f>AD965</f>
        <v>60.82</v>
      </c>
      <c r="CZ965">
        <f>AH965</f>
        <v>8.5299999999999994</v>
      </c>
      <c r="DA965">
        <f>AL965</f>
        <v>7.13</v>
      </c>
      <c r="DB965">
        <v>0</v>
      </c>
    </row>
    <row r="966" spans="1:106" x14ac:dyDescent="0.2">
      <c r="A966">
        <f>ROW(Source!A437)</f>
        <v>437</v>
      </c>
      <c r="B966">
        <v>16688586</v>
      </c>
      <c r="C966">
        <v>16690437</v>
      </c>
      <c r="D966">
        <v>15430395</v>
      </c>
      <c r="E966">
        <v>1</v>
      </c>
      <c r="F966">
        <v>1</v>
      </c>
      <c r="G966">
        <v>1</v>
      </c>
      <c r="H966">
        <v>1</v>
      </c>
      <c r="I966" t="s">
        <v>1091</v>
      </c>
      <c r="J966" t="s">
        <v>6</v>
      </c>
      <c r="K966" t="s">
        <v>1092</v>
      </c>
      <c r="L966">
        <v>1191</v>
      </c>
      <c r="N966">
        <v>1013</v>
      </c>
      <c r="O966" t="s">
        <v>1090</v>
      </c>
      <c r="P966" t="s">
        <v>1090</v>
      </c>
      <c r="Q966">
        <v>1</v>
      </c>
      <c r="W966">
        <v>0</v>
      </c>
      <c r="X966">
        <v>-1417349443</v>
      </c>
      <c r="Y966">
        <v>0.01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1</v>
      </c>
      <c r="AJ966">
        <v>1</v>
      </c>
      <c r="AK966">
        <v>7.13</v>
      </c>
      <c r="AL966">
        <v>1</v>
      </c>
      <c r="AN966">
        <v>0</v>
      </c>
      <c r="AO966">
        <v>1</v>
      </c>
      <c r="AP966">
        <v>0</v>
      </c>
      <c r="AQ966">
        <v>0</v>
      </c>
      <c r="AR966">
        <v>0</v>
      </c>
      <c r="AS966" t="s">
        <v>6</v>
      </c>
      <c r="AT966">
        <v>0.01</v>
      </c>
      <c r="AU966" t="s">
        <v>6</v>
      </c>
      <c r="AV966">
        <v>2</v>
      </c>
      <c r="AW966">
        <v>2</v>
      </c>
      <c r="AX966">
        <v>16690448</v>
      </c>
      <c r="AY966">
        <v>1</v>
      </c>
      <c r="AZ966">
        <v>0</v>
      </c>
      <c r="BA966">
        <v>909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Y966*Source!I437</f>
        <v>5.9999999999999995E-4</v>
      </c>
      <c r="CY966">
        <f>AD966</f>
        <v>0</v>
      </c>
      <c r="CZ966">
        <f>AH966</f>
        <v>0</v>
      </c>
      <c r="DA966">
        <f>AL966</f>
        <v>1</v>
      </c>
      <c r="DB966">
        <v>0</v>
      </c>
    </row>
    <row r="967" spans="1:106" x14ac:dyDescent="0.2">
      <c r="A967">
        <f>ROW(Source!A437)</f>
        <v>437</v>
      </c>
      <c r="B967">
        <v>16688586</v>
      </c>
      <c r="C967">
        <v>16690437</v>
      </c>
      <c r="D967">
        <v>15247974</v>
      </c>
      <c r="E967">
        <v>1</v>
      </c>
      <c r="F967">
        <v>1</v>
      </c>
      <c r="G967">
        <v>1</v>
      </c>
      <c r="H967">
        <v>2</v>
      </c>
      <c r="I967" t="s">
        <v>1093</v>
      </c>
      <c r="J967" t="s">
        <v>1094</v>
      </c>
      <c r="K967" t="s">
        <v>1095</v>
      </c>
      <c r="L967">
        <v>1368</v>
      </c>
      <c r="N967">
        <v>1011</v>
      </c>
      <c r="O967" t="s">
        <v>1096</v>
      </c>
      <c r="P967" t="s">
        <v>1096</v>
      </c>
      <c r="Q967">
        <v>1</v>
      </c>
      <c r="W967">
        <v>0</v>
      </c>
      <c r="X967">
        <v>1188625873</v>
      </c>
      <c r="Y967">
        <v>0.01</v>
      </c>
      <c r="AA967">
        <v>0</v>
      </c>
      <c r="AB967">
        <v>222.88</v>
      </c>
      <c r="AC967">
        <v>13.5</v>
      </c>
      <c r="AD967">
        <v>0</v>
      </c>
      <c r="AE967">
        <v>0</v>
      </c>
      <c r="AF967">
        <v>31.26</v>
      </c>
      <c r="AG967">
        <v>13.5</v>
      </c>
      <c r="AH967">
        <v>0</v>
      </c>
      <c r="AI967">
        <v>1</v>
      </c>
      <c r="AJ967">
        <v>7.13</v>
      </c>
      <c r="AK967">
        <v>1</v>
      </c>
      <c r="AL967">
        <v>1</v>
      </c>
      <c r="AN967">
        <v>0</v>
      </c>
      <c r="AO967">
        <v>1</v>
      </c>
      <c r="AP967">
        <v>0</v>
      </c>
      <c r="AQ967">
        <v>0</v>
      </c>
      <c r="AR967">
        <v>0</v>
      </c>
      <c r="AS967" t="s">
        <v>6</v>
      </c>
      <c r="AT967">
        <v>0.01</v>
      </c>
      <c r="AU967" t="s">
        <v>6</v>
      </c>
      <c r="AV967">
        <v>0</v>
      </c>
      <c r="AW967">
        <v>2</v>
      </c>
      <c r="AX967">
        <v>16690449</v>
      </c>
      <c r="AY967">
        <v>1</v>
      </c>
      <c r="AZ967">
        <v>0</v>
      </c>
      <c r="BA967">
        <v>910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Y967*Source!I437</f>
        <v>5.9999999999999995E-4</v>
      </c>
      <c r="CY967">
        <f>AB967</f>
        <v>222.88</v>
      </c>
      <c r="CZ967">
        <f>AF967</f>
        <v>31.26</v>
      </c>
      <c r="DA967">
        <f>AJ967</f>
        <v>7.13</v>
      </c>
      <c r="DB967">
        <v>0</v>
      </c>
    </row>
    <row r="968" spans="1:106" x14ac:dyDescent="0.2">
      <c r="A968">
        <f>ROW(Source!A437)</f>
        <v>437</v>
      </c>
      <c r="B968">
        <v>16688586</v>
      </c>
      <c r="C968">
        <v>16690437</v>
      </c>
      <c r="D968">
        <v>15167286</v>
      </c>
      <c r="E968">
        <v>1</v>
      </c>
      <c r="F968">
        <v>1</v>
      </c>
      <c r="G968">
        <v>1</v>
      </c>
      <c r="H968">
        <v>3</v>
      </c>
      <c r="I968" t="s">
        <v>1184</v>
      </c>
      <c r="J968" t="s">
        <v>1185</v>
      </c>
      <c r="K968" t="s">
        <v>1186</v>
      </c>
      <c r="L968">
        <v>1339</v>
      </c>
      <c r="N968">
        <v>1007</v>
      </c>
      <c r="O968" t="s">
        <v>199</v>
      </c>
      <c r="P968" t="s">
        <v>199</v>
      </c>
      <c r="Q968">
        <v>1</v>
      </c>
      <c r="W968">
        <v>0</v>
      </c>
      <c r="X968">
        <v>-1660354250</v>
      </c>
      <c r="Y968">
        <v>0.02</v>
      </c>
      <c r="AA968">
        <v>17.399999999999999</v>
      </c>
      <c r="AB968">
        <v>0</v>
      </c>
      <c r="AC968">
        <v>0</v>
      </c>
      <c r="AD968">
        <v>0</v>
      </c>
      <c r="AE968">
        <v>2.44</v>
      </c>
      <c r="AF968">
        <v>0</v>
      </c>
      <c r="AG968">
        <v>0</v>
      </c>
      <c r="AH968">
        <v>0</v>
      </c>
      <c r="AI968">
        <v>7.13</v>
      </c>
      <c r="AJ968">
        <v>1</v>
      </c>
      <c r="AK968">
        <v>1</v>
      </c>
      <c r="AL968">
        <v>1</v>
      </c>
      <c r="AN968">
        <v>0</v>
      </c>
      <c r="AO968">
        <v>1</v>
      </c>
      <c r="AP968">
        <v>0</v>
      </c>
      <c r="AQ968">
        <v>0</v>
      </c>
      <c r="AR968">
        <v>0</v>
      </c>
      <c r="AS968" t="s">
        <v>6</v>
      </c>
      <c r="AT968">
        <v>0.02</v>
      </c>
      <c r="AU968" t="s">
        <v>6</v>
      </c>
      <c r="AV968">
        <v>0</v>
      </c>
      <c r="AW968">
        <v>2</v>
      </c>
      <c r="AX968">
        <v>16690450</v>
      </c>
      <c r="AY968">
        <v>1</v>
      </c>
      <c r="AZ968">
        <v>0</v>
      </c>
      <c r="BA968">
        <v>911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Y968*Source!I437</f>
        <v>1.1999999999999999E-3</v>
      </c>
      <c r="CY968">
        <f>AA968</f>
        <v>17.399999999999999</v>
      </c>
      <c r="CZ968">
        <f>AE968</f>
        <v>2.44</v>
      </c>
      <c r="DA968">
        <f>AI968</f>
        <v>7.13</v>
      </c>
      <c r="DB968">
        <v>0</v>
      </c>
    </row>
    <row r="969" spans="1:106" x14ac:dyDescent="0.2">
      <c r="A969">
        <f>ROW(Source!A437)</f>
        <v>437</v>
      </c>
      <c r="B969">
        <v>16688586</v>
      </c>
      <c r="C969">
        <v>16690437</v>
      </c>
      <c r="D969">
        <v>15171982</v>
      </c>
      <c r="E969">
        <v>1</v>
      </c>
      <c r="F969">
        <v>1</v>
      </c>
      <c r="G969">
        <v>1</v>
      </c>
      <c r="H969">
        <v>3</v>
      </c>
      <c r="I969" t="s">
        <v>1361</v>
      </c>
      <c r="J969" t="s">
        <v>1362</v>
      </c>
      <c r="K969" t="s">
        <v>1363</v>
      </c>
      <c r="L969">
        <v>1348</v>
      </c>
      <c r="N969">
        <v>1009</v>
      </c>
      <c r="O969" t="s">
        <v>86</v>
      </c>
      <c r="P969" t="s">
        <v>86</v>
      </c>
      <c r="Q969">
        <v>1000</v>
      </c>
      <c r="W969">
        <v>0</v>
      </c>
      <c r="X969">
        <v>-1421715385</v>
      </c>
      <c r="Y969">
        <v>0.05</v>
      </c>
      <c r="AA969">
        <v>5204.76</v>
      </c>
      <c r="AB969">
        <v>0</v>
      </c>
      <c r="AC969">
        <v>0</v>
      </c>
      <c r="AD969">
        <v>0</v>
      </c>
      <c r="AE969">
        <v>729.98</v>
      </c>
      <c r="AF969">
        <v>0</v>
      </c>
      <c r="AG969">
        <v>0</v>
      </c>
      <c r="AH969">
        <v>0</v>
      </c>
      <c r="AI969">
        <v>7.13</v>
      </c>
      <c r="AJ969">
        <v>1</v>
      </c>
      <c r="AK969">
        <v>1</v>
      </c>
      <c r="AL969">
        <v>1</v>
      </c>
      <c r="AN969">
        <v>0</v>
      </c>
      <c r="AO969">
        <v>1</v>
      </c>
      <c r="AP969">
        <v>0</v>
      </c>
      <c r="AQ969">
        <v>0</v>
      </c>
      <c r="AR969">
        <v>0</v>
      </c>
      <c r="AS969" t="s">
        <v>6</v>
      </c>
      <c r="AT969">
        <v>0.05</v>
      </c>
      <c r="AU969" t="s">
        <v>6</v>
      </c>
      <c r="AV969">
        <v>0</v>
      </c>
      <c r="AW969">
        <v>2</v>
      </c>
      <c r="AX969">
        <v>16690452</v>
      </c>
      <c r="AY969">
        <v>1</v>
      </c>
      <c r="AZ969">
        <v>0</v>
      </c>
      <c r="BA969">
        <v>913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Y969*Source!I437</f>
        <v>3.0000000000000001E-3</v>
      </c>
      <c r="CY969">
        <f>AA969</f>
        <v>5204.76</v>
      </c>
      <c r="CZ969">
        <f>AE969</f>
        <v>729.98</v>
      </c>
      <c r="DA969">
        <f>AI969</f>
        <v>7.13</v>
      </c>
      <c r="DB969">
        <v>0</v>
      </c>
    </row>
    <row r="970" spans="1:106" x14ac:dyDescent="0.2">
      <c r="A970">
        <f>ROW(Source!A437)</f>
        <v>437</v>
      </c>
      <c r="B970">
        <v>16688586</v>
      </c>
      <c r="C970">
        <v>16690437</v>
      </c>
      <c r="D970">
        <v>0</v>
      </c>
      <c r="E970">
        <v>0</v>
      </c>
      <c r="F970">
        <v>1</v>
      </c>
      <c r="G970">
        <v>1</v>
      </c>
      <c r="H970">
        <v>3</v>
      </c>
      <c r="I970" t="s">
        <v>675</v>
      </c>
      <c r="J970" t="s">
        <v>677</v>
      </c>
      <c r="K970" t="s">
        <v>676</v>
      </c>
      <c r="L970">
        <v>1354</v>
      </c>
      <c r="N970">
        <v>1010</v>
      </c>
      <c r="O970" t="s">
        <v>268</v>
      </c>
      <c r="P970" t="s">
        <v>268</v>
      </c>
      <c r="Q970">
        <v>1</v>
      </c>
      <c r="W970">
        <v>0</v>
      </c>
      <c r="X970">
        <v>-125982986</v>
      </c>
      <c r="Y970">
        <v>100</v>
      </c>
      <c r="AA970">
        <v>430.3</v>
      </c>
      <c r="AB970">
        <v>0</v>
      </c>
      <c r="AC970">
        <v>0</v>
      </c>
      <c r="AD970">
        <v>0</v>
      </c>
      <c r="AE970">
        <v>60.35</v>
      </c>
      <c r="AF970">
        <v>0</v>
      </c>
      <c r="AG970">
        <v>0</v>
      </c>
      <c r="AH970">
        <v>0</v>
      </c>
      <c r="AI970">
        <v>7.13</v>
      </c>
      <c r="AJ970">
        <v>1</v>
      </c>
      <c r="AK970">
        <v>1</v>
      </c>
      <c r="AL970">
        <v>1</v>
      </c>
      <c r="AN970">
        <v>0</v>
      </c>
      <c r="AO970">
        <v>0</v>
      </c>
      <c r="AP970">
        <v>0</v>
      </c>
      <c r="AQ970">
        <v>0</v>
      </c>
      <c r="AR970">
        <v>0</v>
      </c>
      <c r="AS970" t="s">
        <v>6</v>
      </c>
      <c r="AT970">
        <v>100</v>
      </c>
      <c r="AU970" t="s">
        <v>6</v>
      </c>
      <c r="AV970">
        <v>0</v>
      </c>
      <c r="AW970">
        <v>1</v>
      </c>
      <c r="AX970">
        <v>-1</v>
      </c>
      <c r="AY970">
        <v>0</v>
      </c>
      <c r="AZ970">
        <v>0</v>
      </c>
      <c r="BA970" t="s">
        <v>6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Y970*Source!I437</f>
        <v>6</v>
      </c>
      <c r="CY970">
        <f>AA970</f>
        <v>430.3</v>
      </c>
      <c r="CZ970">
        <f>AE970</f>
        <v>60.35</v>
      </c>
      <c r="DA970">
        <f>AI970</f>
        <v>7.13</v>
      </c>
      <c r="DB970">
        <v>0</v>
      </c>
    </row>
    <row r="971" spans="1:106" x14ac:dyDescent="0.2">
      <c r="A971">
        <f>ROW(Source!A440)</f>
        <v>440</v>
      </c>
      <c r="B971">
        <v>16688585</v>
      </c>
      <c r="C971">
        <v>16690482</v>
      </c>
      <c r="D971">
        <v>15433667</v>
      </c>
      <c r="E971">
        <v>1</v>
      </c>
      <c r="F971">
        <v>1</v>
      </c>
      <c r="G971">
        <v>1</v>
      </c>
      <c r="H971">
        <v>1</v>
      </c>
      <c r="I971" t="s">
        <v>1088</v>
      </c>
      <c r="J971" t="s">
        <v>6</v>
      </c>
      <c r="K971" t="s">
        <v>1089</v>
      </c>
      <c r="L971">
        <v>1191</v>
      </c>
      <c r="N971">
        <v>1013</v>
      </c>
      <c r="O971" t="s">
        <v>1090</v>
      </c>
      <c r="P971" t="s">
        <v>1090</v>
      </c>
      <c r="Q971">
        <v>1</v>
      </c>
      <c r="W971">
        <v>0</v>
      </c>
      <c r="X971">
        <v>371339561</v>
      </c>
      <c r="Y971">
        <v>80.599999999999994</v>
      </c>
      <c r="AA971">
        <v>0</v>
      </c>
      <c r="AB971">
        <v>0</v>
      </c>
      <c r="AC971">
        <v>0</v>
      </c>
      <c r="AD971">
        <v>8.09</v>
      </c>
      <c r="AE971">
        <v>0</v>
      </c>
      <c r="AF971">
        <v>0</v>
      </c>
      <c r="AG971">
        <v>0</v>
      </c>
      <c r="AH971">
        <v>8.09</v>
      </c>
      <c r="AI971">
        <v>1</v>
      </c>
      <c r="AJ971">
        <v>1</v>
      </c>
      <c r="AK971">
        <v>1</v>
      </c>
      <c r="AL971">
        <v>1</v>
      </c>
      <c r="AN971">
        <v>0</v>
      </c>
      <c r="AO971">
        <v>1</v>
      </c>
      <c r="AP971">
        <v>0</v>
      </c>
      <c r="AQ971">
        <v>0</v>
      </c>
      <c r="AR971">
        <v>0</v>
      </c>
      <c r="AS971" t="s">
        <v>6</v>
      </c>
      <c r="AT971">
        <v>80.599999999999994</v>
      </c>
      <c r="AU971" t="s">
        <v>6</v>
      </c>
      <c r="AV971">
        <v>1</v>
      </c>
      <c r="AW971">
        <v>2</v>
      </c>
      <c r="AX971">
        <v>16690483</v>
      </c>
      <c r="AY971">
        <v>1</v>
      </c>
      <c r="AZ971">
        <v>0</v>
      </c>
      <c r="BA971">
        <v>915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Y971*Source!I440</f>
        <v>23.793119999999998</v>
      </c>
      <c r="CY971">
        <f>AD971</f>
        <v>8.09</v>
      </c>
      <c r="CZ971">
        <f>AH971</f>
        <v>8.09</v>
      </c>
      <c r="DA971">
        <f>AL971</f>
        <v>1</v>
      </c>
      <c r="DB971">
        <v>0</v>
      </c>
    </row>
    <row r="972" spans="1:106" x14ac:dyDescent="0.2">
      <c r="A972">
        <f>ROW(Source!A440)</f>
        <v>440</v>
      </c>
      <c r="B972">
        <v>16688585</v>
      </c>
      <c r="C972">
        <v>16690482</v>
      </c>
      <c r="D972">
        <v>15430395</v>
      </c>
      <c r="E972">
        <v>1</v>
      </c>
      <c r="F972">
        <v>1</v>
      </c>
      <c r="G972">
        <v>1</v>
      </c>
      <c r="H972">
        <v>1</v>
      </c>
      <c r="I972" t="s">
        <v>1091</v>
      </c>
      <c r="J972" t="s">
        <v>6</v>
      </c>
      <c r="K972" t="s">
        <v>1092</v>
      </c>
      <c r="L972">
        <v>1191</v>
      </c>
      <c r="N972">
        <v>1013</v>
      </c>
      <c r="O972" t="s">
        <v>1090</v>
      </c>
      <c r="P972" t="s">
        <v>1090</v>
      </c>
      <c r="Q972">
        <v>1</v>
      </c>
      <c r="W972">
        <v>0</v>
      </c>
      <c r="X972">
        <v>-1417349443</v>
      </c>
      <c r="Y972">
        <v>0.01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1</v>
      </c>
      <c r="AJ972">
        <v>1</v>
      </c>
      <c r="AK972">
        <v>1</v>
      </c>
      <c r="AL972">
        <v>1</v>
      </c>
      <c r="AN972">
        <v>0</v>
      </c>
      <c r="AO972">
        <v>1</v>
      </c>
      <c r="AP972">
        <v>0</v>
      </c>
      <c r="AQ972">
        <v>0</v>
      </c>
      <c r="AR972">
        <v>0</v>
      </c>
      <c r="AS972" t="s">
        <v>6</v>
      </c>
      <c r="AT972">
        <v>0.01</v>
      </c>
      <c r="AU972" t="s">
        <v>6</v>
      </c>
      <c r="AV972">
        <v>2</v>
      </c>
      <c r="AW972">
        <v>2</v>
      </c>
      <c r="AX972">
        <v>16690484</v>
      </c>
      <c r="AY972">
        <v>1</v>
      </c>
      <c r="AZ972">
        <v>0</v>
      </c>
      <c r="BA972">
        <v>916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Y972*Source!I440</f>
        <v>2.9520000000000002E-3</v>
      </c>
      <c r="CY972">
        <f>AD972</f>
        <v>0</v>
      </c>
      <c r="CZ972">
        <f>AH972</f>
        <v>0</v>
      </c>
      <c r="DA972">
        <f>AL972</f>
        <v>1</v>
      </c>
      <c r="DB972">
        <v>0</v>
      </c>
    </row>
    <row r="973" spans="1:106" x14ac:dyDescent="0.2">
      <c r="A973">
        <f>ROW(Source!A440)</f>
        <v>440</v>
      </c>
      <c r="B973">
        <v>16688585</v>
      </c>
      <c r="C973">
        <v>16690482</v>
      </c>
      <c r="D973">
        <v>15249073</v>
      </c>
      <c r="E973">
        <v>1</v>
      </c>
      <c r="F973">
        <v>1</v>
      </c>
      <c r="G973">
        <v>1</v>
      </c>
      <c r="H973">
        <v>2</v>
      </c>
      <c r="I973" t="s">
        <v>1099</v>
      </c>
      <c r="J973" t="s">
        <v>1100</v>
      </c>
      <c r="K973" t="s">
        <v>1101</v>
      </c>
      <c r="L973">
        <v>1368</v>
      </c>
      <c r="N973">
        <v>1011</v>
      </c>
      <c r="O973" t="s">
        <v>1096</v>
      </c>
      <c r="P973" t="s">
        <v>1096</v>
      </c>
      <c r="Q973">
        <v>1</v>
      </c>
      <c r="W973">
        <v>0</v>
      </c>
      <c r="X973">
        <v>1372534845</v>
      </c>
      <c r="Y973">
        <v>0.01</v>
      </c>
      <c r="AA973">
        <v>0</v>
      </c>
      <c r="AB973">
        <v>65.709999999999994</v>
      </c>
      <c r="AC973">
        <v>11.6</v>
      </c>
      <c r="AD973">
        <v>0</v>
      </c>
      <c r="AE973">
        <v>0</v>
      </c>
      <c r="AF973">
        <v>65.709999999999994</v>
      </c>
      <c r="AG973">
        <v>11.6</v>
      </c>
      <c r="AH973">
        <v>0</v>
      </c>
      <c r="AI973">
        <v>1</v>
      </c>
      <c r="AJ973">
        <v>1</v>
      </c>
      <c r="AK973">
        <v>1</v>
      </c>
      <c r="AL973">
        <v>1</v>
      </c>
      <c r="AN973">
        <v>0</v>
      </c>
      <c r="AO973">
        <v>1</v>
      </c>
      <c r="AP973">
        <v>0</v>
      </c>
      <c r="AQ973">
        <v>0</v>
      </c>
      <c r="AR973">
        <v>0</v>
      </c>
      <c r="AS973" t="s">
        <v>6</v>
      </c>
      <c r="AT973">
        <v>0.01</v>
      </c>
      <c r="AU973" t="s">
        <v>6</v>
      </c>
      <c r="AV973">
        <v>0</v>
      </c>
      <c r="AW973">
        <v>2</v>
      </c>
      <c r="AX973">
        <v>16690485</v>
      </c>
      <c r="AY973">
        <v>1</v>
      </c>
      <c r="AZ973">
        <v>0</v>
      </c>
      <c r="BA973">
        <v>917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Y973*Source!I440</f>
        <v>2.9520000000000002E-3</v>
      </c>
      <c r="CY973">
        <f>AB973</f>
        <v>65.709999999999994</v>
      </c>
      <c r="CZ973">
        <f>AF973</f>
        <v>65.709999999999994</v>
      </c>
      <c r="DA973">
        <f>AJ973</f>
        <v>1</v>
      </c>
      <c r="DB973">
        <v>0</v>
      </c>
    </row>
    <row r="974" spans="1:106" x14ac:dyDescent="0.2">
      <c r="A974">
        <f>ROW(Source!A440)</f>
        <v>440</v>
      </c>
      <c r="B974">
        <v>16688585</v>
      </c>
      <c r="C974">
        <v>16690482</v>
      </c>
      <c r="D974">
        <v>15171018</v>
      </c>
      <c r="E974">
        <v>1</v>
      </c>
      <c r="F974">
        <v>1</v>
      </c>
      <c r="G974">
        <v>1</v>
      </c>
      <c r="H974">
        <v>3</v>
      </c>
      <c r="I974" t="s">
        <v>1128</v>
      </c>
      <c r="J974" t="s">
        <v>1129</v>
      </c>
      <c r="K974" t="s">
        <v>1130</v>
      </c>
      <c r="L974">
        <v>1346</v>
      </c>
      <c r="N974">
        <v>1009</v>
      </c>
      <c r="O974" t="s">
        <v>90</v>
      </c>
      <c r="P974" t="s">
        <v>90</v>
      </c>
      <c r="Q974">
        <v>1</v>
      </c>
      <c r="W974">
        <v>0</v>
      </c>
      <c r="X974">
        <v>813963326</v>
      </c>
      <c r="Y974">
        <v>0.1</v>
      </c>
      <c r="AA974">
        <v>1.82</v>
      </c>
      <c r="AB974">
        <v>0</v>
      </c>
      <c r="AC974">
        <v>0</v>
      </c>
      <c r="AD974">
        <v>0</v>
      </c>
      <c r="AE974">
        <v>1.82</v>
      </c>
      <c r="AF974">
        <v>0</v>
      </c>
      <c r="AG974">
        <v>0</v>
      </c>
      <c r="AH974">
        <v>0</v>
      </c>
      <c r="AI974">
        <v>1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0</v>
      </c>
      <c r="AQ974">
        <v>0</v>
      </c>
      <c r="AR974">
        <v>0</v>
      </c>
      <c r="AS974" t="s">
        <v>6</v>
      </c>
      <c r="AT974">
        <v>0.1</v>
      </c>
      <c r="AU974" t="s">
        <v>6</v>
      </c>
      <c r="AV974">
        <v>0</v>
      </c>
      <c r="AW974">
        <v>2</v>
      </c>
      <c r="AX974">
        <v>16690486</v>
      </c>
      <c r="AY974">
        <v>1</v>
      </c>
      <c r="AZ974">
        <v>0</v>
      </c>
      <c r="BA974">
        <v>918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Y974*Source!I440</f>
        <v>2.9520000000000005E-2</v>
      </c>
      <c r="CY974">
        <f>AA974</f>
        <v>1.82</v>
      </c>
      <c r="CZ974">
        <f>AE974</f>
        <v>1.82</v>
      </c>
      <c r="DA974">
        <f>AI974</f>
        <v>1</v>
      </c>
      <c r="DB974">
        <v>0</v>
      </c>
    </row>
    <row r="975" spans="1:106" x14ac:dyDescent="0.2">
      <c r="A975">
        <f>ROW(Source!A440)</f>
        <v>440</v>
      </c>
      <c r="B975">
        <v>16688585</v>
      </c>
      <c r="C975">
        <v>16690482</v>
      </c>
      <c r="D975">
        <v>15163068</v>
      </c>
      <c r="E975">
        <v>17</v>
      </c>
      <c r="F975">
        <v>1</v>
      </c>
      <c r="G975">
        <v>1</v>
      </c>
      <c r="H975">
        <v>3</v>
      </c>
      <c r="I975" t="s">
        <v>115</v>
      </c>
      <c r="J975" t="s">
        <v>6</v>
      </c>
      <c r="K975" t="s">
        <v>116</v>
      </c>
      <c r="L975">
        <v>1348</v>
      </c>
      <c r="N975">
        <v>1009</v>
      </c>
      <c r="O975" t="s">
        <v>86</v>
      </c>
      <c r="P975" t="s">
        <v>86</v>
      </c>
      <c r="Q975">
        <v>1000</v>
      </c>
      <c r="W975">
        <v>0</v>
      </c>
      <c r="X975">
        <v>84301199</v>
      </c>
      <c r="Y975">
        <v>1.61E-2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1</v>
      </c>
      <c r="AJ975">
        <v>1</v>
      </c>
      <c r="AK975">
        <v>1</v>
      </c>
      <c r="AL975">
        <v>1</v>
      </c>
      <c r="AN975">
        <v>0</v>
      </c>
      <c r="AO975">
        <v>0</v>
      </c>
      <c r="AP975">
        <v>0</v>
      </c>
      <c r="AQ975">
        <v>0</v>
      </c>
      <c r="AR975">
        <v>0</v>
      </c>
      <c r="AS975" t="s">
        <v>6</v>
      </c>
      <c r="AT975">
        <v>1.61E-2</v>
      </c>
      <c r="AU975" t="s">
        <v>6</v>
      </c>
      <c r="AV975">
        <v>0</v>
      </c>
      <c r="AW975">
        <v>2</v>
      </c>
      <c r="AX975">
        <v>16690487</v>
      </c>
      <c r="AY975">
        <v>1</v>
      </c>
      <c r="AZ975">
        <v>0</v>
      </c>
      <c r="BA975">
        <v>919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Y975*Source!I440</f>
        <v>4.7527200000000002E-3</v>
      </c>
      <c r="CY975">
        <f>AA975</f>
        <v>0</v>
      </c>
      <c r="CZ975">
        <f>AE975</f>
        <v>0</v>
      </c>
      <c r="DA975">
        <f>AI975</f>
        <v>1</v>
      </c>
      <c r="DB975">
        <v>0</v>
      </c>
    </row>
    <row r="976" spans="1:106" x14ac:dyDescent="0.2">
      <c r="A976">
        <f>ROW(Source!A440)</f>
        <v>440</v>
      </c>
      <c r="B976">
        <v>16688585</v>
      </c>
      <c r="C976">
        <v>16690482</v>
      </c>
      <c r="D976">
        <v>15204062</v>
      </c>
      <c r="E976">
        <v>1</v>
      </c>
      <c r="F976">
        <v>1</v>
      </c>
      <c r="G976">
        <v>1</v>
      </c>
      <c r="H976">
        <v>3</v>
      </c>
      <c r="I976" t="s">
        <v>118</v>
      </c>
      <c r="J976" t="s">
        <v>120</v>
      </c>
      <c r="K976" t="s">
        <v>119</v>
      </c>
      <c r="L976">
        <v>1348</v>
      </c>
      <c r="N976">
        <v>1009</v>
      </c>
      <c r="O976" t="s">
        <v>86</v>
      </c>
      <c r="P976" t="s">
        <v>86</v>
      </c>
      <c r="Q976">
        <v>1000</v>
      </c>
      <c r="W976">
        <v>0</v>
      </c>
      <c r="X976">
        <v>-1981045358</v>
      </c>
      <c r="Y976">
        <v>1.6101000000000001E-2</v>
      </c>
      <c r="AA976">
        <v>34375.18</v>
      </c>
      <c r="AB976">
        <v>0</v>
      </c>
      <c r="AC976">
        <v>0</v>
      </c>
      <c r="AD976">
        <v>0</v>
      </c>
      <c r="AE976">
        <v>34375.18</v>
      </c>
      <c r="AF976">
        <v>0</v>
      </c>
      <c r="AG976">
        <v>0</v>
      </c>
      <c r="AH976">
        <v>0</v>
      </c>
      <c r="AI976">
        <v>1</v>
      </c>
      <c r="AJ976">
        <v>1</v>
      </c>
      <c r="AK976">
        <v>1</v>
      </c>
      <c r="AL976">
        <v>1</v>
      </c>
      <c r="AN976">
        <v>0</v>
      </c>
      <c r="AO976">
        <v>0</v>
      </c>
      <c r="AP976">
        <v>0</v>
      </c>
      <c r="AQ976">
        <v>0</v>
      </c>
      <c r="AR976">
        <v>0</v>
      </c>
      <c r="AS976" t="s">
        <v>6</v>
      </c>
      <c r="AT976">
        <v>1.6101000000000001E-2</v>
      </c>
      <c r="AU976" t="s">
        <v>6</v>
      </c>
      <c r="AV976">
        <v>0</v>
      </c>
      <c r="AW976">
        <v>1</v>
      </c>
      <c r="AX976">
        <v>-1</v>
      </c>
      <c r="AY976">
        <v>0</v>
      </c>
      <c r="AZ976">
        <v>0</v>
      </c>
      <c r="BA976" t="s">
        <v>6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Y976*Source!I440</f>
        <v>4.7530152000000003E-3</v>
      </c>
      <c r="CY976">
        <f>AA976</f>
        <v>34375.18</v>
      </c>
      <c r="CZ976">
        <f>AE976</f>
        <v>34375.18</v>
      </c>
      <c r="DA976">
        <f>AI976</f>
        <v>1</v>
      </c>
      <c r="DB976">
        <v>0</v>
      </c>
    </row>
    <row r="977" spans="1:106" x14ac:dyDescent="0.2">
      <c r="A977">
        <f>ROW(Source!A440)</f>
        <v>440</v>
      </c>
      <c r="B977">
        <v>16688585</v>
      </c>
      <c r="C977">
        <v>16690482</v>
      </c>
      <c r="D977">
        <v>15204468</v>
      </c>
      <c r="E977">
        <v>1</v>
      </c>
      <c r="F977">
        <v>1</v>
      </c>
      <c r="G977">
        <v>1</v>
      </c>
      <c r="H977">
        <v>3</v>
      </c>
      <c r="I977" t="s">
        <v>1399</v>
      </c>
      <c r="J977" t="s">
        <v>1400</v>
      </c>
      <c r="K977" t="s">
        <v>1401</v>
      </c>
      <c r="L977">
        <v>1348</v>
      </c>
      <c r="N977">
        <v>1009</v>
      </c>
      <c r="O977" t="s">
        <v>86</v>
      </c>
      <c r="P977" t="s">
        <v>86</v>
      </c>
      <c r="Q977">
        <v>1000</v>
      </c>
      <c r="W977">
        <v>0</v>
      </c>
      <c r="X977">
        <v>-909021926</v>
      </c>
      <c r="Y977">
        <v>8.9999999999999993E-3</v>
      </c>
      <c r="AA977">
        <v>16950</v>
      </c>
      <c r="AB977">
        <v>0</v>
      </c>
      <c r="AC977">
        <v>0</v>
      </c>
      <c r="AD977">
        <v>0</v>
      </c>
      <c r="AE977">
        <v>16950</v>
      </c>
      <c r="AF977">
        <v>0</v>
      </c>
      <c r="AG977">
        <v>0</v>
      </c>
      <c r="AH977">
        <v>0</v>
      </c>
      <c r="AI977">
        <v>1</v>
      </c>
      <c r="AJ977">
        <v>1</v>
      </c>
      <c r="AK977">
        <v>1</v>
      </c>
      <c r="AL977">
        <v>1</v>
      </c>
      <c r="AN977">
        <v>0</v>
      </c>
      <c r="AO977">
        <v>1</v>
      </c>
      <c r="AP977">
        <v>0</v>
      </c>
      <c r="AQ977">
        <v>0</v>
      </c>
      <c r="AR977">
        <v>0</v>
      </c>
      <c r="AS977" t="s">
        <v>6</v>
      </c>
      <c r="AT977">
        <v>8.9999999999999993E-3</v>
      </c>
      <c r="AU977" t="s">
        <v>6</v>
      </c>
      <c r="AV977">
        <v>0</v>
      </c>
      <c r="AW977">
        <v>2</v>
      </c>
      <c r="AX977">
        <v>16690488</v>
      </c>
      <c r="AY977">
        <v>1</v>
      </c>
      <c r="AZ977">
        <v>0</v>
      </c>
      <c r="BA977">
        <v>920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Y977*Source!I440</f>
        <v>2.6568E-3</v>
      </c>
      <c r="CY977">
        <f>AA977</f>
        <v>16950</v>
      </c>
      <c r="CZ977">
        <f>AE977</f>
        <v>16950</v>
      </c>
      <c r="DA977">
        <f>AI977</f>
        <v>1</v>
      </c>
      <c r="DB977">
        <v>0</v>
      </c>
    </row>
    <row r="978" spans="1:106" x14ac:dyDescent="0.2">
      <c r="A978">
        <f>ROW(Source!A441)</f>
        <v>441</v>
      </c>
      <c r="B978">
        <v>16688586</v>
      </c>
      <c r="C978">
        <v>16690482</v>
      </c>
      <c r="D978">
        <v>15433667</v>
      </c>
      <c r="E978">
        <v>1</v>
      </c>
      <c r="F978">
        <v>1</v>
      </c>
      <c r="G978">
        <v>1</v>
      </c>
      <c r="H978">
        <v>1</v>
      </c>
      <c r="I978" t="s">
        <v>1088</v>
      </c>
      <c r="J978" t="s">
        <v>6</v>
      </c>
      <c r="K978" t="s">
        <v>1089</v>
      </c>
      <c r="L978">
        <v>1191</v>
      </c>
      <c r="N978">
        <v>1013</v>
      </c>
      <c r="O978" t="s">
        <v>1090</v>
      </c>
      <c r="P978" t="s">
        <v>1090</v>
      </c>
      <c r="Q978">
        <v>1</v>
      </c>
      <c r="W978">
        <v>0</v>
      </c>
      <c r="X978">
        <v>371339561</v>
      </c>
      <c r="Y978">
        <v>80.599999999999994</v>
      </c>
      <c r="AA978">
        <v>0</v>
      </c>
      <c r="AB978">
        <v>0</v>
      </c>
      <c r="AC978">
        <v>0</v>
      </c>
      <c r="AD978">
        <v>57.68</v>
      </c>
      <c r="AE978">
        <v>0</v>
      </c>
      <c r="AF978">
        <v>0</v>
      </c>
      <c r="AG978">
        <v>0</v>
      </c>
      <c r="AH978">
        <v>8.09</v>
      </c>
      <c r="AI978">
        <v>1</v>
      </c>
      <c r="AJ978">
        <v>1</v>
      </c>
      <c r="AK978">
        <v>1</v>
      </c>
      <c r="AL978">
        <v>7.13</v>
      </c>
      <c r="AN978">
        <v>0</v>
      </c>
      <c r="AO978">
        <v>1</v>
      </c>
      <c r="AP978">
        <v>0</v>
      </c>
      <c r="AQ978">
        <v>0</v>
      </c>
      <c r="AR978">
        <v>0</v>
      </c>
      <c r="AS978" t="s">
        <v>6</v>
      </c>
      <c r="AT978">
        <v>80.599999999999994</v>
      </c>
      <c r="AU978" t="s">
        <v>6</v>
      </c>
      <c r="AV978">
        <v>1</v>
      </c>
      <c r="AW978">
        <v>2</v>
      </c>
      <c r="AX978">
        <v>16690483</v>
      </c>
      <c r="AY978">
        <v>1</v>
      </c>
      <c r="AZ978">
        <v>0</v>
      </c>
      <c r="BA978">
        <v>921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Y978*Source!I441</f>
        <v>23.793119999999998</v>
      </c>
      <c r="CY978">
        <f>AD978</f>
        <v>57.68</v>
      </c>
      <c r="CZ978">
        <f>AH978</f>
        <v>8.09</v>
      </c>
      <c r="DA978">
        <f>AL978</f>
        <v>7.13</v>
      </c>
      <c r="DB978">
        <v>0</v>
      </c>
    </row>
    <row r="979" spans="1:106" x14ac:dyDescent="0.2">
      <c r="A979">
        <f>ROW(Source!A441)</f>
        <v>441</v>
      </c>
      <c r="B979">
        <v>16688586</v>
      </c>
      <c r="C979">
        <v>16690482</v>
      </c>
      <c r="D979">
        <v>15430395</v>
      </c>
      <c r="E979">
        <v>1</v>
      </c>
      <c r="F979">
        <v>1</v>
      </c>
      <c r="G979">
        <v>1</v>
      </c>
      <c r="H979">
        <v>1</v>
      </c>
      <c r="I979" t="s">
        <v>1091</v>
      </c>
      <c r="J979" t="s">
        <v>6</v>
      </c>
      <c r="K979" t="s">
        <v>1092</v>
      </c>
      <c r="L979">
        <v>1191</v>
      </c>
      <c r="N979">
        <v>1013</v>
      </c>
      <c r="O979" t="s">
        <v>1090</v>
      </c>
      <c r="P979" t="s">
        <v>1090</v>
      </c>
      <c r="Q979">
        <v>1</v>
      </c>
      <c r="W979">
        <v>0</v>
      </c>
      <c r="X979">
        <v>-1417349443</v>
      </c>
      <c r="Y979">
        <v>0.01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1</v>
      </c>
      <c r="AJ979">
        <v>1</v>
      </c>
      <c r="AK979">
        <v>7.13</v>
      </c>
      <c r="AL979">
        <v>1</v>
      </c>
      <c r="AN979">
        <v>0</v>
      </c>
      <c r="AO979">
        <v>1</v>
      </c>
      <c r="AP979">
        <v>0</v>
      </c>
      <c r="AQ979">
        <v>0</v>
      </c>
      <c r="AR979">
        <v>0</v>
      </c>
      <c r="AS979" t="s">
        <v>6</v>
      </c>
      <c r="AT979">
        <v>0.01</v>
      </c>
      <c r="AU979" t="s">
        <v>6</v>
      </c>
      <c r="AV979">
        <v>2</v>
      </c>
      <c r="AW979">
        <v>2</v>
      </c>
      <c r="AX979">
        <v>16690484</v>
      </c>
      <c r="AY979">
        <v>1</v>
      </c>
      <c r="AZ979">
        <v>0</v>
      </c>
      <c r="BA979">
        <v>922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Y979*Source!I441</f>
        <v>2.9520000000000002E-3</v>
      </c>
      <c r="CY979">
        <f>AD979</f>
        <v>0</v>
      </c>
      <c r="CZ979">
        <f>AH979</f>
        <v>0</v>
      </c>
      <c r="DA979">
        <f>AL979</f>
        <v>1</v>
      </c>
      <c r="DB979">
        <v>0</v>
      </c>
    </row>
    <row r="980" spans="1:106" x14ac:dyDescent="0.2">
      <c r="A980">
        <f>ROW(Source!A441)</f>
        <v>441</v>
      </c>
      <c r="B980">
        <v>16688586</v>
      </c>
      <c r="C980">
        <v>16690482</v>
      </c>
      <c r="D980">
        <v>15249073</v>
      </c>
      <c r="E980">
        <v>1</v>
      </c>
      <c r="F980">
        <v>1</v>
      </c>
      <c r="G980">
        <v>1</v>
      </c>
      <c r="H980">
        <v>2</v>
      </c>
      <c r="I980" t="s">
        <v>1099</v>
      </c>
      <c r="J980" t="s">
        <v>1100</v>
      </c>
      <c r="K980" t="s">
        <v>1101</v>
      </c>
      <c r="L980">
        <v>1368</v>
      </c>
      <c r="N980">
        <v>1011</v>
      </c>
      <c r="O980" t="s">
        <v>1096</v>
      </c>
      <c r="P980" t="s">
        <v>1096</v>
      </c>
      <c r="Q980">
        <v>1</v>
      </c>
      <c r="W980">
        <v>0</v>
      </c>
      <c r="X980">
        <v>1372534845</v>
      </c>
      <c r="Y980">
        <v>0.01</v>
      </c>
      <c r="AA980">
        <v>0</v>
      </c>
      <c r="AB980">
        <v>468.51</v>
      </c>
      <c r="AC980">
        <v>11.6</v>
      </c>
      <c r="AD980">
        <v>0</v>
      </c>
      <c r="AE980">
        <v>0</v>
      </c>
      <c r="AF980">
        <v>65.709999999999994</v>
      </c>
      <c r="AG980">
        <v>11.6</v>
      </c>
      <c r="AH980">
        <v>0</v>
      </c>
      <c r="AI980">
        <v>1</v>
      </c>
      <c r="AJ980">
        <v>7.13</v>
      </c>
      <c r="AK980">
        <v>1</v>
      </c>
      <c r="AL980">
        <v>1</v>
      </c>
      <c r="AN980">
        <v>0</v>
      </c>
      <c r="AO980">
        <v>1</v>
      </c>
      <c r="AP980">
        <v>0</v>
      </c>
      <c r="AQ980">
        <v>0</v>
      </c>
      <c r="AR980">
        <v>0</v>
      </c>
      <c r="AS980" t="s">
        <v>6</v>
      </c>
      <c r="AT980">
        <v>0.01</v>
      </c>
      <c r="AU980" t="s">
        <v>6</v>
      </c>
      <c r="AV980">
        <v>0</v>
      </c>
      <c r="AW980">
        <v>2</v>
      </c>
      <c r="AX980">
        <v>16690485</v>
      </c>
      <c r="AY980">
        <v>1</v>
      </c>
      <c r="AZ980">
        <v>0</v>
      </c>
      <c r="BA980">
        <v>923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Y980*Source!I441</f>
        <v>2.9520000000000002E-3</v>
      </c>
      <c r="CY980">
        <f>AB980</f>
        <v>468.51</v>
      </c>
      <c r="CZ980">
        <f>AF980</f>
        <v>65.709999999999994</v>
      </c>
      <c r="DA980">
        <f>AJ980</f>
        <v>7.13</v>
      </c>
      <c r="DB980">
        <v>0</v>
      </c>
    </row>
    <row r="981" spans="1:106" x14ac:dyDescent="0.2">
      <c r="A981">
        <f>ROW(Source!A441)</f>
        <v>441</v>
      </c>
      <c r="B981">
        <v>16688586</v>
      </c>
      <c r="C981">
        <v>16690482</v>
      </c>
      <c r="D981">
        <v>15171018</v>
      </c>
      <c r="E981">
        <v>1</v>
      </c>
      <c r="F981">
        <v>1</v>
      </c>
      <c r="G981">
        <v>1</v>
      </c>
      <c r="H981">
        <v>3</v>
      </c>
      <c r="I981" t="s">
        <v>1128</v>
      </c>
      <c r="J981" t="s">
        <v>1129</v>
      </c>
      <c r="K981" t="s">
        <v>1130</v>
      </c>
      <c r="L981">
        <v>1346</v>
      </c>
      <c r="N981">
        <v>1009</v>
      </c>
      <c r="O981" t="s">
        <v>90</v>
      </c>
      <c r="P981" t="s">
        <v>90</v>
      </c>
      <c r="Q981">
        <v>1</v>
      </c>
      <c r="W981">
        <v>0</v>
      </c>
      <c r="X981">
        <v>813963326</v>
      </c>
      <c r="Y981">
        <v>0.1</v>
      </c>
      <c r="AA981">
        <v>12.98</v>
      </c>
      <c r="AB981">
        <v>0</v>
      </c>
      <c r="AC981">
        <v>0</v>
      </c>
      <c r="AD981">
        <v>0</v>
      </c>
      <c r="AE981">
        <v>1.82</v>
      </c>
      <c r="AF981">
        <v>0</v>
      </c>
      <c r="AG981">
        <v>0</v>
      </c>
      <c r="AH981">
        <v>0</v>
      </c>
      <c r="AI981">
        <v>7.13</v>
      </c>
      <c r="AJ981">
        <v>1</v>
      </c>
      <c r="AK981">
        <v>1</v>
      </c>
      <c r="AL981">
        <v>1</v>
      </c>
      <c r="AN981">
        <v>0</v>
      </c>
      <c r="AO981">
        <v>1</v>
      </c>
      <c r="AP981">
        <v>0</v>
      </c>
      <c r="AQ981">
        <v>0</v>
      </c>
      <c r="AR981">
        <v>0</v>
      </c>
      <c r="AS981" t="s">
        <v>6</v>
      </c>
      <c r="AT981">
        <v>0.1</v>
      </c>
      <c r="AU981" t="s">
        <v>6</v>
      </c>
      <c r="AV981">
        <v>0</v>
      </c>
      <c r="AW981">
        <v>2</v>
      </c>
      <c r="AX981">
        <v>16690486</v>
      </c>
      <c r="AY981">
        <v>1</v>
      </c>
      <c r="AZ981">
        <v>0</v>
      </c>
      <c r="BA981">
        <v>924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Y981*Source!I441</f>
        <v>2.9520000000000005E-2</v>
      </c>
      <c r="CY981">
        <f>AA981</f>
        <v>12.98</v>
      </c>
      <c r="CZ981">
        <f>AE981</f>
        <v>1.82</v>
      </c>
      <c r="DA981">
        <f>AI981</f>
        <v>7.13</v>
      </c>
      <c r="DB981">
        <v>0</v>
      </c>
    </row>
    <row r="982" spans="1:106" x14ac:dyDescent="0.2">
      <c r="A982">
        <f>ROW(Source!A441)</f>
        <v>441</v>
      </c>
      <c r="B982">
        <v>16688586</v>
      </c>
      <c r="C982">
        <v>16690482</v>
      </c>
      <c r="D982">
        <v>15163068</v>
      </c>
      <c r="E982">
        <v>17</v>
      </c>
      <c r="F982">
        <v>1</v>
      </c>
      <c r="G982">
        <v>1</v>
      </c>
      <c r="H982">
        <v>3</v>
      </c>
      <c r="I982" t="s">
        <v>115</v>
      </c>
      <c r="J982" t="s">
        <v>6</v>
      </c>
      <c r="K982" t="s">
        <v>116</v>
      </c>
      <c r="L982">
        <v>1348</v>
      </c>
      <c r="N982">
        <v>1009</v>
      </c>
      <c r="O982" t="s">
        <v>86</v>
      </c>
      <c r="P982" t="s">
        <v>86</v>
      </c>
      <c r="Q982">
        <v>1000</v>
      </c>
      <c r="W982">
        <v>0</v>
      </c>
      <c r="X982">
        <v>84301199</v>
      </c>
      <c r="Y982">
        <v>1.61E-2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7.13</v>
      </c>
      <c r="AJ982">
        <v>1</v>
      </c>
      <c r="AK982">
        <v>1</v>
      </c>
      <c r="AL982">
        <v>1</v>
      </c>
      <c r="AN982">
        <v>0</v>
      </c>
      <c r="AO982">
        <v>0</v>
      </c>
      <c r="AP982">
        <v>0</v>
      </c>
      <c r="AQ982">
        <v>0</v>
      </c>
      <c r="AR982">
        <v>0</v>
      </c>
      <c r="AS982" t="s">
        <v>6</v>
      </c>
      <c r="AT982">
        <v>1.61E-2</v>
      </c>
      <c r="AU982" t="s">
        <v>6</v>
      </c>
      <c r="AV982">
        <v>0</v>
      </c>
      <c r="AW982">
        <v>2</v>
      </c>
      <c r="AX982">
        <v>16690487</v>
      </c>
      <c r="AY982">
        <v>1</v>
      </c>
      <c r="AZ982">
        <v>0</v>
      </c>
      <c r="BA982">
        <v>925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Y982*Source!I441</f>
        <v>4.7527200000000002E-3</v>
      </c>
      <c r="CY982">
        <f>AA982</f>
        <v>0</v>
      </c>
      <c r="CZ982">
        <f>AE982</f>
        <v>0</v>
      </c>
      <c r="DA982">
        <f>AI982</f>
        <v>7.13</v>
      </c>
      <c r="DB982">
        <v>0</v>
      </c>
    </row>
    <row r="983" spans="1:106" x14ac:dyDescent="0.2">
      <c r="A983">
        <f>ROW(Source!A441)</f>
        <v>441</v>
      </c>
      <c r="B983">
        <v>16688586</v>
      </c>
      <c r="C983">
        <v>16690482</v>
      </c>
      <c r="D983">
        <v>15204062</v>
      </c>
      <c r="E983">
        <v>1</v>
      </c>
      <c r="F983">
        <v>1</v>
      </c>
      <c r="G983">
        <v>1</v>
      </c>
      <c r="H983">
        <v>3</v>
      </c>
      <c r="I983" t="s">
        <v>118</v>
      </c>
      <c r="J983" t="s">
        <v>120</v>
      </c>
      <c r="K983" t="s">
        <v>119</v>
      </c>
      <c r="L983">
        <v>1348</v>
      </c>
      <c r="N983">
        <v>1009</v>
      </c>
      <c r="O983" t="s">
        <v>86</v>
      </c>
      <c r="P983" t="s">
        <v>86</v>
      </c>
      <c r="Q983">
        <v>1000</v>
      </c>
      <c r="W983">
        <v>0</v>
      </c>
      <c r="X983">
        <v>-1981045358</v>
      </c>
      <c r="Y983">
        <v>1.6101000000000001E-2</v>
      </c>
      <c r="AA983">
        <v>245095.03</v>
      </c>
      <c r="AB983">
        <v>0</v>
      </c>
      <c r="AC983">
        <v>0</v>
      </c>
      <c r="AD983">
        <v>0</v>
      </c>
      <c r="AE983">
        <v>34375.18</v>
      </c>
      <c r="AF983">
        <v>0</v>
      </c>
      <c r="AG983">
        <v>0</v>
      </c>
      <c r="AH983">
        <v>0</v>
      </c>
      <c r="AI983">
        <v>7.13</v>
      </c>
      <c r="AJ983">
        <v>1</v>
      </c>
      <c r="AK983">
        <v>1</v>
      </c>
      <c r="AL983">
        <v>1</v>
      </c>
      <c r="AN983">
        <v>0</v>
      </c>
      <c r="AO983">
        <v>0</v>
      </c>
      <c r="AP983">
        <v>0</v>
      </c>
      <c r="AQ983">
        <v>0</v>
      </c>
      <c r="AR983">
        <v>0</v>
      </c>
      <c r="AS983" t="s">
        <v>6</v>
      </c>
      <c r="AT983">
        <v>1.6101000000000001E-2</v>
      </c>
      <c r="AU983" t="s">
        <v>6</v>
      </c>
      <c r="AV983">
        <v>0</v>
      </c>
      <c r="AW983">
        <v>1</v>
      </c>
      <c r="AX983">
        <v>-1</v>
      </c>
      <c r="AY983">
        <v>0</v>
      </c>
      <c r="AZ983">
        <v>0</v>
      </c>
      <c r="BA983" t="s">
        <v>6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Y983*Source!I441</f>
        <v>4.7530152000000003E-3</v>
      </c>
      <c r="CY983">
        <f>AA983</f>
        <v>245095.03</v>
      </c>
      <c r="CZ983">
        <f>AE983</f>
        <v>34375.18</v>
      </c>
      <c r="DA983">
        <f>AI983</f>
        <v>7.13</v>
      </c>
      <c r="DB983">
        <v>0</v>
      </c>
    </row>
    <row r="984" spans="1:106" x14ac:dyDescent="0.2">
      <c r="A984">
        <f>ROW(Source!A441)</f>
        <v>441</v>
      </c>
      <c r="B984">
        <v>16688586</v>
      </c>
      <c r="C984">
        <v>16690482</v>
      </c>
      <c r="D984">
        <v>15204468</v>
      </c>
      <c r="E984">
        <v>1</v>
      </c>
      <c r="F984">
        <v>1</v>
      </c>
      <c r="G984">
        <v>1</v>
      </c>
      <c r="H984">
        <v>3</v>
      </c>
      <c r="I984" t="s">
        <v>1399</v>
      </c>
      <c r="J984" t="s">
        <v>1400</v>
      </c>
      <c r="K984" t="s">
        <v>1401</v>
      </c>
      <c r="L984">
        <v>1348</v>
      </c>
      <c r="N984">
        <v>1009</v>
      </c>
      <c r="O984" t="s">
        <v>86</v>
      </c>
      <c r="P984" t="s">
        <v>86</v>
      </c>
      <c r="Q984">
        <v>1000</v>
      </c>
      <c r="W984">
        <v>0</v>
      </c>
      <c r="X984">
        <v>-909021926</v>
      </c>
      <c r="Y984">
        <v>8.9999999999999993E-3</v>
      </c>
      <c r="AA984">
        <v>120853.5</v>
      </c>
      <c r="AB984">
        <v>0</v>
      </c>
      <c r="AC984">
        <v>0</v>
      </c>
      <c r="AD984">
        <v>0</v>
      </c>
      <c r="AE984">
        <v>16950</v>
      </c>
      <c r="AF984">
        <v>0</v>
      </c>
      <c r="AG984">
        <v>0</v>
      </c>
      <c r="AH984">
        <v>0</v>
      </c>
      <c r="AI984">
        <v>7.13</v>
      </c>
      <c r="AJ984">
        <v>1</v>
      </c>
      <c r="AK984">
        <v>1</v>
      </c>
      <c r="AL984">
        <v>1</v>
      </c>
      <c r="AN984">
        <v>0</v>
      </c>
      <c r="AO984">
        <v>1</v>
      </c>
      <c r="AP984">
        <v>0</v>
      </c>
      <c r="AQ984">
        <v>0</v>
      </c>
      <c r="AR984">
        <v>0</v>
      </c>
      <c r="AS984" t="s">
        <v>6</v>
      </c>
      <c r="AT984">
        <v>8.9999999999999993E-3</v>
      </c>
      <c r="AU984" t="s">
        <v>6</v>
      </c>
      <c r="AV984">
        <v>0</v>
      </c>
      <c r="AW984">
        <v>2</v>
      </c>
      <c r="AX984">
        <v>16690488</v>
      </c>
      <c r="AY984">
        <v>1</v>
      </c>
      <c r="AZ984">
        <v>0</v>
      </c>
      <c r="BA984">
        <v>926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Y984*Source!I441</f>
        <v>2.6568E-3</v>
      </c>
      <c r="CY984">
        <f>AA984</f>
        <v>120853.5</v>
      </c>
      <c r="CZ984">
        <f>AE984</f>
        <v>16950</v>
      </c>
      <c r="DA984">
        <f>AI984</f>
        <v>7.13</v>
      </c>
      <c r="DB984">
        <v>0</v>
      </c>
    </row>
    <row r="985" spans="1:106" x14ac:dyDescent="0.2">
      <c r="A985">
        <f>ROW(Source!A446)</f>
        <v>446</v>
      </c>
      <c r="B985">
        <v>16688585</v>
      </c>
      <c r="C985">
        <v>16690490</v>
      </c>
      <c r="D985">
        <v>15435609</v>
      </c>
      <c r="E985">
        <v>1</v>
      </c>
      <c r="F985">
        <v>1</v>
      </c>
      <c r="G985">
        <v>1</v>
      </c>
      <c r="H985">
        <v>1</v>
      </c>
      <c r="I985" t="s">
        <v>1271</v>
      </c>
      <c r="J985" t="s">
        <v>6</v>
      </c>
      <c r="K985" t="s">
        <v>1272</v>
      </c>
      <c r="L985">
        <v>1191</v>
      </c>
      <c r="N985">
        <v>1013</v>
      </c>
      <c r="O985" t="s">
        <v>1090</v>
      </c>
      <c r="P985" t="s">
        <v>1090</v>
      </c>
      <c r="Q985">
        <v>1</v>
      </c>
      <c r="W985">
        <v>0</v>
      </c>
      <c r="X985">
        <v>-814890593</v>
      </c>
      <c r="Y985">
        <v>75.439999999999984</v>
      </c>
      <c r="AA985">
        <v>0</v>
      </c>
      <c r="AB985">
        <v>0</v>
      </c>
      <c r="AC985">
        <v>0</v>
      </c>
      <c r="AD985">
        <v>8.9700000000000006</v>
      </c>
      <c r="AE985">
        <v>0</v>
      </c>
      <c r="AF985">
        <v>0</v>
      </c>
      <c r="AG985">
        <v>0</v>
      </c>
      <c r="AH985">
        <v>8.9700000000000006</v>
      </c>
      <c r="AI985">
        <v>1</v>
      </c>
      <c r="AJ985">
        <v>1</v>
      </c>
      <c r="AK985">
        <v>1</v>
      </c>
      <c r="AL985">
        <v>1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6</v>
      </c>
      <c r="AT985">
        <v>65.599999999999994</v>
      </c>
      <c r="AU985" t="s">
        <v>97</v>
      </c>
      <c r="AV985">
        <v>1</v>
      </c>
      <c r="AW985">
        <v>2</v>
      </c>
      <c r="AX985">
        <v>16690491</v>
      </c>
      <c r="AY985">
        <v>1</v>
      </c>
      <c r="AZ985">
        <v>0</v>
      </c>
      <c r="BA985">
        <v>927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Y985*Source!I446</f>
        <v>7.951375999999998</v>
      </c>
      <c r="CY985">
        <f>AD985</f>
        <v>8.9700000000000006</v>
      </c>
      <c r="CZ985">
        <f>AH985</f>
        <v>8.9700000000000006</v>
      </c>
      <c r="DA985">
        <f>AL985</f>
        <v>1</v>
      </c>
      <c r="DB985">
        <v>0</v>
      </c>
    </row>
    <row r="986" spans="1:106" x14ac:dyDescent="0.2">
      <c r="A986">
        <f>ROW(Source!A446)</f>
        <v>446</v>
      </c>
      <c r="B986">
        <v>16688585</v>
      </c>
      <c r="C986">
        <v>16690490</v>
      </c>
      <c r="D986">
        <v>15430395</v>
      </c>
      <c r="E986">
        <v>1</v>
      </c>
      <c r="F986">
        <v>1</v>
      </c>
      <c r="G986">
        <v>1</v>
      </c>
      <c r="H986">
        <v>1</v>
      </c>
      <c r="I986" t="s">
        <v>1091</v>
      </c>
      <c r="J986" t="s">
        <v>6</v>
      </c>
      <c r="K986" t="s">
        <v>1092</v>
      </c>
      <c r="L986">
        <v>1191</v>
      </c>
      <c r="N986">
        <v>1013</v>
      </c>
      <c r="O986" t="s">
        <v>1090</v>
      </c>
      <c r="P986" t="s">
        <v>1090</v>
      </c>
      <c r="Q986">
        <v>1</v>
      </c>
      <c r="W986">
        <v>0</v>
      </c>
      <c r="X986">
        <v>-1417349443</v>
      </c>
      <c r="Y986">
        <v>3.13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1</v>
      </c>
      <c r="AJ986">
        <v>1</v>
      </c>
      <c r="AK986">
        <v>1</v>
      </c>
      <c r="AL986">
        <v>1</v>
      </c>
      <c r="AN986">
        <v>0</v>
      </c>
      <c r="AO986">
        <v>1</v>
      </c>
      <c r="AP986">
        <v>0</v>
      </c>
      <c r="AQ986">
        <v>0</v>
      </c>
      <c r="AR986">
        <v>0</v>
      </c>
      <c r="AS986" t="s">
        <v>6</v>
      </c>
      <c r="AT986">
        <v>3.13</v>
      </c>
      <c r="AU986" t="s">
        <v>6</v>
      </c>
      <c r="AV986">
        <v>2</v>
      </c>
      <c r="AW986">
        <v>2</v>
      </c>
      <c r="AX986">
        <v>16690492</v>
      </c>
      <c r="AY986">
        <v>1</v>
      </c>
      <c r="AZ986">
        <v>2048</v>
      </c>
      <c r="BA986">
        <v>928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Y986*Source!I446</f>
        <v>0.32990199999999997</v>
      </c>
      <c r="CY986">
        <f>AD986</f>
        <v>0</v>
      </c>
      <c r="CZ986">
        <f>AH986</f>
        <v>0</v>
      </c>
      <c r="DA986">
        <f>AL986</f>
        <v>1</v>
      </c>
      <c r="DB986">
        <v>0</v>
      </c>
    </row>
    <row r="987" spans="1:106" x14ac:dyDescent="0.2">
      <c r="A987">
        <f>ROW(Source!A446)</f>
        <v>446</v>
      </c>
      <c r="B987">
        <v>16688585</v>
      </c>
      <c r="C987">
        <v>16690490</v>
      </c>
      <c r="D987">
        <v>15247680</v>
      </c>
      <c r="E987">
        <v>1</v>
      </c>
      <c r="F987">
        <v>1</v>
      </c>
      <c r="G987">
        <v>1</v>
      </c>
      <c r="H987">
        <v>2</v>
      </c>
      <c r="I987" t="s">
        <v>1287</v>
      </c>
      <c r="J987" t="s">
        <v>1288</v>
      </c>
      <c r="K987" t="s">
        <v>1289</v>
      </c>
      <c r="L987">
        <v>1368</v>
      </c>
      <c r="N987">
        <v>1011</v>
      </c>
      <c r="O987" t="s">
        <v>1096</v>
      </c>
      <c r="P987" t="s">
        <v>1096</v>
      </c>
      <c r="Q987">
        <v>1</v>
      </c>
      <c r="W987">
        <v>0</v>
      </c>
      <c r="X987">
        <v>-1718674368</v>
      </c>
      <c r="Y987">
        <v>0.11249999999999999</v>
      </c>
      <c r="AA987">
        <v>0</v>
      </c>
      <c r="AB987">
        <v>111.99</v>
      </c>
      <c r="AC987">
        <v>13.5</v>
      </c>
      <c r="AD987">
        <v>0</v>
      </c>
      <c r="AE987">
        <v>0</v>
      </c>
      <c r="AF987">
        <v>111.99</v>
      </c>
      <c r="AG987">
        <v>13.5</v>
      </c>
      <c r="AH987">
        <v>0</v>
      </c>
      <c r="AI987">
        <v>1</v>
      </c>
      <c r="AJ987">
        <v>1</v>
      </c>
      <c r="AK987">
        <v>1</v>
      </c>
      <c r="AL987">
        <v>1</v>
      </c>
      <c r="AN987">
        <v>0</v>
      </c>
      <c r="AO987">
        <v>1</v>
      </c>
      <c r="AP987">
        <v>1</v>
      </c>
      <c r="AQ987">
        <v>0</v>
      </c>
      <c r="AR987">
        <v>0</v>
      </c>
      <c r="AS987" t="s">
        <v>6</v>
      </c>
      <c r="AT987">
        <v>0.09</v>
      </c>
      <c r="AU987" t="s">
        <v>96</v>
      </c>
      <c r="AV987">
        <v>0</v>
      </c>
      <c r="AW987">
        <v>2</v>
      </c>
      <c r="AX987">
        <v>16690493</v>
      </c>
      <c r="AY987">
        <v>1</v>
      </c>
      <c r="AZ987">
        <v>0</v>
      </c>
      <c r="BA987">
        <v>929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Y987*Source!I446</f>
        <v>1.1857499999999998E-2</v>
      </c>
      <c r="CY987">
        <f>AB987</f>
        <v>111.99</v>
      </c>
      <c r="CZ987">
        <f>AF987</f>
        <v>111.99</v>
      </c>
      <c r="DA987">
        <f>AJ987</f>
        <v>1</v>
      </c>
      <c r="DB987">
        <v>0</v>
      </c>
    </row>
    <row r="988" spans="1:106" x14ac:dyDescent="0.2">
      <c r="A988">
        <f>ROW(Source!A446)</f>
        <v>446</v>
      </c>
      <c r="B988">
        <v>16688585</v>
      </c>
      <c r="C988">
        <v>16690490</v>
      </c>
      <c r="D988">
        <v>15247974</v>
      </c>
      <c r="E988">
        <v>1</v>
      </c>
      <c r="F988">
        <v>1</v>
      </c>
      <c r="G988">
        <v>1</v>
      </c>
      <c r="H988">
        <v>2</v>
      </c>
      <c r="I988" t="s">
        <v>1093</v>
      </c>
      <c r="J988" t="s">
        <v>1094</v>
      </c>
      <c r="K988" t="s">
        <v>1095</v>
      </c>
      <c r="L988">
        <v>1368</v>
      </c>
      <c r="N988">
        <v>1011</v>
      </c>
      <c r="O988" t="s">
        <v>1096</v>
      </c>
      <c r="P988" t="s">
        <v>1096</v>
      </c>
      <c r="Q988">
        <v>1</v>
      </c>
      <c r="W988">
        <v>0</v>
      </c>
      <c r="X988">
        <v>1188625873</v>
      </c>
      <c r="Y988">
        <v>1.4874999999999998</v>
      </c>
      <c r="AA988">
        <v>0</v>
      </c>
      <c r="AB988">
        <v>31.26</v>
      </c>
      <c r="AC988">
        <v>13.5</v>
      </c>
      <c r="AD988">
        <v>0</v>
      </c>
      <c r="AE988">
        <v>0</v>
      </c>
      <c r="AF988">
        <v>31.26</v>
      </c>
      <c r="AG988">
        <v>13.5</v>
      </c>
      <c r="AH988">
        <v>0</v>
      </c>
      <c r="AI988">
        <v>1</v>
      </c>
      <c r="AJ988">
        <v>1</v>
      </c>
      <c r="AK988">
        <v>1</v>
      </c>
      <c r="AL988">
        <v>1</v>
      </c>
      <c r="AN988">
        <v>0</v>
      </c>
      <c r="AO988">
        <v>1</v>
      </c>
      <c r="AP988">
        <v>1</v>
      </c>
      <c r="AQ988">
        <v>0</v>
      </c>
      <c r="AR988">
        <v>0</v>
      </c>
      <c r="AS988" t="s">
        <v>6</v>
      </c>
      <c r="AT988">
        <v>1.19</v>
      </c>
      <c r="AU988" t="s">
        <v>96</v>
      </c>
      <c r="AV988">
        <v>0</v>
      </c>
      <c r="AW988">
        <v>2</v>
      </c>
      <c r="AX988">
        <v>16690494</v>
      </c>
      <c r="AY988">
        <v>1</v>
      </c>
      <c r="AZ988">
        <v>0</v>
      </c>
      <c r="BA988">
        <v>930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Y988*Source!I446</f>
        <v>0.15678249999999996</v>
      </c>
      <c r="CY988">
        <f>AB988</f>
        <v>31.26</v>
      </c>
      <c r="CZ988">
        <f>AF988</f>
        <v>31.26</v>
      </c>
      <c r="DA988">
        <f>AJ988</f>
        <v>1</v>
      </c>
      <c r="DB988">
        <v>0</v>
      </c>
    </row>
    <row r="989" spans="1:106" x14ac:dyDescent="0.2">
      <c r="A989">
        <f>ROW(Source!A446)</f>
        <v>446</v>
      </c>
      <c r="B989">
        <v>16688585</v>
      </c>
      <c r="C989">
        <v>16690490</v>
      </c>
      <c r="D989">
        <v>15248793</v>
      </c>
      <c r="E989">
        <v>1</v>
      </c>
      <c r="F989">
        <v>1</v>
      </c>
      <c r="G989">
        <v>1</v>
      </c>
      <c r="H989">
        <v>2</v>
      </c>
      <c r="I989" t="s">
        <v>1402</v>
      </c>
      <c r="J989" t="s">
        <v>1403</v>
      </c>
      <c r="K989" t="s">
        <v>1404</v>
      </c>
      <c r="L989">
        <v>1368</v>
      </c>
      <c r="N989">
        <v>1011</v>
      </c>
      <c r="O989" t="s">
        <v>1096</v>
      </c>
      <c r="P989" t="s">
        <v>1096</v>
      </c>
      <c r="Q989">
        <v>1</v>
      </c>
      <c r="W989">
        <v>0</v>
      </c>
      <c r="X989">
        <v>-1347092713</v>
      </c>
      <c r="Y989">
        <v>1</v>
      </c>
      <c r="AA989">
        <v>0</v>
      </c>
      <c r="AB989">
        <v>29.67</v>
      </c>
      <c r="AC989">
        <v>0</v>
      </c>
      <c r="AD989">
        <v>0</v>
      </c>
      <c r="AE989">
        <v>0</v>
      </c>
      <c r="AF989">
        <v>29.67</v>
      </c>
      <c r="AG989">
        <v>0</v>
      </c>
      <c r="AH989">
        <v>0</v>
      </c>
      <c r="AI989">
        <v>1</v>
      </c>
      <c r="AJ989">
        <v>1</v>
      </c>
      <c r="AK989">
        <v>1</v>
      </c>
      <c r="AL989">
        <v>1</v>
      </c>
      <c r="AN989">
        <v>0</v>
      </c>
      <c r="AO989">
        <v>1</v>
      </c>
      <c r="AP989">
        <v>1</v>
      </c>
      <c r="AQ989">
        <v>0</v>
      </c>
      <c r="AR989">
        <v>0</v>
      </c>
      <c r="AS989" t="s">
        <v>6</v>
      </c>
      <c r="AT989">
        <v>0.8</v>
      </c>
      <c r="AU989" t="s">
        <v>96</v>
      </c>
      <c r="AV989">
        <v>0</v>
      </c>
      <c r="AW989">
        <v>2</v>
      </c>
      <c r="AX989">
        <v>16690495</v>
      </c>
      <c r="AY989">
        <v>1</v>
      </c>
      <c r="AZ989">
        <v>0</v>
      </c>
      <c r="BA989">
        <v>931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Y989*Source!I446</f>
        <v>0.10539999999999999</v>
      </c>
      <c r="CY989">
        <f>AB989</f>
        <v>29.67</v>
      </c>
      <c r="CZ989">
        <f>AF989</f>
        <v>29.67</v>
      </c>
      <c r="DA989">
        <f>AJ989</f>
        <v>1</v>
      </c>
      <c r="DB989">
        <v>0</v>
      </c>
    </row>
    <row r="990" spans="1:106" x14ac:dyDescent="0.2">
      <c r="A990">
        <f>ROW(Source!A446)</f>
        <v>446</v>
      </c>
      <c r="B990">
        <v>16688585</v>
      </c>
      <c r="C990">
        <v>16690490</v>
      </c>
      <c r="D990">
        <v>15249073</v>
      </c>
      <c r="E990">
        <v>1</v>
      </c>
      <c r="F990">
        <v>1</v>
      </c>
      <c r="G990">
        <v>1</v>
      </c>
      <c r="H990">
        <v>2</v>
      </c>
      <c r="I990" t="s">
        <v>1099</v>
      </c>
      <c r="J990" t="s">
        <v>1100</v>
      </c>
      <c r="K990" t="s">
        <v>1101</v>
      </c>
      <c r="L990">
        <v>1368</v>
      </c>
      <c r="N990">
        <v>1011</v>
      </c>
      <c r="O990" t="s">
        <v>1096</v>
      </c>
      <c r="P990" t="s">
        <v>1096</v>
      </c>
      <c r="Q990">
        <v>1</v>
      </c>
      <c r="W990">
        <v>0</v>
      </c>
      <c r="X990">
        <v>1372534845</v>
      </c>
      <c r="Y990">
        <v>2.3125</v>
      </c>
      <c r="AA990">
        <v>0</v>
      </c>
      <c r="AB990">
        <v>65.709999999999994</v>
      </c>
      <c r="AC990">
        <v>11.6</v>
      </c>
      <c r="AD990">
        <v>0</v>
      </c>
      <c r="AE990">
        <v>0</v>
      </c>
      <c r="AF990">
        <v>65.709999999999994</v>
      </c>
      <c r="AG990">
        <v>11.6</v>
      </c>
      <c r="AH990">
        <v>0</v>
      </c>
      <c r="AI990">
        <v>1</v>
      </c>
      <c r="AJ990">
        <v>1</v>
      </c>
      <c r="AK990">
        <v>1</v>
      </c>
      <c r="AL990">
        <v>1</v>
      </c>
      <c r="AN990">
        <v>0</v>
      </c>
      <c r="AO990">
        <v>1</v>
      </c>
      <c r="AP990">
        <v>1</v>
      </c>
      <c r="AQ990">
        <v>0</v>
      </c>
      <c r="AR990">
        <v>0</v>
      </c>
      <c r="AS990" t="s">
        <v>6</v>
      </c>
      <c r="AT990">
        <v>1.85</v>
      </c>
      <c r="AU990" t="s">
        <v>96</v>
      </c>
      <c r="AV990">
        <v>0</v>
      </c>
      <c r="AW990">
        <v>2</v>
      </c>
      <c r="AX990">
        <v>16690496</v>
      </c>
      <c r="AY990">
        <v>1</v>
      </c>
      <c r="AZ990">
        <v>0</v>
      </c>
      <c r="BA990">
        <v>932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Y990*Source!I446</f>
        <v>0.2437375</v>
      </c>
      <c r="CY990">
        <f>AB990</f>
        <v>65.709999999999994</v>
      </c>
      <c r="CZ990">
        <f>AF990</f>
        <v>65.709999999999994</v>
      </c>
      <c r="DA990">
        <f>AJ990</f>
        <v>1</v>
      </c>
      <c r="DB990">
        <v>0</v>
      </c>
    </row>
    <row r="991" spans="1:106" x14ac:dyDescent="0.2">
      <c r="A991">
        <f>ROW(Source!A446)</f>
        <v>446</v>
      </c>
      <c r="B991">
        <v>16688585</v>
      </c>
      <c r="C991">
        <v>16690490</v>
      </c>
      <c r="D991">
        <v>15166084</v>
      </c>
      <c r="E991">
        <v>1</v>
      </c>
      <c r="F991">
        <v>1</v>
      </c>
      <c r="G991">
        <v>1</v>
      </c>
      <c r="H991">
        <v>3</v>
      </c>
      <c r="I991" t="s">
        <v>1405</v>
      </c>
      <c r="J991" t="s">
        <v>1406</v>
      </c>
      <c r="K991" t="s">
        <v>1407</v>
      </c>
      <c r="L991">
        <v>1339</v>
      </c>
      <c r="N991">
        <v>1007</v>
      </c>
      <c r="O991" t="s">
        <v>199</v>
      </c>
      <c r="P991" t="s">
        <v>199</v>
      </c>
      <c r="Q991">
        <v>1</v>
      </c>
      <c r="W991">
        <v>0</v>
      </c>
      <c r="X991">
        <v>2048996427</v>
      </c>
      <c r="Y991">
        <v>0.67</v>
      </c>
      <c r="AA991">
        <v>45.83</v>
      </c>
      <c r="AB991">
        <v>0</v>
      </c>
      <c r="AC991">
        <v>0</v>
      </c>
      <c r="AD991">
        <v>0</v>
      </c>
      <c r="AE991">
        <v>45.83</v>
      </c>
      <c r="AF991">
        <v>0</v>
      </c>
      <c r="AG991">
        <v>0</v>
      </c>
      <c r="AH991">
        <v>0</v>
      </c>
      <c r="AI991">
        <v>1</v>
      </c>
      <c r="AJ991">
        <v>1</v>
      </c>
      <c r="AK991">
        <v>1</v>
      </c>
      <c r="AL991">
        <v>1</v>
      </c>
      <c r="AN991">
        <v>0</v>
      </c>
      <c r="AO991">
        <v>1</v>
      </c>
      <c r="AP991">
        <v>0</v>
      </c>
      <c r="AQ991">
        <v>0</v>
      </c>
      <c r="AR991">
        <v>0</v>
      </c>
      <c r="AS991" t="s">
        <v>6</v>
      </c>
      <c r="AT991">
        <v>0.67</v>
      </c>
      <c r="AU991" t="s">
        <v>6</v>
      </c>
      <c r="AV991">
        <v>0</v>
      </c>
      <c r="AW991">
        <v>2</v>
      </c>
      <c r="AX991">
        <v>16690497</v>
      </c>
      <c r="AY991">
        <v>1</v>
      </c>
      <c r="AZ991">
        <v>0</v>
      </c>
      <c r="BA991">
        <v>933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Y991*Source!I446</f>
        <v>7.0618E-2</v>
      </c>
      <c r="CY991">
        <f t="shared" ref="CY991:CY998" si="105">AA991</f>
        <v>45.83</v>
      </c>
      <c r="CZ991">
        <f t="shared" ref="CZ991:CZ998" si="106">AE991</f>
        <v>45.83</v>
      </c>
      <c r="DA991">
        <f t="shared" ref="DA991:DA998" si="107">AI991</f>
        <v>1</v>
      </c>
      <c r="DB991">
        <v>0</v>
      </c>
    </row>
    <row r="992" spans="1:106" x14ac:dyDescent="0.2">
      <c r="A992">
        <f>ROW(Source!A446)</f>
        <v>446</v>
      </c>
      <c r="B992">
        <v>16688585</v>
      </c>
      <c r="C992">
        <v>16690490</v>
      </c>
      <c r="D992">
        <v>15167286</v>
      </c>
      <c r="E992">
        <v>1</v>
      </c>
      <c r="F992">
        <v>1</v>
      </c>
      <c r="G992">
        <v>1</v>
      </c>
      <c r="H992">
        <v>3</v>
      </c>
      <c r="I992" t="s">
        <v>1184</v>
      </c>
      <c r="J992" t="s">
        <v>1185</v>
      </c>
      <c r="K992" t="s">
        <v>1186</v>
      </c>
      <c r="L992">
        <v>1339</v>
      </c>
      <c r="N992">
        <v>1007</v>
      </c>
      <c r="O992" t="s">
        <v>199</v>
      </c>
      <c r="P992" t="s">
        <v>199</v>
      </c>
      <c r="Q992">
        <v>1</v>
      </c>
      <c r="W992">
        <v>0</v>
      </c>
      <c r="X992">
        <v>-1660354250</v>
      </c>
      <c r="Y992">
        <v>15</v>
      </c>
      <c r="AA992">
        <v>2.44</v>
      </c>
      <c r="AB992">
        <v>0</v>
      </c>
      <c r="AC992">
        <v>0</v>
      </c>
      <c r="AD992">
        <v>0</v>
      </c>
      <c r="AE992">
        <v>2.44</v>
      </c>
      <c r="AF992">
        <v>0</v>
      </c>
      <c r="AG992">
        <v>0</v>
      </c>
      <c r="AH992">
        <v>0</v>
      </c>
      <c r="AI992">
        <v>1</v>
      </c>
      <c r="AJ992">
        <v>1</v>
      </c>
      <c r="AK992">
        <v>1</v>
      </c>
      <c r="AL992">
        <v>1</v>
      </c>
      <c r="AN992">
        <v>0</v>
      </c>
      <c r="AO992">
        <v>1</v>
      </c>
      <c r="AP992">
        <v>0</v>
      </c>
      <c r="AQ992">
        <v>0</v>
      </c>
      <c r="AR992">
        <v>0</v>
      </c>
      <c r="AS992" t="s">
        <v>6</v>
      </c>
      <c r="AT992">
        <v>15</v>
      </c>
      <c r="AU992" t="s">
        <v>6</v>
      </c>
      <c r="AV992">
        <v>0</v>
      </c>
      <c r="AW992">
        <v>2</v>
      </c>
      <c r="AX992">
        <v>16690498</v>
      </c>
      <c r="AY992">
        <v>1</v>
      </c>
      <c r="AZ992">
        <v>0</v>
      </c>
      <c r="BA992">
        <v>934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Y992*Source!I446</f>
        <v>1.581</v>
      </c>
      <c r="CY992">
        <f t="shared" si="105"/>
        <v>2.44</v>
      </c>
      <c r="CZ992">
        <f t="shared" si="106"/>
        <v>2.44</v>
      </c>
      <c r="DA992">
        <f t="shared" si="107"/>
        <v>1</v>
      </c>
      <c r="DB992">
        <v>0</v>
      </c>
    </row>
    <row r="993" spans="1:106" x14ac:dyDescent="0.2">
      <c r="A993">
        <f>ROW(Source!A446)</f>
        <v>446</v>
      </c>
      <c r="B993">
        <v>16688585</v>
      </c>
      <c r="C993">
        <v>16690490</v>
      </c>
      <c r="D993">
        <v>15163011</v>
      </c>
      <c r="E993">
        <v>17</v>
      </c>
      <c r="F993">
        <v>1</v>
      </c>
      <c r="G993">
        <v>1</v>
      </c>
      <c r="H993">
        <v>3</v>
      </c>
      <c r="I993" t="s">
        <v>704</v>
      </c>
      <c r="J993" t="s">
        <v>6</v>
      </c>
      <c r="K993" t="s">
        <v>705</v>
      </c>
      <c r="L993">
        <v>1358</v>
      </c>
      <c r="N993">
        <v>1010</v>
      </c>
      <c r="O993" t="s">
        <v>538</v>
      </c>
      <c r="P993" t="s">
        <v>538</v>
      </c>
      <c r="Q993">
        <v>10</v>
      </c>
      <c r="W993">
        <v>0</v>
      </c>
      <c r="X993">
        <v>488433216</v>
      </c>
      <c r="Y993">
        <v>8.9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1</v>
      </c>
      <c r="AJ993">
        <v>1</v>
      </c>
      <c r="AK993">
        <v>1</v>
      </c>
      <c r="AL993">
        <v>1</v>
      </c>
      <c r="AN993">
        <v>0</v>
      </c>
      <c r="AO993">
        <v>0</v>
      </c>
      <c r="AP993">
        <v>0</v>
      </c>
      <c r="AQ993">
        <v>0</v>
      </c>
      <c r="AR993">
        <v>0</v>
      </c>
      <c r="AS993" t="s">
        <v>6</v>
      </c>
      <c r="AT993">
        <v>8.9</v>
      </c>
      <c r="AU993" t="s">
        <v>6</v>
      </c>
      <c r="AV993">
        <v>0</v>
      </c>
      <c r="AW993">
        <v>2</v>
      </c>
      <c r="AX993">
        <v>16690499</v>
      </c>
      <c r="AY993">
        <v>1</v>
      </c>
      <c r="AZ993">
        <v>0</v>
      </c>
      <c r="BA993">
        <v>935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Y993*Source!I446</f>
        <v>0.93806</v>
      </c>
      <c r="CY993">
        <f t="shared" si="105"/>
        <v>0</v>
      </c>
      <c r="CZ993">
        <f t="shared" si="106"/>
        <v>0</v>
      </c>
      <c r="DA993">
        <f t="shared" si="107"/>
        <v>1</v>
      </c>
      <c r="DB993">
        <v>0</v>
      </c>
    </row>
    <row r="994" spans="1:106" x14ac:dyDescent="0.2">
      <c r="A994">
        <f>ROW(Source!A446)</f>
        <v>446</v>
      </c>
      <c r="B994">
        <v>16688585</v>
      </c>
      <c r="C994">
        <v>16690490</v>
      </c>
      <c r="D994">
        <v>15170068</v>
      </c>
      <c r="E994">
        <v>1</v>
      </c>
      <c r="F994">
        <v>1</v>
      </c>
      <c r="G994">
        <v>1</v>
      </c>
      <c r="H994">
        <v>3</v>
      </c>
      <c r="I994" t="s">
        <v>707</v>
      </c>
      <c r="J994" t="s">
        <v>709</v>
      </c>
      <c r="K994" t="s">
        <v>708</v>
      </c>
      <c r="L994">
        <v>1355</v>
      </c>
      <c r="N994">
        <v>1010</v>
      </c>
      <c r="O994" t="s">
        <v>250</v>
      </c>
      <c r="P994" t="s">
        <v>250</v>
      </c>
      <c r="Q994">
        <v>100</v>
      </c>
      <c r="W994">
        <v>0</v>
      </c>
      <c r="X994">
        <v>1797855604</v>
      </c>
      <c r="Y994">
        <v>0.89</v>
      </c>
      <c r="AA994">
        <v>26.2</v>
      </c>
      <c r="AB994">
        <v>0</v>
      </c>
      <c r="AC994">
        <v>0</v>
      </c>
      <c r="AD994">
        <v>0</v>
      </c>
      <c r="AE994">
        <v>26.2</v>
      </c>
      <c r="AF994">
        <v>0</v>
      </c>
      <c r="AG994">
        <v>0</v>
      </c>
      <c r="AH994">
        <v>0</v>
      </c>
      <c r="AI994">
        <v>1</v>
      </c>
      <c r="AJ994">
        <v>1</v>
      </c>
      <c r="AK994">
        <v>1</v>
      </c>
      <c r="AL994">
        <v>1</v>
      </c>
      <c r="AN994">
        <v>0</v>
      </c>
      <c r="AO994">
        <v>0</v>
      </c>
      <c r="AP994">
        <v>0</v>
      </c>
      <c r="AQ994">
        <v>0</v>
      </c>
      <c r="AR994">
        <v>0</v>
      </c>
      <c r="AS994" t="s">
        <v>6</v>
      </c>
      <c r="AT994">
        <v>0.89</v>
      </c>
      <c r="AU994" t="s">
        <v>6</v>
      </c>
      <c r="AV994">
        <v>0</v>
      </c>
      <c r="AW994">
        <v>1</v>
      </c>
      <c r="AX994">
        <v>-1</v>
      </c>
      <c r="AY994">
        <v>0</v>
      </c>
      <c r="AZ994">
        <v>0</v>
      </c>
      <c r="BA994" t="s">
        <v>6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Y994*Source!I446</f>
        <v>9.3806E-2</v>
      </c>
      <c r="CY994">
        <f t="shared" si="105"/>
        <v>26.2</v>
      </c>
      <c r="CZ994">
        <f t="shared" si="106"/>
        <v>26.2</v>
      </c>
      <c r="DA994">
        <f t="shared" si="107"/>
        <v>1</v>
      </c>
      <c r="DB994">
        <v>0</v>
      </c>
    </row>
    <row r="995" spans="1:106" x14ac:dyDescent="0.2">
      <c r="A995">
        <f>ROW(Source!A446)</f>
        <v>446</v>
      </c>
      <c r="B995">
        <v>16688585</v>
      </c>
      <c r="C995">
        <v>16690490</v>
      </c>
      <c r="D995">
        <v>15212828</v>
      </c>
      <c r="E995">
        <v>1</v>
      </c>
      <c r="F995">
        <v>1</v>
      </c>
      <c r="G995">
        <v>1</v>
      </c>
      <c r="H995">
        <v>3</v>
      </c>
      <c r="I995" t="s">
        <v>1408</v>
      </c>
      <c r="J995" t="s">
        <v>1409</v>
      </c>
      <c r="K995" t="s">
        <v>1410</v>
      </c>
      <c r="L995">
        <v>1035</v>
      </c>
      <c r="N995">
        <v>1013</v>
      </c>
      <c r="O995" t="s">
        <v>168</v>
      </c>
      <c r="P995" t="s">
        <v>168</v>
      </c>
      <c r="Q995">
        <v>1</v>
      </c>
      <c r="W995">
        <v>0</v>
      </c>
      <c r="X995">
        <v>-1223829238</v>
      </c>
      <c r="Y995">
        <v>44.2</v>
      </c>
      <c r="AA995">
        <v>24.75</v>
      </c>
      <c r="AB995">
        <v>0</v>
      </c>
      <c r="AC995">
        <v>0</v>
      </c>
      <c r="AD995">
        <v>0</v>
      </c>
      <c r="AE995">
        <v>24.75</v>
      </c>
      <c r="AF995">
        <v>0</v>
      </c>
      <c r="AG995">
        <v>0</v>
      </c>
      <c r="AH995">
        <v>0</v>
      </c>
      <c r="AI995">
        <v>1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0</v>
      </c>
      <c r="AQ995">
        <v>0</v>
      </c>
      <c r="AR995">
        <v>0</v>
      </c>
      <c r="AS995" t="s">
        <v>6</v>
      </c>
      <c r="AT995">
        <v>44.2</v>
      </c>
      <c r="AU995" t="s">
        <v>6</v>
      </c>
      <c r="AV995">
        <v>0</v>
      </c>
      <c r="AW995">
        <v>2</v>
      </c>
      <c r="AX995">
        <v>16690501</v>
      </c>
      <c r="AY995">
        <v>1</v>
      </c>
      <c r="AZ995">
        <v>0</v>
      </c>
      <c r="BA995">
        <v>937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Y995*Source!I446</f>
        <v>4.6586800000000004</v>
      </c>
      <c r="CY995">
        <f t="shared" si="105"/>
        <v>24.75</v>
      </c>
      <c r="CZ995">
        <f t="shared" si="106"/>
        <v>24.75</v>
      </c>
      <c r="DA995">
        <f t="shared" si="107"/>
        <v>1</v>
      </c>
      <c r="DB995">
        <v>0</v>
      </c>
    </row>
    <row r="996" spans="1:106" x14ac:dyDescent="0.2">
      <c r="A996">
        <f>ROW(Source!A446)</f>
        <v>446</v>
      </c>
      <c r="B996">
        <v>16688585</v>
      </c>
      <c r="C996">
        <v>16690490</v>
      </c>
      <c r="D996">
        <v>15213163</v>
      </c>
      <c r="E996">
        <v>1</v>
      </c>
      <c r="F996">
        <v>1</v>
      </c>
      <c r="G996">
        <v>1</v>
      </c>
      <c r="H996">
        <v>3</v>
      </c>
      <c r="I996" t="s">
        <v>696</v>
      </c>
      <c r="J996" t="s">
        <v>698</v>
      </c>
      <c r="K996" t="s">
        <v>697</v>
      </c>
      <c r="L996">
        <v>1354</v>
      </c>
      <c r="N996">
        <v>1010</v>
      </c>
      <c r="O996" t="s">
        <v>268</v>
      </c>
      <c r="P996" t="s">
        <v>268</v>
      </c>
      <c r="Q996">
        <v>1</v>
      </c>
      <c r="W996">
        <v>0</v>
      </c>
      <c r="X996">
        <v>-863052310</v>
      </c>
      <c r="Y996">
        <v>37.950664000000003</v>
      </c>
      <c r="AA996">
        <v>1093.5999999999999</v>
      </c>
      <c r="AB996">
        <v>0</v>
      </c>
      <c r="AC996">
        <v>0</v>
      </c>
      <c r="AD996">
        <v>0</v>
      </c>
      <c r="AE996">
        <v>1093.5999999999999</v>
      </c>
      <c r="AF996">
        <v>0</v>
      </c>
      <c r="AG996">
        <v>0</v>
      </c>
      <c r="AH996">
        <v>0</v>
      </c>
      <c r="AI996">
        <v>1</v>
      </c>
      <c r="AJ996">
        <v>1</v>
      </c>
      <c r="AK996">
        <v>1</v>
      </c>
      <c r="AL996">
        <v>1</v>
      </c>
      <c r="AN996">
        <v>0</v>
      </c>
      <c r="AO996">
        <v>0</v>
      </c>
      <c r="AP996">
        <v>0</v>
      </c>
      <c r="AQ996">
        <v>0</v>
      </c>
      <c r="AR996">
        <v>0</v>
      </c>
      <c r="AS996" t="s">
        <v>6</v>
      </c>
      <c r="AT996">
        <v>37.950664000000003</v>
      </c>
      <c r="AU996" t="s">
        <v>6</v>
      </c>
      <c r="AV996">
        <v>0</v>
      </c>
      <c r="AW996">
        <v>1</v>
      </c>
      <c r="AX996">
        <v>-1</v>
      </c>
      <c r="AY996">
        <v>0</v>
      </c>
      <c r="AZ996">
        <v>0</v>
      </c>
      <c r="BA996" t="s">
        <v>6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Y996*Source!I446</f>
        <v>3.9999999856000001</v>
      </c>
      <c r="CY996">
        <f t="shared" si="105"/>
        <v>1093.5999999999999</v>
      </c>
      <c r="CZ996">
        <f t="shared" si="106"/>
        <v>1093.5999999999999</v>
      </c>
      <c r="DA996">
        <f t="shared" si="107"/>
        <v>1</v>
      </c>
      <c r="DB996">
        <v>0</v>
      </c>
    </row>
    <row r="997" spans="1:106" x14ac:dyDescent="0.2">
      <c r="A997">
        <f>ROW(Source!A446)</f>
        <v>446</v>
      </c>
      <c r="B997">
        <v>16688585</v>
      </c>
      <c r="C997">
        <v>16690490</v>
      </c>
      <c r="D997">
        <v>15213165</v>
      </c>
      <c r="E997">
        <v>1</v>
      </c>
      <c r="F997">
        <v>1</v>
      </c>
      <c r="G997">
        <v>1</v>
      </c>
      <c r="H997">
        <v>3</v>
      </c>
      <c r="I997" t="s">
        <v>692</v>
      </c>
      <c r="J997" t="s">
        <v>694</v>
      </c>
      <c r="K997" t="s">
        <v>693</v>
      </c>
      <c r="L997">
        <v>1354</v>
      </c>
      <c r="N997">
        <v>1010</v>
      </c>
      <c r="O997" t="s">
        <v>268</v>
      </c>
      <c r="P997" t="s">
        <v>268</v>
      </c>
      <c r="Q997">
        <v>1</v>
      </c>
      <c r="W997">
        <v>0</v>
      </c>
      <c r="X997">
        <v>1286001746</v>
      </c>
      <c r="Y997">
        <v>18.975332000000002</v>
      </c>
      <c r="AA997">
        <v>1367</v>
      </c>
      <c r="AB997">
        <v>0</v>
      </c>
      <c r="AC997">
        <v>0</v>
      </c>
      <c r="AD997">
        <v>0</v>
      </c>
      <c r="AE997">
        <v>1367</v>
      </c>
      <c r="AF997">
        <v>0</v>
      </c>
      <c r="AG997">
        <v>0</v>
      </c>
      <c r="AH997">
        <v>0</v>
      </c>
      <c r="AI997">
        <v>1</v>
      </c>
      <c r="AJ997">
        <v>1</v>
      </c>
      <c r="AK997">
        <v>1</v>
      </c>
      <c r="AL997">
        <v>1</v>
      </c>
      <c r="AN997">
        <v>0</v>
      </c>
      <c r="AO997">
        <v>0</v>
      </c>
      <c r="AP997">
        <v>0</v>
      </c>
      <c r="AQ997">
        <v>0</v>
      </c>
      <c r="AR997">
        <v>0</v>
      </c>
      <c r="AS997" t="s">
        <v>6</v>
      </c>
      <c r="AT997">
        <v>18.975332000000002</v>
      </c>
      <c r="AU997" t="s">
        <v>6</v>
      </c>
      <c r="AV997">
        <v>0</v>
      </c>
      <c r="AW997">
        <v>1</v>
      </c>
      <c r="AX997">
        <v>-1</v>
      </c>
      <c r="AY997">
        <v>0</v>
      </c>
      <c r="AZ997">
        <v>0</v>
      </c>
      <c r="BA997" t="s">
        <v>6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Y997*Source!I446</f>
        <v>1.9999999928000001</v>
      </c>
      <c r="CY997">
        <f t="shared" si="105"/>
        <v>1367</v>
      </c>
      <c r="CZ997">
        <f t="shared" si="106"/>
        <v>1367</v>
      </c>
      <c r="DA997">
        <f t="shared" si="107"/>
        <v>1</v>
      </c>
      <c r="DB997">
        <v>0</v>
      </c>
    </row>
    <row r="998" spans="1:106" x14ac:dyDescent="0.2">
      <c r="A998">
        <f>ROW(Source!A446)</f>
        <v>446</v>
      </c>
      <c r="B998">
        <v>16688585</v>
      </c>
      <c r="C998">
        <v>16690490</v>
      </c>
      <c r="D998">
        <v>15163239</v>
      </c>
      <c r="E998">
        <v>17</v>
      </c>
      <c r="F998">
        <v>1</v>
      </c>
      <c r="G998">
        <v>1</v>
      </c>
      <c r="H998">
        <v>3</v>
      </c>
      <c r="I998" t="s">
        <v>700</v>
      </c>
      <c r="J998" t="s">
        <v>6</v>
      </c>
      <c r="K998" t="s">
        <v>701</v>
      </c>
      <c r="L998">
        <v>1033</v>
      </c>
      <c r="N998">
        <v>1013</v>
      </c>
      <c r="O998" t="s">
        <v>702</v>
      </c>
      <c r="P998" t="s">
        <v>702</v>
      </c>
      <c r="Q998">
        <v>1</v>
      </c>
      <c r="W998">
        <v>0</v>
      </c>
      <c r="X998">
        <v>704408924</v>
      </c>
      <c r="Y998">
        <v>100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1</v>
      </c>
      <c r="AL998">
        <v>1</v>
      </c>
      <c r="AN998">
        <v>0</v>
      </c>
      <c r="AO998">
        <v>0</v>
      </c>
      <c r="AP998">
        <v>0</v>
      </c>
      <c r="AQ998">
        <v>0</v>
      </c>
      <c r="AR998">
        <v>0</v>
      </c>
      <c r="AS998" t="s">
        <v>6</v>
      </c>
      <c r="AT998">
        <v>100</v>
      </c>
      <c r="AU998" t="s">
        <v>6</v>
      </c>
      <c r="AV998">
        <v>0</v>
      </c>
      <c r="AW998">
        <v>2</v>
      </c>
      <c r="AX998">
        <v>16690502</v>
      </c>
      <c r="AY998">
        <v>1</v>
      </c>
      <c r="AZ998">
        <v>0</v>
      </c>
      <c r="BA998">
        <v>938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Y998*Source!I446</f>
        <v>10.54</v>
      </c>
      <c r="CY998">
        <f t="shared" si="105"/>
        <v>0</v>
      </c>
      <c r="CZ998">
        <f t="shared" si="106"/>
        <v>0</v>
      </c>
      <c r="DA998">
        <f t="shared" si="107"/>
        <v>1</v>
      </c>
      <c r="DB998">
        <v>0</v>
      </c>
    </row>
    <row r="999" spans="1:106" x14ac:dyDescent="0.2">
      <c r="A999">
        <f>ROW(Source!A447)</f>
        <v>447</v>
      </c>
      <c r="B999">
        <v>16688586</v>
      </c>
      <c r="C999">
        <v>16690490</v>
      </c>
      <c r="D999">
        <v>15435609</v>
      </c>
      <c r="E999">
        <v>1</v>
      </c>
      <c r="F999">
        <v>1</v>
      </c>
      <c r="G999">
        <v>1</v>
      </c>
      <c r="H999">
        <v>1</v>
      </c>
      <c r="I999" t="s">
        <v>1271</v>
      </c>
      <c r="J999" t="s">
        <v>6</v>
      </c>
      <c r="K999" t="s">
        <v>1272</v>
      </c>
      <c r="L999">
        <v>1191</v>
      </c>
      <c r="N999">
        <v>1013</v>
      </c>
      <c r="O999" t="s">
        <v>1090</v>
      </c>
      <c r="P999" t="s">
        <v>1090</v>
      </c>
      <c r="Q999">
        <v>1</v>
      </c>
      <c r="W999">
        <v>0</v>
      </c>
      <c r="X999">
        <v>-814890593</v>
      </c>
      <c r="Y999">
        <v>75.439999999999984</v>
      </c>
      <c r="AA999">
        <v>0</v>
      </c>
      <c r="AB999">
        <v>0</v>
      </c>
      <c r="AC999">
        <v>0</v>
      </c>
      <c r="AD999">
        <v>63.96</v>
      </c>
      <c r="AE999">
        <v>0</v>
      </c>
      <c r="AF999">
        <v>0</v>
      </c>
      <c r="AG999">
        <v>0</v>
      </c>
      <c r="AH999">
        <v>8.9700000000000006</v>
      </c>
      <c r="AI999">
        <v>1</v>
      </c>
      <c r="AJ999">
        <v>1</v>
      </c>
      <c r="AK999">
        <v>1</v>
      </c>
      <c r="AL999">
        <v>7.13</v>
      </c>
      <c r="AN999">
        <v>0</v>
      </c>
      <c r="AO999">
        <v>1</v>
      </c>
      <c r="AP999">
        <v>1</v>
      </c>
      <c r="AQ999">
        <v>0</v>
      </c>
      <c r="AR999">
        <v>0</v>
      </c>
      <c r="AS999" t="s">
        <v>6</v>
      </c>
      <c r="AT999">
        <v>65.599999999999994</v>
      </c>
      <c r="AU999" t="s">
        <v>97</v>
      </c>
      <c r="AV999">
        <v>1</v>
      </c>
      <c r="AW999">
        <v>2</v>
      </c>
      <c r="AX999">
        <v>16690491</v>
      </c>
      <c r="AY999">
        <v>1</v>
      </c>
      <c r="AZ999">
        <v>0</v>
      </c>
      <c r="BA999">
        <v>939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Y999*Source!I447</f>
        <v>7.951375999999998</v>
      </c>
      <c r="CY999">
        <f>AD999</f>
        <v>63.96</v>
      </c>
      <c r="CZ999">
        <f>AH999</f>
        <v>8.9700000000000006</v>
      </c>
      <c r="DA999">
        <f>AL999</f>
        <v>7.13</v>
      </c>
      <c r="DB999">
        <v>0</v>
      </c>
    </row>
    <row r="1000" spans="1:106" x14ac:dyDescent="0.2">
      <c r="A1000">
        <f>ROW(Source!A447)</f>
        <v>447</v>
      </c>
      <c r="B1000">
        <v>16688586</v>
      </c>
      <c r="C1000">
        <v>16690490</v>
      </c>
      <c r="D1000">
        <v>15430395</v>
      </c>
      <c r="E1000">
        <v>1</v>
      </c>
      <c r="F1000">
        <v>1</v>
      </c>
      <c r="G1000">
        <v>1</v>
      </c>
      <c r="H1000">
        <v>1</v>
      </c>
      <c r="I1000" t="s">
        <v>1091</v>
      </c>
      <c r="J1000" t="s">
        <v>6</v>
      </c>
      <c r="K1000" t="s">
        <v>1092</v>
      </c>
      <c r="L1000">
        <v>1191</v>
      </c>
      <c r="N1000">
        <v>1013</v>
      </c>
      <c r="O1000" t="s">
        <v>1090</v>
      </c>
      <c r="P1000" t="s">
        <v>1090</v>
      </c>
      <c r="Q1000">
        <v>1</v>
      </c>
      <c r="W1000">
        <v>0</v>
      </c>
      <c r="X1000">
        <v>-1417349443</v>
      </c>
      <c r="Y1000">
        <v>3.13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</v>
      </c>
      <c r="AJ1000">
        <v>1</v>
      </c>
      <c r="AK1000">
        <v>7.13</v>
      </c>
      <c r="AL1000">
        <v>1</v>
      </c>
      <c r="AN1000">
        <v>0</v>
      </c>
      <c r="AO1000">
        <v>1</v>
      </c>
      <c r="AP1000">
        <v>0</v>
      </c>
      <c r="AQ1000">
        <v>0</v>
      </c>
      <c r="AR1000">
        <v>0</v>
      </c>
      <c r="AS1000" t="s">
        <v>6</v>
      </c>
      <c r="AT1000">
        <v>3.13</v>
      </c>
      <c r="AU1000" t="s">
        <v>6</v>
      </c>
      <c r="AV1000">
        <v>2</v>
      </c>
      <c r="AW1000">
        <v>2</v>
      </c>
      <c r="AX1000">
        <v>16690492</v>
      </c>
      <c r="AY1000">
        <v>1</v>
      </c>
      <c r="AZ1000">
        <v>2048</v>
      </c>
      <c r="BA1000">
        <v>940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Y1000*Source!I447</f>
        <v>0.32990199999999997</v>
      </c>
      <c r="CY1000">
        <f>AD1000</f>
        <v>0</v>
      </c>
      <c r="CZ1000">
        <f>AH1000</f>
        <v>0</v>
      </c>
      <c r="DA1000">
        <f>AL1000</f>
        <v>1</v>
      </c>
      <c r="DB1000">
        <v>0</v>
      </c>
    </row>
    <row r="1001" spans="1:106" x14ac:dyDescent="0.2">
      <c r="A1001">
        <f>ROW(Source!A447)</f>
        <v>447</v>
      </c>
      <c r="B1001">
        <v>16688586</v>
      </c>
      <c r="C1001">
        <v>16690490</v>
      </c>
      <c r="D1001">
        <v>15247680</v>
      </c>
      <c r="E1001">
        <v>1</v>
      </c>
      <c r="F1001">
        <v>1</v>
      </c>
      <c r="G1001">
        <v>1</v>
      </c>
      <c r="H1001">
        <v>2</v>
      </c>
      <c r="I1001" t="s">
        <v>1287</v>
      </c>
      <c r="J1001" t="s">
        <v>1288</v>
      </c>
      <c r="K1001" t="s">
        <v>1289</v>
      </c>
      <c r="L1001">
        <v>1368</v>
      </c>
      <c r="N1001">
        <v>1011</v>
      </c>
      <c r="O1001" t="s">
        <v>1096</v>
      </c>
      <c r="P1001" t="s">
        <v>1096</v>
      </c>
      <c r="Q1001">
        <v>1</v>
      </c>
      <c r="W1001">
        <v>0</v>
      </c>
      <c r="X1001">
        <v>-1718674368</v>
      </c>
      <c r="Y1001">
        <v>0.11249999999999999</v>
      </c>
      <c r="AA1001">
        <v>0</v>
      </c>
      <c r="AB1001">
        <v>798.49</v>
      </c>
      <c r="AC1001">
        <v>13.5</v>
      </c>
      <c r="AD1001">
        <v>0</v>
      </c>
      <c r="AE1001">
        <v>0</v>
      </c>
      <c r="AF1001">
        <v>111.99</v>
      </c>
      <c r="AG1001">
        <v>13.5</v>
      </c>
      <c r="AH1001">
        <v>0</v>
      </c>
      <c r="AI1001">
        <v>1</v>
      </c>
      <c r="AJ1001">
        <v>7.13</v>
      </c>
      <c r="AK1001">
        <v>1</v>
      </c>
      <c r="AL1001">
        <v>1</v>
      </c>
      <c r="AN1001">
        <v>0</v>
      </c>
      <c r="AO1001">
        <v>1</v>
      </c>
      <c r="AP1001">
        <v>1</v>
      </c>
      <c r="AQ1001">
        <v>0</v>
      </c>
      <c r="AR1001">
        <v>0</v>
      </c>
      <c r="AS1001" t="s">
        <v>6</v>
      </c>
      <c r="AT1001">
        <v>0.09</v>
      </c>
      <c r="AU1001" t="s">
        <v>96</v>
      </c>
      <c r="AV1001">
        <v>0</v>
      </c>
      <c r="AW1001">
        <v>2</v>
      </c>
      <c r="AX1001">
        <v>16690493</v>
      </c>
      <c r="AY1001">
        <v>1</v>
      </c>
      <c r="AZ1001">
        <v>0</v>
      </c>
      <c r="BA1001">
        <v>941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Y1001*Source!I447</f>
        <v>1.1857499999999998E-2</v>
      </c>
      <c r="CY1001">
        <f>AB1001</f>
        <v>798.49</v>
      </c>
      <c r="CZ1001">
        <f>AF1001</f>
        <v>111.99</v>
      </c>
      <c r="DA1001">
        <f>AJ1001</f>
        <v>7.13</v>
      </c>
      <c r="DB1001">
        <v>0</v>
      </c>
    </row>
    <row r="1002" spans="1:106" x14ac:dyDescent="0.2">
      <c r="A1002">
        <f>ROW(Source!A447)</f>
        <v>447</v>
      </c>
      <c r="B1002">
        <v>16688586</v>
      </c>
      <c r="C1002">
        <v>16690490</v>
      </c>
      <c r="D1002">
        <v>15247974</v>
      </c>
      <c r="E1002">
        <v>1</v>
      </c>
      <c r="F1002">
        <v>1</v>
      </c>
      <c r="G1002">
        <v>1</v>
      </c>
      <c r="H1002">
        <v>2</v>
      </c>
      <c r="I1002" t="s">
        <v>1093</v>
      </c>
      <c r="J1002" t="s">
        <v>1094</v>
      </c>
      <c r="K1002" t="s">
        <v>1095</v>
      </c>
      <c r="L1002">
        <v>1368</v>
      </c>
      <c r="N1002">
        <v>1011</v>
      </c>
      <c r="O1002" t="s">
        <v>1096</v>
      </c>
      <c r="P1002" t="s">
        <v>1096</v>
      </c>
      <c r="Q1002">
        <v>1</v>
      </c>
      <c r="W1002">
        <v>0</v>
      </c>
      <c r="X1002">
        <v>1188625873</v>
      </c>
      <c r="Y1002">
        <v>1.4874999999999998</v>
      </c>
      <c r="AA1002">
        <v>0</v>
      </c>
      <c r="AB1002">
        <v>222.88</v>
      </c>
      <c r="AC1002">
        <v>13.5</v>
      </c>
      <c r="AD1002">
        <v>0</v>
      </c>
      <c r="AE1002">
        <v>0</v>
      </c>
      <c r="AF1002">
        <v>31.26</v>
      </c>
      <c r="AG1002">
        <v>13.5</v>
      </c>
      <c r="AH1002">
        <v>0</v>
      </c>
      <c r="AI1002">
        <v>1</v>
      </c>
      <c r="AJ1002">
        <v>7.13</v>
      </c>
      <c r="AK1002">
        <v>1</v>
      </c>
      <c r="AL1002">
        <v>1</v>
      </c>
      <c r="AN1002">
        <v>0</v>
      </c>
      <c r="AO1002">
        <v>1</v>
      </c>
      <c r="AP1002">
        <v>1</v>
      </c>
      <c r="AQ1002">
        <v>0</v>
      </c>
      <c r="AR1002">
        <v>0</v>
      </c>
      <c r="AS1002" t="s">
        <v>6</v>
      </c>
      <c r="AT1002">
        <v>1.19</v>
      </c>
      <c r="AU1002" t="s">
        <v>96</v>
      </c>
      <c r="AV1002">
        <v>0</v>
      </c>
      <c r="AW1002">
        <v>2</v>
      </c>
      <c r="AX1002">
        <v>16690494</v>
      </c>
      <c r="AY1002">
        <v>1</v>
      </c>
      <c r="AZ1002">
        <v>0</v>
      </c>
      <c r="BA1002">
        <v>942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Y1002*Source!I447</f>
        <v>0.15678249999999996</v>
      </c>
      <c r="CY1002">
        <f>AB1002</f>
        <v>222.88</v>
      </c>
      <c r="CZ1002">
        <f>AF1002</f>
        <v>31.26</v>
      </c>
      <c r="DA1002">
        <f>AJ1002</f>
        <v>7.13</v>
      </c>
      <c r="DB1002">
        <v>0</v>
      </c>
    </row>
    <row r="1003" spans="1:106" x14ac:dyDescent="0.2">
      <c r="A1003">
        <f>ROW(Source!A447)</f>
        <v>447</v>
      </c>
      <c r="B1003">
        <v>16688586</v>
      </c>
      <c r="C1003">
        <v>16690490</v>
      </c>
      <c r="D1003">
        <v>15248793</v>
      </c>
      <c r="E1003">
        <v>1</v>
      </c>
      <c r="F1003">
        <v>1</v>
      </c>
      <c r="G1003">
        <v>1</v>
      </c>
      <c r="H1003">
        <v>2</v>
      </c>
      <c r="I1003" t="s">
        <v>1402</v>
      </c>
      <c r="J1003" t="s">
        <v>1403</v>
      </c>
      <c r="K1003" t="s">
        <v>1404</v>
      </c>
      <c r="L1003">
        <v>1368</v>
      </c>
      <c r="N1003">
        <v>1011</v>
      </c>
      <c r="O1003" t="s">
        <v>1096</v>
      </c>
      <c r="P1003" t="s">
        <v>1096</v>
      </c>
      <c r="Q1003">
        <v>1</v>
      </c>
      <c r="W1003">
        <v>0</v>
      </c>
      <c r="X1003">
        <v>-1347092713</v>
      </c>
      <c r="Y1003">
        <v>1</v>
      </c>
      <c r="AA1003">
        <v>0</v>
      </c>
      <c r="AB1003">
        <v>211.55</v>
      </c>
      <c r="AC1003">
        <v>0</v>
      </c>
      <c r="AD1003">
        <v>0</v>
      </c>
      <c r="AE1003">
        <v>0</v>
      </c>
      <c r="AF1003">
        <v>29.67</v>
      </c>
      <c r="AG1003">
        <v>0</v>
      </c>
      <c r="AH1003">
        <v>0</v>
      </c>
      <c r="AI1003">
        <v>1</v>
      </c>
      <c r="AJ1003">
        <v>7.13</v>
      </c>
      <c r="AK1003">
        <v>1</v>
      </c>
      <c r="AL1003">
        <v>1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6</v>
      </c>
      <c r="AT1003">
        <v>0.8</v>
      </c>
      <c r="AU1003" t="s">
        <v>96</v>
      </c>
      <c r="AV1003">
        <v>0</v>
      </c>
      <c r="AW1003">
        <v>2</v>
      </c>
      <c r="AX1003">
        <v>16690495</v>
      </c>
      <c r="AY1003">
        <v>1</v>
      </c>
      <c r="AZ1003">
        <v>0</v>
      </c>
      <c r="BA1003">
        <v>943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Y1003*Source!I447</f>
        <v>0.10539999999999999</v>
      </c>
      <c r="CY1003">
        <f>AB1003</f>
        <v>211.55</v>
      </c>
      <c r="CZ1003">
        <f>AF1003</f>
        <v>29.67</v>
      </c>
      <c r="DA1003">
        <f>AJ1003</f>
        <v>7.13</v>
      </c>
      <c r="DB1003">
        <v>0</v>
      </c>
    </row>
    <row r="1004" spans="1:106" x14ac:dyDescent="0.2">
      <c r="A1004">
        <f>ROW(Source!A447)</f>
        <v>447</v>
      </c>
      <c r="B1004">
        <v>16688586</v>
      </c>
      <c r="C1004">
        <v>16690490</v>
      </c>
      <c r="D1004">
        <v>15249073</v>
      </c>
      <c r="E1004">
        <v>1</v>
      </c>
      <c r="F1004">
        <v>1</v>
      </c>
      <c r="G1004">
        <v>1</v>
      </c>
      <c r="H1004">
        <v>2</v>
      </c>
      <c r="I1004" t="s">
        <v>1099</v>
      </c>
      <c r="J1004" t="s">
        <v>1100</v>
      </c>
      <c r="K1004" t="s">
        <v>1101</v>
      </c>
      <c r="L1004">
        <v>1368</v>
      </c>
      <c r="N1004">
        <v>1011</v>
      </c>
      <c r="O1004" t="s">
        <v>1096</v>
      </c>
      <c r="P1004" t="s">
        <v>1096</v>
      </c>
      <c r="Q1004">
        <v>1</v>
      </c>
      <c r="W1004">
        <v>0</v>
      </c>
      <c r="X1004">
        <v>1372534845</v>
      </c>
      <c r="Y1004">
        <v>2.3125</v>
      </c>
      <c r="AA1004">
        <v>0</v>
      </c>
      <c r="AB1004">
        <v>468.51</v>
      </c>
      <c r="AC1004">
        <v>11.6</v>
      </c>
      <c r="AD1004">
        <v>0</v>
      </c>
      <c r="AE1004">
        <v>0</v>
      </c>
      <c r="AF1004">
        <v>65.709999999999994</v>
      </c>
      <c r="AG1004">
        <v>11.6</v>
      </c>
      <c r="AH1004">
        <v>0</v>
      </c>
      <c r="AI1004">
        <v>1</v>
      </c>
      <c r="AJ1004">
        <v>7.13</v>
      </c>
      <c r="AK1004">
        <v>1</v>
      </c>
      <c r="AL1004">
        <v>1</v>
      </c>
      <c r="AN1004">
        <v>0</v>
      </c>
      <c r="AO1004">
        <v>1</v>
      </c>
      <c r="AP1004">
        <v>1</v>
      </c>
      <c r="AQ1004">
        <v>0</v>
      </c>
      <c r="AR1004">
        <v>0</v>
      </c>
      <c r="AS1004" t="s">
        <v>6</v>
      </c>
      <c r="AT1004">
        <v>1.85</v>
      </c>
      <c r="AU1004" t="s">
        <v>96</v>
      </c>
      <c r="AV1004">
        <v>0</v>
      </c>
      <c r="AW1004">
        <v>2</v>
      </c>
      <c r="AX1004">
        <v>16690496</v>
      </c>
      <c r="AY1004">
        <v>1</v>
      </c>
      <c r="AZ1004">
        <v>0</v>
      </c>
      <c r="BA1004">
        <v>944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Y1004*Source!I447</f>
        <v>0.2437375</v>
      </c>
      <c r="CY1004">
        <f>AB1004</f>
        <v>468.51</v>
      </c>
      <c r="CZ1004">
        <f>AF1004</f>
        <v>65.709999999999994</v>
      </c>
      <c r="DA1004">
        <f>AJ1004</f>
        <v>7.13</v>
      </c>
      <c r="DB1004">
        <v>0</v>
      </c>
    </row>
    <row r="1005" spans="1:106" x14ac:dyDescent="0.2">
      <c r="A1005">
        <f>ROW(Source!A447)</f>
        <v>447</v>
      </c>
      <c r="B1005">
        <v>16688586</v>
      </c>
      <c r="C1005">
        <v>16690490</v>
      </c>
      <c r="D1005">
        <v>15166084</v>
      </c>
      <c r="E1005">
        <v>1</v>
      </c>
      <c r="F1005">
        <v>1</v>
      </c>
      <c r="G1005">
        <v>1</v>
      </c>
      <c r="H1005">
        <v>3</v>
      </c>
      <c r="I1005" t="s">
        <v>1405</v>
      </c>
      <c r="J1005" t="s">
        <v>1406</v>
      </c>
      <c r="K1005" t="s">
        <v>1407</v>
      </c>
      <c r="L1005">
        <v>1339</v>
      </c>
      <c r="N1005">
        <v>1007</v>
      </c>
      <c r="O1005" t="s">
        <v>199</v>
      </c>
      <c r="P1005" t="s">
        <v>199</v>
      </c>
      <c r="Q1005">
        <v>1</v>
      </c>
      <c r="W1005">
        <v>0</v>
      </c>
      <c r="X1005">
        <v>2048996427</v>
      </c>
      <c r="Y1005">
        <v>0.67</v>
      </c>
      <c r="AA1005">
        <v>326.77</v>
      </c>
      <c r="AB1005">
        <v>0</v>
      </c>
      <c r="AC1005">
        <v>0</v>
      </c>
      <c r="AD1005">
        <v>0</v>
      </c>
      <c r="AE1005">
        <v>45.83</v>
      </c>
      <c r="AF1005">
        <v>0</v>
      </c>
      <c r="AG1005">
        <v>0</v>
      </c>
      <c r="AH1005">
        <v>0</v>
      </c>
      <c r="AI1005">
        <v>7.13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0</v>
      </c>
      <c r="AQ1005">
        <v>0</v>
      </c>
      <c r="AR1005">
        <v>0</v>
      </c>
      <c r="AS1005" t="s">
        <v>6</v>
      </c>
      <c r="AT1005">
        <v>0.67</v>
      </c>
      <c r="AU1005" t="s">
        <v>6</v>
      </c>
      <c r="AV1005">
        <v>0</v>
      </c>
      <c r="AW1005">
        <v>2</v>
      </c>
      <c r="AX1005">
        <v>16690497</v>
      </c>
      <c r="AY1005">
        <v>1</v>
      </c>
      <c r="AZ1005">
        <v>0</v>
      </c>
      <c r="BA1005">
        <v>945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Y1005*Source!I447</f>
        <v>7.0618E-2</v>
      </c>
      <c r="CY1005">
        <f t="shared" ref="CY1005:CY1012" si="108">AA1005</f>
        <v>326.77</v>
      </c>
      <c r="CZ1005">
        <f t="shared" ref="CZ1005:CZ1012" si="109">AE1005</f>
        <v>45.83</v>
      </c>
      <c r="DA1005">
        <f t="shared" ref="DA1005:DA1012" si="110">AI1005</f>
        <v>7.13</v>
      </c>
      <c r="DB1005">
        <v>0</v>
      </c>
    </row>
    <row r="1006" spans="1:106" x14ac:dyDescent="0.2">
      <c r="A1006">
        <f>ROW(Source!A447)</f>
        <v>447</v>
      </c>
      <c r="B1006">
        <v>16688586</v>
      </c>
      <c r="C1006">
        <v>16690490</v>
      </c>
      <c r="D1006">
        <v>15167286</v>
      </c>
      <c r="E1006">
        <v>1</v>
      </c>
      <c r="F1006">
        <v>1</v>
      </c>
      <c r="G1006">
        <v>1</v>
      </c>
      <c r="H1006">
        <v>3</v>
      </c>
      <c r="I1006" t="s">
        <v>1184</v>
      </c>
      <c r="J1006" t="s">
        <v>1185</v>
      </c>
      <c r="K1006" t="s">
        <v>1186</v>
      </c>
      <c r="L1006">
        <v>1339</v>
      </c>
      <c r="N1006">
        <v>1007</v>
      </c>
      <c r="O1006" t="s">
        <v>199</v>
      </c>
      <c r="P1006" t="s">
        <v>199</v>
      </c>
      <c r="Q1006">
        <v>1</v>
      </c>
      <c r="W1006">
        <v>0</v>
      </c>
      <c r="X1006">
        <v>-1660354250</v>
      </c>
      <c r="Y1006">
        <v>15</v>
      </c>
      <c r="AA1006">
        <v>17.399999999999999</v>
      </c>
      <c r="AB1006">
        <v>0</v>
      </c>
      <c r="AC1006">
        <v>0</v>
      </c>
      <c r="AD1006">
        <v>0</v>
      </c>
      <c r="AE1006">
        <v>2.44</v>
      </c>
      <c r="AF1006">
        <v>0</v>
      </c>
      <c r="AG1006">
        <v>0</v>
      </c>
      <c r="AH1006">
        <v>0</v>
      </c>
      <c r="AI1006">
        <v>7.13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0</v>
      </c>
      <c r="AQ1006">
        <v>0</v>
      </c>
      <c r="AR1006">
        <v>0</v>
      </c>
      <c r="AS1006" t="s">
        <v>6</v>
      </c>
      <c r="AT1006">
        <v>15</v>
      </c>
      <c r="AU1006" t="s">
        <v>6</v>
      </c>
      <c r="AV1006">
        <v>0</v>
      </c>
      <c r="AW1006">
        <v>2</v>
      </c>
      <c r="AX1006">
        <v>16690498</v>
      </c>
      <c r="AY1006">
        <v>1</v>
      </c>
      <c r="AZ1006">
        <v>0</v>
      </c>
      <c r="BA1006">
        <v>946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Y1006*Source!I447</f>
        <v>1.581</v>
      </c>
      <c r="CY1006">
        <f t="shared" si="108"/>
        <v>17.399999999999999</v>
      </c>
      <c r="CZ1006">
        <f t="shared" si="109"/>
        <v>2.44</v>
      </c>
      <c r="DA1006">
        <f t="shared" si="110"/>
        <v>7.13</v>
      </c>
      <c r="DB1006">
        <v>0</v>
      </c>
    </row>
    <row r="1007" spans="1:106" x14ac:dyDescent="0.2">
      <c r="A1007">
        <f>ROW(Source!A447)</f>
        <v>447</v>
      </c>
      <c r="B1007">
        <v>16688586</v>
      </c>
      <c r="C1007">
        <v>16690490</v>
      </c>
      <c r="D1007">
        <v>15163011</v>
      </c>
      <c r="E1007">
        <v>17</v>
      </c>
      <c r="F1007">
        <v>1</v>
      </c>
      <c r="G1007">
        <v>1</v>
      </c>
      <c r="H1007">
        <v>3</v>
      </c>
      <c r="I1007" t="s">
        <v>704</v>
      </c>
      <c r="J1007" t="s">
        <v>6</v>
      </c>
      <c r="K1007" t="s">
        <v>705</v>
      </c>
      <c r="L1007">
        <v>1358</v>
      </c>
      <c r="N1007">
        <v>1010</v>
      </c>
      <c r="O1007" t="s">
        <v>538</v>
      </c>
      <c r="P1007" t="s">
        <v>538</v>
      </c>
      <c r="Q1007">
        <v>10</v>
      </c>
      <c r="W1007">
        <v>0</v>
      </c>
      <c r="X1007">
        <v>488433216</v>
      </c>
      <c r="Y1007">
        <v>8.9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7.13</v>
      </c>
      <c r="AJ1007">
        <v>1</v>
      </c>
      <c r="AK1007">
        <v>1</v>
      </c>
      <c r="AL1007">
        <v>1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 t="s">
        <v>6</v>
      </c>
      <c r="AT1007">
        <v>8.9</v>
      </c>
      <c r="AU1007" t="s">
        <v>6</v>
      </c>
      <c r="AV1007">
        <v>0</v>
      </c>
      <c r="AW1007">
        <v>2</v>
      </c>
      <c r="AX1007">
        <v>16690499</v>
      </c>
      <c r="AY1007">
        <v>1</v>
      </c>
      <c r="AZ1007">
        <v>0</v>
      </c>
      <c r="BA1007">
        <v>947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Y1007*Source!I447</f>
        <v>0.93806</v>
      </c>
      <c r="CY1007">
        <f t="shared" si="108"/>
        <v>0</v>
      </c>
      <c r="CZ1007">
        <f t="shared" si="109"/>
        <v>0</v>
      </c>
      <c r="DA1007">
        <f t="shared" si="110"/>
        <v>7.13</v>
      </c>
      <c r="DB1007">
        <v>0</v>
      </c>
    </row>
    <row r="1008" spans="1:106" x14ac:dyDescent="0.2">
      <c r="A1008">
        <f>ROW(Source!A447)</f>
        <v>447</v>
      </c>
      <c r="B1008">
        <v>16688586</v>
      </c>
      <c r="C1008">
        <v>16690490</v>
      </c>
      <c r="D1008">
        <v>15170068</v>
      </c>
      <c r="E1008">
        <v>1</v>
      </c>
      <c r="F1008">
        <v>1</v>
      </c>
      <c r="G1008">
        <v>1</v>
      </c>
      <c r="H1008">
        <v>3</v>
      </c>
      <c r="I1008" t="s">
        <v>707</v>
      </c>
      <c r="J1008" t="s">
        <v>709</v>
      </c>
      <c r="K1008" t="s">
        <v>708</v>
      </c>
      <c r="L1008">
        <v>1355</v>
      </c>
      <c r="N1008">
        <v>1010</v>
      </c>
      <c r="O1008" t="s">
        <v>250</v>
      </c>
      <c r="P1008" t="s">
        <v>250</v>
      </c>
      <c r="Q1008">
        <v>100</v>
      </c>
      <c r="W1008">
        <v>0</v>
      </c>
      <c r="X1008">
        <v>1797855604</v>
      </c>
      <c r="Y1008">
        <v>0.89</v>
      </c>
      <c r="AA1008">
        <v>186.81</v>
      </c>
      <c r="AB1008">
        <v>0</v>
      </c>
      <c r="AC1008">
        <v>0</v>
      </c>
      <c r="AD1008">
        <v>0</v>
      </c>
      <c r="AE1008">
        <v>26.2</v>
      </c>
      <c r="AF1008">
        <v>0</v>
      </c>
      <c r="AG1008">
        <v>0</v>
      </c>
      <c r="AH1008">
        <v>0</v>
      </c>
      <c r="AI1008">
        <v>7.13</v>
      </c>
      <c r="AJ1008">
        <v>1</v>
      </c>
      <c r="AK1008">
        <v>1</v>
      </c>
      <c r="AL1008">
        <v>1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 t="s">
        <v>6</v>
      </c>
      <c r="AT1008">
        <v>0.89</v>
      </c>
      <c r="AU1008" t="s">
        <v>6</v>
      </c>
      <c r="AV1008">
        <v>0</v>
      </c>
      <c r="AW1008">
        <v>1</v>
      </c>
      <c r="AX1008">
        <v>-1</v>
      </c>
      <c r="AY1008">
        <v>0</v>
      </c>
      <c r="AZ1008">
        <v>0</v>
      </c>
      <c r="BA1008" t="s">
        <v>6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Y1008*Source!I447</f>
        <v>9.3806E-2</v>
      </c>
      <c r="CY1008">
        <f t="shared" si="108"/>
        <v>186.81</v>
      </c>
      <c r="CZ1008">
        <f t="shared" si="109"/>
        <v>26.2</v>
      </c>
      <c r="DA1008">
        <f t="shared" si="110"/>
        <v>7.13</v>
      </c>
      <c r="DB1008">
        <v>0</v>
      </c>
    </row>
    <row r="1009" spans="1:106" x14ac:dyDescent="0.2">
      <c r="A1009">
        <f>ROW(Source!A447)</f>
        <v>447</v>
      </c>
      <c r="B1009">
        <v>16688586</v>
      </c>
      <c r="C1009">
        <v>16690490</v>
      </c>
      <c r="D1009">
        <v>15212828</v>
      </c>
      <c r="E1009">
        <v>1</v>
      </c>
      <c r="F1009">
        <v>1</v>
      </c>
      <c r="G1009">
        <v>1</v>
      </c>
      <c r="H1009">
        <v>3</v>
      </c>
      <c r="I1009" t="s">
        <v>1408</v>
      </c>
      <c r="J1009" t="s">
        <v>1409</v>
      </c>
      <c r="K1009" t="s">
        <v>1410</v>
      </c>
      <c r="L1009">
        <v>1035</v>
      </c>
      <c r="N1009">
        <v>1013</v>
      </c>
      <c r="O1009" t="s">
        <v>168</v>
      </c>
      <c r="P1009" t="s">
        <v>168</v>
      </c>
      <c r="Q1009">
        <v>1</v>
      </c>
      <c r="W1009">
        <v>0</v>
      </c>
      <c r="X1009">
        <v>-1223829238</v>
      </c>
      <c r="Y1009">
        <v>44.2</v>
      </c>
      <c r="AA1009">
        <v>176.47</v>
      </c>
      <c r="AB1009">
        <v>0</v>
      </c>
      <c r="AC1009">
        <v>0</v>
      </c>
      <c r="AD1009">
        <v>0</v>
      </c>
      <c r="AE1009">
        <v>24.75</v>
      </c>
      <c r="AF1009">
        <v>0</v>
      </c>
      <c r="AG1009">
        <v>0</v>
      </c>
      <c r="AH1009">
        <v>0</v>
      </c>
      <c r="AI1009">
        <v>7.13</v>
      </c>
      <c r="AJ1009">
        <v>1</v>
      </c>
      <c r="AK1009">
        <v>1</v>
      </c>
      <c r="AL1009">
        <v>1</v>
      </c>
      <c r="AN1009">
        <v>0</v>
      </c>
      <c r="AO1009">
        <v>1</v>
      </c>
      <c r="AP1009">
        <v>0</v>
      </c>
      <c r="AQ1009">
        <v>0</v>
      </c>
      <c r="AR1009">
        <v>0</v>
      </c>
      <c r="AS1009" t="s">
        <v>6</v>
      </c>
      <c r="AT1009">
        <v>44.2</v>
      </c>
      <c r="AU1009" t="s">
        <v>6</v>
      </c>
      <c r="AV1009">
        <v>0</v>
      </c>
      <c r="AW1009">
        <v>2</v>
      </c>
      <c r="AX1009">
        <v>16690501</v>
      </c>
      <c r="AY1009">
        <v>1</v>
      </c>
      <c r="AZ1009">
        <v>0</v>
      </c>
      <c r="BA1009">
        <v>949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Y1009*Source!I447</f>
        <v>4.6586800000000004</v>
      </c>
      <c r="CY1009">
        <f t="shared" si="108"/>
        <v>176.47</v>
      </c>
      <c r="CZ1009">
        <f t="shared" si="109"/>
        <v>24.75</v>
      </c>
      <c r="DA1009">
        <f t="shared" si="110"/>
        <v>7.13</v>
      </c>
      <c r="DB1009">
        <v>0</v>
      </c>
    </row>
    <row r="1010" spans="1:106" x14ac:dyDescent="0.2">
      <c r="A1010">
        <f>ROW(Source!A447)</f>
        <v>447</v>
      </c>
      <c r="B1010">
        <v>16688586</v>
      </c>
      <c r="C1010">
        <v>16690490</v>
      </c>
      <c r="D1010">
        <v>15213163</v>
      </c>
      <c r="E1010">
        <v>1</v>
      </c>
      <c r="F1010">
        <v>1</v>
      </c>
      <c r="G1010">
        <v>1</v>
      </c>
      <c r="H1010">
        <v>3</v>
      </c>
      <c r="I1010" t="s">
        <v>696</v>
      </c>
      <c r="J1010" t="s">
        <v>698</v>
      </c>
      <c r="K1010" t="s">
        <v>697</v>
      </c>
      <c r="L1010">
        <v>1354</v>
      </c>
      <c r="N1010">
        <v>1010</v>
      </c>
      <c r="O1010" t="s">
        <v>268</v>
      </c>
      <c r="P1010" t="s">
        <v>268</v>
      </c>
      <c r="Q1010">
        <v>1</v>
      </c>
      <c r="W1010">
        <v>0</v>
      </c>
      <c r="X1010">
        <v>-863052310</v>
      </c>
      <c r="Y1010">
        <v>37.950664000000003</v>
      </c>
      <c r="AA1010">
        <v>7797.37</v>
      </c>
      <c r="AB1010">
        <v>0</v>
      </c>
      <c r="AC1010">
        <v>0</v>
      </c>
      <c r="AD1010">
        <v>0</v>
      </c>
      <c r="AE1010">
        <v>1093.5999999999999</v>
      </c>
      <c r="AF1010">
        <v>0</v>
      </c>
      <c r="AG1010">
        <v>0</v>
      </c>
      <c r="AH1010">
        <v>0</v>
      </c>
      <c r="AI1010">
        <v>7.13</v>
      </c>
      <c r="AJ1010">
        <v>1</v>
      </c>
      <c r="AK1010">
        <v>1</v>
      </c>
      <c r="AL1010">
        <v>1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 t="s">
        <v>6</v>
      </c>
      <c r="AT1010">
        <v>37.950664000000003</v>
      </c>
      <c r="AU1010" t="s">
        <v>6</v>
      </c>
      <c r="AV1010">
        <v>0</v>
      </c>
      <c r="AW1010">
        <v>1</v>
      </c>
      <c r="AX1010">
        <v>-1</v>
      </c>
      <c r="AY1010">
        <v>0</v>
      </c>
      <c r="AZ1010">
        <v>0</v>
      </c>
      <c r="BA1010" t="s">
        <v>6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Y1010*Source!I447</f>
        <v>3.9999999856000001</v>
      </c>
      <c r="CY1010">
        <f t="shared" si="108"/>
        <v>7797.37</v>
      </c>
      <c r="CZ1010">
        <f t="shared" si="109"/>
        <v>1093.5999999999999</v>
      </c>
      <c r="DA1010">
        <f t="shared" si="110"/>
        <v>7.13</v>
      </c>
      <c r="DB1010">
        <v>0</v>
      </c>
    </row>
    <row r="1011" spans="1:106" x14ac:dyDescent="0.2">
      <c r="A1011">
        <f>ROW(Source!A447)</f>
        <v>447</v>
      </c>
      <c r="B1011">
        <v>16688586</v>
      </c>
      <c r="C1011">
        <v>16690490</v>
      </c>
      <c r="D1011">
        <v>15213165</v>
      </c>
      <c r="E1011">
        <v>1</v>
      </c>
      <c r="F1011">
        <v>1</v>
      </c>
      <c r="G1011">
        <v>1</v>
      </c>
      <c r="H1011">
        <v>3</v>
      </c>
      <c r="I1011" t="s">
        <v>692</v>
      </c>
      <c r="J1011" t="s">
        <v>694</v>
      </c>
      <c r="K1011" t="s">
        <v>693</v>
      </c>
      <c r="L1011">
        <v>1354</v>
      </c>
      <c r="N1011">
        <v>1010</v>
      </c>
      <c r="O1011" t="s">
        <v>268</v>
      </c>
      <c r="P1011" t="s">
        <v>268</v>
      </c>
      <c r="Q1011">
        <v>1</v>
      </c>
      <c r="W1011">
        <v>0</v>
      </c>
      <c r="X1011">
        <v>1286001746</v>
      </c>
      <c r="Y1011">
        <v>18.975332000000002</v>
      </c>
      <c r="AA1011">
        <v>9746.7099999999991</v>
      </c>
      <c r="AB1011">
        <v>0</v>
      </c>
      <c r="AC1011">
        <v>0</v>
      </c>
      <c r="AD1011">
        <v>0</v>
      </c>
      <c r="AE1011">
        <v>1367</v>
      </c>
      <c r="AF1011">
        <v>0</v>
      </c>
      <c r="AG1011">
        <v>0</v>
      </c>
      <c r="AH1011">
        <v>0</v>
      </c>
      <c r="AI1011">
        <v>7.13</v>
      </c>
      <c r="AJ1011">
        <v>1</v>
      </c>
      <c r="AK1011">
        <v>1</v>
      </c>
      <c r="AL1011">
        <v>1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 t="s">
        <v>6</v>
      </c>
      <c r="AT1011">
        <v>18.975332000000002</v>
      </c>
      <c r="AU1011" t="s">
        <v>6</v>
      </c>
      <c r="AV1011">
        <v>0</v>
      </c>
      <c r="AW1011">
        <v>1</v>
      </c>
      <c r="AX1011">
        <v>-1</v>
      </c>
      <c r="AY1011">
        <v>0</v>
      </c>
      <c r="AZ1011">
        <v>0</v>
      </c>
      <c r="BA1011" t="s">
        <v>6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Y1011*Source!I447</f>
        <v>1.9999999928000001</v>
      </c>
      <c r="CY1011">
        <f t="shared" si="108"/>
        <v>9746.7099999999991</v>
      </c>
      <c r="CZ1011">
        <f t="shared" si="109"/>
        <v>1367</v>
      </c>
      <c r="DA1011">
        <f t="shared" si="110"/>
        <v>7.13</v>
      </c>
      <c r="DB1011">
        <v>0</v>
      </c>
    </row>
    <row r="1012" spans="1:106" x14ac:dyDescent="0.2">
      <c r="A1012">
        <f>ROW(Source!A447)</f>
        <v>447</v>
      </c>
      <c r="B1012">
        <v>16688586</v>
      </c>
      <c r="C1012">
        <v>16690490</v>
      </c>
      <c r="D1012">
        <v>15163239</v>
      </c>
      <c r="E1012">
        <v>17</v>
      </c>
      <c r="F1012">
        <v>1</v>
      </c>
      <c r="G1012">
        <v>1</v>
      </c>
      <c r="H1012">
        <v>3</v>
      </c>
      <c r="I1012" t="s">
        <v>700</v>
      </c>
      <c r="J1012" t="s">
        <v>6</v>
      </c>
      <c r="K1012" t="s">
        <v>701</v>
      </c>
      <c r="L1012">
        <v>1033</v>
      </c>
      <c r="N1012">
        <v>1013</v>
      </c>
      <c r="O1012" t="s">
        <v>702</v>
      </c>
      <c r="P1012" t="s">
        <v>702</v>
      </c>
      <c r="Q1012">
        <v>1</v>
      </c>
      <c r="W1012">
        <v>0</v>
      </c>
      <c r="X1012">
        <v>704408924</v>
      </c>
      <c r="Y1012">
        <v>100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7.13</v>
      </c>
      <c r="AJ1012">
        <v>1</v>
      </c>
      <c r="AK1012">
        <v>1</v>
      </c>
      <c r="AL1012">
        <v>1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 t="s">
        <v>6</v>
      </c>
      <c r="AT1012">
        <v>100</v>
      </c>
      <c r="AU1012" t="s">
        <v>6</v>
      </c>
      <c r="AV1012">
        <v>0</v>
      </c>
      <c r="AW1012">
        <v>2</v>
      </c>
      <c r="AX1012">
        <v>16690502</v>
      </c>
      <c r="AY1012">
        <v>1</v>
      </c>
      <c r="AZ1012">
        <v>0</v>
      </c>
      <c r="BA1012">
        <v>950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Y1012*Source!I447</f>
        <v>10.54</v>
      </c>
      <c r="CY1012">
        <f t="shared" si="108"/>
        <v>0</v>
      </c>
      <c r="CZ1012">
        <f t="shared" si="109"/>
        <v>0</v>
      </c>
      <c r="DA1012">
        <f t="shared" si="110"/>
        <v>7.13</v>
      </c>
      <c r="DB1012">
        <v>0</v>
      </c>
    </row>
    <row r="1013" spans="1:106" x14ac:dyDescent="0.2">
      <c r="A1013">
        <f>ROW(Source!A458)</f>
        <v>458</v>
      </c>
      <c r="B1013">
        <v>16688585</v>
      </c>
      <c r="C1013">
        <v>16690532</v>
      </c>
      <c r="D1013">
        <v>15430447</v>
      </c>
      <c r="E1013">
        <v>1</v>
      </c>
      <c r="F1013">
        <v>1</v>
      </c>
      <c r="G1013">
        <v>1</v>
      </c>
      <c r="H1013">
        <v>1</v>
      </c>
      <c r="I1013" t="s">
        <v>1411</v>
      </c>
      <c r="J1013" t="s">
        <v>6</v>
      </c>
      <c r="K1013" t="s">
        <v>1412</v>
      </c>
      <c r="L1013">
        <v>1191</v>
      </c>
      <c r="N1013">
        <v>1013</v>
      </c>
      <c r="O1013" t="s">
        <v>1090</v>
      </c>
      <c r="P1013" t="s">
        <v>1090</v>
      </c>
      <c r="Q1013">
        <v>1</v>
      </c>
      <c r="W1013">
        <v>0</v>
      </c>
      <c r="X1013">
        <v>145020957</v>
      </c>
      <c r="Y1013">
        <v>1.6904999999999999</v>
      </c>
      <c r="AA1013">
        <v>0</v>
      </c>
      <c r="AB1013">
        <v>0</v>
      </c>
      <c r="AC1013">
        <v>0</v>
      </c>
      <c r="AD1013">
        <v>9.07</v>
      </c>
      <c r="AE1013">
        <v>0</v>
      </c>
      <c r="AF1013">
        <v>0</v>
      </c>
      <c r="AG1013">
        <v>0</v>
      </c>
      <c r="AH1013">
        <v>9.07</v>
      </c>
      <c r="AI1013">
        <v>1</v>
      </c>
      <c r="AJ1013">
        <v>1</v>
      </c>
      <c r="AK1013">
        <v>1</v>
      </c>
      <c r="AL1013">
        <v>1</v>
      </c>
      <c r="AN1013">
        <v>0</v>
      </c>
      <c r="AO1013">
        <v>1</v>
      </c>
      <c r="AP1013">
        <v>1</v>
      </c>
      <c r="AQ1013">
        <v>0</v>
      </c>
      <c r="AR1013">
        <v>0</v>
      </c>
      <c r="AS1013" t="s">
        <v>6</v>
      </c>
      <c r="AT1013">
        <v>1.47</v>
      </c>
      <c r="AU1013" t="s">
        <v>97</v>
      </c>
      <c r="AV1013">
        <v>1</v>
      </c>
      <c r="AW1013">
        <v>2</v>
      </c>
      <c r="AX1013">
        <v>16690544</v>
      </c>
      <c r="AY1013">
        <v>1</v>
      </c>
      <c r="AZ1013">
        <v>0</v>
      </c>
      <c r="BA1013">
        <v>951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Y1013*Source!I458</f>
        <v>20.285999999999998</v>
      </c>
      <c r="CY1013">
        <f>AD1013</f>
        <v>9.07</v>
      </c>
      <c r="CZ1013">
        <f>AH1013</f>
        <v>9.07</v>
      </c>
      <c r="DA1013">
        <f>AL1013</f>
        <v>1</v>
      </c>
      <c r="DB1013">
        <v>0</v>
      </c>
    </row>
    <row r="1014" spans="1:106" x14ac:dyDescent="0.2">
      <c r="A1014">
        <f>ROW(Source!A458)</f>
        <v>458</v>
      </c>
      <c r="B1014">
        <v>16688585</v>
      </c>
      <c r="C1014">
        <v>16690532</v>
      </c>
      <c r="D1014">
        <v>15430395</v>
      </c>
      <c r="E1014">
        <v>1</v>
      </c>
      <c r="F1014">
        <v>1</v>
      </c>
      <c r="G1014">
        <v>1</v>
      </c>
      <c r="H1014">
        <v>1</v>
      </c>
      <c r="I1014" t="s">
        <v>1091</v>
      </c>
      <c r="J1014" t="s">
        <v>6</v>
      </c>
      <c r="K1014" t="s">
        <v>1092</v>
      </c>
      <c r="L1014">
        <v>1191</v>
      </c>
      <c r="N1014">
        <v>1013</v>
      </c>
      <c r="O1014" t="s">
        <v>1090</v>
      </c>
      <c r="P1014" t="s">
        <v>1090</v>
      </c>
      <c r="Q1014">
        <v>1</v>
      </c>
      <c r="W1014">
        <v>0</v>
      </c>
      <c r="X1014">
        <v>-1417349443</v>
      </c>
      <c r="Y1014">
        <v>0.01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1</v>
      </c>
      <c r="AJ1014">
        <v>1</v>
      </c>
      <c r="AK1014">
        <v>1</v>
      </c>
      <c r="AL1014">
        <v>1</v>
      </c>
      <c r="AN1014">
        <v>0</v>
      </c>
      <c r="AO1014">
        <v>1</v>
      </c>
      <c r="AP1014">
        <v>0</v>
      </c>
      <c r="AQ1014">
        <v>0</v>
      </c>
      <c r="AR1014">
        <v>0</v>
      </c>
      <c r="AS1014" t="s">
        <v>6</v>
      </c>
      <c r="AT1014">
        <v>0.01</v>
      </c>
      <c r="AU1014" t="s">
        <v>6</v>
      </c>
      <c r="AV1014">
        <v>2</v>
      </c>
      <c r="AW1014">
        <v>2</v>
      </c>
      <c r="AX1014">
        <v>16690545</v>
      </c>
      <c r="AY1014">
        <v>1</v>
      </c>
      <c r="AZ1014">
        <v>2048</v>
      </c>
      <c r="BA1014">
        <v>952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Y1014*Source!I458</f>
        <v>0.12</v>
      </c>
      <c r="CY1014">
        <f>AD1014</f>
        <v>0</v>
      </c>
      <c r="CZ1014">
        <f>AH1014</f>
        <v>0</v>
      </c>
      <c r="DA1014">
        <f>AL1014</f>
        <v>1</v>
      </c>
      <c r="DB1014">
        <v>0</v>
      </c>
    </row>
    <row r="1015" spans="1:106" x14ac:dyDescent="0.2">
      <c r="A1015">
        <f>ROW(Source!A458)</f>
        <v>458</v>
      </c>
      <c r="B1015">
        <v>16688585</v>
      </c>
      <c r="C1015">
        <v>16690532</v>
      </c>
      <c r="D1015">
        <v>15249073</v>
      </c>
      <c r="E1015">
        <v>1</v>
      </c>
      <c r="F1015">
        <v>1</v>
      </c>
      <c r="G1015">
        <v>1</v>
      </c>
      <c r="H1015">
        <v>2</v>
      </c>
      <c r="I1015" t="s">
        <v>1099</v>
      </c>
      <c r="J1015" t="s">
        <v>1100</v>
      </c>
      <c r="K1015" t="s">
        <v>1101</v>
      </c>
      <c r="L1015">
        <v>1368</v>
      </c>
      <c r="N1015">
        <v>1011</v>
      </c>
      <c r="O1015" t="s">
        <v>1096</v>
      </c>
      <c r="P1015" t="s">
        <v>1096</v>
      </c>
      <c r="Q1015">
        <v>1</v>
      </c>
      <c r="W1015">
        <v>0</v>
      </c>
      <c r="X1015">
        <v>1372534845</v>
      </c>
      <c r="Y1015">
        <v>1.2500000000000001E-2</v>
      </c>
      <c r="AA1015">
        <v>0</v>
      </c>
      <c r="AB1015">
        <v>65.709999999999994</v>
      </c>
      <c r="AC1015">
        <v>11.6</v>
      </c>
      <c r="AD1015">
        <v>0</v>
      </c>
      <c r="AE1015">
        <v>0</v>
      </c>
      <c r="AF1015">
        <v>65.709999999999994</v>
      </c>
      <c r="AG1015">
        <v>11.6</v>
      </c>
      <c r="AH1015">
        <v>0</v>
      </c>
      <c r="AI1015">
        <v>1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1</v>
      </c>
      <c r="AQ1015">
        <v>0</v>
      </c>
      <c r="AR1015">
        <v>0</v>
      </c>
      <c r="AS1015" t="s">
        <v>6</v>
      </c>
      <c r="AT1015">
        <v>0.01</v>
      </c>
      <c r="AU1015" t="s">
        <v>96</v>
      </c>
      <c r="AV1015">
        <v>0</v>
      </c>
      <c r="AW1015">
        <v>2</v>
      </c>
      <c r="AX1015">
        <v>16690546</v>
      </c>
      <c r="AY1015">
        <v>1</v>
      </c>
      <c r="AZ1015">
        <v>0</v>
      </c>
      <c r="BA1015">
        <v>953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Y1015*Source!I458</f>
        <v>0.15000000000000002</v>
      </c>
      <c r="CY1015">
        <f>AB1015</f>
        <v>65.709999999999994</v>
      </c>
      <c r="CZ1015">
        <f>AF1015</f>
        <v>65.709999999999994</v>
      </c>
      <c r="DA1015">
        <f>AJ1015</f>
        <v>1</v>
      </c>
      <c r="DB1015">
        <v>0</v>
      </c>
    </row>
    <row r="1016" spans="1:106" x14ac:dyDescent="0.2">
      <c r="A1016">
        <f>ROW(Source!A458)</f>
        <v>458</v>
      </c>
      <c r="B1016">
        <v>16688585</v>
      </c>
      <c r="C1016">
        <v>16690532</v>
      </c>
      <c r="D1016">
        <v>15249377</v>
      </c>
      <c r="E1016">
        <v>1</v>
      </c>
      <c r="F1016">
        <v>1</v>
      </c>
      <c r="G1016">
        <v>1</v>
      </c>
      <c r="H1016">
        <v>2</v>
      </c>
      <c r="I1016" t="s">
        <v>1172</v>
      </c>
      <c r="J1016" t="s">
        <v>1173</v>
      </c>
      <c r="K1016" t="s">
        <v>1174</v>
      </c>
      <c r="L1016">
        <v>1368</v>
      </c>
      <c r="N1016">
        <v>1011</v>
      </c>
      <c r="O1016" t="s">
        <v>1096</v>
      </c>
      <c r="P1016" t="s">
        <v>1096</v>
      </c>
      <c r="Q1016">
        <v>1</v>
      </c>
      <c r="W1016">
        <v>0</v>
      </c>
      <c r="X1016">
        <v>-353815937</v>
      </c>
      <c r="Y1016">
        <v>0.4375</v>
      </c>
      <c r="AA1016">
        <v>0</v>
      </c>
      <c r="AB1016">
        <v>8.1</v>
      </c>
      <c r="AC1016">
        <v>0</v>
      </c>
      <c r="AD1016">
        <v>0</v>
      </c>
      <c r="AE1016">
        <v>0</v>
      </c>
      <c r="AF1016">
        <v>8.1</v>
      </c>
      <c r="AG1016">
        <v>0</v>
      </c>
      <c r="AH1016">
        <v>0</v>
      </c>
      <c r="AI1016">
        <v>1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1</v>
      </c>
      <c r="AQ1016">
        <v>0</v>
      </c>
      <c r="AR1016">
        <v>0</v>
      </c>
      <c r="AS1016" t="s">
        <v>6</v>
      </c>
      <c r="AT1016">
        <v>0.35</v>
      </c>
      <c r="AU1016" t="s">
        <v>96</v>
      </c>
      <c r="AV1016">
        <v>0</v>
      </c>
      <c r="AW1016">
        <v>2</v>
      </c>
      <c r="AX1016">
        <v>16690547</v>
      </c>
      <c r="AY1016">
        <v>1</v>
      </c>
      <c r="AZ1016">
        <v>0</v>
      </c>
      <c r="BA1016">
        <v>954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Y1016*Source!I458</f>
        <v>5.25</v>
      </c>
      <c r="CY1016">
        <f>AB1016</f>
        <v>8.1</v>
      </c>
      <c r="CZ1016">
        <f>AF1016</f>
        <v>8.1</v>
      </c>
      <c r="DA1016">
        <f>AJ1016</f>
        <v>1</v>
      </c>
      <c r="DB1016">
        <v>0</v>
      </c>
    </row>
    <row r="1017" spans="1:106" x14ac:dyDescent="0.2">
      <c r="A1017">
        <f>ROW(Source!A458)</f>
        <v>458</v>
      </c>
      <c r="B1017">
        <v>16688585</v>
      </c>
      <c r="C1017">
        <v>16690532</v>
      </c>
      <c r="D1017">
        <v>15165267</v>
      </c>
      <c r="E1017">
        <v>1</v>
      </c>
      <c r="F1017">
        <v>1</v>
      </c>
      <c r="G1017">
        <v>1</v>
      </c>
      <c r="H1017">
        <v>3</v>
      </c>
      <c r="I1017" t="s">
        <v>1413</v>
      </c>
      <c r="J1017" t="s">
        <v>1414</v>
      </c>
      <c r="K1017" t="s">
        <v>1415</v>
      </c>
      <c r="L1017">
        <v>1356</v>
      </c>
      <c r="N1017">
        <v>1010</v>
      </c>
      <c r="O1017" t="s">
        <v>215</v>
      </c>
      <c r="P1017" t="s">
        <v>215</v>
      </c>
      <c r="Q1017">
        <v>1000</v>
      </c>
      <c r="W1017">
        <v>0</v>
      </c>
      <c r="X1017">
        <v>-1705143825</v>
      </c>
      <c r="Y1017">
        <v>2E-3</v>
      </c>
      <c r="AA1017">
        <v>3450</v>
      </c>
      <c r="AB1017">
        <v>0</v>
      </c>
      <c r="AC1017">
        <v>0</v>
      </c>
      <c r="AD1017">
        <v>0</v>
      </c>
      <c r="AE1017">
        <v>3450</v>
      </c>
      <c r="AF1017">
        <v>0</v>
      </c>
      <c r="AG1017">
        <v>0</v>
      </c>
      <c r="AH1017">
        <v>0</v>
      </c>
      <c r="AI1017">
        <v>1</v>
      </c>
      <c r="AJ1017">
        <v>1</v>
      </c>
      <c r="AK1017">
        <v>1</v>
      </c>
      <c r="AL1017">
        <v>1</v>
      </c>
      <c r="AN1017">
        <v>0</v>
      </c>
      <c r="AO1017">
        <v>1</v>
      </c>
      <c r="AP1017">
        <v>0</v>
      </c>
      <c r="AQ1017">
        <v>0</v>
      </c>
      <c r="AR1017">
        <v>0</v>
      </c>
      <c r="AS1017" t="s">
        <v>6</v>
      </c>
      <c r="AT1017">
        <v>2E-3</v>
      </c>
      <c r="AU1017" t="s">
        <v>6</v>
      </c>
      <c r="AV1017">
        <v>0</v>
      </c>
      <c r="AW1017">
        <v>2</v>
      </c>
      <c r="AX1017">
        <v>16690548</v>
      </c>
      <c r="AY1017">
        <v>1</v>
      </c>
      <c r="AZ1017">
        <v>0</v>
      </c>
      <c r="BA1017">
        <v>955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Y1017*Source!I458</f>
        <v>2.4E-2</v>
      </c>
      <c r="CY1017">
        <f t="shared" ref="CY1017:CY1022" si="111">AA1017</f>
        <v>3450</v>
      </c>
      <c r="CZ1017">
        <f t="shared" ref="CZ1017:CZ1022" si="112">AE1017</f>
        <v>3450</v>
      </c>
      <c r="DA1017">
        <f t="shared" ref="DA1017:DA1022" si="113">AI1017</f>
        <v>1</v>
      </c>
      <c r="DB1017">
        <v>0</v>
      </c>
    </row>
    <row r="1018" spans="1:106" x14ac:dyDescent="0.2">
      <c r="A1018">
        <f>ROW(Source!A458)</f>
        <v>458</v>
      </c>
      <c r="B1018">
        <v>16688585</v>
      </c>
      <c r="C1018">
        <v>16690532</v>
      </c>
      <c r="D1018">
        <v>15168763</v>
      </c>
      <c r="E1018">
        <v>1</v>
      </c>
      <c r="F1018">
        <v>1</v>
      </c>
      <c r="G1018">
        <v>1</v>
      </c>
      <c r="H1018">
        <v>3</v>
      </c>
      <c r="I1018" t="s">
        <v>1416</v>
      </c>
      <c r="J1018" t="s">
        <v>1417</v>
      </c>
      <c r="K1018" t="s">
        <v>1418</v>
      </c>
      <c r="L1018">
        <v>1348</v>
      </c>
      <c r="N1018">
        <v>1009</v>
      </c>
      <c r="O1018" t="s">
        <v>86</v>
      </c>
      <c r="P1018" t="s">
        <v>86</v>
      </c>
      <c r="Q1018">
        <v>1000</v>
      </c>
      <c r="W1018">
        <v>0</v>
      </c>
      <c r="X1018">
        <v>-1068056325</v>
      </c>
      <c r="Y1018">
        <v>1.3999999999999999E-4</v>
      </c>
      <c r="AA1018">
        <v>10362</v>
      </c>
      <c r="AB1018">
        <v>0</v>
      </c>
      <c r="AC1018">
        <v>0</v>
      </c>
      <c r="AD1018">
        <v>0</v>
      </c>
      <c r="AE1018">
        <v>10362</v>
      </c>
      <c r="AF1018">
        <v>0</v>
      </c>
      <c r="AG1018">
        <v>0</v>
      </c>
      <c r="AH1018">
        <v>0</v>
      </c>
      <c r="AI1018">
        <v>1</v>
      </c>
      <c r="AJ1018">
        <v>1</v>
      </c>
      <c r="AK1018">
        <v>1</v>
      </c>
      <c r="AL1018">
        <v>1</v>
      </c>
      <c r="AN1018">
        <v>0</v>
      </c>
      <c r="AO1018">
        <v>1</v>
      </c>
      <c r="AP1018">
        <v>0</v>
      </c>
      <c r="AQ1018">
        <v>0</v>
      </c>
      <c r="AR1018">
        <v>0</v>
      </c>
      <c r="AS1018" t="s">
        <v>6</v>
      </c>
      <c r="AT1018">
        <v>1.3999999999999999E-4</v>
      </c>
      <c r="AU1018" t="s">
        <v>6</v>
      </c>
      <c r="AV1018">
        <v>0</v>
      </c>
      <c r="AW1018">
        <v>2</v>
      </c>
      <c r="AX1018">
        <v>16690549</v>
      </c>
      <c r="AY1018">
        <v>1</v>
      </c>
      <c r="AZ1018">
        <v>0</v>
      </c>
      <c r="BA1018">
        <v>956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Y1018*Source!I458</f>
        <v>1.6799999999999999E-3</v>
      </c>
      <c r="CY1018">
        <f t="shared" si="111"/>
        <v>10362</v>
      </c>
      <c r="CZ1018">
        <f t="shared" si="112"/>
        <v>10362</v>
      </c>
      <c r="DA1018">
        <f t="shared" si="113"/>
        <v>1</v>
      </c>
      <c r="DB1018">
        <v>0</v>
      </c>
    </row>
    <row r="1019" spans="1:106" x14ac:dyDescent="0.2">
      <c r="A1019">
        <f>ROW(Source!A458)</f>
        <v>458</v>
      </c>
      <c r="B1019">
        <v>16688585</v>
      </c>
      <c r="C1019">
        <v>16690532</v>
      </c>
      <c r="D1019">
        <v>15169923</v>
      </c>
      <c r="E1019">
        <v>1</v>
      </c>
      <c r="F1019">
        <v>1</v>
      </c>
      <c r="G1019">
        <v>1</v>
      </c>
      <c r="H1019">
        <v>3</v>
      </c>
      <c r="I1019" t="s">
        <v>1419</v>
      </c>
      <c r="J1019" t="s">
        <v>1420</v>
      </c>
      <c r="K1019" t="s">
        <v>1421</v>
      </c>
      <c r="L1019">
        <v>1348</v>
      </c>
      <c r="N1019">
        <v>1009</v>
      </c>
      <c r="O1019" t="s">
        <v>86</v>
      </c>
      <c r="P1019" t="s">
        <v>86</v>
      </c>
      <c r="Q1019">
        <v>1000</v>
      </c>
      <c r="W1019">
        <v>0</v>
      </c>
      <c r="X1019">
        <v>56621460</v>
      </c>
      <c r="Y1019">
        <v>1.1000000000000001E-3</v>
      </c>
      <c r="AA1019">
        <v>15323</v>
      </c>
      <c r="AB1019">
        <v>0</v>
      </c>
      <c r="AC1019">
        <v>0</v>
      </c>
      <c r="AD1019">
        <v>0</v>
      </c>
      <c r="AE1019">
        <v>15323</v>
      </c>
      <c r="AF1019">
        <v>0</v>
      </c>
      <c r="AG1019">
        <v>0</v>
      </c>
      <c r="AH1019">
        <v>0</v>
      </c>
      <c r="AI1019">
        <v>1</v>
      </c>
      <c r="AJ1019">
        <v>1</v>
      </c>
      <c r="AK1019">
        <v>1</v>
      </c>
      <c r="AL1019">
        <v>1</v>
      </c>
      <c r="AN1019">
        <v>0</v>
      </c>
      <c r="AO1019">
        <v>1</v>
      </c>
      <c r="AP1019">
        <v>0</v>
      </c>
      <c r="AQ1019">
        <v>0</v>
      </c>
      <c r="AR1019">
        <v>0</v>
      </c>
      <c r="AS1019" t="s">
        <v>6</v>
      </c>
      <c r="AT1019">
        <v>1.1000000000000001E-3</v>
      </c>
      <c r="AU1019" t="s">
        <v>6</v>
      </c>
      <c r="AV1019">
        <v>0</v>
      </c>
      <c r="AW1019">
        <v>2</v>
      </c>
      <c r="AX1019">
        <v>16690550</v>
      </c>
      <c r="AY1019">
        <v>1</v>
      </c>
      <c r="AZ1019">
        <v>0</v>
      </c>
      <c r="BA1019">
        <v>957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Y1019*Source!I458</f>
        <v>1.32E-2</v>
      </c>
      <c r="CY1019">
        <f t="shared" si="111"/>
        <v>15323</v>
      </c>
      <c r="CZ1019">
        <f t="shared" si="112"/>
        <v>15323</v>
      </c>
      <c r="DA1019">
        <f t="shared" si="113"/>
        <v>1</v>
      </c>
      <c r="DB1019">
        <v>0</v>
      </c>
    </row>
    <row r="1020" spans="1:106" x14ac:dyDescent="0.2">
      <c r="A1020">
        <f>ROW(Source!A458)</f>
        <v>458</v>
      </c>
      <c r="B1020">
        <v>16688585</v>
      </c>
      <c r="C1020">
        <v>16690532</v>
      </c>
      <c r="D1020">
        <v>15210745</v>
      </c>
      <c r="E1020">
        <v>1</v>
      </c>
      <c r="F1020">
        <v>1</v>
      </c>
      <c r="G1020">
        <v>1</v>
      </c>
      <c r="H1020">
        <v>3</v>
      </c>
      <c r="I1020" t="s">
        <v>715</v>
      </c>
      <c r="J1020" t="s">
        <v>717</v>
      </c>
      <c r="K1020" t="s">
        <v>716</v>
      </c>
      <c r="L1020">
        <v>1354</v>
      </c>
      <c r="N1020">
        <v>1010</v>
      </c>
      <c r="O1020" t="s">
        <v>268</v>
      </c>
      <c r="P1020" t="s">
        <v>268</v>
      </c>
      <c r="Q1020">
        <v>1</v>
      </c>
      <c r="W1020">
        <v>0</v>
      </c>
      <c r="X1020">
        <v>-568885430</v>
      </c>
      <c r="Y1020">
        <v>1</v>
      </c>
      <c r="AA1020">
        <v>350.88</v>
      </c>
      <c r="AB1020">
        <v>0</v>
      </c>
      <c r="AC1020">
        <v>0</v>
      </c>
      <c r="AD1020">
        <v>0</v>
      </c>
      <c r="AE1020">
        <v>350.88</v>
      </c>
      <c r="AF1020">
        <v>0</v>
      </c>
      <c r="AG1020">
        <v>0</v>
      </c>
      <c r="AH1020">
        <v>0</v>
      </c>
      <c r="AI1020">
        <v>1</v>
      </c>
      <c r="AJ1020">
        <v>1</v>
      </c>
      <c r="AK1020">
        <v>1</v>
      </c>
      <c r="AL1020">
        <v>1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 t="s">
        <v>6</v>
      </c>
      <c r="AT1020">
        <v>1</v>
      </c>
      <c r="AU1020" t="s">
        <v>6</v>
      </c>
      <c r="AV1020">
        <v>0</v>
      </c>
      <c r="AW1020">
        <v>1</v>
      </c>
      <c r="AX1020">
        <v>-1</v>
      </c>
      <c r="AY1020">
        <v>0</v>
      </c>
      <c r="AZ1020">
        <v>0</v>
      </c>
      <c r="BA1020" t="s">
        <v>6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Y1020*Source!I458</f>
        <v>12</v>
      </c>
      <c r="CY1020">
        <f t="shared" si="111"/>
        <v>350.88</v>
      </c>
      <c r="CZ1020">
        <f t="shared" si="112"/>
        <v>350.88</v>
      </c>
      <c r="DA1020">
        <f t="shared" si="113"/>
        <v>1</v>
      </c>
      <c r="DB1020">
        <v>0</v>
      </c>
    </row>
    <row r="1021" spans="1:106" x14ac:dyDescent="0.2">
      <c r="A1021">
        <f>ROW(Source!A458)</f>
        <v>458</v>
      </c>
      <c r="B1021">
        <v>16688585</v>
      </c>
      <c r="C1021">
        <v>16690532</v>
      </c>
      <c r="D1021">
        <v>15211253</v>
      </c>
      <c r="E1021">
        <v>1</v>
      </c>
      <c r="F1021">
        <v>1</v>
      </c>
      <c r="G1021">
        <v>1</v>
      </c>
      <c r="H1021">
        <v>3</v>
      </c>
      <c r="I1021" t="s">
        <v>719</v>
      </c>
      <c r="J1021" t="s">
        <v>721</v>
      </c>
      <c r="K1021" t="s">
        <v>720</v>
      </c>
      <c r="L1021">
        <v>1354</v>
      </c>
      <c r="N1021">
        <v>1010</v>
      </c>
      <c r="O1021" t="s">
        <v>268</v>
      </c>
      <c r="P1021" t="s">
        <v>268</v>
      </c>
      <c r="Q1021">
        <v>1</v>
      </c>
      <c r="W1021">
        <v>0</v>
      </c>
      <c r="X1021">
        <v>-1250412256</v>
      </c>
      <c r="Y1021">
        <v>0.5</v>
      </c>
      <c r="AA1021">
        <v>143.43</v>
      </c>
      <c r="AB1021">
        <v>0</v>
      </c>
      <c r="AC1021">
        <v>0</v>
      </c>
      <c r="AD1021">
        <v>0</v>
      </c>
      <c r="AE1021">
        <v>143.43</v>
      </c>
      <c r="AF1021">
        <v>0</v>
      </c>
      <c r="AG1021">
        <v>0</v>
      </c>
      <c r="AH1021">
        <v>0</v>
      </c>
      <c r="AI1021">
        <v>1</v>
      </c>
      <c r="AJ1021">
        <v>1</v>
      </c>
      <c r="AK1021">
        <v>1</v>
      </c>
      <c r="AL1021">
        <v>1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 t="s">
        <v>6</v>
      </c>
      <c r="AT1021">
        <v>0.5</v>
      </c>
      <c r="AU1021" t="s">
        <v>6</v>
      </c>
      <c r="AV1021">
        <v>0</v>
      </c>
      <c r="AW1021">
        <v>1</v>
      </c>
      <c r="AX1021">
        <v>-1</v>
      </c>
      <c r="AY1021">
        <v>0</v>
      </c>
      <c r="AZ1021">
        <v>0</v>
      </c>
      <c r="BA1021" t="s">
        <v>6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Y1021*Source!I458</f>
        <v>6</v>
      </c>
      <c r="CY1021">
        <f t="shared" si="111"/>
        <v>143.43</v>
      </c>
      <c r="CZ1021">
        <f t="shared" si="112"/>
        <v>143.43</v>
      </c>
      <c r="DA1021">
        <f t="shared" si="113"/>
        <v>1</v>
      </c>
      <c r="DB1021">
        <v>0</v>
      </c>
    </row>
    <row r="1022" spans="1:106" x14ac:dyDescent="0.2">
      <c r="A1022">
        <f>ROW(Source!A458)</f>
        <v>458</v>
      </c>
      <c r="B1022">
        <v>16688585</v>
      </c>
      <c r="C1022">
        <v>16690532</v>
      </c>
      <c r="D1022">
        <v>15213448</v>
      </c>
      <c r="E1022">
        <v>1</v>
      </c>
      <c r="F1022">
        <v>1</v>
      </c>
      <c r="G1022">
        <v>1</v>
      </c>
      <c r="H1022">
        <v>3</v>
      </c>
      <c r="I1022" t="s">
        <v>723</v>
      </c>
      <c r="J1022" t="s">
        <v>725</v>
      </c>
      <c r="K1022" t="s">
        <v>724</v>
      </c>
      <c r="L1022">
        <v>1354</v>
      </c>
      <c r="N1022">
        <v>1010</v>
      </c>
      <c r="O1022" t="s">
        <v>268</v>
      </c>
      <c r="P1022" t="s">
        <v>268</v>
      </c>
      <c r="Q1022">
        <v>1</v>
      </c>
      <c r="W1022">
        <v>0</v>
      </c>
      <c r="X1022">
        <v>1844138459</v>
      </c>
      <c r="Y1022">
        <v>0.5</v>
      </c>
      <c r="AA1022">
        <v>128.94</v>
      </c>
      <c r="AB1022">
        <v>0</v>
      </c>
      <c r="AC1022">
        <v>0</v>
      </c>
      <c r="AD1022">
        <v>0</v>
      </c>
      <c r="AE1022">
        <v>128.94</v>
      </c>
      <c r="AF1022">
        <v>0</v>
      </c>
      <c r="AG1022">
        <v>0</v>
      </c>
      <c r="AH1022">
        <v>0</v>
      </c>
      <c r="AI1022">
        <v>1</v>
      </c>
      <c r="AJ1022">
        <v>1</v>
      </c>
      <c r="AK1022">
        <v>1</v>
      </c>
      <c r="AL1022">
        <v>1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 t="s">
        <v>6</v>
      </c>
      <c r="AT1022">
        <v>0.5</v>
      </c>
      <c r="AU1022" t="s">
        <v>6</v>
      </c>
      <c r="AV1022">
        <v>0</v>
      </c>
      <c r="AW1022">
        <v>1</v>
      </c>
      <c r="AX1022">
        <v>-1</v>
      </c>
      <c r="AY1022">
        <v>0</v>
      </c>
      <c r="AZ1022">
        <v>0</v>
      </c>
      <c r="BA1022" t="s">
        <v>6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Y1022*Source!I458</f>
        <v>6</v>
      </c>
      <c r="CY1022">
        <f t="shared" si="111"/>
        <v>128.94</v>
      </c>
      <c r="CZ1022">
        <f t="shared" si="112"/>
        <v>128.94</v>
      </c>
      <c r="DA1022">
        <f t="shared" si="113"/>
        <v>1</v>
      </c>
      <c r="DB1022">
        <v>0</v>
      </c>
    </row>
    <row r="1023" spans="1:106" x14ac:dyDescent="0.2">
      <c r="A1023">
        <f>ROW(Source!A459)</f>
        <v>459</v>
      </c>
      <c r="B1023">
        <v>16688586</v>
      </c>
      <c r="C1023">
        <v>16690532</v>
      </c>
      <c r="D1023">
        <v>15430447</v>
      </c>
      <c r="E1023">
        <v>1</v>
      </c>
      <c r="F1023">
        <v>1</v>
      </c>
      <c r="G1023">
        <v>1</v>
      </c>
      <c r="H1023">
        <v>1</v>
      </c>
      <c r="I1023" t="s">
        <v>1411</v>
      </c>
      <c r="J1023" t="s">
        <v>6</v>
      </c>
      <c r="K1023" t="s">
        <v>1412</v>
      </c>
      <c r="L1023">
        <v>1191</v>
      </c>
      <c r="N1023">
        <v>1013</v>
      </c>
      <c r="O1023" t="s">
        <v>1090</v>
      </c>
      <c r="P1023" t="s">
        <v>1090</v>
      </c>
      <c r="Q1023">
        <v>1</v>
      </c>
      <c r="W1023">
        <v>0</v>
      </c>
      <c r="X1023">
        <v>145020957</v>
      </c>
      <c r="Y1023">
        <v>1.6904999999999999</v>
      </c>
      <c r="AA1023">
        <v>0</v>
      </c>
      <c r="AB1023">
        <v>0</v>
      </c>
      <c r="AC1023">
        <v>0</v>
      </c>
      <c r="AD1023">
        <v>64.67</v>
      </c>
      <c r="AE1023">
        <v>0</v>
      </c>
      <c r="AF1023">
        <v>0</v>
      </c>
      <c r="AG1023">
        <v>0</v>
      </c>
      <c r="AH1023">
        <v>9.07</v>
      </c>
      <c r="AI1023">
        <v>1</v>
      </c>
      <c r="AJ1023">
        <v>1</v>
      </c>
      <c r="AK1023">
        <v>1</v>
      </c>
      <c r="AL1023">
        <v>7.13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6</v>
      </c>
      <c r="AT1023">
        <v>1.47</v>
      </c>
      <c r="AU1023" t="s">
        <v>97</v>
      </c>
      <c r="AV1023">
        <v>1</v>
      </c>
      <c r="AW1023">
        <v>2</v>
      </c>
      <c r="AX1023">
        <v>16690544</v>
      </c>
      <c r="AY1023">
        <v>1</v>
      </c>
      <c r="AZ1023">
        <v>0</v>
      </c>
      <c r="BA1023">
        <v>960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Y1023*Source!I459</f>
        <v>20.285999999999998</v>
      </c>
      <c r="CY1023">
        <f>AD1023</f>
        <v>64.67</v>
      </c>
      <c r="CZ1023">
        <f>AH1023</f>
        <v>9.07</v>
      </c>
      <c r="DA1023">
        <f>AL1023</f>
        <v>7.13</v>
      </c>
      <c r="DB1023">
        <v>0</v>
      </c>
    </row>
    <row r="1024" spans="1:106" x14ac:dyDescent="0.2">
      <c r="A1024">
        <f>ROW(Source!A459)</f>
        <v>459</v>
      </c>
      <c r="B1024">
        <v>16688586</v>
      </c>
      <c r="C1024">
        <v>16690532</v>
      </c>
      <c r="D1024">
        <v>15430395</v>
      </c>
      <c r="E1024">
        <v>1</v>
      </c>
      <c r="F1024">
        <v>1</v>
      </c>
      <c r="G1024">
        <v>1</v>
      </c>
      <c r="H1024">
        <v>1</v>
      </c>
      <c r="I1024" t="s">
        <v>1091</v>
      </c>
      <c r="J1024" t="s">
        <v>6</v>
      </c>
      <c r="K1024" t="s">
        <v>1092</v>
      </c>
      <c r="L1024">
        <v>1191</v>
      </c>
      <c r="N1024">
        <v>1013</v>
      </c>
      <c r="O1024" t="s">
        <v>1090</v>
      </c>
      <c r="P1024" t="s">
        <v>1090</v>
      </c>
      <c r="Q1024">
        <v>1</v>
      </c>
      <c r="W1024">
        <v>0</v>
      </c>
      <c r="X1024">
        <v>-1417349443</v>
      </c>
      <c r="Y1024">
        <v>0.01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1</v>
      </c>
      <c r="AJ1024">
        <v>1</v>
      </c>
      <c r="AK1024">
        <v>7.13</v>
      </c>
      <c r="AL1024">
        <v>1</v>
      </c>
      <c r="AN1024">
        <v>0</v>
      </c>
      <c r="AO1024">
        <v>1</v>
      </c>
      <c r="AP1024">
        <v>0</v>
      </c>
      <c r="AQ1024">
        <v>0</v>
      </c>
      <c r="AR1024">
        <v>0</v>
      </c>
      <c r="AS1024" t="s">
        <v>6</v>
      </c>
      <c r="AT1024">
        <v>0.01</v>
      </c>
      <c r="AU1024" t="s">
        <v>6</v>
      </c>
      <c r="AV1024">
        <v>2</v>
      </c>
      <c r="AW1024">
        <v>2</v>
      </c>
      <c r="AX1024">
        <v>16690545</v>
      </c>
      <c r="AY1024">
        <v>1</v>
      </c>
      <c r="AZ1024">
        <v>2048</v>
      </c>
      <c r="BA1024">
        <v>961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Y1024*Source!I459</f>
        <v>0.12</v>
      </c>
      <c r="CY1024">
        <f>AD1024</f>
        <v>0</v>
      </c>
      <c r="CZ1024">
        <f>AH1024</f>
        <v>0</v>
      </c>
      <c r="DA1024">
        <f>AL1024</f>
        <v>1</v>
      </c>
      <c r="DB1024">
        <v>0</v>
      </c>
    </row>
    <row r="1025" spans="1:106" x14ac:dyDescent="0.2">
      <c r="A1025">
        <f>ROW(Source!A459)</f>
        <v>459</v>
      </c>
      <c r="B1025">
        <v>16688586</v>
      </c>
      <c r="C1025">
        <v>16690532</v>
      </c>
      <c r="D1025">
        <v>15249073</v>
      </c>
      <c r="E1025">
        <v>1</v>
      </c>
      <c r="F1025">
        <v>1</v>
      </c>
      <c r="G1025">
        <v>1</v>
      </c>
      <c r="H1025">
        <v>2</v>
      </c>
      <c r="I1025" t="s">
        <v>1099</v>
      </c>
      <c r="J1025" t="s">
        <v>1100</v>
      </c>
      <c r="K1025" t="s">
        <v>1101</v>
      </c>
      <c r="L1025">
        <v>1368</v>
      </c>
      <c r="N1025">
        <v>1011</v>
      </c>
      <c r="O1025" t="s">
        <v>1096</v>
      </c>
      <c r="P1025" t="s">
        <v>1096</v>
      </c>
      <c r="Q1025">
        <v>1</v>
      </c>
      <c r="W1025">
        <v>0</v>
      </c>
      <c r="X1025">
        <v>1372534845</v>
      </c>
      <c r="Y1025">
        <v>1.2500000000000001E-2</v>
      </c>
      <c r="AA1025">
        <v>0</v>
      </c>
      <c r="AB1025">
        <v>468.51</v>
      </c>
      <c r="AC1025">
        <v>11.6</v>
      </c>
      <c r="AD1025">
        <v>0</v>
      </c>
      <c r="AE1025">
        <v>0</v>
      </c>
      <c r="AF1025">
        <v>65.709999999999994</v>
      </c>
      <c r="AG1025">
        <v>11.6</v>
      </c>
      <c r="AH1025">
        <v>0</v>
      </c>
      <c r="AI1025">
        <v>1</v>
      </c>
      <c r="AJ1025">
        <v>7.13</v>
      </c>
      <c r="AK1025">
        <v>1</v>
      </c>
      <c r="AL1025">
        <v>1</v>
      </c>
      <c r="AN1025">
        <v>0</v>
      </c>
      <c r="AO1025">
        <v>1</v>
      </c>
      <c r="AP1025">
        <v>1</v>
      </c>
      <c r="AQ1025">
        <v>0</v>
      </c>
      <c r="AR1025">
        <v>0</v>
      </c>
      <c r="AS1025" t="s">
        <v>6</v>
      </c>
      <c r="AT1025">
        <v>0.01</v>
      </c>
      <c r="AU1025" t="s">
        <v>96</v>
      </c>
      <c r="AV1025">
        <v>0</v>
      </c>
      <c r="AW1025">
        <v>2</v>
      </c>
      <c r="AX1025">
        <v>16690546</v>
      </c>
      <c r="AY1025">
        <v>1</v>
      </c>
      <c r="AZ1025">
        <v>0</v>
      </c>
      <c r="BA1025">
        <v>962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Y1025*Source!I459</f>
        <v>0.15000000000000002</v>
      </c>
      <c r="CY1025">
        <f>AB1025</f>
        <v>468.51</v>
      </c>
      <c r="CZ1025">
        <f>AF1025</f>
        <v>65.709999999999994</v>
      </c>
      <c r="DA1025">
        <f>AJ1025</f>
        <v>7.13</v>
      </c>
      <c r="DB1025">
        <v>0</v>
      </c>
    </row>
    <row r="1026" spans="1:106" x14ac:dyDescent="0.2">
      <c r="A1026">
        <f>ROW(Source!A459)</f>
        <v>459</v>
      </c>
      <c r="B1026">
        <v>16688586</v>
      </c>
      <c r="C1026">
        <v>16690532</v>
      </c>
      <c r="D1026">
        <v>15249377</v>
      </c>
      <c r="E1026">
        <v>1</v>
      </c>
      <c r="F1026">
        <v>1</v>
      </c>
      <c r="G1026">
        <v>1</v>
      </c>
      <c r="H1026">
        <v>2</v>
      </c>
      <c r="I1026" t="s">
        <v>1172</v>
      </c>
      <c r="J1026" t="s">
        <v>1173</v>
      </c>
      <c r="K1026" t="s">
        <v>1174</v>
      </c>
      <c r="L1026">
        <v>1368</v>
      </c>
      <c r="N1026">
        <v>1011</v>
      </c>
      <c r="O1026" t="s">
        <v>1096</v>
      </c>
      <c r="P1026" t="s">
        <v>1096</v>
      </c>
      <c r="Q1026">
        <v>1</v>
      </c>
      <c r="W1026">
        <v>0</v>
      </c>
      <c r="X1026">
        <v>-353815937</v>
      </c>
      <c r="Y1026">
        <v>0.4375</v>
      </c>
      <c r="AA1026">
        <v>0</v>
      </c>
      <c r="AB1026">
        <v>57.75</v>
      </c>
      <c r="AC1026">
        <v>0</v>
      </c>
      <c r="AD1026">
        <v>0</v>
      </c>
      <c r="AE1026">
        <v>0</v>
      </c>
      <c r="AF1026">
        <v>8.1</v>
      </c>
      <c r="AG1026">
        <v>0</v>
      </c>
      <c r="AH1026">
        <v>0</v>
      </c>
      <c r="AI1026">
        <v>1</v>
      </c>
      <c r="AJ1026">
        <v>7.13</v>
      </c>
      <c r="AK1026">
        <v>1</v>
      </c>
      <c r="AL1026">
        <v>1</v>
      </c>
      <c r="AN1026">
        <v>0</v>
      </c>
      <c r="AO1026">
        <v>1</v>
      </c>
      <c r="AP1026">
        <v>1</v>
      </c>
      <c r="AQ1026">
        <v>0</v>
      </c>
      <c r="AR1026">
        <v>0</v>
      </c>
      <c r="AS1026" t="s">
        <v>6</v>
      </c>
      <c r="AT1026">
        <v>0.35</v>
      </c>
      <c r="AU1026" t="s">
        <v>96</v>
      </c>
      <c r="AV1026">
        <v>0</v>
      </c>
      <c r="AW1026">
        <v>2</v>
      </c>
      <c r="AX1026">
        <v>16690547</v>
      </c>
      <c r="AY1026">
        <v>1</v>
      </c>
      <c r="AZ1026">
        <v>0</v>
      </c>
      <c r="BA1026">
        <v>963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Y1026*Source!I459</f>
        <v>5.25</v>
      </c>
      <c r="CY1026">
        <f>AB1026</f>
        <v>57.75</v>
      </c>
      <c r="CZ1026">
        <f>AF1026</f>
        <v>8.1</v>
      </c>
      <c r="DA1026">
        <f>AJ1026</f>
        <v>7.13</v>
      </c>
      <c r="DB1026">
        <v>0</v>
      </c>
    </row>
    <row r="1027" spans="1:106" x14ac:dyDescent="0.2">
      <c r="A1027">
        <f>ROW(Source!A459)</f>
        <v>459</v>
      </c>
      <c r="B1027">
        <v>16688586</v>
      </c>
      <c r="C1027">
        <v>16690532</v>
      </c>
      <c r="D1027">
        <v>15165267</v>
      </c>
      <c r="E1027">
        <v>1</v>
      </c>
      <c r="F1027">
        <v>1</v>
      </c>
      <c r="G1027">
        <v>1</v>
      </c>
      <c r="H1027">
        <v>3</v>
      </c>
      <c r="I1027" t="s">
        <v>1413</v>
      </c>
      <c r="J1027" t="s">
        <v>1414</v>
      </c>
      <c r="K1027" t="s">
        <v>1415</v>
      </c>
      <c r="L1027">
        <v>1356</v>
      </c>
      <c r="N1027">
        <v>1010</v>
      </c>
      <c r="O1027" t="s">
        <v>215</v>
      </c>
      <c r="P1027" t="s">
        <v>215</v>
      </c>
      <c r="Q1027">
        <v>1000</v>
      </c>
      <c r="W1027">
        <v>0</v>
      </c>
      <c r="X1027">
        <v>-1705143825</v>
      </c>
      <c r="Y1027">
        <v>2E-3</v>
      </c>
      <c r="AA1027">
        <v>24598.5</v>
      </c>
      <c r="AB1027">
        <v>0</v>
      </c>
      <c r="AC1027">
        <v>0</v>
      </c>
      <c r="AD1027">
        <v>0</v>
      </c>
      <c r="AE1027">
        <v>3450</v>
      </c>
      <c r="AF1027">
        <v>0</v>
      </c>
      <c r="AG1027">
        <v>0</v>
      </c>
      <c r="AH1027">
        <v>0</v>
      </c>
      <c r="AI1027">
        <v>7.13</v>
      </c>
      <c r="AJ1027">
        <v>1</v>
      </c>
      <c r="AK1027">
        <v>1</v>
      </c>
      <c r="AL1027">
        <v>1</v>
      </c>
      <c r="AN1027">
        <v>0</v>
      </c>
      <c r="AO1027">
        <v>1</v>
      </c>
      <c r="AP1027">
        <v>0</v>
      </c>
      <c r="AQ1027">
        <v>0</v>
      </c>
      <c r="AR1027">
        <v>0</v>
      </c>
      <c r="AS1027" t="s">
        <v>6</v>
      </c>
      <c r="AT1027">
        <v>2E-3</v>
      </c>
      <c r="AU1027" t="s">
        <v>6</v>
      </c>
      <c r="AV1027">
        <v>0</v>
      </c>
      <c r="AW1027">
        <v>2</v>
      </c>
      <c r="AX1027">
        <v>16690548</v>
      </c>
      <c r="AY1027">
        <v>1</v>
      </c>
      <c r="AZ1027">
        <v>0</v>
      </c>
      <c r="BA1027">
        <v>964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Y1027*Source!I459</f>
        <v>2.4E-2</v>
      </c>
      <c r="CY1027">
        <f t="shared" ref="CY1027:CY1032" si="114">AA1027</f>
        <v>24598.5</v>
      </c>
      <c r="CZ1027">
        <f t="shared" ref="CZ1027:CZ1032" si="115">AE1027</f>
        <v>3450</v>
      </c>
      <c r="DA1027">
        <f t="shared" ref="DA1027:DA1032" si="116">AI1027</f>
        <v>7.13</v>
      </c>
      <c r="DB1027">
        <v>0</v>
      </c>
    </row>
    <row r="1028" spans="1:106" x14ac:dyDescent="0.2">
      <c r="A1028">
        <f>ROW(Source!A459)</f>
        <v>459</v>
      </c>
      <c r="B1028">
        <v>16688586</v>
      </c>
      <c r="C1028">
        <v>16690532</v>
      </c>
      <c r="D1028">
        <v>15168763</v>
      </c>
      <c r="E1028">
        <v>1</v>
      </c>
      <c r="F1028">
        <v>1</v>
      </c>
      <c r="G1028">
        <v>1</v>
      </c>
      <c r="H1028">
        <v>3</v>
      </c>
      <c r="I1028" t="s">
        <v>1416</v>
      </c>
      <c r="J1028" t="s">
        <v>1417</v>
      </c>
      <c r="K1028" t="s">
        <v>1418</v>
      </c>
      <c r="L1028">
        <v>1348</v>
      </c>
      <c r="N1028">
        <v>1009</v>
      </c>
      <c r="O1028" t="s">
        <v>86</v>
      </c>
      <c r="P1028" t="s">
        <v>86</v>
      </c>
      <c r="Q1028">
        <v>1000</v>
      </c>
      <c r="W1028">
        <v>0</v>
      </c>
      <c r="X1028">
        <v>-1068056325</v>
      </c>
      <c r="Y1028">
        <v>1.3999999999999999E-4</v>
      </c>
      <c r="AA1028">
        <v>73881.06</v>
      </c>
      <c r="AB1028">
        <v>0</v>
      </c>
      <c r="AC1028">
        <v>0</v>
      </c>
      <c r="AD1028">
        <v>0</v>
      </c>
      <c r="AE1028">
        <v>10362</v>
      </c>
      <c r="AF1028">
        <v>0</v>
      </c>
      <c r="AG1028">
        <v>0</v>
      </c>
      <c r="AH1028">
        <v>0</v>
      </c>
      <c r="AI1028">
        <v>7.13</v>
      </c>
      <c r="AJ1028">
        <v>1</v>
      </c>
      <c r="AK1028">
        <v>1</v>
      </c>
      <c r="AL1028">
        <v>1</v>
      </c>
      <c r="AN1028">
        <v>0</v>
      </c>
      <c r="AO1028">
        <v>1</v>
      </c>
      <c r="AP1028">
        <v>0</v>
      </c>
      <c r="AQ1028">
        <v>0</v>
      </c>
      <c r="AR1028">
        <v>0</v>
      </c>
      <c r="AS1028" t="s">
        <v>6</v>
      </c>
      <c r="AT1028">
        <v>1.3999999999999999E-4</v>
      </c>
      <c r="AU1028" t="s">
        <v>6</v>
      </c>
      <c r="AV1028">
        <v>0</v>
      </c>
      <c r="AW1028">
        <v>2</v>
      </c>
      <c r="AX1028">
        <v>16690549</v>
      </c>
      <c r="AY1028">
        <v>1</v>
      </c>
      <c r="AZ1028">
        <v>0</v>
      </c>
      <c r="BA1028">
        <v>965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Y1028*Source!I459</f>
        <v>1.6799999999999999E-3</v>
      </c>
      <c r="CY1028">
        <f t="shared" si="114"/>
        <v>73881.06</v>
      </c>
      <c r="CZ1028">
        <f t="shared" si="115"/>
        <v>10362</v>
      </c>
      <c r="DA1028">
        <f t="shared" si="116"/>
        <v>7.13</v>
      </c>
      <c r="DB1028">
        <v>0</v>
      </c>
    </row>
    <row r="1029" spans="1:106" x14ac:dyDescent="0.2">
      <c r="A1029">
        <f>ROW(Source!A459)</f>
        <v>459</v>
      </c>
      <c r="B1029">
        <v>16688586</v>
      </c>
      <c r="C1029">
        <v>16690532</v>
      </c>
      <c r="D1029">
        <v>15169923</v>
      </c>
      <c r="E1029">
        <v>1</v>
      </c>
      <c r="F1029">
        <v>1</v>
      </c>
      <c r="G1029">
        <v>1</v>
      </c>
      <c r="H1029">
        <v>3</v>
      </c>
      <c r="I1029" t="s">
        <v>1419</v>
      </c>
      <c r="J1029" t="s">
        <v>1420</v>
      </c>
      <c r="K1029" t="s">
        <v>1421</v>
      </c>
      <c r="L1029">
        <v>1348</v>
      </c>
      <c r="N1029">
        <v>1009</v>
      </c>
      <c r="O1029" t="s">
        <v>86</v>
      </c>
      <c r="P1029" t="s">
        <v>86</v>
      </c>
      <c r="Q1029">
        <v>1000</v>
      </c>
      <c r="W1029">
        <v>0</v>
      </c>
      <c r="X1029">
        <v>56621460</v>
      </c>
      <c r="Y1029">
        <v>1.1000000000000001E-3</v>
      </c>
      <c r="AA1029">
        <v>109252.99</v>
      </c>
      <c r="AB1029">
        <v>0</v>
      </c>
      <c r="AC1029">
        <v>0</v>
      </c>
      <c r="AD1029">
        <v>0</v>
      </c>
      <c r="AE1029">
        <v>15323</v>
      </c>
      <c r="AF1029">
        <v>0</v>
      </c>
      <c r="AG1029">
        <v>0</v>
      </c>
      <c r="AH1029">
        <v>0</v>
      </c>
      <c r="AI1029">
        <v>7.13</v>
      </c>
      <c r="AJ1029">
        <v>1</v>
      </c>
      <c r="AK1029">
        <v>1</v>
      </c>
      <c r="AL1029">
        <v>1</v>
      </c>
      <c r="AN1029">
        <v>0</v>
      </c>
      <c r="AO1029">
        <v>1</v>
      </c>
      <c r="AP1029">
        <v>0</v>
      </c>
      <c r="AQ1029">
        <v>0</v>
      </c>
      <c r="AR1029">
        <v>0</v>
      </c>
      <c r="AS1029" t="s">
        <v>6</v>
      </c>
      <c r="AT1029">
        <v>1.1000000000000001E-3</v>
      </c>
      <c r="AU1029" t="s">
        <v>6</v>
      </c>
      <c r="AV1029">
        <v>0</v>
      </c>
      <c r="AW1029">
        <v>2</v>
      </c>
      <c r="AX1029">
        <v>16690550</v>
      </c>
      <c r="AY1029">
        <v>1</v>
      </c>
      <c r="AZ1029">
        <v>0</v>
      </c>
      <c r="BA1029">
        <v>966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Y1029*Source!I459</f>
        <v>1.32E-2</v>
      </c>
      <c r="CY1029">
        <f t="shared" si="114"/>
        <v>109252.99</v>
      </c>
      <c r="CZ1029">
        <f t="shared" si="115"/>
        <v>15323</v>
      </c>
      <c r="DA1029">
        <f t="shared" si="116"/>
        <v>7.13</v>
      </c>
      <c r="DB1029">
        <v>0</v>
      </c>
    </row>
    <row r="1030" spans="1:106" x14ac:dyDescent="0.2">
      <c r="A1030">
        <f>ROW(Source!A459)</f>
        <v>459</v>
      </c>
      <c r="B1030">
        <v>16688586</v>
      </c>
      <c r="C1030">
        <v>16690532</v>
      </c>
      <c r="D1030">
        <v>15210745</v>
      </c>
      <c r="E1030">
        <v>1</v>
      </c>
      <c r="F1030">
        <v>1</v>
      </c>
      <c r="G1030">
        <v>1</v>
      </c>
      <c r="H1030">
        <v>3</v>
      </c>
      <c r="I1030" t="s">
        <v>715</v>
      </c>
      <c r="J1030" t="s">
        <v>717</v>
      </c>
      <c r="K1030" t="s">
        <v>716</v>
      </c>
      <c r="L1030">
        <v>1354</v>
      </c>
      <c r="N1030">
        <v>1010</v>
      </c>
      <c r="O1030" t="s">
        <v>268</v>
      </c>
      <c r="P1030" t="s">
        <v>268</v>
      </c>
      <c r="Q1030">
        <v>1</v>
      </c>
      <c r="W1030">
        <v>0</v>
      </c>
      <c r="X1030">
        <v>-568885430</v>
      </c>
      <c r="Y1030">
        <v>1</v>
      </c>
      <c r="AA1030">
        <v>2501.77</v>
      </c>
      <c r="AB1030">
        <v>0</v>
      </c>
      <c r="AC1030">
        <v>0</v>
      </c>
      <c r="AD1030">
        <v>0</v>
      </c>
      <c r="AE1030">
        <v>350.88</v>
      </c>
      <c r="AF1030">
        <v>0</v>
      </c>
      <c r="AG1030">
        <v>0</v>
      </c>
      <c r="AH1030">
        <v>0</v>
      </c>
      <c r="AI1030">
        <v>7.13</v>
      </c>
      <c r="AJ1030">
        <v>1</v>
      </c>
      <c r="AK1030">
        <v>1</v>
      </c>
      <c r="AL1030">
        <v>1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 t="s">
        <v>6</v>
      </c>
      <c r="AT1030">
        <v>1</v>
      </c>
      <c r="AU1030" t="s">
        <v>6</v>
      </c>
      <c r="AV1030">
        <v>0</v>
      </c>
      <c r="AW1030">
        <v>1</v>
      </c>
      <c r="AX1030">
        <v>-1</v>
      </c>
      <c r="AY1030">
        <v>0</v>
      </c>
      <c r="AZ1030">
        <v>0</v>
      </c>
      <c r="BA1030" t="s">
        <v>6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Y1030*Source!I459</f>
        <v>12</v>
      </c>
      <c r="CY1030">
        <f t="shared" si="114"/>
        <v>2501.77</v>
      </c>
      <c r="CZ1030">
        <f t="shared" si="115"/>
        <v>350.88</v>
      </c>
      <c r="DA1030">
        <f t="shared" si="116"/>
        <v>7.13</v>
      </c>
      <c r="DB1030">
        <v>0</v>
      </c>
    </row>
    <row r="1031" spans="1:106" x14ac:dyDescent="0.2">
      <c r="A1031">
        <f>ROW(Source!A459)</f>
        <v>459</v>
      </c>
      <c r="B1031">
        <v>16688586</v>
      </c>
      <c r="C1031">
        <v>16690532</v>
      </c>
      <c r="D1031">
        <v>15211253</v>
      </c>
      <c r="E1031">
        <v>1</v>
      </c>
      <c r="F1031">
        <v>1</v>
      </c>
      <c r="G1031">
        <v>1</v>
      </c>
      <c r="H1031">
        <v>3</v>
      </c>
      <c r="I1031" t="s">
        <v>719</v>
      </c>
      <c r="J1031" t="s">
        <v>721</v>
      </c>
      <c r="K1031" t="s">
        <v>720</v>
      </c>
      <c r="L1031">
        <v>1354</v>
      </c>
      <c r="N1031">
        <v>1010</v>
      </c>
      <c r="O1031" t="s">
        <v>268</v>
      </c>
      <c r="P1031" t="s">
        <v>268</v>
      </c>
      <c r="Q1031">
        <v>1</v>
      </c>
      <c r="W1031">
        <v>0</v>
      </c>
      <c r="X1031">
        <v>-1250412256</v>
      </c>
      <c r="Y1031">
        <v>0.5</v>
      </c>
      <c r="AA1031">
        <v>1022.66</v>
      </c>
      <c r="AB1031">
        <v>0</v>
      </c>
      <c r="AC1031">
        <v>0</v>
      </c>
      <c r="AD1031">
        <v>0</v>
      </c>
      <c r="AE1031">
        <v>143.43</v>
      </c>
      <c r="AF1031">
        <v>0</v>
      </c>
      <c r="AG1031">
        <v>0</v>
      </c>
      <c r="AH1031">
        <v>0</v>
      </c>
      <c r="AI1031">
        <v>7.13</v>
      </c>
      <c r="AJ1031">
        <v>1</v>
      </c>
      <c r="AK1031">
        <v>1</v>
      </c>
      <c r="AL1031">
        <v>1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 t="s">
        <v>6</v>
      </c>
      <c r="AT1031">
        <v>0.5</v>
      </c>
      <c r="AU1031" t="s">
        <v>6</v>
      </c>
      <c r="AV1031">
        <v>0</v>
      </c>
      <c r="AW1031">
        <v>1</v>
      </c>
      <c r="AX1031">
        <v>-1</v>
      </c>
      <c r="AY1031">
        <v>0</v>
      </c>
      <c r="AZ1031">
        <v>0</v>
      </c>
      <c r="BA1031" t="s">
        <v>6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Y1031*Source!I459</f>
        <v>6</v>
      </c>
      <c r="CY1031">
        <f t="shared" si="114"/>
        <v>1022.66</v>
      </c>
      <c r="CZ1031">
        <f t="shared" si="115"/>
        <v>143.43</v>
      </c>
      <c r="DA1031">
        <f t="shared" si="116"/>
        <v>7.13</v>
      </c>
      <c r="DB1031">
        <v>0</v>
      </c>
    </row>
    <row r="1032" spans="1:106" x14ac:dyDescent="0.2">
      <c r="A1032">
        <f>ROW(Source!A459)</f>
        <v>459</v>
      </c>
      <c r="B1032">
        <v>16688586</v>
      </c>
      <c r="C1032">
        <v>16690532</v>
      </c>
      <c r="D1032">
        <v>15213448</v>
      </c>
      <c r="E1032">
        <v>1</v>
      </c>
      <c r="F1032">
        <v>1</v>
      </c>
      <c r="G1032">
        <v>1</v>
      </c>
      <c r="H1032">
        <v>3</v>
      </c>
      <c r="I1032" t="s">
        <v>723</v>
      </c>
      <c r="J1032" t="s">
        <v>725</v>
      </c>
      <c r="K1032" t="s">
        <v>724</v>
      </c>
      <c r="L1032">
        <v>1354</v>
      </c>
      <c r="N1032">
        <v>1010</v>
      </c>
      <c r="O1032" t="s">
        <v>268</v>
      </c>
      <c r="P1032" t="s">
        <v>268</v>
      </c>
      <c r="Q1032">
        <v>1</v>
      </c>
      <c r="W1032">
        <v>0</v>
      </c>
      <c r="X1032">
        <v>1844138459</v>
      </c>
      <c r="Y1032">
        <v>0.5</v>
      </c>
      <c r="AA1032">
        <v>919.34</v>
      </c>
      <c r="AB1032">
        <v>0</v>
      </c>
      <c r="AC1032">
        <v>0</v>
      </c>
      <c r="AD1032">
        <v>0</v>
      </c>
      <c r="AE1032">
        <v>128.94</v>
      </c>
      <c r="AF1032">
        <v>0</v>
      </c>
      <c r="AG1032">
        <v>0</v>
      </c>
      <c r="AH1032">
        <v>0</v>
      </c>
      <c r="AI1032">
        <v>7.13</v>
      </c>
      <c r="AJ1032">
        <v>1</v>
      </c>
      <c r="AK1032">
        <v>1</v>
      </c>
      <c r="AL1032">
        <v>1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 t="s">
        <v>6</v>
      </c>
      <c r="AT1032">
        <v>0.5</v>
      </c>
      <c r="AU1032" t="s">
        <v>6</v>
      </c>
      <c r="AV1032">
        <v>0</v>
      </c>
      <c r="AW1032">
        <v>1</v>
      </c>
      <c r="AX1032">
        <v>-1</v>
      </c>
      <c r="AY1032">
        <v>0</v>
      </c>
      <c r="AZ1032">
        <v>0</v>
      </c>
      <c r="BA1032" t="s">
        <v>6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Y1032*Source!I459</f>
        <v>6</v>
      </c>
      <c r="CY1032">
        <f t="shared" si="114"/>
        <v>919.34</v>
      </c>
      <c r="CZ1032">
        <f t="shared" si="115"/>
        <v>128.94</v>
      </c>
      <c r="DA1032">
        <f t="shared" si="116"/>
        <v>7.13</v>
      </c>
      <c r="DB1032">
        <v>0</v>
      </c>
    </row>
    <row r="1033" spans="1:106" x14ac:dyDescent="0.2">
      <c r="A1033">
        <f>ROW(Source!A466)</f>
        <v>466</v>
      </c>
      <c r="B1033">
        <v>16688585</v>
      </c>
      <c r="C1033">
        <v>16690561</v>
      </c>
      <c r="D1033">
        <v>15435721</v>
      </c>
      <c r="E1033">
        <v>1</v>
      </c>
      <c r="F1033">
        <v>1</v>
      </c>
      <c r="G1033">
        <v>1</v>
      </c>
      <c r="H1033">
        <v>1</v>
      </c>
      <c r="I1033" t="s">
        <v>1236</v>
      </c>
      <c r="J1033" t="s">
        <v>6</v>
      </c>
      <c r="K1033" t="s">
        <v>1237</v>
      </c>
      <c r="L1033">
        <v>1191</v>
      </c>
      <c r="N1033">
        <v>1013</v>
      </c>
      <c r="O1033" t="s">
        <v>1090</v>
      </c>
      <c r="P1033" t="s">
        <v>1090</v>
      </c>
      <c r="Q1033">
        <v>1</v>
      </c>
      <c r="W1033">
        <v>0</v>
      </c>
      <c r="X1033">
        <v>1983201532</v>
      </c>
      <c r="Y1033">
        <v>1.9089999999999998</v>
      </c>
      <c r="AA1033">
        <v>0</v>
      </c>
      <c r="AB1033">
        <v>0</v>
      </c>
      <c r="AC1033">
        <v>0</v>
      </c>
      <c r="AD1033">
        <v>9.51</v>
      </c>
      <c r="AE1033">
        <v>0</v>
      </c>
      <c r="AF1033">
        <v>0</v>
      </c>
      <c r="AG1033">
        <v>0</v>
      </c>
      <c r="AH1033">
        <v>9.51</v>
      </c>
      <c r="AI1033">
        <v>1</v>
      </c>
      <c r="AJ1033">
        <v>1</v>
      </c>
      <c r="AK1033">
        <v>1</v>
      </c>
      <c r="AL1033">
        <v>1</v>
      </c>
      <c r="AN1033">
        <v>0</v>
      </c>
      <c r="AO1033">
        <v>1</v>
      </c>
      <c r="AP1033">
        <v>1</v>
      </c>
      <c r="AQ1033">
        <v>0</v>
      </c>
      <c r="AR1033">
        <v>0</v>
      </c>
      <c r="AS1033" t="s">
        <v>6</v>
      </c>
      <c r="AT1033">
        <v>1.66</v>
      </c>
      <c r="AU1033" t="s">
        <v>97</v>
      </c>
      <c r="AV1033">
        <v>1</v>
      </c>
      <c r="AW1033">
        <v>2</v>
      </c>
      <c r="AX1033">
        <v>16690562</v>
      </c>
      <c r="AY1033">
        <v>1</v>
      </c>
      <c r="AZ1033">
        <v>0</v>
      </c>
      <c r="BA1033">
        <v>969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Y1033*Source!I466</f>
        <v>11.453999999999999</v>
      </c>
      <c r="CY1033">
        <f>AD1033</f>
        <v>9.51</v>
      </c>
      <c r="CZ1033">
        <f>AH1033</f>
        <v>9.51</v>
      </c>
      <c r="DA1033">
        <f>AL1033</f>
        <v>1</v>
      </c>
      <c r="DB1033">
        <v>0</v>
      </c>
    </row>
    <row r="1034" spans="1:106" x14ac:dyDescent="0.2">
      <c r="A1034">
        <f>ROW(Source!A466)</f>
        <v>466</v>
      </c>
      <c r="B1034">
        <v>16688585</v>
      </c>
      <c r="C1034">
        <v>16690561</v>
      </c>
      <c r="D1034">
        <v>15430395</v>
      </c>
      <c r="E1034">
        <v>1</v>
      </c>
      <c r="F1034">
        <v>1</v>
      </c>
      <c r="G1034">
        <v>1</v>
      </c>
      <c r="H1034">
        <v>1</v>
      </c>
      <c r="I1034" t="s">
        <v>1091</v>
      </c>
      <c r="J1034" t="s">
        <v>6</v>
      </c>
      <c r="K1034" t="s">
        <v>1092</v>
      </c>
      <c r="L1034">
        <v>1191</v>
      </c>
      <c r="N1034">
        <v>1013</v>
      </c>
      <c r="O1034" t="s">
        <v>1090</v>
      </c>
      <c r="P1034" t="s">
        <v>1090</v>
      </c>
      <c r="Q1034">
        <v>1</v>
      </c>
      <c r="W1034">
        <v>0</v>
      </c>
      <c r="X1034">
        <v>-1417349443</v>
      </c>
      <c r="Y1034">
        <v>0.09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1</v>
      </c>
      <c r="AJ1034">
        <v>1</v>
      </c>
      <c r="AK1034">
        <v>1</v>
      </c>
      <c r="AL1034">
        <v>1</v>
      </c>
      <c r="AN1034">
        <v>0</v>
      </c>
      <c r="AO1034">
        <v>1</v>
      </c>
      <c r="AP1034">
        <v>0</v>
      </c>
      <c r="AQ1034">
        <v>0</v>
      </c>
      <c r="AR1034">
        <v>0</v>
      </c>
      <c r="AS1034" t="s">
        <v>6</v>
      </c>
      <c r="AT1034">
        <v>0.09</v>
      </c>
      <c r="AU1034" t="s">
        <v>6</v>
      </c>
      <c r="AV1034">
        <v>2</v>
      </c>
      <c r="AW1034">
        <v>2</v>
      </c>
      <c r="AX1034">
        <v>16690563</v>
      </c>
      <c r="AY1034">
        <v>1</v>
      </c>
      <c r="AZ1034">
        <v>2048</v>
      </c>
      <c r="BA1034">
        <v>970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Y1034*Source!I466</f>
        <v>0.54</v>
      </c>
      <c r="CY1034">
        <f>AD1034</f>
        <v>0</v>
      </c>
      <c r="CZ1034">
        <f>AH1034</f>
        <v>0</v>
      </c>
      <c r="DA1034">
        <f>AL1034</f>
        <v>1</v>
      </c>
      <c r="DB1034">
        <v>0</v>
      </c>
    </row>
    <row r="1035" spans="1:106" x14ac:dyDescent="0.2">
      <c r="A1035">
        <f>ROW(Source!A466)</f>
        <v>466</v>
      </c>
      <c r="B1035">
        <v>16688585</v>
      </c>
      <c r="C1035">
        <v>16690561</v>
      </c>
      <c r="D1035">
        <v>15247680</v>
      </c>
      <c r="E1035">
        <v>1</v>
      </c>
      <c r="F1035">
        <v>1</v>
      </c>
      <c r="G1035">
        <v>1</v>
      </c>
      <c r="H1035">
        <v>2</v>
      </c>
      <c r="I1035" t="s">
        <v>1287</v>
      </c>
      <c r="J1035" t="s">
        <v>1288</v>
      </c>
      <c r="K1035" t="s">
        <v>1289</v>
      </c>
      <c r="L1035">
        <v>1368</v>
      </c>
      <c r="N1035">
        <v>1011</v>
      </c>
      <c r="O1035" t="s">
        <v>1096</v>
      </c>
      <c r="P1035" t="s">
        <v>1096</v>
      </c>
      <c r="Q1035">
        <v>1</v>
      </c>
      <c r="W1035">
        <v>0</v>
      </c>
      <c r="X1035">
        <v>-1718674368</v>
      </c>
      <c r="Y1035">
        <v>2.5000000000000001E-2</v>
      </c>
      <c r="AA1035">
        <v>0</v>
      </c>
      <c r="AB1035">
        <v>111.99</v>
      </c>
      <c r="AC1035">
        <v>13.5</v>
      </c>
      <c r="AD1035">
        <v>0</v>
      </c>
      <c r="AE1035">
        <v>0</v>
      </c>
      <c r="AF1035">
        <v>111.99</v>
      </c>
      <c r="AG1035">
        <v>13.5</v>
      </c>
      <c r="AH1035">
        <v>0</v>
      </c>
      <c r="AI1035">
        <v>1</v>
      </c>
      <c r="AJ1035">
        <v>1</v>
      </c>
      <c r="AK1035">
        <v>1</v>
      </c>
      <c r="AL1035">
        <v>1</v>
      </c>
      <c r="AN1035">
        <v>0</v>
      </c>
      <c r="AO1035">
        <v>1</v>
      </c>
      <c r="AP1035">
        <v>1</v>
      </c>
      <c r="AQ1035">
        <v>0</v>
      </c>
      <c r="AR1035">
        <v>0</v>
      </c>
      <c r="AS1035" t="s">
        <v>6</v>
      </c>
      <c r="AT1035">
        <v>0.02</v>
      </c>
      <c r="AU1035" t="s">
        <v>96</v>
      </c>
      <c r="AV1035">
        <v>0</v>
      </c>
      <c r="AW1035">
        <v>2</v>
      </c>
      <c r="AX1035">
        <v>16690564</v>
      </c>
      <c r="AY1035">
        <v>1</v>
      </c>
      <c r="AZ1035">
        <v>0</v>
      </c>
      <c r="BA1035">
        <v>971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Y1035*Source!I466</f>
        <v>0.15000000000000002</v>
      </c>
      <c r="CY1035">
        <f>AB1035</f>
        <v>111.99</v>
      </c>
      <c r="CZ1035">
        <f>AF1035</f>
        <v>111.99</v>
      </c>
      <c r="DA1035">
        <f>AJ1035</f>
        <v>1</v>
      </c>
      <c r="DB1035">
        <v>0</v>
      </c>
    </row>
    <row r="1036" spans="1:106" x14ac:dyDescent="0.2">
      <c r="A1036">
        <f>ROW(Source!A466)</f>
        <v>466</v>
      </c>
      <c r="B1036">
        <v>16688585</v>
      </c>
      <c r="C1036">
        <v>16690561</v>
      </c>
      <c r="D1036">
        <v>15249073</v>
      </c>
      <c r="E1036">
        <v>1</v>
      </c>
      <c r="F1036">
        <v>1</v>
      </c>
      <c r="G1036">
        <v>1</v>
      </c>
      <c r="H1036">
        <v>2</v>
      </c>
      <c r="I1036" t="s">
        <v>1099</v>
      </c>
      <c r="J1036" t="s">
        <v>1100</v>
      </c>
      <c r="K1036" t="s">
        <v>1101</v>
      </c>
      <c r="L1036">
        <v>1368</v>
      </c>
      <c r="N1036">
        <v>1011</v>
      </c>
      <c r="O1036" t="s">
        <v>1096</v>
      </c>
      <c r="P1036" t="s">
        <v>1096</v>
      </c>
      <c r="Q1036">
        <v>1</v>
      </c>
      <c r="W1036">
        <v>0</v>
      </c>
      <c r="X1036">
        <v>1372534845</v>
      </c>
      <c r="Y1036">
        <v>8.7500000000000008E-2</v>
      </c>
      <c r="AA1036">
        <v>0</v>
      </c>
      <c r="AB1036">
        <v>65.709999999999994</v>
      </c>
      <c r="AC1036">
        <v>11.6</v>
      </c>
      <c r="AD1036">
        <v>0</v>
      </c>
      <c r="AE1036">
        <v>0</v>
      </c>
      <c r="AF1036">
        <v>65.709999999999994</v>
      </c>
      <c r="AG1036">
        <v>11.6</v>
      </c>
      <c r="AH1036">
        <v>0</v>
      </c>
      <c r="AI1036">
        <v>1</v>
      </c>
      <c r="AJ1036">
        <v>1</v>
      </c>
      <c r="AK1036">
        <v>1</v>
      </c>
      <c r="AL1036">
        <v>1</v>
      </c>
      <c r="AN1036">
        <v>0</v>
      </c>
      <c r="AO1036">
        <v>1</v>
      </c>
      <c r="AP1036">
        <v>1</v>
      </c>
      <c r="AQ1036">
        <v>0</v>
      </c>
      <c r="AR1036">
        <v>0</v>
      </c>
      <c r="AS1036" t="s">
        <v>6</v>
      </c>
      <c r="AT1036">
        <v>7.0000000000000007E-2</v>
      </c>
      <c r="AU1036" t="s">
        <v>96</v>
      </c>
      <c r="AV1036">
        <v>0</v>
      </c>
      <c r="AW1036">
        <v>2</v>
      </c>
      <c r="AX1036">
        <v>16690565</v>
      </c>
      <c r="AY1036">
        <v>1</v>
      </c>
      <c r="AZ1036">
        <v>0</v>
      </c>
      <c r="BA1036">
        <v>972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Y1036*Source!I466</f>
        <v>0.52500000000000002</v>
      </c>
      <c r="CY1036">
        <f>AB1036</f>
        <v>65.709999999999994</v>
      </c>
      <c r="CZ1036">
        <f>AF1036</f>
        <v>65.709999999999994</v>
      </c>
      <c r="DA1036">
        <f>AJ1036</f>
        <v>1</v>
      </c>
      <c r="DB1036">
        <v>0</v>
      </c>
    </row>
    <row r="1037" spans="1:106" x14ac:dyDescent="0.2">
      <c r="A1037">
        <f>ROW(Source!A466)</f>
        <v>466</v>
      </c>
      <c r="B1037">
        <v>16688585</v>
      </c>
      <c r="C1037">
        <v>16690561</v>
      </c>
      <c r="D1037">
        <v>15165268</v>
      </c>
      <c r="E1037">
        <v>1</v>
      </c>
      <c r="F1037">
        <v>1</v>
      </c>
      <c r="G1037">
        <v>1</v>
      </c>
      <c r="H1037">
        <v>3</v>
      </c>
      <c r="I1037" t="s">
        <v>1422</v>
      </c>
      <c r="J1037" t="s">
        <v>1423</v>
      </c>
      <c r="K1037" t="s">
        <v>1424</v>
      </c>
      <c r="L1037">
        <v>1356</v>
      </c>
      <c r="N1037">
        <v>1010</v>
      </c>
      <c r="O1037" t="s">
        <v>215</v>
      </c>
      <c r="P1037" t="s">
        <v>215</v>
      </c>
      <c r="Q1037">
        <v>1000</v>
      </c>
      <c r="W1037">
        <v>0</v>
      </c>
      <c r="X1037">
        <v>329091235</v>
      </c>
      <c r="Y1037">
        <v>1E-3</v>
      </c>
      <c r="AA1037">
        <v>5650</v>
      </c>
      <c r="AB1037">
        <v>0</v>
      </c>
      <c r="AC1037">
        <v>0</v>
      </c>
      <c r="AD1037">
        <v>0</v>
      </c>
      <c r="AE1037">
        <v>5650</v>
      </c>
      <c r="AF1037">
        <v>0</v>
      </c>
      <c r="AG1037">
        <v>0</v>
      </c>
      <c r="AH1037">
        <v>0</v>
      </c>
      <c r="AI1037">
        <v>1</v>
      </c>
      <c r="AJ1037">
        <v>1</v>
      </c>
      <c r="AK1037">
        <v>1</v>
      </c>
      <c r="AL1037">
        <v>1</v>
      </c>
      <c r="AN1037">
        <v>0</v>
      </c>
      <c r="AO1037">
        <v>1</v>
      </c>
      <c r="AP1037">
        <v>0</v>
      </c>
      <c r="AQ1037">
        <v>0</v>
      </c>
      <c r="AR1037">
        <v>0</v>
      </c>
      <c r="AS1037" t="s">
        <v>6</v>
      </c>
      <c r="AT1037">
        <v>1E-3</v>
      </c>
      <c r="AU1037" t="s">
        <v>6</v>
      </c>
      <c r="AV1037">
        <v>0</v>
      </c>
      <c r="AW1037">
        <v>2</v>
      </c>
      <c r="AX1037">
        <v>16690566</v>
      </c>
      <c r="AY1037">
        <v>1</v>
      </c>
      <c r="AZ1037">
        <v>0</v>
      </c>
      <c r="BA1037">
        <v>973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Y1037*Source!I466</f>
        <v>6.0000000000000001E-3</v>
      </c>
      <c r="CY1037">
        <f>AA1037</f>
        <v>5650</v>
      </c>
      <c r="CZ1037">
        <f>AE1037</f>
        <v>5650</v>
      </c>
      <c r="DA1037">
        <f>AI1037</f>
        <v>1</v>
      </c>
      <c r="DB1037">
        <v>0</v>
      </c>
    </row>
    <row r="1038" spans="1:106" x14ac:dyDescent="0.2">
      <c r="A1038">
        <f>ROW(Source!A466)</f>
        <v>466</v>
      </c>
      <c r="B1038">
        <v>16688585</v>
      </c>
      <c r="C1038">
        <v>16690561</v>
      </c>
      <c r="D1038">
        <v>15167963</v>
      </c>
      <c r="E1038">
        <v>1</v>
      </c>
      <c r="F1038">
        <v>1</v>
      </c>
      <c r="G1038">
        <v>1</v>
      </c>
      <c r="H1038">
        <v>3</v>
      </c>
      <c r="I1038" t="s">
        <v>1387</v>
      </c>
      <c r="J1038" t="s">
        <v>1388</v>
      </c>
      <c r="K1038" t="s">
        <v>1389</v>
      </c>
      <c r="L1038">
        <v>1346</v>
      </c>
      <c r="N1038">
        <v>1009</v>
      </c>
      <c r="O1038" t="s">
        <v>90</v>
      </c>
      <c r="P1038" t="s">
        <v>90</v>
      </c>
      <c r="Q1038">
        <v>1</v>
      </c>
      <c r="W1038">
        <v>0</v>
      </c>
      <c r="X1038">
        <v>-490687590</v>
      </c>
      <c r="Y1038">
        <v>0.04</v>
      </c>
      <c r="AA1038">
        <v>37.29</v>
      </c>
      <c r="AB1038">
        <v>0</v>
      </c>
      <c r="AC1038">
        <v>0</v>
      </c>
      <c r="AD1038">
        <v>0</v>
      </c>
      <c r="AE1038">
        <v>37.29</v>
      </c>
      <c r="AF1038">
        <v>0</v>
      </c>
      <c r="AG1038">
        <v>0</v>
      </c>
      <c r="AH1038">
        <v>0</v>
      </c>
      <c r="AI1038">
        <v>1</v>
      </c>
      <c r="AJ1038">
        <v>1</v>
      </c>
      <c r="AK1038">
        <v>1</v>
      </c>
      <c r="AL1038">
        <v>1</v>
      </c>
      <c r="AN1038">
        <v>0</v>
      </c>
      <c r="AO1038">
        <v>1</v>
      </c>
      <c r="AP1038">
        <v>0</v>
      </c>
      <c r="AQ1038">
        <v>0</v>
      </c>
      <c r="AR1038">
        <v>0</v>
      </c>
      <c r="AS1038" t="s">
        <v>6</v>
      </c>
      <c r="AT1038">
        <v>0.04</v>
      </c>
      <c r="AU1038" t="s">
        <v>6</v>
      </c>
      <c r="AV1038">
        <v>0</v>
      </c>
      <c r="AW1038">
        <v>2</v>
      </c>
      <c r="AX1038">
        <v>16690567</v>
      </c>
      <c r="AY1038">
        <v>1</v>
      </c>
      <c r="AZ1038">
        <v>0</v>
      </c>
      <c r="BA1038">
        <v>974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Y1038*Source!I466</f>
        <v>0.24</v>
      </c>
      <c r="CY1038">
        <f>AA1038</f>
        <v>37.29</v>
      </c>
      <c r="CZ1038">
        <f>AE1038</f>
        <v>37.29</v>
      </c>
      <c r="DA1038">
        <f>AI1038</f>
        <v>1</v>
      </c>
      <c r="DB1038">
        <v>0</v>
      </c>
    </row>
    <row r="1039" spans="1:106" x14ac:dyDescent="0.2">
      <c r="A1039">
        <f>ROW(Source!A466)</f>
        <v>466</v>
      </c>
      <c r="B1039">
        <v>16688585</v>
      </c>
      <c r="C1039">
        <v>16690561</v>
      </c>
      <c r="D1039">
        <v>15203740</v>
      </c>
      <c r="E1039">
        <v>1</v>
      </c>
      <c r="F1039">
        <v>1</v>
      </c>
      <c r="G1039">
        <v>1</v>
      </c>
      <c r="H1039">
        <v>3</v>
      </c>
      <c r="I1039" t="s">
        <v>1396</v>
      </c>
      <c r="J1039" t="s">
        <v>1397</v>
      </c>
      <c r="K1039" t="s">
        <v>1398</v>
      </c>
      <c r="L1039">
        <v>1348</v>
      </c>
      <c r="N1039">
        <v>1009</v>
      </c>
      <c r="O1039" t="s">
        <v>86</v>
      </c>
      <c r="P1039" t="s">
        <v>86</v>
      </c>
      <c r="Q1039">
        <v>1000</v>
      </c>
      <c r="W1039">
        <v>0</v>
      </c>
      <c r="X1039">
        <v>570223526</v>
      </c>
      <c r="Y1039">
        <v>6.9999999999999994E-5</v>
      </c>
      <c r="AA1039">
        <v>15119</v>
      </c>
      <c r="AB1039">
        <v>0</v>
      </c>
      <c r="AC1039">
        <v>0</v>
      </c>
      <c r="AD1039">
        <v>0</v>
      </c>
      <c r="AE1039">
        <v>15119</v>
      </c>
      <c r="AF1039">
        <v>0</v>
      </c>
      <c r="AG1039">
        <v>0</v>
      </c>
      <c r="AH1039">
        <v>0</v>
      </c>
      <c r="AI1039">
        <v>1</v>
      </c>
      <c r="AJ1039">
        <v>1</v>
      </c>
      <c r="AK1039">
        <v>1</v>
      </c>
      <c r="AL1039">
        <v>1</v>
      </c>
      <c r="AN1039">
        <v>0</v>
      </c>
      <c r="AO1039">
        <v>1</v>
      </c>
      <c r="AP1039">
        <v>0</v>
      </c>
      <c r="AQ1039">
        <v>0</v>
      </c>
      <c r="AR1039">
        <v>0</v>
      </c>
      <c r="AS1039" t="s">
        <v>6</v>
      </c>
      <c r="AT1039">
        <v>6.9999999999999994E-5</v>
      </c>
      <c r="AU1039" t="s">
        <v>6</v>
      </c>
      <c r="AV1039">
        <v>0</v>
      </c>
      <c r="AW1039">
        <v>2</v>
      </c>
      <c r="AX1039">
        <v>16690568</v>
      </c>
      <c r="AY1039">
        <v>1</v>
      </c>
      <c r="AZ1039">
        <v>0</v>
      </c>
      <c r="BA1039">
        <v>975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Y1039*Source!I466</f>
        <v>4.1999999999999996E-4</v>
      </c>
      <c r="CY1039">
        <f>AA1039</f>
        <v>15119</v>
      </c>
      <c r="CZ1039">
        <f>AE1039</f>
        <v>15119</v>
      </c>
      <c r="DA1039">
        <f>AI1039</f>
        <v>1</v>
      </c>
      <c r="DB1039">
        <v>0</v>
      </c>
    </row>
    <row r="1040" spans="1:106" x14ac:dyDescent="0.2">
      <c r="A1040">
        <f>ROW(Source!A466)</f>
        <v>466</v>
      </c>
      <c r="B1040">
        <v>16688585</v>
      </c>
      <c r="C1040">
        <v>16690561</v>
      </c>
      <c r="D1040">
        <v>15204468</v>
      </c>
      <c r="E1040">
        <v>1</v>
      </c>
      <c r="F1040">
        <v>1</v>
      </c>
      <c r="G1040">
        <v>1</v>
      </c>
      <c r="H1040">
        <v>3</v>
      </c>
      <c r="I1040" t="s">
        <v>1399</v>
      </c>
      <c r="J1040" t="s">
        <v>1400</v>
      </c>
      <c r="K1040" t="s">
        <v>1401</v>
      </c>
      <c r="L1040">
        <v>1348</v>
      </c>
      <c r="N1040">
        <v>1009</v>
      </c>
      <c r="O1040" t="s">
        <v>86</v>
      </c>
      <c r="P1040" t="s">
        <v>86</v>
      </c>
      <c r="Q1040">
        <v>1000</v>
      </c>
      <c r="W1040">
        <v>0</v>
      </c>
      <c r="X1040">
        <v>-909021926</v>
      </c>
      <c r="Y1040">
        <v>4.0000000000000003E-5</v>
      </c>
      <c r="AA1040">
        <v>16950</v>
      </c>
      <c r="AB1040">
        <v>0</v>
      </c>
      <c r="AC1040">
        <v>0</v>
      </c>
      <c r="AD1040">
        <v>0</v>
      </c>
      <c r="AE1040">
        <v>16950</v>
      </c>
      <c r="AF1040">
        <v>0</v>
      </c>
      <c r="AG1040">
        <v>0</v>
      </c>
      <c r="AH1040">
        <v>0</v>
      </c>
      <c r="AI1040">
        <v>1</v>
      </c>
      <c r="AJ1040">
        <v>1</v>
      </c>
      <c r="AK1040">
        <v>1</v>
      </c>
      <c r="AL1040">
        <v>1</v>
      </c>
      <c r="AN1040">
        <v>0</v>
      </c>
      <c r="AO1040">
        <v>1</v>
      </c>
      <c r="AP1040">
        <v>0</v>
      </c>
      <c r="AQ1040">
        <v>0</v>
      </c>
      <c r="AR1040">
        <v>0</v>
      </c>
      <c r="AS1040" t="s">
        <v>6</v>
      </c>
      <c r="AT1040">
        <v>4.0000000000000003E-5</v>
      </c>
      <c r="AU1040" t="s">
        <v>6</v>
      </c>
      <c r="AV1040">
        <v>0</v>
      </c>
      <c r="AW1040">
        <v>2</v>
      </c>
      <c r="AX1040">
        <v>16690569</v>
      </c>
      <c r="AY1040">
        <v>1</v>
      </c>
      <c r="AZ1040">
        <v>0</v>
      </c>
      <c r="BA1040">
        <v>976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Y1040*Source!I466</f>
        <v>2.4000000000000003E-4</v>
      </c>
      <c r="CY1040">
        <f>AA1040</f>
        <v>16950</v>
      </c>
      <c r="CZ1040">
        <f>AE1040</f>
        <v>16950</v>
      </c>
      <c r="DA1040">
        <f>AI1040</f>
        <v>1</v>
      </c>
      <c r="DB1040">
        <v>0</v>
      </c>
    </row>
    <row r="1041" spans="1:106" x14ac:dyDescent="0.2">
      <c r="A1041">
        <f>ROW(Source!A466)</f>
        <v>466</v>
      </c>
      <c r="B1041">
        <v>16688585</v>
      </c>
      <c r="C1041">
        <v>16690561</v>
      </c>
      <c r="D1041">
        <v>15214131</v>
      </c>
      <c r="E1041">
        <v>1</v>
      </c>
      <c r="F1041">
        <v>1</v>
      </c>
      <c r="G1041">
        <v>1</v>
      </c>
      <c r="H1041">
        <v>3</v>
      </c>
      <c r="I1041" t="s">
        <v>731</v>
      </c>
      <c r="J1041" t="s">
        <v>733</v>
      </c>
      <c r="K1041" t="s">
        <v>732</v>
      </c>
      <c r="L1041">
        <v>1354</v>
      </c>
      <c r="N1041">
        <v>1010</v>
      </c>
      <c r="O1041" t="s">
        <v>268</v>
      </c>
      <c r="P1041" t="s">
        <v>268</v>
      </c>
      <c r="Q1041">
        <v>1</v>
      </c>
      <c r="W1041">
        <v>0</v>
      </c>
      <c r="X1041">
        <v>450256495</v>
      </c>
      <c r="Y1041">
        <v>1</v>
      </c>
      <c r="AA1041">
        <v>60.7</v>
      </c>
      <c r="AB1041">
        <v>0</v>
      </c>
      <c r="AC1041">
        <v>0</v>
      </c>
      <c r="AD1041">
        <v>0</v>
      </c>
      <c r="AE1041">
        <v>60.7</v>
      </c>
      <c r="AF1041">
        <v>0</v>
      </c>
      <c r="AG1041">
        <v>0</v>
      </c>
      <c r="AH1041">
        <v>0</v>
      </c>
      <c r="AI1041">
        <v>1</v>
      </c>
      <c r="AJ1041">
        <v>1</v>
      </c>
      <c r="AK1041">
        <v>1</v>
      </c>
      <c r="AL1041">
        <v>1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 t="s">
        <v>6</v>
      </c>
      <c r="AT1041">
        <v>1</v>
      </c>
      <c r="AU1041" t="s">
        <v>6</v>
      </c>
      <c r="AV1041">
        <v>0</v>
      </c>
      <c r="AW1041">
        <v>1</v>
      </c>
      <c r="AX1041">
        <v>-1</v>
      </c>
      <c r="AY1041">
        <v>0</v>
      </c>
      <c r="AZ1041">
        <v>0</v>
      </c>
      <c r="BA1041" t="s">
        <v>6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Y1041*Source!I466</f>
        <v>6</v>
      </c>
      <c r="CY1041">
        <f>AA1041</f>
        <v>60.7</v>
      </c>
      <c r="CZ1041">
        <f>AE1041</f>
        <v>60.7</v>
      </c>
      <c r="DA1041">
        <f>AI1041</f>
        <v>1</v>
      </c>
      <c r="DB1041">
        <v>0</v>
      </c>
    </row>
    <row r="1042" spans="1:106" x14ac:dyDescent="0.2">
      <c r="A1042">
        <f>ROW(Source!A467)</f>
        <v>467</v>
      </c>
      <c r="B1042">
        <v>16688586</v>
      </c>
      <c r="C1042">
        <v>16690561</v>
      </c>
      <c r="D1042">
        <v>15435721</v>
      </c>
      <c r="E1042">
        <v>1</v>
      </c>
      <c r="F1042">
        <v>1</v>
      </c>
      <c r="G1042">
        <v>1</v>
      </c>
      <c r="H1042">
        <v>1</v>
      </c>
      <c r="I1042" t="s">
        <v>1236</v>
      </c>
      <c r="J1042" t="s">
        <v>6</v>
      </c>
      <c r="K1042" t="s">
        <v>1237</v>
      </c>
      <c r="L1042">
        <v>1191</v>
      </c>
      <c r="N1042">
        <v>1013</v>
      </c>
      <c r="O1042" t="s">
        <v>1090</v>
      </c>
      <c r="P1042" t="s">
        <v>1090</v>
      </c>
      <c r="Q1042">
        <v>1</v>
      </c>
      <c r="W1042">
        <v>0</v>
      </c>
      <c r="X1042">
        <v>1983201532</v>
      </c>
      <c r="Y1042">
        <v>1.9089999999999998</v>
      </c>
      <c r="AA1042">
        <v>0</v>
      </c>
      <c r="AB1042">
        <v>0</v>
      </c>
      <c r="AC1042">
        <v>0</v>
      </c>
      <c r="AD1042">
        <v>67.81</v>
      </c>
      <c r="AE1042">
        <v>0</v>
      </c>
      <c r="AF1042">
        <v>0</v>
      </c>
      <c r="AG1042">
        <v>0</v>
      </c>
      <c r="AH1042">
        <v>9.51</v>
      </c>
      <c r="AI1042">
        <v>1</v>
      </c>
      <c r="AJ1042">
        <v>1</v>
      </c>
      <c r="AK1042">
        <v>1</v>
      </c>
      <c r="AL1042">
        <v>7.13</v>
      </c>
      <c r="AN1042">
        <v>0</v>
      </c>
      <c r="AO1042">
        <v>1</v>
      </c>
      <c r="AP1042">
        <v>1</v>
      </c>
      <c r="AQ1042">
        <v>0</v>
      </c>
      <c r="AR1042">
        <v>0</v>
      </c>
      <c r="AS1042" t="s">
        <v>6</v>
      </c>
      <c r="AT1042">
        <v>1.66</v>
      </c>
      <c r="AU1042" t="s">
        <v>97</v>
      </c>
      <c r="AV1042">
        <v>1</v>
      </c>
      <c r="AW1042">
        <v>2</v>
      </c>
      <c r="AX1042">
        <v>16690562</v>
      </c>
      <c r="AY1042">
        <v>1</v>
      </c>
      <c r="AZ1042">
        <v>0</v>
      </c>
      <c r="BA1042">
        <v>979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Y1042*Source!I467</f>
        <v>11.453999999999999</v>
      </c>
      <c r="CY1042">
        <f>AD1042</f>
        <v>67.81</v>
      </c>
      <c r="CZ1042">
        <f>AH1042</f>
        <v>9.51</v>
      </c>
      <c r="DA1042">
        <f>AL1042</f>
        <v>7.13</v>
      </c>
      <c r="DB1042">
        <v>0</v>
      </c>
    </row>
    <row r="1043" spans="1:106" x14ac:dyDescent="0.2">
      <c r="A1043">
        <f>ROW(Source!A467)</f>
        <v>467</v>
      </c>
      <c r="B1043">
        <v>16688586</v>
      </c>
      <c r="C1043">
        <v>16690561</v>
      </c>
      <c r="D1043">
        <v>15430395</v>
      </c>
      <c r="E1043">
        <v>1</v>
      </c>
      <c r="F1043">
        <v>1</v>
      </c>
      <c r="G1043">
        <v>1</v>
      </c>
      <c r="H1043">
        <v>1</v>
      </c>
      <c r="I1043" t="s">
        <v>1091</v>
      </c>
      <c r="J1043" t="s">
        <v>6</v>
      </c>
      <c r="K1043" t="s">
        <v>1092</v>
      </c>
      <c r="L1043">
        <v>1191</v>
      </c>
      <c r="N1043">
        <v>1013</v>
      </c>
      <c r="O1043" t="s">
        <v>1090</v>
      </c>
      <c r="P1043" t="s">
        <v>1090</v>
      </c>
      <c r="Q1043">
        <v>1</v>
      </c>
      <c r="W1043">
        <v>0</v>
      </c>
      <c r="X1043">
        <v>-1417349443</v>
      </c>
      <c r="Y1043">
        <v>0.09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1</v>
      </c>
      <c r="AJ1043">
        <v>1</v>
      </c>
      <c r="AK1043">
        <v>7.13</v>
      </c>
      <c r="AL1043">
        <v>1</v>
      </c>
      <c r="AN1043">
        <v>0</v>
      </c>
      <c r="AO1043">
        <v>1</v>
      </c>
      <c r="AP1043">
        <v>0</v>
      </c>
      <c r="AQ1043">
        <v>0</v>
      </c>
      <c r="AR1043">
        <v>0</v>
      </c>
      <c r="AS1043" t="s">
        <v>6</v>
      </c>
      <c r="AT1043">
        <v>0.09</v>
      </c>
      <c r="AU1043" t="s">
        <v>6</v>
      </c>
      <c r="AV1043">
        <v>2</v>
      </c>
      <c r="AW1043">
        <v>2</v>
      </c>
      <c r="AX1043">
        <v>16690563</v>
      </c>
      <c r="AY1043">
        <v>1</v>
      </c>
      <c r="AZ1043">
        <v>2048</v>
      </c>
      <c r="BA1043">
        <v>980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Y1043*Source!I467</f>
        <v>0.54</v>
      </c>
      <c r="CY1043">
        <f>AD1043</f>
        <v>0</v>
      </c>
      <c r="CZ1043">
        <f>AH1043</f>
        <v>0</v>
      </c>
      <c r="DA1043">
        <f>AL1043</f>
        <v>1</v>
      </c>
      <c r="DB1043">
        <v>0</v>
      </c>
    </row>
    <row r="1044" spans="1:106" x14ac:dyDescent="0.2">
      <c r="A1044">
        <f>ROW(Source!A467)</f>
        <v>467</v>
      </c>
      <c r="B1044">
        <v>16688586</v>
      </c>
      <c r="C1044">
        <v>16690561</v>
      </c>
      <c r="D1044">
        <v>15247680</v>
      </c>
      <c r="E1044">
        <v>1</v>
      </c>
      <c r="F1044">
        <v>1</v>
      </c>
      <c r="G1044">
        <v>1</v>
      </c>
      <c r="H1044">
        <v>2</v>
      </c>
      <c r="I1044" t="s">
        <v>1287</v>
      </c>
      <c r="J1044" t="s">
        <v>1288</v>
      </c>
      <c r="K1044" t="s">
        <v>1289</v>
      </c>
      <c r="L1044">
        <v>1368</v>
      </c>
      <c r="N1044">
        <v>1011</v>
      </c>
      <c r="O1044" t="s">
        <v>1096</v>
      </c>
      <c r="P1044" t="s">
        <v>1096</v>
      </c>
      <c r="Q1044">
        <v>1</v>
      </c>
      <c r="W1044">
        <v>0</v>
      </c>
      <c r="X1044">
        <v>-1718674368</v>
      </c>
      <c r="Y1044">
        <v>2.5000000000000001E-2</v>
      </c>
      <c r="AA1044">
        <v>0</v>
      </c>
      <c r="AB1044">
        <v>798.49</v>
      </c>
      <c r="AC1044">
        <v>13.5</v>
      </c>
      <c r="AD1044">
        <v>0</v>
      </c>
      <c r="AE1044">
        <v>0</v>
      </c>
      <c r="AF1044">
        <v>111.99</v>
      </c>
      <c r="AG1044">
        <v>13.5</v>
      </c>
      <c r="AH1044">
        <v>0</v>
      </c>
      <c r="AI1044">
        <v>1</v>
      </c>
      <c r="AJ1044">
        <v>7.13</v>
      </c>
      <c r="AK1044">
        <v>1</v>
      </c>
      <c r="AL1044">
        <v>1</v>
      </c>
      <c r="AN1044">
        <v>0</v>
      </c>
      <c r="AO1044">
        <v>1</v>
      </c>
      <c r="AP1044">
        <v>1</v>
      </c>
      <c r="AQ1044">
        <v>0</v>
      </c>
      <c r="AR1044">
        <v>0</v>
      </c>
      <c r="AS1044" t="s">
        <v>6</v>
      </c>
      <c r="AT1044">
        <v>0.02</v>
      </c>
      <c r="AU1044" t="s">
        <v>96</v>
      </c>
      <c r="AV1044">
        <v>0</v>
      </c>
      <c r="AW1044">
        <v>2</v>
      </c>
      <c r="AX1044">
        <v>16690564</v>
      </c>
      <c r="AY1044">
        <v>1</v>
      </c>
      <c r="AZ1044">
        <v>0</v>
      </c>
      <c r="BA1044">
        <v>981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Y1044*Source!I467</f>
        <v>0.15000000000000002</v>
      </c>
      <c r="CY1044">
        <f>AB1044</f>
        <v>798.49</v>
      </c>
      <c r="CZ1044">
        <f>AF1044</f>
        <v>111.99</v>
      </c>
      <c r="DA1044">
        <f>AJ1044</f>
        <v>7.13</v>
      </c>
      <c r="DB1044">
        <v>0</v>
      </c>
    </row>
    <row r="1045" spans="1:106" x14ac:dyDescent="0.2">
      <c r="A1045">
        <f>ROW(Source!A467)</f>
        <v>467</v>
      </c>
      <c r="B1045">
        <v>16688586</v>
      </c>
      <c r="C1045">
        <v>16690561</v>
      </c>
      <c r="D1045">
        <v>15249073</v>
      </c>
      <c r="E1045">
        <v>1</v>
      </c>
      <c r="F1045">
        <v>1</v>
      </c>
      <c r="G1045">
        <v>1</v>
      </c>
      <c r="H1045">
        <v>2</v>
      </c>
      <c r="I1045" t="s">
        <v>1099</v>
      </c>
      <c r="J1045" t="s">
        <v>1100</v>
      </c>
      <c r="K1045" t="s">
        <v>1101</v>
      </c>
      <c r="L1045">
        <v>1368</v>
      </c>
      <c r="N1045">
        <v>1011</v>
      </c>
      <c r="O1045" t="s">
        <v>1096</v>
      </c>
      <c r="P1045" t="s">
        <v>1096</v>
      </c>
      <c r="Q1045">
        <v>1</v>
      </c>
      <c r="W1045">
        <v>0</v>
      </c>
      <c r="X1045">
        <v>1372534845</v>
      </c>
      <c r="Y1045">
        <v>8.7500000000000008E-2</v>
      </c>
      <c r="AA1045">
        <v>0</v>
      </c>
      <c r="AB1045">
        <v>468.51</v>
      </c>
      <c r="AC1045">
        <v>11.6</v>
      </c>
      <c r="AD1045">
        <v>0</v>
      </c>
      <c r="AE1045">
        <v>0</v>
      </c>
      <c r="AF1045">
        <v>65.709999999999994</v>
      </c>
      <c r="AG1045">
        <v>11.6</v>
      </c>
      <c r="AH1045">
        <v>0</v>
      </c>
      <c r="AI1045">
        <v>1</v>
      </c>
      <c r="AJ1045">
        <v>7.13</v>
      </c>
      <c r="AK1045">
        <v>1</v>
      </c>
      <c r="AL1045">
        <v>1</v>
      </c>
      <c r="AN1045">
        <v>0</v>
      </c>
      <c r="AO1045">
        <v>1</v>
      </c>
      <c r="AP1045">
        <v>1</v>
      </c>
      <c r="AQ1045">
        <v>0</v>
      </c>
      <c r="AR1045">
        <v>0</v>
      </c>
      <c r="AS1045" t="s">
        <v>6</v>
      </c>
      <c r="AT1045">
        <v>7.0000000000000007E-2</v>
      </c>
      <c r="AU1045" t="s">
        <v>96</v>
      </c>
      <c r="AV1045">
        <v>0</v>
      </c>
      <c r="AW1045">
        <v>2</v>
      </c>
      <c r="AX1045">
        <v>16690565</v>
      </c>
      <c r="AY1045">
        <v>1</v>
      </c>
      <c r="AZ1045">
        <v>0</v>
      </c>
      <c r="BA1045">
        <v>982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Y1045*Source!I467</f>
        <v>0.52500000000000002</v>
      </c>
      <c r="CY1045">
        <f>AB1045</f>
        <v>468.51</v>
      </c>
      <c r="CZ1045">
        <f>AF1045</f>
        <v>65.709999999999994</v>
      </c>
      <c r="DA1045">
        <f>AJ1045</f>
        <v>7.13</v>
      </c>
      <c r="DB1045">
        <v>0</v>
      </c>
    </row>
    <row r="1046" spans="1:106" x14ac:dyDescent="0.2">
      <c r="A1046">
        <f>ROW(Source!A467)</f>
        <v>467</v>
      </c>
      <c r="B1046">
        <v>16688586</v>
      </c>
      <c r="C1046">
        <v>16690561</v>
      </c>
      <c r="D1046">
        <v>15165268</v>
      </c>
      <c r="E1046">
        <v>1</v>
      </c>
      <c r="F1046">
        <v>1</v>
      </c>
      <c r="G1046">
        <v>1</v>
      </c>
      <c r="H1046">
        <v>3</v>
      </c>
      <c r="I1046" t="s">
        <v>1422</v>
      </c>
      <c r="J1046" t="s">
        <v>1423</v>
      </c>
      <c r="K1046" t="s">
        <v>1424</v>
      </c>
      <c r="L1046">
        <v>1356</v>
      </c>
      <c r="N1046">
        <v>1010</v>
      </c>
      <c r="O1046" t="s">
        <v>215</v>
      </c>
      <c r="P1046" t="s">
        <v>215</v>
      </c>
      <c r="Q1046">
        <v>1000</v>
      </c>
      <c r="W1046">
        <v>0</v>
      </c>
      <c r="X1046">
        <v>329091235</v>
      </c>
      <c r="Y1046">
        <v>1E-3</v>
      </c>
      <c r="AA1046">
        <v>40284.5</v>
      </c>
      <c r="AB1046">
        <v>0</v>
      </c>
      <c r="AC1046">
        <v>0</v>
      </c>
      <c r="AD1046">
        <v>0</v>
      </c>
      <c r="AE1046">
        <v>5650</v>
      </c>
      <c r="AF1046">
        <v>0</v>
      </c>
      <c r="AG1046">
        <v>0</v>
      </c>
      <c r="AH1046">
        <v>0</v>
      </c>
      <c r="AI1046">
        <v>7.13</v>
      </c>
      <c r="AJ1046">
        <v>1</v>
      </c>
      <c r="AK1046">
        <v>1</v>
      </c>
      <c r="AL1046">
        <v>1</v>
      </c>
      <c r="AN1046">
        <v>0</v>
      </c>
      <c r="AO1046">
        <v>1</v>
      </c>
      <c r="AP1046">
        <v>0</v>
      </c>
      <c r="AQ1046">
        <v>0</v>
      </c>
      <c r="AR1046">
        <v>0</v>
      </c>
      <c r="AS1046" t="s">
        <v>6</v>
      </c>
      <c r="AT1046">
        <v>1E-3</v>
      </c>
      <c r="AU1046" t="s">
        <v>6</v>
      </c>
      <c r="AV1046">
        <v>0</v>
      </c>
      <c r="AW1046">
        <v>2</v>
      </c>
      <c r="AX1046">
        <v>16690566</v>
      </c>
      <c r="AY1046">
        <v>1</v>
      </c>
      <c r="AZ1046">
        <v>0</v>
      </c>
      <c r="BA1046">
        <v>983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Y1046*Source!I467</f>
        <v>6.0000000000000001E-3</v>
      </c>
      <c r="CY1046">
        <f>AA1046</f>
        <v>40284.5</v>
      </c>
      <c r="CZ1046">
        <f>AE1046</f>
        <v>5650</v>
      </c>
      <c r="DA1046">
        <f>AI1046</f>
        <v>7.13</v>
      </c>
      <c r="DB1046">
        <v>0</v>
      </c>
    </row>
    <row r="1047" spans="1:106" x14ac:dyDescent="0.2">
      <c r="A1047">
        <f>ROW(Source!A467)</f>
        <v>467</v>
      </c>
      <c r="B1047">
        <v>16688586</v>
      </c>
      <c r="C1047">
        <v>16690561</v>
      </c>
      <c r="D1047">
        <v>15167963</v>
      </c>
      <c r="E1047">
        <v>1</v>
      </c>
      <c r="F1047">
        <v>1</v>
      </c>
      <c r="G1047">
        <v>1</v>
      </c>
      <c r="H1047">
        <v>3</v>
      </c>
      <c r="I1047" t="s">
        <v>1387</v>
      </c>
      <c r="J1047" t="s">
        <v>1388</v>
      </c>
      <c r="K1047" t="s">
        <v>1389</v>
      </c>
      <c r="L1047">
        <v>1346</v>
      </c>
      <c r="N1047">
        <v>1009</v>
      </c>
      <c r="O1047" t="s">
        <v>90</v>
      </c>
      <c r="P1047" t="s">
        <v>90</v>
      </c>
      <c r="Q1047">
        <v>1</v>
      </c>
      <c r="W1047">
        <v>0</v>
      </c>
      <c r="X1047">
        <v>-490687590</v>
      </c>
      <c r="Y1047">
        <v>0.04</v>
      </c>
      <c r="AA1047">
        <v>265.88</v>
      </c>
      <c r="AB1047">
        <v>0</v>
      </c>
      <c r="AC1047">
        <v>0</v>
      </c>
      <c r="AD1047">
        <v>0</v>
      </c>
      <c r="AE1047">
        <v>37.29</v>
      </c>
      <c r="AF1047">
        <v>0</v>
      </c>
      <c r="AG1047">
        <v>0</v>
      </c>
      <c r="AH1047">
        <v>0</v>
      </c>
      <c r="AI1047">
        <v>7.13</v>
      </c>
      <c r="AJ1047">
        <v>1</v>
      </c>
      <c r="AK1047">
        <v>1</v>
      </c>
      <c r="AL1047">
        <v>1</v>
      </c>
      <c r="AN1047">
        <v>0</v>
      </c>
      <c r="AO1047">
        <v>1</v>
      </c>
      <c r="AP1047">
        <v>0</v>
      </c>
      <c r="AQ1047">
        <v>0</v>
      </c>
      <c r="AR1047">
        <v>0</v>
      </c>
      <c r="AS1047" t="s">
        <v>6</v>
      </c>
      <c r="AT1047">
        <v>0.04</v>
      </c>
      <c r="AU1047" t="s">
        <v>6</v>
      </c>
      <c r="AV1047">
        <v>0</v>
      </c>
      <c r="AW1047">
        <v>2</v>
      </c>
      <c r="AX1047">
        <v>16690567</v>
      </c>
      <c r="AY1047">
        <v>1</v>
      </c>
      <c r="AZ1047">
        <v>0</v>
      </c>
      <c r="BA1047">
        <v>984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Y1047*Source!I467</f>
        <v>0.24</v>
      </c>
      <c r="CY1047">
        <f>AA1047</f>
        <v>265.88</v>
      </c>
      <c r="CZ1047">
        <f>AE1047</f>
        <v>37.29</v>
      </c>
      <c r="DA1047">
        <f>AI1047</f>
        <v>7.13</v>
      </c>
      <c r="DB1047">
        <v>0</v>
      </c>
    </row>
    <row r="1048" spans="1:106" x14ac:dyDescent="0.2">
      <c r="A1048">
        <f>ROW(Source!A467)</f>
        <v>467</v>
      </c>
      <c r="B1048">
        <v>16688586</v>
      </c>
      <c r="C1048">
        <v>16690561</v>
      </c>
      <c r="D1048">
        <v>15203740</v>
      </c>
      <c r="E1048">
        <v>1</v>
      </c>
      <c r="F1048">
        <v>1</v>
      </c>
      <c r="G1048">
        <v>1</v>
      </c>
      <c r="H1048">
        <v>3</v>
      </c>
      <c r="I1048" t="s">
        <v>1396</v>
      </c>
      <c r="J1048" t="s">
        <v>1397</v>
      </c>
      <c r="K1048" t="s">
        <v>1398</v>
      </c>
      <c r="L1048">
        <v>1348</v>
      </c>
      <c r="N1048">
        <v>1009</v>
      </c>
      <c r="O1048" t="s">
        <v>86</v>
      </c>
      <c r="P1048" t="s">
        <v>86</v>
      </c>
      <c r="Q1048">
        <v>1000</v>
      </c>
      <c r="W1048">
        <v>0</v>
      </c>
      <c r="X1048">
        <v>570223526</v>
      </c>
      <c r="Y1048">
        <v>6.9999999999999994E-5</v>
      </c>
      <c r="AA1048">
        <v>107798.47</v>
      </c>
      <c r="AB1048">
        <v>0</v>
      </c>
      <c r="AC1048">
        <v>0</v>
      </c>
      <c r="AD1048">
        <v>0</v>
      </c>
      <c r="AE1048">
        <v>15119</v>
      </c>
      <c r="AF1048">
        <v>0</v>
      </c>
      <c r="AG1048">
        <v>0</v>
      </c>
      <c r="AH1048">
        <v>0</v>
      </c>
      <c r="AI1048">
        <v>7.13</v>
      </c>
      <c r="AJ1048">
        <v>1</v>
      </c>
      <c r="AK1048">
        <v>1</v>
      </c>
      <c r="AL1048">
        <v>1</v>
      </c>
      <c r="AN1048">
        <v>0</v>
      </c>
      <c r="AO1048">
        <v>1</v>
      </c>
      <c r="AP1048">
        <v>0</v>
      </c>
      <c r="AQ1048">
        <v>0</v>
      </c>
      <c r="AR1048">
        <v>0</v>
      </c>
      <c r="AS1048" t="s">
        <v>6</v>
      </c>
      <c r="AT1048">
        <v>6.9999999999999994E-5</v>
      </c>
      <c r="AU1048" t="s">
        <v>6</v>
      </c>
      <c r="AV1048">
        <v>0</v>
      </c>
      <c r="AW1048">
        <v>2</v>
      </c>
      <c r="AX1048">
        <v>16690568</v>
      </c>
      <c r="AY1048">
        <v>1</v>
      </c>
      <c r="AZ1048">
        <v>0</v>
      </c>
      <c r="BA1048">
        <v>985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Y1048*Source!I467</f>
        <v>4.1999999999999996E-4</v>
      </c>
      <c r="CY1048">
        <f>AA1048</f>
        <v>107798.47</v>
      </c>
      <c r="CZ1048">
        <f>AE1048</f>
        <v>15119</v>
      </c>
      <c r="DA1048">
        <f>AI1048</f>
        <v>7.13</v>
      </c>
      <c r="DB1048">
        <v>0</v>
      </c>
    </row>
    <row r="1049" spans="1:106" x14ac:dyDescent="0.2">
      <c r="A1049">
        <f>ROW(Source!A467)</f>
        <v>467</v>
      </c>
      <c r="B1049">
        <v>16688586</v>
      </c>
      <c r="C1049">
        <v>16690561</v>
      </c>
      <c r="D1049">
        <v>15204468</v>
      </c>
      <c r="E1049">
        <v>1</v>
      </c>
      <c r="F1049">
        <v>1</v>
      </c>
      <c r="G1049">
        <v>1</v>
      </c>
      <c r="H1049">
        <v>3</v>
      </c>
      <c r="I1049" t="s">
        <v>1399</v>
      </c>
      <c r="J1049" t="s">
        <v>1400</v>
      </c>
      <c r="K1049" t="s">
        <v>1401</v>
      </c>
      <c r="L1049">
        <v>1348</v>
      </c>
      <c r="N1049">
        <v>1009</v>
      </c>
      <c r="O1049" t="s">
        <v>86</v>
      </c>
      <c r="P1049" t="s">
        <v>86</v>
      </c>
      <c r="Q1049">
        <v>1000</v>
      </c>
      <c r="W1049">
        <v>0</v>
      </c>
      <c r="X1049">
        <v>-909021926</v>
      </c>
      <c r="Y1049">
        <v>4.0000000000000003E-5</v>
      </c>
      <c r="AA1049">
        <v>120853.5</v>
      </c>
      <c r="AB1049">
        <v>0</v>
      </c>
      <c r="AC1049">
        <v>0</v>
      </c>
      <c r="AD1049">
        <v>0</v>
      </c>
      <c r="AE1049">
        <v>16950</v>
      </c>
      <c r="AF1049">
        <v>0</v>
      </c>
      <c r="AG1049">
        <v>0</v>
      </c>
      <c r="AH1049">
        <v>0</v>
      </c>
      <c r="AI1049">
        <v>7.13</v>
      </c>
      <c r="AJ1049">
        <v>1</v>
      </c>
      <c r="AK1049">
        <v>1</v>
      </c>
      <c r="AL1049">
        <v>1</v>
      </c>
      <c r="AN1049">
        <v>0</v>
      </c>
      <c r="AO1049">
        <v>1</v>
      </c>
      <c r="AP1049">
        <v>0</v>
      </c>
      <c r="AQ1049">
        <v>0</v>
      </c>
      <c r="AR1049">
        <v>0</v>
      </c>
      <c r="AS1049" t="s">
        <v>6</v>
      </c>
      <c r="AT1049">
        <v>4.0000000000000003E-5</v>
      </c>
      <c r="AU1049" t="s">
        <v>6</v>
      </c>
      <c r="AV1049">
        <v>0</v>
      </c>
      <c r="AW1049">
        <v>2</v>
      </c>
      <c r="AX1049">
        <v>16690569</v>
      </c>
      <c r="AY1049">
        <v>1</v>
      </c>
      <c r="AZ1049">
        <v>0</v>
      </c>
      <c r="BA1049">
        <v>986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Y1049*Source!I467</f>
        <v>2.4000000000000003E-4</v>
      </c>
      <c r="CY1049">
        <f>AA1049</f>
        <v>120853.5</v>
      </c>
      <c r="CZ1049">
        <f>AE1049</f>
        <v>16950</v>
      </c>
      <c r="DA1049">
        <f>AI1049</f>
        <v>7.13</v>
      </c>
      <c r="DB1049">
        <v>0</v>
      </c>
    </row>
    <row r="1050" spans="1:106" x14ac:dyDescent="0.2">
      <c r="A1050">
        <f>ROW(Source!A467)</f>
        <v>467</v>
      </c>
      <c r="B1050">
        <v>16688586</v>
      </c>
      <c r="C1050">
        <v>16690561</v>
      </c>
      <c r="D1050">
        <v>15214131</v>
      </c>
      <c r="E1050">
        <v>1</v>
      </c>
      <c r="F1050">
        <v>1</v>
      </c>
      <c r="G1050">
        <v>1</v>
      </c>
      <c r="H1050">
        <v>3</v>
      </c>
      <c r="I1050" t="s">
        <v>731</v>
      </c>
      <c r="J1050" t="s">
        <v>733</v>
      </c>
      <c r="K1050" t="s">
        <v>732</v>
      </c>
      <c r="L1050">
        <v>1354</v>
      </c>
      <c r="N1050">
        <v>1010</v>
      </c>
      <c r="O1050" t="s">
        <v>268</v>
      </c>
      <c r="P1050" t="s">
        <v>268</v>
      </c>
      <c r="Q1050">
        <v>1</v>
      </c>
      <c r="W1050">
        <v>0</v>
      </c>
      <c r="X1050">
        <v>450256495</v>
      </c>
      <c r="Y1050">
        <v>1</v>
      </c>
      <c r="AA1050">
        <v>432.79</v>
      </c>
      <c r="AB1050">
        <v>0</v>
      </c>
      <c r="AC1050">
        <v>0</v>
      </c>
      <c r="AD1050">
        <v>0</v>
      </c>
      <c r="AE1050">
        <v>60.7</v>
      </c>
      <c r="AF1050">
        <v>0</v>
      </c>
      <c r="AG1050">
        <v>0</v>
      </c>
      <c r="AH1050">
        <v>0</v>
      </c>
      <c r="AI1050">
        <v>7.13</v>
      </c>
      <c r="AJ1050">
        <v>1</v>
      </c>
      <c r="AK1050">
        <v>1</v>
      </c>
      <c r="AL1050">
        <v>1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 t="s">
        <v>6</v>
      </c>
      <c r="AT1050">
        <v>1</v>
      </c>
      <c r="AU1050" t="s">
        <v>6</v>
      </c>
      <c r="AV1050">
        <v>0</v>
      </c>
      <c r="AW1050">
        <v>1</v>
      </c>
      <c r="AX1050">
        <v>-1</v>
      </c>
      <c r="AY1050">
        <v>0</v>
      </c>
      <c r="AZ1050">
        <v>0</v>
      </c>
      <c r="BA1050" t="s">
        <v>6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Y1050*Source!I467</f>
        <v>6</v>
      </c>
      <c r="CY1050">
        <f>AA1050</f>
        <v>432.79</v>
      </c>
      <c r="CZ1050">
        <f>AE1050</f>
        <v>60.7</v>
      </c>
      <c r="DA1050">
        <f>AI1050</f>
        <v>7.13</v>
      </c>
      <c r="DB1050">
        <v>0</v>
      </c>
    </row>
    <row r="1051" spans="1:106" x14ac:dyDescent="0.2">
      <c r="A1051">
        <f>ROW(Source!A470)</f>
        <v>470</v>
      </c>
      <c r="B1051">
        <v>16688585</v>
      </c>
      <c r="C1051">
        <v>16690576</v>
      </c>
      <c r="D1051">
        <v>15436014</v>
      </c>
      <c r="E1051">
        <v>1</v>
      </c>
      <c r="F1051">
        <v>1</v>
      </c>
      <c r="G1051">
        <v>1</v>
      </c>
      <c r="H1051">
        <v>1</v>
      </c>
      <c r="I1051" t="s">
        <v>1123</v>
      </c>
      <c r="J1051" t="s">
        <v>6</v>
      </c>
      <c r="K1051" t="s">
        <v>1124</v>
      </c>
      <c r="L1051">
        <v>1191</v>
      </c>
      <c r="N1051">
        <v>1013</v>
      </c>
      <c r="O1051" t="s">
        <v>1090</v>
      </c>
      <c r="P1051" t="s">
        <v>1090</v>
      </c>
      <c r="Q1051">
        <v>1</v>
      </c>
      <c r="W1051">
        <v>0</v>
      </c>
      <c r="X1051">
        <v>-784637506</v>
      </c>
      <c r="Y1051">
        <v>193.03899999999999</v>
      </c>
      <c r="AA1051">
        <v>0</v>
      </c>
      <c r="AB1051">
        <v>0</v>
      </c>
      <c r="AC1051">
        <v>0</v>
      </c>
      <c r="AD1051">
        <v>8.74</v>
      </c>
      <c r="AE1051">
        <v>0</v>
      </c>
      <c r="AF1051">
        <v>0</v>
      </c>
      <c r="AG1051">
        <v>0</v>
      </c>
      <c r="AH1051">
        <v>8.74</v>
      </c>
      <c r="AI1051">
        <v>1</v>
      </c>
      <c r="AJ1051">
        <v>1</v>
      </c>
      <c r="AK1051">
        <v>1</v>
      </c>
      <c r="AL1051">
        <v>1</v>
      </c>
      <c r="AN1051">
        <v>0</v>
      </c>
      <c r="AO1051">
        <v>1</v>
      </c>
      <c r="AP1051">
        <v>1</v>
      </c>
      <c r="AQ1051">
        <v>0</v>
      </c>
      <c r="AR1051">
        <v>0</v>
      </c>
      <c r="AS1051" t="s">
        <v>6</v>
      </c>
      <c r="AT1051">
        <v>167.86</v>
      </c>
      <c r="AU1051" t="s">
        <v>97</v>
      </c>
      <c r="AV1051">
        <v>1</v>
      </c>
      <c r="AW1051">
        <v>2</v>
      </c>
      <c r="AX1051">
        <v>16690600</v>
      </c>
      <c r="AY1051">
        <v>1</v>
      </c>
      <c r="AZ1051">
        <v>0</v>
      </c>
      <c r="BA1051">
        <v>989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Y1051*Source!I470</f>
        <v>2.0462134000000001</v>
      </c>
      <c r="CY1051">
        <f>AD1051</f>
        <v>8.74</v>
      </c>
      <c r="CZ1051">
        <f>AH1051</f>
        <v>8.74</v>
      </c>
      <c r="DA1051">
        <f>AL1051</f>
        <v>1</v>
      </c>
      <c r="DB1051">
        <v>0</v>
      </c>
    </row>
    <row r="1052" spans="1:106" x14ac:dyDescent="0.2">
      <c r="A1052">
        <f>ROW(Source!A470)</f>
        <v>470</v>
      </c>
      <c r="B1052">
        <v>16688585</v>
      </c>
      <c r="C1052">
        <v>16690576</v>
      </c>
      <c r="D1052">
        <v>15430395</v>
      </c>
      <c r="E1052">
        <v>1</v>
      </c>
      <c r="F1052">
        <v>1</v>
      </c>
      <c r="G1052">
        <v>1</v>
      </c>
      <c r="H1052">
        <v>1</v>
      </c>
      <c r="I1052" t="s">
        <v>1091</v>
      </c>
      <c r="J1052" t="s">
        <v>6</v>
      </c>
      <c r="K1052" t="s">
        <v>1092</v>
      </c>
      <c r="L1052">
        <v>1191</v>
      </c>
      <c r="N1052">
        <v>1013</v>
      </c>
      <c r="O1052" t="s">
        <v>1090</v>
      </c>
      <c r="P1052" t="s">
        <v>1090</v>
      </c>
      <c r="Q1052">
        <v>1</v>
      </c>
      <c r="W1052">
        <v>0</v>
      </c>
      <c r="X1052">
        <v>-1417349443</v>
      </c>
      <c r="Y1052">
        <v>1.3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1</v>
      </c>
      <c r="AJ1052">
        <v>1</v>
      </c>
      <c r="AK1052">
        <v>1</v>
      </c>
      <c r="AL1052">
        <v>1</v>
      </c>
      <c r="AN1052">
        <v>0</v>
      </c>
      <c r="AO1052">
        <v>1</v>
      </c>
      <c r="AP1052">
        <v>0</v>
      </c>
      <c r="AQ1052">
        <v>0</v>
      </c>
      <c r="AR1052">
        <v>0</v>
      </c>
      <c r="AS1052" t="s">
        <v>6</v>
      </c>
      <c r="AT1052">
        <v>1.3</v>
      </c>
      <c r="AU1052" t="s">
        <v>6</v>
      </c>
      <c r="AV1052">
        <v>2</v>
      </c>
      <c r="AW1052">
        <v>2</v>
      </c>
      <c r="AX1052">
        <v>16690601</v>
      </c>
      <c r="AY1052">
        <v>1</v>
      </c>
      <c r="AZ1052">
        <v>2048</v>
      </c>
      <c r="BA1052">
        <v>990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Y1052*Source!I470</f>
        <v>1.3780000000000001E-2</v>
      </c>
      <c r="CY1052">
        <f>AD1052</f>
        <v>0</v>
      </c>
      <c r="CZ1052">
        <f>AH1052</f>
        <v>0</v>
      </c>
      <c r="DA1052">
        <f>AL1052</f>
        <v>1</v>
      </c>
      <c r="DB1052">
        <v>0</v>
      </c>
    </row>
    <row r="1053" spans="1:106" x14ac:dyDescent="0.2">
      <c r="A1053">
        <f>ROW(Source!A470)</f>
        <v>470</v>
      </c>
      <c r="B1053">
        <v>16688585</v>
      </c>
      <c r="C1053">
        <v>16690576</v>
      </c>
      <c r="D1053">
        <v>15247680</v>
      </c>
      <c r="E1053">
        <v>1</v>
      </c>
      <c r="F1053">
        <v>1</v>
      </c>
      <c r="G1053">
        <v>1</v>
      </c>
      <c r="H1053">
        <v>2</v>
      </c>
      <c r="I1053" t="s">
        <v>1287</v>
      </c>
      <c r="J1053" t="s">
        <v>1288</v>
      </c>
      <c r="K1053" t="s">
        <v>1289</v>
      </c>
      <c r="L1053">
        <v>1368</v>
      </c>
      <c r="N1053">
        <v>1011</v>
      </c>
      <c r="O1053" t="s">
        <v>1096</v>
      </c>
      <c r="P1053" t="s">
        <v>1096</v>
      </c>
      <c r="Q1053">
        <v>1</v>
      </c>
      <c r="W1053">
        <v>0</v>
      </c>
      <c r="X1053">
        <v>-1718674368</v>
      </c>
      <c r="Y1053">
        <v>0.65</v>
      </c>
      <c r="AA1053">
        <v>0</v>
      </c>
      <c r="AB1053">
        <v>111.99</v>
      </c>
      <c r="AC1053">
        <v>13.5</v>
      </c>
      <c r="AD1053">
        <v>0</v>
      </c>
      <c r="AE1053">
        <v>0</v>
      </c>
      <c r="AF1053">
        <v>111.99</v>
      </c>
      <c r="AG1053">
        <v>13.5</v>
      </c>
      <c r="AH1053">
        <v>0</v>
      </c>
      <c r="AI1053">
        <v>1</v>
      </c>
      <c r="AJ1053">
        <v>1</v>
      </c>
      <c r="AK1053">
        <v>1</v>
      </c>
      <c r="AL1053">
        <v>1</v>
      </c>
      <c r="AN1053">
        <v>0</v>
      </c>
      <c r="AO1053">
        <v>1</v>
      </c>
      <c r="AP1053">
        <v>1</v>
      </c>
      <c r="AQ1053">
        <v>0</v>
      </c>
      <c r="AR1053">
        <v>0</v>
      </c>
      <c r="AS1053" t="s">
        <v>6</v>
      </c>
      <c r="AT1053">
        <v>0.52</v>
      </c>
      <c r="AU1053" t="s">
        <v>96</v>
      </c>
      <c r="AV1053">
        <v>0</v>
      </c>
      <c r="AW1053">
        <v>2</v>
      </c>
      <c r="AX1053">
        <v>16690602</v>
      </c>
      <c r="AY1053">
        <v>1</v>
      </c>
      <c r="AZ1053">
        <v>0</v>
      </c>
      <c r="BA1053">
        <v>991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Y1053*Source!I470</f>
        <v>6.8900000000000003E-3</v>
      </c>
      <c r="CY1053">
        <f>AB1053</f>
        <v>111.99</v>
      </c>
      <c r="CZ1053">
        <f>AF1053</f>
        <v>111.99</v>
      </c>
      <c r="DA1053">
        <f>AJ1053</f>
        <v>1</v>
      </c>
      <c r="DB1053">
        <v>0</v>
      </c>
    </row>
    <row r="1054" spans="1:106" x14ac:dyDescent="0.2">
      <c r="A1054">
        <f>ROW(Source!A470)</f>
        <v>470</v>
      </c>
      <c r="B1054">
        <v>16688585</v>
      </c>
      <c r="C1054">
        <v>16690576</v>
      </c>
      <c r="D1054">
        <v>15247873</v>
      </c>
      <c r="E1054">
        <v>1</v>
      </c>
      <c r="F1054">
        <v>1</v>
      </c>
      <c r="G1054">
        <v>1</v>
      </c>
      <c r="H1054">
        <v>2</v>
      </c>
      <c r="I1054" t="s">
        <v>1193</v>
      </c>
      <c r="J1054" t="s">
        <v>1194</v>
      </c>
      <c r="K1054" t="s">
        <v>1195</v>
      </c>
      <c r="L1054">
        <v>1368</v>
      </c>
      <c r="N1054">
        <v>1011</v>
      </c>
      <c r="O1054" t="s">
        <v>1096</v>
      </c>
      <c r="P1054" t="s">
        <v>1096</v>
      </c>
      <c r="Q1054">
        <v>1</v>
      </c>
      <c r="W1054">
        <v>0</v>
      </c>
      <c r="X1054">
        <v>-1985289705</v>
      </c>
      <c r="Y1054">
        <v>0.48750000000000004</v>
      </c>
      <c r="AA1054">
        <v>0</v>
      </c>
      <c r="AB1054">
        <v>6.66</v>
      </c>
      <c r="AC1054">
        <v>0</v>
      </c>
      <c r="AD1054">
        <v>0</v>
      </c>
      <c r="AE1054">
        <v>0</v>
      </c>
      <c r="AF1054">
        <v>6.66</v>
      </c>
      <c r="AG1054">
        <v>0</v>
      </c>
      <c r="AH1054">
        <v>0</v>
      </c>
      <c r="AI1054">
        <v>1</v>
      </c>
      <c r="AJ1054">
        <v>1</v>
      </c>
      <c r="AK1054">
        <v>1</v>
      </c>
      <c r="AL1054">
        <v>1</v>
      </c>
      <c r="AN1054">
        <v>0</v>
      </c>
      <c r="AO1054">
        <v>1</v>
      </c>
      <c r="AP1054">
        <v>1</v>
      </c>
      <c r="AQ1054">
        <v>0</v>
      </c>
      <c r="AR1054">
        <v>0</v>
      </c>
      <c r="AS1054" t="s">
        <v>6</v>
      </c>
      <c r="AT1054">
        <v>0.39</v>
      </c>
      <c r="AU1054" t="s">
        <v>96</v>
      </c>
      <c r="AV1054">
        <v>0</v>
      </c>
      <c r="AW1054">
        <v>2</v>
      </c>
      <c r="AX1054">
        <v>16690603</v>
      </c>
      <c r="AY1054">
        <v>1</v>
      </c>
      <c r="AZ1054">
        <v>0</v>
      </c>
      <c r="BA1054">
        <v>992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Y1054*Source!I470</f>
        <v>5.1675000000000002E-3</v>
      </c>
      <c r="CY1054">
        <f>AB1054</f>
        <v>6.66</v>
      </c>
      <c r="CZ1054">
        <f>AF1054</f>
        <v>6.66</v>
      </c>
      <c r="DA1054">
        <f>AJ1054</f>
        <v>1</v>
      </c>
      <c r="DB1054">
        <v>0</v>
      </c>
    </row>
    <row r="1055" spans="1:106" x14ac:dyDescent="0.2">
      <c r="A1055">
        <f>ROW(Source!A470)</f>
        <v>470</v>
      </c>
      <c r="B1055">
        <v>16688585</v>
      </c>
      <c r="C1055">
        <v>16690576</v>
      </c>
      <c r="D1055">
        <v>15249073</v>
      </c>
      <c r="E1055">
        <v>1</v>
      </c>
      <c r="F1055">
        <v>1</v>
      </c>
      <c r="G1055">
        <v>1</v>
      </c>
      <c r="H1055">
        <v>2</v>
      </c>
      <c r="I1055" t="s">
        <v>1099</v>
      </c>
      <c r="J1055" t="s">
        <v>1100</v>
      </c>
      <c r="K1055" t="s">
        <v>1101</v>
      </c>
      <c r="L1055">
        <v>1368</v>
      </c>
      <c r="N1055">
        <v>1011</v>
      </c>
      <c r="O1055" t="s">
        <v>1096</v>
      </c>
      <c r="P1055" t="s">
        <v>1096</v>
      </c>
      <c r="Q1055">
        <v>1</v>
      </c>
      <c r="W1055">
        <v>0</v>
      </c>
      <c r="X1055">
        <v>1372534845</v>
      </c>
      <c r="Y1055">
        <v>0.97500000000000009</v>
      </c>
      <c r="AA1055">
        <v>0</v>
      </c>
      <c r="AB1055">
        <v>65.709999999999994</v>
      </c>
      <c r="AC1055">
        <v>11.6</v>
      </c>
      <c r="AD1055">
        <v>0</v>
      </c>
      <c r="AE1055">
        <v>0</v>
      </c>
      <c r="AF1055">
        <v>65.709999999999994</v>
      </c>
      <c r="AG1055">
        <v>11.6</v>
      </c>
      <c r="AH1055">
        <v>0</v>
      </c>
      <c r="AI1055">
        <v>1</v>
      </c>
      <c r="AJ1055">
        <v>1</v>
      </c>
      <c r="AK1055">
        <v>1</v>
      </c>
      <c r="AL1055">
        <v>1</v>
      </c>
      <c r="AN1055">
        <v>0</v>
      </c>
      <c r="AO1055">
        <v>1</v>
      </c>
      <c r="AP1055">
        <v>1</v>
      </c>
      <c r="AQ1055">
        <v>0</v>
      </c>
      <c r="AR1055">
        <v>0</v>
      </c>
      <c r="AS1055" t="s">
        <v>6</v>
      </c>
      <c r="AT1055">
        <v>0.78</v>
      </c>
      <c r="AU1055" t="s">
        <v>96</v>
      </c>
      <c r="AV1055">
        <v>0</v>
      </c>
      <c r="AW1055">
        <v>2</v>
      </c>
      <c r="AX1055">
        <v>16690604</v>
      </c>
      <c r="AY1055">
        <v>1</v>
      </c>
      <c r="AZ1055">
        <v>0</v>
      </c>
      <c r="BA1055">
        <v>993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Y1055*Source!I470</f>
        <v>1.0335E-2</v>
      </c>
      <c r="CY1055">
        <f>AB1055</f>
        <v>65.709999999999994</v>
      </c>
      <c r="CZ1055">
        <f>AF1055</f>
        <v>65.709999999999994</v>
      </c>
      <c r="DA1055">
        <f>AJ1055</f>
        <v>1</v>
      </c>
      <c r="DB1055">
        <v>0</v>
      </c>
    </row>
    <row r="1056" spans="1:106" x14ac:dyDescent="0.2">
      <c r="A1056">
        <f>ROW(Source!A470)</f>
        <v>470</v>
      </c>
      <c r="B1056">
        <v>16688585</v>
      </c>
      <c r="C1056">
        <v>16690576</v>
      </c>
      <c r="D1056">
        <v>15249377</v>
      </c>
      <c r="E1056">
        <v>1</v>
      </c>
      <c r="F1056">
        <v>1</v>
      </c>
      <c r="G1056">
        <v>1</v>
      </c>
      <c r="H1056">
        <v>2</v>
      </c>
      <c r="I1056" t="s">
        <v>1172</v>
      </c>
      <c r="J1056" t="s">
        <v>1173</v>
      </c>
      <c r="K1056" t="s">
        <v>1174</v>
      </c>
      <c r="L1056">
        <v>1368</v>
      </c>
      <c r="N1056">
        <v>1011</v>
      </c>
      <c r="O1056" t="s">
        <v>1096</v>
      </c>
      <c r="P1056" t="s">
        <v>1096</v>
      </c>
      <c r="Q1056">
        <v>1</v>
      </c>
      <c r="W1056">
        <v>0</v>
      </c>
      <c r="X1056">
        <v>-353815937</v>
      </c>
      <c r="Y1056">
        <v>2.2374999999999998</v>
      </c>
      <c r="AA1056">
        <v>0</v>
      </c>
      <c r="AB1056">
        <v>8.1</v>
      </c>
      <c r="AC1056">
        <v>0</v>
      </c>
      <c r="AD1056">
        <v>0</v>
      </c>
      <c r="AE1056">
        <v>0</v>
      </c>
      <c r="AF1056">
        <v>8.1</v>
      </c>
      <c r="AG1056">
        <v>0</v>
      </c>
      <c r="AH1056">
        <v>0</v>
      </c>
      <c r="AI1056">
        <v>1</v>
      </c>
      <c r="AJ1056">
        <v>1</v>
      </c>
      <c r="AK1056">
        <v>1</v>
      </c>
      <c r="AL1056">
        <v>1</v>
      </c>
      <c r="AN1056">
        <v>0</v>
      </c>
      <c r="AO1056">
        <v>1</v>
      </c>
      <c r="AP1056">
        <v>1</v>
      </c>
      <c r="AQ1056">
        <v>0</v>
      </c>
      <c r="AR1056">
        <v>0</v>
      </c>
      <c r="AS1056" t="s">
        <v>6</v>
      </c>
      <c r="AT1056">
        <v>1.79</v>
      </c>
      <c r="AU1056" t="s">
        <v>96</v>
      </c>
      <c r="AV1056">
        <v>0</v>
      </c>
      <c r="AW1056">
        <v>2</v>
      </c>
      <c r="AX1056">
        <v>16690605</v>
      </c>
      <c r="AY1056">
        <v>1</v>
      </c>
      <c r="AZ1056">
        <v>0</v>
      </c>
      <c r="BA1056">
        <v>994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Y1056*Source!I470</f>
        <v>2.3717499999999999E-2</v>
      </c>
      <c r="CY1056">
        <f>AB1056</f>
        <v>8.1</v>
      </c>
      <c r="CZ1056">
        <f>AF1056</f>
        <v>8.1</v>
      </c>
      <c r="DA1056">
        <f>AJ1056</f>
        <v>1</v>
      </c>
      <c r="DB1056">
        <v>0</v>
      </c>
    </row>
    <row r="1057" spans="1:106" x14ac:dyDescent="0.2">
      <c r="A1057">
        <f>ROW(Source!A470)</f>
        <v>470</v>
      </c>
      <c r="B1057">
        <v>16688585</v>
      </c>
      <c r="C1057">
        <v>16690576</v>
      </c>
      <c r="D1057">
        <v>15165170</v>
      </c>
      <c r="E1057">
        <v>1</v>
      </c>
      <c r="F1057">
        <v>1</v>
      </c>
      <c r="G1057">
        <v>1</v>
      </c>
      <c r="H1057">
        <v>3</v>
      </c>
      <c r="I1057" t="s">
        <v>1425</v>
      </c>
      <c r="J1057" t="s">
        <v>1426</v>
      </c>
      <c r="K1057" t="s">
        <v>1427</v>
      </c>
      <c r="L1057">
        <v>1348</v>
      </c>
      <c r="N1057">
        <v>1009</v>
      </c>
      <c r="O1057" t="s">
        <v>86</v>
      </c>
      <c r="P1057" t="s">
        <v>86</v>
      </c>
      <c r="Q1057">
        <v>1000</v>
      </c>
      <c r="W1057">
        <v>0</v>
      </c>
      <c r="X1057">
        <v>731670393</v>
      </c>
      <c r="Y1057">
        <v>8.8999999999999995E-4</v>
      </c>
      <c r="AA1057">
        <v>26499</v>
      </c>
      <c r="AB1057">
        <v>0</v>
      </c>
      <c r="AC1057">
        <v>0</v>
      </c>
      <c r="AD1057">
        <v>0</v>
      </c>
      <c r="AE1057">
        <v>26499</v>
      </c>
      <c r="AF1057">
        <v>0</v>
      </c>
      <c r="AG1057">
        <v>0</v>
      </c>
      <c r="AH1057">
        <v>0</v>
      </c>
      <c r="AI1057">
        <v>1</v>
      </c>
      <c r="AJ1057">
        <v>1</v>
      </c>
      <c r="AK1057">
        <v>1</v>
      </c>
      <c r="AL1057">
        <v>1</v>
      </c>
      <c r="AN1057">
        <v>0</v>
      </c>
      <c r="AO1057">
        <v>1</v>
      </c>
      <c r="AP1057">
        <v>0</v>
      </c>
      <c r="AQ1057">
        <v>0</v>
      </c>
      <c r="AR1057">
        <v>0</v>
      </c>
      <c r="AS1057" t="s">
        <v>6</v>
      </c>
      <c r="AT1057">
        <v>8.8999999999999995E-4</v>
      </c>
      <c r="AU1057" t="s">
        <v>6</v>
      </c>
      <c r="AV1057">
        <v>0</v>
      </c>
      <c r="AW1057">
        <v>2</v>
      </c>
      <c r="AX1057">
        <v>16690606</v>
      </c>
      <c r="AY1057">
        <v>1</v>
      </c>
      <c r="AZ1057">
        <v>0</v>
      </c>
      <c r="BA1057">
        <v>995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Y1057*Source!I470</f>
        <v>9.4339999999999998E-6</v>
      </c>
      <c r="CY1057">
        <f t="shared" ref="CY1057:CY1062" si="117">AA1057</f>
        <v>26499</v>
      </c>
      <c r="CZ1057">
        <f t="shared" ref="CZ1057:CZ1062" si="118">AE1057</f>
        <v>26499</v>
      </c>
      <c r="DA1057">
        <f t="shared" ref="DA1057:DA1062" si="119">AI1057</f>
        <v>1</v>
      </c>
      <c r="DB1057">
        <v>0</v>
      </c>
    </row>
    <row r="1058" spans="1:106" x14ac:dyDescent="0.2">
      <c r="A1058">
        <f>ROW(Source!A470)</f>
        <v>470</v>
      </c>
      <c r="B1058">
        <v>16688585</v>
      </c>
      <c r="C1058">
        <v>16690576</v>
      </c>
      <c r="D1058">
        <v>15168763</v>
      </c>
      <c r="E1058">
        <v>1</v>
      </c>
      <c r="F1058">
        <v>1</v>
      </c>
      <c r="G1058">
        <v>1</v>
      </c>
      <c r="H1058">
        <v>3</v>
      </c>
      <c r="I1058" t="s">
        <v>1416</v>
      </c>
      <c r="J1058" t="s">
        <v>1417</v>
      </c>
      <c r="K1058" t="s">
        <v>1418</v>
      </c>
      <c r="L1058">
        <v>1348</v>
      </c>
      <c r="N1058">
        <v>1009</v>
      </c>
      <c r="O1058" t="s">
        <v>86</v>
      </c>
      <c r="P1058" t="s">
        <v>86</v>
      </c>
      <c r="Q1058">
        <v>1000</v>
      </c>
      <c r="W1058">
        <v>0</v>
      </c>
      <c r="X1058">
        <v>-1068056325</v>
      </c>
      <c r="Y1058">
        <v>4.4999999999999999E-4</v>
      </c>
      <c r="AA1058">
        <v>10362</v>
      </c>
      <c r="AB1058">
        <v>0</v>
      </c>
      <c r="AC1058">
        <v>0</v>
      </c>
      <c r="AD1058">
        <v>0</v>
      </c>
      <c r="AE1058">
        <v>10362</v>
      </c>
      <c r="AF1058">
        <v>0</v>
      </c>
      <c r="AG1058">
        <v>0</v>
      </c>
      <c r="AH1058">
        <v>0</v>
      </c>
      <c r="AI1058">
        <v>1</v>
      </c>
      <c r="AJ1058">
        <v>1</v>
      </c>
      <c r="AK1058">
        <v>1</v>
      </c>
      <c r="AL1058">
        <v>1</v>
      </c>
      <c r="AN1058">
        <v>0</v>
      </c>
      <c r="AO1058">
        <v>1</v>
      </c>
      <c r="AP1058">
        <v>0</v>
      </c>
      <c r="AQ1058">
        <v>0</v>
      </c>
      <c r="AR1058">
        <v>0</v>
      </c>
      <c r="AS1058" t="s">
        <v>6</v>
      </c>
      <c r="AT1058">
        <v>4.4999999999999999E-4</v>
      </c>
      <c r="AU1058" t="s">
        <v>6</v>
      </c>
      <c r="AV1058">
        <v>0</v>
      </c>
      <c r="AW1058">
        <v>2</v>
      </c>
      <c r="AX1058">
        <v>16690607</v>
      </c>
      <c r="AY1058">
        <v>1</v>
      </c>
      <c r="AZ1058">
        <v>0</v>
      </c>
      <c r="BA1058">
        <v>996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Y1058*Source!I470</f>
        <v>4.7700000000000001E-6</v>
      </c>
      <c r="CY1058">
        <f t="shared" si="117"/>
        <v>10362</v>
      </c>
      <c r="CZ1058">
        <f t="shared" si="118"/>
        <v>10362</v>
      </c>
      <c r="DA1058">
        <f t="shared" si="119"/>
        <v>1</v>
      </c>
      <c r="DB1058">
        <v>0</v>
      </c>
    </row>
    <row r="1059" spans="1:106" x14ac:dyDescent="0.2">
      <c r="A1059">
        <f>ROW(Source!A470)</f>
        <v>470</v>
      </c>
      <c r="B1059">
        <v>16688585</v>
      </c>
      <c r="C1059">
        <v>16690576</v>
      </c>
      <c r="D1059">
        <v>15169941</v>
      </c>
      <c r="E1059">
        <v>1</v>
      </c>
      <c r="F1059">
        <v>1</v>
      </c>
      <c r="G1059">
        <v>1</v>
      </c>
      <c r="H1059">
        <v>3</v>
      </c>
      <c r="I1059" t="s">
        <v>1428</v>
      </c>
      <c r="J1059" t="s">
        <v>1429</v>
      </c>
      <c r="K1059" t="s">
        <v>1295</v>
      </c>
      <c r="L1059">
        <v>1348</v>
      </c>
      <c r="N1059">
        <v>1009</v>
      </c>
      <c r="O1059" t="s">
        <v>86</v>
      </c>
      <c r="P1059" t="s">
        <v>86</v>
      </c>
      <c r="Q1059">
        <v>1000</v>
      </c>
      <c r="W1059">
        <v>0</v>
      </c>
      <c r="X1059">
        <v>-437906794</v>
      </c>
      <c r="Y1059">
        <v>1.4999999999999999E-2</v>
      </c>
      <c r="AA1059">
        <v>9040.01</v>
      </c>
      <c r="AB1059">
        <v>0</v>
      </c>
      <c r="AC1059">
        <v>0</v>
      </c>
      <c r="AD1059">
        <v>0</v>
      </c>
      <c r="AE1059">
        <v>9040.01</v>
      </c>
      <c r="AF1059">
        <v>0</v>
      </c>
      <c r="AG1059">
        <v>0</v>
      </c>
      <c r="AH1059">
        <v>0</v>
      </c>
      <c r="AI1059">
        <v>1</v>
      </c>
      <c r="AJ1059">
        <v>1</v>
      </c>
      <c r="AK1059">
        <v>1</v>
      </c>
      <c r="AL1059">
        <v>1</v>
      </c>
      <c r="AN1059">
        <v>0</v>
      </c>
      <c r="AO1059">
        <v>1</v>
      </c>
      <c r="AP1059">
        <v>0</v>
      </c>
      <c r="AQ1059">
        <v>0</v>
      </c>
      <c r="AR1059">
        <v>0</v>
      </c>
      <c r="AS1059" t="s">
        <v>6</v>
      </c>
      <c r="AT1059">
        <v>1.4999999999999999E-2</v>
      </c>
      <c r="AU1059" t="s">
        <v>6</v>
      </c>
      <c r="AV1059">
        <v>0</v>
      </c>
      <c r="AW1059">
        <v>2</v>
      </c>
      <c r="AX1059">
        <v>16690608</v>
      </c>
      <c r="AY1059">
        <v>1</v>
      </c>
      <c r="AZ1059">
        <v>0</v>
      </c>
      <c r="BA1059">
        <v>997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Y1059*Source!I470</f>
        <v>1.5899999999999999E-4</v>
      </c>
      <c r="CY1059">
        <f t="shared" si="117"/>
        <v>9040.01</v>
      </c>
      <c r="CZ1059">
        <f t="shared" si="118"/>
        <v>9040.01</v>
      </c>
      <c r="DA1059">
        <f t="shared" si="119"/>
        <v>1</v>
      </c>
      <c r="DB1059">
        <v>0</v>
      </c>
    </row>
    <row r="1060" spans="1:106" x14ac:dyDescent="0.2">
      <c r="A1060">
        <f>ROW(Source!A470)</f>
        <v>470</v>
      </c>
      <c r="B1060">
        <v>16688585</v>
      </c>
      <c r="C1060">
        <v>16690576</v>
      </c>
      <c r="D1060">
        <v>15170824</v>
      </c>
      <c r="E1060">
        <v>1</v>
      </c>
      <c r="F1060">
        <v>1</v>
      </c>
      <c r="G1060">
        <v>1</v>
      </c>
      <c r="H1060">
        <v>3</v>
      </c>
      <c r="I1060" t="s">
        <v>1430</v>
      </c>
      <c r="J1060" t="s">
        <v>1431</v>
      </c>
      <c r="K1060" t="s">
        <v>1432</v>
      </c>
      <c r="L1060">
        <v>1346</v>
      </c>
      <c r="N1060">
        <v>1009</v>
      </c>
      <c r="O1060" t="s">
        <v>90</v>
      </c>
      <c r="P1060" t="s">
        <v>90</v>
      </c>
      <c r="Q1060">
        <v>1</v>
      </c>
      <c r="W1060">
        <v>0</v>
      </c>
      <c r="X1060">
        <v>-731615568</v>
      </c>
      <c r="Y1060">
        <v>8</v>
      </c>
      <c r="AA1060">
        <v>23.09</v>
      </c>
      <c r="AB1060">
        <v>0</v>
      </c>
      <c r="AC1060">
        <v>0</v>
      </c>
      <c r="AD1060">
        <v>0</v>
      </c>
      <c r="AE1060">
        <v>23.09</v>
      </c>
      <c r="AF1060">
        <v>0</v>
      </c>
      <c r="AG1060">
        <v>0</v>
      </c>
      <c r="AH1060">
        <v>0</v>
      </c>
      <c r="AI1060">
        <v>1</v>
      </c>
      <c r="AJ1060">
        <v>1</v>
      </c>
      <c r="AK1060">
        <v>1</v>
      </c>
      <c r="AL1060">
        <v>1</v>
      </c>
      <c r="AN1060">
        <v>0</v>
      </c>
      <c r="AO1060">
        <v>1</v>
      </c>
      <c r="AP1060">
        <v>0</v>
      </c>
      <c r="AQ1060">
        <v>0</v>
      </c>
      <c r="AR1060">
        <v>0</v>
      </c>
      <c r="AS1060" t="s">
        <v>6</v>
      </c>
      <c r="AT1060">
        <v>8</v>
      </c>
      <c r="AU1060" t="s">
        <v>6</v>
      </c>
      <c r="AV1060">
        <v>0</v>
      </c>
      <c r="AW1060">
        <v>2</v>
      </c>
      <c r="AX1060">
        <v>16690609</v>
      </c>
      <c r="AY1060">
        <v>1</v>
      </c>
      <c r="AZ1060">
        <v>0</v>
      </c>
      <c r="BA1060">
        <v>998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Y1060*Source!I470</f>
        <v>8.48E-2</v>
      </c>
      <c r="CY1060">
        <f t="shared" si="117"/>
        <v>23.09</v>
      </c>
      <c r="CZ1060">
        <f t="shared" si="118"/>
        <v>23.09</v>
      </c>
      <c r="DA1060">
        <f t="shared" si="119"/>
        <v>1</v>
      </c>
      <c r="DB1060">
        <v>0</v>
      </c>
    </row>
    <row r="1061" spans="1:106" x14ac:dyDescent="0.2">
      <c r="A1061">
        <f>ROW(Source!A470)</f>
        <v>470</v>
      </c>
      <c r="B1061">
        <v>16688585</v>
      </c>
      <c r="C1061">
        <v>16690576</v>
      </c>
      <c r="D1061">
        <v>15204408</v>
      </c>
      <c r="E1061">
        <v>1</v>
      </c>
      <c r="F1061">
        <v>1</v>
      </c>
      <c r="G1061">
        <v>1</v>
      </c>
      <c r="H1061">
        <v>3</v>
      </c>
      <c r="I1061" t="s">
        <v>1433</v>
      </c>
      <c r="J1061" t="s">
        <v>1434</v>
      </c>
      <c r="K1061" t="s">
        <v>1435</v>
      </c>
      <c r="L1061">
        <v>1348</v>
      </c>
      <c r="N1061">
        <v>1009</v>
      </c>
      <c r="O1061" t="s">
        <v>86</v>
      </c>
      <c r="P1061" t="s">
        <v>86</v>
      </c>
      <c r="Q1061">
        <v>1000</v>
      </c>
      <c r="W1061">
        <v>0</v>
      </c>
      <c r="X1061">
        <v>-1445734866</v>
      </c>
      <c r="Y1061">
        <v>5.0099999999999997E-3</v>
      </c>
      <c r="AA1061">
        <v>17183</v>
      </c>
      <c r="AB1061">
        <v>0</v>
      </c>
      <c r="AC1061">
        <v>0</v>
      </c>
      <c r="AD1061">
        <v>0</v>
      </c>
      <c r="AE1061">
        <v>17183</v>
      </c>
      <c r="AF1061">
        <v>0</v>
      </c>
      <c r="AG1061">
        <v>0</v>
      </c>
      <c r="AH1061">
        <v>0</v>
      </c>
      <c r="AI1061">
        <v>1</v>
      </c>
      <c r="AJ1061">
        <v>1</v>
      </c>
      <c r="AK1061">
        <v>1</v>
      </c>
      <c r="AL1061">
        <v>1</v>
      </c>
      <c r="AN1061">
        <v>0</v>
      </c>
      <c r="AO1061">
        <v>1</v>
      </c>
      <c r="AP1061">
        <v>0</v>
      </c>
      <c r="AQ1061">
        <v>0</v>
      </c>
      <c r="AR1061">
        <v>0</v>
      </c>
      <c r="AS1061" t="s">
        <v>6</v>
      </c>
      <c r="AT1061">
        <v>5.0099999999999997E-3</v>
      </c>
      <c r="AU1061" t="s">
        <v>6</v>
      </c>
      <c r="AV1061">
        <v>0</v>
      </c>
      <c r="AW1061">
        <v>2</v>
      </c>
      <c r="AX1061">
        <v>16690611</v>
      </c>
      <c r="AY1061">
        <v>1</v>
      </c>
      <c r="AZ1061">
        <v>0</v>
      </c>
      <c r="BA1061">
        <v>1000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Y1061*Source!I470</f>
        <v>5.3105999999999996E-5</v>
      </c>
      <c r="CY1061">
        <f t="shared" si="117"/>
        <v>17183</v>
      </c>
      <c r="CZ1061">
        <f t="shared" si="118"/>
        <v>17183</v>
      </c>
      <c r="DA1061">
        <f t="shared" si="119"/>
        <v>1</v>
      </c>
      <c r="DB1061">
        <v>0</v>
      </c>
    </row>
    <row r="1062" spans="1:106" x14ac:dyDescent="0.2">
      <c r="A1062">
        <f>ROW(Source!A470)</f>
        <v>470</v>
      </c>
      <c r="B1062">
        <v>16688585</v>
      </c>
      <c r="C1062">
        <v>16690576</v>
      </c>
      <c r="D1062">
        <v>15213643</v>
      </c>
      <c r="E1062">
        <v>1</v>
      </c>
      <c r="F1062">
        <v>1</v>
      </c>
      <c r="G1062">
        <v>1</v>
      </c>
      <c r="H1062">
        <v>3</v>
      </c>
      <c r="I1062" t="s">
        <v>741</v>
      </c>
      <c r="J1062" t="s">
        <v>743</v>
      </c>
      <c r="K1062" t="s">
        <v>742</v>
      </c>
      <c r="L1062">
        <v>1327</v>
      </c>
      <c r="N1062">
        <v>1005</v>
      </c>
      <c r="O1062" t="s">
        <v>181</v>
      </c>
      <c r="P1062" t="s">
        <v>181</v>
      </c>
      <c r="Q1062">
        <v>1</v>
      </c>
      <c r="W1062">
        <v>0</v>
      </c>
      <c r="X1062">
        <v>-1754100570</v>
      </c>
      <c r="Y1062">
        <v>100</v>
      </c>
      <c r="AA1062">
        <v>66.31</v>
      </c>
      <c r="AB1062">
        <v>0</v>
      </c>
      <c r="AC1062">
        <v>0</v>
      </c>
      <c r="AD1062">
        <v>0</v>
      </c>
      <c r="AE1062">
        <v>66.31</v>
      </c>
      <c r="AF1062">
        <v>0</v>
      </c>
      <c r="AG1062">
        <v>0</v>
      </c>
      <c r="AH1062">
        <v>0</v>
      </c>
      <c r="AI1062">
        <v>1</v>
      </c>
      <c r="AJ1062">
        <v>1</v>
      </c>
      <c r="AK1062">
        <v>1</v>
      </c>
      <c r="AL1062">
        <v>1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 t="s">
        <v>6</v>
      </c>
      <c r="AT1062">
        <v>100</v>
      </c>
      <c r="AU1062" t="s">
        <v>6</v>
      </c>
      <c r="AV1062">
        <v>0</v>
      </c>
      <c r="AW1062">
        <v>1</v>
      </c>
      <c r="AX1062">
        <v>-1</v>
      </c>
      <c r="AY1062">
        <v>0</v>
      </c>
      <c r="AZ1062">
        <v>0</v>
      </c>
      <c r="BA1062" t="s">
        <v>6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Y1062*Source!I470</f>
        <v>1.06</v>
      </c>
      <c r="CY1062">
        <f t="shared" si="117"/>
        <v>66.31</v>
      </c>
      <c r="CZ1062">
        <f t="shared" si="118"/>
        <v>66.31</v>
      </c>
      <c r="DA1062">
        <f t="shared" si="119"/>
        <v>1</v>
      </c>
      <c r="DB1062">
        <v>0</v>
      </c>
    </row>
    <row r="1063" spans="1:106" x14ac:dyDescent="0.2">
      <c r="A1063">
        <f>ROW(Source!A471)</f>
        <v>471</v>
      </c>
      <c r="B1063">
        <v>16688586</v>
      </c>
      <c r="C1063">
        <v>16690576</v>
      </c>
      <c r="D1063">
        <v>15436014</v>
      </c>
      <c r="E1063">
        <v>1</v>
      </c>
      <c r="F1063">
        <v>1</v>
      </c>
      <c r="G1063">
        <v>1</v>
      </c>
      <c r="H1063">
        <v>1</v>
      </c>
      <c r="I1063" t="s">
        <v>1123</v>
      </c>
      <c r="J1063" t="s">
        <v>6</v>
      </c>
      <c r="K1063" t="s">
        <v>1124</v>
      </c>
      <c r="L1063">
        <v>1191</v>
      </c>
      <c r="N1063">
        <v>1013</v>
      </c>
      <c r="O1063" t="s">
        <v>1090</v>
      </c>
      <c r="P1063" t="s">
        <v>1090</v>
      </c>
      <c r="Q1063">
        <v>1</v>
      </c>
      <c r="W1063">
        <v>0</v>
      </c>
      <c r="X1063">
        <v>-784637506</v>
      </c>
      <c r="Y1063">
        <v>193.03899999999999</v>
      </c>
      <c r="AA1063">
        <v>0</v>
      </c>
      <c r="AB1063">
        <v>0</v>
      </c>
      <c r="AC1063">
        <v>0</v>
      </c>
      <c r="AD1063">
        <v>62.32</v>
      </c>
      <c r="AE1063">
        <v>0</v>
      </c>
      <c r="AF1063">
        <v>0</v>
      </c>
      <c r="AG1063">
        <v>0</v>
      </c>
      <c r="AH1063">
        <v>8.74</v>
      </c>
      <c r="AI1063">
        <v>1</v>
      </c>
      <c r="AJ1063">
        <v>1</v>
      </c>
      <c r="AK1063">
        <v>1</v>
      </c>
      <c r="AL1063">
        <v>7.13</v>
      </c>
      <c r="AN1063">
        <v>0</v>
      </c>
      <c r="AO1063">
        <v>1</v>
      </c>
      <c r="AP1063">
        <v>1</v>
      </c>
      <c r="AQ1063">
        <v>0</v>
      </c>
      <c r="AR1063">
        <v>0</v>
      </c>
      <c r="AS1063" t="s">
        <v>6</v>
      </c>
      <c r="AT1063">
        <v>167.86</v>
      </c>
      <c r="AU1063" t="s">
        <v>97</v>
      </c>
      <c r="AV1063">
        <v>1</v>
      </c>
      <c r="AW1063">
        <v>2</v>
      </c>
      <c r="AX1063">
        <v>16690600</v>
      </c>
      <c r="AY1063">
        <v>1</v>
      </c>
      <c r="AZ1063">
        <v>0</v>
      </c>
      <c r="BA1063">
        <v>1006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Y1063*Source!I471</f>
        <v>2.0462134000000001</v>
      </c>
      <c r="CY1063">
        <f>AD1063</f>
        <v>62.32</v>
      </c>
      <c r="CZ1063">
        <f>AH1063</f>
        <v>8.74</v>
      </c>
      <c r="DA1063">
        <f>AL1063</f>
        <v>7.13</v>
      </c>
      <c r="DB1063">
        <v>0</v>
      </c>
    </row>
    <row r="1064" spans="1:106" x14ac:dyDescent="0.2">
      <c r="A1064">
        <f>ROW(Source!A471)</f>
        <v>471</v>
      </c>
      <c r="B1064">
        <v>16688586</v>
      </c>
      <c r="C1064">
        <v>16690576</v>
      </c>
      <c r="D1064">
        <v>15430395</v>
      </c>
      <c r="E1064">
        <v>1</v>
      </c>
      <c r="F1064">
        <v>1</v>
      </c>
      <c r="G1064">
        <v>1</v>
      </c>
      <c r="H1064">
        <v>1</v>
      </c>
      <c r="I1064" t="s">
        <v>1091</v>
      </c>
      <c r="J1064" t="s">
        <v>6</v>
      </c>
      <c r="K1064" t="s">
        <v>1092</v>
      </c>
      <c r="L1064">
        <v>1191</v>
      </c>
      <c r="N1064">
        <v>1013</v>
      </c>
      <c r="O1064" t="s">
        <v>1090</v>
      </c>
      <c r="P1064" t="s">
        <v>1090</v>
      </c>
      <c r="Q1064">
        <v>1</v>
      </c>
      <c r="W1064">
        <v>0</v>
      </c>
      <c r="X1064">
        <v>-1417349443</v>
      </c>
      <c r="Y1064">
        <v>1.3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1</v>
      </c>
      <c r="AJ1064">
        <v>1</v>
      </c>
      <c r="AK1064">
        <v>7.13</v>
      </c>
      <c r="AL1064">
        <v>1</v>
      </c>
      <c r="AN1064">
        <v>0</v>
      </c>
      <c r="AO1064">
        <v>1</v>
      </c>
      <c r="AP1064">
        <v>0</v>
      </c>
      <c r="AQ1064">
        <v>0</v>
      </c>
      <c r="AR1064">
        <v>0</v>
      </c>
      <c r="AS1064" t="s">
        <v>6</v>
      </c>
      <c r="AT1064">
        <v>1.3</v>
      </c>
      <c r="AU1064" t="s">
        <v>6</v>
      </c>
      <c r="AV1064">
        <v>2</v>
      </c>
      <c r="AW1064">
        <v>2</v>
      </c>
      <c r="AX1064">
        <v>16690601</v>
      </c>
      <c r="AY1064">
        <v>1</v>
      </c>
      <c r="AZ1064">
        <v>2048</v>
      </c>
      <c r="BA1064">
        <v>1007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Y1064*Source!I471</f>
        <v>1.3780000000000001E-2</v>
      </c>
      <c r="CY1064">
        <f>AD1064</f>
        <v>0</v>
      </c>
      <c r="CZ1064">
        <f>AH1064</f>
        <v>0</v>
      </c>
      <c r="DA1064">
        <f>AL1064</f>
        <v>1</v>
      </c>
      <c r="DB1064">
        <v>0</v>
      </c>
    </row>
    <row r="1065" spans="1:106" x14ac:dyDescent="0.2">
      <c r="A1065">
        <f>ROW(Source!A471)</f>
        <v>471</v>
      </c>
      <c r="B1065">
        <v>16688586</v>
      </c>
      <c r="C1065">
        <v>16690576</v>
      </c>
      <c r="D1065">
        <v>15247680</v>
      </c>
      <c r="E1065">
        <v>1</v>
      </c>
      <c r="F1065">
        <v>1</v>
      </c>
      <c r="G1065">
        <v>1</v>
      </c>
      <c r="H1065">
        <v>2</v>
      </c>
      <c r="I1065" t="s">
        <v>1287</v>
      </c>
      <c r="J1065" t="s">
        <v>1288</v>
      </c>
      <c r="K1065" t="s">
        <v>1289</v>
      </c>
      <c r="L1065">
        <v>1368</v>
      </c>
      <c r="N1065">
        <v>1011</v>
      </c>
      <c r="O1065" t="s">
        <v>1096</v>
      </c>
      <c r="P1065" t="s">
        <v>1096</v>
      </c>
      <c r="Q1065">
        <v>1</v>
      </c>
      <c r="W1065">
        <v>0</v>
      </c>
      <c r="X1065">
        <v>-1718674368</v>
      </c>
      <c r="Y1065">
        <v>0.65</v>
      </c>
      <c r="AA1065">
        <v>0</v>
      </c>
      <c r="AB1065">
        <v>798.49</v>
      </c>
      <c r="AC1065">
        <v>13.5</v>
      </c>
      <c r="AD1065">
        <v>0</v>
      </c>
      <c r="AE1065">
        <v>0</v>
      </c>
      <c r="AF1065">
        <v>111.99</v>
      </c>
      <c r="AG1065">
        <v>13.5</v>
      </c>
      <c r="AH1065">
        <v>0</v>
      </c>
      <c r="AI1065">
        <v>1</v>
      </c>
      <c r="AJ1065">
        <v>7.13</v>
      </c>
      <c r="AK1065">
        <v>1</v>
      </c>
      <c r="AL1065">
        <v>1</v>
      </c>
      <c r="AN1065">
        <v>0</v>
      </c>
      <c r="AO1065">
        <v>1</v>
      </c>
      <c r="AP1065">
        <v>1</v>
      </c>
      <c r="AQ1065">
        <v>0</v>
      </c>
      <c r="AR1065">
        <v>0</v>
      </c>
      <c r="AS1065" t="s">
        <v>6</v>
      </c>
      <c r="AT1065">
        <v>0.52</v>
      </c>
      <c r="AU1065" t="s">
        <v>96</v>
      </c>
      <c r="AV1065">
        <v>0</v>
      </c>
      <c r="AW1065">
        <v>2</v>
      </c>
      <c r="AX1065">
        <v>16690602</v>
      </c>
      <c r="AY1065">
        <v>1</v>
      </c>
      <c r="AZ1065">
        <v>0</v>
      </c>
      <c r="BA1065">
        <v>1008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Y1065*Source!I471</f>
        <v>6.8900000000000003E-3</v>
      </c>
      <c r="CY1065">
        <f>AB1065</f>
        <v>798.49</v>
      </c>
      <c r="CZ1065">
        <f>AF1065</f>
        <v>111.99</v>
      </c>
      <c r="DA1065">
        <f>AJ1065</f>
        <v>7.13</v>
      </c>
      <c r="DB1065">
        <v>0</v>
      </c>
    </row>
    <row r="1066" spans="1:106" x14ac:dyDescent="0.2">
      <c r="A1066">
        <f>ROW(Source!A471)</f>
        <v>471</v>
      </c>
      <c r="B1066">
        <v>16688586</v>
      </c>
      <c r="C1066">
        <v>16690576</v>
      </c>
      <c r="D1066">
        <v>15247873</v>
      </c>
      <c r="E1066">
        <v>1</v>
      </c>
      <c r="F1066">
        <v>1</v>
      </c>
      <c r="G1066">
        <v>1</v>
      </c>
      <c r="H1066">
        <v>2</v>
      </c>
      <c r="I1066" t="s">
        <v>1193</v>
      </c>
      <c r="J1066" t="s">
        <v>1194</v>
      </c>
      <c r="K1066" t="s">
        <v>1195</v>
      </c>
      <c r="L1066">
        <v>1368</v>
      </c>
      <c r="N1066">
        <v>1011</v>
      </c>
      <c r="O1066" t="s">
        <v>1096</v>
      </c>
      <c r="P1066" t="s">
        <v>1096</v>
      </c>
      <c r="Q1066">
        <v>1</v>
      </c>
      <c r="W1066">
        <v>0</v>
      </c>
      <c r="X1066">
        <v>-1985289705</v>
      </c>
      <c r="Y1066">
        <v>0.48750000000000004</v>
      </c>
      <c r="AA1066">
        <v>0</v>
      </c>
      <c r="AB1066">
        <v>47.49</v>
      </c>
      <c r="AC1066">
        <v>0</v>
      </c>
      <c r="AD1066">
        <v>0</v>
      </c>
      <c r="AE1066">
        <v>0</v>
      </c>
      <c r="AF1066">
        <v>6.66</v>
      </c>
      <c r="AG1066">
        <v>0</v>
      </c>
      <c r="AH1066">
        <v>0</v>
      </c>
      <c r="AI1066">
        <v>1</v>
      </c>
      <c r="AJ1066">
        <v>7.13</v>
      </c>
      <c r="AK1066">
        <v>1</v>
      </c>
      <c r="AL1066">
        <v>1</v>
      </c>
      <c r="AN1066">
        <v>0</v>
      </c>
      <c r="AO1066">
        <v>1</v>
      </c>
      <c r="AP1066">
        <v>1</v>
      </c>
      <c r="AQ1066">
        <v>0</v>
      </c>
      <c r="AR1066">
        <v>0</v>
      </c>
      <c r="AS1066" t="s">
        <v>6</v>
      </c>
      <c r="AT1066">
        <v>0.39</v>
      </c>
      <c r="AU1066" t="s">
        <v>96</v>
      </c>
      <c r="AV1066">
        <v>0</v>
      </c>
      <c r="AW1066">
        <v>2</v>
      </c>
      <c r="AX1066">
        <v>16690603</v>
      </c>
      <c r="AY1066">
        <v>1</v>
      </c>
      <c r="AZ1066">
        <v>0</v>
      </c>
      <c r="BA1066">
        <v>1009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Y1066*Source!I471</f>
        <v>5.1675000000000002E-3</v>
      </c>
      <c r="CY1066">
        <f>AB1066</f>
        <v>47.49</v>
      </c>
      <c r="CZ1066">
        <f>AF1066</f>
        <v>6.66</v>
      </c>
      <c r="DA1066">
        <f>AJ1066</f>
        <v>7.13</v>
      </c>
      <c r="DB1066">
        <v>0</v>
      </c>
    </row>
    <row r="1067" spans="1:106" x14ac:dyDescent="0.2">
      <c r="A1067">
        <f>ROW(Source!A471)</f>
        <v>471</v>
      </c>
      <c r="B1067">
        <v>16688586</v>
      </c>
      <c r="C1067">
        <v>16690576</v>
      </c>
      <c r="D1067">
        <v>15249073</v>
      </c>
      <c r="E1067">
        <v>1</v>
      </c>
      <c r="F1067">
        <v>1</v>
      </c>
      <c r="G1067">
        <v>1</v>
      </c>
      <c r="H1067">
        <v>2</v>
      </c>
      <c r="I1067" t="s">
        <v>1099</v>
      </c>
      <c r="J1067" t="s">
        <v>1100</v>
      </c>
      <c r="K1067" t="s">
        <v>1101</v>
      </c>
      <c r="L1067">
        <v>1368</v>
      </c>
      <c r="N1067">
        <v>1011</v>
      </c>
      <c r="O1067" t="s">
        <v>1096</v>
      </c>
      <c r="P1067" t="s">
        <v>1096</v>
      </c>
      <c r="Q1067">
        <v>1</v>
      </c>
      <c r="W1067">
        <v>0</v>
      </c>
      <c r="X1067">
        <v>1372534845</v>
      </c>
      <c r="Y1067">
        <v>0.97500000000000009</v>
      </c>
      <c r="AA1067">
        <v>0</v>
      </c>
      <c r="AB1067">
        <v>468.51</v>
      </c>
      <c r="AC1067">
        <v>11.6</v>
      </c>
      <c r="AD1067">
        <v>0</v>
      </c>
      <c r="AE1067">
        <v>0</v>
      </c>
      <c r="AF1067">
        <v>65.709999999999994</v>
      </c>
      <c r="AG1067">
        <v>11.6</v>
      </c>
      <c r="AH1067">
        <v>0</v>
      </c>
      <c r="AI1067">
        <v>1</v>
      </c>
      <c r="AJ1067">
        <v>7.13</v>
      </c>
      <c r="AK1067">
        <v>1</v>
      </c>
      <c r="AL1067">
        <v>1</v>
      </c>
      <c r="AN1067">
        <v>0</v>
      </c>
      <c r="AO1067">
        <v>1</v>
      </c>
      <c r="AP1067">
        <v>1</v>
      </c>
      <c r="AQ1067">
        <v>0</v>
      </c>
      <c r="AR1067">
        <v>0</v>
      </c>
      <c r="AS1067" t="s">
        <v>6</v>
      </c>
      <c r="AT1067">
        <v>0.78</v>
      </c>
      <c r="AU1067" t="s">
        <v>96</v>
      </c>
      <c r="AV1067">
        <v>0</v>
      </c>
      <c r="AW1067">
        <v>2</v>
      </c>
      <c r="AX1067">
        <v>16690604</v>
      </c>
      <c r="AY1067">
        <v>1</v>
      </c>
      <c r="AZ1067">
        <v>0</v>
      </c>
      <c r="BA1067">
        <v>1010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Y1067*Source!I471</f>
        <v>1.0335E-2</v>
      </c>
      <c r="CY1067">
        <f>AB1067</f>
        <v>468.51</v>
      </c>
      <c r="CZ1067">
        <f>AF1067</f>
        <v>65.709999999999994</v>
      </c>
      <c r="DA1067">
        <f>AJ1067</f>
        <v>7.13</v>
      </c>
      <c r="DB1067">
        <v>0</v>
      </c>
    </row>
    <row r="1068" spans="1:106" x14ac:dyDescent="0.2">
      <c r="A1068">
        <f>ROW(Source!A471)</f>
        <v>471</v>
      </c>
      <c r="B1068">
        <v>16688586</v>
      </c>
      <c r="C1068">
        <v>16690576</v>
      </c>
      <c r="D1068">
        <v>15249377</v>
      </c>
      <c r="E1068">
        <v>1</v>
      </c>
      <c r="F1068">
        <v>1</v>
      </c>
      <c r="G1068">
        <v>1</v>
      </c>
      <c r="H1068">
        <v>2</v>
      </c>
      <c r="I1068" t="s">
        <v>1172</v>
      </c>
      <c r="J1068" t="s">
        <v>1173</v>
      </c>
      <c r="K1068" t="s">
        <v>1174</v>
      </c>
      <c r="L1068">
        <v>1368</v>
      </c>
      <c r="N1068">
        <v>1011</v>
      </c>
      <c r="O1068" t="s">
        <v>1096</v>
      </c>
      <c r="P1068" t="s">
        <v>1096</v>
      </c>
      <c r="Q1068">
        <v>1</v>
      </c>
      <c r="W1068">
        <v>0</v>
      </c>
      <c r="X1068">
        <v>-353815937</v>
      </c>
      <c r="Y1068">
        <v>2.2374999999999998</v>
      </c>
      <c r="AA1068">
        <v>0</v>
      </c>
      <c r="AB1068">
        <v>57.75</v>
      </c>
      <c r="AC1068">
        <v>0</v>
      </c>
      <c r="AD1068">
        <v>0</v>
      </c>
      <c r="AE1068">
        <v>0</v>
      </c>
      <c r="AF1068">
        <v>8.1</v>
      </c>
      <c r="AG1068">
        <v>0</v>
      </c>
      <c r="AH1068">
        <v>0</v>
      </c>
      <c r="AI1068">
        <v>1</v>
      </c>
      <c r="AJ1068">
        <v>7.13</v>
      </c>
      <c r="AK1068">
        <v>1</v>
      </c>
      <c r="AL1068">
        <v>1</v>
      </c>
      <c r="AN1068">
        <v>0</v>
      </c>
      <c r="AO1068">
        <v>1</v>
      </c>
      <c r="AP1068">
        <v>1</v>
      </c>
      <c r="AQ1068">
        <v>0</v>
      </c>
      <c r="AR1068">
        <v>0</v>
      </c>
      <c r="AS1068" t="s">
        <v>6</v>
      </c>
      <c r="AT1068">
        <v>1.79</v>
      </c>
      <c r="AU1068" t="s">
        <v>96</v>
      </c>
      <c r="AV1068">
        <v>0</v>
      </c>
      <c r="AW1068">
        <v>2</v>
      </c>
      <c r="AX1068">
        <v>16690605</v>
      </c>
      <c r="AY1068">
        <v>1</v>
      </c>
      <c r="AZ1068">
        <v>0</v>
      </c>
      <c r="BA1068">
        <v>1011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Y1068*Source!I471</f>
        <v>2.3717499999999999E-2</v>
      </c>
      <c r="CY1068">
        <f>AB1068</f>
        <v>57.75</v>
      </c>
      <c r="CZ1068">
        <f>AF1068</f>
        <v>8.1</v>
      </c>
      <c r="DA1068">
        <f>AJ1068</f>
        <v>7.13</v>
      </c>
      <c r="DB1068">
        <v>0</v>
      </c>
    </row>
    <row r="1069" spans="1:106" x14ac:dyDescent="0.2">
      <c r="A1069">
        <f>ROW(Source!A471)</f>
        <v>471</v>
      </c>
      <c r="B1069">
        <v>16688586</v>
      </c>
      <c r="C1069">
        <v>16690576</v>
      </c>
      <c r="D1069">
        <v>15165170</v>
      </c>
      <c r="E1069">
        <v>1</v>
      </c>
      <c r="F1069">
        <v>1</v>
      </c>
      <c r="G1069">
        <v>1</v>
      </c>
      <c r="H1069">
        <v>3</v>
      </c>
      <c r="I1069" t="s">
        <v>1425</v>
      </c>
      <c r="J1069" t="s">
        <v>1426</v>
      </c>
      <c r="K1069" t="s">
        <v>1427</v>
      </c>
      <c r="L1069">
        <v>1348</v>
      </c>
      <c r="N1069">
        <v>1009</v>
      </c>
      <c r="O1069" t="s">
        <v>86</v>
      </c>
      <c r="P1069" t="s">
        <v>86</v>
      </c>
      <c r="Q1069">
        <v>1000</v>
      </c>
      <c r="W1069">
        <v>0</v>
      </c>
      <c r="X1069">
        <v>731670393</v>
      </c>
      <c r="Y1069">
        <v>8.8999999999999995E-4</v>
      </c>
      <c r="AA1069">
        <v>188937.87</v>
      </c>
      <c r="AB1069">
        <v>0</v>
      </c>
      <c r="AC1069">
        <v>0</v>
      </c>
      <c r="AD1069">
        <v>0</v>
      </c>
      <c r="AE1069">
        <v>26499</v>
      </c>
      <c r="AF1069">
        <v>0</v>
      </c>
      <c r="AG1069">
        <v>0</v>
      </c>
      <c r="AH1069">
        <v>0</v>
      </c>
      <c r="AI1069">
        <v>7.13</v>
      </c>
      <c r="AJ1069">
        <v>1</v>
      </c>
      <c r="AK1069">
        <v>1</v>
      </c>
      <c r="AL1069">
        <v>1</v>
      </c>
      <c r="AN1069">
        <v>0</v>
      </c>
      <c r="AO1069">
        <v>1</v>
      </c>
      <c r="AP1069">
        <v>0</v>
      </c>
      <c r="AQ1069">
        <v>0</v>
      </c>
      <c r="AR1069">
        <v>0</v>
      </c>
      <c r="AS1069" t="s">
        <v>6</v>
      </c>
      <c r="AT1069">
        <v>8.8999999999999995E-4</v>
      </c>
      <c r="AU1069" t="s">
        <v>6</v>
      </c>
      <c r="AV1069">
        <v>0</v>
      </c>
      <c r="AW1069">
        <v>2</v>
      </c>
      <c r="AX1069">
        <v>16690606</v>
      </c>
      <c r="AY1069">
        <v>1</v>
      </c>
      <c r="AZ1069">
        <v>0</v>
      </c>
      <c r="BA1069">
        <v>1012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Y1069*Source!I471</f>
        <v>9.4339999999999998E-6</v>
      </c>
      <c r="CY1069">
        <f t="shared" ref="CY1069:CY1074" si="120">AA1069</f>
        <v>188937.87</v>
      </c>
      <c r="CZ1069">
        <f t="shared" ref="CZ1069:CZ1074" si="121">AE1069</f>
        <v>26499</v>
      </c>
      <c r="DA1069">
        <f t="shared" ref="DA1069:DA1074" si="122">AI1069</f>
        <v>7.13</v>
      </c>
      <c r="DB1069">
        <v>0</v>
      </c>
    </row>
    <row r="1070" spans="1:106" x14ac:dyDescent="0.2">
      <c r="A1070">
        <f>ROW(Source!A471)</f>
        <v>471</v>
      </c>
      <c r="B1070">
        <v>16688586</v>
      </c>
      <c r="C1070">
        <v>16690576</v>
      </c>
      <c r="D1070">
        <v>15168763</v>
      </c>
      <c r="E1070">
        <v>1</v>
      </c>
      <c r="F1070">
        <v>1</v>
      </c>
      <c r="G1070">
        <v>1</v>
      </c>
      <c r="H1070">
        <v>3</v>
      </c>
      <c r="I1070" t="s">
        <v>1416</v>
      </c>
      <c r="J1070" t="s">
        <v>1417</v>
      </c>
      <c r="K1070" t="s">
        <v>1418</v>
      </c>
      <c r="L1070">
        <v>1348</v>
      </c>
      <c r="N1070">
        <v>1009</v>
      </c>
      <c r="O1070" t="s">
        <v>86</v>
      </c>
      <c r="P1070" t="s">
        <v>86</v>
      </c>
      <c r="Q1070">
        <v>1000</v>
      </c>
      <c r="W1070">
        <v>0</v>
      </c>
      <c r="X1070">
        <v>-1068056325</v>
      </c>
      <c r="Y1070">
        <v>4.4999999999999999E-4</v>
      </c>
      <c r="AA1070">
        <v>73881.06</v>
      </c>
      <c r="AB1070">
        <v>0</v>
      </c>
      <c r="AC1070">
        <v>0</v>
      </c>
      <c r="AD1070">
        <v>0</v>
      </c>
      <c r="AE1070">
        <v>10362</v>
      </c>
      <c r="AF1070">
        <v>0</v>
      </c>
      <c r="AG1070">
        <v>0</v>
      </c>
      <c r="AH1070">
        <v>0</v>
      </c>
      <c r="AI1070">
        <v>7.13</v>
      </c>
      <c r="AJ1070">
        <v>1</v>
      </c>
      <c r="AK1070">
        <v>1</v>
      </c>
      <c r="AL1070">
        <v>1</v>
      </c>
      <c r="AN1070">
        <v>0</v>
      </c>
      <c r="AO1070">
        <v>1</v>
      </c>
      <c r="AP1070">
        <v>0</v>
      </c>
      <c r="AQ1070">
        <v>0</v>
      </c>
      <c r="AR1070">
        <v>0</v>
      </c>
      <c r="AS1070" t="s">
        <v>6</v>
      </c>
      <c r="AT1070">
        <v>4.4999999999999999E-4</v>
      </c>
      <c r="AU1070" t="s">
        <v>6</v>
      </c>
      <c r="AV1070">
        <v>0</v>
      </c>
      <c r="AW1070">
        <v>2</v>
      </c>
      <c r="AX1070">
        <v>16690607</v>
      </c>
      <c r="AY1070">
        <v>1</v>
      </c>
      <c r="AZ1070">
        <v>0</v>
      </c>
      <c r="BA1070">
        <v>1013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Y1070*Source!I471</f>
        <v>4.7700000000000001E-6</v>
      </c>
      <c r="CY1070">
        <f t="shared" si="120"/>
        <v>73881.06</v>
      </c>
      <c r="CZ1070">
        <f t="shared" si="121"/>
        <v>10362</v>
      </c>
      <c r="DA1070">
        <f t="shared" si="122"/>
        <v>7.13</v>
      </c>
      <c r="DB1070">
        <v>0</v>
      </c>
    </row>
    <row r="1071" spans="1:106" x14ac:dyDescent="0.2">
      <c r="A1071">
        <f>ROW(Source!A471)</f>
        <v>471</v>
      </c>
      <c r="B1071">
        <v>16688586</v>
      </c>
      <c r="C1071">
        <v>16690576</v>
      </c>
      <c r="D1071">
        <v>15169941</v>
      </c>
      <c r="E1071">
        <v>1</v>
      </c>
      <c r="F1071">
        <v>1</v>
      </c>
      <c r="G1071">
        <v>1</v>
      </c>
      <c r="H1071">
        <v>3</v>
      </c>
      <c r="I1071" t="s">
        <v>1428</v>
      </c>
      <c r="J1071" t="s">
        <v>1429</v>
      </c>
      <c r="K1071" t="s">
        <v>1295</v>
      </c>
      <c r="L1071">
        <v>1348</v>
      </c>
      <c r="N1071">
        <v>1009</v>
      </c>
      <c r="O1071" t="s">
        <v>86</v>
      </c>
      <c r="P1071" t="s">
        <v>86</v>
      </c>
      <c r="Q1071">
        <v>1000</v>
      </c>
      <c r="W1071">
        <v>0</v>
      </c>
      <c r="X1071">
        <v>-437906794</v>
      </c>
      <c r="Y1071">
        <v>1.4999999999999999E-2</v>
      </c>
      <c r="AA1071">
        <v>64455.27</v>
      </c>
      <c r="AB1071">
        <v>0</v>
      </c>
      <c r="AC1071">
        <v>0</v>
      </c>
      <c r="AD1071">
        <v>0</v>
      </c>
      <c r="AE1071">
        <v>9040.01</v>
      </c>
      <c r="AF1071">
        <v>0</v>
      </c>
      <c r="AG1071">
        <v>0</v>
      </c>
      <c r="AH1071">
        <v>0</v>
      </c>
      <c r="AI1071">
        <v>7.13</v>
      </c>
      <c r="AJ1071">
        <v>1</v>
      </c>
      <c r="AK1071">
        <v>1</v>
      </c>
      <c r="AL1071">
        <v>1</v>
      </c>
      <c r="AN1071">
        <v>0</v>
      </c>
      <c r="AO1071">
        <v>1</v>
      </c>
      <c r="AP1071">
        <v>0</v>
      </c>
      <c r="AQ1071">
        <v>0</v>
      </c>
      <c r="AR1071">
        <v>0</v>
      </c>
      <c r="AS1071" t="s">
        <v>6</v>
      </c>
      <c r="AT1071">
        <v>1.4999999999999999E-2</v>
      </c>
      <c r="AU1071" t="s">
        <v>6</v>
      </c>
      <c r="AV1071">
        <v>0</v>
      </c>
      <c r="AW1071">
        <v>2</v>
      </c>
      <c r="AX1071">
        <v>16690608</v>
      </c>
      <c r="AY1071">
        <v>1</v>
      </c>
      <c r="AZ1071">
        <v>0</v>
      </c>
      <c r="BA1071">
        <v>1014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Y1071*Source!I471</f>
        <v>1.5899999999999999E-4</v>
      </c>
      <c r="CY1071">
        <f t="shared" si="120"/>
        <v>64455.27</v>
      </c>
      <c r="CZ1071">
        <f t="shared" si="121"/>
        <v>9040.01</v>
      </c>
      <c r="DA1071">
        <f t="shared" si="122"/>
        <v>7.13</v>
      </c>
      <c r="DB1071">
        <v>0</v>
      </c>
    </row>
    <row r="1072" spans="1:106" x14ac:dyDescent="0.2">
      <c r="A1072">
        <f>ROW(Source!A471)</f>
        <v>471</v>
      </c>
      <c r="B1072">
        <v>16688586</v>
      </c>
      <c r="C1072">
        <v>16690576</v>
      </c>
      <c r="D1072">
        <v>15170824</v>
      </c>
      <c r="E1072">
        <v>1</v>
      </c>
      <c r="F1072">
        <v>1</v>
      </c>
      <c r="G1072">
        <v>1</v>
      </c>
      <c r="H1072">
        <v>3</v>
      </c>
      <c r="I1072" t="s">
        <v>1430</v>
      </c>
      <c r="J1072" t="s">
        <v>1431</v>
      </c>
      <c r="K1072" t="s">
        <v>1432</v>
      </c>
      <c r="L1072">
        <v>1346</v>
      </c>
      <c r="N1072">
        <v>1009</v>
      </c>
      <c r="O1072" t="s">
        <v>90</v>
      </c>
      <c r="P1072" t="s">
        <v>90</v>
      </c>
      <c r="Q1072">
        <v>1</v>
      </c>
      <c r="W1072">
        <v>0</v>
      </c>
      <c r="X1072">
        <v>-731615568</v>
      </c>
      <c r="Y1072">
        <v>8</v>
      </c>
      <c r="AA1072">
        <v>164.63</v>
      </c>
      <c r="AB1072">
        <v>0</v>
      </c>
      <c r="AC1072">
        <v>0</v>
      </c>
      <c r="AD1072">
        <v>0</v>
      </c>
      <c r="AE1072">
        <v>23.09</v>
      </c>
      <c r="AF1072">
        <v>0</v>
      </c>
      <c r="AG1072">
        <v>0</v>
      </c>
      <c r="AH1072">
        <v>0</v>
      </c>
      <c r="AI1072">
        <v>7.13</v>
      </c>
      <c r="AJ1072">
        <v>1</v>
      </c>
      <c r="AK1072">
        <v>1</v>
      </c>
      <c r="AL1072">
        <v>1</v>
      </c>
      <c r="AN1072">
        <v>0</v>
      </c>
      <c r="AO1072">
        <v>1</v>
      </c>
      <c r="AP1072">
        <v>0</v>
      </c>
      <c r="AQ1072">
        <v>0</v>
      </c>
      <c r="AR1072">
        <v>0</v>
      </c>
      <c r="AS1072" t="s">
        <v>6</v>
      </c>
      <c r="AT1072">
        <v>8</v>
      </c>
      <c r="AU1072" t="s">
        <v>6</v>
      </c>
      <c r="AV1072">
        <v>0</v>
      </c>
      <c r="AW1072">
        <v>2</v>
      </c>
      <c r="AX1072">
        <v>16690609</v>
      </c>
      <c r="AY1072">
        <v>1</v>
      </c>
      <c r="AZ1072">
        <v>0</v>
      </c>
      <c r="BA1072">
        <v>1015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Y1072*Source!I471</f>
        <v>8.48E-2</v>
      </c>
      <c r="CY1072">
        <f t="shared" si="120"/>
        <v>164.63</v>
      </c>
      <c r="CZ1072">
        <f t="shared" si="121"/>
        <v>23.09</v>
      </c>
      <c r="DA1072">
        <f t="shared" si="122"/>
        <v>7.13</v>
      </c>
      <c r="DB1072">
        <v>0</v>
      </c>
    </row>
    <row r="1073" spans="1:106" x14ac:dyDescent="0.2">
      <c r="A1073">
        <f>ROW(Source!A471)</f>
        <v>471</v>
      </c>
      <c r="B1073">
        <v>16688586</v>
      </c>
      <c r="C1073">
        <v>16690576</v>
      </c>
      <c r="D1073">
        <v>15204408</v>
      </c>
      <c r="E1073">
        <v>1</v>
      </c>
      <c r="F1073">
        <v>1</v>
      </c>
      <c r="G1073">
        <v>1</v>
      </c>
      <c r="H1073">
        <v>3</v>
      </c>
      <c r="I1073" t="s">
        <v>1433</v>
      </c>
      <c r="J1073" t="s">
        <v>1434</v>
      </c>
      <c r="K1073" t="s">
        <v>1435</v>
      </c>
      <c r="L1073">
        <v>1348</v>
      </c>
      <c r="N1073">
        <v>1009</v>
      </c>
      <c r="O1073" t="s">
        <v>86</v>
      </c>
      <c r="P1073" t="s">
        <v>86</v>
      </c>
      <c r="Q1073">
        <v>1000</v>
      </c>
      <c r="W1073">
        <v>0</v>
      </c>
      <c r="X1073">
        <v>-1445734866</v>
      </c>
      <c r="Y1073">
        <v>5.0099999999999997E-3</v>
      </c>
      <c r="AA1073">
        <v>122514.79</v>
      </c>
      <c r="AB1073">
        <v>0</v>
      </c>
      <c r="AC1073">
        <v>0</v>
      </c>
      <c r="AD1073">
        <v>0</v>
      </c>
      <c r="AE1073">
        <v>17183</v>
      </c>
      <c r="AF1073">
        <v>0</v>
      </c>
      <c r="AG1073">
        <v>0</v>
      </c>
      <c r="AH1073">
        <v>0</v>
      </c>
      <c r="AI1073">
        <v>7.13</v>
      </c>
      <c r="AJ1073">
        <v>1</v>
      </c>
      <c r="AK1073">
        <v>1</v>
      </c>
      <c r="AL1073">
        <v>1</v>
      </c>
      <c r="AN1073">
        <v>0</v>
      </c>
      <c r="AO1073">
        <v>1</v>
      </c>
      <c r="AP1073">
        <v>0</v>
      </c>
      <c r="AQ1073">
        <v>0</v>
      </c>
      <c r="AR1073">
        <v>0</v>
      </c>
      <c r="AS1073" t="s">
        <v>6</v>
      </c>
      <c r="AT1073">
        <v>5.0099999999999997E-3</v>
      </c>
      <c r="AU1073" t="s">
        <v>6</v>
      </c>
      <c r="AV1073">
        <v>0</v>
      </c>
      <c r="AW1073">
        <v>2</v>
      </c>
      <c r="AX1073">
        <v>16690611</v>
      </c>
      <c r="AY1073">
        <v>1</v>
      </c>
      <c r="AZ1073">
        <v>0</v>
      </c>
      <c r="BA1073">
        <v>1017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Y1073*Source!I471</f>
        <v>5.3105999999999996E-5</v>
      </c>
      <c r="CY1073">
        <f t="shared" si="120"/>
        <v>122514.79</v>
      </c>
      <c r="CZ1073">
        <f t="shared" si="121"/>
        <v>17183</v>
      </c>
      <c r="DA1073">
        <f t="shared" si="122"/>
        <v>7.13</v>
      </c>
      <c r="DB1073">
        <v>0</v>
      </c>
    </row>
    <row r="1074" spans="1:106" x14ac:dyDescent="0.2">
      <c r="A1074">
        <f>ROW(Source!A471)</f>
        <v>471</v>
      </c>
      <c r="B1074">
        <v>16688586</v>
      </c>
      <c r="C1074">
        <v>16690576</v>
      </c>
      <c r="D1074">
        <v>15213643</v>
      </c>
      <c r="E1074">
        <v>1</v>
      </c>
      <c r="F1074">
        <v>1</v>
      </c>
      <c r="G1074">
        <v>1</v>
      </c>
      <c r="H1074">
        <v>3</v>
      </c>
      <c r="I1074" t="s">
        <v>741</v>
      </c>
      <c r="J1074" t="s">
        <v>743</v>
      </c>
      <c r="K1074" t="s">
        <v>742</v>
      </c>
      <c r="L1074">
        <v>1327</v>
      </c>
      <c r="N1074">
        <v>1005</v>
      </c>
      <c r="O1074" t="s">
        <v>181</v>
      </c>
      <c r="P1074" t="s">
        <v>181</v>
      </c>
      <c r="Q1074">
        <v>1</v>
      </c>
      <c r="W1074">
        <v>0</v>
      </c>
      <c r="X1074">
        <v>-1754100570</v>
      </c>
      <c r="Y1074">
        <v>100</v>
      </c>
      <c r="AA1074">
        <v>472.79</v>
      </c>
      <c r="AB1074">
        <v>0</v>
      </c>
      <c r="AC1074">
        <v>0</v>
      </c>
      <c r="AD1074">
        <v>0</v>
      </c>
      <c r="AE1074">
        <v>66.31</v>
      </c>
      <c r="AF1074">
        <v>0</v>
      </c>
      <c r="AG1074">
        <v>0</v>
      </c>
      <c r="AH1074">
        <v>0</v>
      </c>
      <c r="AI1074">
        <v>7.13</v>
      </c>
      <c r="AJ1074">
        <v>1</v>
      </c>
      <c r="AK1074">
        <v>1</v>
      </c>
      <c r="AL1074">
        <v>1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 t="s">
        <v>6</v>
      </c>
      <c r="AT1074">
        <v>100</v>
      </c>
      <c r="AU1074" t="s">
        <v>6</v>
      </c>
      <c r="AV1074">
        <v>0</v>
      </c>
      <c r="AW1074">
        <v>1</v>
      </c>
      <c r="AX1074">
        <v>-1</v>
      </c>
      <c r="AY1074">
        <v>0</v>
      </c>
      <c r="AZ1074">
        <v>0</v>
      </c>
      <c r="BA1074" t="s">
        <v>6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Y1074*Source!I471</f>
        <v>1.06</v>
      </c>
      <c r="CY1074">
        <f t="shared" si="120"/>
        <v>472.79</v>
      </c>
      <c r="CZ1074">
        <f t="shared" si="121"/>
        <v>66.31</v>
      </c>
      <c r="DA1074">
        <f t="shared" si="122"/>
        <v>7.13</v>
      </c>
      <c r="DB1074">
        <v>0</v>
      </c>
    </row>
    <row r="1075" spans="1:106" x14ac:dyDescent="0.2">
      <c r="A1075">
        <f>ROW(Source!A474)</f>
        <v>474</v>
      </c>
      <c r="B1075">
        <v>16688585</v>
      </c>
      <c r="C1075">
        <v>16690625</v>
      </c>
      <c r="D1075">
        <v>15430767</v>
      </c>
      <c r="E1075">
        <v>1</v>
      </c>
      <c r="F1075">
        <v>1</v>
      </c>
      <c r="G1075">
        <v>1</v>
      </c>
      <c r="H1075">
        <v>1</v>
      </c>
      <c r="I1075" t="s">
        <v>1111</v>
      </c>
      <c r="J1075" t="s">
        <v>6</v>
      </c>
      <c r="K1075" t="s">
        <v>1112</v>
      </c>
      <c r="L1075">
        <v>1191</v>
      </c>
      <c r="N1075">
        <v>1013</v>
      </c>
      <c r="O1075" t="s">
        <v>1090</v>
      </c>
      <c r="P1075" t="s">
        <v>1090</v>
      </c>
      <c r="Q1075">
        <v>1</v>
      </c>
      <c r="W1075">
        <v>0</v>
      </c>
      <c r="X1075">
        <v>-400197608</v>
      </c>
      <c r="Y1075">
        <v>3.3579999999999997</v>
      </c>
      <c r="AA1075">
        <v>0</v>
      </c>
      <c r="AB1075">
        <v>0</v>
      </c>
      <c r="AC1075">
        <v>0</v>
      </c>
      <c r="AD1075">
        <v>8.5299999999999994</v>
      </c>
      <c r="AE1075">
        <v>0</v>
      </c>
      <c r="AF1075">
        <v>0</v>
      </c>
      <c r="AG1075">
        <v>0</v>
      </c>
      <c r="AH1075">
        <v>8.5299999999999994</v>
      </c>
      <c r="AI1075">
        <v>1</v>
      </c>
      <c r="AJ1075">
        <v>1</v>
      </c>
      <c r="AK1075">
        <v>1</v>
      </c>
      <c r="AL1075">
        <v>1</v>
      </c>
      <c r="AN1075">
        <v>0</v>
      </c>
      <c r="AO1075">
        <v>1</v>
      </c>
      <c r="AP1075">
        <v>1</v>
      </c>
      <c r="AQ1075">
        <v>0</v>
      </c>
      <c r="AR1075">
        <v>0</v>
      </c>
      <c r="AS1075" t="s">
        <v>6</v>
      </c>
      <c r="AT1075">
        <v>2.92</v>
      </c>
      <c r="AU1075" t="s">
        <v>97</v>
      </c>
      <c r="AV1075">
        <v>1</v>
      </c>
      <c r="AW1075">
        <v>2</v>
      </c>
      <c r="AX1075">
        <v>16690648</v>
      </c>
      <c r="AY1075">
        <v>1</v>
      </c>
      <c r="AZ1075">
        <v>0</v>
      </c>
      <c r="BA1075">
        <v>1023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Y1075*Source!I474</f>
        <v>10.073999999999998</v>
      </c>
      <c r="CY1075">
        <f>AD1075</f>
        <v>8.5299999999999994</v>
      </c>
      <c r="CZ1075">
        <f>AH1075</f>
        <v>8.5299999999999994</v>
      </c>
      <c r="DA1075">
        <f>AL1075</f>
        <v>1</v>
      </c>
      <c r="DB1075">
        <v>0</v>
      </c>
    </row>
    <row r="1076" spans="1:106" x14ac:dyDescent="0.2">
      <c r="A1076">
        <f>ROW(Source!A474)</f>
        <v>474</v>
      </c>
      <c r="B1076">
        <v>16688585</v>
      </c>
      <c r="C1076">
        <v>16690625</v>
      </c>
      <c r="D1076">
        <v>15430395</v>
      </c>
      <c r="E1076">
        <v>1</v>
      </c>
      <c r="F1076">
        <v>1</v>
      </c>
      <c r="G1076">
        <v>1</v>
      </c>
      <c r="H1076">
        <v>1</v>
      </c>
      <c r="I1076" t="s">
        <v>1091</v>
      </c>
      <c r="J1076" t="s">
        <v>6</v>
      </c>
      <c r="K1076" t="s">
        <v>1092</v>
      </c>
      <c r="L1076">
        <v>1191</v>
      </c>
      <c r="N1076">
        <v>1013</v>
      </c>
      <c r="O1076" t="s">
        <v>1090</v>
      </c>
      <c r="P1076" t="s">
        <v>1090</v>
      </c>
      <c r="Q1076">
        <v>1</v>
      </c>
      <c r="W1076">
        <v>0</v>
      </c>
      <c r="X1076">
        <v>-1417349443</v>
      </c>
      <c r="Y1076">
        <v>0.01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1</v>
      </c>
      <c r="AJ1076">
        <v>1</v>
      </c>
      <c r="AK1076">
        <v>1</v>
      </c>
      <c r="AL1076">
        <v>1</v>
      </c>
      <c r="AN1076">
        <v>0</v>
      </c>
      <c r="AO1076">
        <v>1</v>
      </c>
      <c r="AP1076">
        <v>0</v>
      </c>
      <c r="AQ1076">
        <v>0</v>
      </c>
      <c r="AR1076">
        <v>0</v>
      </c>
      <c r="AS1076" t="s">
        <v>6</v>
      </c>
      <c r="AT1076">
        <v>0.01</v>
      </c>
      <c r="AU1076" t="s">
        <v>6</v>
      </c>
      <c r="AV1076">
        <v>2</v>
      </c>
      <c r="AW1076">
        <v>2</v>
      </c>
      <c r="AX1076">
        <v>16690649</v>
      </c>
      <c r="AY1076">
        <v>1</v>
      </c>
      <c r="AZ1076">
        <v>2048</v>
      </c>
      <c r="BA1076">
        <v>1024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Y1076*Source!I474</f>
        <v>0.03</v>
      </c>
      <c r="CY1076">
        <f>AD1076</f>
        <v>0</v>
      </c>
      <c r="CZ1076">
        <f>AH1076</f>
        <v>0</v>
      </c>
      <c r="DA1076">
        <f>AL1076</f>
        <v>1</v>
      </c>
      <c r="DB1076">
        <v>0</v>
      </c>
    </row>
    <row r="1077" spans="1:106" x14ac:dyDescent="0.2">
      <c r="A1077">
        <f>ROW(Source!A474)</f>
        <v>474</v>
      </c>
      <c r="B1077">
        <v>16688585</v>
      </c>
      <c r="C1077">
        <v>16690625</v>
      </c>
      <c r="D1077">
        <v>15247860</v>
      </c>
      <c r="E1077">
        <v>1</v>
      </c>
      <c r="F1077">
        <v>1</v>
      </c>
      <c r="G1077">
        <v>1</v>
      </c>
      <c r="H1077">
        <v>2</v>
      </c>
      <c r="I1077" t="s">
        <v>1436</v>
      </c>
      <c r="J1077" t="s">
        <v>1437</v>
      </c>
      <c r="K1077" t="s">
        <v>1438</v>
      </c>
      <c r="L1077">
        <v>1368</v>
      </c>
      <c r="N1077">
        <v>1011</v>
      </c>
      <c r="O1077" t="s">
        <v>1096</v>
      </c>
      <c r="P1077" t="s">
        <v>1096</v>
      </c>
      <c r="Q1077">
        <v>1</v>
      </c>
      <c r="W1077">
        <v>0</v>
      </c>
      <c r="X1077">
        <v>1373224040</v>
      </c>
      <c r="Y1077">
        <v>0.82500000000000007</v>
      </c>
      <c r="AA1077">
        <v>0</v>
      </c>
      <c r="AB1077">
        <v>3.12</v>
      </c>
      <c r="AC1077">
        <v>0</v>
      </c>
      <c r="AD1077">
        <v>0</v>
      </c>
      <c r="AE1077">
        <v>0</v>
      </c>
      <c r="AF1077">
        <v>3.12</v>
      </c>
      <c r="AG1077">
        <v>0</v>
      </c>
      <c r="AH1077">
        <v>0</v>
      </c>
      <c r="AI1077">
        <v>1</v>
      </c>
      <c r="AJ1077">
        <v>1</v>
      </c>
      <c r="AK1077">
        <v>1</v>
      </c>
      <c r="AL1077">
        <v>1</v>
      </c>
      <c r="AN1077">
        <v>0</v>
      </c>
      <c r="AO1077">
        <v>1</v>
      </c>
      <c r="AP1077">
        <v>1</v>
      </c>
      <c r="AQ1077">
        <v>0</v>
      </c>
      <c r="AR1077">
        <v>0</v>
      </c>
      <c r="AS1077" t="s">
        <v>6</v>
      </c>
      <c r="AT1077">
        <v>0.66</v>
      </c>
      <c r="AU1077" t="s">
        <v>96</v>
      </c>
      <c r="AV1077">
        <v>0</v>
      </c>
      <c r="AW1077">
        <v>2</v>
      </c>
      <c r="AX1077">
        <v>16690650</v>
      </c>
      <c r="AY1077">
        <v>1</v>
      </c>
      <c r="AZ1077">
        <v>0</v>
      </c>
      <c r="BA1077">
        <v>1025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Y1077*Source!I474</f>
        <v>2.4750000000000001</v>
      </c>
      <c r="CY1077">
        <f>AB1077</f>
        <v>3.12</v>
      </c>
      <c r="CZ1077">
        <f>AF1077</f>
        <v>3.12</v>
      </c>
      <c r="DA1077">
        <f>AJ1077</f>
        <v>1</v>
      </c>
      <c r="DB1077">
        <v>0</v>
      </c>
    </row>
    <row r="1078" spans="1:106" x14ac:dyDescent="0.2">
      <c r="A1078">
        <f>ROW(Source!A474)</f>
        <v>474</v>
      </c>
      <c r="B1078">
        <v>16688585</v>
      </c>
      <c r="C1078">
        <v>16690625</v>
      </c>
      <c r="D1078">
        <v>15249073</v>
      </c>
      <c r="E1078">
        <v>1</v>
      </c>
      <c r="F1078">
        <v>1</v>
      </c>
      <c r="G1078">
        <v>1</v>
      </c>
      <c r="H1078">
        <v>2</v>
      </c>
      <c r="I1078" t="s">
        <v>1099</v>
      </c>
      <c r="J1078" t="s">
        <v>1100</v>
      </c>
      <c r="K1078" t="s">
        <v>1101</v>
      </c>
      <c r="L1078">
        <v>1368</v>
      </c>
      <c r="N1078">
        <v>1011</v>
      </c>
      <c r="O1078" t="s">
        <v>1096</v>
      </c>
      <c r="P1078" t="s">
        <v>1096</v>
      </c>
      <c r="Q1078">
        <v>1</v>
      </c>
      <c r="W1078">
        <v>0</v>
      </c>
      <c r="X1078">
        <v>1372534845</v>
      </c>
      <c r="Y1078">
        <v>1.2500000000000001E-2</v>
      </c>
      <c r="AA1078">
        <v>0</v>
      </c>
      <c r="AB1078">
        <v>65.709999999999994</v>
      </c>
      <c r="AC1078">
        <v>11.6</v>
      </c>
      <c r="AD1078">
        <v>0</v>
      </c>
      <c r="AE1078">
        <v>0</v>
      </c>
      <c r="AF1078">
        <v>65.709999999999994</v>
      </c>
      <c r="AG1078">
        <v>11.6</v>
      </c>
      <c r="AH1078">
        <v>0</v>
      </c>
      <c r="AI1078">
        <v>1</v>
      </c>
      <c r="AJ1078">
        <v>1</v>
      </c>
      <c r="AK1078">
        <v>1</v>
      </c>
      <c r="AL1078">
        <v>1</v>
      </c>
      <c r="AN1078">
        <v>0</v>
      </c>
      <c r="AO1078">
        <v>1</v>
      </c>
      <c r="AP1078">
        <v>1</v>
      </c>
      <c r="AQ1078">
        <v>0</v>
      </c>
      <c r="AR1078">
        <v>0</v>
      </c>
      <c r="AS1078" t="s">
        <v>6</v>
      </c>
      <c r="AT1078">
        <v>0.01</v>
      </c>
      <c r="AU1078" t="s">
        <v>96</v>
      </c>
      <c r="AV1078">
        <v>0</v>
      </c>
      <c r="AW1078">
        <v>2</v>
      </c>
      <c r="AX1078">
        <v>16690651</v>
      </c>
      <c r="AY1078">
        <v>1</v>
      </c>
      <c r="AZ1078">
        <v>0</v>
      </c>
      <c r="BA1078">
        <v>1026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Y1078*Source!I474</f>
        <v>3.7500000000000006E-2</v>
      </c>
      <c r="CY1078">
        <f>AB1078</f>
        <v>65.709999999999994</v>
      </c>
      <c r="CZ1078">
        <f>AF1078</f>
        <v>65.709999999999994</v>
      </c>
      <c r="DA1078">
        <f>AJ1078</f>
        <v>1</v>
      </c>
      <c r="DB1078">
        <v>0</v>
      </c>
    </row>
    <row r="1079" spans="1:106" x14ac:dyDescent="0.2">
      <c r="A1079">
        <f>ROW(Source!A474)</f>
        <v>474</v>
      </c>
      <c r="B1079">
        <v>16688585</v>
      </c>
      <c r="C1079">
        <v>16690625</v>
      </c>
      <c r="D1079">
        <v>15165170</v>
      </c>
      <c r="E1079">
        <v>1</v>
      </c>
      <c r="F1079">
        <v>1</v>
      </c>
      <c r="G1079">
        <v>1</v>
      </c>
      <c r="H1079">
        <v>3</v>
      </c>
      <c r="I1079" t="s">
        <v>1425</v>
      </c>
      <c r="J1079" t="s">
        <v>1426</v>
      </c>
      <c r="K1079" t="s">
        <v>1427</v>
      </c>
      <c r="L1079">
        <v>1348</v>
      </c>
      <c r="N1079">
        <v>1009</v>
      </c>
      <c r="O1079" t="s">
        <v>86</v>
      </c>
      <c r="P1079" t="s">
        <v>86</v>
      </c>
      <c r="Q1079">
        <v>1000</v>
      </c>
      <c r="W1079">
        <v>0</v>
      </c>
      <c r="X1079">
        <v>731670393</v>
      </c>
      <c r="Y1079">
        <v>5.0000000000000002E-5</v>
      </c>
      <c r="AA1079">
        <v>26499</v>
      </c>
      <c r="AB1079">
        <v>0</v>
      </c>
      <c r="AC1079">
        <v>0</v>
      </c>
      <c r="AD1079">
        <v>0</v>
      </c>
      <c r="AE1079">
        <v>26499</v>
      </c>
      <c r="AF1079">
        <v>0</v>
      </c>
      <c r="AG1079">
        <v>0</v>
      </c>
      <c r="AH1079">
        <v>0</v>
      </c>
      <c r="AI1079">
        <v>1</v>
      </c>
      <c r="AJ1079">
        <v>1</v>
      </c>
      <c r="AK1079">
        <v>1</v>
      </c>
      <c r="AL1079">
        <v>1</v>
      </c>
      <c r="AN1079">
        <v>0</v>
      </c>
      <c r="AO1079">
        <v>1</v>
      </c>
      <c r="AP1079">
        <v>0</v>
      </c>
      <c r="AQ1079">
        <v>0</v>
      </c>
      <c r="AR1079">
        <v>0</v>
      </c>
      <c r="AS1079" t="s">
        <v>6</v>
      </c>
      <c r="AT1079">
        <v>5.0000000000000002E-5</v>
      </c>
      <c r="AU1079" t="s">
        <v>6</v>
      </c>
      <c r="AV1079">
        <v>0</v>
      </c>
      <c r="AW1079">
        <v>2</v>
      </c>
      <c r="AX1079">
        <v>16690652</v>
      </c>
      <c r="AY1079">
        <v>1</v>
      </c>
      <c r="AZ1079">
        <v>0</v>
      </c>
      <c r="BA1079">
        <v>1027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Y1079*Source!I474</f>
        <v>1.5000000000000001E-4</v>
      </c>
      <c r="CY1079">
        <f>AA1079</f>
        <v>26499</v>
      </c>
      <c r="CZ1079">
        <f>AE1079</f>
        <v>26499</v>
      </c>
      <c r="DA1079">
        <f>AI1079</f>
        <v>1</v>
      </c>
      <c r="DB1079">
        <v>0</v>
      </c>
    </row>
    <row r="1080" spans="1:106" x14ac:dyDescent="0.2">
      <c r="A1080">
        <f>ROW(Source!A474)</f>
        <v>474</v>
      </c>
      <c r="B1080">
        <v>16688585</v>
      </c>
      <c r="C1080">
        <v>16690625</v>
      </c>
      <c r="D1080">
        <v>15169941</v>
      </c>
      <c r="E1080">
        <v>1</v>
      </c>
      <c r="F1080">
        <v>1</v>
      </c>
      <c r="G1080">
        <v>1</v>
      </c>
      <c r="H1080">
        <v>3</v>
      </c>
      <c r="I1080" t="s">
        <v>1428</v>
      </c>
      <c r="J1080" t="s">
        <v>1429</v>
      </c>
      <c r="K1080" t="s">
        <v>1295</v>
      </c>
      <c r="L1080">
        <v>1348</v>
      </c>
      <c r="N1080">
        <v>1009</v>
      </c>
      <c r="O1080" t="s">
        <v>86</v>
      </c>
      <c r="P1080" t="s">
        <v>86</v>
      </c>
      <c r="Q1080">
        <v>1000</v>
      </c>
      <c r="W1080">
        <v>0</v>
      </c>
      <c r="X1080">
        <v>-437906794</v>
      </c>
      <c r="Y1080">
        <v>3.0000000000000001E-5</v>
      </c>
      <c r="AA1080">
        <v>9040.01</v>
      </c>
      <c r="AB1080">
        <v>0</v>
      </c>
      <c r="AC1080">
        <v>0</v>
      </c>
      <c r="AD1080">
        <v>0</v>
      </c>
      <c r="AE1080">
        <v>9040.01</v>
      </c>
      <c r="AF1080">
        <v>0</v>
      </c>
      <c r="AG1080">
        <v>0</v>
      </c>
      <c r="AH1080">
        <v>0</v>
      </c>
      <c r="AI1080">
        <v>1</v>
      </c>
      <c r="AJ1080">
        <v>1</v>
      </c>
      <c r="AK1080">
        <v>1</v>
      </c>
      <c r="AL1080">
        <v>1</v>
      </c>
      <c r="AN1080">
        <v>0</v>
      </c>
      <c r="AO1080">
        <v>1</v>
      </c>
      <c r="AP1080">
        <v>0</v>
      </c>
      <c r="AQ1080">
        <v>0</v>
      </c>
      <c r="AR1080">
        <v>0</v>
      </c>
      <c r="AS1080" t="s">
        <v>6</v>
      </c>
      <c r="AT1080">
        <v>3.0000000000000001E-5</v>
      </c>
      <c r="AU1080" t="s">
        <v>6</v>
      </c>
      <c r="AV1080">
        <v>0</v>
      </c>
      <c r="AW1080">
        <v>2</v>
      </c>
      <c r="AX1080">
        <v>16690653</v>
      </c>
      <c r="AY1080">
        <v>1</v>
      </c>
      <c r="AZ1080">
        <v>0</v>
      </c>
      <c r="BA1080">
        <v>1028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Y1080*Source!I474</f>
        <v>9.0000000000000006E-5</v>
      </c>
      <c r="CY1080">
        <f>AA1080</f>
        <v>9040.01</v>
      </c>
      <c r="CZ1080">
        <f>AE1080</f>
        <v>9040.01</v>
      </c>
      <c r="DA1080">
        <f>AI1080</f>
        <v>1</v>
      </c>
      <c r="DB1080">
        <v>0</v>
      </c>
    </row>
    <row r="1081" spans="1:106" x14ac:dyDescent="0.2">
      <c r="A1081">
        <f>ROW(Source!A474)</f>
        <v>474</v>
      </c>
      <c r="B1081">
        <v>16688585</v>
      </c>
      <c r="C1081">
        <v>16690625</v>
      </c>
      <c r="D1081">
        <v>15170824</v>
      </c>
      <c r="E1081">
        <v>1</v>
      </c>
      <c r="F1081">
        <v>1</v>
      </c>
      <c r="G1081">
        <v>1</v>
      </c>
      <c r="H1081">
        <v>3</v>
      </c>
      <c r="I1081" t="s">
        <v>1430</v>
      </c>
      <c r="J1081" t="s">
        <v>1431</v>
      </c>
      <c r="K1081" t="s">
        <v>1432</v>
      </c>
      <c r="L1081">
        <v>1346</v>
      </c>
      <c r="N1081">
        <v>1009</v>
      </c>
      <c r="O1081" t="s">
        <v>90</v>
      </c>
      <c r="P1081" t="s">
        <v>90</v>
      </c>
      <c r="Q1081">
        <v>1</v>
      </c>
      <c r="W1081">
        <v>0</v>
      </c>
      <c r="X1081">
        <v>-731615568</v>
      </c>
      <c r="Y1081">
        <v>0.115</v>
      </c>
      <c r="AA1081">
        <v>23.09</v>
      </c>
      <c r="AB1081">
        <v>0</v>
      </c>
      <c r="AC1081">
        <v>0</v>
      </c>
      <c r="AD1081">
        <v>0</v>
      </c>
      <c r="AE1081">
        <v>23.09</v>
      </c>
      <c r="AF1081">
        <v>0</v>
      </c>
      <c r="AG1081">
        <v>0</v>
      </c>
      <c r="AH1081">
        <v>0</v>
      </c>
      <c r="AI1081">
        <v>1</v>
      </c>
      <c r="AJ1081">
        <v>1</v>
      </c>
      <c r="AK1081">
        <v>1</v>
      </c>
      <c r="AL1081">
        <v>1</v>
      </c>
      <c r="AN1081">
        <v>0</v>
      </c>
      <c r="AO1081">
        <v>1</v>
      </c>
      <c r="AP1081">
        <v>0</v>
      </c>
      <c r="AQ1081">
        <v>0</v>
      </c>
      <c r="AR1081">
        <v>0</v>
      </c>
      <c r="AS1081" t="s">
        <v>6</v>
      </c>
      <c r="AT1081">
        <v>0.115</v>
      </c>
      <c r="AU1081" t="s">
        <v>6</v>
      </c>
      <c r="AV1081">
        <v>0</v>
      </c>
      <c r="AW1081">
        <v>2</v>
      </c>
      <c r="AX1081">
        <v>16690654</v>
      </c>
      <c r="AY1081">
        <v>1</v>
      </c>
      <c r="AZ1081">
        <v>0</v>
      </c>
      <c r="BA1081">
        <v>1029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Y1081*Source!I474</f>
        <v>0.34500000000000003</v>
      </c>
      <c r="CY1081">
        <f>AA1081</f>
        <v>23.09</v>
      </c>
      <c r="CZ1081">
        <f>AE1081</f>
        <v>23.09</v>
      </c>
      <c r="DA1081">
        <f>AI1081</f>
        <v>1</v>
      </c>
      <c r="DB1081">
        <v>0</v>
      </c>
    </row>
    <row r="1082" spans="1:106" x14ac:dyDescent="0.2">
      <c r="A1082">
        <f>ROW(Source!A474)</f>
        <v>474</v>
      </c>
      <c r="B1082">
        <v>16688585</v>
      </c>
      <c r="C1082">
        <v>16690625</v>
      </c>
      <c r="D1082">
        <v>15214242</v>
      </c>
      <c r="E1082">
        <v>1</v>
      </c>
      <c r="F1082">
        <v>1</v>
      </c>
      <c r="G1082">
        <v>1</v>
      </c>
      <c r="H1082">
        <v>3</v>
      </c>
      <c r="I1082" t="s">
        <v>749</v>
      </c>
      <c r="J1082" t="s">
        <v>751</v>
      </c>
      <c r="K1082" t="s">
        <v>750</v>
      </c>
      <c r="L1082">
        <v>1354</v>
      </c>
      <c r="N1082">
        <v>1010</v>
      </c>
      <c r="O1082" t="s">
        <v>268</v>
      </c>
      <c r="P1082" t="s">
        <v>268</v>
      </c>
      <c r="Q1082">
        <v>1</v>
      </c>
      <c r="W1082">
        <v>0</v>
      </c>
      <c r="X1082">
        <v>-490399019</v>
      </c>
      <c r="Y1082">
        <v>1</v>
      </c>
      <c r="AA1082">
        <v>418.3</v>
      </c>
      <c r="AB1082">
        <v>0</v>
      </c>
      <c r="AC1082">
        <v>0</v>
      </c>
      <c r="AD1082">
        <v>0</v>
      </c>
      <c r="AE1082">
        <v>418.3</v>
      </c>
      <c r="AF1082">
        <v>0</v>
      </c>
      <c r="AG1082">
        <v>0</v>
      </c>
      <c r="AH1082">
        <v>0</v>
      </c>
      <c r="AI1082">
        <v>1</v>
      </c>
      <c r="AJ1082">
        <v>1</v>
      </c>
      <c r="AK1082">
        <v>1</v>
      </c>
      <c r="AL1082">
        <v>1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 t="s">
        <v>6</v>
      </c>
      <c r="AT1082">
        <v>1</v>
      </c>
      <c r="AU1082" t="s">
        <v>6</v>
      </c>
      <c r="AV1082">
        <v>0</v>
      </c>
      <c r="AW1082">
        <v>1</v>
      </c>
      <c r="AX1082">
        <v>-1</v>
      </c>
      <c r="AY1082">
        <v>0</v>
      </c>
      <c r="AZ1082">
        <v>0</v>
      </c>
      <c r="BA1082" t="s">
        <v>6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Y1082*Source!I474</f>
        <v>3</v>
      </c>
      <c r="CY1082">
        <f>AA1082</f>
        <v>418.3</v>
      </c>
      <c r="CZ1082">
        <f>AE1082</f>
        <v>418.3</v>
      </c>
      <c r="DA1082">
        <f>AI1082</f>
        <v>1</v>
      </c>
      <c r="DB1082">
        <v>0</v>
      </c>
    </row>
    <row r="1083" spans="1:106" x14ac:dyDescent="0.2">
      <c r="A1083">
        <f>ROW(Source!A475)</f>
        <v>475</v>
      </c>
      <c r="B1083">
        <v>16688586</v>
      </c>
      <c r="C1083">
        <v>16690625</v>
      </c>
      <c r="D1083">
        <v>15430767</v>
      </c>
      <c r="E1083">
        <v>1</v>
      </c>
      <c r="F1083">
        <v>1</v>
      </c>
      <c r="G1083">
        <v>1</v>
      </c>
      <c r="H1083">
        <v>1</v>
      </c>
      <c r="I1083" t="s">
        <v>1111</v>
      </c>
      <c r="J1083" t="s">
        <v>6</v>
      </c>
      <c r="K1083" t="s">
        <v>1112</v>
      </c>
      <c r="L1083">
        <v>1191</v>
      </c>
      <c r="N1083">
        <v>1013</v>
      </c>
      <c r="O1083" t="s">
        <v>1090</v>
      </c>
      <c r="P1083" t="s">
        <v>1090</v>
      </c>
      <c r="Q1083">
        <v>1</v>
      </c>
      <c r="W1083">
        <v>0</v>
      </c>
      <c r="X1083">
        <v>-400197608</v>
      </c>
      <c r="Y1083">
        <v>3.3579999999999997</v>
      </c>
      <c r="AA1083">
        <v>0</v>
      </c>
      <c r="AB1083">
        <v>0</v>
      </c>
      <c r="AC1083">
        <v>0</v>
      </c>
      <c r="AD1083">
        <v>60.82</v>
      </c>
      <c r="AE1083">
        <v>0</v>
      </c>
      <c r="AF1083">
        <v>0</v>
      </c>
      <c r="AG1083">
        <v>0</v>
      </c>
      <c r="AH1083">
        <v>8.5299999999999994</v>
      </c>
      <c r="AI1083">
        <v>1</v>
      </c>
      <c r="AJ1083">
        <v>1</v>
      </c>
      <c r="AK1083">
        <v>1</v>
      </c>
      <c r="AL1083">
        <v>7.13</v>
      </c>
      <c r="AN1083">
        <v>0</v>
      </c>
      <c r="AO1083">
        <v>1</v>
      </c>
      <c r="AP1083">
        <v>1</v>
      </c>
      <c r="AQ1083">
        <v>0</v>
      </c>
      <c r="AR1083">
        <v>0</v>
      </c>
      <c r="AS1083" t="s">
        <v>6</v>
      </c>
      <c r="AT1083">
        <v>2.92</v>
      </c>
      <c r="AU1083" t="s">
        <v>97</v>
      </c>
      <c r="AV1083">
        <v>1</v>
      </c>
      <c r="AW1083">
        <v>2</v>
      </c>
      <c r="AX1083">
        <v>16690648</v>
      </c>
      <c r="AY1083">
        <v>1</v>
      </c>
      <c r="AZ1083">
        <v>0</v>
      </c>
      <c r="BA1083">
        <v>1032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Y1083*Source!I475</f>
        <v>10.073999999999998</v>
      </c>
      <c r="CY1083">
        <f>AD1083</f>
        <v>60.82</v>
      </c>
      <c r="CZ1083">
        <f>AH1083</f>
        <v>8.5299999999999994</v>
      </c>
      <c r="DA1083">
        <f>AL1083</f>
        <v>7.13</v>
      </c>
      <c r="DB1083">
        <v>0</v>
      </c>
    </row>
    <row r="1084" spans="1:106" x14ac:dyDescent="0.2">
      <c r="A1084">
        <f>ROW(Source!A475)</f>
        <v>475</v>
      </c>
      <c r="B1084">
        <v>16688586</v>
      </c>
      <c r="C1084">
        <v>16690625</v>
      </c>
      <c r="D1084">
        <v>15430395</v>
      </c>
      <c r="E1084">
        <v>1</v>
      </c>
      <c r="F1084">
        <v>1</v>
      </c>
      <c r="G1084">
        <v>1</v>
      </c>
      <c r="H1084">
        <v>1</v>
      </c>
      <c r="I1084" t="s">
        <v>1091</v>
      </c>
      <c r="J1084" t="s">
        <v>6</v>
      </c>
      <c r="K1084" t="s">
        <v>1092</v>
      </c>
      <c r="L1084">
        <v>1191</v>
      </c>
      <c r="N1084">
        <v>1013</v>
      </c>
      <c r="O1084" t="s">
        <v>1090</v>
      </c>
      <c r="P1084" t="s">
        <v>1090</v>
      </c>
      <c r="Q1084">
        <v>1</v>
      </c>
      <c r="W1084">
        <v>0</v>
      </c>
      <c r="X1084">
        <v>-1417349443</v>
      </c>
      <c r="Y1084">
        <v>0.01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1</v>
      </c>
      <c r="AJ1084">
        <v>1</v>
      </c>
      <c r="AK1084">
        <v>7.13</v>
      </c>
      <c r="AL1084">
        <v>1</v>
      </c>
      <c r="AN1084">
        <v>0</v>
      </c>
      <c r="AO1084">
        <v>1</v>
      </c>
      <c r="AP1084">
        <v>0</v>
      </c>
      <c r="AQ1084">
        <v>0</v>
      </c>
      <c r="AR1084">
        <v>0</v>
      </c>
      <c r="AS1084" t="s">
        <v>6</v>
      </c>
      <c r="AT1084">
        <v>0.01</v>
      </c>
      <c r="AU1084" t="s">
        <v>6</v>
      </c>
      <c r="AV1084">
        <v>2</v>
      </c>
      <c r="AW1084">
        <v>2</v>
      </c>
      <c r="AX1084">
        <v>16690649</v>
      </c>
      <c r="AY1084">
        <v>1</v>
      </c>
      <c r="AZ1084">
        <v>2048</v>
      </c>
      <c r="BA1084">
        <v>1033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Y1084*Source!I475</f>
        <v>0.03</v>
      </c>
      <c r="CY1084">
        <f>AD1084</f>
        <v>0</v>
      </c>
      <c r="CZ1084">
        <f>AH1084</f>
        <v>0</v>
      </c>
      <c r="DA1084">
        <f>AL1084</f>
        <v>1</v>
      </c>
      <c r="DB1084">
        <v>0</v>
      </c>
    </row>
    <row r="1085" spans="1:106" x14ac:dyDescent="0.2">
      <c r="A1085">
        <f>ROW(Source!A475)</f>
        <v>475</v>
      </c>
      <c r="B1085">
        <v>16688586</v>
      </c>
      <c r="C1085">
        <v>16690625</v>
      </c>
      <c r="D1085">
        <v>15247860</v>
      </c>
      <c r="E1085">
        <v>1</v>
      </c>
      <c r="F1085">
        <v>1</v>
      </c>
      <c r="G1085">
        <v>1</v>
      </c>
      <c r="H1085">
        <v>2</v>
      </c>
      <c r="I1085" t="s">
        <v>1436</v>
      </c>
      <c r="J1085" t="s">
        <v>1437</v>
      </c>
      <c r="K1085" t="s">
        <v>1438</v>
      </c>
      <c r="L1085">
        <v>1368</v>
      </c>
      <c r="N1085">
        <v>1011</v>
      </c>
      <c r="O1085" t="s">
        <v>1096</v>
      </c>
      <c r="P1085" t="s">
        <v>1096</v>
      </c>
      <c r="Q1085">
        <v>1</v>
      </c>
      <c r="W1085">
        <v>0</v>
      </c>
      <c r="X1085">
        <v>1373224040</v>
      </c>
      <c r="Y1085">
        <v>0.82500000000000007</v>
      </c>
      <c r="AA1085">
        <v>0</v>
      </c>
      <c r="AB1085">
        <v>22.25</v>
      </c>
      <c r="AC1085">
        <v>0</v>
      </c>
      <c r="AD1085">
        <v>0</v>
      </c>
      <c r="AE1085">
        <v>0</v>
      </c>
      <c r="AF1085">
        <v>3.12</v>
      </c>
      <c r="AG1085">
        <v>0</v>
      </c>
      <c r="AH1085">
        <v>0</v>
      </c>
      <c r="AI1085">
        <v>1</v>
      </c>
      <c r="AJ1085">
        <v>7.13</v>
      </c>
      <c r="AK1085">
        <v>1</v>
      </c>
      <c r="AL1085">
        <v>1</v>
      </c>
      <c r="AN1085">
        <v>0</v>
      </c>
      <c r="AO1085">
        <v>1</v>
      </c>
      <c r="AP1085">
        <v>1</v>
      </c>
      <c r="AQ1085">
        <v>0</v>
      </c>
      <c r="AR1085">
        <v>0</v>
      </c>
      <c r="AS1085" t="s">
        <v>6</v>
      </c>
      <c r="AT1085">
        <v>0.66</v>
      </c>
      <c r="AU1085" t="s">
        <v>96</v>
      </c>
      <c r="AV1085">
        <v>0</v>
      </c>
      <c r="AW1085">
        <v>2</v>
      </c>
      <c r="AX1085">
        <v>16690650</v>
      </c>
      <c r="AY1085">
        <v>1</v>
      </c>
      <c r="AZ1085">
        <v>0</v>
      </c>
      <c r="BA1085">
        <v>1034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Y1085*Source!I475</f>
        <v>2.4750000000000001</v>
      </c>
      <c r="CY1085">
        <f>AB1085</f>
        <v>22.25</v>
      </c>
      <c r="CZ1085">
        <f>AF1085</f>
        <v>3.12</v>
      </c>
      <c r="DA1085">
        <f>AJ1085</f>
        <v>7.13</v>
      </c>
      <c r="DB1085">
        <v>0</v>
      </c>
    </row>
    <row r="1086" spans="1:106" x14ac:dyDescent="0.2">
      <c r="A1086">
        <f>ROW(Source!A475)</f>
        <v>475</v>
      </c>
      <c r="B1086">
        <v>16688586</v>
      </c>
      <c r="C1086">
        <v>16690625</v>
      </c>
      <c r="D1086">
        <v>15249073</v>
      </c>
      <c r="E1086">
        <v>1</v>
      </c>
      <c r="F1086">
        <v>1</v>
      </c>
      <c r="G1086">
        <v>1</v>
      </c>
      <c r="H1086">
        <v>2</v>
      </c>
      <c r="I1086" t="s">
        <v>1099</v>
      </c>
      <c r="J1086" t="s">
        <v>1100</v>
      </c>
      <c r="K1086" t="s">
        <v>1101</v>
      </c>
      <c r="L1086">
        <v>1368</v>
      </c>
      <c r="N1086">
        <v>1011</v>
      </c>
      <c r="O1086" t="s">
        <v>1096</v>
      </c>
      <c r="P1086" t="s">
        <v>1096</v>
      </c>
      <c r="Q1086">
        <v>1</v>
      </c>
      <c r="W1086">
        <v>0</v>
      </c>
      <c r="X1086">
        <v>1372534845</v>
      </c>
      <c r="Y1086">
        <v>1.2500000000000001E-2</v>
      </c>
      <c r="AA1086">
        <v>0</v>
      </c>
      <c r="AB1086">
        <v>468.51</v>
      </c>
      <c r="AC1086">
        <v>11.6</v>
      </c>
      <c r="AD1086">
        <v>0</v>
      </c>
      <c r="AE1086">
        <v>0</v>
      </c>
      <c r="AF1086">
        <v>65.709999999999994</v>
      </c>
      <c r="AG1086">
        <v>11.6</v>
      </c>
      <c r="AH1086">
        <v>0</v>
      </c>
      <c r="AI1086">
        <v>1</v>
      </c>
      <c r="AJ1086">
        <v>7.13</v>
      </c>
      <c r="AK1086">
        <v>1</v>
      </c>
      <c r="AL1086">
        <v>1</v>
      </c>
      <c r="AN1086">
        <v>0</v>
      </c>
      <c r="AO1086">
        <v>1</v>
      </c>
      <c r="AP1086">
        <v>1</v>
      </c>
      <c r="AQ1086">
        <v>0</v>
      </c>
      <c r="AR1086">
        <v>0</v>
      </c>
      <c r="AS1086" t="s">
        <v>6</v>
      </c>
      <c r="AT1086">
        <v>0.01</v>
      </c>
      <c r="AU1086" t="s">
        <v>96</v>
      </c>
      <c r="AV1086">
        <v>0</v>
      </c>
      <c r="AW1086">
        <v>2</v>
      </c>
      <c r="AX1086">
        <v>16690651</v>
      </c>
      <c r="AY1086">
        <v>1</v>
      </c>
      <c r="AZ1086">
        <v>0</v>
      </c>
      <c r="BA1086">
        <v>1035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Y1086*Source!I475</f>
        <v>3.7500000000000006E-2</v>
      </c>
      <c r="CY1086">
        <f>AB1086</f>
        <v>468.51</v>
      </c>
      <c r="CZ1086">
        <f>AF1086</f>
        <v>65.709999999999994</v>
      </c>
      <c r="DA1086">
        <f>AJ1086</f>
        <v>7.13</v>
      </c>
      <c r="DB1086">
        <v>0</v>
      </c>
    </row>
    <row r="1087" spans="1:106" x14ac:dyDescent="0.2">
      <c r="A1087">
        <f>ROW(Source!A475)</f>
        <v>475</v>
      </c>
      <c r="B1087">
        <v>16688586</v>
      </c>
      <c r="C1087">
        <v>16690625</v>
      </c>
      <c r="D1087">
        <v>15165170</v>
      </c>
      <c r="E1087">
        <v>1</v>
      </c>
      <c r="F1087">
        <v>1</v>
      </c>
      <c r="G1087">
        <v>1</v>
      </c>
      <c r="H1087">
        <v>3</v>
      </c>
      <c r="I1087" t="s">
        <v>1425</v>
      </c>
      <c r="J1087" t="s">
        <v>1426</v>
      </c>
      <c r="K1087" t="s">
        <v>1427</v>
      </c>
      <c r="L1087">
        <v>1348</v>
      </c>
      <c r="N1087">
        <v>1009</v>
      </c>
      <c r="O1087" t="s">
        <v>86</v>
      </c>
      <c r="P1087" t="s">
        <v>86</v>
      </c>
      <c r="Q1087">
        <v>1000</v>
      </c>
      <c r="W1087">
        <v>0</v>
      </c>
      <c r="X1087">
        <v>731670393</v>
      </c>
      <c r="Y1087">
        <v>5.0000000000000002E-5</v>
      </c>
      <c r="AA1087">
        <v>188937.87</v>
      </c>
      <c r="AB1087">
        <v>0</v>
      </c>
      <c r="AC1087">
        <v>0</v>
      </c>
      <c r="AD1087">
        <v>0</v>
      </c>
      <c r="AE1087">
        <v>26499</v>
      </c>
      <c r="AF1087">
        <v>0</v>
      </c>
      <c r="AG1087">
        <v>0</v>
      </c>
      <c r="AH1087">
        <v>0</v>
      </c>
      <c r="AI1087">
        <v>7.13</v>
      </c>
      <c r="AJ1087">
        <v>1</v>
      </c>
      <c r="AK1087">
        <v>1</v>
      </c>
      <c r="AL1087">
        <v>1</v>
      </c>
      <c r="AN1087">
        <v>0</v>
      </c>
      <c r="AO1087">
        <v>1</v>
      </c>
      <c r="AP1087">
        <v>0</v>
      </c>
      <c r="AQ1087">
        <v>0</v>
      </c>
      <c r="AR1087">
        <v>0</v>
      </c>
      <c r="AS1087" t="s">
        <v>6</v>
      </c>
      <c r="AT1087">
        <v>5.0000000000000002E-5</v>
      </c>
      <c r="AU1087" t="s">
        <v>6</v>
      </c>
      <c r="AV1087">
        <v>0</v>
      </c>
      <c r="AW1087">
        <v>2</v>
      </c>
      <c r="AX1087">
        <v>16690652</v>
      </c>
      <c r="AY1087">
        <v>1</v>
      </c>
      <c r="AZ1087">
        <v>0</v>
      </c>
      <c r="BA1087">
        <v>1036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Y1087*Source!I475</f>
        <v>1.5000000000000001E-4</v>
      </c>
      <c r="CY1087">
        <f>AA1087</f>
        <v>188937.87</v>
      </c>
      <c r="CZ1087">
        <f>AE1087</f>
        <v>26499</v>
      </c>
      <c r="DA1087">
        <f>AI1087</f>
        <v>7.13</v>
      </c>
      <c r="DB1087">
        <v>0</v>
      </c>
    </row>
    <row r="1088" spans="1:106" x14ac:dyDescent="0.2">
      <c r="A1088">
        <f>ROW(Source!A475)</f>
        <v>475</v>
      </c>
      <c r="B1088">
        <v>16688586</v>
      </c>
      <c r="C1088">
        <v>16690625</v>
      </c>
      <c r="D1088">
        <v>15169941</v>
      </c>
      <c r="E1088">
        <v>1</v>
      </c>
      <c r="F1088">
        <v>1</v>
      </c>
      <c r="G1088">
        <v>1</v>
      </c>
      <c r="H1088">
        <v>3</v>
      </c>
      <c r="I1088" t="s">
        <v>1428</v>
      </c>
      <c r="J1088" t="s">
        <v>1429</v>
      </c>
      <c r="K1088" t="s">
        <v>1295</v>
      </c>
      <c r="L1088">
        <v>1348</v>
      </c>
      <c r="N1088">
        <v>1009</v>
      </c>
      <c r="O1088" t="s">
        <v>86</v>
      </c>
      <c r="P1088" t="s">
        <v>86</v>
      </c>
      <c r="Q1088">
        <v>1000</v>
      </c>
      <c r="W1088">
        <v>0</v>
      </c>
      <c r="X1088">
        <v>-437906794</v>
      </c>
      <c r="Y1088">
        <v>3.0000000000000001E-5</v>
      </c>
      <c r="AA1088">
        <v>64455.27</v>
      </c>
      <c r="AB1088">
        <v>0</v>
      </c>
      <c r="AC1088">
        <v>0</v>
      </c>
      <c r="AD1088">
        <v>0</v>
      </c>
      <c r="AE1088">
        <v>9040.01</v>
      </c>
      <c r="AF1088">
        <v>0</v>
      </c>
      <c r="AG1088">
        <v>0</v>
      </c>
      <c r="AH1088">
        <v>0</v>
      </c>
      <c r="AI1088">
        <v>7.13</v>
      </c>
      <c r="AJ1088">
        <v>1</v>
      </c>
      <c r="AK1088">
        <v>1</v>
      </c>
      <c r="AL1088">
        <v>1</v>
      </c>
      <c r="AN1088">
        <v>0</v>
      </c>
      <c r="AO1088">
        <v>1</v>
      </c>
      <c r="AP1088">
        <v>0</v>
      </c>
      <c r="AQ1088">
        <v>0</v>
      </c>
      <c r="AR1088">
        <v>0</v>
      </c>
      <c r="AS1088" t="s">
        <v>6</v>
      </c>
      <c r="AT1088">
        <v>3.0000000000000001E-5</v>
      </c>
      <c r="AU1088" t="s">
        <v>6</v>
      </c>
      <c r="AV1088">
        <v>0</v>
      </c>
      <c r="AW1088">
        <v>2</v>
      </c>
      <c r="AX1088">
        <v>16690653</v>
      </c>
      <c r="AY1088">
        <v>1</v>
      </c>
      <c r="AZ1088">
        <v>0</v>
      </c>
      <c r="BA1088">
        <v>1037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Y1088*Source!I475</f>
        <v>9.0000000000000006E-5</v>
      </c>
      <c r="CY1088">
        <f>AA1088</f>
        <v>64455.27</v>
      </c>
      <c r="CZ1088">
        <f>AE1088</f>
        <v>9040.01</v>
      </c>
      <c r="DA1088">
        <f>AI1088</f>
        <v>7.13</v>
      </c>
      <c r="DB1088">
        <v>0</v>
      </c>
    </row>
    <row r="1089" spans="1:106" x14ac:dyDescent="0.2">
      <c r="A1089">
        <f>ROW(Source!A475)</f>
        <v>475</v>
      </c>
      <c r="B1089">
        <v>16688586</v>
      </c>
      <c r="C1089">
        <v>16690625</v>
      </c>
      <c r="D1089">
        <v>15170824</v>
      </c>
      <c r="E1089">
        <v>1</v>
      </c>
      <c r="F1089">
        <v>1</v>
      </c>
      <c r="G1089">
        <v>1</v>
      </c>
      <c r="H1089">
        <v>3</v>
      </c>
      <c r="I1089" t="s">
        <v>1430</v>
      </c>
      <c r="J1089" t="s">
        <v>1431</v>
      </c>
      <c r="K1089" t="s">
        <v>1432</v>
      </c>
      <c r="L1089">
        <v>1346</v>
      </c>
      <c r="N1089">
        <v>1009</v>
      </c>
      <c r="O1089" t="s">
        <v>90</v>
      </c>
      <c r="P1089" t="s">
        <v>90</v>
      </c>
      <c r="Q1089">
        <v>1</v>
      </c>
      <c r="W1089">
        <v>0</v>
      </c>
      <c r="X1089">
        <v>-731615568</v>
      </c>
      <c r="Y1089">
        <v>0.115</v>
      </c>
      <c r="AA1089">
        <v>164.63</v>
      </c>
      <c r="AB1089">
        <v>0</v>
      </c>
      <c r="AC1089">
        <v>0</v>
      </c>
      <c r="AD1089">
        <v>0</v>
      </c>
      <c r="AE1089">
        <v>23.09</v>
      </c>
      <c r="AF1089">
        <v>0</v>
      </c>
      <c r="AG1089">
        <v>0</v>
      </c>
      <c r="AH1089">
        <v>0</v>
      </c>
      <c r="AI1089">
        <v>7.13</v>
      </c>
      <c r="AJ1089">
        <v>1</v>
      </c>
      <c r="AK1089">
        <v>1</v>
      </c>
      <c r="AL1089">
        <v>1</v>
      </c>
      <c r="AN1089">
        <v>0</v>
      </c>
      <c r="AO1089">
        <v>1</v>
      </c>
      <c r="AP1089">
        <v>0</v>
      </c>
      <c r="AQ1089">
        <v>0</v>
      </c>
      <c r="AR1089">
        <v>0</v>
      </c>
      <c r="AS1089" t="s">
        <v>6</v>
      </c>
      <c r="AT1089">
        <v>0.115</v>
      </c>
      <c r="AU1089" t="s">
        <v>6</v>
      </c>
      <c r="AV1089">
        <v>0</v>
      </c>
      <c r="AW1089">
        <v>2</v>
      </c>
      <c r="AX1089">
        <v>16690654</v>
      </c>
      <c r="AY1089">
        <v>1</v>
      </c>
      <c r="AZ1089">
        <v>0</v>
      </c>
      <c r="BA1089">
        <v>1038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Y1089*Source!I475</f>
        <v>0.34500000000000003</v>
      </c>
      <c r="CY1089">
        <f>AA1089</f>
        <v>164.63</v>
      </c>
      <c r="CZ1089">
        <f>AE1089</f>
        <v>23.09</v>
      </c>
      <c r="DA1089">
        <f>AI1089</f>
        <v>7.13</v>
      </c>
      <c r="DB1089">
        <v>0</v>
      </c>
    </row>
    <row r="1090" spans="1:106" x14ac:dyDescent="0.2">
      <c r="A1090">
        <f>ROW(Source!A475)</f>
        <v>475</v>
      </c>
      <c r="B1090">
        <v>16688586</v>
      </c>
      <c r="C1090">
        <v>16690625</v>
      </c>
      <c r="D1090">
        <v>15214242</v>
      </c>
      <c r="E1090">
        <v>1</v>
      </c>
      <c r="F1090">
        <v>1</v>
      </c>
      <c r="G1090">
        <v>1</v>
      </c>
      <c r="H1090">
        <v>3</v>
      </c>
      <c r="I1090" t="s">
        <v>749</v>
      </c>
      <c r="J1090" t="s">
        <v>751</v>
      </c>
      <c r="K1090" t="s">
        <v>750</v>
      </c>
      <c r="L1090">
        <v>1354</v>
      </c>
      <c r="N1090">
        <v>1010</v>
      </c>
      <c r="O1090" t="s">
        <v>268</v>
      </c>
      <c r="P1090" t="s">
        <v>268</v>
      </c>
      <c r="Q1090">
        <v>1</v>
      </c>
      <c r="W1090">
        <v>0</v>
      </c>
      <c r="X1090">
        <v>-490399019</v>
      </c>
      <c r="Y1090">
        <v>1</v>
      </c>
      <c r="AA1090">
        <v>2982.48</v>
      </c>
      <c r="AB1090">
        <v>0</v>
      </c>
      <c r="AC1090">
        <v>0</v>
      </c>
      <c r="AD1090">
        <v>0</v>
      </c>
      <c r="AE1090">
        <v>418.3</v>
      </c>
      <c r="AF1090">
        <v>0</v>
      </c>
      <c r="AG1090">
        <v>0</v>
      </c>
      <c r="AH1090">
        <v>0</v>
      </c>
      <c r="AI1090">
        <v>7.13</v>
      </c>
      <c r="AJ1090">
        <v>1</v>
      </c>
      <c r="AK1090">
        <v>1</v>
      </c>
      <c r="AL1090">
        <v>1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 t="s">
        <v>6</v>
      </c>
      <c r="AT1090">
        <v>1</v>
      </c>
      <c r="AU1090" t="s">
        <v>6</v>
      </c>
      <c r="AV1090">
        <v>0</v>
      </c>
      <c r="AW1090">
        <v>1</v>
      </c>
      <c r="AX1090">
        <v>-1</v>
      </c>
      <c r="AY1090">
        <v>0</v>
      </c>
      <c r="AZ1090">
        <v>0</v>
      </c>
      <c r="BA1090" t="s">
        <v>6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Y1090*Source!I475</f>
        <v>3</v>
      </c>
      <c r="CY1090">
        <f>AA1090</f>
        <v>2982.48</v>
      </c>
      <c r="CZ1090">
        <f>AE1090</f>
        <v>418.3</v>
      </c>
      <c r="DA1090">
        <f>AI1090</f>
        <v>7.13</v>
      </c>
      <c r="DB1090">
        <v>0</v>
      </c>
    </row>
    <row r="1091" spans="1:106" x14ac:dyDescent="0.2">
      <c r="A1091">
        <f>ROW(Source!A478)</f>
        <v>478</v>
      </c>
      <c r="B1091">
        <v>16688585</v>
      </c>
      <c r="C1091">
        <v>16690661</v>
      </c>
      <c r="D1091">
        <v>15436556</v>
      </c>
      <c r="E1091">
        <v>1</v>
      </c>
      <c r="F1091">
        <v>1</v>
      </c>
      <c r="G1091">
        <v>1</v>
      </c>
      <c r="H1091">
        <v>1</v>
      </c>
      <c r="I1091" t="s">
        <v>1255</v>
      </c>
      <c r="J1091" t="s">
        <v>6</v>
      </c>
      <c r="K1091" t="s">
        <v>1256</v>
      </c>
      <c r="L1091">
        <v>1191</v>
      </c>
      <c r="N1091">
        <v>1013</v>
      </c>
      <c r="O1091" t="s">
        <v>1090</v>
      </c>
      <c r="P1091" t="s">
        <v>1090</v>
      </c>
      <c r="Q1091">
        <v>1</v>
      </c>
      <c r="W1091">
        <v>0</v>
      </c>
      <c r="X1091">
        <v>1069510174</v>
      </c>
      <c r="Y1091">
        <v>11.925499999999998</v>
      </c>
      <c r="AA1091">
        <v>0</v>
      </c>
      <c r="AB1091">
        <v>0</v>
      </c>
      <c r="AC1091">
        <v>0</v>
      </c>
      <c r="AD1091">
        <v>9.6199999999999992</v>
      </c>
      <c r="AE1091">
        <v>0</v>
      </c>
      <c r="AF1091">
        <v>0</v>
      </c>
      <c r="AG1091">
        <v>0</v>
      </c>
      <c r="AH1091">
        <v>9.6199999999999992</v>
      </c>
      <c r="AI1091">
        <v>1</v>
      </c>
      <c r="AJ1091">
        <v>1</v>
      </c>
      <c r="AK1091">
        <v>1</v>
      </c>
      <c r="AL1091">
        <v>1</v>
      </c>
      <c r="AN1091">
        <v>0</v>
      </c>
      <c r="AO1091">
        <v>1</v>
      </c>
      <c r="AP1091">
        <v>1</v>
      </c>
      <c r="AQ1091">
        <v>0</v>
      </c>
      <c r="AR1091">
        <v>0</v>
      </c>
      <c r="AS1091" t="s">
        <v>6</v>
      </c>
      <c r="AT1091">
        <v>10.37</v>
      </c>
      <c r="AU1091" t="s">
        <v>97</v>
      </c>
      <c r="AV1091">
        <v>1</v>
      </c>
      <c r="AW1091">
        <v>2</v>
      </c>
      <c r="AX1091">
        <v>16690671</v>
      </c>
      <c r="AY1091">
        <v>1</v>
      </c>
      <c r="AZ1091">
        <v>0</v>
      </c>
      <c r="BA1091">
        <v>1041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Y1091*Source!I478</f>
        <v>11.925499999999998</v>
      </c>
      <c r="CY1091">
        <f>AD1091</f>
        <v>9.6199999999999992</v>
      </c>
      <c r="CZ1091">
        <f>AH1091</f>
        <v>9.6199999999999992</v>
      </c>
      <c r="DA1091">
        <f>AL1091</f>
        <v>1</v>
      </c>
      <c r="DB1091">
        <v>0</v>
      </c>
    </row>
    <row r="1092" spans="1:106" x14ac:dyDescent="0.2">
      <c r="A1092">
        <f>ROW(Source!A478)</f>
        <v>478</v>
      </c>
      <c r="B1092">
        <v>16688585</v>
      </c>
      <c r="C1092">
        <v>16690661</v>
      </c>
      <c r="D1092">
        <v>15430395</v>
      </c>
      <c r="E1092">
        <v>1</v>
      </c>
      <c r="F1092">
        <v>1</v>
      </c>
      <c r="G1092">
        <v>1</v>
      </c>
      <c r="H1092">
        <v>1</v>
      </c>
      <c r="I1092" t="s">
        <v>1091</v>
      </c>
      <c r="J1092" t="s">
        <v>6</v>
      </c>
      <c r="K1092" t="s">
        <v>1092</v>
      </c>
      <c r="L1092">
        <v>1191</v>
      </c>
      <c r="N1092">
        <v>1013</v>
      </c>
      <c r="O1092" t="s">
        <v>1090</v>
      </c>
      <c r="P1092" t="s">
        <v>1090</v>
      </c>
      <c r="Q1092">
        <v>1</v>
      </c>
      <c r="W1092">
        <v>0</v>
      </c>
      <c r="X1092">
        <v>-1417349443</v>
      </c>
      <c r="Y1092">
        <v>0.19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1</v>
      </c>
      <c r="AJ1092">
        <v>1</v>
      </c>
      <c r="AK1092">
        <v>1</v>
      </c>
      <c r="AL1092">
        <v>1</v>
      </c>
      <c r="AN1092">
        <v>0</v>
      </c>
      <c r="AO1092">
        <v>1</v>
      </c>
      <c r="AP1092">
        <v>0</v>
      </c>
      <c r="AQ1092">
        <v>0</v>
      </c>
      <c r="AR1092">
        <v>0</v>
      </c>
      <c r="AS1092" t="s">
        <v>6</v>
      </c>
      <c r="AT1092">
        <v>0.19</v>
      </c>
      <c r="AU1092" t="s">
        <v>6</v>
      </c>
      <c r="AV1092">
        <v>2</v>
      </c>
      <c r="AW1092">
        <v>2</v>
      </c>
      <c r="AX1092">
        <v>16690672</v>
      </c>
      <c r="AY1092">
        <v>1</v>
      </c>
      <c r="AZ1092">
        <v>2048</v>
      </c>
      <c r="BA1092">
        <v>1042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Y1092*Source!I478</f>
        <v>0.19</v>
      </c>
      <c r="CY1092">
        <f>AD1092</f>
        <v>0</v>
      </c>
      <c r="CZ1092">
        <f>AH1092</f>
        <v>0</v>
      </c>
      <c r="DA1092">
        <f>AL1092</f>
        <v>1</v>
      </c>
      <c r="DB1092">
        <v>0</v>
      </c>
    </row>
    <row r="1093" spans="1:106" x14ac:dyDescent="0.2">
      <c r="A1093">
        <f>ROW(Source!A478)</f>
        <v>478</v>
      </c>
      <c r="B1093">
        <v>16688585</v>
      </c>
      <c r="C1093">
        <v>16690661</v>
      </c>
      <c r="D1093">
        <v>15247680</v>
      </c>
      <c r="E1093">
        <v>1</v>
      </c>
      <c r="F1093">
        <v>1</v>
      </c>
      <c r="G1093">
        <v>1</v>
      </c>
      <c r="H1093">
        <v>2</v>
      </c>
      <c r="I1093" t="s">
        <v>1287</v>
      </c>
      <c r="J1093" t="s">
        <v>1288</v>
      </c>
      <c r="K1093" t="s">
        <v>1289</v>
      </c>
      <c r="L1093">
        <v>1368</v>
      </c>
      <c r="N1093">
        <v>1011</v>
      </c>
      <c r="O1093" t="s">
        <v>1096</v>
      </c>
      <c r="P1093" t="s">
        <v>1096</v>
      </c>
      <c r="Q1093">
        <v>1</v>
      </c>
      <c r="W1093">
        <v>0</v>
      </c>
      <c r="X1093">
        <v>-1718674368</v>
      </c>
      <c r="Y1093">
        <v>2.5000000000000001E-2</v>
      </c>
      <c r="AA1093">
        <v>0</v>
      </c>
      <c r="AB1093">
        <v>111.99</v>
      </c>
      <c r="AC1093">
        <v>13.5</v>
      </c>
      <c r="AD1093">
        <v>0</v>
      </c>
      <c r="AE1093">
        <v>0</v>
      </c>
      <c r="AF1093">
        <v>111.99</v>
      </c>
      <c r="AG1093">
        <v>13.5</v>
      </c>
      <c r="AH1093">
        <v>0</v>
      </c>
      <c r="AI1093">
        <v>1</v>
      </c>
      <c r="AJ1093">
        <v>1</v>
      </c>
      <c r="AK1093">
        <v>1</v>
      </c>
      <c r="AL1093">
        <v>1</v>
      </c>
      <c r="AN1093">
        <v>0</v>
      </c>
      <c r="AO1093">
        <v>1</v>
      </c>
      <c r="AP1093">
        <v>1</v>
      </c>
      <c r="AQ1093">
        <v>0</v>
      </c>
      <c r="AR1093">
        <v>0</v>
      </c>
      <c r="AS1093" t="s">
        <v>6</v>
      </c>
      <c r="AT1093">
        <v>0.02</v>
      </c>
      <c r="AU1093" t="s">
        <v>96</v>
      </c>
      <c r="AV1093">
        <v>0</v>
      </c>
      <c r="AW1093">
        <v>2</v>
      </c>
      <c r="AX1093">
        <v>16690673</v>
      </c>
      <c r="AY1093">
        <v>1</v>
      </c>
      <c r="AZ1093">
        <v>0</v>
      </c>
      <c r="BA1093">
        <v>1043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Y1093*Source!I478</f>
        <v>2.5000000000000001E-2</v>
      </c>
      <c r="CY1093">
        <f>AB1093</f>
        <v>111.99</v>
      </c>
      <c r="CZ1093">
        <f>AF1093</f>
        <v>111.99</v>
      </c>
      <c r="DA1093">
        <f>AJ1093</f>
        <v>1</v>
      </c>
      <c r="DB1093">
        <v>0</v>
      </c>
    </row>
    <row r="1094" spans="1:106" x14ac:dyDescent="0.2">
      <c r="A1094">
        <f>ROW(Source!A478)</f>
        <v>478</v>
      </c>
      <c r="B1094">
        <v>16688585</v>
      </c>
      <c r="C1094">
        <v>16690661</v>
      </c>
      <c r="D1094">
        <v>15247860</v>
      </c>
      <c r="E1094">
        <v>1</v>
      </c>
      <c r="F1094">
        <v>1</v>
      </c>
      <c r="G1094">
        <v>1</v>
      </c>
      <c r="H1094">
        <v>2</v>
      </c>
      <c r="I1094" t="s">
        <v>1436</v>
      </c>
      <c r="J1094" t="s">
        <v>1437</v>
      </c>
      <c r="K1094" t="s">
        <v>1438</v>
      </c>
      <c r="L1094">
        <v>1368</v>
      </c>
      <c r="N1094">
        <v>1011</v>
      </c>
      <c r="O1094" t="s">
        <v>1096</v>
      </c>
      <c r="P1094" t="s">
        <v>1096</v>
      </c>
      <c r="Q1094">
        <v>1</v>
      </c>
      <c r="W1094">
        <v>0</v>
      </c>
      <c r="X1094">
        <v>1373224040</v>
      </c>
      <c r="Y1094">
        <v>2.9625000000000004</v>
      </c>
      <c r="AA1094">
        <v>0</v>
      </c>
      <c r="AB1094">
        <v>3.12</v>
      </c>
      <c r="AC1094">
        <v>0</v>
      </c>
      <c r="AD1094">
        <v>0</v>
      </c>
      <c r="AE1094">
        <v>0</v>
      </c>
      <c r="AF1094">
        <v>3.12</v>
      </c>
      <c r="AG1094">
        <v>0</v>
      </c>
      <c r="AH1094">
        <v>0</v>
      </c>
      <c r="AI1094">
        <v>1</v>
      </c>
      <c r="AJ1094">
        <v>1</v>
      </c>
      <c r="AK1094">
        <v>1</v>
      </c>
      <c r="AL1094">
        <v>1</v>
      </c>
      <c r="AN1094">
        <v>0</v>
      </c>
      <c r="AO1094">
        <v>1</v>
      </c>
      <c r="AP1094">
        <v>1</v>
      </c>
      <c r="AQ1094">
        <v>0</v>
      </c>
      <c r="AR1094">
        <v>0</v>
      </c>
      <c r="AS1094" t="s">
        <v>6</v>
      </c>
      <c r="AT1094">
        <v>2.37</v>
      </c>
      <c r="AU1094" t="s">
        <v>96</v>
      </c>
      <c r="AV1094">
        <v>0</v>
      </c>
      <c r="AW1094">
        <v>2</v>
      </c>
      <c r="AX1094">
        <v>16690674</v>
      </c>
      <c r="AY1094">
        <v>1</v>
      </c>
      <c r="AZ1094">
        <v>0</v>
      </c>
      <c r="BA1094">
        <v>1044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Y1094*Source!I478</f>
        <v>2.9625000000000004</v>
      </c>
      <c r="CY1094">
        <f>AB1094</f>
        <v>3.12</v>
      </c>
      <c r="CZ1094">
        <f>AF1094</f>
        <v>3.12</v>
      </c>
      <c r="DA1094">
        <f>AJ1094</f>
        <v>1</v>
      </c>
      <c r="DB1094">
        <v>0</v>
      </c>
    </row>
    <row r="1095" spans="1:106" x14ac:dyDescent="0.2">
      <c r="A1095">
        <f>ROW(Source!A478)</f>
        <v>478</v>
      </c>
      <c r="B1095">
        <v>16688585</v>
      </c>
      <c r="C1095">
        <v>16690661</v>
      </c>
      <c r="D1095">
        <v>15249073</v>
      </c>
      <c r="E1095">
        <v>1</v>
      </c>
      <c r="F1095">
        <v>1</v>
      </c>
      <c r="G1095">
        <v>1</v>
      </c>
      <c r="H1095">
        <v>2</v>
      </c>
      <c r="I1095" t="s">
        <v>1099</v>
      </c>
      <c r="J1095" t="s">
        <v>1100</v>
      </c>
      <c r="K1095" t="s">
        <v>1101</v>
      </c>
      <c r="L1095">
        <v>1368</v>
      </c>
      <c r="N1095">
        <v>1011</v>
      </c>
      <c r="O1095" t="s">
        <v>1096</v>
      </c>
      <c r="P1095" t="s">
        <v>1096</v>
      </c>
      <c r="Q1095">
        <v>1</v>
      </c>
      <c r="W1095">
        <v>0</v>
      </c>
      <c r="X1095">
        <v>1372534845</v>
      </c>
      <c r="Y1095">
        <v>0.21250000000000002</v>
      </c>
      <c r="AA1095">
        <v>0</v>
      </c>
      <c r="AB1095">
        <v>65.709999999999994</v>
      </c>
      <c r="AC1095">
        <v>11.6</v>
      </c>
      <c r="AD1095">
        <v>0</v>
      </c>
      <c r="AE1095">
        <v>0</v>
      </c>
      <c r="AF1095">
        <v>65.709999999999994</v>
      </c>
      <c r="AG1095">
        <v>11.6</v>
      </c>
      <c r="AH1095">
        <v>0</v>
      </c>
      <c r="AI1095">
        <v>1</v>
      </c>
      <c r="AJ1095">
        <v>1</v>
      </c>
      <c r="AK1095">
        <v>1</v>
      </c>
      <c r="AL1095">
        <v>1</v>
      </c>
      <c r="AN1095">
        <v>0</v>
      </c>
      <c r="AO1095">
        <v>1</v>
      </c>
      <c r="AP1095">
        <v>1</v>
      </c>
      <c r="AQ1095">
        <v>0</v>
      </c>
      <c r="AR1095">
        <v>0</v>
      </c>
      <c r="AS1095" t="s">
        <v>6</v>
      </c>
      <c r="AT1095">
        <v>0.17</v>
      </c>
      <c r="AU1095" t="s">
        <v>96</v>
      </c>
      <c r="AV1095">
        <v>0</v>
      </c>
      <c r="AW1095">
        <v>2</v>
      </c>
      <c r="AX1095">
        <v>16690675</v>
      </c>
      <c r="AY1095">
        <v>1</v>
      </c>
      <c r="AZ1095">
        <v>0</v>
      </c>
      <c r="BA1095">
        <v>1045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Y1095*Source!I478</f>
        <v>0.21250000000000002</v>
      </c>
      <c r="CY1095">
        <f>AB1095</f>
        <v>65.709999999999994</v>
      </c>
      <c r="CZ1095">
        <f>AF1095</f>
        <v>65.709999999999994</v>
      </c>
      <c r="DA1095">
        <f>AJ1095</f>
        <v>1</v>
      </c>
      <c r="DB1095">
        <v>0</v>
      </c>
    </row>
    <row r="1096" spans="1:106" x14ac:dyDescent="0.2">
      <c r="A1096">
        <f>ROW(Source!A478)</f>
        <v>478</v>
      </c>
      <c r="B1096">
        <v>16688585</v>
      </c>
      <c r="C1096">
        <v>16690661</v>
      </c>
      <c r="D1096">
        <v>15169941</v>
      </c>
      <c r="E1096">
        <v>1</v>
      </c>
      <c r="F1096">
        <v>1</v>
      </c>
      <c r="G1096">
        <v>1</v>
      </c>
      <c r="H1096">
        <v>3</v>
      </c>
      <c r="I1096" t="s">
        <v>1428</v>
      </c>
      <c r="J1096" t="s">
        <v>1429</v>
      </c>
      <c r="K1096" t="s">
        <v>1295</v>
      </c>
      <c r="L1096">
        <v>1348</v>
      </c>
      <c r="N1096">
        <v>1009</v>
      </c>
      <c r="O1096" t="s">
        <v>86</v>
      </c>
      <c r="P1096" t="s">
        <v>86</v>
      </c>
      <c r="Q1096">
        <v>1000</v>
      </c>
      <c r="W1096">
        <v>0</v>
      </c>
      <c r="X1096">
        <v>-437906794</v>
      </c>
      <c r="Y1096">
        <v>3.0000000000000001E-5</v>
      </c>
      <c r="AA1096">
        <v>9040.01</v>
      </c>
      <c r="AB1096">
        <v>0</v>
      </c>
      <c r="AC1096">
        <v>0</v>
      </c>
      <c r="AD1096">
        <v>0</v>
      </c>
      <c r="AE1096">
        <v>9040.01</v>
      </c>
      <c r="AF1096">
        <v>0</v>
      </c>
      <c r="AG1096">
        <v>0</v>
      </c>
      <c r="AH1096">
        <v>0</v>
      </c>
      <c r="AI1096">
        <v>1</v>
      </c>
      <c r="AJ1096">
        <v>1</v>
      </c>
      <c r="AK1096">
        <v>1</v>
      </c>
      <c r="AL1096">
        <v>1</v>
      </c>
      <c r="AN1096">
        <v>0</v>
      </c>
      <c r="AO1096">
        <v>1</v>
      </c>
      <c r="AP1096">
        <v>0</v>
      </c>
      <c r="AQ1096">
        <v>0</v>
      </c>
      <c r="AR1096">
        <v>0</v>
      </c>
      <c r="AS1096" t="s">
        <v>6</v>
      </c>
      <c r="AT1096">
        <v>3.0000000000000001E-5</v>
      </c>
      <c r="AU1096" t="s">
        <v>6</v>
      </c>
      <c r="AV1096">
        <v>0</v>
      </c>
      <c r="AW1096">
        <v>2</v>
      </c>
      <c r="AX1096">
        <v>16690677</v>
      </c>
      <c r="AY1096">
        <v>1</v>
      </c>
      <c r="AZ1096">
        <v>0</v>
      </c>
      <c r="BA1096">
        <v>1047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Y1096*Source!I478</f>
        <v>3.0000000000000001E-5</v>
      </c>
      <c r="CY1096">
        <f>AA1096</f>
        <v>9040.01</v>
      </c>
      <c r="CZ1096">
        <f>AE1096</f>
        <v>9040.01</v>
      </c>
      <c r="DA1096">
        <f>AI1096</f>
        <v>1</v>
      </c>
      <c r="DB1096">
        <v>0</v>
      </c>
    </row>
    <row r="1097" spans="1:106" x14ac:dyDescent="0.2">
      <c r="A1097">
        <f>ROW(Source!A478)</f>
        <v>478</v>
      </c>
      <c r="B1097">
        <v>16688585</v>
      </c>
      <c r="C1097">
        <v>16690661</v>
      </c>
      <c r="D1097">
        <v>15170824</v>
      </c>
      <c r="E1097">
        <v>1</v>
      </c>
      <c r="F1097">
        <v>1</v>
      </c>
      <c r="G1097">
        <v>1</v>
      </c>
      <c r="H1097">
        <v>3</v>
      </c>
      <c r="I1097" t="s">
        <v>1430</v>
      </c>
      <c r="J1097" t="s">
        <v>1431</v>
      </c>
      <c r="K1097" t="s">
        <v>1432</v>
      </c>
      <c r="L1097">
        <v>1346</v>
      </c>
      <c r="N1097">
        <v>1009</v>
      </c>
      <c r="O1097" t="s">
        <v>90</v>
      </c>
      <c r="P1097" t="s">
        <v>90</v>
      </c>
      <c r="Q1097">
        <v>1</v>
      </c>
      <c r="W1097">
        <v>0</v>
      </c>
      <c r="X1097">
        <v>-731615568</v>
      </c>
      <c r="Y1097">
        <v>0.12</v>
      </c>
      <c r="AA1097">
        <v>23.09</v>
      </c>
      <c r="AB1097">
        <v>0</v>
      </c>
      <c r="AC1097">
        <v>0</v>
      </c>
      <c r="AD1097">
        <v>0</v>
      </c>
      <c r="AE1097">
        <v>23.09</v>
      </c>
      <c r="AF1097">
        <v>0</v>
      </c>
      <c r="AG1097">
        <v>0</v>
      </c>
      <c r="AH1097">
        <v>0</v>
      </c>
      <c r="AI1097">
        <v>1</v>
      </c>
      <c r="AJ1097">
        <v>1</v>
      </c>
      <c r="AK1097">
        <v>1</v>
      </c>
      <c r="AL1097">
        <v>1</v>
      </c>
      <c r="AN1097">
        <v>0</v>
      </c>
      <c r="AO1097">
        <v>1</v>
      </c>
      <c r="AP1097">
        <v>0</v>
      </c>
      <c r="AQ1097">
        <v>0</v>
      </c>
      <c r="AR1097">
        <v>0</v>
      </c>
      <c r="AS1097" t="s">
        <v>6</v>
      </c>
      <c r="AT1097">
        <v>0.12</v>
      </c>
      <c r="AU1097" t="s">
        <v>6</v>
      </c>
      <c r="AV1097">
        <v>0</v>
      </c>
      <c r="AW1097">
        <v>2</v>
      </c>
      <c r="AX1097">
        <v>16690678</v>
      </c>
      <c r="AY1097">
        <v>1</v>
      </c>
      <c r="AZ1097">
        <v>0</v>
      </c>
      <c r="BA1097">
        <v>1048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Y1097*Source!I478</f>
        <v>0.12</v>
      </c>
      <c r="CY1097">
        <f>AA1097</f>
        <v>23.09</v>
      </c>
      <c r="CZ1097">
        <f>AE1097</f>
        <v>23.09</v>
      </c>
      <c r="DA1097">
        <f>AI1097</f>
        <v>1</v>
      </c>
      <c r="DB1097">
        <v>0</v>
      </c>
    </row>
    <row r="1098" spans="1:106" x14ac:dyDescent="0.2">
      <c r="A1098">
        <f>ROW(Source!A478)</f>
        <v>478</v>
      </c>
      <c r="B1098">
        <v>16688585</v>
      </c>
      <c r="C1098">
        <v>16690661</v>
      </c>
      <c r="D1098">
        <v>15243661</v>
      </c>
      <c r="E1098">
        <v>1</v>
      </c>
      <c r="F1098">
        <v>1</v>
      </c>
      <c r="G1098">
        <v>1</v>
      </c>
      <c r="H1098">
        <v>3</v>
      </c>
      <c r="I1098" t="s">
        <v>757</v>
      </c>
      <c r="J1098" t="s">
        <v>759</v>
      </c>
      <c r="K1098" t="s">
        <v>758</v>
      </c>
      <c r="L1098">
        <v>1035</v>
      </c>
      <c r="N1098">
        <v>1013</v>
      </c>
      <c r="O1098" t="s">
        <v>168</v>
      </c>
      <c r="P1098" t="s">
        <v>168</v>
      </c>
      <c r="Q1098">
        <v>1</v>
      </c>
      <c r="W1098">
        <v>0</v>
      </c>
      <c r="X1098">
        <v>1043544076</v>
      </c>
      <c r="Y1098">
        <v>1</v>
      </c>
      <c r="AA1098">
        <v>1514.57</v>
      </c>
      <c r="AB1098">
        <v>0</v>
      </c>
      <c r="AC1098">
        <v>0</v>
      </c>
      <c r="AD1098">
        <v>0</v>
      </c>
      <c r="AE1098">
        <v>1514.57</v>
      </c>
      <c r="AF1098">
        <v>0</v>
      </c>
      <c r="AG1098">
        <v>0</v>
      </c>
      <c r="AH1098">
        <v>0</v>
      </c>
      <c r="AI1098">
        <v>1</v>
      </c>
      <c r="AJ1098">
        <v>1</v>
      </c>
      <c r="AK1098">
        <v>1</v>
      </c>
      <c r="AL1098">
        <v>1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 t="s">
        <v>6</v>
      </c>
      <c r="AT1098">
        <v>1</v>
      </c>
      <c r="AU1098" t="s">
        <v>6</v>
      </c>
      <c r="AV1098">
        <v>0</v>
      </c>
      <c r="AW1098">
        <v>1</v>
      </c>
      <c r="AX1098">
        <v>-1</v>
      </c>
      <c r="AY1098">
        <v>0</v>
      </c>
      <c r="AZ1098">
        <v>0</v>
      </c>
      <c r="BA1098" t="s">
        <v>6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Y1098*Source!I478</f>
        <v>1</v>
      </c>
      <c r="CY1098">
        <f>AA1098</f>
        <v>1514.57</v>
      </c>
      <c r="CZ1098">
        <f>AE1098</f>
        <v>1514.57</v>
      </c>
      <c r="DA1098">
        <f>AI1098</f>
        <v>1</v>
      </c>
      <c r="DB1098">
        <v>0</v>
      </c>
    </row>
    <row r="1099" spans="1:106" x14ac:dyDescent="0.2">
      <c r="A1099">
        <f>ROW(Source!A479)</f>
        <v>479</v>
      </c>
      <c r="B1099">
        <v>16688586</v>
      </c>
      <c r="C1099">
        <v>16690661</v>
      </c>
      <c r="D1099">
        <v>15436556</v>
      </c>
      <c r="E1099">
        <v>1</v>
      </c>
      <c r="F1099">
        <v>1</v>
      </c>
      <c r="G1099">
        <v>1</v>
      </c>
      <c r="H1099">
        <v>1</v>
      </c>
      <c r="I1099" t="s">
        <v>1255</v>
      </c>
      <c r="J1099" t="s">
        <v>6</v>
      </c>
      <c r="K1099" t="s">
        <v>1256</v>
      </c>
      <c r="L1099">
        <v>1191</v>
      </c>
      <c r="N1099">
        <v>1013</v>
      </c>
      <c r="O1099" t="s">
        <v>1090</v>
      </c>
      <c r="P1099" t="s">
        <v>1090</v>
      </c>
      <c r="Q1099">
        <v>1</v>
      </c>
      <c r="W1099">
        <v>0</v>
      </c>
      <c r="X1099">
        <v>1069510174</v>
      </c>
      <c r="Y1099">
        <v>11.925499999999998</v>
      </c>
      <c r="AA1099">
        <v>0</v>
      </c>
      <c r="AB1099">
        <v>0</v>
      </c>
      <c r="AC1099">
        <v>0</v>
      </c>
      <c r="AD1099">
        <v>68.59</v>
      </c>
      <c r="AE1099">
        <v>0</v>
      </c>
      <c r="AF1099">
        <v>0</v>
      </c>
      <c r="AG1099">
        <v>0</v>
      </c>
      <c r="AH1099">
        <v>9.6199999999999992</v>
      </c>
      <c r="AI1099">
        <v>1</v>
      </c>
      <c r="AJ1099">
        <v>1</v>
      </c>
      <c r="AK1099">
        <v>1</v>
      </c>
      <c r="AL1099">
        <v>7.13</v>
      </c>
      <c r="AN1099">
        <v>0</v>
      </c>
      <c r="AO1099">
        <v>1</v>
      </c>
      <c r="AP1099">
        <v>1</v>
      </c>
      <c r="AQ1099">
        <v>0</v>
      </c>
      <c r="AR1099">
        <v>0</v>
      </c>
      <c r="AS1099" t="s">
        <v>6</v>
      </c>
      <c r="AT1099">
        <v>10.37</v>
      </c>
      <c r="AU1099" t="s">
        <v>97</v>
      </c>
      <c r="AV1099">
        <v>1</v>
      </c>
      <c r="AW1099">
        <v>2</v>
      </c>
      <c r="AX1099">
        <v>16690671</v>
      </c>
      <c r="AY1099">
        <v>1</v>
      </c>
      <c r="AZ1099">
        <v>0</v>
      </c>
      <c r="BA1099">
        <v>1049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Y1099*Source!I479</f>
        <v>11.925499999999998</v>
      </c>
      <c r="CY1099">
        <f>AD1099</f>
        <v>68.59</v>
      </c>
      <c r="CZ1099">
        <f>AH1099</f>
        <v>9.6199999999999992</v>
      </c>
      <c r="DA1099">
        <f>AL1099</f>
        <v>7.13</v>
      </c>
      <c r="DB1099">
        <v>0</v>
      </c>
    </row>
    <row r="1100" spans="1:106" x14ac:dyDescent="0.2">
      <c r="A1100">
        <f>ROW(Source!A479)</f>
        <v>479</v>
      </c>
      <c r="B1100">
        <v>16688586</v>
      </c>
      <c r="C1100">
        <v>16690661</v>
      </c>
      <c r="D1100">
        <v>15430395</v>
      </c>
      <c r="E1100">
        <v>1</v>
      </c>
      <c r="F1100">
        <v>1</v>
      </c>
      <c r="G1100">
        <v>1</v>
      </c>
      <c r="H1100">
        <v>1</v>
      </c>
      <c r="I1100" t="s">
        <v>1091</v>
      </c>
      <c r="J1100" t="s">
        <v>6</v>
      </c>
      <c r="K1100" t="s">
        <v>1092</v>
      </c>
      <c r="L1100">
        <v>1191</v>
      </c>
      <c r="N1100">
        <v>1013</v>
      </c>
      <c r="O1100" t="s">
        <v>1090</v>
      </c>
      <c r="P1100" t="s">
        <v>1090</v>
      </c>
      <c r="Q1100">
        <v>1</v>
      </c>
      <c r="W1100">
        <v>0</v>
      </c>
      <c r="X1100">
        <v>-1417349443</v>
      </c>
      <c r="Y1100">
        <v>0.19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1</v>
      </c>
      <c r="AJ1100">
        <v>1</v>
      </c>
      <c r="AK1100">
        <v>7.13</v>
      </c>
      <c r="AL1100">
        <v>1</v>
      </c>
      <c r="AN1100">
        <v>0</v>
      </c>
      <c r="AO1100">
        <v>1</v>
      </c>
      <c r="AP1100">
        <v>0</v>
      </c>
      <c r="AQ1100">
        <v>0</v>
      </c>
      <c r="AR1100">
        <v>0</v>
      </c>
      <c r="AS1100" t="s">
        <v>6</v>
      </c>
      <c r="AT1100">
        <v>0.19</v>
      </c>
      <c r="AU1100" t="s">
        <v>6</v>
      </c>
      <c r="AV1100">
        <v>2</v>
      </c>
      <c r="AW1100">
        <v>2</v>
      </c>
      <c r="AX1100">
        <v>16690672</v>
      </c>
      <c r="AY1100">
        <v>1</v>
      </c>
      <c r="AZ1100">
        <v>2048</v>
      </c>
      <c r="BA1100">
        <v>1050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Y1100*Source!I479</f>
        <v>0.19</v>
      </c>
      <c r="CY1100">
        <f>AD1100</f>
        <v>0</v>
      </c>
      <c r="CZ1100">
        <f>AH1100</f>
        <v>0</v>
      </c>
      <c r="DA1100">
        <f>AL1100</f>
        <v>1</v>
      </c>
      <c r="DB1100">
        <v>0</v>
      </c>
    </row>
    <row r="1101" spans="1:106" x14ac:dyDescent="0.2">
      <c r="A1101">
        <f>ROW(Source!A479)</f>
        <v>479</v>
      </c>
      <c r="B1101">
        <v>16688586</v>
      </c>
      <c r="C1101">
        <v>16690661</v>
      </c>
      <c r="D1101">
        <v>15247680</v>
      </c>
      <c r="E1101">
        <v>1</v>
      </c>
      <c r="F1101">
        <v>1</v>
      </c>
      <c r="G1101">
        <v>1</v>
      </c>
      <c r="H1101">
        <v>2</v>
      </c>
      <c r="I1101" t="s">
        <v>1287</v>
      </c>
      <c r="J1101" t="s">
        <v>1288</v>
      </c>
      <c r="K1101" t="s">
        <v>1289</v>
      </c>
      <c r="L1101">
        <v>1368</v>
      </c>
      <c r="N1101">
        <v>1011</v>
      </c>
      <c r="O1101" t="s">
        <v>1096</v>
      </c>
      <c r="P1101" t="s">
        <v>1096</v>
      </c>
      <c r="Q1101">
        <v>1</v>
      </c>
      <c r="W1101">
        <v>0</v>
      </c>
      <c r="X1101">
        <v>-1718674368</v>
      </c>
      <c r="Y1101">
        <v>2.5000000000000001E-2</v>
      </c>
      <c r="AA1101">
        <v>0</v>
      </c>
      <c r="AB1101">
        <v>798.49</v>
      </c>
      <c r="AC1101">
        <v>13.5</v>
      </c>
      <c r="AD1101">
        <v>0</v>
      </c>
      <c r="AE1101">
        <v>0</v>
      </c>
      <c r="AF1101">
        <v>111.99</v>
      </c>
      <c r="AG1101">
        <v>13.5</v>
      </c>
      <c r="AH1101">
        <v>0</v>
      </c>
      <c r="AI1101">
        <v>1</v>
      </c>
      <c r="AJ1101">
        <v>7.13</v>
      </c>
      <c r="AK1101">
        <v>1</v>
      </c>
      <c r="AL1101">
        <v>1</v>
      </c>
      <c r="AN1101">
        <v>0</v>
      </c>
      <c r="AO1101">
        <v>1</v>
      </c>
      <c r="AP1101">
        <v>1</v>
      </c>
      <c r="AQ1101">
        <v>0</v>
      </c>
      <c r="AR1101">
        <v>0</v>
      </c>
      <c r="AS1101" t="s">
        <v>6</v>
      </c>
      <c r="AT1101">
        <v>0.02</v>
      </c>
      <c r="AU1101" t="s">
        <v>96</v>
      </c>
      <c r="AV1101">
        <v>0</v>
      </c>
      <c r="AW1101">
        <v>2</v>
      </c>
      <c r="AX1101">
        <v>16690673</v>
      </c>
      <c r="AY1101">
        <v>1</v>
      </c>
      <c r="AZ1101">
        <v>0</v>
      </c>
      <c r="BA1101">
        <v>1051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Y1101*Source!I479</f>
        <v>2.5000000000000001E-2</v>
      </c>
      <c r="CY1101">
        <f>AB1101</f>
        <v>798.49</v>
      </c>
      <c r="CZ1101">
        <f>AF1101</f>
        <v>111.99</v>
      </c>
      <c r="DA1101">
        <f>AJ1101</f>
        <v>7.13</v>
      </c>
      <c r="DB1101">
        <v>0</v>
      </c>
    </row>
    <row r="1102" spans="1:106" x14ac:dyDescent="0.2">
      <c r="A1102">
        <f>ROW(Source!A479)</f>
        <v>479</v>
      </c>
      <c r="B1102">
        <v>16688586</v>
      </c>
      <c r="C1102">
        <v>16690661</v>
      </c>
      <c r="D1102">
        <v>15247860</v>
      </c>
      <c r="E1102">
        <v>1</v>
      </c>
      <c r="F1102">
        <v>1</v>
      </c>
      <c r="G1102">
        <v>1</v>
      </c>
      <c r="H1102">
        <v>2</v>
      </c>
      <c r="I1102" t="s">
        <v>1436</v>
      </c>
      <c r="J1102" t="s">
        <v>1437</v>
      </c>
      <c r="K1102" t="s">
        <v>1438</v>
      </c>
      <c r="L1102">
        <v>1368</v>
      </c>
      <c r="N1102">
        <v>1011</v>
      </c>
      <c r="O1102" t="s">
        <v>1096</v>
      </c>
      <c r="P1102" t="s">
        <v>1096</v>
      </c>
      <c r="Q1102">
        <v>1</v>
      </c>
      <c r="W1102">
        <v>0</v>
      </c>
      <c r="X1102">
        <v>1373224040</v>
      </c>
      <c r="Y1102">
        <v>2.9625000000000004</v>
      </c>
      <c r="AA1102">
        <v>0</v>
      </c>
      <c r="AB1102">
        <v>22.25</v>
      </c>
      <c r="AC1102">
        <v>0</v>
      </c>
      <c r="AD1102">
        <v>0</v>
      </c>
      <c r="AE1102">
        <v>0</v>
      </c>
      <c r="AF1102">
        <v>3.12</v>
      </c>
      <c r="AG1102">
        <v>0</v>
      </c>
      <c r="AH1102">
        <v>0</v>
      </c>
      <c r="AI1102">
        <v>1</v>
      </c>
      <c r="AJ1102">
        <v>7.13</v>
      </c>
      <c r="AK1102">
        <v>1</v>
      </c>
      <c r="AL1102">
        <v>1</v>
      </c>
      <c r="AN1102">
        <v>0</v>
      </c>
      <c r="AO1102">
        <v>1</v>
      </c>
      <c r="AP1102">
        <v>1</v>
      </c>
      <c r="AQ1102">
        <v>0</v>
      </c>
      <c r="AR1102">
        <v>0</v>
      </c>
      <c r="AS1102" t="s">
        <v>6</v>
      </c>
      <c r="AT1102">
        <v>2.37</v>
      </c>
      <c r="AU1102" t="s">
        <v>96</v>
      </c>
      <c r="AV1102">
        <v>0</v>
      </c>
      <c r="AW1102">
        <v>2</v>
      </c>
      <c r="AX1102">
        <v>16690674</v>
      </c>
      <c r="AY1102">
        <v>1</v>
      </c>
      <c r="AZ1102">
        <v>0</v>
      </c>
      <c r="BA1102">
        <v>1052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Y1102*Source!I479</f>
        <v>2.9625000000000004</v>
      </c>
      <c r="CY1102">
        <f>AB1102</f>
        <v>22.25</v>
      </c>
      <c r="CZ1102">
        <f>AF1102</f>
        <v>3.12</v>
      </c>
      <c r="DA1102">
        <f>AJ1102</f>
        <v>7.13</v>
      </c>
      <c r="DB1102">
        <v>0</v>
      </c>
    </row>
    <row r="1103" spans="1:106" x14ac:dyDescent="0.2">
      <c r="A1103">
        <f>ROW(Source!A479)</f>
        <v>479</v>
      </c>
      <c r="B1103">
        <v>16688586</v>
      </c>
      <c r="C1103">
        <v>16690661</v>
      </c>
      <c r="D1103">
        <v>15249073</v>
      </c>
      <c r="E1103">
        <v>1</v>
      </c>
      <c r="F1103">
        <v>1</v>
      </c>
      <c r="G1103">
        <v>1</v>
      </c>
      <c r="H1103">
        <v>2</v>
      </c>
      <c r="I1103" t="s">
        <v>1099</v>
      </c>
      <c r="J1103" t="s">
        <v>1100</v>
      </c>
      <c r="K1103" t="s">
        <v>1101</v>
      </c>
      <c r="L1103">
        <v>1368</v>
      </c>
      <c r="N1103">
        <v>1011</v>
      </c>
      <c r="O1103" t="s">
        <v>1096</v>
      </c>
      <c r="P1103" t="s">
        <v>1096</v>
      </c>
      <c r="Q1103">
        <v>1</v>
      </c>
      <c r="W1103">
        <v>0</v>
      </c>
      <c r="X1103">
        <v>1372534845</v>
      </c>
      <c r="Y1103">
        <v>0.21250000000000002</v>
      </c>
      <c r="AA1103">
        <v>0</v>
      </c>
      <c r="AB1103">
        <v>468.51</v>
      </c>
      <c r="AC1103">
        <v>11.6</v>
      </c>
      <c r="AD1103">
        <v>0</v>
      </c>
      <c r="AE1103">
        <v>0</v>
      </c>
      <c r="AF1103">
        <v>65.709999999999994</v>
      </c>
      <c r="AG1103">
        <v>11.6</v>
      </c>
      <c r="AH1103">
        <v>0</v>
      </c>
      <c r="AI1103">
        <v>1</v>
      </c>
      <c r="AJ1103">
        <v>7.13</v>
      </c>
      <c r="AK1103">
        <v>1</v>
      </c>
      <c r="AL1103">
        <v>1</v>
      </c>
      <c r="AN1103">
        <v>0</v>
      </c>
      <c r="AO1103">
        <v>1</v>
      </c>
      <c r="AP1103">
        <v>1</v>
      </c>
      <c r="AQ1103">
        <v>0</v>
      </c>
      <c r="AR1103">
        <v>0</v>
      </c>
      <c r="AS1103" t="s">
        <v>6</v>
      </c>
      <c r="AT1103">
        <v>0.17</v>
      </c>
      <c r="AU1103" t="s">
        <v>96</v>
      </c>
      <c r="AV1103">
        <v>0</v>
      </c>
      <c r="AW1103">
        <v>2</v>
      </c>
      <c r="AX1103">
        <v>16690675</v>
      </c>
      <c r="AY1103">
        <v>1</v>
      </c>
      <c r="AZ1103">
        <v>0</v>
      </c>
      <c r="BA1103">
        <v>1053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Y1103*Source!I479</f>
        <v>0.21250000000000002</v>
      </c>
      <c r="CY1103">
        <f>AB1103</f>
        <v>468.51</v>
      </c>
      <c r="CZ1103">
        <f>AF1103</f>
        <v>65.709999999999994</v>
      </c>
      <c r="DA1103">
        <f>AJ1103</f>
        <v>7.13</v>
      </c>
      <c r="DB1103">
        <v>0</v>
      </c>
    </row>
    <row r="1104" spans="1:106" x14ac:dyDescent="0.2">
      <c r="A1104">
        <f>ROW(Source!A479)</f>
        <v>479</v>
      </c>
      <c r="B1104">
        <v>16688586</v>
      </c>
      <c r="C1104">
        <v>16690661</v>
      </c>
      <c r="D1104">
        <v>15169941</v>
      </c>
      <c r="E1104">
        <v>1</v>
      </c>
      <c r="F1104">
        <v>1</v>
      </c>
      <c r="G1104">
        <v>1</v>
      </c>
      <c r="H1104">
        <v>3</v>
      </c>
      <c r="I1104" t="s">
        <v>1428</v>
      </c>
      <c r="J1104" t="s">
        <v>1429</v>
      </c>
      <c r="K1104" t="s">
        <v>1295</v>
      </c>
      <c r="L1104">
        <v>1348</v>
      </c>
      <c r="N1104">
        <v>1009</v>
      </c>
      <c r="O1104" t="s">
        <v>86</v>
      </c>
      <c r="P1104" t="s">
        <v>86</v>
      </c>
      <c r="Q1104">
        <v>1000</v>
      </c>
      <c r="W1104">
        <v>0</v>
      </c>
      <c r="X1104">
        <v>-437906794</v>
      </c>
      <c r="Y1104">
        <v>3.0000000000000001E-5</v>
      </c>
      <c r="AA1104">
        <v>64455.27</v>
      </c>
      <c r="AB1104">
        <v>0</v>
      </c>
      <c r="AC1104">
        <v>0</v>
      </c>
      <c r="AD1104">
        <v>0</v>
      </c>
      <c r="AE1104">
        <v>9040.01</v>
      </c>
      <c r="AF1104">
        <v>0</v>
      </c>
      <c r="AG1104">
        <v>0</v>
      </c>
      <c r="AH1104">
        <v>0</v>
      </c>
      <c r="AI1104">
        <v>7.13</v>
      </c>
      <c r="AJ1104">
        <v>1</v>
      </c>
      <c r="AK1104">
        <v>1</v>
      </c>
      <c r="AL1104">
        <v>1</v>
      </c>
      <c r="AN1104">
        <v>0</v>
      </c>
      <c r="AO1104">
        <v>1</v>
      </c>
      <c r="AP1104">
        <v>0</v>
      </c>
      <c r="AQ1104">
        <v>0</v>
      </c>
      <c r="AR1104">
        <v>0</v>
      </c>
      <c r="AS1104" t="s">
        <v>6</v>
      </c>
      <c r="AT1104">
        <v>3.0000000000000001E-5</v>
      </c>
      <c r="AU1104" t="s">
        <v>6</v>
      </c>
      <c r="AV1104">
        <v>0</v>
      </c>
      <c r="AW1104">
        <v>2</v>
      </c>
      <c r="AX1104">
        <v>16690677</v>
      </c>
      <c r="AY1104">
        <v>1</v>
      </c>
      <c r="AZ1104">
        <v>0</v>
      </c>
      <c r="BA1104">
        <v>1055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Y1104*Source!I479</f>
        <v>3.0000000000000001E-5</v>
      </c>
      <c r="CY1104">
        <f>AA1104</f>
        <v>64455.27</v>
      </c>
      <c r="CZ1104">
        <f>AE1104</f>
        <v>9040.01</v>
      </c>
      <c r="DA1104">
        <f>AI1104</f>
        <v>7.13</v>
      </c>
      <c r="DB1104">
        <v>0</v>
      </c>
    </row>
    <row r="1105" spans="1:106" x14ac:dyDescent="0.2">
      <c r="A1105">
        <f>ROW(Source!A479)</f>
        <v>479</v>
      </c>
      <c r="B1105">
        <v>16688586</v>
      </c>
      <c r="C1105">
        <v>16690661</v>
      </c>
      <c r="D1105">
        <v>15170824</v>
      </c>
      <c r="E1105">
        <v>1</v>
      </c>
      <c r="F1105">
        <v>1</v>
      </c>
      <c r="G1105">
        <v>1</v>
      </c>
      <c r="H1105">
        <v>3</v>
      </c>
      <c r="I1105" t="s">
        <v>1430</v>
      </c>
      <c r="J1105" t="s">
        <v>1431</v>
      </c>
      <c r="K1105" t="s">
        <v>1432</v>
      </c>
      <c r="L1105">
        <v>1346</v>
      </c>
      <c r="N1105">
        <v>1009</v>
      </c>
      <c r="O1105" t="s">
        <v>90</v>
      </c>
      <c r="P1105" t="s">
        <v>90</v>
      </c>
      <c r="Q1105">
        <v>1</v>
      </c>
      <c r="W1105">
        <v>0</v>
      </c>
      <c r="X1105">
        <v>-731615568</v>
      </c>
      <c r="Y1105">
        <v>0.12</v>
      </c>
      <c r="AA1105">
        <v>164.63</v>
      </c>
      <c r="AB1105">
        <v>0</v>
      </c>
      <c r="AC1105">
        <v>0</v>
      </c>
      <c r="AD1105">
        <v>0</v>
      </c>
      <c r="AE1105">
        <v>23.09</v>
      </c>
      <c r="AF1105">
        <v>0</v>
      </c>
      <c r="AG1105">
        <v>0</v>
      </c>
      <c r="AH1105">
        <v>0</v>
      </c>
      <c r="AI1105">
        <v>7.13</v>
      </c>
      <c r="AJ1105">
        <v>1</v>
      </c>
      <c r="AK1105">
        <v>1</v>
      </c>
      <c r="AL1105">
        <v>1</v>
      </c>
      <c r="AN1105">
        <v>0</v>
      </c>
      <c r="AO1105">
        <v>1</v>
      </c>
      <c r="AP1105">
        <v>0</v>
      </c>
      <c r="AQ1105">
        <v>0</v>
      </c>
      <c r="AR1105">
        <v>0</v>
      </c>
      <c r="AS1105" t="s">
        <v>6</v>
      </c>
      <c r="AT1105">
        <v>0.12</v>
      </c>
      <c r="AU1105" t="s">
        <v>6</v>
      </c>
      <c r="AV1105">
        <v>0</v>
      </c>
      <c r="AW1105">
        <v>2</v>
      </c>
      <c r="AX1105">
        <v>16690678</v>
      </c>
      <c r="AY1105">
        <v>1</v>
      </c>
      <c r="AZ1105">
        <v>0</v>
      </c>
      <c r="BA1105">
        <v>1056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Y1105*Source!I479</f>
        <v>0.12</v>
      </c>
      <c r="CY1105">
        <f>AA1105</f>
        <v>164.63</v>
      </c>
      <c r="CZ1105">
        <f>AE1105</f>
        <v>23.09</v>
      </c>
      <c r="DA1105">
        <f>AI1105</f>
        <v>7.13</v>
      </c>
      <c r="DB1105">
        <v>0</v>
      </c>
    </row>
    <row r="1106" spans="1:106" x14ac:dyDescent="0.2">
      <c r="A1106">
        <f>ROW(Source!A479)</f>
        <v>479</v>
      </c>
      <c r="B1106">
        <v>16688586</v>
      </c>
      <c r="C1106">
        <v>16690661</v>
      </c>
      <c r="D1106">
        <v>15243661</v>
      </c>
      <c r="E1106">
        <v>1</v>
      </c>
      <c r="F1106">
        <v>1</v>
      </c>
      <c r="G1106">
        <v>1</v>
      </c>
      <c r="H1106">
        <v>3</v>
      </c>
      <c r="I1106" t="s">
        <v>757</v>
      </c>
      <c r="J1106" t="s">
        <v>759</v>
      </c>
      <c r="K1106" t="s">
        <v>758</v>
      </c>
      <c r="L1106">
        <v>1035</v>
      </c>
      <c r="N1106">
        <v>1013</v>
      </c>
      <c r="O1106" t="s">
        <v>168</v>
      </c>
      <c r="P1106" t="s">
        <v>168</v>
      </c>
      <c r="Q1106">
        <v>1</v>
      </c>
      <c r="W1106">
        <v>0</v>
      </c>
      <c r="X1106">
        <v>1043544076</v>
      </c>
      <c r="Y1106">
        <v>1</v>
      </c>
      <c r="AA1106">
        <v>10798.88</v>
      </c>
      <c r="AB1106">
        <v>0</v>
      </c>
      <c r="AC1106">
        <v>0</v>
      </c>
      <c r="AD1106">
        <v>0</v>
      </c>
      <c r="AE1106">
        <v>1514.57</v>
      </c>
      <c r="AF1106">
        <v>0</v>
      </c>
      <c r="AG1106">
        <v>0</v>
      </c>
      <c r="AH1106">
        <v>0</v>
      </c>
      <c r="AI1106">
        <v>7.13</v>
      </c>
      <c r="AJ1106">
        <v>1</v>
      </c>
      <c r="AK1106">
        <v>1</v>
      </c>
      <c r="AL1106">
        <v>1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 t="s">
        <v>6</v>
      </c>
      <c r="AT1106">
        <v>1</v>
      </c>
      <c r="AU1106" t="s">
        <v>6</v>
      </c>
      <c r="AV1106">
        <v>0</v>
      </c>
      <c r="AW1106">
        <v>1</v>
      </c>
      <c r="AX1106">
        <v>-1</v>
      </c>
      <c r="AY1106">
        <v>0</v>
      </c>
      <c r="AZ1106">
        <v>0</v>
      </c>
      <c r="BA1106" t="s">
        <v>6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Y1106*Source!I479</f>
        <v>1</v>
      </c>
      <c r="CY1106">
        <f>AA1106</f>
        <v>10798.88</v>
      </c>
      <c r="CZ1106">
        <f>AE1106</f>
        <v>1514.57</v>
      </c>
      <c r="DA1106">
        <f>AI1106</f>
        <v>7.13</v>
      </c>
      <c r="DB1106">
        <v>0</v>
      </c>
    </row>
    <row r="1107" spans="1:106" x14ac:dyDescent="0.2">
      <c r="A1107">
        <f>ROW(Source!A482)</f>
        <v>482</v>
      </c>
      <c r="B1107">
        <v>16688585</v>
      </c>
      <c r="C1107">
        <v>16690682</v>
      </c>
      <c r="D1107">
        <v>15430397</v>
      </c>
      <c r="E1107">
        <v>1</v>
      </c>
      <c r="F1107">
        <v>1</v>
      </c>
      <c r="G1107">
        <v>1</v>
      </c>
      <c r="H1107">
        <v>1</v>
      </c>
      <c r="I1107" t="s">
        <v>1260</v>
      </c>
      <c r="J1107" t="s">
        <v>6</v>
      </c>
      <c r="K1107" t="s">
        <v>1261</v>
      </c>
      <c r="L1107">
        <v>1191</v>
      </c>
      <c r="N1107">
        <v>1013</v>
      </c>
      <c r="O1107" t="s">
        <v>1090</v>
      </c>
      <c r="P1107" t="s">
        <v>1090</v>
      </c>
      <c r="Q1107">
        <v>1</v>
      </c>
      <c r="W1107">
        <v>0</v>
      </c>
      <c r="X1107">
        <v>-1081351934</v>
      </c>
      <c r="Y1107">
        <v>0.6</v>
      </c>
      <c r="AA1107">
        <v>0</v>
      </c>
      <c r="AB1107">
        <v>0</v>
      </c>
      <c r="AC1107">
        <v>0</v>
      </c>
      <c r="AD1107">
        <v>9.4</v>
      </c>
      <c r="AE1107">
        <v>0</v>
      </c>
      <c r="AF1107">
        <v>0</v>
      </c>
      <c r="AG1107">
        <v>0</v>
      </c>
      <c r="AH1107">
        <v>9.4</v>
      </c>
      <c r="AI1107">
        <v>1</v>
      </c>
      <c r="AJ1107">
        <v>1</v>
      </c>
      <c r="AK1107">
        <v>1</v>
      </c>
      <c r="AL1107">
        <v>1</v>
      </c>
      <c r="AN1107">
        <v>0</v>
      </c>
      <c r="AO1107">
        <v>1</v>
      </c>
      <c r="AP1107">
        <v>0</v>
      </c>
      <c r="AQ1107">
        <v>0</v>
      </c>
      <c r="AR1107">
        <v>0</v>
      </c>
      <c r="AS1107" t="s">
        <v>6</v>
      </c>
      <c r="AT1107">
        <v>0.6</v>
      </c>
      <c r="AU1107" t="s">
        <v>6</v>
      </c>
      <c r="AV1107">
        <v>1</v>
      </c>
      <c r="AW1107">
        <v>2</v>
      </c>
      <c r="AX1107">
        <v>16690686</v>
      </c>
      <c r="AY1107">
        <v>1</v>
      </c>
      <c r="AZ1107">
        <v>0</v>
      </c>
      <c r="BA1107">
        <v>1057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Y1107*Source!I482</f>
        <v>0.6</v>
      </c>
      <c r="CY1107">
        <f>AD1107</f>
        <v>9.4</v>
      </c>
      <c r="CZ1107">
        <f>AH1107</f>
        <v>9.4</v>
      </c>
      <c r="DA1107">
        <f>AL1107</f>
        <v>1</v>
      </c>
      <c r="DB1107">
        <v>0</v>
      </c>
    </row>
    <row r="1108" spans="1:106" x14ac:dyDescent="0.2">
      <c r="A1108">
        <f>ROW(Source!A482)</f>
        <v>482</v>
      </c>
      <c r="B1108">
        <v>16688585</v>
      </c>
      <c r="C1108">
        <v>16690682</v>
      </c>
      <c r="D1108">
        <v>15226032</v>
      </c>
      <c r="E1108">
        <v>1</v>
      </c>
      <c r="F1108">
        <v>1</v>
      </c>
      <c r="G1108">
        <v>1</v>
      </c>
      <c r="H1108">
        <v>3</v>
      </c>
      <c r="I1108" t="s">
        <v>1439</v>
      </c>
      <c r="J1108" t="s">
        <v>1440</v>
      </c>
      <c r="K1108" t="s">
        <v>1441</v>
      </c>
      <c r="L1108">
        <v>1348</v>
      </c>
      <c r="N1108">
        <v>1009</v>
      </c>
      <c r="O1108" t="s">
        <v>86</v>
      </c>
      <c r="P1108" t="s">
        <v>86</v>
      </c>
      <c r="Q1108">
        <v>1000</v>
      </c>
      <c r="W1108">
        <v>0</v>
      </c>
      <c r="X1108">
        <v>1901666399</v>
      </c>
      <c r="Y1108">
        <v>6.0000000000000002E-5</v>
      </c>
      <c r="AA1108">
        <v>14969.51</v>
      </c>
      <c r="AB1108">
        <v>0</v>
      </c>
      <c r="AC1108">
        <v>0</v>
      </c>
      <c r="AD1108">
        <v>0</v>
      </c>
      <c r="AE1108">
        <v>14969.51</v>
      </c>
      <c r="AF1108">
        <v>0</v>
      </c>
      <c r="AG1108">
        <v>0</v>
      </c>
      <c r="AH1108">
        <v>0</v>
      </c>
      <c r="AI1108">
        <v>1</v>
      </c>
      <c r="AJ1108">
        <v>1</v>
      </c>
      <c r="AK1108">
        <v>1</v>
      </c>
      <c r="AL1108">
        <v>1</v>
      </c>
      <c r="AN1108">
        <v>0</v>
      </c>
      <c r="AO1108">
        <v>1</v>
      </c>
      <c r="AP1108">
        <v>0</v>
      </c>
      <c r="AQ1108">
        <v>0</v>
      </c>
      <c r="AR1108">
        <v>0</v>
      </c>
      <c r="AS1108" t="s">
        <v>6</v>
      </c>
      <c r="AT1108">
        <v>6.0000000000000002E-5</v>
      </c>
      <c r="AU1108" t="s">
        <v>6</v>
      </c>
      <c r="AV1108">
        <v>0</v>
      </c>
      <c r="AW1108">
        <v>2</v>
      </c>
      <c r="AX1108">
        <v>16690687</v>
      </c>
      <c r="AY1108">
        <v>1</v>
      </c>
      <c r="AZ1108">
        <v>0</v>
      </c>
      <c r="BA1108">
        <v>1058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Y1108*Source!I482</f>
        <v>6.0000000000000002E-5</v>
      </c>
      <c r="CY1108">
        <f>AA1108</f>
        <v>14969.51</v>
      </c>
      <c r="CZ1108">
        <f>AE1108</f>
        <v>14969.51</v>
      </c>
      <c r="DA1108">
        <f>AI1108</f>
        <v>1</v>
      </c>
      <c r="DB1108">
        <v>0</v>
      </c>
    </row>
    <row r="1109" spans="1:106" x14ac:dyDescent="0.2">
      <c r="A1109">
        <f>ROW(Source!A482)</f>
        <v>482</v>
      </c>
      <c r="B1109">
        <v>16688585</v>
      </c>
      <c r="C1109">
        <v>16690682</v>
      </c>
      <c r="D1109">
        <v>15240275</v>
      </c>
      <c r="E1109">
        <v>1</v>
      </c>
      <c r="F1109">
        <v>1</v>
      </c>
      <c r="G1109">
        <v>1</v>
      </c>
      <c r="H1109">
        <v>3</v>
      </c>
      <c r="I1109" t="s">
        <v>765</v>
      </c>
      <c r="J1109" t="s">
        <v>767</v>
      </c>
      <c r="K1109" t="s">
        <v>766</v>
      </c>
      <c r="L1109">
        <v>1354</v>
      </c>
      <c r="N1109">
        <v>1010</v>
      </c>
      <c r="O1109" t="s">
        <v>268</v>
      </c>
      <c r="P1109" t="s">
        <v>268</v>
      </c>
      <c r="Q1109">
        <v>1</v>
      </c>
      <c r="W1109">
        <v>0</v>
      </c>
      <c r="X1109">
        <v>1966562421</v>
      </c>
      <c r="Y1109">
        <v>1</v>
      </c>
      <c r="AA1109">
        <v>362.89</v>
      </c>
      <c r="AB1109">
        <v>0</v>
      </c>
      <c r="AC1109">
        <v>0</v>
      </c>
      <c r="AD1109">
        <v>0</v>
      </c>
      <c r="AE1109">
        <v>362.89</v>
      </c>
      <c r="AF1109">
        <v>0</v>
      </c>
      <c r="AG1109">
        <v>0</v>
      </c>
      <c r="AH1109">
        <v>0</v>
      </c>
      <c r="AI1109">
        <v>1</v>
      </c>
      <c r="AJ1109">
        <v>1</v>
      </c>
      <c r="AK1109">
        <v>1</v>
      </c>
      <c r="AL1109">
        <v>1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 t="s">
        <v>6</v>
      </c>
      <c r="AT1109">
        <v>1</v>
      </c>
      <c r="AU1109" t="s">
        <v>6</v>
      </c>
      <c r="AV1109">
        <v>0</v>
      </c>
      <c r="AW1109">
        <v>1</v>
      </c>
      <c r="AX1109">
        <v>-1</v>
      </c>
      <c r="AY1109">
        <v>0</v>
      </c>
      <c r="AZ1109">
        <v>0</v>
      </c>
      <c r="BA1109" t="s">
        <v>6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Y1109*Source!I482</f>
        <v>1</v>
      </c>
      <c r="CY1109">
        <f>AA1109</f>
        <v>362.89</v>
      </c>
      <c r="CZ1109">
        <f>AE1109</f>
        <v>362.89</v>
      </c>
      <c r="DA1109">
        <f>AI1109</f>
        <v>1</v>
      </c>
      <c r="DB1109">
        <v>0</v>
      </c>
    </row>
    <row r="1110" spans="1:106" x14ac:dyDescent="0.2">
      <c r="A1110">
        <f>ROW(Source!A482)</f>
        <v>482</v>
      </c>
      <c r="B1110">
        <v>16688585</v>
      </c>
      <c r="C1110">
        <v>16690682</v>
      </c>
      <c r="D1110">
        <v>15164559</v>
      </c>
      <c r="E1110">
        <v>17</v>
      </c>
      <c r="F1110">
        <v>1</v>
      </c>
      <c r="G1110">
        <v>1</v>
      </c>
      <c r="H1110">
        <v>3</v>
      </c>
      <c r="I1110" t="s">
        <v>1299</v>
      </c>
      <c r="J1110" t="s">
        <v>6</v>
      </c>
      <c r="K1110" t="s">
        <v>1300</v>
      </c>
      <c r="L1110">
        <v>1374</v>
      </c>
      <c r="N1110">
        <v>1013</v>
      </c>
      <c r="O1110" t="s">
        <v>1301</v>
      </c>
      <c r="P1110" t="s">
        <v>1301</v>
      </c>
      <c r="Q1110">
        <v>1</v>
      </c>
      <c r="W1110">
        <v>0</v>
      </c>
      <c r="X1110">
        <v>-1731369543</v>
      </c>
      <c r="Y1110">
        <v>0.11</v>
      </c>
      <c r="AA1110">
        <v>1</v>
      </c>
      <c r="AB1110">
        <v>0</v>
      </c>
      <c r="AC1110">
        <v>0</v>
      </c>
      <c r="AD1110">
        <v>0</v>
      </c>
      <c r="AE1110">
        <v>1</v>
      </c>
      <c r="AF1110">
        <v>0</v>
      </c>
      <c r="AG1110">
        <v>0</v>
      </c>
      <c r="AH1110">
        <v>0</v>
      </c>
      <c r="AI1110">
        <v>1</v>
      </c>
      <c r="AJ1110">
        <v>1</v>
      </c>
      <c r="AK1110">
        <v>1</v>
      </c>
      <c r="AL1110">
        <v>1</v>
      </c>
      <c r="AN1110">
        <v>0</v>
      </c>
      <c r="AO1110">
        <v>1</v>
      </c>
      <c r="AP1110">
        <v>0</v>
      </c>
      <c r="AQ1110">
        <v>0</v>
      </c>
      <c r="AR1110">
        <v>0</v>
      </c>
      <c r="AS1110" t="s">
        <v>6</v>
      </c>
      <c r="AT1110">
        <v>0.11</v>
      </c>
      <c r="AU1110" t="s">
        <v>6</v>
      </c>
      <c r="AV1110">
        <v>0</v>
      </c>
      <c r="AW1110">
        <v>2</v>
      </c>
      <c r="AX1110">
        <v>16690688</v>
      </c>
      <c r="AY1110">
        <v>1</v>
      </c>
      <c r="AZ1110">
        <v>0</v>
      </c>
      <c r="BA1110">
        <v>1059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Y1110*Source!I482</f>
        <v>0.11</v>
      </c>
      <c r="CY1110">
        <f>AA1110</f>
        <v>1</v>
      </c>
      <c r="CZ1110">
        <f>AE1110</f>
        <v>1</v>
      </c>
      <c r="DA1110">
        <f>AI1110</f>
        <v>1</v>
      </c>
      <c r="DB1110">
        <v>0</v>
      </c>
    </row>
    <row r="1111" spans="1:106" x14ac:dyDescent="0.2">
      <c r="A1111">
        <f>ROW(Source!A483)</f>
        <v>483</v>
      </c>
      <c r="B1111">
        <v>16688586</v>
      </c>
      <c r="C1111">
        <v>16690682</v>
      </c>
      <c r="D1111">
        <v>15430397</v>
      </c>
      <c r="E1111">
        <v>1</v>
      </c>
      <c r="F1111">
        <v>1</v>
      </c>
      <c r="G1111">
        <v>1</v>
      </c>
      <c r="H1111">
        <v>1</v>
      </c>
      <c r="I1111" t="s">
        <v>1260</v>
      </c>
      <c r="J1111" t="s">
        <v>6</v>
      </c>
      <c r="K1111" t="s">
        <v>1261</v>
      </c>
      <c r="L1111">
        <v>1191</v>
      </c>
      <c r="N1111">
        <v>1013</v>
      </c>
      <c r="O1111" t="s">
        <v>1090</v>
      </c>
      <c r="P1111" t="s">
        <v>1090</v>
      </c>
      <c r="Q1111">
        <v>1</v>
      </c>
      <c r="W1111">
        <v>0</v>
      </c>
      <c r="X1111">
        <v>-1081351934</v>
      </c>
      <c r="Y1111">
        <v>0.6</v>
      </c>
      <c r="AA1111">
        <v>0</v>
      </c>
      <c r="AB1111">
        <v>0</v>
      </c>
      <c r="AC1111">
        <v>0</v>
      </c>
      <c r="AD1111">
        <v>67.02</v>
      </c>
      <c r="AE1111">
        <v>0</v>
      </c>
      <c r="AF1111">
        <v>0</v>
      </c>
      <c r="AG1111">
        <v>0</v>
      </c>
      <c r="AH1111">
        <v>9.4</v>
      </c>
      <c r="AI1111">
        <v>1</v>
      </c>
      <c r="AJ1111">
        <v>1</v>
      </c>
      <c r="AK1111">
        <v>1</v>
      </c>
      <c r="AL1111">
        <v>7.13</v>
      </c>
      <c r="AN1111">
        <v>0</v>
      </c>
      <c r="AO1111">
        <v>1</v>
      </c>
      <c r="AP1111">
        <v>0</v>
      </c>
      <c r="AQ1111">
        <v>0</v>
      </c>
      <c r="AR1111">
        <v>0</v>
      </c>
      <c r="AS1111" t="s">
        <v>6</v>
      </c>
      <c r="AT1111">
        <v>0.6</v>
      </c>
      <c r="AU1111" t="s">
        <v>6</v>
      </c>
      <c r="AV1111">
        <v>1</v>
      </c>
      <c r="AW1111">
        <v>2</v>
      </c>
      <c r="AX1111">
        <v>16690686</v>
      </c>
      <c r="AY1111">
        <v>1</v>
      </c>
      <c r="AZ1111">
        <v>0</v>
      </c>
      <c r="BA1111">
        <v>1060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Y1111*Source!I483</f>
        <v>0.6</v>
      </c>
      <c r="CY1111">
        <f>AD1111</f>
        <v>67.02</v>
      </c>
      <c r="CZ1111">
        <f>AH1111</f>
        <v>9.4</v>
      </c>
      <c r="DA1111">
        <f>AL1111</f>
        <v>7.13</v>
      </c>
      <c r="DB1111">
        <v>0</v>
      </c>
    </row>
    <row r="1112" spans="1:106" x14ac:dyDescent="0.2">
      <c r="A1112">
        <f>ROW(Source!A483)</f>
        <v>483</v>
      </c>
      <c r="B1112">
        <v>16688586</v>
      </c>
      <c r="C1112">
        <v>16690682</v>
      </c>
      <c r="D1112">
        <v>15226032</v>
      </c>
      <c r="E1112">
        <v>1</v>
      </c>
      <c r="F1112">
        <v>1</v>
      </c>
      <c r="G1112">
        <v>1</v>
      </c>
      <c r="H1112">
        <v>3</v>
      </c>
      <c r="I1112" t="s">
        <v>1439</v>
      </c>
      <c r="J1112" t="s">
        <v>1440</v>
      </c>
      <c r="K1112" t="s">
        <v>1441</v>
      </c>
      <c r="L1112">
        <v>1348</v>
      </c>
      <c r="N1112">
        <v>1009</v>
      </c>
      <c r="O1112" t="s">
        <v>86</v>
      </c>
      <c r="P1112" t="s">
        <v>86</v>
      </c>
      <c r="Q1112">
        <v>1000</v>
      </c>
      <c r="W1112">
        <v>0</v>
      </c>
      <c r="X1112">
        <v>1901666399</v>
      </c>
      <c r="Y1112">
        <v>6.0000000000000002E-5</v>
      </c>
      <c r="AA1112">
        <v>106732.61</v>
      </c>
      <c r="AB1112">
        <v>0</v>
      </c>
      <c r="AC1112">
        <v>0</v>
      </c>
      <c r="AD1112">
        <v>0</v>
      </c>
      <c r="AE1112">
        <v>14969.51</v>
      </c>
      <c r="AF1112">
        <v>0</v>
      </c>
      <c r="AG1112">
        <v>0</v>
      </c>
      <c r="AH1112">
        <v>0</v>
      </c>
      <c r="AI1112">
        <v>7.13</v>
      </c>
      <c r="AJ1112">
        <v>1</v>
      </c>
      <c r="AK1112">
        <v>1</v>
      </c>
      <c r="AL1112">
        <v>1</v>
      </c>
      <c r="AN1112">
        <v>0</v>
      </c>
      <c r="AO1112">
        <v>1</v>
      </c>
      <c r="AP1112">
        <v>0</v>
      </c>
      <c r="AQ1112">
        <v>0</v>
      </c>
      <c r="AR1112">
        <v>0</v>
      </c>
      <c r="AS1112" t="s">
        <v>6</v>
      </c>
      <c r="AT1112">
        <v>6.0000000000000002E-5</v>
      </c>
      <c r="AU1112" t="s">
        <v>6</v>
      </c>
      <c r="AV1112">
        <v>0</v>
      </c>
      <c r="AW1112">
        <v>2</v>
      </c>
      <c r="AX1112">
        <v>16690687</v>
      </c>
      <c r="AY1112">
        <v>1</v>
      </c>
      <c r="AZ1112">
        <v>0</v>
      </c>
      <c r="BA1112">
        <v>1061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Y1112*Source!I483</f>
        <v>6.0000000000000002E-5</v>
      </c>
      <c r="CY1112">
        <f>AA1112</f>
        <v>106732.61</v>
      </c>
      <c r="CZ1112">
        <f>AE1112</f>
        <v>14969.51</v>
      </c>
      <c r="DA1112">
        <f>AI1112</f>
        <v>7.13</v>
      </c>
      <c r="DB1112">
        <v>0</v>
      </c>
    </row>
    <row r="1113" spans="1:106" x14ac:dyDescent="0.2">
      <c r="A1113">
        <f>ROW(Source!A483)</f>
        <v>483</v>
      </c>
      <c r="B1113">
        <v>16688586</v>
      </c>
      <c r="C1113">
        <v>16690682</v>
      </c>
      <c r="D1113">
        <v>15240275</v>
      </c>
      <c r="E1113">
        <v>1</v>
      </c>
      <c r="F1113">
        <v>1</v>
      </c>
      <c r="G1113">
        <v>1</v>
      </c>
      <c r="H1113">
        <v>3</v>
      </c>
      <c r="I1113" t="s">
        <v>765</v>
      </c>
      <c r="J1113" t="s">
        <v>767</v>
      </c>
      <c r="K1113" t="s">
        <v>766</v>
      </c>
      <c r="L1113">
        <v>1354</v>
      </c>
      <c r="N1113">
        <v>1010</v>
      </c>
      <c r="O1113" t="s">
        <v>268</v>
      </c>
      <c r="P1113" t="s">
        <v>268</v>
      </c>
      <c r="Q1113">
        <v>1</v>
      </c>
      <c r="W1113">
        <v>0</v>
      </c>
      <c r="X1113">
        <v>1966562421</v>
      </c>
      <c r="Y1113">
        <v>1</v>
      </c>
      <c r="AA1113">
        <v>2587.41</v>
      </c>
      <c r="AB1113">
        <v>0</v>
      </c>
      <c r="AC1113">
        <v>0</v>
      </c>
      <c r="AD1113">
        <v>0</v>
      </c>
      <c r="AE1113">
        <v>362.89</v>
      </c>
      <c r="AF1113">
        <v>0</v>
      </c>
      <c r="AG1113">
        <v>0</v>
      </c>
      <c r="AH1113">
        <v>0</v>
      </c>
      <c r="AI1113">
        <v>7.13</v>
      </c>
      <c r="AJ1113">
        <v>1</v>
      </c>
      <c r="AK1113">
        <v>1</v>
      </c>
      <c r="AL1113">
        <v>1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 t="s">
        <v>6</v>
      </c>
      <c r="AT1113">
        <v>1</v>
      </c>
      <c r="AU1113" t="s">
        <v>6</v>
      </c>
      <c r="AV1113">
        <v>0</v>
      </c>
      <c r="AW1113">
        <v>1</v>
      </c>
      <c r="AX1113">
        <v>-1</v>
      </c>
      <c r="AY1113">
        <v>0</v>
      </c>
      <c r="AZ1113">
        <v>0</v>
      </c>
      <c r="BA1113" t="s">
        <v>6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CX1113">
        <f>Y1113*Source!I483</f>
        <v>1</v>
      </c>
      <c r="CY1113">
        <f>AA1113</f>
        <v>2587.41</v>
      </c>
      <c r="CZ1113">
        <f>AE1113</f>
        <v>362.89</v>
      </c>
      <c r="DA1113">
        <f>AI1113</f>
        <v>7.13</v>
      </c>
      <c r="DB1113">
        <v>0</v>
      </c>
    </row>
    <row r="1114" spans="1:106" x14ac:dyDescent="0.2">
      <c r="A1114">
        <f>ROW(Source!A483)</f>
        <v>483</v>
      </c>
      <c r="B1114">
        <v>16688586</v>
      </c>
      <c r="C1114">
        <v>16690682</v>
      </c>
      <c r="D1114">
        <v>15164559</v>
      </c>
      <c r="E1114">
        <v>17</v>
      </c>
      <c r="F1114">
        <v>1</v>
      </c>
      <c r="G1114">
        <v>1</v>
      </c>
      <c r="H1114">
        <v>3</v>
      </c>
      <c r="I1114" t="s">
        <v>1299</v>
      </c>
      <c r="J1114" t="s">
        <v>6</v>
      </c>
      <c r="K1114" t="s">
        <v>1300</v>
      </c>
      <c r="L1114">
        <v>1374</v>
      </c>
      <c r="N1114">
        <v>1013</v>
      </c>
      <c r="O1114" t="s">
        <v>1301</v>
      </c>
      <c r="P1114" t="s">
        <v>1301</v>
      </c>
      <c r="Q1114">
        <v>1</v>
      </c>
      <c r="W1114">
        <v>0</v>
      </c>
      <c r="X1114">
        <v>-1731369543</v>
      </c>
      <c r="Y1114">
        <v>0.11</v>
      </c>
      <c r="AA1114">
        <v>1</v>
      </c>
      <c r="AB1114">
        <v>0</v>
      </c>
      <c r="AC1114">
        <v>0</v>
      </c>
      <c r="AD1114">
        <v>0</v>
      </c>
      <c r="AE1114">
        <v>1</v>
      </c>
      <c r="AF1114">
        <v>0</v>
      </c>
      <c r="AG1114">
        <v>0</v>
      </c>
      <c r="AH1114">
        <v>0</v>
      </c>
      <c r="AI1114">
        <v>1</v>
      </c>
      <c r="AJ1114">
        <v>1</v>
      </c>
      <c r="AK1114">
        <v>1</v>
      </c>
      <c r="AL1114">
        <v>1</v>
      </c>
      <c r="AN1114">
        <v>0</v>
      </c>
      <c r="AO1114">
        <v>1</v>
      </c>
      <c r="AP1114">
        <v>0</v>
      </c>
      <c r="AQ1114">
        <v>0</v>
      </c>
      <c r="AR1114">
        <v>0</v>
      </c>
      <c r="AS1114" t="s">
        <v>6</v>
      </c>
      <c r="AT1114">
        <v>0.11</v>
      </c>
      <c r="AU1114" t="s">
        <v>6</v>
      </c>
      <c r="AV1114">
        <v>0</v>
      </c>
      <c r="AW1114">
        <v>2</v>
      </c>
      <c r="AX1114">
        <v>16690688</v>
      </c>
      <c r="AY1114">
        <v>1</v>
      </c>
      <c r="AZ1114">
        <v>0</v>
      </c>
      <c r="BA1114">
        <v>1062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CX1114">
        <f>Y1114*Source!I483</f>
        <v>0.11</v>
      </c>
      <c r="CY1114">
        <f>AA1114</f>
        <v>1</v>
      </c>
      <c r="CZ1114">
        <f>AE1114</f>
        <v>1</v>
      </c>
      <c r="DA1114">
        <f>AI1114</f>
        <v>1</v>
      </c>
      <c r="DB1114">
        <v>0</v>
      </c>
    </row>
    <row r="1115" spans="1:106" x14ac:dyDescent="0.2">
      <c r="A1115">
        <f>ROW(Source!A486)</f>
        <v>486</v>
      </c>
      <c r="B1115">
        <v>16688585</v>
      </c>
      <c r="C1115">
        <v>16690691</v>
      </c>
      <c r="D1115">
        <v>15478831</v>
      </c>
      <c r="E1115">
        <v>1</v>
      </c>
      <c r="F1115">
        <v>1</v>
      </c>
      <c r="G1115">
        <v>1</v>
      </c>
      <c r="H1115">
        <v>1</v>
      </c>
      <c r="I1115" t="s">
        <v>1442</v>
      </c>
      <c r="J1115" t="s">
        <v>6</v>
      </c>
      <c r="K1115" t="s">
        <v>1443</v>
      </c>
      <c r="L1115">
        <v>1191</v>
      </c>
      <c r="N1115">
        <v>1013</v>
      </c>
      <c r="O1115" t="s">
        <v>1090</v>
      </c>
      <c r="P1115" t="s">
        <v>1090</v>
      </c>
      <c r="Q1115">
        <v>1</v>
      </c>
      <c r="W1115">
        <v>0</v>
      </c>
      <c r="X1115">
        <v>-1658069037</v>
      </c>
      <c r="Y1115">
        <v>5.761499999999999</v>
      </c>
      <c r="AA1115">
        <v>0</v>
      </c>
      <c r="AB1115">
        <v>0</v>
      </c>
      <c r="AC1115">
        <v>0</v>
      </c>
      <c r="AD1115">
        <v>11.64</v>
      </c>
      <c r="AE1115">
        <v>0</v>
      </c>
      <c r="AF1115">
        <v>0</v>
      </c>
      <c r="AG1115">
        <v>0</v>
      </c>
      <c r="AH1115">
        <v>11.64</v>
      </c>
      <c r="AI1115">
        <v>1</v>
      </c>
      <c r="AJ1115">
        <v>1</v>
      </c>
      <c r="AK1115">
        <v>1</v>
      </c>
      <c r="AL1115">
        <v>1</v>
      </c>
      <c r="AN1115">
        <v>0</v>
      </c>
      <c r="AO1115">
        <v>1</v>
      </c>
      <c r="AP1115">
        <v>1</v>
      </c>
      <c r="AQ1115">
        <v>0</v>
      </c>
      <c r="AR1115">
        <v>0</v>
      </c>
      <c r="AS1115" t="s">
        <v>6</v>
      </c>
      <c r="AT1115">
        <v>5.01</v>
      </c>
      <c r="AU1115" t="s">
        <v>97</v>
      </c>
      <c r="AV1115">
        <v>1</v>
      </c>
      <c r="AW1115">
        <v>2</v>
      </c>
      <c r="AX1115">
        <v>16690698</v>
      </c>
      <c r="AY1115">
        <v>1</v>
      </c>
      <c r="AZ1115">
        <v>0</v>
      </c>
      <c r="BA1115">
        <v>1063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CX1115">
        <f>Y1115*Source!I486</f>
        <v>2.3045999999999998</v>
      </c>
      <c r="CY1115">
        <f>AD1115</f>
        <v>11.64</v>
      </c>
      <c r="CZ1115">
        <f>AH1115</f>
        <v>11.64</v>
      </c>
      <c r="DA1115">
        <f>AL1115</f>
        <v>1</v>
      </c>
      <c r="DB1115">
        <v>0</v>
      </c>
    </row>
    <row r="1116" spans="1:106" x14ac:dyDescent="0.2">
      <c r="A1116">
        <f>ROW(Source!A486)</f>
        <v>486</v>
      </c>
      <c r="B1116">
        <v>16688585</v>
      </c>
      <c r="C1116">
        <v>16690691</v>
      </c>
      <c r="D1116">
        <v>15248793</v>
      </c>
      <c r="E1116">
        <v>1</v>
      </c>
      <c r="F1116">
        <v>1</v>
      </c>
      <c r="G1116">
        <v>1</v>
      </c>
      <c r="H1116">
        <v>2</v>
      </c>
      <c r="I1116" t="s">
        <v>1402</v>
      </c>
      <c r="J1116" t="s">
        <v>1403</v>
      </c>
      <c r="K1116" t="s">
        <v>1404</v>
      </c>
      <c r="L1116">
        <v>1368</v>
      </c>
      <c r="N1116">
        <v>1011</v>
      </c>
      <c r="O1116" t="s">
        <v>1096</v>
      </c>
      <c r="P1116" t="s">
        <v>1096</v>
      </c>
      <c r="Q1116">
        <v>1</v>
      </c>
      <c r="W1116">
        <v>0</v>
      </c>
      <c r="X1116">
        <v>-1347092713</v>
      </c>
      <c r="Y1116">
        <v>1.875</v>
      </c>
      <c r="AA1116">
        <v>0</v>
      </c>
      <c r="AB1116">
        <v>29.67</v>
      </c>
      <c r="AC1116">
        <v>0</v>
      </c>
      <c r="AD1116">
        <v>0</v>
      </c>
      <c r="AE1116">
        <v>0</v>
      </c>
      <c r="AF1116">
        <v>29.67</v>
      </c>
      <c r="AG1116">
        <v>0</v>
      </c>
      <c r="AH1116">
        <v>0</v>
      </c>
      <c r="AI1116">
        <v>1</v>
      </c>
      <c r="AJ1116">
        <v>1</v>
      </c>
      <c r="AK1116">
        <v>1</v>
      </c>
      <c r="AL1116">
        <v>1</v>
      </c>
      <c r="AN1116">
        <v>0</v>
      </c>
      <c r="AO1116">
        <v>1</v>
      </c>
      <c r="AP1116">
        <v>1</v>
      </c>
      <c r="AQ1116">
        <v>0</v>
      </c>
      <c r="AR1116">
        <v>0</v>
      </c>
      <c r="AS1116" t="s">
        <v>6</v>
      </c>
      <c r="AT1116">
        <v>1.5</v>
      </c>
      <c r="AU1116" t="s">
        <v>96</v>
      </c>
      <c r="AV1116">
        <v>0</v>
      </c>
      <c r="AW1116">
        <v>2</v>
      </c>
      <c r="AX1116">
        <v>16690699</v>
      </c>
      <c r="AY1116">
        <v>1</v>
      </c>
      <c r="AZ1116">
        <v>0</v>
      </c>
      <c r="BA1116">
        <v>1064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CX1116">
        <f>Y1116*Source!I486</f>
        <v>0.75</v>
      </c>
      <c r="CY1116">
        <f>AB1116</f>
        <v>29.67</v>
      </c>
      <c r="CZ1116">
        <f>AF1116</f>
        <v>29.67</v>
      </c>
      <c r="DA1116">
        <f>AJ1116</f>
        <v>1</v>
      </c>
      <c r="DB1116">
        <v>0</v>
      </c>
    </row>
    <row r="1117" spans="1:106" x14ac:dyDescent="0.2">
      <c r="A1117">
        <f>ROW(Source!A486)</f>
        <v>486</v>
      </c>
      <c r="B1117">
        <v>16688585</v>
      </c>
      <c r="C1117">
        <v>16690691</v>
      </c>
      <c r="D1117">
        <v>15167286</v>
      </c>
      <c r="E1117">
        <v>1</v>
      </c>
      <c r="F1117">
        <v>1</v>
      </c>
      <c r="G1117">
        <v>1</v>
      </c>
      <c r="H1117">
        <v>3</v>
      </c>
      <c r="I1117" t="s">
        <v>1184</v>
      </c>
      <c r="J1117" t="s">
        <v>1185</v>
      </c>
      <c r="K1117" t="s">
        <v>1186</v>
      </c>
      <c r="L1117">
        <v>1339</v>
      </c>
      <c r="N1117">
        <v>1007</v>
      </c>
      <c r="O1117" t="s">
        <v>199</v>
      </c>
      <c r="P1117" t="s">
        <v>199</v>
      </c>
      <c r="Q1117">
        <v>1</v>
      </c>
      <c r="W1117">
        <v>0</v>
      </c>
      <c r="X1117">
        <v>-1660354250</v>
      </c>
      <c r="Y1117">
        <v>1</v>
      </c>
      <c r="AA1117">
        <v>2.44</v>
      </c>
      <c r="AB1117">
        <v>0</v>
      </c>
      <c r="AC1117">
        <v>0</v>
      </c>
      <c r="AD1117">
        <v>0</v>
      </c>
      <c r="AE1117">
        <v>2.44</v>
      </c>
      <c r="AF1117">
        <v>0</v>
      </c>
      <c r="AG1117">
        <v>0</v>
      </c>
      <c r="AH1117">
        <v>0</v>
      </c>
      <c r="AI1117">
        <v>1</v>
      </c>
      <c r="AJ1117">
        <v>1</v>
      </c>
      <c r="AK1117">
        <v>1</v>
      </c>
      <c r="AL1117">
        <v>1</v>
      </c>
      <c r="AN1117">
        <v>0</v>
      </c>
      <c r="AO1117">
        <v>1</v>
      </c>
      <c r="AP1117">
        <v>0</v>
      </c>
      <c r="AQ1117">
        <v>0</v>
      </c>
      <c r="AR1117">
        <v>0</v>
      </c>
      <c r="AS1117" t="s">
        <v>6</v>
      </c>
      <c r="AT1117">
        <v>1</v>
      </c>
      <c r="AU1117" t="s">
        <v>6</v>
      </c>
      <c r="AV1117">
        <v>0</v>
      </c>
      <c r="AW1117">
        <v>2</v>
      </c>
      <c r="AX1117">
        <v>16690700</v>
      </c>
      <c r="AY1117">
        <v>1</v>
      </c>
      <c r="AZ1117">
        <v>0</v>
      </c>
      <c r="BA1117">
        <v>1065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CX1117">
        <f>Y1117*Source!I486</f>
        <v>0.4</v>
      </c>
      <c r="CY1117">
        <f>AA1117</f>
        <v>2.44</v>
      </c>
      <c r="CZ1117">
        <f>AE1117</f>
        <v>2.44</v>
      </c>
      <c r="DA1117">
        <f>AI1117</f>
        <v>1</v>
      </c>
      <c r="DB1117">
        <v>0</v>
      </c>
    </row>
    <row r="1118" spans="1:106" x14ac:dyDescent="0.2">
      <c r="A1118">
        <f>ROW(Source!A486)</f>
        <v>486</v>
      </c>
      <c r="B1118">
        <v>16688585</v>
      </c>
      <c r="C1118">
        <v>16690691</v>
      </c>
      <c r="D1118">
        <v>15167963</v>
      </c>
      <c r="E1118">
        <v>1</v>
      </c>
      <c r="F1118">
        <v>1</v>
      </c>
      <c r="G1118">
        <v>1</v>
      </c>
      <c r="H1118">
        <v>3</v>
      </c>
      <c r="I1118" t="s">
        <v>1387</v>
      </c>
      <c r="J1118" t="s">
        <v>1388</v>
      </c>
      <c r="K1118" t="s">
        <v>1389</v>
      </c>
      <c r="L1118">
        <v>1346</v>
      </c>
      <c r="N1118">
        <v>1009</v>
      </c>
      <c r="O1118" t="s">
        <v>90</v>
      </c>
      <c r="P1118" t="s">
        <v>90</v>
      </c>
      <c r="Q1118">
        <v>1</v>
      </c>
      <c r="W1118">
        <v>0</v>
      </c>
      <c r="X1118">
        <v>-490687590</v>
      </c>
      <c r="Y1118">
        <v>0.02</v>
      </c>
      <c r="AA1118">
        <v>37.29</v>
      </c>
      <c r="AB1118">
        <v>0</v>
      </c>
      <c r="AC1118">
        <v>0</v>
      </c>
      <c r="AD1118">
        <v>0</v>
      </c>
      <c r="AE1118">
        <v>37.29</v>
      </c>
      <c r="AF1118">
        <v>0</v>
      </c>
      <c r="AG1118">
        <v>0</v>
      </c>
      <c r="AH1118">
        <v>0</v>
      </c>
      <c r="AI1118">
        <v>1</v>
      </c>
      <c r="AJ1118">
        <v>1</v>
      </c>
      <c r="AK1118">
        <v>1</v>
      </c>
      <c r="AL1118">
        <v>1</v>
      </c>
      <c r="AN1118">
        <v>0</v>
      </c>
      <c r="AO1118">
        <v>1</v>
      </c>
      <c r="AP1118">
        <v>0</v>
      </c>
      <c r="AQ1118">
        <v>0</v>
      </c>
      <c r="AR1118">
        <v>0</v>
      </c>
      <c r="AS1118" t="s">
        <v>6</v>
      </c>
      <c r="AT1118">
        <v>0.02</v>
      </c>
      <c r="AU1118" t="s">
        <v>6</v>
      </c>
      <c r="AV1118">
        <v>0</v>
      </c>
      <c r="AW1118">
        <v>2</v>
      </c>
      <c r="AX1118">
        <v>16690701</v>
      </c>
      <c r="AY1118">
        <v>1</v>
      </c>
      <c r="AZ1118">
        <v>0</v>
      </c>
      <c r="BA1118">
        <v>1066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CX1118">
        <f>Y1118*Source!I486</f>
        <v>8.0000000000000002E-3</v>
      </c>
      <c r="CY1118">
        <f>AA1118</f>
        <v>37.29</v>
      </c>
      <c r="CZ1118">
        <f>AE1118</f>
        <v>37.29</v>
      </c>
      <c r="DA1118">
        <f>AI1118</f>
        <v>1</v>
      </c>
      <c r="DB1118">
        <v>0</v>
      </c>
    </row>
    <row r="1119" spans="1:106" x14ac:dyDescent="0.2">
      <c r="A1119">
        <f>ROW(Source!A486)</f>
        <v>486</v>
      </c>
      <c r="B1119">
        <v>16688585</v>
      </c>
      <c r="C1119">
        <v>16690691</v>
      </c>
      <c r="D1119">
        <v>15203740</v>
      </c>
      <c r="E1119">
        <v>1</v>
      </c>
      <c r="F1119">
        <v>1</v>
      </c>
      <c r="G1119">
        <v>1</v>
      </c>
      <c r="H1119">
        <v>3</v>
      </c>
      <c r="I1119" t="s">
        <v>1396</v>
      </c>
      <c r="J1119" t="s">
        <v>1397</v>
      </c>
      <c r="K1119" t="s">
        <v>1398</v>
      </c>
      <c r="L1119">
        <v>1348</v>
      </c>
      <c r="N1119">
        <v>1009</v>
      </c>
      <c r="O1119" t="s">
        <v>86</v>
      </c>
      <c r="P1119" t="s">
        <v>86</v>
      </c>
      <c r="Q1119">
        <v>1000</v>
      </c>
      <c r="W1119">
        <v>0</v>
      </c>
      <c r="X1119">
        <v>570223526</v>
      </c>
      <c r="Y1119">
        <v>5.0000000000000002E-5</v>
      </c>
      <c r="AA1119">
        <v>15119</v>
      </c>
      <c r="AB1119">
        <v>0</v>
      </c>
      <c r="AC1119">
        <v>0</v>
      </c>
      <c r="AD1119">
        <v>0</v>
      </c>
      <c r="AE1119">
        <v>15119</v>
      </c>
      <c r="AF1119">
        <v>0</v>
      </c>
      <c r="AG1119">
        <v>0</v>
      </c>
      <c r="AH1119">
        <v>0</v>
      </c>
      <c r="AI1119">
        <v>1</v>
      </c>
      <c r="AJ1119">
        <v>1</v>
      </c>
      <c r="AK1119">
        <v>1</v>
      </c>
      <c r="AL1119">
        <v>1</v>
      </c>
      <c r="AN1119">
        <v>0</v>
      </c>
      <c r="AO1119">
        <v>1</v>
      </c>
      <c r="AP1119">
        <v>0</v>
      </c>
      <c r="AQ1119">
        <v>0</v>
      </c>
      <c r="AR1119">
        <v>0</v>
      </c>
      <c r="AS1119" t="s">
        <v>6</v>
      </c>
      <c r="AT1119">
        <v>5.0000000000000002E-5</v>
      </c>
      <c r="AU1119" t="s">
        <v>6</v>
      </c>
      <c r="AV1119">
        <v>0</v>
      </c>
      <c r="AW1119">
        <v>2</v>
      </c>
      <c r="AX1119">
        <v>16690702</v>
      </c>
      <c r="AY1119">
        <v>1</v>
      </c>
      <c r="AZ1119">
        <v>0</v>
      </c>
      <c r="BA1119">
        <v>1067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CX1119">
        <f>Y1119*Source!I486</f>
        <v>2.0000000000000002E-5</v>
      </c>
      <c r="CY1119">
        <f>AA1119</f>
        <v>15119</v>
      </c>
      <c r="CZ1119">
        <f>AE1119</f>
        <v>15119</v>
      </c>
      <c r="DA1119">
        <f>AI1119</f>
        <v>1</v>
      </c>
      <c r="DB1119">
        <v>0</v>
      </c>
    </row>
    <row r="1120" spans="1:106" x14ac:dyDescent="0.2">
      <c r="A1120">
        <f>ROW(Source!A486)</f>
        <v>486</v>
      </c>
      <c r="B1120">
        <v>16688585</v>
      </c>
      <c r="C1120">
        <v>16690691</v>
      </c>
      <c r="D1120">
        <v>15204468</v>
      </c>
      <c r="E1120">
        <v>1</v>
      </c>
      <c r="F1120">
        <v>1</v>
      </c>
      <c r="G1120">
        <v>1</v>
      </c>
      <c r="H1120">
        <v>3</v>
      </c>
      <c r="I1120" t="s">
        <v>1399</v>
      </c>
      <c r="J1120" t="s">
        <v>1400</v>
      </c>
      <c r="K1120" t="s">
        <v>1401</v>
      </c>
      <c r="L1120">
        <v>1348</v>
      </c>
      <c r="N1120">
        <v>1009</v>
      </c>
      <c r="O1120" t="s">
        <v>86</v>
      </c>
      <c r="P1120" t="s">
        <v>86</v>
      </c>
      <c r="Q1120">
        <v>1000</v>
      </c>
      <c r="W1120">
        <v>0</v>
      </c>
      <c r="X1120">
        <v>-909021926</v>
      </c>
      <c r="Y1120">
        <v>2.0000000000000002E-5</v>
      </c>
      <c r="AA1120">
        <v>16950</v>
      </c>
      <c r="AB1120">
        <v>0</v>
      </c>
      <c r="AC1120">
        <v>0</v>
      </c>
      <c r="AD1120">
        <v>0</v>
      </c>
      <c r="AE1120">
        <v>16950</v>
      </c>
      <c r="AF1120">
        <v>0</v>
      </c>
      <c r="AG1120">
        <v>0</v>
      </c>
      <c r="AH1120">
        <v>0</v>
      </c>
      <c r="AI1120">
        <v>1</v>
      </c>
      <c r="AJ1120">
        <v>1</v>
      </c>
      <c r="AK1120">
        <v>1</v>
      </c>
      <c r="AL1120">
        <v>1</v>
      </c>
      <c r="AN1120">
        <v>0</v>
      </c>
      <c r="AO1120">
        <v>1</v>
      </c>
      <c r="AP1120">
        <v>0</v>
      </c>
      <c r="AQ1120">
        <v>0</v>
      </c>
      <c r="AR1120">
        <v>0</v>
      </c>
      <c r="AS1120" t="s">
        <v>6</v>
      </c>
      <c r="AT1120">
        <v>2.0000000000000002E-5</v>
      </c>
      <c r="AU1120" t="s">
        <v>6</v>
      </c>
      <c r="AV1120">
        <v>0</v>
      </c>
      <c r="AW1120">
        <v>2</v>
      </c>
      <c r="AX1120">
        <v>16690703</v>
      </c>
      <c r="AY1120">
        <v>1</v>
      </c>
      <c r="AZ1120">
        <v>0</v>
      </c>
      <c r="BA1120">
        <v>1068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CX1120">
        <f>Y1120*Source!I486</f>
        <v>8.0000000000000013E-6</v>
      </c>
      <c r="CY1120">
        <f>AA1120</f>
        <v>16950</v>
      </c>
      <c r="CZ1120">
        <f>AE1120</f>
        <v>16950</v>
      </c>
      <c r="DA1120">
        <f>AI1120</f>
        <v>1</v>
      </c>
      <c r="DB1120">
        <v>0</v>
      </c>
    </row>
    <row r="1121" spans="1:106" x14ac:dyDescent="0.2">
      <c r="A1121">
        <f>ROW(Source!A487)</f>
        <v>487</v>
      </c>
      <c r="B1121">
        <v>16688586</v>
      </c>
      <c r="C1121">
        <v>16690691</v>
      </c>
      <c r="D1121">
        <v>15478831</v>
      </c>
      <c r="E1121">
        <v>1</v>
      </c>
      <c r="F1121">
        <v>1</v>
      </c>
      <c r="G1121">
        <v>1</v>
      </c>
      <c r="H1121">
        <v>1</v>
      </c>
      <c r="I1121" t="s">
        <v>1442</v>
      </c>
      <c r="J1121" t="s">
        <v>6</v>
      </c>
      <c r="K1121" t="s">
        <v>1443</v>
      </c>
      <c r="L1121">
        <v>1191</v>
      </c>
      <c r="N1121">
        <v>1013</v>
      </c>
      <c r="O1121" t="s">
        <v>1090</v>
      </c>
      <c r="P1121" t="s">
        <v>1090</v>
      </c>
      <c r="Q1121">
        <v>1</v>
      </c>
      <c r="W1121">
        <v>0</v>
      </c>
      <c r="X1121">
        <v>-1658069037</v>
      </c>
      <c r="Y1121">
        <v>5.761499999999999</v>
      </c>
      <c r="AA1121">
        <v>0</v>
      </c>
      <c r="AB1121">
        <v>0</v>
      </c>
      <c r="AC1121">
        <v>0</v>
      </c>
      <c r="AD1121">
        <v>82.99</v>
      </c>
      <c r="AE1121">
        <v>0</v>
      </c>
      <c r="AF1121">
        <v>0</v>
      </c>
      <c r="AG1121">
        <v>0</v>
      </c>
      <c r="AH1121">
        <v>11.64</v>
      </c>
      <c r="AI1121">
        <v>1</v>
      </c>
      <c r="AJ1121">
        <v>1</v>
      </c>
      <c r="AK1121">
        <v>1</v>
      </c>
      <c r="AL1121">
        <v>7.13</v>
      </c>
      <c r="AN1121">
        <v>0</v>
      </c>
      <c r="AO1121">
        <v>1</v>
      </c>
      <c r="AP1121">
        <v>1</v>
      </c>
      <c r="AQ1121">
        <v>0</v>
      </c>
      <c r="AR1121">
        <v>0</v>
      </c>
      <c r="AS1121" t="s">
        <v>6</v>
      </c>
      <c r="AT1121">
        <v>5.01</v>
      </c>
      <c r="AU1121" t="s">
        <v>97</v>
      </c>
      <c r="AV1121">
        <v>1</v>
      </c>
      <c r="AW1121">
        <v>2</v>
      </c>
      <c r="AX1121">
        <v>16690698</v>
      </c>
      <c r="AY1121">
        <v>1</v>
      </c>
      <c r="AZ1121">
        <v>0</v>
      </c>
      <c r="BA1121">
        <v>1069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CX1121">
        <f>Y1121*Source!I487</f>
        <v>2.3045999999999998</v>
      </c>
      <c r="CY1121">
        <f>AD1121</f>
        <v>82.99</v>
      </c>
      <c r="CZ1121">
        <f>AH1121</f>
        <v>11.64</v>
      </c>
      <c r="DA1121">
        <f>AL1121</f>
        <v>7.13</v>
      </c>
      <c r="DB1121">
        <v>0</v>
      </c>
    </row>
    <row r="1122" spans="1:106" x14ac:dyDescent="0.2">
      <c r="A1122">
        <f>ROW(Source!A487)</f>
        <v>487</v>
      </c>
      <c r="B1122">
        <v>16688586</v>
      </c>
      <c r="C1122">
        <v>16690691</v>
      </c>
      <c r="D1122">
        <v>15248793</v>
      </c>
      <c r="E1122">
        <v>1</v>
      </c>
      <c r="F1122">
        <v>1</v>
      </c>
      <c r="G1122">
        <v>1</v>
      </c>
      <c r="H1122">
        <v>2</v>
      </c>
      <c r="I1122" t="s">
        <v>1402</v>
      </c>
      <c r="J1122" t="s">
        <v>1403</v>
      </c>
      <c r="K1122" t="s">
        <v>1404</v>
      </c>
      <c r="L1122">
        <v>1368</v>
      </c>
      <c r="N1122">
        <v>1011</v>
      </c>
      <c r="O1122" t="s">
        <v>1096</v>
      </c>
      <c r="P1122" t="s">
        <v>1096</v>
      </c>
      <c r="Q1122">
        <v>1</v>
      </c>
      <c r="W1122">
        <v>0</v>
      </c>
      <c r="X1122">
        <v>-1347092713</v>
      </c>
      <c r="Y1122">
        <v>1.875</v>
      </c>
      <c r="AA1122">
        <v>0</v>
      </c>
      <c r="AB1122">
        <v>211.55</v>
      </c>
      <c r="AC1122">
        <v>0</v>
      </c>
      <c r="AD1122">
        <v>0</v>
      </c>
      <c r="AE1122">
        <v>0</v>
      </c>
      <c r="AF1122">
        <v>29.67</v>
      </c>
      <c r="AG1122">
        <v>0</v>
      </c>
      <c r="AH1122">
        <v>0</v>
      </c>
      <c r="AI1122">
        <v>1</v>
      </c>
      <c r="AJ1122">
        <v>7.13</v>
      </c>
      <c r="AK1122">
        <v>1</v>
      </c>
      <c r="AL1122">
        <v>1</v>
      </c>
      <c r="AN1122">
        <v>0</v>
      </c>
      <c r="AO1122">
        <v>1</v>
      </c>
      <c r="AP1122">
        <v>1</v>
      </c>
      <c r="AQ1122">
        <v>0</v>
      </c>
      <c r="AR1122">
        <v>0</v>
      </c>
      <c r="AS1122" t="s">
        <v>6</v>
      </c>
      <c r="AT1122">
        <v>1.5</v>
      </c>
      <c r="AU1122" t="s">
        <v>96</v>
      </c>
      <c r="AV1122">
        <v>0</v>
      </c>
      <c r="AW1122">
        <v>2</v>
      </c>
      <c r="AX1122">
        <v>16690699</v>
      </c>
      <c r="AY1122">
        <v>1</v>
      </c>
      <c r="AZ1122">
        <v>0</v>
      </c>
      <c r="BA1122">
        <v>1070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CX1122">
        <f>Y1122*Source!I487</f>
        <v>0.75</v>
      </c>
      <c r="CY1122">
        <f>AB1122</f>
        <v>211.55</v>
      </c>
      <c r="CZ1122">
        <f>AF1122</f>
        <v>29.67</v>
      </c>
      <c r="DA1122">
        <f>AJ1122</f>
        <v>7.13</v>
      </c>
      <c r="DB1122">
        <v>0</v>
      </c>
    </row>
    <row r="1123" spans="1:106" x14ac:dyDescent="0.2">
      <c r="A1123">
        <f>ROW(Source!A487)</f>
        <v>487</v>
      </c>
      <c r="B1123">
        <v>16688586</v>
      </c>
      <c r="C1123">
        <v>16690691</v>
      </c>
      <c r="D1123">
        <v>15167286</v>
      </c>
      <c r="E1123">
        <v>1</v>
      </c>
      <c r="F1123">
        <v>1</v>
      </c>
      <c r="G1123">
        <v>1</v>
      </c>
      <c r="H1123">
        <v>3</v>
      </c>
      <c r="I1123" t="s">
        <v>1184</v>
      </c>
      <c r="J1123" t="s">
        <v>1185</v>
      </c>
      <c r="K1123" t="s">
        <v>1186</v>
      </c>
      <c r="L1123">
        <v>1339</v>
      </c>
      <c r="N1123">
        <v>1007</v>
      </c>
      <c r="O1123" t="s">
        <v>199</v>
      </c>
      <c r="P1123" t="s">
        <v>199</v>
      </c>
      <c r="Q1123">
        <v>1</v>
      </c>
      <c r="W1123">
        <v>0</v>
      </c>
      <c r="X1123">
        <v>-1660354250</v>
      </c>
      <c r="Y1123">
        <v>1</v>
      </c>
      <c r="AA1123">
        <v>17.399999999999999</v>
      </c>
      <c r="AB1123">
        <v>0</v>
      </c>
      <c r="AC1123">
        <v>0</v>
      </c>
      <c r="AD1123">
        <v>0</v>
      </c>
      <c r="AE1123">
        <v>2.44</v>
      </c>
      <c r="AF1123">
        <v>0</v>
      </c>
      <c r="AG1123">
        <v>0</v>
      </c>
      <c r="AH1123">
        <v>0</v>
      </c>
      <c r="AI1123">
        <v>7.13</v>
      </c>
      <c r="AJ1123">
        <v>1</v>
      </c>
      <c r="AK1123">
        <v>1</v>
      </c>
      <c r="AL1123">
        <v>1</v>
      </c>
      <c r="AN1123">
        <v>0</v>
      </c>
      <c r="AO1123">
        <v>1</v>
      </c>
      <c r="AP1123">
        <v>0</v>
      </c>
      <c r="AQ1123">
        <v>0</v>
      </c>
      <c r="AR1123">
        <v>0</v>
      </c>
      <c r="AS1123" t="s">
        <v>6</v>
      </c>
      <c r="AT1123">
        <v>1</v>
      </c>
      <c r="AU1123" t="s">
        <v>6</v>
      </c>
      <c r="AV1123">
        <v>0</v>
      </c>
      <c r="AW1123">
        <v>2</v>
      </c>
      <c r="AX1123">
        <v>16690700</v>
      </c>
      <c r="AY1123">
        <v>1</v>
      </c>
      <c r="AZ1123">
        <v>0</v>
      </c>
      <c r="BA1123">
        <v>1071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CX1123">
        <f>Y1123*Source!I487</f>
        <v>0.4</v>
      </c>
      <c r="CY1123">
        <f>AA1123</f>
        <v>17.399999999999999</v>
      </c>
      <c r="CZ1123">
        <f>AE1123</f>
        <v>2.44</v>
      </c>
      <c r="DA1123">
        <f>AI1123</f>
        <v>7.13</v>
      </c>
      <c r="DB1123">
        <v>0</v>
      </c>
    </row>
    <row r="1124" spans="1:106" x14ac:dyDescent="0.2">
      <c r="A1124">
        <f>ROW(Source!A487)</f>
        <v>487</v>
      </c>
      <c r="B1124">
        <v>16688586</v>
      </c>
      <c r="C1124">
        <v>16690691</v>
      </c>
      <c r="D1124">
        <v>15167963</v>
      </c>
      <c r="E1124">
        <v>1</v>
      </c>
      <c r="F1124">
        <v>1</v>
      </c>
      <c r="G1124">
        <v>1</v>
      </c>
      <c r="H1124">
        <v>3</v>
      </c>
      <c r="I1124" t="s">
        <v>1387</v>
      </c>
      <c r="J1124" t="s">
        <v>1388</v>
      </c>
      <c r="K1124" t="s">
        <v>1389</v>
      </c>
      <c r="L1124">
        <v>1346</v>
      </c>
      <c r="N1124">
        <v>1009</v>
      </c>
      <c r="O1124" t="s">
        <v>90</v>
      </c>
      <c r="P1124" t="s">
        <v>90</v>
      </c>
      <c r="Q1124">
        <v>1</v>
      </c>
      <c r="W1124">
        <v>0</v>
      </c>
      <c r="X1124">
        <v>-490687590</v>
      </c>
      <c r="Y1124">
        <v>0.02</v>
      </c>
      <c r="AA1124">
        <v>265.88</v>
      </c>
      <c r="AB1124">
        <v>0</v>
      </c>
      <c r="AC1124">
        <v>0</v>
      </c>
      <c r="AD1124">
        <v>0</v>
      </c>
      <c r="AE1124">
        <v>37.29</v>
      </c>
      <c r="AF1124">
        <v>0</v>
      </c>
      <c r="AG1124">
        <v>0</v>
      </c>
      <c r="AH1124">
        <v>0</v>
      </c>
      <c r="AI1124">
        <v>7.13</v>
      </c>
      <c r="AJ1124">
        <v>1</v>
      </c>
      <c r="AK1124">
        <v>1</v>
      </c>
      <c r="AL1124">
        <v>1</v>
      </c>
      <c r="AN1124">
        <v>0</v>
      </c>
      <c r="AO1124">
        <v>1</v>
      </c>
      <c r="AP1124">
        <v>0</v>
      </c>
      <c r="AQ1124">
        <v>0</v>
      </c>
      <c r="AR1124">
        <v>0</v>
      </c>
      <c r="AS1124" t="s">
        <v>6</v>
      </c>
      <c r="AT1124">
        <v>0.02</v>
      </c>
      <c r="AU1124" t="s">
        <v>6</v>
      </c>
      <c r="AV1124">
        <v>0</v>
      </c>
      <c r="AW1124">
        <v>2</v>
      </c>
      <c r="AX1124">
        <v>16690701</v>
      </c>
      <c r="AY1124">
        <v>1</v>
      </c>
      <c r="AZ1124">
        <v>0</v>
      </c>
      <c r="BA1124">
        <v>1072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CX1124">
        <f>Y1124*Source!I487</f>
        <v>8.0000000000000002E-3</v>
      </c>
      <c r="CY1124">
        <f>AA1124</f>
        <v>265.88</v>
      </c>
      <c r="CZ1124">
        <f>AE1124</f>
        <v>37.29</v>
      </c>
      <c r="DA1124">
        <f>AI1124</f>
        <v>7.13</v>
      </c>
      <c r="DB1124">
        <v>0</v>
      </c>
    </row>
    <row r="1125" spans="1:106" x14ac:dyDescent="0.2">
      <c r="A1125">
        <f>ROW(Source!A487)</f>
        <v>487</v>
      </c>
      <c r="B1125">
        <v>16688586</v>
      </c>
      <c r="C1125">
        <v>16690691</v>
      </c>
      <c r="D1125">
        <v>15203740</v>
      </c>
      <c r="E1125">
        <v>1</v>
      </c>
      <c r="F1125">
        <v>1</v>
      </c>
      <c r="G1125">
        <v>1</v>
      </c>
      <c r="H1125">
        <v>3</v>
      </c>
      <c r="I1125" t="s">
        <v>1396</v>
      </c>
      <c r="J1125" t="s">
        <v>1397</v>
      </c>
      <c r="K1125" t="s">
        <v>1398</v>
      </c>
      <c r="L1125">
        <v>1348</v>
      </c>
      <c r="N1125">
        <v>1009</v>
      </c>
      <c r="O1125" t="s">
        <v>86</v>
      </c>
      <c r="P1125" t="s">
        <v>86</v>
      </c>
      <c r="Q1125">
        <v>1000</v>
      </c>
      <c r="W1125">
        <v>0</v>
      </c>
      <c r="X1125">
        <v>570223526</v>
      </c>
      <c r="Y1125">
        <v>5.0000000000000002E-5</v>
      </c>
      <c r="AA1125">
        <v>107798.47</v>
      </c>
      <c r="AB1125">
        <v>0</v>
      </c>
      <c r="AC1125">
        <v>0</v>
      </c>
      <c r="AD1125">
        <v>0</v>
      </c>
      <c r="AE1125">
        <v>15119</v>
      </c>
      <c r="AF1125">
        <v>0</v>
      </c>
      <c r="AG1125">
        <v>0</v>
      </c>
      <c r="AH1125">
        <v>0</v>
      </c>
      <c r="AI1125">
        <v>7.13</v>
      </c>
      <c r="AJ1125">
        <v>1</v>
      </c>
      <c r="AK1125">
        <v>1</v>
      </c>
      <c r="AL1125">
        <v>1</v>
      </c>
      <c r="AN1125">
        <v>0</v>
      </c>
      <c r="AO1125">
        <v>1</v>
      </c>
      <c r="AP1125">
        <v>0</v>
      </c>
      <c r="AQ1125">
        <v>0</v>
      </c>
      <c r="AR1125">
        <v>0</v>
      </c>
      <c r="AS1125" t="s">
        <v>6</v>
      </c>
      <c r="AT1125">
        <v>5.0000000000000002E-5</v>
      </c>
      <c r="AU1125" t="s">
        <v>6</v>
      </c>
      <c r="AV1125">
        <v>0</v>
      </c>
      <c r="AW1125">
        <v>2</v>
      </c>
      <c r="AX1125">
        <v>16690702</v>
      </c>
      <c r="AY1125">
        <v>1</v>
      </c>
      <c r="AZ1125">
        <v>0</v>
      </c>
      <c r="BA1125">
        <v>1073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CX1125">
        <f>Y1125*Source!I487</f>
        <v>2.0000000000000002E-5</v>
      </c>
      <c r="CY1125">
        <f>AA1125</f>
        <v>107798.47</v>
      </c>
      <c r="CZ1125">
        <f>AE1125</f>
        <v>15119</v>
      </c>
      <c r="DA1125">
        <f>AI1125</f>
        <v>7.13</v>
      </c>
      <c r="DB1125">
        <v>0</v>
      </c>
    </row>
    <row r="1126" spans="1:106" x14ac:dyDescent="0.2">
      <c r="A1126">
        <f>ROW(Source!A487)</f>
        <v>487</v>
      </c>
      <c r="B1126">
        <v>16688586</v>
      </c>
      <c r="C1126">
        <v>16690691</v>
      </c>
      <c r="D1126">
        <v>15204468</v>
      </c>
      <c r="E1126">
        <v>1</v>
      </c>
      <c r="F1126">
        <v>1</v>
      </c>
      <c r="G1126">
        <v>1</v>
      </c>
      <c r="H1126">
        <v>3</v>
      </c>
      <c r="I1126" t="s">
        <v>1399</v>
      </c>
      <c r="J1126" t="s">
        <v>1400</v>
      </c>
      <c r="K1126" t="s">
        <v>1401</v>
      </c>
      <c r="L1126">
        <v>1348</v>
      </c>
      <c r="N1126">
        <v>1009</v>
      </c>
      <c r="O1126" t="s">
        <v>86</v>
      </c>
      <c r="P1126" t="s">
        <v>86</v>
      </c>
      <c r="Q1126">
        <v>1000</v>
      </c>
      <c r="W1126">
        <v>0</v>
      </c>
      <c r="X1126">
        <v>-909021926</v>
      </c>
      <c r="Y1126">
        <v>2.0000000000000002E-5</v>
      </c>
      <c r="AA1126">
        <v>120853.5</v>
      </c>
      <c r="AB1126">
        <v>0</v>
      </c>
      <c r="AC1126">
        <v>0</v>
      </c>
      <c r="AD1126">
        <v>0</v>
      </c>
      <c r="AE1126">
        <v>16950</v>
      </c>
      <c r="AF1126">
        <v>0</v>
      </c>
      <c r="AG1126">
        <v>0</v>
      </c>
      <c r="AH1126">
        <v>0</v>
      </c>
      <c r="AI1126">
        <v>7.13</v>
      </c>
      <c r="AJ1126">
        <v>1</v>
      </c>
      <c r="AK1126">
        <v>1</v>
      </c>
      <c r="AL1126">
        <v>1</v>
      </c>
      <c r="AN1126">
        <v>0</v>
      </c>
      <c r="AO1126">
        <v>1</v>
      </c>
      <c r="AP1126">
        <v>0</v>
      </c>
      <c r="AQ1126">
        <v>0</v>
      </c>
      <c r="AR1126">
        <v>0</v>
      </c>
      <c r="AS1126" t="s">
        <v>6</v>
      </c>
      <c r="AT1126">
        <v>2.0000000000000002E-5</v>
      </c>
      <c r="AU1126" t="s">
        <v>6</v>
      </c>
      <c r="AV1126">
        <v>0</v>
      </c>
      <c r="AW1126">
        <v>2</v>
      </c>
      <c r="AX1126">
        <v>16690703</v>
      </c>
      <c r="AY1126">
        <v>1</v>
      </c>
      <c r="AZ1126">
        <v>0</v>
      </c>
      <c r="BA1126">
        <v>1074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CX1126">
        <f>Y1126*Source!I487</f>
        <v>8.0000000000000013E-6</v>
      </c>
      <c r="CY1126">
        <f>AA1126</f>
        <v>120853.5</v>
      </c>
      <c r="CZ1126">
        <f>AE1126</f>
        <v>16950</v>
      </c>
      <c r="DA1126">
        <f>AI1126</f>
        <v>7.13</v>
      </c>
      <c r="DB1126">
        <v>0</v>
      </c>
    </row>
    <row r="1127" spans="1:106" x14ac:dyDescent="0.2">
      <c r="A1127">
        <f>ROW(Source!A488)</f>
        <v>488</v>
      </c>
      <c r="B1127">
        <v>16688585</v>
      </c>
      <c r="C1127">
        <v>16690704</v>
      </c>
      <c r="D1127">
        <v>15446300</v>
      </c>
      <c r="E1127">
        <v>1</v>
      </c>
      <c r="F1127">
        <v>1</v>
      </c>
      <c r="G1127">
        <v>1</v>
      </c>
      <c r="H1127">
        <v>1</v>
      </c>
      <c r="I1127" t="s">
        <v>1170</v>
      </c>
      <c r="J1127" t="s">
        <v>6</v>
      </c>
      <c r="K1127" t="s">
        <v>1171</v>
      </c>
      <c r="L1127">
        <v>1191</v>
      </c>
      <c r="N1127">
        <v>1013</v>
      </c>
      <c r="O1127" t="s">
        <v>1090</v>
      </c>
      <c r="P1127" t="s">
        <v>1090</v>
      </c>
      <c r="Q1127">
        <v>1</v>
      </c>
      <c r="W1127">
        <v>0</v>
      </c>
      <c r="X1127">
        <v>912892513</v>
      </c>
      <c r="Y1127">
        <v>5.1289999999999996</v>
      </c>
      <c r="AA1127">
        <v>0</v>
      </c>
      <c r="AB1127">
        <v>0</v>
      </c>
      <c r="AC1127">
        <v>0</v>
      </c>
      <c r="AD1127">
        <v>9.92</v>
      </c>
      <c r="AE1127">
        <v>0</v>
      </c>
      <c r="AF1127">
        <v>0</v>
      </c>
      <c r="AG1127">
        <v>0</v>
      </c>
      <c r="AH1127">
        <v>9.92</v>
      </c>
      <c r="AI1127">
        <v>1</v>
      </c>
      <c r="AJ1127">
        <v>1</v>
      </c>
      <c r="AK1127">
        <v>1</v>
      </c>
      <c r="AL1127">
        <v>1</v>
      </c>
      <c r="AN1127">
        <v>0</v>
      </c>
      <c r="AO1127">
        <v>1</v>
      </c>
      <c r="AP1127">
        <v>1</v>
      </c>
      <c r="AQ1127">
        <v>0</v>
      </c>
      <c r="AR1127">
        <v>0</v>
      </c>
      <c r="AS1127" t="s">
        <v>6</v>
      </c>
      <c r="AT1127">
        <v>4.46</v>
      </c>
      <c r="AU1127" t="s">
        <v>97</v>
      </c>
      <c r="AV1127">
        <v>1</v>
      </c>
      <c r="AW1127">
        <v>2</v>
      </c>
      <c r="AX1127">
        <v>16690716</v>
      </c>
      <c r="AY1127">
        <v>1</v>
      </c>
      <c r="AZ1127">
        <v>0</v>
      </c>
      <c r="BA1127">
        <v>1075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CX1127">
        <f>Y1127*Source!I488</f>
        <v>30.773999999999997</v>
      </c>
      <c r="CY1127">
        <f>AD1127</f>
        <v>9.92</v>
      </c>
      <c r="CZ1127">
        <f>AH1127</f>
        <v>9.92</v>
      </c>
      <c r="DA1127">
        <f>AL1127</f>
        <v>1</v>
      </c>
      <c r="DB1127">
        <v>0</v>
      </c>
    </row>
    <row r="1128" spans="1:106" x14ac:dyDescent="0.2">
      <c r="A1128">
        <f>ROW(Source!A488)</f>
        <v>488</v>
      </c>
      <c r="B1128">
        <v>16688585</v>
      </c>
      <c r="C1128">
        <v>16690704</v>
      </c>
      <c r="D1128">
        <v>15430395</v>
      </c>
      <c r="E1128">
        <v>1</v>
      </c>
      <c r="F1128">
        <v>1</v>
      </c>
      <c r="G1128">
        <v>1</v>
      </c>
      <c r="H1128">
        <v>1</v>
      </c>
      <c r="I1128" t="s">
        <v>1091</v>
      </c>
      <c r="J1128" t="s">
        <v>6</v>
      </c>
      <c r="K1128" t="s">
        <v>1092</v>
      </c>
      <c r="L1128">
        <v>1191</v>
      </c>
      <c r="N1128">
        <v>1013</v>
      </c>
      <c r="O1128" t="s">
        <v>1090</v>
      </c>
      <c r="P1128" t="s">
        <v>1090</v>
      </c>
      <c r="Q1128">
        <v>1</v>
      </c>
      <c r="W1128">
        <v>0</v>
      </c>
      <c r="X1128">
        <v>-1417349443</v>
      </c>
      <c r="Y1128">
        <v>0.01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1</v>
      </c>
      <c r="AJ1128">
        <v>1</v>
      </c>
      <c r="AK1128">
        <v>1</v>
      </c>
      <c r="AL1128">
        <v>1</v>
      </c>
      <c r="AN1128">
        <v>0</v>
      </c>
      <c r="AO1128">
        <v>1</v>
      </c>
      <c r="AP1128">
        <v>0</v>
      </c>
      <c r="AQ1128">
        <v>0</v>
      </c>
      <c r="AR1128">
        <v>0</v>
      </c>
      <c r="AS1128" t="s">
        <v>6</v>
      </c>
      <c r="AT1128">
        <v>0.01</v>
      </c>
      <c r="AU1128" t="s">
        <v>6</v>
      </c>
      <c r="AV1128">
        <v>2</v>
      </c>
      <c r="AW1128">
        <v>2</v>
      </c>
      <c r="AX1128">
        <v>16690717</v>
      </c>
      <c r="AY1128">
        <v>1</v>
      </c>
      <c r="AZ1128">
        <v>2048</v>
      </c>
      <c r="BA1128">
        <v>1076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CX1128">
        <f>Y1128*Source!I488</f>
        <v>0.06</v>
      </c>
      <c r="CY1128">
        <f>AD1128</f>
        <v>0</v>
      </c>
      <c r="CZ1128">
        <f>AH1128</f>
        <v>0</v>
      </c>
      <c r="DA1128">
        <f>AL1128</f>
        <v>1</v>
      </c>
      <c r="DB1128">
        <v>0</v>
      </c>
    </row>
    <row r="1129" spans="1:106" x14ac:dyDescent="0.2">
      <c r="A1129">
        <f>ROW(Source!A488)</f>
        <v>488</v>
      </c>
      <c r="B1129">
        <v>16688585</v>
      </c>
      <c r="C1129">
        <v>16690704</v>
      </c>
      <c r="D1129">
        <v>15249073</v>
      </c>
      <c r="E1129">
        <v>1</v>
      </c>
      <c r="F1129">
        <v>1</v>
      </c>
      <c r="G1129">
        <v>1</v>
      </c>
      <c r="H1129">
        <v>2</v>
      </c>
      <c r="I1129" t="s">
        <v>1099</v>
      </c>
      <c r="J1129" t="s">
        <v>1100</v>
      </c>
      <c r="K1129" t="s">
        <v>1101</v>
      </c>
      <c r="L1129">
        <v>1368</v>
      </c>
      <c r="N1129">
        <v>1011</v>
      </c>
      <c r="O1129" t="s">
        <v>1096</v>
      </c>
      <c r="P1129" t="s">
        <v>1096</v>
      </c>
      <c r="Q1129">
        <v>1</v>
      </c>
      <c r="W1129">
        <v>0</v>
      </c>
      <c r="X1129">
        <v>1372534845</v>
      </c>
      <c r="Y1129">
        <v>1.2500000000000001E-2</v>
      </c>
      <c r="AA1129">
        <v>0</v>
      </c>
      <c r="AB1129">
        <v>65.709999999999994</v>
      </c>
      <c r="AC1129">
        <v>11.6</v>
      </c>
      <c r="AD1129">
        <v>0</v>
      </c>
      <c r="AE1129">
        <v>0</v>
      </c>
      <c r="AF1129">
        <v>65.709999999999994</v>
      </c>
      <c r="AG1129">
        <v>11.6</v>
      </c>
      <c r="AH1129">
        <v>0</v>
      </c>
      <c r="AI1129">
        <v>1</v>
      </c>
      <c r="AJ1129">
        <v>1</v>
      </c>
      <c r="AK1129">
        <v>1</v>
      </c>
      <c r="AL1129">
        <v>1</v>
      </c>
      <c r="AN1129">
        <v>0</v>
      </c>
      <c r="AO1129">
        <v>1</v>
      </c>
      <c r="AP1129">
        <v>1</v>
      </c>
      <c r="AQ1129">
        <v>0</v>
      </c>
      <c r="AR1129">
        <v>0</v>
      </c>
      <c r="AS1129" t="s">
        <v>6</v>
      </c>
      <c r="AT1129">
        <v>0.01</v>
      </c>
      <c r="AU1129" t="s">
        <v>96</v>
      </c>
      <c r="AV1129">
        <v>0</v>
      </c>
      <c r="AW1129">
        <v>2</v>
      </c>
      <c r="AX1129">
        <v>16690718</v>
      </c>
      <c r="AY1129">
        <v>1</v>
      </c>
      <c r="AZ1129">
        <v>0</v>
      </c>
      <c r="BA1129">
        <v>1077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CX1129">
        <f>Y1129*Source!I488</f>
        <v>7.5000000000000011E-2</v>
      </c>
      <c r="CY1129">
        <f>AB1129</f>
        <v>65.709999999999994</v>
      </c>
      <c r="CZ1129">
        <f>AF1129</f>
        <v>65.709999999999994</v>
      </c>
      <c r="DA1129">
        <f>AJ1129</f>
        <v>1</v>
      </c>
      <c r="DB1129">
        <v>0</v>
      </c>
    </row>
    <row r="1130" spans="1:106" x14ac:dyDescent="0.2">
      <c r="A1130">
        <f>ROW(Source!A488)</f>
        <v>488</v>
      </c>
      <c r="B1130">
        <v>16688585</v>
      </c>
      <c r="C1130">
        <v>16690704</v>
      </c>
      <c r="D1130">
        <v>15249308</v>
      </c>
      <c r="E1130">
        <v>1</v>
      </c>
      <c r="F1130">
        <v>1</v>
      </c>
      <c r="G1130">
        <v>1</v>
      </c>
      <c r="H1130">
        <v>2</v>
      </c>
      <c r="I1130" t="s">
        <v>1375</v>
      </c>
      <c r="J1130" t="s">
        <v>1376</v>
      </c>
      <c r="K1130" t="s">
        <v>1377</v>
      </c>
      <c r="L1130">
        <v>1368</v>
      </c>
      <c r="N1130">
        <v>1011</v>
      </c>
      <c r="O1130" t="s">
        <v>1096</v>
      </c>
      <c r="P1130" t="s">
        <v>1096</v>
      </c>
      <c r="Q1130">
        <v>1</v>
      </c>
      <c r="W1130">
        <v>0</v>
      </c>
      <c r="X1130">
        <v>792402865</v>
      </c>
      <c r="Y1130">
        <v>0.61250000000000004</v>
      </c>
      <c r="AA1130">
        <v>0</v>
      </c>
      <c r="AB1130">
        <v>1.2</v>
      </c>
      <c r="AC1130">
        <v>0</v>
      </c>
      <c r="AD1130">
        <v>0</v>
      </c>
      <c r="AE1130">
        <v>0</v>
      </c>
      <c r="AF1130">
        <v>1.2</v>
      </c>
      <c r="AG1130">
        <v>0</v>
      </c>
      <c r="AH1130">
        <v>0</v>
      </c>
      <c r="AI1130">
        <v>1</v>
      </c>
      <c r="AJ1130">
        <v>1</v>
      </c>
      <c r="AK1130">
        <v>1</v>
      </c>
      <c r="AL1130">
        <v>1</v>
      </c>
      <c r="AN1130">
        <v>0</v>
      </c>
      <c r="AO1130">
        <v>1</v>
      </c>
      <c r="AP1130">
        <v>1</v>
      </c>
      <c r="AQ1130">
        <v>0</v>
      </c>
      <c r="AR1130">
        <v>0</v>
      </c>
      <c r="AS1130" t="s">
        <v>6</v>
      </c>
      <c r="AT1130">
        <v>0.49</v>
      </c>
      <c r="AU1130" t="s">
        <v>96</v>
      </c>
      <c r="AV1130">
        <v>0</v>
      </c>
      <c r="AW1130">
        <v>2</v>
      </c>
      <c r="AX1130">
        <v>16690719</v>
      </c>
      <c r="AY1130">
        <v>1</v>
      </c>
      <c r="AZ1130">
        <v>0</v>
      </c>
      <c r="BA1130">
        <v>1078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CX1130">
        <f>Y1130*Source!I488</f>
        <v>3.6750000000000003</v>
      </c>
      <c r="CY1130">
        <f>AB1130</f>
        <v>1.2</v>
      </c>
      <c r="CZ1130">
        <f>AF1130</f>
        <v>1.2</v>
      </c>
      <c r="DA1130">
        <f>AJ1130</f>
        <v>1</v>
      </c>
      <c r="DB1130">
        <v>0</v>
      </c>
    </row>
    <row r="1131" spans="1:106" x14ac:dyDescent="0.2">
      <c r="A1131">
        <f>ROW(Source!A488)</f>
        <v>488</v>
      </c>
      <c r="B1131">
        <v>16688585</v>
      </c>
      <c r="C1131">
        <v>16690704</v>
      </c>
      <c r="D1131">
        <v>15249377</v>
      </c>
      <c r="E1131">
        <v>1</v>
      </c>
      <c r="F1131">
        <v>1</v>
      </c>
      <c r="G1131">
        <v>1</v>
      </c>
      <c r="H1131">
        <v>2</v>
      </c>
      <c r="I1131" t="s">
        <v>1172</v>
      </c>
      <c r="J1131" t="s">
        <v>1173</v>
      </c>
      <c r="K1131" t="s">
        <v>1174</v>
      </c>
      <c r="L1131">
        <v>1368</v>
      </c>
      <c r="N1131">
        <v>1011</v>
      </c>
      <c r="O1131" t="s">
        <v>1096</v>
      </c>
      <c r="P1131" t="s">
        <v>1096</v>
      </c>
      <c r="Q1131">
        <v>1</v>
      </c>
      <c r="W1131">
        <v>0</v>
      </c>
      <c r="X1131">
        <v>-353815937</v>
      </c>
      <c r="Y1131">
        <v>0.53749999999999998</v>
      </c>
      <c r="AA1131">
        <v>0</v>
      </c>
      <c r="AB1131">
        <v>8.1</v>
      </c>
      <c r="AC1131">
        <v>0</v>
      </c>
      <c r="AD1131">
        <v>0</v>
      </c>
      <c r="AE1131">
        <v>0</v>
      </c>
      <c r="AF1131">
        <v>8.1</v>
      </c>
      <c r="AG1131">
        <v>0</v>
      </c>
      <c r="AH1131">
        <v>0</v>
      </c>
      <c r="AI1131">
        <v>1</v>
      </c>
      <c r="AJ1131">
        <v>1</v>
      </c>
      <c r="AK1131">
        <v>1</v>
      </c>
      <c r="AL1131">
        <v>1</v>
      </c>
      <c r="AN1131">
        <v>0</v>
      </c>
      <c r="AO1131">
        <v>1</v>
      </c>
      <c r="AP1131">
        <v>1</v>
      </c>
      <c r="AQ1131">
        <v>0</v>
      </c>
      <c r="AR1131">
        <v>0</v>
      </c>
      <c r="AS1131" t="s">
        <v>6</v>
      </c>
      <c r="AT1131">
        <v>0.43</v>
      </c>
      <c r="AU1131" t="s">
        <v>96</v>
      </c>
      <c r="AV1131">
        <v>0</v>
      </c>
      <c r="AW1131">
        <v>2</v>
      </c>
      <c r="AX1131">
        <v>16690720</v>
      </c>
      <c r="AY1131">
        <v>1</v>
      </c>
      <c r="AZ1131">
        <v>0</v>
      </c>
      <c r="BA1131">
        <v>1079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CX1131">
        <f>Y1131*Source!I488</f>
        <v>3.2249999999999996</v>
      </c>
      <c r="CY1131">
        <f>AB1131</f>
        <v>8.1</v>
      </c>
      <c r="CZ1131">
        <f>AF1131</f>
        <v>8.1</v>
      </c>
      <c r="DA1131">
        <f>AJ1131</f>
        <v>1</v>
      </c>
      <c r="DB1131">
        <v>0</v>
      </c>
    </row>
    <row r="1132" spans="1:106" x14ac:dyDescent="0.2">
      <c r="A1132">
        <f>ROW(Source!A488)</f>
        <v>488</v>
      </c>
      <c r="B1132">
        <v>16688585</v>
      </c>
      <c r="C1132">
        <v>16690704</v>
      </c>
      <c r="D1132">
        <v>15165634</v>
      </c>
      <c r="E1132">
        <v>1</v>
      </c>
      <c r="F1132">
        <v>1</v>
      </c>
      <c r="G1132">
        <v>1</v>
      </c>
      <c r="H1132">
        <v>3</v>
      </c>
      <c r="I1132" t="s">
        <v>1378</v>
      </c>
      <c r="J1132" t="s">
        <v>1379</v>
      </c>
      <c r="K1132" t="s">
        <v>1380</v>
      </c>
      <c r="L1132">
        <v>1339</v>
      </c>
      <c r="N1132">
        <v>1007</v>
      </c>
      <c r="O1132" t="s">
        <v>199</v>
      </c>
      <c r="P1132" t="s">
        <v>199</v>
      </c>
      <c r="Q1132">
        <v>1</v>
      </c>
      <c r="W1132">
        <v>0</v>
      </c>
      <c r="X1132">
        <v>1706747518</v>
      </c>
      <c r="Y1132">
        <v>8.3999999999999995E-3</v>
      </c>
      <c r="AA1132">
        <v>38.51</v>
      </c>
      <c r="AB1132">
        <v>0</v>
      </c>
      <c r="AC1132">
        <v>0</v>
      </c>
      <c r="AD1132">
        <v>0</v>
      </c>
      <c r="AE1132">
        <v>38.51</v>
      </c>
      <c r="AF1132">
        <v>0</v>
      </c>
      <c r="AG1132">
        <v>0</v>
      </c>
      <c r="AH1132">
        <v>0</v>
      </c>
      <c r="AI1132">
        <v>1</v>
      </c>
      <c r="AJ1132">
        <v>1</v>
      </c>
      <c r="AK1132">
        <v>1</v>
      </c>
      <c r="AL1132">
        <v>1</v>
      </c>
      <c r="AN1132">
        <v>0</v>
      </c>
      <c r="AO1132">
        <v>1</v>
      </c>
      <c r="AP1132">
        <v>0</v>
      </c>
      <c r="AQ1132">
        <v>0</v>
      </c>
      <c r="AR1132">
        <v>0</v>
      </c>
      <c r="AS1132" t="s">
        <v>6</v>
      </c>
      <c r="AT1132">
        <v>8.3999999999999995E-3</v>
      </c>
      <c r="AU1132" t="s">
        <v>6</v>
      </c>
      <c r="AV1132">
        <v>0</v>
      </c>
      <c r="AW1132">
        <v>2</v>
      </c>
      <c r="AX1132">
        <v>16690721</v>
      </c>
      <c r="AY1132">
        <v>1</v>
      </c>
      <c r="AZ1132">
        <v>0</v>
      </c>
      <c r="BA1132">
        <v>1080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CX1132">
        <f>Y1132*Source!I488</f>
        <v>5.04E-2</v>
      </c>
      <c r="CY1132">
        <f>AA1132</f>
        <v>38.51</v>
      </c>
      <c r="CZ1132">
        <f>AE1132</f>
        <v>38.51</v>
      </c>
      <c r="DA1132">
        <f>AI1132</f>
        <v>1</v>
      </c>
      <c r="DB1132">
        <v>0</v>
      </c>
    </row>
    <row r="1133" spans="1:106" x14ac:dyDescent="0.2">
      <c r="A1133">
        <f>ROW(Source!A488)</f>
        <v>488</v>
      </c>
      <c r="B1133">
        <v>16688585</v>
      </c>
      <c r="C1133">
        <v>16690704</v>
      </c>
      <c r="D1133">
        <v>15165653</v>
      </c>
      <c r="E1133">
        <v>1</v>
      </c>
      <c r="F1133">
        <v>1</v>
      </c>
      <c r="G1133">
        <v>1</v>
      </c>
      <c r="H1133">
        <v>3</v>
      </c>
      <c r="I1133" t="s">
        <v>1381</v>
      </c>
      <c r="J1133" t="s">
        <v>1382</v>
      </c>
      <c r="K1133" t="s">
        <v>1383</v>
      </c>
      <c r="L1133">
        <v>1339</v>
      </c>
      <c r="N1133">
        <v>1007</v>
      </c>
      <c r="O1133" t="s">
        <v>199</v>
      </c>
      <c r="P1133" t="s">
        <v>199</v>
      </c>
      <c r="Q1133">
        <v>1</v>
      </c>
      <c r="W1133">
        <v>0</v>
      </c>
      <c r="X1133">
        <v>1262771840</v>
      </c>
      <c r="Y1133">
        <v>3.6999999999999998E-2</v>
      </c>
      <c r="AA1133">
        <v>6.22</v>
      </c>
      <c r="AB1133">
        <v>0</v>
      </c>
      <c r="AC1133">
        <v>0</v>
      </c>
      <c r="AD1133">
        <v>0</v>
      </c>
      <c r="AE1133">
        <v>6.22</v>
      </c>
      <c r="AF1133">
        <v>0</v>
      </c>
      <c r="AG1133">
        <v>0</v>
      </c>
      <c r="AH1133">
        <v>0</v>
      </c>
      <c r="AI1133">
        <v>1</v>
      </c>
      <c r="AJ1133">
        <v>1</v>
      </c>
      <c r="AK1133">
        <v>1</v>
      </c>
      <c r="AL1133">
        <v>1</v>
      </c>
      <c r="AN1133">
        <v>0</v>
      </c>
      <c r="AO1133">
        <v>1</v>
      </c>
      <c r="AP1133">
        <v>0</v>
      </c>
      <c r="AQ1133">
        <v>0</v>
      </c>
      <c r="AR1133">
        <v>0</v>
      </c>
      <c r="AS1133" t="s">
        <v>6</v>
      </c>
      <c r="AT1133">
        <v>3.6999999999999998E-2</v>
      </c>
      <c r="AU1133" t="s">
        <v>6</v>
      </c>
      <c r="AV1133">
        <v>0</v>
      </c>
      <c r="AW1133">
        <v>2</v>
      </c>
      <c r="AX1133">
        <v>16690722</v>
      </c>
      <c r="AY1133">
        <v>1</v>
      </c>
      <c r="AZ1133">
        <v>0</v>
      </c>
      <c r="BA1133">
        <v>1081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CX1133">
        <f>Y1133*Source!I488</f>
        <v>0.22199999999999998</v>
      </c>
      <c r="CY1133">
        <f>AA1133</f>
        <v>6.22</v>
      </c>
      <c r="CZ1133">
        <f>AE1133</f>
        <v>6.22</v>
      </c>
      <c r="DA1133">
        <f>AI1133</f>
        <v>1</v>
      </c>
      <c r="DB1133">
        <v>0</v>
      </c>
    </row>
    <row r="1134" spans="1:106" x14ac:dyDescent="0.2">
      <c r="A1134">
        <f>ROW(Source!A488)</f>
        <v>488</v>
      </c>
      <c r="B1134">
        <v>16688585</v>
      </c>
      <c r="C1134">
        <v>16690704</v>
      </c>
      <c r="D1134">
        <v>15168763</v>
      </c>
      <c r="E1134">
        <v>1</v>
      </c>
      <c r="F1134">
        <v>1</v>
      </c>
      <c r="G1134">
        <v>1</v>
      </c>
      <c r="H1134">
        <v>3</v>
      </c>
      <c r="I1134" t="s">
        <v>1416</v>
      </c>
      <c r="J1134" t="s">
        <v>1417</v>
      </c>
      <c r="K1134" t="s">
        <v>1418</v>
      </c>
      <c r="L1134">
        <v>1348</v>
      </c>
      <c r="N1134">
        <v>1009</v>
      </c>
      <c r="O1134" t="s">
        <v>86</v>
      </c>
      <c r="P1134" t="s">
        <v>86</v>
      </c>
      <c r="Q1134">
        <v>1000</v>
      </c>
      <c r="W1134">
        <v>0</v>
      </c>
      <c r="X1134">
        <v>-1068056325</v>
      </c>
      <c r="Y1134">
        <v>1.4999999999999999E-4</v>
      </c>
      <c r="AA1134">
        <v>10362</v>
      </c>
      <c r="AB1134">
        <v>0</v>
      </c>
      <c r="AC1134">
        <v>0</v>
      </c>
      <c r="AD1134">
        <v>0</v>
      </c>
      <c r="AE1134">
        <v>10362</v>
      </c>
      <c r="AF1134">
        <v>0</v>
      </c>
      <c r="AG1134">
        <v>0</v>
      </c>
      <c r="AH1134">
        <v>0</v>
      </c>
      <c r="AI1134">
        <v>1</v>
      </c>
      <c r="AJ1134">
        <v>1</v>
      </c>
      <c r="AK1134">
        <v>1</v>
      </c>
      <c r="AL1134">
        <v>1</v>
      </c>
      <c r="AN1134">
        <v>0</v>
      </c>
      <c r="AO1134">
        <v>1</v>
      </c>
      <c r="AP1134">
        <v>0</v>
      </c>
      <c r="AQ1134">
        <v>0</v>
      </c>
      <c r="AR1134">
        <v>0</v>
      </c>
      <c r="AS1134" t="s">
        <v>6</v>
      </c>
      <c r="AT1134">
        <v>1.4999999999999999E-4</v>
      </c>
      <c r="AU1134" t="s">
        <v>6</v>
      </c>
      <c r="AV1134">
        <v>0</v>
      </c>
      <c r="AW1134">
        <v>2</v>
      </c>
      <c r="AX1134">
        <v>16690723</v>
      </c>
      <c r="AY1134">
        <v>1</v>
      </c>
      <c r="AZ1134">
        <v>0</v>
      </c>
      <c r="BA1134">
        <v>1082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CX1134">
        <f>Y1134*Source!I488</f>
        <v>8.9999999999999998E-4</v>
      </c>
      <c r="CY1134">
        <f>AA1134</f>
        <v>10362</v>
      </c>
      <c r="CZ1134">
        <f>AE1134</f>
        <v>10362</v>
      </c>
      <c r="DA1134">
        <f>AI1134</f>
        <v>1</v>
      </c>
      <c r="DB1134">
        <v>0</v>
      </c>
    </row>
    <row r="1135" spans="1:106" x14ac:dyDescent="0.2">
      <c r="A1135">
        <f>ROW(Source!A488)</f>
        <v>488</v>
      </c>
      <c r="B1135">
        <v>16688585</v>
      </c>
      <c r="C1135">
        <v>16690704</v>
      </c>
      <c r="D1135">
        <v>15227602</v>
      </c>
      <c r="E1135">
        <v>1</v>
      </c>
      <c r="F1135">
        <v>1</v>
      </c>
      <c r="G1135">
        <v>1</v>
      </c>
      <c r="H1135">
        <v>3</v>
      </c>
      <c r="I1135" t="s">
        <v>1444</v>
      </c>
      <c r="J1135" t="s">
        <v>1445</v>
      </c>
      <c r="K1135" t="s">
        <v>1446</v>
      </c>
      <c r="L1135">
        <v>1301</v>
      </c>
      <c r="N1135">
        <v>1003</v>
      </c>
      <c r="O1135" t="s">
        <v>143</v>
      </c>
      <c r="P1135" t="s">
        <v>143</v>
      </c>
      <c r="Q1135">
        <v>1</v>
      </c>
      <c r="W1135">
        <v>0</v>
      </c>
      <c r="X1135">
        <v>730239627</v>
      </c>
      <c r="Y1135">
        <v>0.4</v>
      </c>
      <c r="AA1135">
        <v>31.2</v>
      </c>
      <c r="AB1135">
        <v>0</v>
      </c>
      <c r="AC1135">
        <v>0</v>
      </c>
      <c r="AD1135">
        <v>0</v>
      </c>
      <c r="AE1135">
        <v>31.2</v>
      </c>
      <c r="AF1135">
        <v>0</v>
      </c>
      <c r="AG1135">
        <v>0</v>
      </c>
      <c r="AH1135">
        <v>0</v>
      </c>
      <c r="AI1135">
        <v>1</v>
      </c>
      <c r="AJ1135">
        <v>1</v>
      </c>
      <c r="AK1135">
        <v>1</v>
      </c>
      <c r="AL1135">
        <v>1</v>
      </c>
      <c r="AN1135">
        <v>0</v>
      </c>
      <c r="AO1135">
        <v>1</v>
      </c>
      <c r="AP1135">
        <v>0</v>
      </c>
      <c r="AQ1135">
        <v>0</v>
      </c>
      <c r="AR1135">
        <v>0</v>
      </c>
      <c r="AS1135" t="s">
        <v>6</v>
      </c>
      <c r="AT1135">
        <v>0.4</v>
      </c>
      <c r="AU1135" t="s">
        <v>6</v>
      </c>
      <c r="AV1135">
        <v>0</v>
      </c>
      <c r="AW1135">
        <v>2</v>
      </c>
      <c r="AX1135">
        <v>16690725</v>
      </c>
      <c r="AY1135">
        <v>1</v>
      </c>
      <c r="AZ1135">
        <v>0</v>
      </c>
      <c r="BA1135">
        <v>1084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CX1135">
        <f>Y1135*Source!I488</f>
        <v>2.4000000000000004</v>
      </c>
      <c r="CY1135">
        <f>AA1135</f>
        <v>31.2</v>
      </c>
      <c r="CZ1135">
        <f>AE1135</f>
        <v>31.2</v>
      </c>
      <c r="DA1135">
        <f>AI1135</f>
        <v>1</v>
      </c>
      <c r="DB1135">
        <v>0</v>
      </c>
    </row>
    <row r="1136" spans="1:106" x14ac:dyDescent="0.2">
      <c r="A1136">
        <f>ROW(Source!A489)</f>
        <v>489</v>
      </c>
      <c r="B1136">
        <v>16688586</v>
      </c>
      <c r="C1136">
        <v>16690704</v>
      </c>
      <c r="D1136">
        <v>15446300</v>
      </c>
      <c r="E1136">
        <v>1</v>
      </c>
      <c r="F1136">
        <v>1</v>
      </c>
      <c r="G1136">
        <v>1</v>
      </c>
      <c r="H1136">
        <v>1</v>
      </c>
      <c r="I1136" t="s">
        <v>1170</v>
      </c>
      <c r="J1136" t="s">
        <v>6</v>
      </c>
      <c r="K1136" t="s">
        <v>1171</v>
      </c>
      <c r="L1136">
        <v>1191</v>
      </c>
      <c r="N1136">
        <v>1013</v>
      </c>
      <c r="O1136" t="s">
        <v>1090</v>
      </c>
      <c r="P1136" t="s">
        <v>1090</v>
      </c>
      <c r="Q1136">
        <v>1</v>
      </c>
      <c r="W1136">
        <v>0</v>
      </c>
      <c r="X1136">
        <v>912892513</v>
      </c>
      <c r="Y1136">
        <v>5.1289999999999996</v>
      </c>
      <c r="AA1136">
        <v>0</v>
      </c>
      <c r="AB1136">
        <v>0</v>
      </c>
      <c r="AC1136">
        <v>0</v>
      </c>
      <c r="AD1136">
        <v>70.73</v>
      </c>
      <c r="AE1136">
        <v>0</v>
      </c>
      <c r="AF1136">
        <v>0</v>
      </c>
      <c r="AG1136">
        <v>0</v>
      </c>
      <c r="AH1136">
        <v>9.92</v>
      </c>
      <c r="AI1136">
        <v>1</v>
      </c>
      <c r="AJ1136">
        <v>1</v>
      </c>
      <c r="AK1136">
        <v>1</v>
      </c>
      <c r="AL1136">
        <v>7.13</v>
      </c>
      <c r="AN1136">
        <v>0</v>
      </c>
      <c r="AO1136">
        <v>1</v>
      </c>
      <c r="AP1136">
        <v>1</v>
      </c>
      <c r="AQ1136">
        <v>0</v>
      </c>
      <c r="AR1136">
        <v>0</v>
      </c>
      <c r="AS1136" t="s">
        <v>6</v>
      </c>
      <c r="AT1136">
        <v>4.46</v>
      </c>
      <c r="AU1136" t="s">
        <v>97</v>
      </c>
      <c r="AV1136">
        <v>1</v>
      </c>
      <c r="AW1136">
        <v>2</v>
      </c>
      <c r="AX1136">
        <v>16690716</v>
      </c>
      <c r="AY1136">
        <v>1</v>
      </c>
      <c r="AZ1136">
        <v>0</v>
      </c>
      <c r="BA1136">
        <v>1085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CX1136">
        <f>Y1136*Source!I489</f>
        <v>30.773999999999997</v>
      </c>
      <c r="CY1136">
        <f>AD1136</f>
        <v>70.73</v>
      </c>
      <c r="CZ1136">
        <f>AH1136</f>
        <v>9.92</v>
      </c>
      <c r="DA1136">
        <f>AL1136</f>
        <v>7.13</v>
      </c>
      <c r="DB1136">
        <v>0</v>
      </c>
    </row>
    <row r="1137" spans="1:106" x14ac:dyDescent="0.2">
      <c r="A1137">
        <f>ROW(Source!A489)</f>
        <v>489</v>
      </c>
      <c r="B1137">
        <v>16688586</v>
      </c>
      <c r="C1137">
        <v>16690704</v>
      </c>
      <c r="D1137">
        <v>15430395</v>
      </c>
      <c r="E1137">
        <v>1</v>
      </c>
      <c r="F1137">
        <v>1</v>
      </c>
      <c r="G1137">
        <v>1</v>
      </c>
      <c r="H1137">
        <v>1</v>
      </c>
      <c r="I1137" t="s">
        <v>1091</v>
      </c>
      <c r="J1137" t="s">
        <v>6</v>
      </c>
      <c r="K1137" t="s">
        <v>1092</v>
      </c>
      <c r="L1137">
        <v>1191</v>
      </c>
      <c r="N1137">
        <v>1013</v>
      </c>
      <c r="O1137" t="s">
        <v>1090</v>
      </c>
      <c r="P1137" t="s">
        <v>1090</v>
      </c>
      <c r="Q1137">
        <v>1</v>
      </c>
      <c r="W1137">
        <v>0</v>
      </c>
      <c r="X1137">
        <v>-1417349443</v>
      </c>
      <c r="Y1137">
        <v>0.01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1</v>
      </c>
      <c r="AJ1137">
        <v>1</v>
      </c>
      <c r="AK1137">
        <v>7.13</v>
      </c>
      <c r="AL1137">
        <v>1</v>
      </c>
      <c r="AN1137">
        <v>0</v>
      </c>
      <c r="AO1137">
        <v>1</v>
      </c>
      <c r="AP1137">
        <v>0</v>
      </c>
      <c r="AQ1137">
        <v>0</v>
      </c>
      <c r="AR1137">
        <v>0</v>
      </c>
      <c r="AS1137" t="s">
        <v>6</v>
      </c>
      <c r="AT1137">
        <v>0.01</v>
      </c>
      <c r="AU1137" t="s">
        <v>6</v>
      </c>
      <c r="AV1137">
        <v>2</v>
      </c>
      <c r="AW1137">
        <v>2</v>
      </c>
      <c r="AX1137">
        <v>16690717</v>
      </c>
      <c r="AY1137">
        <v>1</v>
      </c>
      <c r="AZ1137">
        <v>2048</v>
      </c>
      <c r="BA1137">
        <v>1086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CX1137">
        <f>Y1137*Source!I489</f>
        <v>0.06</v>
      </c>
      <c r="CY1137">
        <f>AD1137</f>
        <v>0</v>
      </c>
      <c r="CZ1137">
        <f>AH1137</f>
        <v>0</v>
      </c>
      <c r="DA1137">
        <f>AL1137</f>
        <v>1</v>
      </c>
      <c r="DB1137">
        <v>0</v>
      </c>
    </row>
    <row r="1138" spans="1:106" x14ac:dyDescent="0.2">
      <c r="A1138">
        <f>ROW(Source!A489)</f>
        <v>489</v>
      </c>
      <c r="B1138">
        <v>16688586</v>
      </c>
      <c r="C1138">
        <v>16690704</v>
      </c>
      <c r="D1138">
        <v>15249073</v>
      </c>
      <c r="E1138">
        <v>1</v>
      </c>
      <c r="F1138">
        <v>1</v>
      </c>
      <c r="G1138">
        <v>1</v>
      </c>
      <c r="H1138">
        <v>2</v>
      </c>
      <c r="I1138" t="s">
        <v>1099</v>
      </c>
      <c r="J1138" t="s">
        <v>1100</v>
      </c>
      <c r="K1138" t="s">
        <v>1101</v>
      </c>
      <c r="L1138">
        <v>1368</v>
      </c>
      <c r="N1138">
        <v>1011</v>
      </c>
      <c r="O1138" t="s">
        <v>1096</v>
      </c>
      <c r="P1138" t="s">
        <v>1096</v>
      </c>
      <c r="Q1138">
        <v>1</v>
      </c>
      <c r="W1138">
        <v>0</v>
      </c>
      <c r="X1138">
        <v>1372534845</v>
      </c>
      <c r="Y1138">
        <v>1.2500000000000001E-2</v>
      </c>
      <c r="AA1138">
        <v>0</v>
      </c>
      <c r="AB1138">
        <v>468.51</v>
      </c>
      <c r="AC1138">
        <v>11.6</v>
      </c>
      <c r="AD1138">
        <v>0</v>
      </c>
      <c r="AE1138">
        <v>0</v>
      </c>
      <c r="AF1138">
        <v>65.709999999999994</v>
      </c>
      <c r="AG1138">
        <v>11.6</v>
      </c>
      <c r="AH1138">
        <v>0</v>
      </c>
      <c r="AI1138">
        <v>1</v>
      </c>
      <c r="AJ1138">
        <v>7.13</v>
      </c>
      <c r="AK1138">
        <v>1</v>
      </c>
      <c r="AL1138">
        <v>1</v>
      </c>
      <c r="AN1138">
        <v>0</v>
      </c>
      <c r="AO1138">
        <v>1</v>
      </c>
      <c r="AP1138">
        <v>1</v>
      </c>
      <c r="AQ1138">
        <v>0</v>
      </c>
      <c r="AR1138">
        <v>0</v>
      </c>
      <c r="AS1138" t="s">
        <v>6</v>
      </c>
      <c r="AT1138">
        <v>0.01</v>
      </c>
      <c r="AU1138" t="s">
        <v>96</v>
      </c>
      <c r="AV1138">
        <v>0</v>
      </c>
      <c r="AW1138">
        <v>2</v>
      </c>
      <c r="AX1138">
        <v>16690718</v>
      </c>
      <c r="AY1138">
        <v>1</v>
      </c>
      <c r="AZ1138">
        <v>0</v>
      </c>
      <c r="BA1138">
        <v>1087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CX1138">
        <f>Y1138*Source!I489</f>
        <v>7.5000000000000011E-2</v>
      </c>
      <c r="CY1138">
        <f>AB1138</f>
        <v>468.51</v>
      </c>
      <c r="CZ1138">
        <f>AF1138</f>
        <v>65.709999999999994</v>
      </c>
      <c r="DA1138">
        <f>AJ1138</f>
        <v>7.13</v>
      </c>
      <c r="DB1138">
        <v>0</v>
      </c>
    </row>
    <row r="1139" spans="1:106" x14ac:dyDescent="0.2">
      <c r="A1139">
        <f>ROW(Source!A489)</f>
        <v>489</v>
      </c>
      <c r="B1139">
        <v>16688586</v>
      </c>
      <c r="C1139">
        <v>16690704</v>
      </c>
      <c r="D1139">
        <v>15249308</v>
      </c>
      <c r="E1139">
        <v>1</v>
      </c>
      <c r="F1139">
        <v>1</v>
      </c>
      <c r="G1139">
        <v>1</v>
      </c>
      <c r="H1139">
        <v>2</v>
      </c>
      <c r="I1139" t="s">
        <v>1375</v>
      </c>
      <c r="J1139" t="s">
        <v>1376</v>
      </c>
      <c r="K1139" t="s">
        <v>1377</v>
      </c>
      <c r="L1139">
        <v>1368</v>
      </c>
      <c r="N1139">
        <v>1011</v>
      </c>
      <c r="O1139" t="s">
        <v>1096</v>
      </c>
      <c r="P1139" t="s">
        <v>1096</v>
      </c>
      <c r="Q1139">
        <v>1</v>
      </c>
      <c r="W1139">
        <v>0</v>
      </c>
      <c r="X1139">
        <v>792402865</v>
      </c>
      <c r="Y1139">
        <v>0.61250000000000004</v>
      </c>
      <c r="AA1139">
        <v>0</v>
      </c>
      <c r="AB1139">
        <v>8.56</v>
      </c>
      <c r="AC1139">
        <v>0</v>
      </c>
      <c r="AD1139">
        <v>0</v>
      </c>
      <c r="AE1139">
        <v>0</v>
      </c>
      <c r="AF1139">
        <v>1.2</v>
      </c>
      <c r="AG1139">
        <v>0</v>
      </c>
      <c r="AH1139">
        <v>0</v>
      </c>
      <c r="AI1139">
        <v>1</v>
      </c>
      <c r="AJ1139">
        <v>7.13</v>
      </c>
      <c r="AK1139">
        <v>1</v>
      </c>
      <c r="AL1139">
        <v>1</v>
      </c>
      <c r="AN1139">
        <v>0</v>
      </c>
      <c r="AO1139">
        <v>1</v>
      </c>
      <c r="AP1139">
        <v>1</v>
      </c>
      <c r="AQ1139">
        <v>0</v>
      </c>
      <c r="AR1139">
        <v>0</v>
      </c>
      <c r="AS1139" t="s">
        <v>6</v>
      </c>
      <c r="AT1139">
        <v>0.49</v>
      </c>
      <c r="AU1139" t="s">
        <v>96</v>
      </c>
      <c r="AV1139">
        <v>0</v>
      </c>
      <c r="AW1139">
        <v>2</v>
      </c>
      <c r="AX1139">
        <v>16690719</v>
      </c>
      <c r="AY1139">
        <v>1</v>
      </c>
      <c r="AZ1139">
        <v>0</v>
      </c>
      <c r="BA1139">
        <v>1088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CX1139">
        <f>Y1139*Source!I489</f>
        <v>3.6750000000000003</v>
      </c>
      <c r="CY1139">
        <f>AB1139</f>
        <v>8.56</v>
      </c>
      <c r="CZ1139">
        <f>AF1139</f>
        <v>1.2</v>
      </c>
      <c r="DA1139">
        <f>AJ1139</f>
        <v>7.13</v>
      </c>
      <c r="DB1139">
        <v>0</v>
      </c>
    </row>
    <row r="1140" spans="1:106" x14ac:dyDescent="0.2">
      <c r="A1140">
        <f>ROW(Source!A489)</f>
        <v>489</v>
      </c>
      <c r="B1140">
        <v>16688586</v>
      </c>
      <c r="C1140">
        <v>16690704</v>
      </c>
      <c r="D1140">
        <v>15249377</v>
      </c>
      <c r="E1140">
        <v>1</v>
      </c>
      <c r="F1140">
        <v>1</v>
      </c>
      <c r="G1140">
        <v>1</v>
      </c>
      <c r="H1140">
        <v>2</v>
      </c>
      <c r="I1140" t="s">
        <v>1172</v>
      </c>
      <c r="J1140" t="s">
        <v>1173</v>
      </c>
      <c r="K1140" t="s">
        <v>1174</v>
      </c>
      <c r="L1140">
        <v>1368</v>
      </c>
      <c r="N1140">
        <v>1011</v>
      </c>
      <c r="O1140" t="s">
        <v>1096</v>
      </c>
      <c r="P1140" t="s">
        <v>1096</v>
      </c>
      <c r="Q1140">
        <v>1</v>
      </c>
      <c r="W1140">
        <v>0</v>
      </c>
      <c r="X1140">
        <v>-353815937</v>
      </c>
      <c r="Y1140">
        <v>0.53749999999999998</v>
      </c>
      <c r="AA1140">
        <v>0</v>
      </c>
      <c r="AB1140">
        <v>57.75</v>
      </c>
      <c r="AC1140">
        <v>0</v>
      </c>
      <c r="AD1140">
        <v>0</v>
      </c>
      <c r="AE1140">
        <v>0</v>
      </c>
      <c r="AF1140">
        <v>8.1</v>
      </c>
      <c r="AG1140">
        <v>0</v>
      </c>
      <c r="AH1140">
        <v>0</v>
      </c>
      <c r="AI1140">
        <v>1</v>
      </c>
      <c r="AJ1140">
        <v>7.13</v>
      </c>
      <c r="AK1140">
        <v>1</v>
      </c>
      <c r="AL1140">
        <v>1</v>
      </c>
      <c r="AN1140">
        <v>0</v>
      </c>
      <c r="AO1140">
        <v>1</v>
      </c>
      <c r="AP1140">
        <v>1</v>
      </c>
      <c r="AQ1140">
        <v>0</v>
      </c>
      <c r="AR1140">
        <v>0</v>
      </c>
      <c r="AS1140" t="s">
        <v>6</v>
      </c>
      <c r="AT1140">
        <v>0.43</v>
      </c>
      <c r="AU1140" t="s">
        <v>96</v>
      </c>
      <c r="AV1140">
        <v>0</v>
      </c>
      <c r="AW1140">
        <v>2</v>
      </c>
      <c r="AX1140">
        <v>16690720</v>
      </c>
      <c r="AY1140">
        <v>1</v>
      </c>
      <c r="AZ1140">
        <v>0</v>
      </c>
      <c r="BA1140">
        <v>1089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CX1140">
        <f>Y1140*Source!I489</f>
        <v>3.2249999999999996</v>
      </c>
      <c r="CY1140">
        <f>AB1140</f>
        <v>57.75</v>
      </c>
      <c r="CZ1140">
        <f>AF1140</f>
        <v>8.1</v>
      </c>
      <c r="DA1140">
        <f>AJ1140</f>
        <v>7.13</v>
      </c>
      <c r="DB1140">
        <v>0</v>
      </c>
    </row>
    <row r="1141" spans="1:106" x14ac:dyDescent="0.2">
      <c r="A1141">
        <f>ROW(Source!A489)</f>
        <v>489</v>
      </c>
      <c r="B1141">
        <v>16688586</v>
      </c>
      <c r="C1141">
        <v>16690704</v>
      </c>
      <c r="D1141">
        <v>15165634</v>
      </c>
      <c r="E1141">
        <v>1</v>
      </c>
      <c r="F1141">
        <v>1</v>
      </c>
      <c r="G1141">
        <v>1</v>
      </c>
      <c r="H1141">
        <v>3</v>
      </c>
      <c r="I1141" t="s">
        <v>1378</v>
      </c>
      <c r="J1141" t="s">
        <v>1379</v>
      </c>
      <c r="K1141" t="s">
        <v>1380</v>
      </c>
      <c r="L1141">
        <v>1339</v>
      </c>
      <c r="N1141">
        <v>1007</v>
      </c>
      <c r="O1141" t="s">
        <v>199</v>
      </c>
      <c r="P1141" t="s">
        <v>199</v>
      </c>
      <c r="Q1141">
        <v>1</v>
      </c>
      <c r="W1141">
        <v>0</v>
      </c>
      <c r="X1141">
        <v>1706747518</v>
      </c>
      <c r="Y1141">
        <v>8.3999999999999995E-3</v>
      </c>
      <c r="AA1141">
        <v>274.58</v>
      </c>
      <c r="AB1141">
        <v>0</v>
      </c>
      <c r="AC1141">
        <v>0</v>
      </c>
      <c r="AD1141">
        <v>0</v>
      </c>
      <c r="AE1141">
        <v>38.51</v>
      </c>
      <c r="AF1141">
        <v>0</v>
      </c>
      <c r="AG1141">
        <v>0</v>
      </c>
      <c r="AH1141">
        <v>0</v>
      </c>
      <c r="AI1141">
        <v>7.13</v>
      </c>
      <c r="AJ1141">
        <v>1</v>
      </c>
      <c r="AK1141">
        <v>1</v>
      </c>
      <c r="AL1141">
        <v>1</v>
      </c>
      <c r="AN1141">
        <v>0</v>
      </c>
      <c r="AO1141">
        <v>1</v>
      </c>
      <c r="AP1141">
        <v>0</v>
      </c>
      <c r="AQ1141">
        <v>0</v>
      </c>
      <c r="AR1141">
        <v>0</v>
      </c>
      <c r="AS1141" t="s">
        <v>6</v>
      </c>
      <c r="AT1141">
        <v>8.3999999999999995E-3</v>
      </c>
      <c r="AU1141" t="s">
        <v>6</v>
      </c>
      <c r="AV1141">
        <v>0</v>
      </c>
      <c r="AW1141">
        <v>2</v>
      </c>
      <c r="AX1141">
        <v>16690721</v>
      </c>
      <c r="AY1141">
        <v>1</v>
      </c>
      <c r="AZ1141">
        <v>0</v>
      </c>
      <c r="BA1141">
        <v>1090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CX1141">
        <f>Y1141*Source!I489</f>
        <v>5.04E-2</v>
      </c>
      <c r="CY1141">
        <f>AA1141</f>
        <v>274.58</v>
      </c>
      <c r="CZ1141">
        <f>AE1141</f>
        <v>38.51</v>
      </c>
      <c r="DA1141">
        <f>AI1141</f>
        <v>7.13</v>
      </c>
      <c r="DB1141">
        <v>0</v>
      </c>
    </row>
    <row r="1142" spans="1:106" x14ac:dyDescent="0.2">
      <c r="A1142">
        <f>ROW(Source!A489)</f>
        <v>489</v>
      </c>
      <c r="B1142">
        <v>16688586</v>
      </c>
      <c r="C1142">
        <v>16690704</v>
      </c>
      <c r="D1142">
        <v>15165653</v>
      </c>
      <c r="E1142">
        <v>1</v>
      </c>
      <c r="F1142">
        <v>1</v>
      </c>
      <c r="G1142">
        <v>1</v>
      </c>
      <c r="H1142">
        <v>3</v>
      </c>
      <c r="I1142" t="s">
        <v>1381</v>
      </c>
      <c r="J1142" t="s">
        <v>1382</v>
      </c>
      <c r="K1142" t="s">
        <v>1383</v>
      </c>
      <c r="L1142">
        <v>1339</v>
      </c>
      <c r="N1142">
        <v>1007</v>
      </c>
      <c r="O1142" t="s">
        <v>199</v>
      </c>
      <c r="P1142" t="s">
        <v>199</v>
      </c>
      <c r="Q1142">
        <v>1</v>
      </c>
      <c r="W1142">
        <v>0</v>
      </c>
      <c r="X1142">
        <v>1262771840</v>
      </c>
      <c r="Y1142">
        <v>3.6999999999999998E-2</v>
      </c>
      <c r="AA1142">
        <v>44.35</v>
      </c>
      <c r="AB1142">
        <v>0</v>
      </c>
      <c r="AC1142">
        <v>0</v>
      </c>
      <c r="AD1142">
        <v>0</v>
      </c>
      <c r="AE1142">
        <v>6.22</v>
      </c>
      <c r="AF1142">
        <v>0</v>
      </c>
      <c r="AG1142">
        <v>0</v>
      </c>
      <c r="AH1142">
        <v>0</v>
      </c>
      <c r="AI1142">
        <v>7.13</v>
      </c>
      <c r="AJ1142">
        <v>1</v>
      </c>
      <c r="AK1142">
        <v>1</v>
      </c>
      <c r="AL1142">
        <v>1</v>
      </c>
      <c r="AN1142">
        <v>0</v>
      </c>
      <c r="AO1142">
        <v>1</v>
      </c>
      <c r="AP1142">
        <v>0</v>
      </c>
      <c r="AQ1142">
        <v>0</v>
      </c>
      <c r="AR1142">
        <v>0</v>
      </c>
      <c r="AS1142" t="s">
        <v>6</v>
      </c>
      <c r="AT1142">
        <v>3.6999999999999998E-2</v>
      </c>
      <c r="AU1142" t="s">
        <v>6</v>
      </c>
      <c r="AV1142">
        <v>0</v>
      </c>
      <c r="AW1142">
        <v>2</v>
      </c>
      <c r="AX1142">
        <v>16690722</v>
      </c>
      <c r="AY1142">
        <v>1</v>
      </c>
      <c r="AZ1142">
        <v>0</v>
      </c>
      <c r="BA1142">
        <v>1091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CX1142">
        <f>Y1142*Source!I489</f>
        <v>0.22199999999999998</v>
      </c>
      <c r="CY1142">
        <f>AA1142</f>
        <v>44.35</v>
      </c>
      <c r="CZ1142">
        <f>AE1142</f>
        <v>6.22</v>
      </c>
      <c r="DA1142">
        <f>AI1142</f>
        <v>7.13</v>
      </c>
      <c r="DB1142">
        <v>0</v>
      </c>
    </row>
    <row r="1143" spans="1:106" x14ac:dyDescent="0.2">
      <c r="A1143">
        <f>ROW(Source!A489)</f>
        <v>489</v>
      </c>
      <c r="B1143">
        <v>16688586</v>
      </c>
      <c r="C1143">
        <v>16690704</v>
      </c>
      <c r="D1143">
        <v>15168763</v>
      </c>
      <c r="E1143">
        <v>1</v>
      </c>
      <c r="F1143">
        <v>1</v>
      </c>
      <c r="G1143">
        <v>1</v>
      </c>
      <c r="H1143">
        <v>3</v>
      </c>
      <c r="I1143" t="s">
        <v>1416</v>
      </c>
      <c r="J1143" t="s">
        <v>1417</v>
      </c>
      <c r="K1143" t="s">
        <v>1418</v>
      </c>
      <c r="L1143">
        <v>1348</v>
      </c>
      <c r="N1143">
        <v>1009</v>
      </c>
      <c r="O1143" t="s">
        <v>86</v>
      </c>
      <c r="P1143" t="s">
        <v>86</v>
      </c>
      <c r="Q1143">
        <v>1000</v>
      </c>
      <c r="W1143">
        <v>0</v>
      </c>
      <c r="X1143">
        <v>-1068056325</v>
      </c>
      <c r="Y1143">
        <v>1.4999999999999999E-4</v>
      </c>
      <c r="AA1143">
        <v>73881.06</v>
      </c>
      <c r="AB1143">
        <v>0</v>
      </c>
      <c r="AC1143">
        <v>0</v>
      </c>
      <c r="AD1143">
        <v>0</v>
      </c>
      <c r="AE1143">
        <v>10362</v>
      </c>
      <c r="AF1143">
        <v>0</v>
      </c>
      <c r="AG1143">
        <v>0</v>
      </c>
      <c r="AH1143">
        <v>0</v>
      </c>
      <c r="AI1143">
        <v>7.13</v>
      </c>
      <c r="AJ1143">
        <v>1</v>
      </c>
      <c r="AK1143">
        <v>1</v>
      </c>
      <c r="AL1143">
        <v>1</v>
      </c>
      <c r="AN1143">
        <v>0</v>
      </c>
      <c r="AO1143">
        <v>1</v>
      </c>
      <c r="AP1143">
        <v>0</v>
      </c>
      <c r="AQ1143">
        <v>0</v>
      </c>
      <c r="AR1143">
        <v>0</v>
      </c>
      <c r="AS1143" t="s">
        <v>6</v>
      </c>
      <c r="AT1143">
        <v>1.4999999999999999E-4</v>
      </c>
      <c r="AU1143" t="s">
        <v>6</v>
      </c>
      <c r="AV1143">
        <v>0</v>
      </c>
      <c r="AW1143">
        <v>2</v>
      </c>
      <c r="AX1143">
        <v>16690723</v>
      </c>
      <c r="AY1143">
        <v>1</v>
      </c>
      <c r="AZ1143">
        <v>0</v>
      </c>
      <c r="BA1143">
        <v>1092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CX1143">
        <f>Y1143*Source!I489</f>
        <v>8.9999999999999998E-4</v>
      </c>
      <c r="CY1143">
        <f>AA1143</f>
        <v>73881.06</v>
      </c>
      <c r="CZ1143">
        <f>AE1143</f>
        <v>10362</v>
      </c>
      <c r="DA1143">
        <f>AI1143</f>
        <v>7.13</v>
      </c>
      <c r="DB1143">
        <v>0</v>
      </c>
    </row>
    <row r="1144" spans="1:106" x14ac:dyDescent="0.2">
      <c r="A1144">
        <f>ROW(Source!A489)</f>
        <v>489</v>
      </c>
      <c r="B1144">
        <v>16688586</v>
      </c>
      <c r="C1144">
        <v>16690704</v>
      </c>
      <c r="D1144">
        <v>15227602</v>
      </c>
      <c r="E1144">
        <v>1</v>
      </c>
      <c r="F1144">
        <v>1</v>
      </c>
      <c r="G1144">
        <v>1</v>
      </c>
      <c r="H1144">
        <v>3</v>
      </c>
      <c r="I1144" t="s">
        <v>1444</v>
      </c>
      <c r="J1144" t="s">
        <v>1445</v>
      </c>
      <c r="K1144" t="s">
        <v>1446</v>
      </c>
      <c r="L1144">
        <v>1301</v>
      </c>
      <c r="N1144">
        <v>1003</v>
      </c>
      <c r="O1144" t="s">
        <v>143</v>
      </c>
      <c r="P1144" t="s">
        <v>143</v>
      </c>
      <c r="Q1144">
        <v>1</v>
      </c>
      <c r="W1144">
        <v>0</v>
      </c>
      <c r="X1144">
        <v>730239627</v>
      </c>
      <c r="Y1144">
        <v>0.4</v>
      </c>
      <c r="AA1144">
        <v>222.46</v>
      </c>
      <c r="AB1144">
        <v>0</v>
      </c>
      <c r="AC1144">
        <v>0</v>
      </c>
      <c r="AD1144">
        <v>0</v>
      </c>
      <c r="AE1144">
        <v>31.2</v>
      </c>
      <c r="AF1144">
        <v>0</v>
      </c>
      <c r="AG1144">
        <v>0</v>
      </c>
      <c r="AH1144">
        <v>0</v>
      </c>
      <c r="AI1144">
        <v>7.13</v>
      </c>
      <c r="AJ1144">
        <v>1</v>
      </c>
      <c r="AK1144">
        <v>1</v>
      </c>
      <c r="AL1144">
        <v>1</v>
      </c>
      <c r="AN1144">
        <v>0</v>
      </c>
      <c r="AO1144">
        <v>1</v>
      </c>
      <c r="AP1144">
        <v>0</v>
      </c>
      <c r="AQ1144">
        <v>0</v>
      </c>
      <c r="AR1144">
        <v>0</v>
      </c>
      <c r="AS1144" t="s">
        <v>6</v>
      </c>
      <c r="AT1144">
        <v>0.4</v>
      </c>
      <c r="AU1144" t="s">
        <v>6</v>
      </c>
      <c r="AV1144">
        <v>0</v>
      </c>
      <c r="AW1144">
        <v>2</v>
      </c>
      <c r="AX1144">
        <v>16690725</v>
      </c>
      <c r="AY1144">
        <v>1</v>
      </c>
      <c r="AZ1144">
        <v>0</v>
      </c>
      <c r="BA1144">
        <v>1094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CX1144">
        <f>Y1144*Source!I489</f>
        <v>2.4000000000000004</v>
      </c>
      <c r="CY1144">
        <f>AA1144</f>
        <v>222.46</v>
      </c>
      <c r="CZ1144">
        <f>AE1144</f>
        <v>31.2</v>
      </c>
      <c r="DA1144">
        <f>AI1144</f>
        <v>7.13</v>
      </c>
      <c r="DB1144">
        <v>0</v>
      </c>
    </row>
    <row r="1145" spans="1:106" x14ac:dyDescent="0.2">
      <c r="A1145">
        <f>ROW(Source!A524)</f>
        <v>524</v>
      </c>
      <c r="B1145">
        <v>16688585</v>
      </c>
      <c r="C1145">
        <v>16690783</v>
      </c>
      <c r="D1145">
        <v>15432258</v>
      </c>
      <c r="E1145">
        <v>1</v>
      </c>
      <c r="F1145">
        <v>1</v>
      </c>
      <c r="G1145">
        <v>1</v>
      </c>
      <c r="H1145">
        <v>1</v>
      </c>
      <c r="I1145" t="s">
        <v>1447</v>
      </c>
      <c r="J1145" t="s">
        <v>6</v>
      </c>
      <c r="K1145" t="s">
        <v>1448</v>
      </c>
      <c r="L1145">
        <v>1191</v>
      </c>
      <c r="N1145">
        <v>1013</v>
      </c>
      <c r="O1145" t="s">
        <v>1090</v>
      </c>
      <c r="P1145" t="s">
        <v>1090</v>
      </c>
      <c r="Q1145">
        <v>1</v>
      </c>
      <c r="W1145">
        <v>0</v>
      </c>
      <c r="X1145">
        <v>-608433632</v>
      </c>
      <c r="Y1145">
        <v>68.8</v>
      </c>
      <c r="AA1145">
        <v>0</v>
      </c>
      <c r="AB1145">
        <v>0</v>
      </c>
      <c r="AC1145">
        <v>0</v>
      </c>
      <c r="AD1145">
        <v>8.4600000000000009</v>
      </c>
      <c r="AE1145">
        <v>0</v>
      </c>
      <c r="AF1145">
        <v>0</v>
      </c>
      <c r="AG1145">
        <v>0</v>
      </c>
      <c r="AH1145">
        <v>8.4600000000000009</v>
      </c>
      <c r="AI1145">
        <v>1</v>
      </c>
      <c r="AJ1145">
        <v>1</v>
      </c>
      <c r="AK1145">
        <v>1</v>
      </c>
      <c r="AL1145">
        <v>1</v>
      </c>
      <c r="AN1145">
        <v>0</v>
      </c>
      <c r="AO1145">
        <v>1</v>
      </c>
      <c r="AP1145">
        <v>0</v>
      </c>
      <c r="AQ1145">
        <v>0</v>
      </c>
      <c r="AR1145">
        <v>0</v>
      </c>
      <c r="AS1145" t="s">
        <v>6</v>
      </c>
      <c r="AT1145">
        <v>68.8</v>
      </c>
      <c r="AU1145" t="s">
        <v>6</v>
      </c>
      <c r="AV1145">
        <v>1</v>
      </c>
      <c r="AW1145">
        <v>2</v>
      </c>
      <c r="AX1145">
        <v>16690789</v>
      </c>
      <c r="AY1145">
        <v>1</v>
      </c>
      <c r="AZ1145">
        <v>0</v>
      </c>
      <c r="BA1145">
        <v>1095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CX1145">
        <f>Y1145*Source!I524</f>
        <v>6.02</v>
      </c>
      <c r="CY1145">
        <f>AD1145</f>
        <v>8.4600000000000009</v>
      </c>
      <c r="CZ1145">
        <f>AH1145</f>
        <v>8.4600000000000009</v>
      </c>
      <c r="DA1145">
        <f>AL1145</f>
        <v>1</v>
      </c>
      <c r="DB1145">
        <v>0</v>
      </c>
    </row>
    <row r="1146" spans="1:106" x14ac:dyDescent="0.2">
      <c r="A1146">
        <f>ROW(Source!A524)</f>
        <v>524</v>
      </c>
      <c r="B1146">
        <v>16688585</v>
      </c>
      <c r="C1146">
        <v>16690783</v>
      </c>
      <c r="D1146">
        <v>15430395</v>
      </c>
      <c r="E1146">
        <v>1</v>
      </c>
      <c r="F1146">
        <v>1</v>
      </c>
      <c r="G1146">
        <v>1</v>
      </c>
      <c r="H1146">
        <v>1</v>
      </c>
      <c r="I1146" t="s">
        <v>1091</v>
      </c>
      <c r="J1146" t="s">
        <v>6</v>
      </c>
      <c r="K1146" t="s">
        <v>1092</v>
      </c>
      <c r="L1146">
        <v>1191</v>
      </c>
      <c r="N1146">
        <v>1013</v>
      </c>
      <c r="O1146" t="s">
        <v>1090</v>
      </c>
      <c r="P1146" t="s">
        <v>1090</v>
      </c>
      <c r="Q1146">
        <v>1</v>
      </c>
      <c r="W1146">
        <v>0</v>
      </c>
      <c r="X1146">
        <v>-1417349443</v>
      </c>
      <c r="Y1146">
        <v>0.16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1</v>
      </c>
      <c r="AJ1146">
        <v>1</v>
      </c>
      <c r="AK1146">
        <v>1</v>
      </c>
      <c r="AL1146">
        <v>1</v>
      </c>
      <c r="AN1146">
        <v>0</v>
      </c>
      <c r="AO1146">
        <v>1</v>
      </c>
      <c r="AP1146">
        <v>0</v>
      </c>
      <c r="AQ1146">
        <v>0</v>
      </c>
      <c r="AR1146">
        <v>0</v>
      </c>
      <c r="AS1146" t="s">
        <v>6</v>
      </c>
      <c r="AT1146">
        <v>0.16</v>
      </c>
      <c r="AU1146" t="s">
        <v>6</v>
      </c>
      <c r="AV1146">
        <v>2</v>
      </c>
      <c r="AW1146">
        <v>2</v>
      </c>
      <c r="AX1146">
        <v>16690790</v>
      </c>
      <c r="AY1146">
        <v>1</v>
      </c>
      <c r="AZ1146">
        <v>0</v>
      </c>
      <c r="BA1146">
        <v>1096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CX1146">
        <f>Y1146*Source!I524</f>
        <v>1.3999999999999999E-2</v>
      </c>
      <c r="CY1146">
        <f>AD1146</f>
        <v>0</v>
      </c>
      <c r="CZ1146">
        <f>AH1146</f>
        <v>0</v>
      </c>
      <c r="DA1146">
        <f>AL1146</f>
        <v>1</v>
      </c>
      <c r="DB1146">
        <v>0</v>
      </c>
    </row>
    <row r="1147" spans="1:106" x14ac:dyDescent="0.2">
      <c r="A1147">
        <f>ROW(Source!A524)</f>
        <v>524</v>
      </c>
      <c r="B1147">
        <v>16688585</v>
      </c>
      <c r="C1147">
        <v>16690783</v>
      </c>
      <c r="D1147">
        <v>15247974</v>
      </c>
      <c r="E1147">
        <v>1</v>
      </c>
      <c r="F1147">
        <v>1</v>
      </c>
      <c r="G1147">
        <v>1</v>
      </c>
      <c r="H1147">
        <v>2</v>
      </c>
      <c r="I1147" t="s">
        <v>1093</v>
      </c>
      <c r="J1147" t="s">
        <v>1094</v>
      </c>
      <c r="K1147" t="s">
        <v>1095</v>
      </c>
      <c r="L1147">
        <v>1368</v>
      </c>
      <c r="N1147">
        <v>1011</v>
      </c>
      <c r="O1147" t="s">
        <v>1096</v>
      </c>
      <c r="P1147" t="s">
        <v>1096</v>
      </c>
      <c r="Q1147">
        <v>1</v>
      </c>
      <c r="W1147">
        <v>0</v>
      </c>
      <c r="X1147">
        <v>1188625873</v>
      </c>
      <c r="Y1147">
        <v>0.16</v>
      </c>
      <c r="AA1147">
        <v>0</v>
      </c>
      <c r="AB1147">
        <v>31.26</v>
      </c>
      <c r="AC1147">
        <v>13.5</v>
      </c>
      <c r="AD1147">
        <v>0</v>
      </c>
      <c r="AE1147">
        <v>0</v>
      </c>
      <c r="AF1147">
        <v>31.26</v>
      </c>
      <c r="AG1147">
        <v>13.5</v>
      </c>
      <c r="AH1147">
        <v>0</v>
      </c>
      <c r="AI1147">
        <v>1</v>
      </c>
      <c r="AJ1147">
        <v>1</v>
      </c>
      <c r="AK1147">
        <v>1</v>
      </c>
      <c r="AL1147">
        <v>1</v>
      </c>
      <c r="AN1147">
        <v>0</v>
      </c>
      <c r="AO1147">
        <v>1</v>
      </c>
      <c r="AP1147">
        <v>0</v>
      </c>
      <c r="AQ1147">
        <v>0</v>
      </c>
      <c r="AR1147">
        <v>0</v>
      </c>
      <c r="AS1147" t="s">
        <v>6</v>
      </c>
      <c r="AT1147">
        <v>0.16</v>
      </c>
      <c r="AU1147" t="s">
        <v>6</v>
      </c>
      <c r="AV1147">
        <v>0</v>
      </c>
      <c r="AW1147">
        <v>2</v>
      </c>
      <c r="AX1147">
        <v>16690791</v>
      </c>
      <c r="AY1147">
        <v>1</v>
      </c>
      <c r="AZ1147">
        <v>0</v>
      </c>
      <c r="BA1147">
        <v>1097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CX1147">
        <f>Y1147*Source!I524</f>
        <v>1.3999999999999999E-2</v>
      </c>
      <c r="CY1147">
        <f>AB1147</f>
        <v>31.26</v>
      </c>
      <c r="CZ1147">
        <f>AF1147</f>
        <v>31.26</v>
      </c>
      <c r="DA1147">
        <f>AJ1147</f>
        <v>1</v>
      </c>
      <c r="DB1147">
        <v>0</v>
      </c>
    </row>
    <row r="1148" spans="1:106" x14ac:dyDescent="0.2">
      <c r="A1148">
        <f>ROW(Source!A525)</f>
        <v>525</v>
      </c>
      <c r="B1148">
        <v>16688586</v>
      </c>
      <c r="C1148">
        <v>16690783</v>
      </c>
      <c r="D1148">
        <v>15432258</v>
      </c>
      <c r="E1148">
        <v>1</v>
      </c>
      <c r="F1148">
        <v>1</v>
      </c>
      <c r="G1148">
        <v>1</v>
      </c>
      <c r="H1148">
        <v>1</v>
      </c>
      <c r="I1148" t="s">
        <v>1447</v>
      </c>
      <c r="J1148" t="s">
        <v>6</v>
      </c>
      <c r="K1148" t="s">
        <v>1448</v>
      </c>
      <c r="L1148">
        <v>1191</v>
      </c>
      <c r="N1148">
        <v>1013</v>
      </c>
      <c r="O1148" t="s">
        <v>1090</v>
      </c>
      <c r="P1148" t="s">
        <v>1090</v>
      </c>
      <c r="Q1148">
        <v>1</v>
      </c>
      <c r="W1148">
        <v>0</v>
      </c>
      <c r="X1148">
        <v>-608433632</v>
      </c>
      <c r="Y1148">
        <v>68.8</v>
      </c>
      <c r="AA1148">
        <v>0</v>
      </c>
      <c r="AB1148">
        <v>0</v>
      </c>
      <c r="AC1148">
        <v>0</v>
      </c>
      <c r="AD1148">
        <v>60.32</v>
      </c>
      <c r="AE1148">
        <v>0</v>
      </c>
      <c r="AF1148">
        <v>0</v>
      </c>
      <c r="AG1148">
        <v>0</v>
      </c>
      <c r="AH1148">
        <v>8.4600000000000009</v>
      </c>
      <c r="AI1148">
        <v>1</v>
      </c>
      <c r="AJ1148">
        <v>1</v>
      </c>
      <c r="AK1148">
        <v>1</v>
      </c>
      <c r="AL1148">
        <v>7.13</v>
      </c>
      <c r="AN1148">
        <v>0</v>
      </c>
      <c r="AO1148">
        <v>1</v>
      </c>
      <c r="AP1148">
        <v>0</v>
      </c>
      <c r="AQ1148">
        <v>0</v>
      </c>
      <c r="AR1148">
        <v>0</v>
      </c>
      <c r="AS1148" t="s">
        <v>6</v>
      </c>
      <c r="AT1148">
        <v>68.8</v>
      </c>
      <c r="AU1148" t="s">
        <v>6</v>
      </c>
      <c r="AV1148">
        <v>1</v>
      </c>
      <c r="AW1148">
        <v>2</v>
      </c>
      <c r="AX1148">
        <v>16690789</v>
      </c>
      <c r="AY1148">
        <v>1</v>
      </c>
      <c r="AZ1148">
        <v>0</v>
      </c>
      <c r="BA1148">
        <v>1099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CX1148">
        <f>Y1148*Source!I525</f>
        <v>6.02</v>
      </c>
      <c r="CY1148">
        <f>AD1148</f>
        <v>60.32</v>
      </c>
      <c r="CZ1148">
        <f>AH1148</f>
        <v>8.4600000000000009</v>
      </c>
      <c r="DA1148">
        <f>AL1148</f>
        <v>7.13</v>
      </c>
      <c r="DB1148">
        <v>0</v>
      </c>
    </row>
    <row r="1149" spans="1:106" x14ac:dyDescent="0.2">
      <c r="A1149">
        <f>ROW(Source!A525)</f>
        <v>525</v>
      </c>
      <c r="B1149">
        <v>16688586</v>
      </c>
      <c r="C1149">
        <v>16690783</v>
      </c>
      <c r="D1149">
        <v>15430395</v>
      </c>
      <c r="E1149">
        <v>1</v>
      </c>
      <c r="F1149">
        <v>1</v>
      </c>
      <c r="G1149">
        <v>1</v>
      </c>
      <c r="H1149">
        <v>1</v>
      </c>
      <c r="I1149" t="s">
        <v>1091</v>
      </c>
      <c r="J1149" t="s">
        <v>6</v>
      </c>
      <c r="K1149" t="s">
        <v>1092</v>
      </c>
      <c r="L1149">
        <v>1191</v>
      </c>
      <c r="N1149">
        <v>1013</v>
      </c>
      <c r="O1149" t="s">
        <v>1090</v>
      </c>
      <c r="P1149" t="s">
        <v>1090</v>
      </c>
      <c r="Q1149">
        <v>1</v>
      </c>
      <c r="W1149">
        <v>0</v>
      </c>
      <c r="X1149">
        <v>-1417349443</v>
      </c>
      <c r="Y1149">
        <v>0.16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1</v>
      </c>
      <c r="AJ1149">
        <v>1</v>
      </c>
      <c r="AK1149">
        <v>7.13</v>
      </c>
      <c r="AL1149">
        <v>1</v>
      </c>
      <c r="AN1149">
        <v>0</v>
      </c>
      <c r="AO1149">
        <v>1</v>
      </c>
      <c r="AP1149">
        <v>0</v>
      </c>
      <c r="AQ1149">
        <v>0</v>
      </c>
      <c r="AR1149">
        <v>0</v>
      </c>
      <c r="AS1149" t="s">
        <v>6</v>
      </c>
      <c r="AT1149">
        <v>0.16</v>
      </c>
      <c r="AU1149" t="s">
        <v>6</v>
      </c>
      <c r="AV1149">
        <v>2</v>
      </c>
      <c r="AW1149">
        <v>2</v>
      </c>
      <c r="AX1149">
        <v>16690790</v>
      </c>
      <c r="AY1149">
        <v>1</v>
      </c>
      <c r="AZ1149">
        <v>0</v>
      </c>
      <c r="BA1149">
        <v>1100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CX1149">
        <f>Y1149*Source!I525</f>
        <v>1.3999999999999999E-2</v>
      </c>
      <c r="CY1149">
        <f>AD1149</f>
        <v>0</v>
      </c>
      <c r="CZ1149">
        <f>AH1149</f>
        <v>0</v>
      </c>
      <c r="DA1149">
        <f>AL1149</f>
        <v>1</v>
      </c>
      <c r="DB1149">
        <v>0</v>
      </c>
    </row>
    <row r="1150" spans="1:106" x14ac:dyDescent="0.2">
      <c r="A1150">
        <f>ROW(Source!A525)</f>
        <v>525</v>
      </c>
      <c r="B1150">
        <v>16688586</v>
      </c>
      <c r="C1150">
        <v>16690783</v>
      </c>
      <c r="D1150">
        <v>15247974</v>
      </c>
      <c r="E1150">
        <v>1</v>
      </c>
      <c r="F1150">
        <v>1</v>
      </c>
      <c r="G1150">
        <v>1</v>
      </c>
      <c r="H1150">
        <v>2</v>
      </c>
      <c r="I1150" t="s">
        <v>1093</v>
      </c>
      <c r="J1150" t="s">
        <v>1094</v>
      </c>
      <c r="K1150" t="s">
        <v>1095</v>
      </c>
      <c r="L1150">
        <v>1368</v>
      </c>
      <c r="N1150">
        <v>1011</v>
      </c>
      <c r="O1150" t="s">
        <v>1096</v>
      </c>
      <c r="P1150" t="s">
        <v>1096</v>
      </c>
      <c r="Q1150">
        <v>1</v>
      </c>
      <c r="W1150">
        <v>0</v>
      </c>
      <c r="X1150">
        <v>1188625873</v>
      </c>
      <c r="Y1150">
        <v>0.16</v>
      </c>
      <c r="AA1150">
        <v>0</v>
      </c>
      <c r="AB1150">
        <v>222.88</v>
      </c>
      <c r="AC1150">
        <v>13.5</v>
      </c>
      <c r="AD1150">
        <v>0</v>
      </c>
      <c r="AE1150">
        <v>0</v>
      </c>
      <c r="AF1150">
        <v>31.26</v>
      </c>
      <c r="AG1150">
        <v>13.5</v>
      </c>
      <c r="AH1150">
        <v>0</v>
      </c>
      <c r="AI1150">
        <v>1</v>
      </c>
      <c r="AJ1150">
        <v>7.13</v>
      </c>
      <c r="AK1150">
        <v>1</v>
      </c>
      <c r="AL1150">
        <v>1</v>
      </c>
      <c r="AN1150">
        <v>0</v>
      </c>
      <c r="AO1150">
        <v>1</v>
      </c>
      <c r="AP1150">
        <v>0</v>
      </c>
      <c r="AQ1150">
        <v>0</v>
      </c>
      <c r="AR1150">
        <v>0</v>
      </c>
      <c r="AS1150" t="s">
        <v>6</v>
      </c>
      <c r="AT1150">
        <v>0.16</v>
      </c>
      <c r="AU1150" t="s">
        <v>6</v>
      </c>
      <c r="AV1150">
        <v>0</v>
      </c>
      <c r="AW1150">
        <v>2</v>
      </c>
      <c r="AX1150">
        <v>16690791</v>
      </c>
      <c r="AY1150">
        <v>1</v>
      </c>
      <c r="AZ1150">
        <v>0</v>
      </c>
      <c r="BA1150">
        <v>1101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CX1150">
        <f>Y1150*Source!I525</f>
        <v>1.3999999999999999E-2</v>
      </c>
      <c r="CY1150">
        <f>AB1150</f>
        <v>222.88</v>
      </c>
      <c r="CZ1150">
        <f>AF1150</f>
        <v>31.26</v>
      </c>
      <c r="DA1150">
        <f>AJ1150</f>
        <v>7.13</v>
      </c>
      <c r="DB1150">
        <v>0</v>
      </c>
    </row>
    <row r="1151" spans="1:106" x14ac:dyDescent="0.2">
      <c r="A1151">
        <f>ROW(Source!A526)</f>
        <v>526</v>
      </c>
      <c r="B1151">
        <v>16688585</v>
      </c>
      <c r="C1151">
        <v>16690794</v>
      </c>
      <c r="D1151">
        <v>15432258</v>
      </c>
      <c r="E1151">
        <v>1</v>
      </c>
      <c r="F1151">
        <v>1</v>
      </c>
      <c r="G1151">
        <v>1</v>
      </c>
      <c r="H1151">
        <v>1</v>
      </c>
      <c r="I1151" t="s">
        <v>1447</v>
      </c>
      <c r="J1151" t="s">
        <v>6</v>
      </c>
      <c r="K1151" t="s">
        <v>1448</v>
      </c>
      <c r="L1151">
        <v>1191</v>
      </c>
      <c r="N1151">
        <v>1013</v>
      </c>
      <c r="O1151" t="s">
        <v>1090</v>
      </c>
      <c r="P1151" t="s">
        <v>1090</v>
      </c>
      <c r="Q1151">
        <v>1</v>
      </c>
      <c r="W1151">
        <v>0</v>
      </c>
      <c r="X1151">
        <v>-608433632</v>
      </c>
      <c r="Y1151">
        <v>85.3</v>
      </c>
      <c r="AA1151">
        <v>0</v>
      </c>
      <c r="AB1151">
        <v>0</v>
      </c>
      <c r="AC1151">
        <v>0</v>
      </c>
      <c r="AD1151">
        <v>8.4600000000000009</v>
      </c>
      <c r="AE1151">
        <v>0</v>
      </c>
      <c r="AF1151">
        <v>0</v>
      </c>
      <c r="AG1151">
        <v>0</v>
      </c>
      <c r="AH1151">
        <v>8.4600000000000009</v>
      </c>
      <c r="AI1151">
        <v>1</v>
      </c>
      <c r="AJ1151">
        <v>1</v>
      </c>
      <c r="AK1151">
        <v>1</v>
      </c>
      <c r="AL1151">
        <v>1</v>
      </c>
      <c r="AN1151">
        <v>0</v>
      </c>
      <c r="AO1151">
        <v>1</v>
      </c>
      <c r="AP1151">
        <v>0</v>
      </c>
      <c r="AQ1151">
        <v>0</v>
      </c>
      <c r="AR1151">
        <v>0</v>
      </c>
      <c r="AS1151" t="s">
        <v>6</v>
      </c>
      <c r="AT1151">
        <v>85.3</v>
      </c>
      <c r="AU1151" t="s">
        <v>6</v>
      </c>
      <c r="AV1151">
        <v>1</v>
      </c>
      <c r="AW1151">
        <v>2</v>
      </c>
      <c r="AX1151">
        <v>16690800</v>
      </c>
      <c r="AY1151">
        <v>1</v>
      </c>
      <c r="AZ1151">
        <v>0</v>
      </c>
      <c r="BA1151">
        <v>1103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CX1151">
        <f>Y1151*Source!I526</f>
        <v>3.8384999999999998</v>
      </c>
      <c r="CY1151">
        <f>AD1151</f>
        <v>8.4600000000000009</v>
      </c>
      <c r="CZ1151">
        <f>AH1151</f>
        <v>8.4600000000000009</v>
      </c>
      <c r="DA1151">
        <f>AL1151</f>
        <v>1</v>
      </c>
      <c r="DB1151">
        <v>0</v>
      </c>
    </row>
    <row r="1152" spans="1:106" x14ac:dyDescent="0.2">
      <c r="A1152">
        <f>ROW(Source!A526)</f>
        <v>526</v>
      </c>
      <c r="B1152">
        <v>16688585</v>
      </c>
      <c r="C1152">
        <v>16690794</v>
      </c>
      <c r="D1152">
        <v>15430395</v>
      </c>
      <c r="E1152">
        <v>1</v>
      </c>
      <c r="F1152">
        <v>1</v>
      </c>
      <c r="G1152">
        <v>1</v>
      </c>
      <c r="H1152">
        <v>1</v>
      </c>
      <c r="I1152" t="s">
        <v>1091</v>
      </c>
      <c r="J1152" t="s">
        <v>6</v>
      </c>
      <c r="K1152" t="s">
        <v>1092</v>
      </c>
      <c r="L1152">
        <v>1191</v>
      </c>
      <c r="N1152">
        <v>1013</v>
      </c>
      <c r="O1152" t="s">
        <v>1090</v>
      </c>
      <c r="P1152" t="s">
        <v>1090</v>
      </c>
      <c r="Q1152">
        <v>1</v>
      </c>
      <c r="W1152">
        <v>0</v>
      </c>
      <c r="X1152">
        <v>-1417349443</v>
      </c>
      <c r="Y1152">
        <v>0.32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1</v>
      </c>
      <c r="AJ1152">
        <v>1</v>
      </c>
      <c r="AK1152">
        <v>1</v>
      </c>
      <c r="AL1152">
        <v>1</v>
      </c>
      <c r="AN1152">
        <v>0</v>
      </c>
      <c r="AO1152">
        <v>1</v>
      </c>
      <c r="AP1152">
        <v>0</v>
      </c>
      <c r="AQ1152">
        <v>0</v>
      </c>
      <c r="AR1152">
        <v>0</v>
      </c>
      <c r="AS1152" t="s">
        <v>6</v>
      </c>
      <c r="AT1152">
        <v>0.32</v>
      </c>
      <c r="AU1152" t="s">
        <v>6</v>
      </c>
      <c r="AV1152">
        <v>2</v>
      </c>
      <c r="AW1152">
        <v>2</v>
      </c>
      <c r="AX1152">
        <v>16690801</v>
      </c>
      <c r="AY1152">
        <v>1</v>
      </c>
      <c r="AZ1152">
        <v>0</v>
      </c>
      <c r="BA1152">
        <v>1104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CX1152">
        <f>Y1152*Source!I526</f>
        <v>1.44E-2</v>
      </c>
      <c r="CY1152">
        <f>AD1152</f>
        <v>0</v>
      </c>
      <c r="CZ1152">
        <f>AH1152</f>
        <v>0</v>
      </c>
      <c r="DA1152">
        <f>AL1152</f>
        <v>1</v>
      </c>
      <c r="DB1152">
        <v>0</v>
      </c>
    </row>
    <row r="1153" spans="1:106" x14ac:dyDescent="0.2">
      <c r="A1153">
        <f>ROW(Source!A526)</f>
        <v>526</v>
      </c>
      <c r="B1153">
        <v>16688585</v>
      </c>
      <c r="C1153">
        <v>16690794</v>
      </c>
      <c r="D1153">
        <v>15247974</v>
      </c>
      <c r="E1153">
        <v>1</v>
      </c>
      <c r="F1153">
        <v>1</v>
      </c>
      <c r="G1153">
        <v>1</v>
      </c>
      <c r="H1153">
        <v>2</v>
      </c>
      <c r="I1153" t="s">
        <v>1093</v>
      </c>
      <c r="J1153" t="s">
        <v>1094</v>
      </c>
      <c r="K1153" t="s">
        <v>1095</v>
      </c>
      <c r="L1153">
        <v>1368</v>
      </c>
      <c r="N1153">
        <v>1011</v>
      </c>
      <c r="O1153" t="s">
        <v>1096</v>
      </c>
      <c r="P1153" t="s">
        <v>1096</v>
      </c>
      <c r="Q1153">
        <v>1</v>
      </c>
      <c r="W1153">
        <v>0</v>
      </c>
      <c r="X1153">
        <v>1188625873</v>
      </c>
      <c r="Y1153">
        <v>0.32</v>
      </c>
      <c r="AA1153">
        <v>0</v>
      </c>
      <c r="AB1153">
        <v>31.26</v>
      </c>
      <c r="AC1153">
        <v>13.5</v>
      </c>
      <c r="AD1153">
        <v>0</v>
      </c>
      <c r="AE1153">
        <v>0</v>
      </c>
      <c r="AF1153">
        <v>31.26</v>
      </c>
      <c r="AG1153">
        <v>13.5</v>
      </c>
      <c r="AH1153">
        <v>0</v>
      </c>
      <c r="AI1153">
        <v>1</v>
      </c>
      <c r="AJ1153">
        <v>1</v>
      </c>
      <c r="AK1153">
        <v>1</v>
      </c>
      <c r="AL1153">
        <v>1</v>
      </c>
      <c r="AN1153">
        <v>0</v>
      </c>
      <c r="AO1153">
        <v>1</v>
      </c>
      <c r="AP1153">
        <v>0</v>
      </c>
      <c r="AQ1153">
        <v>0</v>
      </c>
      <c r="AR1153">
        <v>0</v>
      </c>
      <c r="AS1153" t="s">
        <v>6</v>
      </c>
      <c r="AT1153">
        <v>0.32</v>
      </c>
      <c r="AU1153" t="s">
        <v>6</v>
      </c>
      <c r="AV1153">
        <v>0</v>
      </c>
      <c r="AW1153">
        <v>2</v>
      </c>
      <c r="AX1153">
        <v>16690802</v>
      </c>
      <c r="AY1153">
        <v>1</v>
      </c>
      <c r="AZ1153">
        <v>0</v>
      </c>
      <c r="BA1153">
        <v>1105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CX1153">
        <f>Y1153*Source!I526</f>
        <v>1.44E-2</v>
      </c>
      <c r="CY1153">
        <f>AB1153</f>
        <v>31.26</v>
      </c>
      <c r="CZ1153">
        <f>AF1153</f>
        <v>31.26</v>
      </c>
      <c r="DA1153">
        <f>AJ1153</f>
        <v>1</v>
      </c>
      <c r="DB1153">
        <v>0</v>
      </c>
    </row>
    <row r="1154" spans="1:106" x14ac:dyDescent="0.2">
      <c r="A1154">
        <f>ROW(Source!A527)</f>
        <v>527</v>
      </c>
      <c r="B1154">
        <v>16688586</v>
      </c>
      <c r="C1154">
        <v>16690794</v>
      </c>
      <c r="D1154">
        <v>15432258</v>
      </c>
      <c r="E1154">
        <v>1</v>
      </c>
      <c r="F1154">
        <v>1</v>
      </c>
      <c r="G1154">
        <v>1</v>
      </c>
      <c r="H1154">
        <v>1</v>
      </c>
      <c r="I1154" t="s">
        <v>1447</v>
      </c>
      <c r="J1154" t="s">
        <v>6</v>
      </c>
      <c r="K1154" t="s">
        <v>1448</v>
      </c>
      <c r="L1154">
        <v>1191</v>
      </c>
      <c r="N1154">
        <v>1013</v>
      </c>
      <c r="O1154" t="s">
        <v>1090</v>
      </c>
      <c r="P1154" t="s">
        <v>1090</v>
      </c>
      <c r="Q1154">
        <v>1</v>
      </c>
      <c r="W1154">
        <v>0</v>
      </c>
      <c r="X1154">
        <v>-608433632</v>
      </c>
      <c r="Y1154">
        <v>85.3</v>
      </c>
      <c r="AA1154">
        <v>0</v>
      </c>
      <c r="AB1154">
        <v>0</v>
      </c>
      <c r="AC1154">
        <v>0</v>
      </c>
      <c r="AD1154">
        <v>60.32</v>
      </c>
      <c r="AE1154">
        <v>0</v>
      </c>
      <c r="AF1154">
        <v>0</v>
      </c>
      <c r="AG1154">
        <v>0</v>
      </c>
      <c r="AH1154">
        <v>8.4600000000000009</v>
      </c>
      <c r="AI1154">
        <v>1</v>
      </c>
      <c r="AJ1154">
        <v>1</v>
      </c>
      <c r="AK1154">
        <v>1</v>
      </c>
      <c r="AL1154">
        <v>7.13</v>
      </c>
      <c r="AN1154">
        <v>0</v>
      </c>
      <c r="AO1154">
        <v>1</v>
      </c>
      <c r="AP1154">
        <v>0</v>
      </c>
      <c r="AQ1154">
        <v>0</v>
      </c>
      <c r="AR1154">
        <v>0</v>
      </c>
      <c r="AS1154" t="s">
        <v>6</v>
      </c>
      <c r="AT1154">
        <v>85.3</v>
      </c>
      <c r="AU1154" t="s">
        <v>6</v>
      </c>
      <c r="AV1154">
        <v>1</v>
      </c>
      <c r="AW1154">
        <v>2</v>
      </c>
      <c r="AX1154">
        <v>16690800</v>
      </c>
      <c r="AY1154">
        <v>1</v>
      </c>
      <c r="AZ1154">
        <v>0</v>
      </c>
      <c r="BA1154">
        <v>1107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CX1154">
        <f>Y1154*Source!I527</f>
        <v>3.8384999999999998</v>
      </c>
      <c r="CY1154">
        <f>AD1154</f>
        <v>60.32</v>
      </c>
      <c r="CZ1154">
        <f>AH1154</f>
        <v>8.4600000000000009</v>
      </c>
      <c r="DA1154">
        <f>AL1154</f>
        <v>7.13</v>
      </c>
      <c r="DB1154">
        <v>0</v>
      </c>
    </row>
    <row r="1155" spans="1:106" x14ac:dyDescent="0.2">
      <c r="A1155">
        <f>ROW(Source!A527)</f>
        <v>527</v>
      </c>
      <c r="B1155">
        <v>16688586</v>
      </c>
      <c r="C1155">
        <v>16690794</v>
      </c>
      <c r="D1155">
        <v>15430395</v>
      </c>
      <c r="E1155">
        <v>1</v>
      </c>
      <c r="F1155">
        <v>1</v>
      </c>
      <c r="G1155">
        <v>1</v>
      </c>
      <c r="H1155">
        <v>1</v>
      </c>
      <c r="I1155" t="s">
        <v>1091</v>
      </c>
      <c r="J1155" t="s">
        <v>6</v>
      </c>
      <c r="K1155" t="s">
        <v>1092</v>
      </c>
      <c r="L1155">
        <v>1191</v>
      </c>
      <c r="N1155">
        <v>1013</v>
      </c>
      <c r="O1155" t="s">
        <v>1090</v>
      </c>
      <c r="P1155" t="s">
        <v>1090</v>
      </c>
      <c r="Q1155">
        <v>1</v>
      </c>
      <c r="W1155">
        <v>0</v>
      </c>
      <c r="X1155">
        <v>-1417349443</v>
      </c>
      <c r="Y1155">
        <v>0.32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1</v>
      </c>
      <c r="AJ1155">
        <v>1</v>
      </c>
      <c r="AK1155">
        <v>7.13</v>
      </c>
      <c r="AL1155">
        <v>1</v>
      </c>
      <c r="AN1155">
        <v>0</v>
      </c>
      <c r="AO1155">
        <v>1</v>
      </c>
      <c r="AP1155">
        <v>0</v>
      </c>
      <c r="AQ1155">
        <v>0</v>
      </c>
      <c r="AR1155">
        <v>0</v>
      </c>
      <c r="AS1155" t="s">
        <v>6</v>
      </c>
      <c r="AT1155">
        <v>0.32</v>
      </c>
      <c r="AU1155" t="s">
        <v>6</v>
      </c>
      <c r="AV1155">
        <v>2</v>
      </c>
      <c r="AW1155">
        <v>2</v>
      </c>
      <c r="AX1155">
        <v>16690801</v>
      </c>
      <c r="AY1155">
        <v>1</v>
      </c>
      <c r="AZ1155">
        <v>0</v>
      </c>
      <c r="BA1155">
        <v>1108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CX1155">
        <f>Y1155*Source!I527</f>
        <v>1.44E-2</v>
      </c>
      <c r="CY1155">
        <f>AD1155</f>
        <v>0</v>
      </c>
      <c r="CZ1155">
        <f>AH1155</f>
        <v>0</v>
      </c>
      <c r="DA1155">
        <f>AL1155</f>
        <v>1</v>
      </c>
      <c r="DB1155">
        <v>0</v>
      </c>
    </row>
    <row r="1156" spans="1:106" x14ac:dyDescent="0.2">
      <c r="A1156">
        <f>ROW(Source!A527)</f>
        <v>527</v>
      </c>
      <c r="B1156">
        <v>16688586</v>
      </c>
      <c r="C1156">
        <v>16690794</v>
      </c>
      <c r="D1156">
        <v>15247974</v>
      </c>
      <c r="E1156">
        <v>1</v>
      </c>
      <c r="F1156">
        <v>1</v>
      </c>
      <c r="G1156">
        <v>1</v>
      </c>
      <c r="H1156">
        <v>2</v>
      </c>
      <c r="I1156" t="s">
        <v>1093</v>
      </c>
      <c r="J1156" t="s">
        <v>1094</v>
      </c>
      <c r="K1156" t="s">
        <v>1095</v>
      </c>
      <c r="L1156">
        <v>1368</v>
      </c>
      <c r="N1156">
        <v>1011</v>
      </c>
      <c r="O1156" t="s">
        <v>1096</v>
      </c>
      <c r="P1156" t="s">
        <v>1096</v>
      </c>
      <c r="Q1156">
        <v>1</v>
      </c>
      <c r="W1156">
        <v>0</v>
      </c>
      <c r="X1156">
        <v>1188625873</v>
      </c>
      <c r="Y1156">
        <v>0.32</v>
      </c>
      <c r="AA1156">
        <v>0</v>
      </c>
      <c r="AB1156">
        <v>222.88</v>
      </c>
      <c r="AC1156">
        <v>13.5</v>
      </c>
      <c r="AD1156">
        <v>0</v>
      </c>
      <c r="AE1156">
        <v>0</v>
      </c>
      <c r="AF1156">
        <v>31.26</v>
      </c>
      <c r="AG1156">
        <v>13.5</v>
      </c>
      <c r="AH1156">
        <v>0</v>
      </c>
      <c r="AI1156">
        <v>1</v>
      </c>
      <c r="AJ1156">
        <v>7.13</v>
      </c>
      <c r="AK1156">
        <v>1</v>
      </c>
      <c r="AL1156">
        <v>1</v>
      </c>
      <c r="AN1156">
        <v>0</v>
      </c>
      <c r="AO1156">
        <v>1</v>
      </c>
      <c r="AP1156">
        <v>0</v>
      </c>
      <c r="AQ1156">
        <v>0</v>
      </c>
      <c r="AR1156">
        <v>0</v>
      </c>
      <c r="AS1156" t="s">
        <v>6</v>
      </c>
      <c r="AT1156">
        <v>0.32</v>
      </c>
      <c r="AU1156" t="s">
        <v>6</v>
      </c>
      <c r="AV1156">
        <v>0</v>
      </c>
      <c r="AW1156">
        <v>2</v>
      </c>
      <c r="AX1156">
        <v>16690802</v>
      </c>
      <c r="AY1156">
        <v>1</v>
      </c>
      <c r="AZ1156">
        <v>0</v>
      </c>
      <c r="BA1156">
        <v>1109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CX1156">
        <f>Y1156*Source!I527</f>
        <v>1.44E-2</v>
      </c>
      <c r="CY1156">
        <f>AB1156</f>
        <v>222.88</v>
      </c>
      <c r="CZ1156">
        <f>AF1156</f>
        <v>31.26</v>
      </c>
      <c r="DA1156">
        <f>AJ1156</f>
        <v>7.13</v>
      </c>
      <c r="DB1156">
        <v>0</v>
      </c>
    </row>
    <row r="1157" spans="1:106" x14ac:dyDescent="0.2">
      <c r="A1157">
        <f>ROW(Source!A528)</f>
        <v>528</v>
      </c>
      <c r="B1157">
        <v>16688585</v>
      </c>
      <c r="C1157">
        <v>16690805</v>
      </c>
      <c r="D1157">
        <v>15446300</v>
      </c>
      <c r="E1157">
        <v>1</v>
      </c>
      <c r="F1157">
        <v>1</v>
      </c>
      <c r="G1157">
        <v>1</v>
      </c>
      <c r="H1157">
        <v>1</v>
      </c>
      <c r="I1157" t="s">
        <v>1170</v>
      </c>
      <c r="J1157" t="s">
        <v>6</v>
      </c>
      <c r="K1157" t="s">
        <v>1171</v>
      </c>
      <c r="L1157">
        <v>1191</v>
      </c>
      <c r="N1157">
        <v>1013</v>
      </c>
      <c r="O1157" t="s">
        <v>1090</v>
      </c>
      <c r="P1157" t="s">
        <v>1090</v>
      </c>
      <c r="Q1157">
        <v>1</v>
      </c>
      <c r="W1157">
        <v>0</v>
      </c>
      <c r="X1157">
        <v>912892513</v>
      </c>
      <c r="Y1157">
        <v>73.875999999999991</v>
      </c>
      <c r="AA1157">
        <v>0</v>
      </c>
      <c r="AB1157">
        <v>0</v>
      </c>
      <c r="AC1157">
        <v>0</v>
      </c>
      <c r="AD1157">
        <v>9.92</v>
      </c>
      <c r="AE1157">
        <v>0</v>
      </c>
      <c r="AF1157">
        <v>0</v>
      </c>
      <c r="AG1157">
        <v>0</v>
      </c>
      <c r="AH1157">
        <v>9.92</v>
      </c>
      <c r="AI1157">
        <v>1</v>
      </c>
      <c r="AJ1157">
        <v>1</v>
      </c>
      <c r="AK1157">
        <v>1</v>
      </c>
      <c r="AL1157">
        <v>1</v>
      </c>
      <c r="AN1157">
        <v>0</v>
      </c>
      <c r="AO1157">
        <v>1</v>
      </c>
      <c r="AP1157">
        <v>1</v>
      </c>
      <c r="AQ1157">
        <v>0</v>
      </c>
      <c r="AR1157">
        <v>0</v>
      </c>
      <c r="AS1157" t="s">
        <v>6</v>
      </c>
      <c r="AT1157">
        <v>64.239999999999995</v>
      </c>
      <c r="AU1157" t="s">
        <v>97</v>
      </c>
      <c r="AV1157">
        <v>1</v>
      </c>
      <c r="AW1157">
        <v>2</v>
      </c>
      <c r="AX1157">
        <v>16690807</v>
      </c>
      <c r="AY1157">
        <v>1</v>
      </c>
      <c r="AZ1157">
        <v>0</v>
      </c>
      <c r="BA1157">
        <v>1111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CX1157">
        <f>Y1157*Source!I528</f>
        <v>6.4641499999999992</v>
      </c>
      <c r="CY1157">
        <f>AD1157</f>
        <v>9.92</v>
      </c>
      <c r="CZ1157">
        <f>AH1157</f>
        <v>9.92</v>
      </c>
      <c r="DA1157">
        <f>AL1157</f>
        <v>1</v>
      </c>
      <c r="DB1157">
        <v>0</v>
      </c>
    </row>
    <row r="1158" spans="1:106" x14ac:dyDescent="0.2">
      <c r="A1158">
        <f>ROW(Source!A528)</f>
        <v>528</v>
      </c>
      <c r="B1158">
        <v>16688585</v>
      </c>
      <c r="C1158">
        <v>16690805</v>
      </c>
      <c r="D1158">
        <v>15430395</v>
      </c>
      <c r="E1158">
        <v>1</v>
      </c>
      <c r="F1158">
        <v>1</v>
      </c>
      <c r="G1158">
        <v>1</v>
      </c>
      <c r="H1158">
        <v>1</v>
      </c>
      <c r="I1158" t="s">
        <v>1091</v>
      </c>
      <c r="J1158" t="s">
        <v>6</v>
      </c>
      <c r="K1158" t="s">
        <v>1092</v>
      </c>
      <c r="L1158">
        <v>1191</v>
      </c>
      <c r="N1158">
        <v>1013</v>
      </c>
      <c r="O1158" t="s">
        <v>1090</v>
      </c>
      <c r="P1158" t="s">
        <v>1090</v>
      </c>
      <c r="Q1158">
        <v>1</v>
      </c>
      <c r="W1158">
        <v>0</v>
      </c>
      <c r="X1158">
        <v>-1417349443</v>
      </c>
      <c r="Y1158">
        <v>0.03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1</v>
      </c>
      <c r="AJ1158">
        <v>1</v>
      </c>
      <c r="AK1158">
        <v>1</v>
      </c>
      <c r="AL1158">
        <v>1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 t="s">
        <v>6</v>
      </c>
      <c r="AT1158">
        <v>0.03</v>
      </c>
      <c r="AU1158" t="s">
        <v>6</v>
      </c>
      <c r="AV1158">
        <v>2</v>
      </c>
      <c r="AW1158">
        <v>2</v>
      </c>
      <c r="AX1158">
        <v>16690808</v>
      </c>
      <c r="AY1158">
        <v>1</v>
      </c>
      <c r="AZ1158">
        <v>2048</v>
      </c>
      <c r="BA1158">
        <v>1112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CX1158">
        <f>Y1158*Source!I528</f>
        <v>2.6249999999999997E-3</v>
      </c>
      <c r="CY1158">
        <f>AD1158</f>
        <v>0</v>
      </c>
      <c r="CZ1158">
        <f>AH1158</f>
        <v>0</v>
      </c>
      <c r="DA1158">
        <f>AL1158</f>
        <v>1</v>
      </c>
      <c r="DB1158">
        <v>0</v>
      </c>
    </row>
    <row r="1159" spans="1:106" x14ac:dyDescent="0.2">
      <c r="A1159">
        <f>ROW(Source!A528)</f>
        <v>528</v>
      </c>
      <c r="B1159">
        <v>16688585</v>
      </c>
      <c r="C1159">
        <v>16690805</v>
      </c>
      <c r="D1159">
        <v>15247578</v>
      </c>
      <c r="E1159">
        <v>1</v>
      </c>
      <c r="F1159">
        <v>1</v>
      </c>
      <c r="G1159">
        <v>1</v>
      </c>
      <c r="H1159">
        <v>2</v>
      </c>
      <c r="I1159" t="s">
        <v>1157</v>
      </c>
      <c r="J1159" t="s">
        <v>1158</v>
      </c>
      <c r="K1159" t="s">
        <v>1159</v>
      </c>
      <c r="L1159">
        <v>1368</v>
      </c>
      <c r="N1159">
        <v>1011</v>
      </c>
      <c r="O1159" t="s">
        <v>1096</v>
      </c>
      <c r="P1159" t="s">
        <v>1096</v>
      </c>
      <c r="Q1159">
        <v>1</v>
      </c>
      <c r="W1159">
        <v>0</v>
      </c>
      <c r="X1159">
        <v>-1460065968</v>
      </c>
      <c r="Y1159">
        <v>1.2500000000000001E-2</v>
      </c>
      <c r="AA1159">
        <v>0</v>
      </c>
      <c r="AB1159">
        <v>86.4</v>
      </c>
      <c r="AC1159">
        <v>13.5</v>
      </c>
      <c r="AD1159">
        <v>0</v>
      </c>
      <c r="AE1159">
        <v>0</v>
      </c>
      <c r="AF1159">
        <v>86.4</v>
      </c>
      <c r="AG1159">
        <v>13.5</v>
      </c>
      <c r="AH1159">
        <v>0</v>
      </c>
      <c r="AI1159">
        <v>1</v>
      </c>
      <c r="AJ1159">
        <v>1</v>
      </c>
      <c r="AK1159">
        <v>1</v>
      </c>
      <c r="AL1159">
        <v>1</v>
      </c>
      <c r="AN1159">
        <v>0</v>
      </c>
      <c r="AO1159">
        <v>1</v>
      </c>
      <c r="AP1159">
        <v>1</v>
      </c>
      <c r="AQ1159">
        <v>0</v>
      </c>
      <c r="AR1159">
        <v>0</v>
      </c>
      <c r="AS1159" t="s">
        <v>6</v>
      </c>
      <c r="AT1159">
        <v>0.01</v>
      </c>
      <c r="AU1159" t="s">
        <v>96</v>
      </c>
      <c r="AV1159">
        <v>0</v>
      </c>
      <c r="AW1159">
        <v>2</v>
      </c>
      <c r="AX1159">
        <v>16690809</v>
      </c>
      <c r="AY1159">
        <v>1</v>
      </c>
      <c r="AZ1159">
        <v>0</v>
      </c>
      <c r="BA1159">
        <v>1113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CX1159">
        <f>Y1159*Source!I528</f>
        <v>1.0937499999999999E-3</v>
      </c>
      <c r="CY1159">
        <f>AB1159</f>
        <v>86.4</v>
      </c>
      <c r="CZ1159">
        <f>AF1159</f>
        <v>86.4</v>
      </c>
      <c r="DA1159">
        <f>AJ1159</f>
        <v>1</v>
      </c>
      <c r="DB1159">
        <v>0</v>
      </c>
    </row>
    <row r="1160" spans="1:106" x14ac:dyDescent="0.2">
      <c r="A1160">
        <f>ROW(Source!A528)</f>
        <v>528</v>
      </c>
      <c r="B1160">
        <v>16688585</v>
      </c>
      <c r="C1160">
        <v>16690805</v>
      </c>
      <c r="D1160">
        <v>15247680</v>
      </c>
      <c r="E1160">
        <v>1</v>
      </c>
      <c r="F1160">
        <v>1</v>
      </c>
      <c r="G1160">
        <v>1</v>
      </c>
      <c r="H1160">
        <v>2</v>
      </c>
      <c r="I1160" t="s">
        <v>1287</v>
      </c>
      <c r="J1160" t="s">
        <v>1288</v>
      </c>
      <c r="K1160" t="s">
        <v>1289</v>
      </c>
      <c r="L1160">
        <v>1368</v>
      </c>
      <c r="N1160">
        <v>1011</v>
      </c>
      <c r="O1160" t="s">
        <v>1096</v>
      </c>
      <c r="P1160" t="s">
        <v>1096</v>
      </c>
      <c r="Q1160">
        <v>1</v>
      </c>
      <c r="W1160">
        <v>0</v>
      </c>
      <c r="X1160">
        <v>-1718674368</v>
      </c>
      <c r="Y1160">
        <v>1.2500000000000001E-2</v>
      </c>
      <c r="AA1160">
        <v>0</v>
      </c>
      <c r="AB1160">
        <v>111.99</v>
      </c>
      <c r="AC1160">
        <v>13.5</v>
      </c>
      <c r="AD1160">
        <v>0</v>
      </c>
      <c r="AE1160">
        <v>0</v>
      </c>
      <c r="AF1160">
        <v>111.99</v>
      </c>
      <c r="AG1160">
        <v>13.5</v>
      </c>
      <c r="AH1160">
        <v>0</v>
      </c>
      <c r="AI1160">
        <v>1</v>
      </c>
      <c r="AJ1160">
        <v>1</v>
      </c>
      <c r="AK1160">
        <v>1</v>
      </c>
      <c r="AL1160">
        <v>1</v>
      </c>
      <c r="AN1160">
        <v>0</v>
      </c>
      <c r="AO1160">
        <v>1</v>
      </c>
      <c r="AP1160">
        <v>1</v>
      </c>
      <c r="AQ1160">
        <v>0</v>
      </c>
      <c r="AR1160">
        <v>0</v>
      </c>
      <c r="AS1160" t="s">
        <v>6</v>
      </c>
      <c r="AT1160">
        <v>0.01</v>
      </c>
      <c r="AU1160" t="s">
        <v>96</v>
      </c>
      <c r="AV1160">
        <v>0</v>
      </c>
      <c r="AW1160">
        <v>2</v>
      </c>
      <c r="AX1160">
        <v>16690810</v>
      </c>
      <c r="AY1160">
        <v>1</v>
      </c>
      <c r="AZ1160">
        <v>0</v>
      </c>
      <c r="BA1160">
        <v>1114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CX1160">
        <f>Y1160*Source!I528</f>
        <v>1.0937499999999999E-3</v>
      </c>
      <c r="CY1160">
        <f>AB1160</f>
        <v>111.99</v>
      </c>
      <c r="CZ1160">
        <f>AF1160</f>
        <v>111.99</v>
      </c>
      <c r="DA1160">
        <f>AJ1160</f>
        <v>1</v>
      </c>
      <c r="DB1160">
        <v>0</v>
      </c>
    </row>
    <row r="1161" spans="1:106" x14ac:dyDescent="0.2">
      <c r="A1161">
        <f>ROW(Source!A528)</f>
        <v>528</v>
      </c>
      <c r="B1161">
        <v>16688585</v>
      </c>
      <c r="C1161">
        <v>16690805</v>
      </c>
      <c r="D1161">
        <v>15249073</v>
      </c>
      <c r="E1161">
        <v>1</v>
      </c>
      <c r="F1161">
        <v>1</v>
      </c>
      <c r="G1161">
        <v>1</v>
      </c>
      <c r="H1161">
        <v>2</v>
      </c>
      <c r="I1161" t="s">
        <v>1099</v>
      </c>
      <c r="J1161" t="s">
        <v>1100</v>
      </c>
      <c r="K1161" t="s">
        <v>1101</v>
      </c>
      <c r="L1161">
        <v>1368</v>
      </c>
      <c r="N1161">
        <v>1011</v>
      </c>
      <c r="O1161" t="s">
        <v>1096</v>
      </c>
      <c r="P1161" t="s">
        <v>1096</v>
      </c>
      <c r="Q1161">
        <v>1</v>
      </c>
      <c r="W1161">
        <v>0</v>
      </c>
      <c r="X1161">
        <v>1372534845</v>
      </c>
      <c r="Y1161">
        <v>1.2500000000000001E-2</v>
      </c>
      <c r="AA1161">
        <v>0</v>
      </c>
      <c r="AB1161">
        <v>65.709999999999994</v>
      </c>
      <c r="AC1161">
        <v>11.6</v>
      </c>
      <c r="AD1161">
        <v>0</v>
      </c>
      <c r="AE1161">
        <v>0</v>
      </c>
      <c r="AF1161">
        <v>65.709999999999994</v>
      </c>
      <c r="AG1161">
        <v>11.6</v>
      </c>
      <c r="AH1161">
        <v>0</v>
      </c>
      <c r="AI1161">
        <v>1</v>
      </c>
      <c r="AJ1161">
        <v>1</v>
      </c>
      <c r="AK1161">
        <v>1</v>
      </c>
      <c r="AL1161">
        <v>1</v>
      </c>
      <c r="AN1161">
        <v>0</v>
      </c>
      <c r="AO1161">
        <v>1</v>
      </c>
      <c r="AP1161">
        <v>1</v>
      </c>
      <c r="AQ1161">
        <v>0</v>
      </c>
      <c r="AR1161">
        <v>0</v>
      </c>
      <c r="AS1161" t="s">
        <v>6</v>
      </c>
      <c r="AT1161">
        <v>0.01</v>
      </c>
      <c r="AU1161" t="s">
        <v>96</v>
      </c>
      <c r="AV1161">
        <v>0</v>
      </c>
      <c r="AW1161">
        <v>2</v>
      </c>
      <c r="AX1161">
        <v>16690811</v>
      </c>
      <c r="AY1161">
        <v>1</v>
      </c>
      <c r="AZ1161">
        <v>0</v>
      </c>
      <c r="BA1161">
        <v>1115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CX1161">
        <f>Y1161*Source!I528</f>
        <v>1.0937499999999999E-3</v>
      </c>
      <c r="CY1161">
        <f>AB1161</f>
        <v>65.709999999999994</v>
      </c>
      <c r="CZ1161">
        <f>AF1161</f>
        <v>65.709999999999994</v>
      </c>
      <c r="DA1161">
        <f>AJ1161</f>
        <v>1</v>
      </c>
      <c r="DB1161">
        <v>0</v>
      </c>
    </row>
    <row r="1162" spans="1:106" x14ac:dyDescent="0.2">
      <c r="A1162">
        <f>ROW(Source!A528)</f>
        <v>528</v>
      </c>
      <c r="B1162">
        <v>16688585</v>
      </c>
      <c r="C1162">
        <v>16690805</v>
      </c>
      <c r="D1162">
        <v>15167286</v>
      </c>
      <c r="E1162">
        <v>1</v>
      </c>
      <c r="F1162">
        <v>1</v>
      </c>
      <c r="G1162">
        <v>1</v>
      </c>
      <c r="H1162">
        <v>3</v>
      </c>
      <c r="I1162" t="s">
        <v>1184</v>
      </c>
      <c r="J1162" t="s">
        <v>1185</v>
      </c>
      <c r="K1162" t="s">
        <v>1186</v>
      </c>
      <c r="L1162">
        <v>1339</v>
      </c>
      <c r="N1162">
        <v>1007</v>
      </c>
      <c r="O1162" t="s">
        <v>199</v>
      </c>
      <c r="P1162" t="s">
        <v>199</v>
      </c>
      <c r="Q1162">
        <v>1</v>
      </c>
      <c r="W1162">
        <v>0</v>
      </c>
      <c r="X1162">
        <v>-1660354250</v>
      </c>
      <c r="Y1162">
        <v>0.39</v>
      </c>
      <c r="AA1162">
        <v>2.44</v>
      </c>
      <c r="AB1162">
        <v>0</v>
      </c>
      <c r="AC1162">
        <v>0</v>
      </c>
      <c r="AD1162">
        <v>0</v>
      </c>
      <c r="AE1162">
        <v>2.44</v>
      </c>
      <c r="AF1162">
        <v>0</v>
      </c>
      <c r="AG1162">
        <v>0</v>
      </c>
      <c r="AH1162">
        <v>0</v>
      </c>
      <c r="AI1162">
        <v>1</v>
      </c>
      <c r="AJ1162">
        <v>1</v>
      </c>
      <c r="AK1162">
        <v>1</v>
      </c>
      <c r="AL1162">
        <v>1</v>
      </c>
      <c r="AN1162">
        <v>0</v>
      </c>
      <c r="AO1162">
        <v>1</v>
      </c>
      <c r="AP1162">
        <v>0</v>
      </c>
      <c r="AQ1162">
        <v>0</v>
      </c>
      <c r="AR1162">
        <v>0</v>
      </c>
      <c r="AS1162" t="s">
        <v>6</v>
      </c>
      <c r="AT1162">
        <v>0.39</v>
      </c>
      <c r="AU1162" t="s">
        <v>6</v>
      </c>
      <c r="AV1162">
        <v>0</v>
      </c>
      <c r="AW1162">
        <v>2</v>
      </c>
      <c r="AX1162">
        <v>16690812</v>
      </c>
      <c r="AY1162">
        <v>1</v>
      </c>
      <c r="AZ1162">
        <v>0</v>
      </c>
      <c r="BA1162">
        <v>1116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CX1162">
        <f>Y1162*Source!I528</f>
        <v>3.4124999999999996E-2</v>
      </c>
      <c r="CY1162">
        <f t="shared" ref="CY1162:CY1168" si="123">AA1162</f>
        <v>2.44</v>
      </c>
      <c r="CZ1162">
        <f t="shared" ref="CZ1162:CZ1168" si="124">AE1162</f>
        <v>2.44</v>
      </c>
      <c r="DA1162">
        <f t="shared" ref="DA1162:DA1168" si="125">AI1162</f>
        <v>1</v>
      </c>
      <c r="DB1162">
        <v>0</v>
      </c>
    </row>
    <row r="1163" spans="1:106" x14ac:dyDescent="0.2">
      <c r="A1163">
        <f>ROW(Source!A528)</f>
        <v>528</v>
      </c>
      <c r="B1163">
        <v>16688585</v>
      </c>
      <c r="C1163">
        <v>16690805</v>
      </c>
      <c r="D1163">
        <v>15169924</v>
      </c>
      <c r="E1163">
        <v>1</v>
      </c>
      <c r="F1163">
        <v>1</v>
      </c>
      <c r="G1163">
        <v>1</v>
      </c>
      <c r="H1163">
        <v>3</v>
      </c>
      <c r="I1163" t="s">
        <v>1449</v>
      </c>
      <c r="J1163" t="s">
        <v>1450</v>
      </c>
      <c r="K1163" t="s">
        <v>1451</v>
      </c>
      <c r="L1163">
        <v>1348</v>
      </c>
      <c r="N1163">
        <v>1009</v>
      </c>
      <c r="O1163" t="s">
        <v>86</v>
      </c>
      <c r="P1163" t="s">
        <v>86</v>
      </c>
      <c r="Q1163">
        <v>1000</v>
      </c>
      <c r="W1163">
        <v>0</v>
      </c>
      <c r="X1163">
        <v>-405065451</v>
      </c>
      <c r="Y1163">
        <v>1.1999999999999999E-3</v>
      </c>
      <c r="AA1163">
        <v>14830</v>
      </c>
      <c r="AB1163">
        <v>0</v>
      </c>
      <c r="AC1163">
        <v>0</v>
      </c>
      <c r="AD1163">
        <v>0</v>
      </c>
      <c r="AE1163">
        <v>14830</v>
      </c>
      <c r="AF1163">
        <v>0</v>
      </c>
      <c r="AG1163">
        <v>0</v>
      </c>
      <c r="AH1163">
        <v>0</v>
      </c>
      <c r="AI1163">
        <v>1</v>
      </c>
      <c r="AJ1163">
        <v>1</v>
      </c>
      <c r="AK1163">
        <v>1</v>
      </c>
      <c r="AL1163">
        <v>1</v>
      </c>
      <c r="AN1163">
        <v>0</v>
      </c>
      <c r="AO1163">
        <v>1</v>
      </c>
      <c r="AP1163">
        <v>0</v>
      </c>
      <c r="AQ1163">
        <v>0</v>
      </c>
      <c r="AR1163">
        <v>0</v>
      </c>
      <c r="AS1163" t="s">
        <v>6</v>
      </c>
      <c r="AT1163">
        <v>1.1999999999999999E-3</v>
      </c>
      <c r="AU1163" t="s">
        <v>6</v>
      </c>
      <c r="AV1163">
        <v>0</v>
      </c>
      <c r="AW1163">
        <v>2</v>
      </c>
      <c r="AX1163">
        <v>16690813</v>
      </c>
      <c r="AY1163">
        <v>1</v>
      </c>
      <c r="AZ1163">
        <v>0</v>
      </c>
      <c r="BA1163">
        <v>1117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CX1163">
        <f>Y1163*Source!I528</f>
        <v>1.0499999999999999E-4</v>
      </c>
      <c r="CY1163">
        <f t="shared" si="123"/>
        <v>14830</v>
      </c>
      <c r="CZ1163">
        <f t="shared" si="124"/>
        <v>14830</v>
      </c>
      <c r="DA1163">
        <f t="shared" si="125"/>
        <v>1</v>
      </c>
      <c r="DB1163">
        <v>0</v>
      </c>
    </row>
    <row r="1164" spans="1:106" x14ac:dyDescent="0.2">
      <c r="A1164">
        <f>ROW(Source!A528)</f>
        <v>528</v>
      </c>
      <c r="B1164">
        <v>16688585</v>
      </c>
      <c r="C1164">
        <v>16690805</v>
      </c>
      <c r="D1164">
        <v>15170781</v>
      </c>
      <c r="E1164">
        <v>1</v>
      </c>
      <c r="F1164">
        <v>1</v>
      </c>
      <c r="G1164">
        <v>1</v>
      </c>
      <c r="H1164">
        <v>3</v>
      </c>
      <c r="I1164" t="s">
        <v>1452</v>
      </c>
      <c r="J1164" t="s">
        <v>1453</v>
      </c>
      <c r="K1164" t="s">
        <v>1454</v>
      </c>
      <c r="L1164">
        <v>1346</v>
      </c>
      <c r="N1164">
        <v>1009</v>
      </c>
      <c r="O1164" t="s">
        <v>90</v>
      </c>
      <c r="P1164" t="s">
        <v>90</v>
      </c>
      <c r="Q1164">
        <v>1</v>
      </c>
      <c r="W1164">
        <v>0</v>
      </c>
      <c r="X1164">
        <v>1537401615</v>
      </c>
      <c r="Y1164">
        <v>1.5</v>
      </c>
      <c r="AA1164">
        <v>24.41</v>
      </c>
      <c r="AB1164">
        <v>0</v>
      </c>
      <c r="AC1164">
        <v>0</v>
      </c>
      <c r="AD1164">
        <v>0</v>
      </c>
      <c r="AE1164">
        <v>24.41</v>
      </c>
      <c r="AF1164">
        <v>0</v>
      </c>
      <c r="AG1164">
        <v>0</v>
      </c>
      <c r="AH1164">
        <v>0</v>
      </c>
      <c r="AI1164">
        <v>1</v>
      </c>
      <c r="AJ1164">
        <v>1</v>
      </c>
      <c r="AK1164">
        <v>1</v>
      </c>
      <c r="AL1164">
        <v>1</v>
      </c>
      <c r="AN1164">
        <v>0</v>
      </c>
      <c r="AO1164">
        <v>1</v>
      </c>
      <c r="AP1164">
        <v>0</v>
      </c>
      <c r="AQ1164">
        <v>0</v>
      </c>
      <c r="AR1164">
        <v>0</v>
      </c>
      <c r="AS1164" t="s">
        <v>6</v>
      </c>
      <c r="AT1164">
        <v>1.5</v>
      </c>
      <c r="AU1164" t="s">
        <v>6</v>
      </c>
      <c r="AV1164">
        <v>0</v>
      </c>
      <c r="AW1164">
        <v>2</v>
      </c>
      <c r="AX1164">
        <v>16690814</v>
      </c>
      <c r="AY1164">
        <v>1</v>
      </c>
      <c r="AZ1164">
        <v>0</v>
      </c>
      <c r="BA1164">
        <v>1118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CX1164">
        <f>Y1164*Source!I528</f>
        <v>0.13124999999999998</v>
      </c>
      <c r="CY1164">
        <f t="shared" si="123"/>
        <v>24.41</v>
      </c>
      <c r="CZ1164">
        <f t="shared" si="124"/>
        <v>24.41</v>
      </c>
      <c r="DA1164">
        <f t="shared" si="125"/>
        <v>1</v>
      </c>
      <c r="DB1164">
        <v>0</v>
      </c>
    </row>
    <row r="1165" spans="1:106" x14ac:dyDescent="0.2">
      <c r="A1165">
        <f>ROW(Source!A528)</f>
        <v>528</v>
      </c>
      <c r="B1165">
        <v>16688585</v>
      </c>
      <c r="C1165">
        <v>16690805</v>
      </c>
      <c r="D1165">
        <v>15232880</v>
      </c>
      <c r="E1165">
        <v>1</v>
      </c>
      <c r="F1165">
        <v>1</v>
      </c>
      <c r="G1165">
        <v>1</v>
      </c>
      <c r="H1165">
        <v>3</v>
      </c>
      <c r="I1165" t="s">
        <v>797</v>
      </c>
      <c r="J1165" t="s">
        <v>799</v>
      </c>
      <c r="K1165" t="s">
        <v>798</v>
      </c>
      <c r="L1165">
        <v>1348</v>
      </c>
      <c r="N1165">
        <v>1009</v>
      </c>
      <c r="O1165" t="s">
        <v>86</v>
      </c>
      <c r="P1165" t="s">
        <v>86</v>
      </c>
      <c r="Q1165">
        <v>1000</v>
      </c>
      <c r="W1165">
        <v>0</v>
      </c>
      <c r="X1165">
        <v>-1558467010</v>
      </c>
      <c r="Y1165">
        <v>2.4697E-2</v>
      </c>
      <c r="AA1165">
        <v>26729.37</v>
      </c>
      <c r="AB1165">
        <v>0</v>
      </c>
      <c r="AC1165">
        <v>0</v>
      </c>
      <c r="AD1165">
        <v>0</v>
      </c>
      <c r="AE1165">
        <v>26729.37</v>
      </c>
      <c r="AF1165">
        <v>0</v>
      </c>
      <c r="AG1165">
        <v>0</v>
      </c>
      <c r="AH1165">
        <v>0</v>
      </c>
      <c r="AI1165">
        <v>1</v>
      </c>
      <c r="AJ1165">
        <v>1</v>
      </c>
      <c r="AK1165">
        <v>1</v>
      </c>
      <c r="AL1165">
        <v>1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 t="s">
        <v>6</v>
      </c>
      <c r="AT1165">
        <v>2.4697E-2</v>
      </c>
      <c r="AU1165" t="s">
        <v>6</v>
      </c>
      <c r="AV1165">
        <v>0</v>
      </c>
      <c r="AW1165">
        <v>1</v>
      </c>
      <c r="AX1165">
        <v>-1</v>
      </c>
      <c r="AY1165">
        <v>0</v>
      </c>
      <c r="AZ1165">
        <v>0</v>
      </c>
      <c r="BA1165" t="s">
        <v>6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CX1165">
        <f>Y1165*Source!I528</f>
        <v>2.1609874999999998E-3</v>
      </c>
      <c r="CY1165">
        <f t="shared" si="123"/>
        <v>26729.37</v>
      </c>
      <c r="CZ1165">
        <f t="shared" si="124"/>
        <v>26729.37</v>
      </c>
      <c r="DA1165">
        <f t="shared" si="125"/>
        <v>1</v>
      </c>
      <c r="DB1165">
        <v>0</v>
      </c>
    </row>
    <row r="1166" spans="1:106" x14ac:dyDescent="0.2">
      <c r="A1166">
        <f>ROW(Source!A528)</f>
        <v>528</v>
      </c>
      <c r="B1166">
        <v>16688585</v>
      </c>
      <c r="C1166">
        <v>16690805</v>
      </c>
      <c r="D1166">
        <v>15233505</v>
      </c>
      <c r="E1166">
        <v>1</v>
      </c>
      <c r="F1166">
        <v>1</v>
      </c>
      <c r="G1166">
        <v>1</v>
      </c>
      <c r="H1166">
        <v>3</v>
      </c>
      <c r="I1166" t="s">
        <v>793</v>
      </c>
      <c r="J1166" t="s">
        <v>795</v>
      </c>
      <c r="K1166" t="s">
        <v>794</v>
      </c>
      <c r="L1166">
        <v>1301</v>
      </c>
      <c r="N1166">
        <v>1003</v>
      </c>
      <c r="O1166" t="s">
        <v>143</v>
      </c>
      <c r="P1166" t="s">
        <v>143</v>
      </c>
      <c r="Q1166">
        <v>1</v>
      </c>
      <c r="W1166">
        <v>0</v>
      </c>
      <c r="X1166">
        <v>555726028</v>
      </c>
      <c r="Y1166">
        <v>99.8</v>
      </c>
      <c r="AA1166">
        <v>10.38</v>
      </c>
      <c r="AB1166">
        <v>0</v>
      </c>
      <c r="AC1166">
        <v>0</v>
      </c>
      <c r="AD1166">
        <v>0</v>
      </c>
      <c r="AE1166">
        <v>10.38</v>
      </c>
      <c r="AF1166">
        <v>0</v>
      </c>
      <c r="AG1166">
        <v>0</v>
      </c>
      <c r="AH1166">
        <v>0</v>
      </c>
      <c r="AI1166">
        <v>1</v>
      </c>
      <c r="AJ1166">
        <v>1</v>
      </c>
      <c r="AK1166">
        <v>1</v>
      </c>
      <c r="AL1166">
        <v>1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 t="s">
        <v>6</v>
      </c>
      <c r="AT1166">
        <v>99.8</v>
      </c>
      <c r="AU1166" t="s">
        <v>6</v>
      </c>
      <c r="AV1166">
        <v>0</v>
      </c>
      <c r="AW1166">
        <v>1</v>
      </c>
      <c r="AX1166">
        <v>-1</v>
      </c>
      <c r="AY1166">
        <v>0</v>
      </c>
      <c r="AZ1166">
        <v>0</v>
      </c>
      <c r="BA1166" t="s">
        <v>6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CX1166">
        <f>Y1166*Source!I528</f>
        <v>8.7324999999999999</v>
      </c>
      <c r="CY1166">
        <f t="shared" si="123"/>
        <v>10.38</v>
      </c>
      <c r="CZ1166">
        <f t="shared" si="124"/>
        <v>10.38</v>
      </c>
      <c r="DA1166">
        <f t="shared" si="125"/>
        <v>1</v>
      </c>
      <c r="DB1166">
        <v>0</v>
      </c>
    </row>
    <row r="1167" spans="1:106" x14ac:dyDescent="0.2">
      <c r="A1167">
        <f>ROW(Source!A528)</f>
        <v>528</v>
      </c>
      <c r="B1167">
        <v>16688585</v>
      </c>
      <c r="C1167">
        <v>16690805</v>
      </c>
      <c r="D1167">
        <v>15163153</v>
      </c>
      <c r="E1167">
        <v>17</v>
      </c>
      <c r="F1167">
        <v>1</v>
      </c>
      <c r="G1167">
        <v>1</v>
      </c>
      <c r="H1167">
        <v>3</v>
      </c>
      <c r="I1167" t="s">
        <v>790</v>
      </c>
      <c r="J1167" t="s">
        <v>6</v>
      </c>
      <c r="K1167" t="s">
        <v>791</v>
      </c>
      <c r="L1167">
        <v>1301</v>
      </c>
      <c r="N1167">
        <v>1003</v>
      </c>
      <c r="O1167" t="s">
        <v>143</v>
      </c>
      <c r="P1167" t="s">
        <v>143</v>
      </c>
      <c r="Q1167">
        <v>1</v>
      </c>
      <c r="W1167">
        <v>0</v>
      </c>
      <c r="X1167">
        <v>28435243</v>
      </c>
      <c r="Y1167">
        <v>99.8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1</v>
      </c>
      <c r="AJ1167">
        <v>1</v>
      </c>
      <c r="AK1167">
        <v>1</v>
      </c>
      <c r="AL1167">
        <v>1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 t="s">
        <v>6</v>
      </c>
      <c r="AT1167">
        <v>99.8</v>
      </c>
      <c r="AU1167" t="s">
        <v>6</v>
      </c>
      <c r="AV1167">
        <v>0</v>
      </c>
      <c r="AW1167">
        <v>2</v>
      </c>
      <c r="AX1167">
        <v>16690817</v>
      </c>
      <c r="AY1167">
        <v>1</v>
      </c>
      <c r="AZ1167">
        <v>0</v>
      </c>
      <c r="BA1167">
        <v>1121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CX1167">
        <f>Y1167*Source!I528</f>
        <v>8.7324999999999999</v>
      </c>
      <c r="CY1167">
        <f t="shared" si="123"/>
        <v>0</v>
      </c>
      <c r="CZ1167">
        <f t="shared" si="124"/>
        <v>0</v>
      </c>
      <c r="DA1167">
        <f t="shared" si="125"/>
        <v>1</v>
      </c>
      <c r="DB1167">
        <v>0</v>
      </c>
    </row>
    <row r="1168" spans="1:106" x14ac:dyDescent="0.2">
      <c r="A1168">
        <f>ROW(Source!A528)</f>
        <v>528</v>
      </c>
      <c r="B1168">
        <v>16688585</v>
      </c>
      <c r="C1168">
        <v>16690805</v>
      </c>
      <c r="D1168">
        <v>15235255</v>
      </c>
      <c r="E1168">
        <v>1</v>
      </c>
      <c r="F1168">
        <v>1</v>
      </c>
      <c r="G1168">
        <v>1</v>
      </c>
      <c r="H1168">
        <v>3</v>
      </c>
      <c r="I1168" t="s">
        <v>801</v>
      </c>
      <c r="J1168" t="s">
        <v>803</v>
      </c>
      <c r="K1168" t="s">
        <v>802</v>
      </c>
      <c r="L1168">
        <v>1354</v>
      </c>
      <c r="N1168">
        <v>1010</v>
      </c>
      <c r="O1168" t="s">
        <v>268</v>
      </c>
      <c r="P1168" t="s">
        <v>268</v>
      </c>
      <c r="Q1168">
        <v>1</v>
      </c>
      <c r="W1168">
        <v>0</v>
      </c>
      <c r="X1168">
        <v>1336467132</v>
      </c>
      <c r="Y1168">
        <v>80</v>
      </c>
      <c r="AA1168">
        <v>6.78</v>
      </c>
      <c r="AB1168">
        <v>0</v>
      </c>
      <c r="AC1168">
        <v>0</v>
      </c>
      <c r="AD1168">
        <v>0</v>
      </c>
      <c r="AE1168">
        <v>6.78</v>
      </c>
      <c r="AF1168">
        <v>0</v>
      </c>
      <c r="AG1168">
        <v>0</v>
      </c>
      <c r="AH1168">
        <v>0</v>
      </c>
      <c r="AI1168">
        <v>1</v>
      </c>
      <c r="AJ1168">
        <v>1</v>
      </c>
      <c r="AK1168">
        <v>1</v>
      </c>
      <c r="AL1168">
        <v>1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 t="s">
        <v>6</v>
      </c>
      <c r="AT1168">
        <v>80</v>
      </c>
      <c r="AU1168" t="s">
        <v>6</v>
      </c>
      <c r="AV1168">
        <v>0</v>
      </c>
      <c r="AW1168">
        <v>1</v>
      </c>
      <c r="AX1168">
        <v>-1</v>
      </c>
      <c r="AY1168">
        <v>0</v>
      </c>
      <c r="AZ1168">
        <v>0</v>
      </c>
      <c r="BA1168" t="s">
        <v>6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CX1168">
        <f>Y1168*Source!I528</f>
        <v>7</v>
      </c>
      <c r="CY1168">
        <f t="shared" si="123"/>
        <v>6.78</v>
      </c>
      <c r="CZ1168">
        <f t="shared" si="124"/>
        <v>6.78</v>
      </c>
      <c r="DA1168">
        <f t="shared" si="125"/>
        <v>1</v>
      </c>
      <c r="DB1168">
        <v>0</v>
      </c>
    </row>
    <row r="1169" spans="1:106" x14ac:dyDescent="0.2">
      <c r="A1169">
        <f>ROW(Source!A529)</f>
        <v>529</v>
      </c>
      <c r="B1169">
        <v>16688586</v>
      </c>
      <c r="C1169">
        <v>16690805</v>
      </c>
      <c r="D1169">
        <v>15446300</v>
      </c>
      <c r="E1169">
        <v>1</v>
      </c>
      <c r="F1169">
        <v>1</v>
      </c>
      <c r="G1169">
        <v>1</v>
      </c>
      <c r="H1169">
        <v>1</v>
      </c>
      <c r="I1169" t="s">
        <v>1170</v>
      </c>
      <c r="J1169" t="s">
        <v>6</v>
      </c>
      <c r="K1169" t="s">
        <v>1171</v>
      </c>
      <c r="L1169">
        <v>1191</v>
      </c>
      <c r="N1169">
        <v>1013</v>
      </c>
      <c r="O1169" t="s">
        <v>1090</v>
      </c>
      <c r="P1169" t="s">
        <v>1090</v>
      </c>
      <c r="Q1169">
        <v>1</v>
      </c>
      <c r="W1169">
        <v>0</v>
      </c>
      <c r="X1169">
        <v>912892513</v>
      </c>
      <c r="Y1169">
        <v>73.875999999999991</v>
      </c>
      <c r="AA1169">
        <v>0</v>
      </c>
      <c r="AB1169">
        <v>0</v>
      </c>
      <c r="AC1169">
        <v>0</v>
      </c>
      <c r="AD1169">
        <v>70.73</v>
      </c>
      <c r="AE1169">
        <v>0</v>
      </c>
      <c r="AF1169">
        <v>0</v>
      </c>
      <c r="AG1169">
        <v>0</v>
      </c>
      <c r="AH1169">
        <v>9.92</v>
      </c>
      <c r="AI1169">
        <v>1</v>
      </c>
      <c r="AJ1169">
        <v>1</v>
      </c>
      <c r="AK1169">
        <v>1</v>
      </c>
      <c r="AL1169">
        <v>7.13</v>
      </c>
      <c r="AN1169">
        <v>0</v>
      </c>
      <c r="AO1169">
        <v>1</v>
      </c>
      <c r="AP1169">
        <v>1</v>
      </c>
      <c r="AQ1169">
        <v>0</v>
      </c>
      <c r="AR1169">
        <v>0</v>
      </c>
      <c r="AS1169" t="s">
        <v>6</v>
      </c>
      <c r="AT1169">
        <v>64.239999999999995</v>
      </c>
      <c r="AU1169" t="s">
        <v>97</v>
      </c>
      <c r="AV1169">
        <v>1</v>
      </c>
      <c r="AW1169">
        <v>2</v>
      </c>
      <c r="AX1169">
        <v>16690807</v>
      </c>
      <c r="AY1169">
        <v>1</v>
      </c>
      <c r="AZ1169">
        <v>0</v>
      </c>
      <c r="BA1169">
        <v>1122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CX1169">
        <f>Y1169*Source!I529</f>
        <v>6.4641499999999992</v>
      </c>
      <c r="CY1169">
        <f>AD1169</f>
        <v>70.73</v>
      </c>
      <c r="CZ1169">
        <f>AH1169</f>
        <v>9.92</v>
      </c>
      <c r="DA1169">
        <f>AL1169</f>
        <v>7.13</v>
      </c>
      <c r="DB1169">
        <v>0</v>
      </c>
    </row>
    <row r="1170" spans="1:106" x14ac:dyDescent="0.2">
      <c r="A1170">
        <f>ROW(Source!A529)</f>
        <v>529</v>
      </c>
      <c r="B1170">
        <v>16688586</v>
      </c>
      <c r="C1170">
        <v>16690805</v>
      </c>
      <c r="D1170">
        <v>15430395</v>
      </c>
      <c r="E1170">
        <v>1</v>
      </c>
      <c r="F1170">
        <v>1</v>
      </c>
      <c r="G1170">
        <v>1</v>
      </c>
      <c r="H1170">
        <v>1</v>
      </c>
      <c r="I1170" t="s">
        <v>1091</v>
      </c>
      <c r="J1170" t="s">
        <v>6</v>
      </c>
      <c r="K1170" t="s">
        <v>1092</v>
      </c>
      <c r="L1170">
        <v>1191</v>
      </c>
      <c r="N1170">
        <v>1013</v>
      </c>
      <c r="O1170" t="s">
        <v>1090</v>
      </c>
      <c r="P1170" t="s">
        <v>1090</v>
      </c>
      <c r="Q1170">
        <v>1</v>
      </c>
      <c r="W1170">
        <v>0</v>
      </c>
      <c r="X1170">
        <v>-1417349443</v>
      </c>
      <c r="Y1170">
        <v>0.03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1</v>
      </c>
      <c r="AJ1170">
        <v>1</v>
      </c>
      <c r="AK1170">
        <v>7.13</v>
      </c>
      <c r="AL1170">
        <v>1</v>
      </c>
      <c r="AN1170">
        <v>0</v>
      </c>
      <c r="AO1170">
        <v>1</v>
      </c>
      <c r="AP1170">
        <v>0</v>
      </c>
      <c r="AQ1170">
        <v>0</v>
      </c>
      <c r="AR1170">
        <v>0</v>
      </c>
      <c r="AS1170" t="s">
        <v>6</v>
      </c>
      <c r="AT1170">
        <v>0.03</v>
      </c>
      <c r="AU1170" t="s">
        <v>6</v>
      </c>
      <c r="AV1170">
        <v>2</v>
      </c>
      <c r="AW1170">
        <v>2</v>
      </c>
      <c r="AX1170">
        <v>16690808</v>
      </c>
      <c r="AY1170">
        <v>1</v>
      </c>
      <c r="AZ1170">
        <v>2048</v>
      </c>
      <c r="BA1170">
        <v>1123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CX1170">
        <f>Y1170*Source!I529</f>
        <v>2.6249999999999997E-3</v>
      </c>
      <c r="CY1170">
        <f>AD1170</f>
        <v>0</v>
      </c>
      <c r="CZ1170">
        <f>AH1170</f>
        <v>0</v>
      </c>
      <c r="DA1170">
        <f>AL1170</f>
        <v>1</v>
      </c>
      <c r="DB1170">
        <v>0</v>
      </c>
    </row>
    <row r="1171" spans="1:106" x14ac:dyDescent="0.2">
      <c r="A1171">
        <f>ROW(Source!A529)</f>
        <v>529</v>
      </c>
      <c r="B1171">
        <v>16688586</v>
      </c>
      <c r="C1171">
        <v>16690805</v>
      </c>
      <c r="D1171">
        <v>15247578</v>
      </c>
      <c r="E1171">
        <v>1</v>
      </c>
      <c r="F1171">
        <v>1</v>
      </c>
      <c r="G1171">
        <v>1</v>
      </c>
      <c r="H1171">
        <v>2</v>
      </c>
      <c r="I1171" t="s">
        <v>1157</v>
      </c>
      <c r="J1171" t="s">
        <v>1158</v>
      </c>
      <c r="K1171" t="s">
        <v>1159</v>
      </c>
      <c r="L1171">
        <v>1368</v>
      </c>
      <c r="N1171">
        <v>1011</v>
      </c>
      <c r="O1171" t="s">
        <v>1096</v>
      </c>
      <c r="P1171" t="s">
        <v>1096</v>
      </c>
      <c r="Q1171">
        <v>1</v>
      </c>
      <c r="W1171">
        <v>0</v>
      </c>
      <c r="X1171">
        <v>-1460065968</v>
      </c>
      <c r="Y1171">
        <v>1.2500000000000001E-2</v>
      </c>
      <c r="AA1171">
        <v>0</v>
      </c>
      <c r="AB1171">
        <v>616.03</v>
      </c>
      <c r="AC1171">
        <v>13.5</v>
      </c>
      <c r="AD1171">
        <v>0</v>
      </c>
      <c r="AE1171">
        <v>0</v>
      </c>
      <c r="AF1171">
        <v>86.4</v>
      </c>
      <c r="AG1171">
        <v>13.5</v>
      </c>
      <c r="AH1171">
        <v>0</v>
      </c>
      <c r="AI1171">
        <v>1</v>
      </c>
      <c r="AJ1171">
        <v>7.13</v>
      </c>
      <c r="AK1171">
        <v>1</v>
      </c>
      <c r="AL1171">
        <v>1</v>
      </c>
      <c r="AN1171">
        <v>0</v>
      </c>
      <c r="AO1171">
        <v>1</v>
      </c>
      <c r="AP1171">
        <v>1</v>
      </c>
      <c r="AQ1171">
        <v>0</v>
      </c>
      <c r="AR1171">
        <v>0</v>
      </c>
      <c r="AS1171" t="s">
        <v>6</v>
      </c>
      <c r="AT1171">
        <v>0.01</v>
      </c>
      <c r="AU1171" t="s">
        <v>96</v>
      </c>
      <c r="AV1171">
        <v>0</v>
      </c>
      <c r="AW1171">
        <v>2</v>
      </c>
      <c r="AX1171">
        <v>16690809</v>
      </c>
      <c r="AY1171">
        <v>1</v>
      </c>
      <c r="AZ1171">
        <v>0</v>
      </c>
      <c r="BA1171">
        <v>1124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CX1171">
        <f>Y1171*Source!I529</f>
        <v>1.0937499999999999E-3</v>
      </c>
      <c r="CY1171">
        <f>AB1171</f>
        <v>616.03</v>
      </c>
      <c r="CZ1171">
        <f>AF1171</f>
        <v>86.4</v>
      </c>
      <c r="DA1171">
        <f>AJ1171</f>
        <v>7.13</v>
      </c>
      <c r="DB1171">
        <v>0</v>
      </c>
    </row>
    <row r="1172" spans="1:106" x14ac:dyDescent="0.2">
      <c r="A1172">
        <f>ROW(Source!A529)</f>
        <v>529</v>
      </c>
      <c r="B1172">
        <v>16688586</v>
      </c>
      <c r="C1172">
        <v>16690805</v>
      </c>
      <c r="D1172">
        <v>15247680</v>
      </c>
      <c r="E1172">
        <v>1</v>
      </c>
      <c r="F1172">
        <v>1</v>
      </c>
      <c r="G1172">
        <v>1</v>
      </c>
      <c r="H1172">
        <v>2</v>
      </c>
      <c r="I1172" t="s">
        <v>1287</v>
      </c>
      <c r="J1172" t="s">
        <v>1288</v>
      </c>
      <c r="K1172" t="s">
        <v>1289</v>
      </c>
      <c r="L1172">
        <v>1368</v>
      </c>
      <c r="N1172">
        <v>1011</v>
      </c>
      <c r="O1172" t="s">
        <v>1096</v>
      </c>
      <c r="P1172" t="s">
        <v>1096</v>
      </c>
      <c r="Q1172">
        <v>1</v>
      </c>
      <c r="W1172">
        <v>0</v>
      </c>
      <c r="X1172">
        <v>-1718674368</v>
      </c>
      <c r="Y1172">
        <v>1.2500000000000001E-2</v>
      </c>
      <c r="AA1172">
        <v>0</v>
      </c>
      <c r="AB1172">
        <v>798.49</v>
      </c>
      <c r="AC1172">
        <v>13.5</v>
      </c>
      <c r="AD1172">
        <v>0</v>
      </c>
      <c r="AE1172">
        <v>0</v>
      </c>
      <c r="AF1172">
        <v>111.99</v>
      </c>
      <c r="AG1172">
        <v>13.5</v>
      </c>
      <c r="AH1172">
        <v>0</v>
      </c>
      <c r="AI1172">
        <v>1</v>
      </c>
      <c r="AJ1172">
        <v>7.13</v>
      </c>
      <c r="AK1172">
        <v>1</v>
      </c>
      <c r="AL1172">
        <v>1</v>
      </c>
      <c r="AN1172">
        <v>0</v>
      </c>
      <c r="AO1172">
        <v>1</v>
      </c>
      <c r="AP1172">
        <v>1</v>
      </c>
      <c r="AQ1172">
        <v>0</v>
      </c>
      <c r="AR1172">
        <v>0</v>
      </c>
      <c r="AS1172" t="s">
        <v>6</v>
      </c>
      <c r="AT1172">
        <v>0.01</v>
      </c>
      <c r="AU1172" t="s">
        <v>96</v>
      </c>
      <c r="AV1172">
        <v>0</v>
      </c>
      <c r="AW1172">
        <v>2</v>
      </c>
      <c r="AX1172">
        <v>16690810</v>
      </c>
      <c r="AY1172">
        <v>1</v>
      </c>
      <c r="AZ1172">
        <v>0</v>
      </c>
      <c r="BA1172">
        <v>1125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CX1172">
        <f>Y1172*Source!I529</f>
        <v>1.0937499999999999E-3</v>
      </c>
      <c r="CY1172">
        <f>AB1172</f>
        <v>798.49</v>
      </c>
      <c r="CZ1172">
        <f>AF1172</f>
        <v>111.99</v>
      </c>
      <c r="DA1172">
        <f>AJ1172</f>
        <v>7.13</v>
      </c>
      <c r="DB1172">
        <v>0</v>
      </c>
    </row>
    <row r="1173" spans="1:106" x14ac:dyDescent="0.2">
      <c r="A1173">
        <f>ROW(Source!A529)</f>
        <v>529</v>
      </c>
      <c r="B1173">
        <v>16688586</v>
      </c>
      <c r="C1173">
        <v>16690805</v>
      </c>
      <c r="D1173">
        <v>15249073</v>
      </c>
      <c r="E1173">
        <v>1</v>
      </c>
      <c r="F1173">
        <v>1</v>
      </c>
      <c r="G1173">
        <v>1</v>
      </c>
      <c r="H1173">
        <v>2</v>
      </c>
      <c r="I1173" t="s">
        <v>1099</v>
      </c>
      <c r="J1173" t="s">
        <v>1100</v>
      </c>
      <c r="K1173" t="s">
        <v>1101</v>
      </c>
      <c r="L1173">
        <v>1368</v>
      </c>
      <c r="N1173">
        <v>1011</v>
      </c>
      <c r="O1173" t="s">
        <v>1096</v>
      </c>
      <c r="P1173" t="s">
        <v>1096</v>
      </c>
      <c r="Q1173">
        <v>1</v>
      </c>
      <c r="W1173">
        <v>0</v>
      </c>
      <c r="X1173">
        <v>1372534845</v>
      </c>
      <c r="Y1173">
        <v>1.2500000000000001E-2</v>
      </c>
      <c r="AA1173">
        <v>0</v>
      </c>
      <c r="AB1173">
        <v>468.51</v>
      </c>
      <c r="AC1173">
        <v>11.6</v>
      </c>
      <c r="AD1173">
        <v>0</v>
      </c>
      <c r="AE1173">
        <v>0</v>
      </c>
      <c r="AF1173">
        <v>65.709999999999994</v>
      </c>
      <c r="AG1173">
        <v>11.6</v>
      </c>
      <c r="AH1173">
        <v>0</v>
      </c>
      <c r="AI1173">
        <v>1</v>
      </c>
      <c r="AJ1173">
        <v>7.13</v>
      </c>
      <c r="AK1173">
        <v>1</v>
      </c>
      <c r="AL1173">
        <v>1</v>
      </c>
      <c r="AN1173">
        <v>0</v>
      </c>
      <c r="AO1173">
        <v>1</v>
      </c>
      <c r="AP1173">
        <v>1</v>
      </c>
      <c r="AQ1173">
        <v>0</v>
      </c>
      <c r="AR1173">
        <v>0</v>
      </c>
      <c r="AS1173" t="s">
        <v>6</v>
      </c>
      <c r="AT1173">
        <v>0.01</v>
      </c>
      <c r="AU1173" t="s">
        <v>96</v>
      </c>
      <c r="AV1173">
        <v>0</v>
      </c>
      <c r="AW1173">
        <v>2</v>
      </c>
      <c r="AX1173">
        <v>16690811</v>
      </c>
      <c r="AY1173">
        <v>1</v>
      </c>
      <c r="AZ1173">
        <v>0</v>
      </c>
      <c r="BA1173">
        <v>1126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CX1173">
        <f>Y1173*Source!I529</f>
        <v>1.0937499999999999E-3</v>
      </c>
      <c r="CY1173">
        <f>AB1173</f>
        <v>468.51</v>
      </c>
      <c r="CZ1173">
        <f>AF1173</f>
        <v>65.709999999999994</v>
      </c>
      <c r="DA1173">
        <f>AJ1173</f>
        <v>7.13</v>
      </c>
      <c r="DB1173">
        <v>0</v>
      </c>
    </row>
    <row r="1174" spans="1:106" x14ac:dyDescent="0.2">
      <c r="A1174">
        <f>ROW(Source!A529)</f>
        <v>529</v>
      </c>
      <c r="B1174">
        <v>16688586</v>
      </c>
      <c r="C1174">
        <v>16690805</v>
      </c>
      <c r="D1174">
        <v>15167286</v>
      </c>
      <c r="E1174">
        <v>1</v>
      </c>
      <c r="F1174">
        <v>1</v>
      </c>
      <c r="G1174">
        <v>1</v>
      </c>
      <c r="H1174">
        <v>3</v>
      </c>
      <c r="I1174" t="s">
        <v>1184</v>
      </c>
      <c r="J1174" t="s">
        <v>1185</v>
      </c>
      <c r="K1174" t="s">
        <v>1186</v>
      </c>
      <c r="L1174">
        <v>1339</v>
      </c>
      <c r="N1174">
        <v>1007</v>
      </c>
      <c r="O1174" t="s">
        <v>199</v>
      </c>
      <c r="P1174" t="s">
        <v>199</v>
      </c>
      <c r="Q1174">
        <v>1</v>
      </c>
      <c r="W1174">
        <v>0</v>
      </c>
      <c r="X1174">
        <v>-1660354250</v>
      </c>
      <c r="Y1174">
        <v>0.39</v>
      </c>
      <c r="AA1174">
        <v>17.399999999999999</v>
      </c>
      <c r="AB1174">
        <v>0</v>
      </c>
      <c r="AC1174">
        <v>0</v>
      </c>
      <c r="AD1174">
        <v>0</v>
      </c>
      <c r="AE1174">
        <v>2.44</v>
      </c>
      <c r="AF1174">
        <v>0</v>
      </c>
      <c r="AG1174">
        <v>0</v>
      </c>
      <c r="AH1174">
        <v>0</v>
      </c>
      <c r="AI1174">
        <v>7.13</v>
      </c>
      <c r="AJ1174">
        <v>1</v>
      </c>
      <c r="AK1174">
        <v>1</v>
      </c>
      <c r="AL1174">
        <v>1</v>
      </c>
      <c r="AN1174">
        <v>0</v>
      </c>
      <c r="AO1174">
        <v>1</v>
      </c>
      <c r="AP1174">
        <v>0</v>
      </c>
      <c r="AQ1174">
        <v>0</v>
      </c>
      <c r="AR1174">
        <v>0</v>
      </c>
      <c r="AS1174" t="s">
        <v>6</v>
      </c>
      <c r="AT1174">
        <v>0.39</v>
      </c>
      <c r="AU1174" t="s">
        <v>6</v>
      </c>
      <c r="AV1174">
        <v>0</v>
      </c>
      <c r="AW1174">
        <v>2</v>
      </c>
      <c r="AX1174">
        <v>16690812</v>
      </c>
      <c r="AY1174">
        <v>1</v>
      </c>
      <c r="AZ1174">
        <v>0</v>
      </c>
      <c r="BA1174">
        <v>1127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CX1174">
        <f>Y1174*Source!I529</f>
        <v>3.4124999999999996E-2</v>
      </c>
      <c r="CY1174">
        <f t="shared" ref="CY1174:CY1180" si="126">AA1174</f>
        <v>17.399999999999999</v>
      </c>
      <c r="CZ1174">
        <f t="shared" ref="CZ1174:CZ1180" si="127">AE1174</f>
        <v>2.44</v>
      </c>
      <c r="DA1174">
        <f t="shared" ref="DA1174:DA1180" si="128">AI1174</f>
        <v>7.13</v>
      </c>
      <c r="DB1174">
        <v>0</v>
      </c>
    </row>
    <row r="1175" spans="1:106" x14ac:dyDescent="0.2">
      <c r="A1175">
        <f>ROW(Source!A529)</f>
        <v>529</v>
      </c>
      <c r="B1175">
        <v>16688586</v>
      </c>
      <c r="C1175">
        <v>16690805</v>
      </c>
      <c r="D1175">
        <v>15169924</v>
      </c>
      <c r="E1175">
        <v>1</v>
      </c>
      <c r="F1175">
        <v>1</v>
      </c>
      <c r="G1175">
        <v>1</v>
      </c>
      <c r="H1175">
        <v>3</v>
      </c>
      <c r="I1175" t="s">
        <v>1449</v>
      </c>
      <c r="J1175" t="s">
        <v>1450</v>
      </c>
      <c r="K1175" t="s">
        <v>1451</v>
      </c>
      <c r="L1175">
        <v>1348</v>
      </c>
      <c r="N1175">
        <v>1009</v>
      </c>
      <c r="O1175" t="s">
        <v>86</v>
      </c>
      <c r="P1175" t="s">
        <v>86</v>
      </c>
      <c r="Q1175">
        <v>1000</v>
      </c>
      <c r="W1175">
        <v>0</v>
      </c>
      <c r="X1175">
        <v>-405065451</v>
      </c>
      <c r="Y1175">
        <v>1.1999999999999999E-3</v>
      </c>
      <c r="AA1175">
        <v>105737.9</v>
      </c>
      <c r="AB1175">
        <v>0</v>
      </c>
      <c r="AC1175">
        <v>0</v>
      </c>
      <c r="AD1175">
        <v>0</v>
      </c>
      <c r="AE1175">
        <v>14830</v>
      </c>
      <c r="AF1175">
        <v>0</v>
      </c>
      <c r="AG1175">
        <v>0</v>
      </c>
      <c r="AH1175">
        <v>0</v>
      </c>
      <c r="AI1175">
        <v>7.13</v>
      </c>
      <c r="AJ1175">
        <v>1</v>
      </c>
      <c r="AK1175">
        <v>1</v>
      </c>
      <c r="AL1175">
        <v>1</v>
      </c>
      <c r="AN1175">
        <v>0</v>
      </c>
      <c r="AO1175">
        <v>1</v>
      </c>
      <c r="AP1175">
        <v>0</v>
      </c>
      <c r="AQ1175">
        <v>0</v>
      </c>
      <c r="AR1175">
        <v>0</v>
      </c>
      <c r="AS1175" t="s">
        <v>6</v>
      </c>
      <c r="AT1175">
        <v>1.1999999999999999E-3</v>
      </c>
      <c r="AU1175" t="s">
        <v>6</v>
      </c>
      <c r="AV1175">
        <v>0</v>
      </c>
      <c r="AW1175">
        <v>2</v>
      </c>
      <c r="AX1175">
        <v>16690813</v>
      </c>
      <c r="AY1175">
        <v>1</v>
      </c>
      <c r="AZ1175">
        <v>0</v>
      </c>
      <c r="BA1175">
        <v>1128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CX1175">
        <f>Y1175*Source!I529</f>
        <v>1.0499999999999999E-4</v>
      </c>
      <c r="CY1175">
        <f t="shared" si="126"/>
        <v>105737.9</v>
      </c>
      <c r="CZ1175">
        <f t="shared" si="127"/>
        <v>14830</v>
      </c>
      <c r="DA1175">
        <f t="shared" si="128"/>
        <v>7.13</v>
      </c>
      <c r="DB1175">
        <v>0</v>
      </c>
    </row>
    <row r="1176" spans="1:106" x14ac:dyDescent="0.2">
      <c r="A1176">
        <f>ROW(Source!A529)</f>
        <v>529</v>
      </c>
      <c r="B1176">
        <v>16688586</v>
      </c>
      <c r="C1176">
        <v>16690805</v>
      </c>
      <c r="D1176">
        <v>15170781</v>
      </c>
      <c r="E1176">
        <v>1</v>
      </c>
      <c r="F1176">
        <v>1</v>
      </c>
      <c r="G1176">
        <v>1</v>
      </c>
      <c r="H1176">
        <v>3</v>
      </c>
      <c r="I1176" t="s">
        <v>1452</v>
      </c>
      <c r="J1176" t="s">
        <v>1453</v>
      </c>
      <c r="K1176" t="s">
        <v>1454</v>
      </c>
      <c r="L1176">
        <v>1346</v>
      </c>
      <c r="N1176">
        <v>1009</v>
      </c>
      <c r="O1176" t="s">
        <v>90</v>
      </c>
      <c r="P1176" t="s">
        <v>90</v>
      </c>
      <c r="Q1176">
        <v>1</v>
      </c>
      <c r="W1176">
        <v>0</v>
      </c>
      <c r="X1176">
        <v>1537401615</v>
      </c>
      <c r="Y1176">
        <v>1.5</v>
      </c>
      <c r="AA1176">
        <v>174.04</v>
      </c>
      <c r="AB1176">
        <v>0</v>
      </c>
      <c r="AC1176">
        <v>0</v>
      </c>
      <c r="AD1176">
        <v>0</v>
      </c>
      <c r="AE1176">
        <v>24.41</v>
      </c>
      <c r="AF1176">
        <v>0</v>
      </c>
      <c r="AG1176">
        <v>0</v>
      </c>
      <c r="AH1176">
        <v>0</v>
      </c>
      <c r="AI1176">
        <v>7.13</v>
      </c>
      <c r="AJ1176">
        <v>1</v>
      </c>
      <c r="AK1176">
        <v>1</v>
      </c>
      <c r="AL1176">
        <v>1</v>
      </c>
      <c r="AN1176">
        <v>0</v>
      </c>
      <c r="AO1176">
        <v>1</v>
      </c>
      <c r="AP1176">
        <v>0</v>
      </c>
      <c r="AQ1176">
        <v>0</v>
      </c>
      <c r="AR1176">
        <v>0</v>
      </c>
      <c r="AS1176" t="s">
        <v>6</v>
      </c>
      <c r="AT1176">
        <v>1.5</v>
      </c>
      <c r="AU1176" t="s">
        <v>6</v>
      </c>
      <c r="AV1176">
        <v>0</v>
      </c>
      <c r="AW1176">
        <v>2</v>
      </c>
      <c r="AX1176">
        <v>16690814</v>
      </c>
      <c r="AY1176">
        <v>1</v>
      </c>
      <c r="AZ1176">
        <v>0</v>
      </c>
      <c r="BA1176">
        <v>1129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CX1176">
        <f>Y1176*Source!I529</f>
        <v>0.13124999999999998</v>
      </c>
      <c r="CY1176">
        <f t="shared" si="126"/>
        <v>174.04</v>
      </c>
      <c r="CZ1176">
        <f t="shared" si="127"/>
        <v>24.41</v>
      </c>
      <c r="DA1176">
        <f t="shared" si="128"/>
        <v>7.13</v>
      </c>
      <c r="DB1176">
        <v>0</v>
      </c>
    </row>
    <row r="1177" spans="1:106" x14ac:dyDescent="0.2">
      <c r="A1177">
        <f>ROW(Source!A529)</f>
        <v>529</v>
      </c>
      <c r="B1177">
        <v>16688586</v>
      </c>
      <c r="C1177">
        <v>16690805</v>
      </c>
      <c r="D1177">
        <v>15232880</v>
      </c>
      <c r="E1177">
        <v>1</v>
      </c>
      <c r="F1177">
        <v>1</v>
      </c>
      <c r="G1177">
        <v>1</v>
      </c>
      <c r="H1177">
        <v>3</v>
      </c>
      <c r="I1177" t="s">
        <v>797</v>
      </c>
      <c r="J1177" t="s">
        <v>799</v>
      </c>
      <c r="K1177" t="s">
        <v>798</v>
      </c>
      <c r="L1177">
        <v>1348</v>
      </c>
      <c r="N1177">
        <v>1009</v>
      </c>
      <c r="O1177" t="s">
        <v>86</v>
      </c>
      <c r="P1177" t="s">
        <v>86</v>
      </c>
      <c r="Q1177">
        <v>1000</v>
      </c>
      <c r="W1177">
        <v>0</v>
      </c>
      <c r="X1177">
        <v>-1558467010</v>
      </c>
      <c r="Y1177">
        <v>2.4697E-2</v>
      </c>
      <c r="AA1177">
        <v>190580.41</v>
      </c>
      <c r="AB1177">
        <v>0</v>
      </c>
      <c r="AC1177">
        <v>0</v>
      </c>
      <c r="AD1177">
        <v>0</v>
      </c>
      <c r="AE1177">
        <v>26729.37</v>
      </c>
      <c r="AF1177">
        <v>0</v>
      </c>
      <c r="AG1177">
        <v>0</v>
      </c>
      <c r="AH1177">
        <v>0</v>
      </c>
      <c r="AI1177">
        <v>7.13</v>
      </c>
      <c r="AJ1177">
        <v>1</v>
      </c>
      <c r="AK1177">
        <v>1</v>
      </c>
      <c r="AL1177">
        <v>1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 t="s">
        <v>6</v>
      </c>
      <c r="AT1177">
        <v>2.4697E-2</v>
      </c>
      <c r="AU1177" t="s">
        <v>6</v>
      </c>
      <c r="AV1177">
        <v>0</v>
      </c>
      <c r="AW1177">
        <v>1</v>
      </c>
      <c r="AX1177">
        <v>-1</v>
      </c>
      <c r="AY1177">
        <v>0</v>
      </c>
      <c r="AZ1177">
        <v>0</v>
      </c>
      <c r="BA1177" t="s">
        <v>6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CX1177">
        <f>Y1177*Source!I529</f>
        <v>2.1609874999999998E-3</v>
      </c>
      <c r="CY1177">
        <f t="shared" si="126"/>
        <v>190580.41</v>
      </c>
      <c r="CZ1177">
        <f t="shared" si="127"/>
        <v>26729.37</v>
      </c>
      <c r="DA1177">
        <f t="shared" si="128"/>
        <v>7.13</v>
      </c>
      <c r="DB1177">
        <v>0</v>
      </c>
    </row>
    <row r="1178" spans="1:106" x14ac:dyDescent="0.2">
      <c r="A1178">
        <f>ROW(Source!A529)</f>
        <v>529</v>
      </c>
      <c r="B1178">
        <v>16688586</v>
      </c>
      <c r="C1178">
        <v>16690805</v>
      </c>
      <c r="D1178">
        <v>15233505</v>
      </c>
      <c r="E1178">
        <v>1</v>
      </c>
      <c r="F1178">
        <v>1</v>
      </c>
      <c r="G1178">
        <v>1</v>
      </c>
      <c r="H1178">
        <v>3</v>
      </c>
      <c r="I1178" t="s">
        <v>793</v>
      </c>
      <c r="J1178" t="s">
        <v>795</v>
      </c>
      <c r="K1178" t="s">
        <v>794</v>
      </c>
      <c r="L1178">
        <v>1301</v>
      </c>
      <c r="N1178">
        <v>1003</v>
      </c>
      <c r="O1178" t="s">
        <v>143</v>
      </c>
      <c r="P1178" t="s">
        <v>143</v>
      </c>
      <c r="Q1178">
        <v>1</v>
      </c>
      <c r="W1178">
        <v>0</v>
      </c>
      <c r="X1178">
        <v>555726028</v>
      </c>
      <c r="Y1178">
        <v>99.8</v>
      </c>
      <c r="AA1178">
        <v>74.010000000000005</v>
      </c>
      <c r="AB1178">
        <v>0</v>
      </c>
      <c r="AC1178">
        <v>0</v>
      </c>
      <c r="AD1178">
        <v>0</v>
      </c>
      <c r="AE1178">
        <v>10.38</v>
      </c>
      <c r="AF1178">
        <v>0</v>
      </c>
      <c r="AG1178">
        <v>0</v>
      </c>
      <c r="AH1178">
        <v>0</v>
      </c>
      <c r="AI1178">
        <v>7.13</v>
      </c>
      <c r="AJ1178">
        <v>1</v>
      </c>
      <c r="AK1178">
        <v>1</v>
      </c>
      <c r="AL1178">
        <v>1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 t="s">
        <v>6</v>
      </c>
      <c r="AT1178">
        <v>99.8</v>
      </c>
      <c r="AU1178" t="s">
        <v>6</v>
      </c>
      <c r="AV1178">
        <v>0</v>
      </c>
      <c r="AW1178">
        <v>1</v>
      </c>
      <c r="AX1178">
        <v>-1</v>
      </c>
      <c r="AY1178">
        <v>0</v>
      </c>
      <c r="AZ1178">
        <v>0</v>
      </c>
      <c r="BA1178" t="s">
        <v>6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CX1178">
        <f>Y1178*Source!I529</f>
        <v>8.7324999999999999</v>
      </c>
      <c r="CY1178">
        <f t="shared" si="126"/>
        <v>74.010000000000005</v>
      </c>
      <c r="CZ1178">
        <f t="shared" si="127"/>
        <v>10.38</v>
      </c>
      <c r="DA1178">
        <f t="shared" si="128"/>
        <v>7.13</v>
      </c>
      <c r="DB1178">
        <v>0</v>
      </c>
    </row>
    <row r="1179" spans="1:106" x14ac:dyDescent="0.2">
      <c r="A1179">
        <f>ROW(Source!A529)</f>
        <v>529</v>
      </c>
      <c r="B1179">
        <v>16688586</v>
      </c>
      <c r="C1179">
        <v>16690805</v>
      </c>
      <c r="D1179">
        <v>15163153</v>
      </c>
      <c r="E1179">
        <v>17</v>
      </c>
      <c r="F1179">
        <v>1</v>
      </c>
      <c r="G1179">
        <v>1</v>
      </c>
      <c r="H1179">
        <v>3</v>
      </c>
      <c r="I1179" t="s">
        <v>790</v>
      </c>
      <c r="J1179" t="s">
        <v>6</v>
      </c>
      <c r="K1179" t="s">
        <v>791</v>
      </c>
      <c r="L1179">
        <v>1301</v>
      </c>
      <c r="N1179">
        <v>1003</v>
      </c>
      <c r="O1179" t="s">
        <v>143</v>
      </c>
      <c r="P1179" t="s">
        <v>143</v>
      </c>
      <c r="Q1179">
        <v>1</v>
      </c>
      <c r="W1179">
        <v>0</v>
      </c>
      <c r="X1179">
        <v>28435243</v>
      </c>
      <c r="Y1179">
        <v>99.8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7.13</v>
      </c>
      <c r="AJ1179">
        <v>1</v>
      </c>
      <c r="AK1179">
        <v>1</v>
      </c>
      <c r="AL1179">
        <v>1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 t="s">
        <v>6</v>
      </c>
      <c r="AT1179">
        <v>99.8</v>
      </c>
      <c r="AU1179" t="s">
        <v>6</v>
      </c>
      <c r="AV1179">
        <v>0</v>
      </c>
      <c r="AW1179">
        <v>2</v>
      </c>
      <c r="AX1179">
        <v>16690817</v>
      </c>
      <c r="AY1179">
        <v>1</v>
      </c>
      <c r="AZ1179">
        <v>0</v>
      </c>
      <c r="BA1179">
        <v>1132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CX1179">
        <f>Y1179*Source!I529</f>
        <v>8.7324999999999999</v>
      </c>
      <c r="CY1179">
        <f t="shared" si="126"/>
        <v>0</v>
      </c>
      <c r="CZ1179">
        <f t="shared" si="127"/>
        <v>0</v>
      </c>
      <c r="DA1179">
        <f t="shared" si="128"/>
        <v>7.13</v>
      </c>
      <c r="DB1179">
        <v>0</v>
      </c>
    </row>
    <row r="1180" spans="1:106" x14ac:dyDescent="0.2">
      <c r="A1180">
        <f>ROW(Source!A529)</f>
        <v>529</v>
      </c>
      <c r="B1180">
        <v>16688586</v>
      </c>
      <c r="C1180">
        <v>16690805</v>
      </c>
      <c r="D1180">
        <v>15235255</v>
      </c>
      <c r="E1180">
        <v>1</v>
      </c>
      <c r="F1180">
        <v>1</v>
      </c>
      <c r="G1180">
        <v>1</v>
      </c>
      <c r="H1180">
        <v>3</v>
      </c>
      <c r="I1180" t="s">
        <v>801</v>
      </c>
      <c r="J1180" t="s">
        <v>803</v>
      </c>
      <c r="K1180" t="s">
        <v>802</v>
      </c>
      <c r="L1180">
        <v>1354</v>
      </c>
      <c r="N1180">
        <v>1010</v>
      </c>
      <c r="O1180" t="s">
        <v>268</v>
      </c>
      <c r="P1180" t="s">
        <v>268</v>
      </c>
      <c r="Q1180">
        <v>1</v>
      </c>
      <c r="W1180">
        <v>0</v>
      </c>
      <c r="X1180">
        <v>1336467132</v>
      </c>
      <c r="Y1180">
        <v>80</v>
      </c>
      <c r="AA1180">
        <v>48.34</v>
      </c>
      <c r="AB1180">
        <v>0</v>
      </c>
      <c r="AC1180">
        <v>0</v>
      </c>
      <c r="AD1180">
        <v>0</v>
      </c>
      <c r="AE1180">
        <v>6.78</v>
      </c>
      <c r="AF1180">
        <v>0</v>
      </c>
      <c r="AG1180">
        <v>0</v>
      </c>
      <c r="AH1180">
        <v>0</v>
      </c>
      <c r="AI1180">
        <v>7.13</v>
      </c>
      <c r="AJ1180">
        <v>1</v>
      </c>
      <c r="AK1180">
        <v>1</v>
      </c>
      <c r="AL1180">
        <v>1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 t="s">
        <v>6</v>
      </c>
      <c r="AT1180">
        <v>80</v>
      </c>
      <c r="AU1180" t="s">
        <v>6</v>
      </c>
      <c r="AV1180">
        <v>0</v>
      </c>
      <c r="AW1180">
        <v>1</v>
      </c>
      <c r="AX1180">
        <v>-1</v>
      </c>
      <c r="AY1180">
        <v>0</v>
      </c>
      <c r="AZ1180">
        <v>0</v>
      </c>
      <c r="BA1180" t="s">
        <v>6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CX1180">
        <f>Y1180*Source!I529</f>
        <v>7</v>
      </c>
      <c r="CY1180">
        <f t="shared" si="126"/>
        <v>48.34</v>
      </c>
      <c r="CZ1180">
        <f t="shared" si="127"/>
        <v>6.78</v>
      </c>
      <c r="DA1180">
        <f t="shared" si="128"/>
        <v>7.13</v>
      </c>
      <c r="DB1180">
        <v>0</v>
      </c>
    </row>
    <row r="1181" spans="1:106" x14ac:dyDescent="0.2">
      <c r="A1181">
        <f>ROW(Source!A538)</f>
        <v>538</v>
      </c>
      <c r="B1181">
        <v>16688585</v>
      </c>
      <c r="C1181">
        <v>16690827</v>
      </c>
      <c r="D1181">
        <v>15446300</v>
      </c>
      <c r="E1181">
        <v>1</v>
      </c>
      <c r="F1181">
        <v>1</v>
      </c>
      <c r="G1181">
        <v>1</v>
      </c>
      <c r="H1181">
        <v>1</v>
      </c>
      <c r="I1181" t="s">
        <v>1170</v>
      </c>
      <c r="J1181" t="s">
        <v>6</v>
      </c>
      <c r="K1181" t="s">
        <v>1171</v>
      </c>
      <c r="L1181">
        <v>1191</v>
      </c>
      <c r="N1181">
        <v>1013</v>
      </c>
      <c r="O1181" t="s">
        <v>1090</v>
      </c>
      <c r="P1181" t="s">
        <v>1090</v>
      </c>
      <c r="Q1181">
        <v>1</v>
      </c>
      <c r="W1181">
        <v>0</v>
      </c>
      <c r="X1181">
        <v>912892513</v>
      </c>
      <c r="Y1181">
        <v>70.839999999999989</v>
      </c>
      <c r="AA1181">
        <v>0</v>
      </c>
      <c r="AB1181">
        <v>0</v>
      </c>
      <c r="AC1181">
        <v>0</v>
      </c>
      <c r="AD1181">
        <v>9.92</v>
      </c>
      <c r="AE1181">
        <v>0</v>
      </c>
      <c r="AF1181">
        <v>0</v>
      </c>
      <c r="AG1181">
        <v>0</v>
      </c>
      <c r="AH1181">
        <v>9.92</v>
      </c>
      <c r="AI1181">
        <v>1</v>
      </c>
      <c r="AJ1181">
        <v>1</v>
      </c>
      <c r="AK1181">
        <v>1</v>
      </c>
      <c r="AL1181">
        <v>1</v>
      </c>
      <c r="AN1181">
        <v>0</v>
      </c>
      <c r="AO1181">
        <v>1</v>
      </c>
      <c r="AP1181">
        <v>1</v>
      </c>
      <c r="AQ1181">
        <v>0</v>
      </c>
      <c r="AR1181">
        <v>0</v>
      </c>
      <c r="AS1181" t="s">
        <v>6</v>
      </c>
      <c r="AT1181">
        <v>61.6</v>
      </c>
      <c r="AU1181" t="s">
        <v>97</v>
      </c>
      <c r="AV1181">
        <v>1</v>
      </c>
      <c r="AW1181">
        <v>2</v>
      </c>
      <c r="AX1181">
        <v>16690842</v>
      </c>
      <c r="AY1181">
        <v>1</v>
      </c>
      <c r="AZ1181">
        <v>0</v>
      </c>
      <c r="BA1181">
        <v>1133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CX1181">
        <f>Y1181*Source!I538</f>
        <v>3.1877999999999993</v>
      </c>
      <c r="CY1181">
        <f>AD1181</f>
        <v>9.92</v>
      </c>
      <c r="CZ1181">
        <f>AH1181</f>
        <v>9.92</v>
      </c>
      <c r="DA1181">
        <f>AL1181</f>
        <v>1</v>
      </c>
      <c r="DB1181">
        <v>0</v>
      </c>
    </row>
    <row r="1182" spans="1:106" x14ac:dyDescent="0.2">
      <c r="A1182">
        <f>ROW(Source!A538)</f>
        <v>538</v>
      </c>
      <c r="B1182">
        <v>16688585</v>
      </c>
      <c r="C1182">
        <v>16690827</v>
      </c>
      <c r="D1182">
        <v>15430395</v>
      </c>
      <c r="E1182">
        <v>1</v>
      </c>
      <c r="F1182">
        <v>1</v>
      </c>
      <c r="G1182">
        <v>1</v>
      </c>
      <c r="H1182">
        <v>1</v>
      </c>
      <c r="I1182" t="s">
        <v>1091</v>
      </c>
      <c r="J1182" t="s">
        <v>6</v>
      </c>
      <c r="K1182" t="s">
        <v>1092</v>
      </c>
      <c r="L1182">
        <v>1191</v>
      </c>
      <c r="N1182">
        <v>1013</v>
      </c>
      <c r="O1182" t="s">
        <v>1090</v>
      </c>
      <c r="P1182" t="s">
        <v>1090</v>
      </c>
      <c r="Q1182">
        <v>1</v>
      </c>
      <c r="W1182">
        <v>0</v>
      </c>
      <c r="X1182">
        <v>-1417349443</v>
      </c>
      <c r="Y1182">
        <v>7.0000000000000007E-2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1</v>
      </c>
      <c r="AJ1182">
        <v>1</v>
      </c>
      <c r="AK1182">
        <v>1</v>
      </c>
      <c r="AL1182">
        <v>1</v>
      </c>
      <c r="AN1182">
        <v>0</v>
      </c>
      <c r="AO1182">
        <v>1</v>
      </c>
      <c r="AP1182">
        <v>0</v>
      </c>
      <c r="AQ1182">
        <v>0</v>
      </c>
      <c r="AR1182">
        <v>0</v>
      </c>
      <c r="AS1182" t="s">
        <v>6</v>
      </c>
      <c r="AT1182">
        <v>7.0000000000000007E-2</v>
      </c>
      <c r="AU1182" t="s">
        <v>6</v>
      </c>
      <c r="AV1182">
        <v>2</v>
      </c>
      <c r="AW1182">
        <v>2</v>
      </c>
      <c r="AX1182">
        <v>16690843</v>
      </c>
      <c r="AY1182">
        <v>1</v>
      </c>
      <c r="AZ1182">
        <v>2048</v>
      </c>
      <c r="BA1182">
        <v>1134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CX1182">
        <f>Y1182*Source!I538</f>
        <v>3.15E-3</v>
      </c>
      <c r="CY1182">
        <f>AD1182</f>
        <v>0</v>
      </c>
      <c r="CZ1182">
        <f>AH1182</f>
        <v>0</v>
      </c>
      <c r="DA1182">
        <f>AL1182</f>
        <v>1</v>
      </c>
      <c r="DB1182">
        <v>0</v>
      </c>
    </row>
    <row r="1183" spans="1:106" x14ac:dyDescent="0.2">
      <c r="A1183">
        <f>ROW(Source!A538)</f>
        <v>538</v>
      </c>
      <c r="B1183">
        <v>16688585</v>
      </c>
      <c r="C1183">
        <v>16690827</v>
      </c>
      <c r="D1183">
        <v>15247578</v>
      </c>
      <c r="E1183">
        <v>1</v>
      </c>
      <c r="F1183">
        <v>1</v>
      </c>
      <c r="G1183">
        <v>1</v>
      </c>
      <c r="H1183">
        <v>2</v>
      </c>
      <c r="I1183" t="s">
        <v>1157</v>
      </c>
      <c r="J1183" t="s">
        <v>1158</v>
      </c>
      <c r="K1183" t="s">
        <v>1159</v>
      </c>
      <c r="L1183">
        <v>1368</v>
      </c>
      <c r="N1183">
        <v>1011</v>
      </c>
      <c r="O1183" t="s">
        <v>1096</v>
      </c>
      <c r="P1183" t="s">
        <v>1096</v>
      </c>
      <c r="Q1183">
        <v>1</v>
      </c>
      <c r="W1183">
        <v>0</v>
      </c>
      <c r="X1183">
        <v>-1460065968</v>
      </c>
      <c r="Y1183">
        <v>3.7499999999999999E-2</v>
      </c>
      <c r="AA1183">
        <v>0</v>
      </c>
      <c r="AB1183">
        <v>86.4</v>
      </c>
      <c r="AC1183">
        <v>13.5</v>
      </c>
      <c r="AD1183">
        <v>0</v>
      </c>
      <c r="AE1183">
        <v>0</v>
      </c>
      <c r="AF1183">
        <v>86.4</v>
      </c>
      <c r="AG1183">
        <v>13.5</v>
      </c>
      <c r="AH1183">
        <v>0</v>
      </c>
      <c r="AI1183">
        <v>1</v>
      </c>
      <c r="AJ1183">
        <v>1</v>
      </c>
      <c r="AK1183">
        <v>1</v>
      </c>
      <c r="AL1183">
        <v>1</v>
      </c>
      <c r="AN1183">
        <v>0</v>
      </c>
      <c r="AO1183">
        <v>1</v>
      </c>
      <c r="AP1183">
        <v>1</v>
      </c>
      <c r="AQ1183">
        <v>0</v>
      </c>
      <c r="AR1183">
        <v>0</v>
      </c>
      <c r="AS1183" t="s">
        <v>6</v>
      </c>
      <c r="AT1183">
        <v>0.03</v>
      </c>
      <c r="AU1183" t="s">
        <v>96</v>
      </c>
      <c r="AV1183">
        <v>0</v>
      </c>
      <c r="AW1183">
        <v>2</v>
      </c>
      <c r="AX1183">
        <v>16690844</v>
      </c>
      <c r="AY1183">
        <v>1</v>
      </c>
      <c r="AZ1183">
        <v>0</v>
      </c>
      <c r="BA1183">
        <v>1135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CX1183">
        <f>Y1183*Source!I538</f>
        <v>1.6875E-3</v>
      </c>
      <c r="CY1183">
        <f>AB1183</f>
        <v>86.4</v>
      </c>
      <c r="CZ1183">
        <f>AF1183</f>
        <v>86.4</v>
      </c>
      <c r="DA1183">
        <f>AJ1183</f>
        <v>1</v>
      </c>
      <c r="DB1183">
        <v>0</v>
      </c>
    </row>
    <row r="1184" spans="1:106" x14ac:dyDescent="0.2">
      <c r="A1184">
        <f>ROW(Source!A538)</f>
        <v>538</v>
      </c>
      <c r="B1184">
        <v>16688585</v>
      </c>
      <c r="C1184">
        <v>16690827</v>
      </c>
      <c r="D1184">
        <v>15247680</v>
      </c>
      <c r="E1184">
        <v>1</v>
      </c>
      <c r="F1184">
        <v>1</v>
      </c>
      <c r="G1184">
        <v>1</v>
      </c>
      <c r="H1184">
        <v>2</v>
      </c>
      <c r="I1184" t="s">
        <v>1287</v>
      </c>
      <c r="J1184" t="s">
        <v>1288</v>
      </c>
      <c r="K1184" t="s">
        <v>1289</v>
      </c>
      <c r="L1184">
        <v>1368</v>
      </c>
      <c r="N1184">
        <v>1011</v>
      </c>
      <c r="O1184" t="s">
        <v>1096</v>
      </c>
      <c r="P1184" t="s">
        <v>1096</v>
      </c>
      <c r="Q1184">
        <v>1</v>
      </c>
      <c r="W1184">
        <v>0</v>
      </c>
      <c r="X1184">
        <v>-1718674368</v>
      </c>
      <c r="Y1184">
        <v>2.5000000000000001E-2</v>
      </c>
      <c r="AA1184">
        <v>0</v>
      </c>
      <c r="AB1184">
        <v>111.99</v>
      </c>
      <c r="AC1184">
        <v>13.5</v>
      </c>
      <c r="AD1184">
        <v>0</v>
      </c>
      <c r="AE1184">
        <v>0</v>
      </c>
      <c r="AF1184">
        <v>111.99</v>
      </c>
      <c r="AG1184">
        <v>13.5</v>
      </c>
      <c r="AH1184">
        <v>0</v>
      </c>
      <c r="AI1184">
        <v>1</v>
      </c>
      <c r="AJ1184">
        <v>1</v>
      </c>
      <c r="AK1184">
        <v>1</v>
      </c>
      <c r="AL1184">
        <v>1</v>
      </c>
      <c r="AN1184">
        <v>0</v>
      </c>
      <c r="AO1184">
        <v>1</v>
      </c>
      <c r="AP1184">
        <v>1</v>
      </c>
      <c r="AQ1184">
        <v>0</v>
      </c>
      <c r="AR1184">
        <v>0</v>
      </c>
      <c r="AS1184" t="s">
        <v>6</v>
      </c>
      <c r="AT1184">
        <v>0.02</v>
      </c>
      <c r="AU1184" t="s">
        <v>96</v>
      </c>
      <c r="AV1184">
        <v>0</v>
      </c>
      <c r="AW1184">
        <v>2</v>
      </c>
      <c r="AX1184">
        <v>16690845</v>
      </c>
      <c r="AY1184">
        <v>1</v>
      </c>
      <c r="AZ1184">
        <v>0</v>
      </c>
      <c r="BA1184">
        <v>1136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CX1184">
        <f>Y1184*Source!I538</f>
        <v>1.1249999999999999E-3</v>
      </c>
      <c r="CY1184">
        <f>AB1184</f>
        <v>111.99</v>
      </c>
      <c r="CZ1184">
        <f>AF1184</f>
        <v>111.99</v>
      </c>
      <c r="DA1184">
        <f>AJ1184</f>
        <v>1</v>
      </c>
      <c r="DB1184">
        <v>0</v>
      </c>
    </row>
    <row r="1185" spans="1:106" x14ac:dyDescent="0.2">
      <c r="A1185">
        <f>ROW(Source!A538)</f>
        <v>538</v>
      </c>
      <c r="B1185">
        <v>16688585</v>
      </c>
      <c r="C1185">
        <v>16690827</v>
      </c>
      <c r="D1185">
        <v>15249073</v>
      </c>
      <c r="E1185">
        <v>1</v>
      </c>
      <c r="F1185">
        <v>1</v>
      </c>
      <c r="G1185">
        <v>1</v>
      </c>
      <c r="H1185">
        <v>2</v>
      </c>
      <c r="I1185" t="s">
        <v>1099</v>
      </c>
      <c r="J1185" t="s">
        <v>1100</v>
      </c>
      <c r="K1185" t="s">
        <v>1101</v>
      </c>
      <c r="L1185">
        <v>1368</v>
      </c>
      <c r="N1185">
        <v>1011</v>
      </c>
      <c r="O1185" t="s">
        <v>1096</v>
      </c>
      <c r="P1185" t="s">
        <v>1096</v>
      </c>
      <c r="Q1185">
        <v>1</v>
      </c>
      <c r="W1185">
        <v>0</v>
      </c>
      <c r="X1185">
        <v>1372534845</v>
      </c>
      <c r="Y1185">
        <v>2.5000000000000001E-2</v>
      </c>
      <c r="AA1185">
        <v>0</v>
      </c>
      <c r="AB1185">
        <v>65.709999999999994</v>
      </c>
      <c r="AC1185">
        <v>11.6</v>
      </c>
      <c r="AD1185">
        <v>0</v>
      </c>
      <c r="AE1185">
        <v>0</v>
      </c>
      <c r="AF1185">
        <v>65.709999999999994</v>
      </c>
      <c r="AG1185">
        <v>11.6</v>
      </c>
      <c r="AH1185">
        <v>0</v>
      </c>
      <c r="AI1185">
        <v>1</v>
      </c>
      <c r="AJ1185">
        <v>1</v>
      </c>
      <c r="AK1185">
        <v>1</v>
      </c>
      <c r="AL1185">
        <v>1</v>
      </c>
      <c r="AN1185">
        <v>0</v>
      </c>
      <c r="AO1185">
        <v>1</v>
      </c>
      <c r="AP1185">
        <v>1</v>
      </c>
      <c r="AQ1185">
        <v>0</v>
      </c>
      <c r="AR1185">
        <v>0</v>
      </c>
      <c r="AS1185" t="s">
        <v>6</v>
      </c>
      <c r="AT1185">
        <v>0.02</v>
      </c>
      <c r="AU1185" t="s">
        <v>96</v>
      </c>
      <c r="AV1185">
        <v>0</v>
      </c>
      <c r="AW1185">
        <v>2</v>
      </c>
      <c r="AX1185">
        <v>16690846</v>
      </c>
      <c r="AY1185">
        <v>1</v>
      </c>
      <c r="AZ1185">
        <v>0</v>
      </c>
      <c r="BA1185">
        <v>1137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CX1185">
        <f>Y1185*Source!I538</f>
        <v>1.1249999999999999E-3</v>
      </c>
      <c r="CY1185">
        <f>AB1185</f>
        <v>65.709999999999994</v>
      </c>
      <c r="CZ1185">
        <f>AF1185</f>
        <v>65.709999999999994</v>
      </c>
      <c r="DA1185">
        <f>AJ1185</f>
        <v>1</v>
      </c>
      <c r="DB1185">
        <v>0</v>
      </c>
    </row>
    <row r="1186" spans="1:106" x14ac:dyDescent="0.2">
      <c r="A1186">
        <f>ROW(Source!A538)</f>
        <v>538</v>
      </c>
      <c r="B1186">
        <v>16688585</v>
      </c>
      <c r="C1186">
        <v>16690827</v>
      </c>
      <c r="D1186">
        <v>15167286</v>
      </c>
      <c r="E1186">
        <v>1</v>
      </c>
      <c r="F1186">
        <v>1</v>
      </c>
      <c r="G1186">
        <v>1</v>
      </c>
      <c r="H1186">
        <v>3</v>
      </c>
      <c r="I1186" t="s">
        <v>1184</v>
      </c>
      <c r="J1186" t="s">
        <v>1185</v>
      </c>
      <c r="K1186" t="s">
        <v>1186</v>
      </c>
      <c r="L1186">
        <v>1339</v>
      </c>
      <c r="N1186">
        <v>1007</v>
      </c>
      <c r="O1186" t="s">
        <v>199</v>
      </c>
      <c r="P1186" t="s">
        <v>199</v>
      </c>
      <c r="Q1186">
        <v>1</v>
      </c>
      <c r="W1186">
        <v>0</v>
      </c>
      <c r="X1186">
        <v>-1660354250</v>
      </c>
      <c r="Y1186">
        <v>1.57</v>
      </c>
      <c r="AA1186">
        <v>2.44</v>
      </c>
      <c r="AB1186">
        <v>0</v>
      </c>
      <c r="AC1186">
        <v>0</v>
      </c>
      <c r="AD1186">
        <v>0</v>
      </c>
      <c r="AE1186">
        <v>2.44</v>
      </c>
      <c r="AF1186">
        <v>0</v>
      </c>
      <c r="AG1186">
        <v>0</v>
      </c>
      <c r="AH1186">
        <v>0</v>
      </c>
      <c r="AI1186">
        <v>1</v>
      </c>
      <c r="AJ1186">
        <v>1</v>
      </c>
      <c r="AK1186">
        <v>1</v>
      </c>
      <c r="AL1186">
        <v>1</v>
      </c>
      <c r="AN1186">
        <v>0</v>
      </c>
      <c r="AO1186">
        <v>1</v>
      </c>
      <c r="AP1186">
        <v>0</v>
      </c>
      <c r="AQ1186">
        <v>0</v>
      </c>
      <c r="AR1186">
        <v>0</v>
      </c>
      <c r="AS1186" t="s">
        <v>6</v>
      </c>
      <c r="AT1186">
        <v>1.57</v>
      </c>
      <c r="AU1186" t="s">
        <v>6</v>
      </c>
      <c r="AV1186">
        <v>0</v>
      </c>
      <c r="AW1186">
        <v>2</v>
      </c>
      <c r="AX1186">
        <v>16690847</v>
      </c>
      <c r="AY1186">
        <v>1</v>
      </c>
      <c r="AZ1186">
        <v>0</v>
      </c>
      <c r="BA1186">
        <v>1138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CX1186">
        <f>Y1186*Source!I538</f>
        <v>7.0650000000000004E-2</v>
      </c>
      <c r="CY1186">
        <f t="shared" ref="CY1186:CY1192" si="129">AA1186</f>
        <v>2.44</v>
      </c>
      <c r="CZ1186">
        <f t="shared" ref="CZ1186:CZ1192" si="130">AE1186</f>
        <v>2.44</v>
      </c>
      <c r="DA1186">
        <f t="shared" ref="DA1186:DA1192" si="131">AI1186</f>
        <v>1</v>
      </c>
      <c r="DB1186">
        <v>0</v>
      </c>
    </row>
    <row r="1187" spans="1:106" x14ac:dyDescent="0.2">
      <c r="A1187">
        <f>ROW(Source!A538)</f>
        <v>538</v>
      </c>
      <c r="B1187">
        <v>16688585</v>
      </c>
      <c r="C1187">
        <v>16690827</v>
      </c>
      <c r="D1187">
        <v>15169924</v>
      </c>
      <c r="E1187">
        <v>1</v>
      </c>
      <c r="F1187">
        <v>1</v>
      </c>
      <c r="G1187">
        <v>1</v>
      </c>
      <c r="H1187">
        <v>3</v>
      </c>
      <c r="I1187" t="s">
        <v>1449</v>
      </c>
      <c r="J1187" t="s">
        <v>1450</v>
      </c>
      <c r="K1187" t="s">
        <v>1451</v>
      </c>
      <c r="L1187">
        <v>1348</v>
      </c>
      <c r="N1187">
        <v>1009</v>
      </c>
      <c r="O1187" t="s">
        <v>86</v>
      </c>
      <c r="P1187" t="s">
        <v>86</v>
      </c>
      <c r="Q1187">
        <v>1000</v>
      </c>
      <c r="W1187">
        <v>0</v>
      </c>
      <c r="X1187">
        <v>-405065451</v>
      </c>
      <c r="Y1187">
        <v>2.66E-3</v>
      </c>
      <c r="AA1187">
        <v>14830</v>
      </c>
      <c r="AB1187">
        <v>0</v>
      </c>
      <c r="AC1187">
        <v>0</v>
      </c>
      <c r="AD1187">
        <v>0</v>
      </c>
      <c r="AE1187">
        <v>14830</v>
      </c>
      <c r="AF1187">
        <v>0</v>
      </c>
      <c r="AG1187">
        <v>0</v>
      </c>
      <c r="AH1187">
        <v>0</v>
      </c>
      <c r="AI1187">
        <v>1</v>
      </c>
      <c r="AJ1187">
        <v>1</v>
      </c>
      <c r="AK1187">
        <v>1</v>
      </c>
      <c r="AL1187">
        <v>1</v>
      </c>
      <c r="AN1187">
        <v>0</v>
      </c>
      <c r="AO1187">
        <v>1</v>
      </c>
      <c r="AP1187">
        <v>0</v>
      </c>
      <c r="AQ1187">
        <v>0</v>
      </c>
      <c r="AR1187">
        <v>0</v>
      </c>
      <c r="AS1187" t="s">
        <v>6</v>
      </c>
      <c r="AT1187">
        <v>2.66E-3</v>
      </c>
      <c r="AU1187" t="s">
        <v>6</v>
      </c>
      <c r="AV1187">
        <v>0</v>
      </c>
      <c r="AW1187">
        <v>2</v>
      </c>
      <c r="AX1187">
        <v>16690848</v>
      </c>
      <c r="AY1187">
        <v>1</v>
      </c>
      <c r="AZ1187">
        <v>0</v>
      </c>
      <c r="BA1187">
        <v>1139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CX1187">
        <f>Y1187*Source!I538</f>
        <v>1.197E-4</v>
      </c>
      <c r="CY1187">
        <f t="shared" si="129"/>
        <v>14830</v>
      </c>
      <c r="CZ1187">
        <f t="shared" si="130"/>
        <v>14830</v>
      </c>
      <c r="DA1187">
        <f t="shared" si="131"/>
        <v>1</v>
      </c>
      <c r="DB1187">
        <v>0</v>
      </c>
    </row>
    <row r="1188" spans="1:106" x14ac:dyDescent="0.2">
      <c r="A1188">
        <f>ROW(Source!A538)</f>
        <v>538</v>
      </c>
      <c r="B1188">
        <v>16688585</v>
      </c>
      <c r="C1188">
        <v>16690827</v>
      </c>
      <c r="D1188">
        <v>15170781</v>
      </c>
      <c r="E1188">
        <v>1</v>
      </c>
      <c r="F1188">
        <v>1</v>
      </c>
      <c r="G1188">
        <v>1</v>
      </c>
      <c r="H1188">
        <v>3</v>
      </c>
      <c r="I1188" t="s">
        <v>1452</v>
      </c>
      <c r="J1188" t="s">
        <v>1453</v>
      </c>
      <c r="K1188" t="s">
        <v>1454</v>
      </c>
      <c r="L1188">
        <v>1346</v>
      </c>
      <c r="N1188">
        <v>1009</v>
      </c>
      <c r="O1188" t="s">
        <v>90</v>
      </c>
      <c r="P1188" t="s">
        <v>90</v>
      </c>
      <c r="Q1188">
        <v>1</v>
      </c>
      <c r="W1188">
        <v>0</v>
      </c>
      <c r="X1188">
        <v>1537401615</v>
      </c>
      <c r="Y1188">
        <v>4</v>
      </c>
      <c r="AA1188">
        <v>24.41</v>
      </c>
      <c r="AB1188">
        <v>0</v>
      </c>
      <c r="AC1188">
        <v>0</v>
      </c>
      <c r="AD1188">
        <v>0</v>
      </c>
      <c r="AE1188">
        <v>24.41</v>
      </c>
      <c r="AF1188">
        <v>0</v>
      </c>
      <c r="AG1188">
        <v>0</v>
      </c>
      <c r="AH1188">
        <v>0</v>
      </c>
      <c r="AI1188">
        <v>1</v>
      </c>
      <c r="AJ1188">
        <v>1</v>
      </c>
      <c r="AK1188">
        <v>1</v>
      </c>
      <c r="AL1188">
        <v>1</v>
      </c>
      <c r="AN1188">
        <v>0</v>
      </c>
      <c r="AO1188">
        <v>1</v>
      </c>
      <c r="AP1188">
        <v>0</v>
      </c>
      <c r="AQ1188">
        <v>0</v>
      </c>
      <c r="AR1188">
        <v>0</v>
      </c>
      <c r="AS1188" t="s">
        <v>6</v>
      </c>
      <c r="AT1188">
        <v>4</v>
      </c>
      <c r="AU1188" t="s">
        <v>6</v>
      </c>
      <c r="AV1188">
        <v>0</v>
      </c>
      <c r="AW1188">
        <v>2</v>
      </c>
      <c r="AX1188">
        <v>16690849</v>
      </c>
      <c r="AY1188">
        <v>1</v>
      </c>
      <c r="AZ1188">
        <v>0</v>
      </c>
      <c r="BA1188">
        <v>1140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CX1188">
        <f>Y1188*Source!I538</f>
        <v>0.18</v>
      </c>
      <c r="CY1188">
        <f t="shared" si="129"/>
        <v>24.41</v>
      </c>
      <c r="CZ1188">
        <f t="shared" si="130"/>
        <v>24.41</v>
      </c>
      <c r="DA1188">
        <f t="shared" si="131"/>
        <v>1</v>
      </c>
      <c r="DB1188">
        <v>0</v>
      </c>
    </row>
    <row r="1189" spans="1:106" x14ac:dyDescent="0.2">
      <c r="A1189">
        <f>ROW(Source!A538)</f>
        <v>538</v>
      </c>
      <c r="B1189">
        <v>16688585</v>
      </c>
      <c r="C1189">
        <v>16690827</v>
      </c>
      <c r="D1189">
        <v>15232881</v>
      </c>
      <c r="E1189">
        <v>1</v>
      </c>
      <c r="F1189">
        <v>1</v>
      </c>
      <c r="G1189">
        <v>1</v>
      </c>
      <c r="H1189">
        <v>3</v>
      </c>
      <c r="I1189" t="s">
        <v>815</v>
      </c>
      <c r="J1189" t="s">
        <v>817</v>
      </c>
      <c r="K1189" t="s">
        <v>816</v>
      </c>
      <c r="L1189">
        <v>1348</v>
      </c>
      <c r="N1189">
        <v>1009</v>
      </c>
      <c r="O1189" t="s">
        <v>86</v>
      </c>
      <c r="P1189" t="s">
        <v>86</v>
      </c>
      <c r="Q1189">
        <v>1000</v>
      </c>
      <c r="W1189">
        <v>0</v>
      </c>
      <c r="X1189">
        <v>351021885</v>
      </c>
      <c r="Y1189">
        <v>2.5356E-2</v>
      </c>
      <c r="AA1189">
        <v>37529.15</v>
      </c>
      <c r="AB1189">
        <v>0</v>
      </c>
      <c r="AC1189">
        <v>0</v>
      </c>
      <c r="AD1189">
        <v>0</v>
      </c>
      <c r="AE1189">
        <v>37529.15</v>
      </c>
      <c r="AF1189">
        <v>0</v>
      </c>
      <c r="AG1189">
        <v>0</v>
      </c>
      <c r="AH1189">
        <v>0</v>
      </c>
      <c r="AI1189">
        <v>1</v>
      </c>
      <c r="AJ1189">
        <v>1</v>
      </c>
      <c r="AK1189">
        <v>1</v>
      </c>
      <c r="AL1189">
        <v>1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 t="s">
        <v>6</v>
      </c>
      <c r="AT1189">
        <v>2.5356E-2</v>
      </c>
      <c r="AU1189" t="s">
        <v>6</v>
      </c>
      <c r="AV1189">
        <v>0</v>
      </c>
      <c r="AW1189">
        <v>1</v>
      </c>
      <c r="AX1189">
        <v>-1</v>
      </c>
      <c r="AY1189">
        <v>0</v>
      </c>
      <c r="AZ1189">
        <v>0</v>
      </c>
      <c r="BA1189" t="s">
        <v>6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CX1189">
        <f>Y1189*Source!I538</f>
        <v>1.14102E-3</v>
      </c>
      <c r="CY1189">
        <f t="shared" si="129"/>
        <v>37529.15</v>
      </c>
      <c r="CZ1189">
        <f t="shared" si="130"/>
        <v>37529.15</v>
      </c>
      <c r="DA1189">
        <f t="shared" si="131"/>
        <v>1</v>
      </c>
      <c r="DB1189">
        <v>0</v>
      </c>
    </row>
    <row r="1190" spans="1:106" x14ac:dyDescent="0.2">
      <c r="A1190">
        <f>ROW(Source!A538)</f>
        <v>538</v>
      </c>
      <c r="B1190">
        <v>16688585</v>
      </c>
      <c r="C1190">
        <v>16690827</v>
      </c>
      <c r="D1190">
        <v>15233506</v>
      </c>
      <c r="E1190">
        <v>1</v>
      </c>
      <c r="F1190">
        <v>1</v>
      </c>
      <c r="G1190">
        <v>1</v>
      </c>
      <c r="H1190">
        <v>3</v>
      </c>
      <c r="I1190" t="s">
        <v>811</v>
      </c>
      <c r="J1190" t="s">
        <v>813</v>
      </c>
      <c r="K1190" t="s">
        <v>812</v>
      </c>
      <c r="L1190">
        <v>1301</v>
      </c>
      <c r="N1190">
        <v>1003</v>
      </c>
      <c r="O1190" t="s">
        <v>143</v>
      </c>
      <c r="P1190" t="s">
        <v>143</v>
      </c>
      <c r="Q1190">
        <v>1</v>
      </c>
      <c r="W1190">
        <v>0</v>
      </c>
      <c r="X1190">
        <v>1231130266</v>
      </c>
      <c r="Y1190">
        <v>99.8</v>
      </c>
      <c r="AA1190">
        <v>43.52</v>
      </c>
      <c r="AB1190">
        <v>0</v>
      </c>
      <c r="AC1190">
        <v>0</v>
      </c>
      <c r="AD1190">
        <v>0</v>
      </c>
      <c r="AE1190">
        <v>43.52</v>
      </c>
      <c r="AF1190">
        <v>0</v>
      </c>
      <c r="AG1190">
        <v>0</v>
      </c>
      <c r="AH1190">
        <v>0</v>
      </c>
      <c r="AI1190">
        <v>1</v>
      </c>
      <c r="AJ1190">
        <v>1</v>
      </c>
      <c r="AK1190">
        <v>1</v>
      </c>
      <c r="AL1190">
        <v>1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 t="s">
        <v>6</v>
      </c>
      <c r="AT1190">
        <v>99.8</v>
      </c>
      <c r="AU1190" t="s">
        <v>6</v>
      </c>
      <c r="AV1190">
        <v>0</v>
      </c>
      <c r="AW1190">
        <v>1</v>
      </c>
      <c r="AX1190">
        <v>-1</v>
      </c>
      <c r="AY1190">
        <v>0</v>
      </c>
      <c r="AZ1190">
        <v>0</v>
      </c>
      <c r="BA1190" t="s">
        <v>6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CX1190">
        <f>Y1190*Source!I538</f>
        <v>4.4909999999999997</v>
      </c>
      <c r="CY1190">
        <f t="shared" si="129"/>
        <v>43.52</v>
      </c>
      <c r="CZ1190">
        <f t="shared" si="130"/>
        <v>43.52</v>
      </c>
      <c r="DA1190">
        <f t="shared" si="131"/>
        <v>1</v>
      </c>
      <c r="DB1190">
        <v>0</v>
      </c>
    </row>
    <row r="1191" spans="1:106" x14ac:dyDescent="0.2">
      <c r="A1191">
        <f>ROW(Source!A538)</f>
        <v>538</v>
      </c>
      <c r="B1191">
        <v>16688585</v>
      </c>
      <c r="C1191">
        <v>16690827</v>
      </c>
      <c r="D1191">
        <v>15163154</v>
      </c>
      <c r="E1191">
        <v>17</v>
      </c>
      <c r="F1191">
        <v>1</v>
      </c>
      <c r="G1191">
        <v>1</v>
      </c>
      <c r="H1191">
        <v>3</v>
      </c>
      <c r="I1191" t="s">
        <v>790</v>
      </c>
      <c r="J1191" t="s">
        <v>6</v>
      </c>
      <c r="K1191" t="s">
        <v>809</v>
      </c>
      <c r="L1191">
        <v>1301</v>
      </c>
      <c r="N1191">
        <v>1003</v>
      </c>
      <c r="O1191" t="s">
        <v>143</v>
      </c>
      <c r="P1191" t="s">
        <v>143</v>
      </c>
      <c r="Q1191">
        <v>1</v>
      </c>
      <c r="W1191">
        <v>0</v>
      </c>
      <c r="X1191">
        <v>2080577837</v>
      </c>
      <c r="Y1191">
        <v>99.8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1</v>
      </c>
      <c r="AJ1191">
        <v>1</v>
      </c>
      <c r="AK1191">
        <v>1</v>
      </c>
      <c r="AL1191">
        <v>1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 t="s">
        <v>6</v>
      </c>
      <c r="AT1191">
        <v>99.8</v>
      </c>
      <c r="AU1191" t="s">
        <v>6</v>
      </c>
      <c r="AV1191">
        <v>0</v>
      </c>
      <c r="AW1191">
        <v>2</v>
      </c>
      <c r="AX1191">
        <v>16690852</v>
      </c>
      <c r="AY1191">
        <v>1</v>
      </c>
      <c r="AZ1191">
        <v>0</v>
      </c>
      <c r="BA1191">
        <v>1143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CX1191">
        <f>Y1191*Source!I538</f>
        <v>4.4909999999999997</v>
      </c>
      <c r="CY1191">
        <f t="shared" si="129"/>
        <v>0</v>
      </c>
      <c r="CZ1191">
        <f t="shared" si="130"/>
        <v>0</v>
      </c>
      <c r="DA1191">
        <f t="shared" si="131"/>
        <v>1</v>
      </c>
      <c r="DB1191">
        <v>0</v>
      </c>
    </row>
    <row r="1192" spans="1:106" x14ac:dyDescent="0.2">
      <c r="A1192">
        <f>ROW(Source!A538)</f>
        <v>538</v>
      </c>
      <c r="B1192">
        <v>16688585</v>
      </c>
      <c r="C1192">
        <v>16690827</v>
      </c>
      <c r="D1192">
        <v>15235254</v>
      </c>
      <c r="E1192">
        <v>1</v>
      </c>
      <c r="F1192">
        <v>1</v>
      </c>
      <c r="G1192">
        <v>1</v>
      </c>
      <c r="H1192">
        <v>3</v>
      </c>
      <c r="I1192" t="s">
        <v>819</v>
      </c>
      <c r="J1192" t="s">
        <v>821</v>
      </c>
      <c r="K1192" t="s">
        <v>820</v>
      </c>
      <c r="L1192">
        <v>1354</v>
      </c>
      <c r="N1192">
        <v>1010</v>
      </c>
      <c r="O1192" t="s">
        <v>268</v>
      </c>
      <c r="P1192" t="s">
        <v>268</v>
      </c>
      <c r="Q1192">
        <v>1</v>
      </c>
      <c r="W1192">
        <v>0</v>
      </c>
      <c r="X1192">
        <v>-1311761836</v>
      </c>
      <c r="Y1192">
        <v>66.666667000000004</v>
      </c>
      <c r="AA1192">
        <v>15.18</v>
      </c>
      <c r="AB1192">
        <v>0</v>
      </c>
      <c r="AC1192">
        <v>0</v>
      </c>
      <c r="AD1192">
        <v>0</v>
      </c>
      <c r="AE1192">
        <v>15.18</v>
      </c>
      <c r="AF1192">
        <v>0</v>
      </c>
      <c r="AG1192">
        <v>0</v>
      </c>
      <c r="AH1192">
        <v>0</v>
      </c>
      <c r="AI1192">
        <v>1</v>
      </c>
      <c r="AJ1192">
        <v>1</v>
      </c>
      <c r="AK1192">
        <v>1</v>
      </c>
      <c r="AL1192">
        <v>1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 t="s">
        <v>6</v>
      </c>
      <c r="AT1192">
        <v>66.666667000000004</v>
      </c>
      <c r="AU1192" t="s">
        <v>6</v>
      </c>
      <c r="AV1192">
        <v>0</v>
      </c>
      <c r="AW1192">
        <v>1</v>
      </c>
      <c r="AX1192">
        <v>-1</v>
      </c>
      <c r="AY1192">
        <v>0</v>
      </c>
      <c r="AZ1192">
        <v>0</v>
      </c>
      <c r="BA1192" t="s">
        <v>6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CX1192">
        <f>Y1192*Source!I538</f>
        <v>3.0000000149999999</v>
      </c>
      <c r="CY1192">
        <f t="shared" si="129"/>
        <v>15.18</v>
      </c>
      <c r="CZ1192">
        <f t="shared" si="130"/>
        <v>15.18</v>
      </c>
      <c r="DA1192">
        <f t="shared" si="131"/>
        <v>1</v>
      </c>
      <c r="DB1192">
        <v>0</v>
      </c>
    </row>
    <row r="1193" spans="1:106" x14ac:dyDescent="0.2">
      <c r="A1193">
        <f>ROW(Source!A539)</f>
        <v>539</v>
      </c>
      <c r="B1193">
        <v>16688586</v>
      </c>
      <c r="C1193">
        <v>16690827</v>
      </c>
      <c r="D1193">
        <v>15446300</v>
      </c>
      <c r="E1193">
        <v>1</v>
      </c>
      <c r="F1193">
        <v>1</v>
      </c>
      <c r="G1193">
        <v>1</v>
      </c>
      <c r="H1193">
        <v>1</v>
      </c>
      <c r="I1193" t="s">
        <v>1170</v>
      </c>
      <c r="J1193" t="s">
        <v>6</v>
      </c>
      <c r="K1193" t="s">
        <v>1171</v>
      </c>
      <c r="L1193">
        <v>1191</v>
      </c>
      <c r="N1193">
        <v>1013</v>
      </c>
      <c r="O1193" t="s">
        <v>1090</v>
      </c>
      <c r="P1193" t="s">
        <v>1090</v>
      </c>
      <c r="Q1193">
        <v>1</v>
      </c>
      <c r="W1193">
        <v>0</v>
      </c>
      <c r="X1193">
        <v>912892513</v>
      </c>
      <c r="Y1193">
        <v>70.839999999999989</v>
      </c>
      <c r="AA1193">
        <v>0</v>
      </c>
      <c r="AB1193">
        <v>0</v>
      </c>
      <c r="AC1193">
        <v>0</v>
      </c>
      <c r="AD1193">
        <v>70.73</v>
      </c>
      <c r="AE1193">
        <v>0</v>
      </c>
      <c r="AF1193">
        <v>0</v>
      </c>
      <c r="AG1193">
        <v>0</v>
      </c>
      <c r="AH1193">
        <v>9.92</v>
      </c>
      <c r="AI1193">
        <v>1</v>
      </c>
      <c r="AJ1193">
        <v>1</v>
      </c>
      <c r="AK1193">
        <v>1</v>
      </c>
      <c r="AL1193">
        <v>7.13</v>
      </c>
      <c r="AN1193">
        <v>0</v>
      </c>
      <c r="AO1193">
        <v>1</v>
      </c>
      <c r="AP1193">
        <v>1</v>
      </c>
      <c r="AQ1193">
        <v>0</v>
      </c>
      <c r="AR1193">
        <v>0</v>
      </c>
      <c r="AS1193" t="s">
        <v>6</v>
      </c>
      <c r="AT1193">
        <v>61.6</v>
      </c>
      <c r="AU1193" t="s">
        <v>97</v>
      </c>
      <c r="AV1193">
        <v>1</v>
      </c>
      <c r="AW1193">
        <v>2</v>
      </c>
      <c r="AX1193">
        <v>16690842</v>
      </c>
      <c r="AY1193">
        <v>1</v>
      </c>
      <c r="AZ1193">
        <v>0</v>
      </c>
      <c r="BA1193">
        <v>1144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CX1193">
        <f>Y1193*Source!I539</f>
        <v>3.1877999999999993</v>
      </c>
      <c r="CY1193">
        <f>AD1193</f>
        <v>70.73</v>
      </c>
      <c r="CZ1193">
        <f>AH1193</f>
        <v>9.92</v>
      </c>
      <c r="DA1193">
        <f>AL1193</f>
        <v>7.13</v>
      </c>
      <c r="DB1193">
        <v>0</v>
      </c>
    </row>
    <row r="1194" spans="1:106" x14ac:dyDescent="0.2">
      <c r="A1194">
        <f>ROW(Source!A539)</f>
        <v>539</v>
      </c>
      <c r="B1194">
        <v>16688586</v>
      </c>
      <c r="C1194">
        <v>16690827</v>
      </c>
      <c r="D1194">
        <v>15430395</v>
      </c>
      <c r="E1194">
        <v>1</v>
      </c>
      <c r="F1194">
        <v>1</v>
      </c>
      <c r="G1194">
        <v>1</v>
      </c>
      <c r="H1194">
        <v>1</v>
      </c>
      <c r="I1194" t="s">
        <v>1091</v>
      </c>
      <c r="J1194" t="s">
        <v>6</v>
      </c>
      <c r="K1194" t="s">
        <v>1092</v>
      </c>
      <c r="L1194">
        <v>1191</v>
      </c>
      <c r="N1194">
        <v>1013</v>
      </c>
      <c r="O1194" t="s">
        <v>1090</v>
      </c>
      <c r="P1194" t="s">
        <v>1090</v>
      </c>
      <c r="Q1194">
        <v>1</v>
      </c>
      <c r="W1194">
        <v>0</v>
      </c>
      <c r="X1194">
        <v>-1417349443</v>
      </c>
      <c r="Y1194">
        <v>7.0000000000000007E-2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1</v>
      </c>
      <c r="AJ1194">
        <v>1</v>
      </c>
      <c r="AK1194">
        <v>7.13</v>
      </c>
      <c r="AL1194">
        <v>1</v>
      </c>
      <c r="AN1194">
        <v>0</v>
      </c>
      <c r="AO1194">
        <v>1</v>
      </c>
      <c r="AP1194">
        <v>0</v>
      </c>
      <c r="AQ1194">
        <v>0</v>
      </c>
      <c r="AR1194">
        <v>0</v>
      </c>
      <c r="AS1194" t="s">
        <v>6</v>
      </c>
      <c r="AT1194">
        <v>7.0000000000000007E-2</v>
      </c>
      <c r="AU1194" t="s">
        <v>6</v>
      </c>
      <c r="AV1194">
        <v>2</v>
      </c>
      <c r="AW1194">
        <v>2</v>
      </c>
      <c r="AX1194">
        <v>16690843</v>
      </c>
      <c r="AY1194">
        <v>1</v>
      </c>
      <c r="AZ1194">
        <v>2048</v>
      </c>
      <c r="BA1194">
        <v>1145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CX1194">
        <f>Y1194*Source!I539</f>
        <v>3.15E-3</v>
      </c>
      <c r="CY1194">
        <f>AD1194</f>
        <v>0</v>
      </c>
      <c r="CZ1194">
        <f>AH1194</f>
        <v>0</v>
      </c>
      <c r="DA1194">
        <f>AL1194</f>
        <v>1</v>
      </c>
      <c r="DB1194">
        <v>0</v>
      </c>
    </row>
    <row r="1195" spans="1:106" x14ac:dyDescent="0.2">
      <c r="A1195">
        <f>ROW(Source!A539)</f>
        <v>539</v>
      </c>
      <c r="B1195">
        <v>16688586</v>
      </c>
      <c r="C1195">
        <v>16690827</v>
      </c>
      <c r="D1195">
        <v>15247578</v>
      </c>
      <c r="E1195">
        <v>1</v>
      </c>
      <c r="F1195">
        <v>1</v>
      </c>
      <c r="G1195">
        <v>1</v>
      </c>
      <c r="H1195">
        <v>2</v>
      </c>
      <c r="I1195" t="s">
        <v>1157</v>
      </c>
      <c r="J1195" t="s">
        <v>1158</v>
      </c>
      <c r="K1195" t="s">
        <v>1159</v>
      </c>
      <c r="L1195">
        <v>1368</v>
      </c>
      <c r="N1195">
        <v>1011</v>
      </c>
      <c r="O1195" t="s">
        <v>1096</v>
      </c>
      <c r="P1195" t="s">
        <v>1096</v>
      </c>
      <c r="Q1195">
        <v>1</v>
      </c>
      <c r="W1195">
        <v>0</v>
      </c>
      <c r="X1195">
        <v>-1460065968</v>
      </c>
      <c r="Y1195">
        <v>3.7499999999999999E-2</v>
      </c>
      <c r="AA1195">
        <v>0</v>
      </c>
      <c r="AB1195">
        <v>616.03</v>
      </c>
      <c r="AC1195">
        <v>13.5</v>
      </c>
      <c r="AD1195">
        <v>0</v>
      </c>
      <c r="AE1195">
        <v>0</v>
      </c>
      <c r="AF1195">
        <v>86.4</v>
      </c>
      <c r="AG1195">
        <v>13.5</v>
      </c>
      <c r="AH1195">
        <v>0</v>
      </c>
      <c r="AI1195">
        <v>1</v>
      </c>
      <c r="AJ1195">
        <v>7.13</v>
      </c>
      <c r="AK1195">
        <v>1</v>
      </c>
      <c r="AL1195">
        <v>1</v>
      </c>
      <c r="AN1195">
        <v>0</v>
      </c>
      <c r="AO1195">
        <v>1</v>
      </c>
      <c r="AP1195">
        <v>1</v>
      </c>
      <c r="AQ1195">
        <v>0</v>
      </c>
      <c r="AR1195">
        <v>0</v>
      </c>
      <c r="AS1195" t="s">
        <v>6</v>
      </c>
      <c r="AT1195">
        <v>0.03</v>
      </c>
      <c r="AU1195" t="s">
        <v>96</v>
      </c>
      <c r="AV1195">
        <v>0</v>
      </c>
      <c r="AW1195">
        <v>2</v>
      </c>
      <c r="AX1195">
        <v>16690844</v>
      </c>
      <c r="AY1195">
        <v>1</v>
      </c>
      <c r="AZ1195">
        <v>0</v>
      </c>
      <c r="BA1195">
        <v>1146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CX1195">
        <f>Y1195*Source!I539</f>
        <v>1.6875E-3</v>
      </c>
      <c r="CY1195">
        <f>AB1195</f>
        <v>616.03</v>
      </c>
      <c r="CZ1195">
        <f>AF1195</f>
        <v>86.4</v>
      </c>
      <c r="DA1195">
        <f>AJ1195</f>
        <v>7.13</v>
      </c>
      <c r="DB1195">
        <v>0</v>
      </c>
    </row>
    <row r="1196" spans="1:106" x14ac:dyDescent="0.2">
      <c r="A1196">
        <f>ROW(Source!A539)</f>
        <v>539</v>
      </c>
      <c r="B1196">
        <v>16688586</v>
      </c>
      <c r="C1196">
        <v>16690827</v>
      </c>
      <c r="D1196">
        <v>15247680</v>
      </c>
      <c r="E1196">
        <v>1</v>
      </c>
      <c r="F1196">
        <v>1</v>
      </c>
      <c r="G1196">
        <v>1</v>
      </c>
      <c r="H1196">
        <v>2</v>
      </c>
      <c r="I1196" t="s">
        <v>1287</v>
      </c>
      <c r="J1196" t="s">
        <v>1288</v>
      </c>
      <c r="K1196" t="s">
        <v>1289</v>
      </c>
      <c r="L1196">
        <v>1368</v>
      </c>
      <c r="N1196">
        <v>1011</v>
      </c>
      <c r="O1196" t="s">
        <v>1096</v>
      </c>
      <c r="P1196" t="s">
        <v>1096</v>
      </c>
      <c r="Q1196">
        <v>1</v>
      </c>
      <c r="W1196">
        <v>0</v>
      </c>
      <c r="X1196">
        <v>-1718674368</v>
      </c>
      <c r="Y1196">
        <v>2.5000000000000001E-2</v>
      </c>
      <c r="AA1196">
        <v>0</v>
      </c>
      <c r="AB1196">
        <v>798.49</v>
      </c>
      <c r="AC1196">
        <v>13.5</v>
      </c>
      <c r="AD1196">
        <v>0</v>
      </c>
      <c r="AE1196">
        <v>0</v>
      </c>
      <c r="AF1196">
        <v>111.99</v>
      </c>
      <c r="AG1196">
        <v>13.5</v>
      </c>
      <c r="AH1196">
        <v>0</v>
      </c>
      <c r="AI1196">
        <v>1</v>
      </c>
      <c r="AJ1196">
        <v>7.13</v>
      </c>
      <c r="AK1196">
        <v>1</v>
      </c>
      <c r="AL1196">
        <v>1</v>
      </c>
      <c r="AN1196">
        <v>0</v>
      </c>
      <c r="AO1196">
        <v>1</v>
      </c>
      <c r="AP1196">
        <v>1</v>
      </c>
      <c r="AQ1196">
        <v>0</v>
      </c>
      <c r="AR1196">
        <v>0</v>
      </c>
      <c r="AS1196" t="s">
        <v>6</v>
      </c>
      <c r="AT1196">
        <v>0.02</v>
      </c>
      <c r="AU1196" t="s">
        <v>96</v>
      </c>
      <c r="AV1196">
        <v>0</v>
      </c>
      <c r="AW1196">
        <v>2</v>
      </c>
      <c r="AX1196">
        <v>16690845</v>
      </c>
      <c r="AY1196">
        <v>1</v>
      </c>
      <c r="AZ1196">
        <v>0</v>
      </c>
      <c r="BA1196">
        <v>1147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CX1196">
        <f>Y1196*Source!I539</f>
        <v>1.1249999999999999E-3</v>
      </c>
      <c r="CY1196">
        <f>AB1196</f>
        <v>798.49</v>
      </c>
      <c r="CZ1196">
        <f>AF1196</f>
        <v>111.99</v>
      </c>
      <c r="DA1196">
        <f>AJ1196</f>
        <v>7.13</v>
      </c>
      <c r="DB1196">
        <v>0</v>
      </c>
    </row>
    <row r="1197" spans="1:106" x14ac:dyDescent="0.2">
      <c r="A1197">
        <f>ROW(Source!A539)</f>
        <v>539</v>
      </c>
      <c r="B1197">
        <v>16688586</v>
      </c>
      <c r="C1197">
        <v>16690827</v>
      </c>
      <c r="D1197">
        <v>15249073</v>
      </c>
      <c r="E1197">
        <v>1</v>
      </c>
      <c r="F1197">
        <v>1</v>
      </c>
      <c r="G1197">
        <v>1</v>
      </c>
      <c r="H1197">
        <v>2</v>
      </c>
      <c r="I1197" t="s">
        <v>1099</v>
      </c>
      <c r="J1197" t="s">
        <v>1100</v>
      </c>
      <c r="K1197" t="s">
        <v>1101</v>
      </c>
      <c r="L1197">
        <v>1368</v>
      </c>
      <c r="N1197">
        <v>1011</v>
      </c>
      <c r="O1197" t="s">
        <v>1096</v>
      </c>
      <c r="P1197" t="s">
        <v>1096</v>
      </c>
      <c r="Q1197">
        <v>1</v>
      </c>
      <c r="W1197">
        <v>0</v>
      </c>
      <c r="X1197">
        <v>1372534845</v>
      </c>
      <c r="Y1197">
        <v>2.5000000000000001E-2</v>
      </c>
      <c r="AA1197">
        <v>0</v>
      </c>
      <c r="AB1197">
        <v>468.51</v>
      </c>
      <c r="AC1197">
        <v>11.6</v>
      </c>
      <c r="AD1197">
        <v>0</v>
      </c>
      <c r="AE1197">
        <v>0</v>
      </c>
      <c r="AF1197">
        <v>65.709999999999994</v>
      </c>
      <c r="AG1197">
        <v>11.6</v>
      </c>
      <c r="AH1197">
        <v>0</v>
      </c>
      <c r="AI1197">
        <v>1</v>
      </c>
      <c r="AJ1197">
        <v>7.13</v>
      </c>
      <c r="AK1197">
        <v>1</v>
      </c>
      <c r="AL1197">
        <v>1</v>
      </c>
      <c r="AN1197">
        <v>0</v>
      </c>
      <c r="AO1197">
        <v>1</v>
      </c>
      <c r="AP1197">
        <v>1</v>
      </c>
      <c r="AQ1197">
        <v>0</v>
      </c>
      <c r="AR1197">
        <v>0</v>
      </c>
      <c r="AS1197" t="s">
        <v>6</v>
      </c>
      <c r="AT1197">
        <v>0.02</v>
      </c>
      <c r="AU1197" t="s">
        <v>96</v>
      </c>
      <c r="AV1197">
        <v>0</v>
      </c>
      <c r="AW1197">
        <v>2</v>
      </c>
      <c r="AX1197">
        <v>16690846</v>
      </c>
      <c r="AY1197">
        <v>1</v>
      </c>
      <c r="AZ1197">
        <v>0</v>
      </c>
      <c r="BA1197">
        <v>1148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CX1197">
        <f>Y1197*Source!I539</f>
        <v>1.1249999999999999E-3</v>
      </c>
      <c r="CY1197">
        <f>AB1197</f>
        <v>468.51</v>
      </c>
      <c r="CZ1197">
        <f>AF1197</f>
        <v>65.709999999999994</v>
      </c>
      <c r="DA1197">
        <f>AJ1197</f>
        <v>7.13</v>
      </c>
      <c r="DB1197">
        <v>0</v>
      </c>
    </row>
    <row r="1198" spans="1:106" x14ac:dyDescent="0.2">
      <c r="A1198">
        <f>ROW(Source!A539)</f>
        <v>539</v>
      </c>
      <c r="B1198">
        <v>16688586</v>
      </c>
      <c r="C1198">
        <v>16690827</v>
      </c>
      <c r="D1198">
        <v>15167286</v>
      </c>
      <c r="E1198">
        <v>1</v>
      </c>
      <c r="F1198">
        <v>1</v>
      </c>
      <c r="G1198">
        <v>1</v>
      </c>
      <c r="H1198">
        <v>3</v>
      </c>
      <c r="I1198" t="s">
        <v>1184</v>
      </c>
      <c r="J1198" t="s">
        <v>1185</v>
      </c>
      <c r="K1198" t="s">
        <v>1186</v>
      </c>
      <c r="L1198">
        <v>1339</v>
      </c>
      <c r="N1198">
        <v>1007</v>
      </c>
      <c r="O1198" t="s">
        <v>199</v>
      </c>
      <c r="P1198" t="s">
        <v>199</v>
      </c>
      <c r="Q1198">
        <v>1</v>
      </c>
      <c r="W1198">
        <v>0</v>
      </c>
      <c r="X1198">
        <v>-1660354250</v>
      </c>
      <c r="Y1198">
        <v>1.57</v>
      </c>
      <c r="AA1198">
        <v>17.399999999999999</v>
      </c>
      <c r="AB1198">
        <v>0</v>
      </c>
      <c r="AC1198">
        <v>0</v>
      </c>
      <c r="AD1198">
        <v>0</v>
      </c>
      <c r="AE1198">
        <v>2.44</v>
      </c>
      <c r="AF1198">
        <v>0</v>
      </c>
      <c r="AG1198">
        <v>0</v>
      </c>
      <c r="AH1198">
        <v>0</v>
      </c>
      <c r="AI1198">
        <v>7.13</v>
      </c>
      <c r="AJ1198">
        <v>1</v>
      </c>
      <c r="AK1198">
        <v>1</v>
      </c>
      <c r="AL1198">
        <v>1</v>
      </c>
      <c r="AN1198">
        <v>0</v>
      </c>
      <c r="AO1198">
        <v>1</v>
      </c>
      <c r="AP1198">
        <v>0</v>
      </c>
      <c r="AQ1198">
        <v>0</v>
      </c>
      <c r="AR1198">
        <v>0</v>
      </c>
      <c r="AS1198" t="s">
        <v>6</v>
      </c>
      <c r="AT1198">
        <v>1.57</v>
      </c>
      <c r="AU1198" t="s">
        <v>6</v>
      </c>
      <c r="AV1198">
        <v>0</v>
      </c>
      <c r="AW1198">
        <v>2</v>
      </c>
      <c r="AX1198">
        <v>16690847</v>
      </c>
      <c r="AY1198">
        <v>1</v>
      </c>
      <c r="AZ1198">
        <v>0</v>
      </c>
      <c r="BA1198">
        <v>1149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CX1198">
        <f>Y1198*Source!I539</f>
        <v>7.0650000000000004E-2</v>
      </c>
      <c r="CY1198">
        <f t="shared" ref="CY1198:CY1204" si="132">AA1198</f>
        <v>17.399999999999999</v>
      </c>
      <c r="CZ1198">
        <f t="shared" ref="CZ1198:CZ1204" si="133">AE1198</f>
        <v>2.44</v>
      </c>
      <c r="DA1198">
        <f t="shared" ref="DA1198:DA1204" si="134">AI1198</f>
        <v>7.13</v>
      </c>
      <c r="DB1198">
        <v>0</v>
      </c>
    </row>
    <row r="1199" spans="1:106" x14ac:dyDescent="0.2">
      <c r="A1199">
        <f>ROW(Source!A539)</f>
        <v>539</v>
      </c>
      <c r="B1199">
        <v>16688586</v>
      </c>
      <c r="C1199">
        <v>16690827</v>
      </c>
      <c r="D1199">
        <v>15169924</v>
      </c>
      <c r="E1199">
        <v>1</v>
      </c>
      <c r="F1199">
        <v>1</v>
      </c>
      <c r="G1199">
        <v>1</v>
      </c>
      <c r="H1199">
        <v>3</v>
      </c>
      <c r="I1199" t="s">
        <v>1449</v>
      </c>
      <c r="J1199" t="s">
        <v>1450</v>
      </c>
      <c r="K1199" t="s">
        <v>1451</v>
      </c>
      <c r="L1199">
        <v>1348</v>
      </c>
      <c r="N1199">
        <v>1009</v>
      </c>
      <c r="O1199" t="s">
        <v>86</v>
      </c>
      <c r="P1199" t="s">
        <v>86</v>
      </c>
      <c r="Q1199">
        <v>1000</v>
      </c>
      <c r="W1199">
        <v>0</v>
      </c>
      <c r="X1199">
        <v>-405065451</v>
      </c>
      <c r="Y1199">
        <v>2.66E-3</v>
      </c>
      <c r="AA1199">
        <v>105737.9</v>
      </c>
      <c r="AB1199">
        <v>0</v>
      </c>
      <c r="AC1199">
        <v>0</v>
      </c>
      <c r="AD1199">
        <v>0</v>
      </c>
      <c r="AE1199">
        <v>14830</v>
      </c>
      <c r="AF1199">
        <v>0</v>
      </c>
      <c r="AG1199">
        <v>0</v>
      </c>
      <c r="AH1199">
        <v>0</v>
      </c>
      <c r="AI1199">
        <v>7.13</v>
      </c>
      <c r="AJ1199">
        <v>1</v>
      </c>
      <c r="AK1199">
        <v>1</v>
      </c>
      <c r="AL1199">
        <v>1</v>
      </c>
      <c r="AN1199">
        <v>0</v>
      </c>
      <c r="AO1199">
        <v>1</v>
      </c>
      <c r="AP1199">
        <v>0</v>
      </c>
      <c r="AQ1199">
        <v>0</v>
      </c>
      <c r="AR1199">
        <v>0</v>
      </c>
      <c r="AS1199" t="s">
        <v>6</v>
      </c>
      <c r="AT1199">
        <v>2.66E-3</v>
      </c>
      <c r="AU1199" t="s">
        <v>6</v>
      </c>
      <c r="AV1199">
        <v>0</v>
      </c>
      <c r="AW1199">
        <v>2</v>
      </c>
      <c r="AX1199">
        <v>16690848</v>
      </c>
      <c r="AY1199">
        <v>1</v>
      </c>
      <c r="AZ1199">
        <v>0</v>
      </c>
      <c r="BA1199">
        <v>1150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CX1199">
        <f>Y1199*Source!I539</f>
        <v>1.197E-4</v>
      </c>
      <c r="CY1199">
        <f t="shared" si="132"/>
        <v>105737.9</v>
      </c>
      <c r="CZ1199">
        <f t="shared" si="133"/>
        <v>14830</v>
      </c>
      <c r="DA1199">
        <f t="shared" si="134"/>
        <v>7.13</v>
      </c>
      <c r="DB1199">
        <v>0</v>
      </c>
    </row>
    <row r="1200" spans="1:106" x14ac:dyDescent="0.2">
      <c r="A1200">
        <f>ROW(Source!A539)</f>
        <v>539</v>
      </c>
      <c r="B1200">
        <v>16688586</v>
      </c>
      <c r="C1200">
        <v>16690827</v>
      </c>
      <c r="D1200">
        <v>15170781</v>
      </c>
      <c r="E1200">
        <v>1</v>
      </c>
      <c r="F1200">
        <v>1</v>
      </c>
      <c r="G1200">
        <v>1</v>
      </c>
      <c r="H1200">
        <v>3</v>
      </c>
      <c r="I1200" t="s">
        <v>1452</v>
      </c>
      <c r="J1200" t="s">
        <v>1453</v>
      </c>
      <c r="K1200" t="s">
        <v>1454</v>
      </c>
      <c r="L1200">
        <v>1346</v>
      </c>
      <c r="N1200">
        <v>1009</v>
      </c>
      <c r="O1200" t="s">
        <v>90</v>
      </c>
      <c r="P1200" t="s">
        <v>90</v>
      </c>
      <c r="Q1200">
        <v>1</v>
      </c>
      <c r="W1200">
        <v>0</v>
      </c>
      <c r="X1200">
        <v>1537401615</v>
      </c>
      <c r="Y1200">
        <v>4</v>
      </c>
      <c r="AA1200">
        <v>174.04</v>
      </c>
      <c r="AB1200">
        <v>0</v>
      </c>
      <c r="AC1200">
        <v>0</v>
      </c>
      <c r="AD1200">
        <v>0</v>
      </c>
      <c r="AE1200">
        <v>24.41</v>
      </c>
      <c r="AF1200">
        <v>0</v>
      </c>
      <c r="AG1200">
        <v>0</v>
      </c>
      <c r="AH1200">
        <v>0</v>
      </c>
      <c r="AI1200">
        <v>7.13</v>
      </c>
      <c r="AJ1200">
        <v>1</v>
      </c>
      <c r="AK1200">
        <v>1</v>
      </c>
      <c r="AL1200">
        <v>1</v>
      </c>
      <c r="AN1200">
        <v>0</v>
      </c>
      <c r="AO1200">
        <v>1</v>
      </c>
      <c r="AP1200">
        <v>0</v>
      </c>
      <c r="AQ1200">
        <v>0</v>
      </c>
      <c r="AR1200">
        <v>0</v>
      </c>
      <c r="AS1200" t="s">
        <v>6</v>
      </c>
      <c r="AT1200">
        <v>4</v>
      </c>
      <c r="AU1200" t="s">
        <v>6</v>
      </c>
      <c r="AV1200">
        <v>0</v>
      </c>
      <c r="AW1200">
        <v>2</v>
      </c>
      <c r="AX1200">
        <v>16690849</v>
      </c>
      <c r="AY1200">
        <v>1</v>
      </c>
      <c r="AZ1200">
        <v>0</v>
      </c>
      <c r="BA1200">
        <v>1151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CX1200">
        <f>Y1200*Source!I539</f>
        <v>0.18</v>
      </c>
      <c r="CY1200">
        <f t="shared" si="132"/>
        <v>174.04</v>
      </c>
      <c r="CZ1200">
        <f t="shared" si="133"/>
        <v>24.41</v>
      </c>
      <c r="DA1200">
        <f t="shared" si="134"/>
        <v>7.13</v>
      </c>
      <c r="DB1200">
        <v>0</v>
      </c>
    </row>
    <row r="1201" spans="1:106" x14ac:dyDescent="0.2">
      <c r="A1201">
        <f>ROW(Source!A539)</f>
        <v>539</v>
      </c>
      <c r="B1201">
        <v>16688586</v>
      </c>
      <c r="C1201">
        <v>16690827</v>
      </c>
      <c r="D1201">
        <v>15232881</v>
      </c>
      <c r="E1201">
        <v>1</v>
      </c>
      <c r="F1201">
        <v>1</v>
      </c>
      <c r="G1201">
        <v>1</v>
      </c>
      <c r="H1201">
        <v>3</v>
      </c>
      <c r="I1201" t="s">
        <v>815</v>
      </c>
      <c r="J1201" t="s">
        <v>817</v>
      </c>
      <c r="K1201" t="s">
        <v>816</v>
      </c>
      <c r="L1201">
        <v>1348</v>
      </c>
      <c r="N1201">
        <v>1009</v>
      </c>
      <c r="O1201" t="s">
        <v>86</v>
      </c>
      <c r="P1201" t="s">
        <v>86</v>
      </c>
      <c r="Q1201">
        <v>1000</v>
      </c>
      <c r="W1201">
        <v>0</v>
      </c>
      <c r="X1201">
        <v>351021885</v>
      </c>
      <c r="Y1201">
        <v>2.5356E-2</v>
      </c>
      <c r="AA1201">
        <v>267582.84000000003</v>
      </c>
      <c r="AB1201">
        <v>0</v>
      </c>
      <c r="AC1201">
        <v>0</v>
      </c>
      <c r="AD1201">
        <v>0</v>
      </c>
      <c r="AE1201">
        <v>37529.15</v>
      </c>
      <c r="AF1201">
        <v>0</v>
      </c>
      <c r="AG1201">
        <v>0</v>
      </c>
      <c r="AH1201">
        <v>0</v>
      </c>
      <c r="AI1201">
        <v>7.13</v>
      </c>
      <c r="AJ1201">
        <v>1</v>
      </c>
      <c r="AK1201">
        <v>1</v>
      </c>
      <c r="AL1201">
        <v>1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 t="s">
        <v>6</v>
      </c>
      <c r="AT1201">
        <v>2.5356E-2</v>
      </c>
      <c r="AU1201" t="s">
        <v>6</v>
      </c>
      <c r="AV1201">
        <v>0</v>
      </c>
      <c r="AW1201">
        <v>1</v>
      </c>
      <c r="AX1201">
        <v>-1</v>
      </c>
      <c r="AY1201">
        <v>0</v>
      </c>
      <c r="AZ1201">
        <v>0</v>
      </c>
      <c r="BA1201" t="s">
        <v>6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CX1201">
        <f>Y1201*Source!I539</f>
        <v>1.14102E-3</v>
      </c>
      <c r="CY1201">
        <f t="shared" si="132"/>
        <v>267582.84000000003</v>
      </c>
      <c r="CZ1201">
        <f t="shared" si="133"/>
        <v>37529.15</v>
      </c>
      <c r="DA1201">
        <f t="shared" si="134"/>
        <v>7.13</v>
      </c>
      <c r="DB1201">
        <v>0</v>
      </c>
    </row>
    <row r="1202" spans="1:106" x14ac:dyDescent="0.2">
      <c r="A1202">
        <f>ROW(Source!A539)</f>
        <v>539</v>
      </c>
      <c r="B1202">
        <v>16688586</v>
      </c>
      <c r="C1202">
        <v>16690827</v>
      </c>
      <c r="D1202">
        <v>15233506</v>
      </c>
      <c r="E1202">
        <v>1</v>
      </c>
      <c r="F1202">
        <v>1</v>
      </c>
      <c r="G1202">
        <v>1</v>
      </c>
      <c r="H1202">
        <v>3</v>
      </c>
      <c r="I1202" t="s">
        <v>811</v>
      </c>
      <c r="J1202" t="s">
        <v>813</v>
      </c>
      <c r="K1202" t="s">
        <v>812</v>
      </c>
      <c r="L1202">
        <v>1301</v>
      </c>
      <c r="N1202">
        <v>1003</v>
      </c>
      <c r="O1202" t="s">
        <v>143</v>
      </c>
      <c r="P1202" t="s">
        <v>143</v>
      </c>
      <c r="Q1202">
        <v>1</v>
      </c>
      <c r="W1202">
        <v>0</v>
      </c>
      <c r="X1202">
        <v>1231130266</v>
      </c>
      <c r="Y1202">
        <v>99.8</v>
      </c>
      <c r="AA1202">
        <v>310.3</v>
      </c>
      <c r="AB1202">
        <v>0</v>
      </c>
      <c r="AC1202">
        <v>0</v>
      </c>
      <c r="AD1202">
        <v>0</v>
      </c>
      <c r="AE1202">
        <v>43.52</v>
      </c>
      <c r="AF1202">
        <v>0</v>
      </c>
      <c r="AG1202">
        <v>0</v>
      </c>
      <c r="AH1202">
        <v>0</v>
      </c>
      <c r="AI1202">
        <v>7.13</v>
      </c>
      <c r="AJ1202">
        <v>1</v>
      </c>
      <c r="AK1202">
        <v>1</v>
      </c>
      <c r="AL1202">
        <v>1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 t="s">
        <v>6</v>
      </c>
      <c r="AT1202">
        <v>99.8</v>
      </c>
      <c r="AU1202" t="s">
        <v>6</v>
      </c>
      <c r="AV1202">
        <v>0</v>
      </c>
      <c r="AW1202">
        <v>1</v>
      </c>
      <c r="AX1202">
        <v>-1</v>
      </c>
      <c r="AY1202">
        <v>0</v>
      </c>
      <c r="AZ1202">
        <v>0</v>
      </c>
      <c r="BA1202" t="s">
        <v>6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CX1202">
        <f>Y1202*Source!I539</f>
        <v>4.4909999999999997</v>
      </c>
      <c r="CY1202">
        <f t="shared" si="132"/>
        <v>310.3</v>
      </c>
      <c r="CZ1202">
        <f t="shared" si="133"/>
        <v>43.52</v>
      </c>
      <c r="DA1202">
        <f t="shared" si="134"/>
        <v>7.13</v>
      </c>
      <c r="DB1202">
        <v>0</v>
      </c>
    </row>
    <row r="1203" spans="1:106" x14ac:dyDescent="0.2">
      <c r="A1203">
        <f>ROW(Source!A539)</f>
        <v>539</v>
      </c>
      <c r="B1203">
        <v>16688586</v>
      </c>
      <c r="C1203">
        <v>16690827</v>
      </c>
      <c r="D1203">
        <v>15163154</v>
      </c>
      <c r="E1203">
        <v>17</v>
      </c>
      <c r="F1203">
        <v>1</v>
      </c>
      <c r="G1203">
        <v>1</v>
      </c>
      <c r="H1203">
        <v>3</v>
      </c>
      <c r="I1203" t="s">
        <v>790</v>
      </c>
      <c r="J1203" t="s">
        <v>6</v>
      </c>
      <c r="K1203" t="s">
        <v>809</v>
      </c>
      <c r="L1203">
        <v>1301</v>
      </c>
      <c r="N1203">
        <v>1003</v>
      </c>
      <c r="O1203" t="s">
        <v>143</v>
      </c>
      <c r="P1203" t="s">
        <v>143</v>
      </c>
      <c r="Q1203">
        <v>1</v>
      </c>
      <c r="W1203">
        <v>0</v>
      </c>
      <c r="X1203">
        <v>2080577837</v>
      </c>
      <c r="Y1203">
        <v>99.8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7.13</v>
      </c>
      <c r="AJ1203">
        <v>1</v>
      </c>
      <c r="AK1203">
        <v>1</v>
      </c>
      <c r="AL1203">
        <v>1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 t="s">
        <v>6</v>
      </c>
      <c r="AT1203">
        <v>99.8</v>
      </c>
      <c r="AU1203" t="s">
        <v>6</v>
      </c>
      <c r="AV1203">
        <v>0</v>
      </c>
      <c r="AW1203">
        <v>2</v>
      </c>
      <c r="AX1203">
        <v>16690852</v>
      </c>
      <c r="AY1203">
        <v>1</v>
      </c>
      <c r="AZ1203">
        <v>0</v>
      </c>
      <c r="BA1203">
        <v>1154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CX1203">
        <f>Y1203*Source!I539</f>
        <v>4.4909999999999997</v>
      </c>
      <c r="CY1203">
        <f t="shared" si="132"/>
        <v>0</v>
      </c>
      <c r="CZ1203">
        <f t="shared" si="133"/>
        <v>0</v>
      </c>
      <c r="DA1203">
        <f t="shared" si="134"/>
        <v>7.13</v>
      </c>
      <c r="DB1203">
        <v>0</v>
      </c>
    </row>
    <row r="1204" spans="1:106" x14ac:dyDescent="0.2">
      <c r="A1204">
        <f>ROW(Source!A539)</f>
        <v>539</v>
      </c>
      <c r="B1204">
        <v>16688586</v>
      </c>
      <c r="C1204">
        <v>16690827</v>
      </c>
      <c r="D1204">
        <v>15235254</v>
      </c>
      <c r="E1204">
        <v>1</v>
      </c>
      <c r="F1204">
        <v>1</v>
      </c>
      <c r="G1204">
        <v>1</v>
      </c>
      <c r="H1204">
        <v>3</v>
      </c>
      <c r="I1204" t="s">
        <v>819</v>
      </c>
      <c r="J1204" t="s">
        <v>821</v>
      </c>
      <c r="K1204" t="s">
        <v>820</v>
      </c>
      <c r="L1204">
        <v>1354</v>
      </c>
      <c r="N1204">
        <v>1010</v>
      </c>
      <c r="O1204" t="s">
        <v>268</v>
      </c>
      <c r="P1204" t="s">
        <v>268</v>
      </c>
      <c r="Q1204">
        <v>1</v>
      </c>
      <c r="W1204">
        <v>0</v>
      </c>
      <c r="X1204">
        <v>-1311761836</v>
      </c>
      <c r="Y1204">
        <v>66.666667000000004</v>
      </c>
      <c r="AA1204">
        <v>108.23</v>
      </c>
      <c r="AB1204">
        <v>0</v>
      </c>
      <c r="AC1204">
        <v>0</v>
      </c>
      <c r="AD1204">
        <v>0</v>
      </c>
      <c r="AE1204">
        <v>15.18</v>
      </c>
      <c r="AF1204">
        <v>0</v>
      </c>
      <c r="AG1204">
        <v>0</v>
      </c>
      <c r="AH1204">
        <v>0</v>
      </c>
      <c r="AI1204">
        <v>7.13</v>
      </c>
      <c r="AJ1204">
        <v>1</v>
      </c>
      <c r="AK1204">
        <v>1</v>
      </c>
      <c r="AL1204">
        <v>1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 t="s">
        <v>6</v>
      </c>
      <c r="AT1204">
        <v>66.666667000000004</v>
      </c>
      <c r="AU1204" t="s">
        <v>6</v>
      </c>
      <c r="AV1204">
        <v>0</v>
      </c>
      <c r="AW1204">
        <v>1</v>
      </c>
      <c r="AX1204">
        <v>-1</v>
      </c>
      <c r="AY1204">
        <v>0</v>
      </c>
      <c r="AZ1204">
        <v>0</v>
      </c>
      <c r="BA1204" t="s">
        <v>6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CX1204">
        <f>Y1204*Source!I539</f>
        <v>3.0000000149999999</v>
      </c>
      <c r="CY1204">
        <f t="shared" si="132"/>
        <v>108.23</v>
      </c>
      <c r="CZ1204">
        <f t="shared" si="133"/>
        <v>15.18</v>
      </c>
      <c r="DA1204">
        <f t="shared" si="134"/>
        <v>7.13</v>
      </c>
      <c r="DB1204">
        <v>0</v>
      </c>
    </row>
    <row r="1205" spans="1:106" x14ac:dyDescent="0.2">
      <c r="A1205">
        <f>ROW(Source!A548)</f>
        <v>548</v>
      </c>
      <c r="B1205">
        <v>16688585</v>
      </c>
      <c r="C1205">
        <v>16690862</v>
      </c>
      <c r="D1205">
        <v>15435721</v>
      </c>
      <c r="E1205">
        <v>1</v>
      </c>
      <c r="F1205">
        <v>1</v>
      </c>
      <c r="G1205">
        <v>1</v>
      </c>
      <c r="H1205">
        <v>1</v>
      </c>
      <c r="I1205" t="s">
        <v>1236</v>
      </c>
      <c r="J1205" t="s">
        <v>6</v>
      </c>
      <c r="K1205" t="s">
        <v>1237</v>
      </c>
      <c r="L1205">
        <v>1191</v>
      </c>
      <c r="N1205">
        <v>1013</v>
      </c>
      <c r="O1205" t="s">
        <v>1090</v>
      </c>
      <c r="P1205" t="s">
        <v>1090</v>
      </c>
      <c r="Q1205">
        <v>1</v>
      </c>
      <c r="W1205">
        <v>0</v>
      </c>
      <c r="X1205">
        <v>1983201532</v>
      </c>
      <c r="Y1205">
        <v>25.506999999999998</v>
      </c>
      <c r="AA1205">
        <v>0</v>
      </c>
      <c r="AB1205">
        <v>0</v>
      </c>
      <c r="AC1205">
        <v>0</v>
      </c>
      <c r="AD1205">
        <v>9.51</v>
      </c>
      <c r="AE1205">
        <v>0</v>
      </c>
      <c r="AF1205">
        <v>0</v>
      </c>
      <c r="AG1205">
        <v>0</v>
      </c>
      <c r="AH1205">
        <v>9.51</v>
      </c>
      <c r="AI1205">
        <v>1</v>
      </c>
      <c r="AJ1205">
        <v>1</v>
      </c>
      <c r="AK1205">
        <v>1</v>
      </c>
      <c r="AL1205">
        <v>1</v>
      </c>
      <c r="AN1205">
        <v>0</v>
      </c>
      <c r="AO1205">
        <v>1</v>
      </c>
      <c r="AP1205">
        <v>1</v>
      </c>
      <c r="AQ1205">
        <v>0</v>
      </c>
      <c r="AR1205">
        <v>0</v>
      </c>
      <c r="AS1205" t="s">
        <v>6</v>
      </c>
      <c r="AT1205">
        <v>22.18</v>
      </c>
      <c r="AU1205" t="s">
        <v>97</v>
      </c>
      <c r="AV1205">
        <v>1</v>
      </c>
      <c r="AW1205">
        <v>2</v>
      </c>
      <c r="AX1205">
        <v>16690863</v>
      </c>
      <c r="AY1205">
        <v>1</v>
      </c>
      <c r="AZ1205">
        <v>0</v>
      </c>
      <c r="BA1205">
        <v>1155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CX1205">
        <f>Y1205*Source!I548</f>
        <v>2.5507</v>
      </c>
      <c r="CY1205">
        <f>AD1205</f>
        <v>9.51</v>
      </c>
      <c r="CZ1205">
        <f>AH1205</f>
        <v>9.51</v>
      </c>
      <c r="DA1205">
        <f>AL1205</f>
        <v>1</v>
      </c>
      <c r="DB1205">
        <v>0</v>
      </c>
    </row>
    <row r="1206" spans="1:106" x14ac:dyDescent="0.2">
      <c r="A1206">
        <f>ROW(Source!A548)</f>
        <v>548</v>
      </c>
      <c r="B1206">
        <v>16688585</v>
      </c>
      <c r="C1206">
        <v>16690862</v>
      </c>
      <c r="D1206">
        <v>15430395</v>
      </c>
      <c r="E1206">
        <v>1</v>
      </c>
      <c r="F1206">
        <v>1</v>
      </c>
      <c r="G1206">
        <v>1</v>
      </c>
      <c r="H1206">
        <v>1</v>
      </c>
      <c r="I1206" t="s">
        <v>1091</v>
      </c>
      <c r="J1206" t="s">
        <v>6</v>
      </c>
      <c r="K1206" t="s">
        <v>1092</v>
      </c>
      <c r="L1206">
        <v>1191</v>
      </c>
      <c r="N1206">
        <v>1013</v>
      </c>
      <c r="O1206" t="s">
        <v>1090</v>
      </c>
      <c r="P1206" t="s">
        <v>1090</v>
      </c>
      <c r="Q1206">
        <v>1</v>
      </c>
      <c r="W1206">
        <v>0</v>
      </c>
      <c r="X1206">
        <v>-1417349443</v>
      </c>
      <c r="Y1206">
        <v>0.56999999999999995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1</v>
      </c>
      <c r="AJ1206">
        <v>1</v>
      </c>
      <c r="AK1206">
        <v>1</v>
      </c>
      <c r="AL1206">
        <v>1</v>
      </c>
      <c r="AN1206">
        <v>0</v>
      </c>
      <c r="AO1206">
        <v>1</v>
      </c>
      <c r="AP1206">
        <v>0</v>
      </c>
      <c r="AQ1206">
        <v>0</v>
      </c>
      <c r="AR1206">
        <v>0</v>
      </c>
      <c r="AS1206" t="s">
        <v>6</v>
      </c>
      <c r="AT1206">
        <v>0.56999999999999995</v>
      </c>
      <c r="AU1206" t="s">
        <v>6</v>
      </c>
      <c r="AV1206">
        <v>2</v>
      </c>
      <c r="AW1206">
        <v>2</v>
      </c>
      <c r="AX1206">
        <v>16690864</v>
      </c>
      <c r="AY1206">
        <v>1</v>
      </c>
      <c r="AZ1206">
        <v>2048</v>
      </c>
      <c r="BA1206">
        <v>1156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CX1206">
        <f>Y1206*Source!I548</f>
        <v>5.6999999999999995E-2</v>
      </c>
      <c r="CY1206">
        <f>AD1206</f>
        <v>0</v>
      </c>
      <c r="CZ1206">
        <f>AH1206</f>
        <v>0</v>
      </c>
      <c r="DA1206">
        <f>AL1206</f>
        <v>1</v>
      </c>
      <c r="DB1206">
        <v>0</v>
      </c>
    </row>
    <row r="1207" spans="1:106" x14ac:dyDescent="0.2">
      <c r="A1207">
        <f>ROW(Source!A548)</f>
        <v>548</v>
      </c>
      <c r="B1207">
        <v>16688585</v>
      </c>
      <c r="C1207">
        <v>16690862</v>
      </c>
      <c r="D1207">
        <v>15247974</v>
      </c>
      <c r="E1207">
        <v>1</v>
      </c>
      <c r="F1207">
        <v>1</v>
      </c>
      <c r="G1207">
        <v>1</v>
      </c>
      <c r="H1207">
        <v>2</v>
      </c>
      <c r="I1207" t="s">
        <v>1093</v>
      </c>
      <c r="J1207" t="s">
        <v>1094</v>
      </c>
      <c r="K1207" t="s">
        <v>1095</v>
      </c>
      <c r="L1207">
        <v>1368</v>
      </c>
      <c r="N1207">
        <v>1011</v>
      </c>
      <c r="O1207" t="s">
        <v>1096</v>
      </c>
      <c r="P1207" t="s">
        <v>1096</v>
      </c>
      <c r="Q1207">
        <v>1</v>
      </c>
      <c r="W1207">
        <v>0</v>
      </c>
      <c r="X1207">
        <v>1188625873</v>
      </c>
      <c r="Y1207">
        <v>0.4</v>
      </c>
      <c r="AA1207">
        <v>0</v>
      </c>
      <c r="AB1207">
        <v>31.26</v>
      </c>
      <c r="AC1207">
        <v>13.5</v>
      </c>
      <c r="AD1207">
        <v>0</v>
      </c>
      <c r="AE1207">
        <v>0</v>
      </c>
      <c r="AF1207">
        <v>31.26</v>
      </c>
      <c r="AG1207">
        <v>13.5</v>
      </c>
      <c r="AH1207">
        <v>0</v>
      </c>
      <c r="AI1207">
        <v>1</v>
      </c>
      <c r="AJ1207">
        <v>1</v>
      </c>
      <c r="AK1207">
        <v>1</v>
      </c>
      <c r="AL1207">
        <v>1</v>
      </c>
      <c r="AN1207">
        <v>0</v>
      </c>
      <c r="AO1207">
        <v>1</v>
      </c>
      <c r="AP1207">
        <v>1</v>
      </c>
      <c r="AQ1207">
        <v>0</v>
      </c>
      <c r="AR1207">
        <v>0</v>
      </c>
      <c r="AS1207" t="s">
        <v>6</v>
      </c>
      <c r="AT1207">
        <v>0.32</v>
      </c>
      <c r="AU1207" t="s">
        <v>96</v>
      </c>
      <c r="AV1207">
        <v>0</v>
      </c>
      <c r="AW1207">
        <v>2</v>
      </c>
      <c r="AX1207">
        <v>16690865</v>
      </c>
      <c r="AY1207">
        <v>1</v>
      </c>
      <c r="AZ1207">
        <v>0</v>
      </c>
      <c r="BA1207">
        <v>1157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CX1207">
        <f>Y1207*Source!I548</f>
        <v>4.0000000000000008E-2</v>
      </c>
      <c r="CY1207">
        <f>AB1207</f>
        <v>31.26</v>
      </c>
      <c r="CZ1207">
        <f>AF1207</f>
        <v>31.26</v>
      </c>
      <c r="DA1207">
        <f>AJ1207</f>
        <v>1</v>
      </c>
      <c r="DB1207">
        <v>0</v>
      </c>
    </row>
    <row r="1208" spans="1:106" x14ac:dyDescent="0.2">
      <c r="A1208">
        <f>ROW(Source!A548)</f>
        <v>548</v>
      </c>
      <c r="B1208">
        <v>16688585</v>
      </c>
      <c r="C1208">
        <v>16690862</v>
      </c>
      <c r="D1208">
        <v>15249073</v>
      </c>
      <c r="E1208">
        <v>1</v>
      </c>
      <c r="F1208">
        <v>1</v>
      </c>
      <c r="G1208">
        <v>1</v>
      </c>
      <c r="H1208">
        <v>2</v>
      </c>
      <c r="I1208" t="s">
        <v>1099</v>
      </c>
      <c r="J1208" t="s">
        <v>1100</v>
      </c>
      <c r="K1208" t="s">
        <v>1101</v>
      </c>
      <c r="L1208">
        <v>1368</v>
      </c>
      <c r="N1208">
        <v>1011</v>
      </c>
      <c r="O1208" t="s">
        <v>1096</v>
      </c>
      <c r="P1208" t="s">
        <v>1096</v>
      </c>
      <c r="Q1208">
        <v>1</v>
      </c>
      <c r="W1208">
        <v>0</v>
      </c>
      <c r="X1208">
        <v>1372534845</v>
      </c>
      <c r="Y1208">
        <v>0.3125</v>
      </c>
      <c r="AA1208">
        <v>0</v>
      </c>
      <c r="AB1208">
        <v>65.709999999999994</v>
      </c>
      <c r="AC1208">
        <v>11.6</v>
      </c>
      <c r="AD1208">
        <v>0</v>
      </c>
      <c r="AE1208">
        <v>0</v>
      </c>
      <c r="AF1208">
        <v>65.709999999999994</v>
      </c>
      <c r="AG1208">
        <v>11.6</v>
      </c>
      <c r="AH1208">
        <v>0</v>
      </c>
      <c r="AI1208">
        <v>1</v>
      </c>
      <c r="AJ1208">
        <v>1</v>
      </c>
      <c r="AK1208">
        <v>1</v>
      </c>
      <c r="AL1208">
        <v>1</v>
      </c>
      <c r="AN1208">
        <v>0</v>
      </c>
      <c r="AO1208">
        <v>1</v>
      </c>
      <c r="AP1208">
        <v>1</v>
      </c>
      <c r="AQ1208">
        <v>0</v>
      </c>
      <c r="AR1208">
        <v>0</v>
      </c>
      <c r="AS1208" t="s">
        <v>6</v>
      </c>
      <c r="AT1208">
        <v>0.25</v>
      </c>
      <c r="AU1208" t="s">
        <v>96</v>
      </c>
      <c r="AV1208">
        <v>0</v>
      </c>
      <c r="AW1208">
        <v>2</v>
      </c>
      <c r="AX1208">
        <v>16690866</v>
      </c>
      <c r="AY1208">
        <v>1</v>
      </c>
      <c r="AZ1208">
        <v>0</v>
      </c>
      <c r="BA1208">
        <v>1158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CX1208">
        <f>Y1208*Source!I548</f>
        <v>3.125E-2</v>
      </c>
      <c r="CY1208">
        <f>AB1208</f>
        <v>65.709999999999994</v>
      </c>
      <c r="CZ1208">
        <f>AF1208</f>
        <v>65.709999999999994</v>
      </c>
      <c r="DA1208">
        <f>AJ1208</f>
        <v>1</v>
      </c>
      <c r="DB1208">
        <v>0</v>
      </c>
    </row>
    <row r="1209" spans="1:106" x14ac:dyDescent="0.2">
      <c r="A1209">
        <f>ROW(Source!A548)</f>
        <v>548</v>
      </c>
      <c r="B1209">
        <v>16688585</v>
      </c>
      <c r="C1209">
        <v>16690862</v>
      </c>
      <c r="D1209">
        <v>15167955</v>
      </c>
      <c r="E1209">
        <v>1</v>
      </c>
      <c r="F1209">
        <v>1</v>
      </c>
      <c r="G1209">
        <v>1</v>
      </c>
      <c r="H1209">
        <v>3</v>
      </c>
      <c r="I1209" t="s">
        <v>1455</v>
      </c>
      <c r="J1209" t="s">
        <v>1456</v>
      </c>
      <c r="K1209" t="s">
        <v>1457</v>
      </c>
      <c r="L1209">
        <v>1348</v>
      </c>
      <c r="N1209">
        <v>1009</v>
      </c>
      <c r="O1209" t="s">
        <v>86</v>
      </c>
      <c r="P1209" t="s">
        <v>86</v>
      </c>
      <c r="Q1209">
        <v>1000</v>
      </c>
      <c r="W1209">
        <v>0</v>
      </c>
      <c r="X1209">
        <v>-1699345571</v>
      </c>
      <c r="Y1209">
        <v>1E-3</v>
      </c>
      <c r="AA1209">
        <v>30030</v>
      </c>
      <c r="AB1209">
        <v>0</v>
      </c>
      <c r="AC1209">
        <v>0</v>
      </c>
      <c r="AD1209">
        <v>0</v>
      </c>
      <c r="AE1209">
        <v>30030</v>
      </c>
      <c r="AF1209">
        <v>0</v>
      </c>
      <c r="AG1209">
        <v>0</v>
      </c>
      <c r="AH1209">
        <v>0</v>
      </c>
      <c r="AI1209">
        <v>1</v>
      </c>
      <c r="AJ1209">
        <v>1</v>
      </c>
      <c r="AK1209">
        <v>1</v>
      </c>
      <c r="AL1209">
        <v>1</v>
      </c>
      <c r="AN1209">
        <v>0</v>
      </c>
      <c r="AO1209">
        <v>1</v>
      </c>
      <c r="AP1209">
        <v>0</v>
      </c>
      <c r="AQ1209">
        <v>0</v>
      </c>
      <c r="AR1209">
        <v>0</v>
      </c>
      <c r="AS1209" t="s">
        <v>6</v>
      </c>
      <c r="AT1209">
        <v>1E-3</v>
      </c>
      <c r="AU1209" t="s">
        <v>6</v>
      </c>
      <c r="AV1209">
        <v>0</v>
      </c>
      <c r="AW1209">
        <v>2</v>
      </c>
      <c r="AX1209">
        <v>16690867</v>
      </c>
      <c r="AY1209">
        <v>1</v>
      </c>
      <c r="AZ1209">
        <v>0</v>
      </c>
      <c r="BA1209">
        <v>1159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CX1209">
        <f>Y1209*Source!I548</f>
        <v>1E-4</v>
      </c>
      <c r="CY1209">
        <f t="shared" ref="CY1209:CY1221" si="135">AA1209</f>
        <v>30030</v>
      </c>
      <c r="CZ1209">
        <f t="shared" ref="CZ1209:CZ1221" si="136">AE1209</f>
        <v>30030</v>
      </c>
      <c r="DA1209">
        <f t="shared" ref="DA1209:DA1221" si="137">AI1209</f>
        <v>1</v>
      </c>
      <c r="DB1209">
        <v>0</v>
      </c>
    </row>
    <row r="1210" spans="1:106" x14ac:dyDescent="0.2">
      <c r="A1210">
        <f>ROW(Source!A548)</f>
        <v>548</v>
      </c>
      <c r="B1210">
        <v>16688585</v>
      </c>
      <c r="C1210">
        <v>16690862</v>
      </c>
      <c r="D1210">
        <v>15167963</v>
      </c>
      <c r="E1210">
        <v>1</v>
      </c>
      <c r="F1210">
        <v>1</v>
      </c>
      <c r="G1210">
        <v>1</v>
      </c>
      <c r="H1210">
        <v>3</v>
      </c>
      <c r="I1210" t="s">
        <v>1387</v>
      </c>
      <c r="J1210" t="s">
        <v>1388</v>
      </c>
      <c r="K1210" t="s">
        <v>1389</v>
      </c>
      <c r="L1210">
        <v>1346</v>
      </c>
      <c r="N1210">
        <v>1009</v>
      </c>
      <c r="O1210" t="s">
        <v>90</v>
      </c>
      <c r="P1210" t="s">
        <v>90</v>
      </c>
      <c r="Q1210">
        <v>1</v>
      </c>
      <c r="W1210">
        <v>0</v>
      </c>
      <c r="X1210">
        <v>-490687590</v>
      </c>
      <c r="Y1210">
        <v>0.2</v>
      </c>
      <c r="AA1210">
        <v>37.29</v>
      </c>
      <c r="AB1210">
        <v>0</v>
      </c>
      <c r="AC1210">
        <v>0</v>
      </c>
      <c r="AD1210">
        <v>0</v>
      </c>
      <c r="AE1210">
        <v>37.29</v>
      </c>
      <c r="AF1210">
        <v>0</v>
      </c>
      <c r="AG1210">
        <v>0</v>
      </c>
      <c r="AH1210">
        <v>0</v>
      </c>
      <c r="AI1210">
        <v>1</v>
      </c>
      <c r="AJ1210">
        <v>1</v>
      </c>
      <c r="AK1210">
        <v>1</v>
      </c>
      <c r="AL1210">
        <v>1</v>
      </c>
      <c r="AN1210">
        <v>0</v>
      </c>
      <c r="AO1210">
        <v>1</v>
      </c>
      <c r="AP1210">
        <v>0</v>
      </c>
      <c r="AQ1210">
        <v>0</v>
      </c>
      <c r="AR1210">
        <v>0</v>
      </c>
      <c r="AS1210" t="s">
        <v>6</v>
      </c>
      <c r="AT1210">
        <v>0.2</v>
      </c>
      <c r="AU1210" t="s">
        <v>6</v>
      </c>
      <c r="AV1210">
        <v>0</v>
      </c>
      <c r="AW1210">
        <v>2</v>
      </c>
      <c r="AX1210">
        <v>16690868</v>
      </c>
      <c r="AY1210">
        <v>1</v>
      </c>
      <c r="AZ1210">
        <v>0</v>
      </c>
      <c r="BA1210">
        <v>1160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CX1210">
        <f>Y1210*Source!I548</f>
        <v>2.0000000000000004E-2</v>
      </c>
      <c r="CY1210">
        <f t="shared" si="135"/>
        <v>37.29</v>
      </c>
      <c r="CZ1210">
        <f t="shared" si="136"/>
        <v>37.29</v>
      </c>
      <c r="DA1210">
        <f t="shared" si="137"/>
        <v>1</v>
      </c>
      <c r="DB1210">
        <v>0</v>
      </c>
    </row>
    <row r="1211" spans="1:106" x14ac:dyDescent="0.2">
      <c r="A1211">
        <f>ROW(Source!A548)</f>
        <v>548</v>
      </c>
      <c r="B1211">
        <v>16688585</v>
      </c>
      <c r="C1211">
        <v>16690862</v>
      </c>
      <c r="D1211">
        <v>15163011</v>
      </c>
      <c r="E1211">
        <v>17</v>
      </c>
      <c r="F1211">
        <v>1</v>
      </c>
      <c r="G1211">
        <v>1</v>
      </c>
      <c r="H1211">
        <v>3</v>
      </c>
      <c r="I1211" t="s">
        <v>704</v>
      </c>
      <c r="J1211" t="s">
        <v>6</v>
      </c>
      <c r="K1211" t="s">
        <v>705</v>
      </c>
      <c r="L1211">
        <v>1358</v>
      </c>
      <c r="N1211">
        <v>1010</v>
      </c>
      <c r="O1211" t="s">
        <v>538</v>
      </c>
      <c r="P1211" t="s">
        <v>538</v>
      </c>
      <c r="Q1211">
        <v>10</v>
      </c>
      <c r="W1211">
        <v>0</v>
      </c>
      <c r="X1211">
        <v>488433216</v>
      </c>
      <c r="Y1211">
        <v>2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1</v>
      </c>
      <c r="AJ1211">
        <v>1</v>
      </c>
      <c r="AK1211">
        <v>1</v>
      </c>
      <c r="AL1211">
        <v>1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 t="s">
        <v>6</v>
      </c>
      <c r="AT1211">
        <v>2</v>
      </c>
      <c r="AU1211" t="s">
        <v>6</v>
      </c>
      <c r="AV1211">
        <v>0</v>
      </c>
      <c r="AW1211">
        <v>2</v>
      </c>
      <c r="AX1211">
        <v>16690869</v>
      </c>
      <c r="AY1211">
        <v>1</v>
      </c>
      <c r="AZ1211">
        <v>0</v>
      </c>
      <c r="BA1211">
        <v>1161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CX1211">
        <f>Y1211*Source!I548</f>
        <v>0.2</v>
      </c>
      <c r="CY1211">
        <f t="shared" si="135"/>
        <v>0</v>
      </c>
      <c r="CZ1211">
        <f t="shared" si="136"/>
        <v>0</v>
      </c>
      <c r="DA1211">
        <f t="shared" si="137"/>
        <v>1</v>
      </c>
      <c r="DB1211">
        <v>0</v>
      </c>
    </row>
    <row r="1212" spans="1:106" x14ac:dyDescent="0.2">
      <c r="A1212">
        <f>ROW(Source!A548)</f>
        <v>548</v>
      </c>
      <c r="B1212">
        <v>16688585</v>
      </c>
      <c r="C1212">
        <v>16690862</v>
      </c>
      <c r="D1212">
        <v>15170072</v>
      </c>
      <c r="E1212">
        <v>1</v>
      </c>
      <c r="F1212">
        <v>1</v>
      </c>
      <c r="G1212">
        <v>1</v>
      </c>
      <c r="H1212">
        <v>3</v>
      </c>
      <c r="I1212" t="s">
        <v>835</v>
      </c>
      <c r="J1212" t="s">
        <v>837</v>
      </c>
      <c r="K1212" t="s">
        <v>836</v>
      </c>
      <c r="L1212">
        <v>1355</v>
      </c>
      <c r="N1212">
        <v>1010</v>
      </c>
      <c r="O1212" t="s">
        <v>250</v>
      </c>
      <c r="P1212" t="s">
        <v>250</v>
      </c>
      <c r="Q1212">
        <v>100</v>
      </c>
      <c r="W1212">
        <v>0</v>
      </c>
      <c r="X1212">
        <v>-66531260</v>
      </c>
      <c r="Y1212">
        <v>0.2</v>
      </c>
      <c r="AA1212">
        <v>83</v>
      </c>
      <c r="AB1212">
        <v>0</v>
      </c>
      <c r="AC1212">
        <v>0</v>
      </c>
      <c r="AD1212">
        <v>0</v>
      </c>
      <c r="AE1212">
        <v>83</v>
      </c>
      <c r="AF1212">
        <v>0</v>
      </c>
      <c r="AG1212">
        <v>0</v>
      </c>
      <c r="AH1212">
        <v>0</v>
      </c>
      <c r="AI1212">
        <v>1</v>
      </c>
      <c r="AJ1212">
        <v>1</v>
      </c>
      <c r="AK1212">
        <v>1</v>
      </c>
      <c r="AL1212">
        <v>1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 t="s">
        <v>6</v>
      </c>
      <c r="AT1212">
        <v>0.2</v>
      </c>
      <c r="AU1212" t="s">
        <v>6</v>
      </c>
      <c r="AV1212">
        <v>0</v>
      </c>
      <c r="AW1212">
        <v>1</v>
      </c>
      <c r="AX1212">
        <v>-1</v>
      </c>
      <c r="AY1212">
        <v>0</v>
      </c>
      <c r="AZ1212">
        <v>0</v>
      </c>
      <c r="BA1212" t="s">
        <v>6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CX1212">
        <f>Y1212*Source!I548</f>
        <v>2.0000000000000004E-2</v>
      </c>
      <c r="CY1212">
        <f t="shared" si="135"/>
        <v>83</v>
      </c>
      <c r="CZ1212">
        <f t="shared" si="136"/>
        <v>83</v>
      </c>
      <c r="DA1212">
        <f t="shared" si="137"/>
        <v>1</v>
      </c>
      <c r="DB1212">
        <v>0</v>
      </c>
    </row>
    <row r="1213" spans="1:106" x14ac:dyDescent="0.2">
      <c r="A1213">
        <f>ROW(Source!A548)</f>
        <v>548</v>
      </c>
      <c r="B1213">
        <v>16688585</v>
      </c>
      <c r="C1213">
        <v>16690862</v>
      </c>
      <c r="D1213">
        <v>15170804</v>
      </c>
      <c r="E1213">
        <v>1</v>
      </c>
      <c r="F1213">
        <v>1</v>
      </c>
      <c r="G1213">
        <v>1</v>
      </c>
      <c r="H1213">
        <v>3</v>
      </c>
      <c r="I1213" t="s">
        <v>839</v>
      </c>
      <c r="J1213" t="s">
        <v>841</v>
      </c>
      <c r="K1213" t="s">
        <v>840</v>
      </c>
      <c r="L1213">
        <v>1354</v>
      </c>
      <c r="N1213">
        <v>1010</v>
      </c>
      <c r="O1213" t="s">
        <v>268</v>
      </c>
      <c r="P1213" t="s">
        <v>268</v>
      </c>
      <c r="Q1213">
        <v>1</v>
      </c>
      <c r="W1213">
        <v>0</v>
      </c>
      <c r="X1213">
        <v>288337808</v>
      </c>
      <c r="Y1213">
        <v>10</v>
      </c>
      <c r="AA1213">
        <v>10</v>
      </c>
      <c r="AB1213">
        <v>0</v>
      </c>
      <c r="AC1213">
        <v>0</v>
      </c>
      <c r="AD1213">
        <v>0</v>
      </c>
      <c r="AE1213">
        <v>10</v>
      </c>
      <c r="AF1213">
        <v>0</v>
      </c>
      <c r="AG1213">
        <v>0</v>
      </c>
      <c r="AH1213">
        <v>0</v>
      </c>
      <c r="AI1213">
        <v>1</v>
      </c>
      <c r="AJ1213">
        <v>1</v>
      </c>
      <c r="AK1213">
        <v>1</v>
      </c>
      <c r="AL1213">
        <v>1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 t="s">
        <v>6</v>
      </c>
      <c r="AT1213">
        <v>10</v>
      </c>
      <c r="AU1213" t="s">
        <v>6</v>
      </c>
      <c r="AV1213">
        <v>0</v>
      </c>
      <c r="AW1213">
        <v>1</v>
      </c>
      <c r="AX1213">
        <v>-1</v>
      </c>
      <c r="AY1213">
        <v>0</v>
      </c>
      <c r="AZ1213">
        <v>0</v>
      </c>
      <c r="BA1213" t="s">
        <v>6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CX1213">
        <f>Y1213*Source!I548</f>
        <v>1</v>
      </c>
      <c r="CY1213">
        <f t="shared" si="135"/>
        <v>10</v>
      </c>
      <c r="CZ1213">
        <f t="shared" si="136"/>
        <v>10</v>
      </c>
      <c r="DA1213">
        <f t="shared" si="137"/>
        <v>1</v>
      </c>
      <c r="DB1213">
        <v>0</v>
      </c>
    </row>
    <row r="1214" spans="1:106" x14ac:dyDescent="0.2">
      <c r="A1214">
        <f>ROW(Source!A548)</f>
        <v>548</v>
      </c>
      <c r="B1214">
        <v>16688585</v>
      </c>
      <c r="C1214">
        <v>16690862</v>
      </c>
      <c r="D1214">
        <v>15170815</v>
      </c>
      <c r="E1214">
        <v>1</v>
      </c>
      <c r="F1214">
        <v>1</v>
      </c>
      <c r="G1214">
        <v>1</v>
      </c>
      <c r="H1214">
        <v>3</v>
      </c>
      <c r="I1214" t="s">
        <v>1458</v>
      </c>
      <c r="J1214" t="s">
        <v>1459</v>
      </c>
      <c r="K1214" t="s">
        <v>1460</v>
      </c>
      <c r="L1214">
        <v>1346</v>
      </c>
      <c r="N1214">
        <v>1009</v>
      </c>
      <c r="O1214" t="s">
        <v>90</v>
      </c>
      <c r="P1214" t="s">
        <v>90</v>
      </c>
      <c r="Q1214">
        <v>1</v>
      </c>
      <c r="W1214">
        <v>0</v>
      </c>
      <c r="X1214">
        <v>1706192078</v>
      </c>
      <c r="Y1214">
        <v>0.8</v>
      </c>
      <c r="AA1214">
        <v>13.56</v>
      </c>
      <c r="AB1214">
        <v>0</v>
      </c>
      <c r="AC1214">
        <v>0</v>
      </c>
      <c r="AD1214">
        <v>0</v>
      </c>
      <c r="AE1214">
        <v>13.56</v>
      </c>
      <c r="AF1214">
        <v>0</v>
      </c>
      <c r="AG1214">
        <v>0</v>
      </c>
      <c r="AH1214">
        <v>0</v>
      </c>
      <c r="AI1214">
        <v>1</v>
      </c>
      <c r="AJ1214">
        <v>1</v>
      </c>
      <c r="AK1214">
        <v>1</v>
      </c>
      <c r="AL1214">
        <v>1</v>
      </c>
      <c r="AN1214">
        <v>0</v>
      </c>
      <c r="AO1214">
        <v>1</v>
      </c>
      <c r="AP1214">
        <v>0</v>
      </c>
      <c r="AQ1214">
        <v>0</v>
      </c>
      <c r="AR1214">
        <v>0</v>
      </c>
      <c r="AS1214" t="s">
        <v>6</v>
      </c>
      <c r="AT1214">
        <v>0.8</v>
      </c>
      <c r="AU1214" t="s">
        <v>6</v>
      </c>
      <c r="AV1214">
        <v>0</v>
      </c>
      <c r="AW1214">
        <v>2</v>
      </c>
      <c r="AX1214">
        <v>16690872</v>
      </c>
      <c r="AY1214">
        <v>1</v>
      </c>
      <c r="AZ1214">
        <v>0</v>
      </c>
      <c r="BA1214">
        <v>1164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CX1214">
        <f>Y1214*Source!I548</f>
        <v>8.0000000000000016E-2</v>
      </c>
      <c r="CY1214">
        <f t="shared" si="135"/>
        <v>13.56</v>
      </c>
      <c r="CZ1214">
        <f t="shared" si="136"/>
        <v>13.56</v>
      </c>
      <c r="DA1214">
        <f t="shared" si="137"/>
        <v>1</v>
      </c>
      <c r="DB1214">
        <v>0</v>
      </c>
    </row>
    <row r="1215" spans="1:106" x14ac:dyDescent="0.2">
      <c r="A1215">
        <f>ROW(Source!A548)</f>
        <v>548</v>
      </c>
      <c r="B1215">
        <v>16688585</v>
      </c>
      <c r="C1215">
        <v>16690862</v>
      </c>
      <c r="D1215">
        <v>15194723</v>
      </c>
      <c r="E1215">
        <v>1</v>
      </c>
      <c r="F1215">
        <v>1</v>
      </c>
      <c r="G1215">
        <v>1</v>
      </c>
      <c r="H1215">
        <v>3</v>
      </c>
      <c r="I1215" t="s">
        <v>1461</v>
      </c>
      <c r="J1215" t="s">
        <v>1462</v>
      </c>
      <c r="K1215" t="s">
        <v>1463</v>
      </c>
      <c r="L1215">
        <v>1348</v>
      </c>
      <c r="N1215">
        <v>1009</v>
      </c>
      <c r="O1215" t="s">
        <v>86</v>
      </c>
      <c r="P1215" t="s">
        <v>86</v>
      </c>
      <c r="Q1215">
        <v>1000</v>
      </c>
      <c r="W1215">
        <v>0</v>
      </c>
      <c r="X1215">
        <v>-62883330</v>
      </c>
      <c r="Y1215">
        <v>5.0000000000000001E-4</v>
      </c>
      <c r="AA1215">
        <v>37517</v>
      </c>
      <c r="AB1215">
        <v>0</v>
      </c>
      <c r="AC1215">
        <v>0</v>
      </c>
      <c r="AD1215">
        <v>0</v>
      </c>
      <c r="AE1215">
        <v>37517</v>
      </c>
      <c r="AF1215">
        <v>0</v>
      </c>
      <c r="AG1215">
        <v>0</v>
      </c>
      <c r="AH1215">
        <v>0</v>
      </c>
      <c r="AI1215">
        <v>1</v>
      </c>
      <c r="AJ1215">
        <v>1</v>
      </c>
      <c r="AK1215">
        <v>1</v>
      </c>
      <c r="AL1215">
        <v>1</v>
      </c>
      <c r="AN1215">
        <v>0</v>
      </c>
      <c r="AO1215">
        <v>1</v>
      </c>
      <c r="AP1215">
        <v>0</v>
      </c>
      <c r="AQ1215">
        <v>0</v>
      </c>
      <c r="AR1215">
        <v>0</v>
      </c>
      <c r="AS1215" t="s">
        <v>6</v>
      </c>
      <c r="AT1215">
        <v>5.0000000000000001E-4</v>
      </c>
      <c r="AU1215" t="s">
        <v>6</v>
      </c>
      <c r="AV1215">
        <v>0</v>
      </c>
      <c r="AW1215">
        <v>2</v>
      </c>
      <c r="AX1215">
        <v>16690873</v>
      </c>
      <c r="AY1215">
        <v>1</v>
      </c>
      <c r="AZ1215">
        <v>0</v>
      </c>
      <c r="BA1215">
        <v>1165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CX1215">
        <f>Y1215*Source!I548</f>
        <v>5.0000000000000002E-5</v>
      </c>
      <c r="CY1215">
        <f t="shared" si="135"/>
        <v>37517</v>
      </c>
      <c r="CZ1215">
        <f t="shared" si="136"/>
        <v>37517</v>
      </c>
      <c r="DA1215">
        <f t="shared" si="137"/>
        <v>1</v>
      </c>
      <c r="DB1215">
        <v>0</v>
      </c>
    </row>
    <row r="1216" spans="1:106" x14ac:dyDescent="0.2">
      <c r="A1216">
        <f>ROW(Source!A548)</f>
        <v>548</v>
      </c>
      <c r="B1216">
        <v>16688585</v>
      </c>
      <c r="C1216">
        <v>16690862</v>
      </c>
      <c r="D1216">
        <v>15202525</v>
      </c>
      <c r="E1216">
        <v>1</v>
      </c>
      <c r="F1216">
        <v>1</v>
      </c>
      <c r="G1216">
        <v>1</v>
      </c>
      <c r="H1216">
        <v>3</v>
      </c>
      <c r="I1216" t="s">
        <v>1464</v>
      </c>
      <c r="J1216" t="s">
        <v>1465</v>
      </c>
      <c r="K1216" t="s">
        <v>1466</v>
      </c>
      <c r="L1216">
        <v>1348</v>
      </c>
      <c r="N1216">
        <v>1009</v>
      </c>
      <c r="O1216" t="s">
        <v>86</v>
      </c>
      <c r="P1216" t="s">
        <v>86</v>
      </c>
      <c r="Q1216">
        <v>1000</v>
      </c>
      <c r="W1216">
        <v>0</v>
      </c>
      <c r="X1216">
        <v>1676970864</v>
      </c>
      <c r="Y1216">
        <v>8.0000000000000004E-4</v>
      </c>
      <c r="AA1216">
        <v>12330</v>
      </c>
      <c r="AB1216">
        <v>0</v>
      </c>
      <c r="AC1216">
        <v>0</v>
      </c>
      <c r="AD1216">
        <v>0</v>
      </c>
      <c r="AE1216">
        <v>12330</v>
      </c>
      <c r="AF1216">
        <v>0</v>
      </c>
      <c r="AG1216">
        <v>0</v>
      </c>
      <c r="AH1216">
        <v>0</v>
      </c>
      <c r="AI1216">
        <v>1</v>
      </c>
      <c r="AJ1216">
        <v>1</v>
      </c>
      <c r="AK1216">
        <v>1</v>
      </c>
      <c r="AL1216">
        <v>1</v>
      </c>
      <c r="AN1216">
        <v>0</v>
      </c>
      <c r="AO1216">
        <v>1</v>
      </c>
      <c r="AP1216">
        <v>0</v>
      </c>
      <c r="AQ1216">
        <v>0</v>
      </c>
      <c r="AR1216">
        <v>0</v>
      </c>
      <c r="AS1216" t="s">
        <v>6</v>
      </c>
      <c r="AT1216">
        <v>8.0000000000000004E-4</v>
      </c>
      <c r="AU1216" t="s">
        <v>6</v>
      </c>
      <c r="AV1216">
        <v>0</v>
      </c>
      <c r="AW1216">
        <v>2</v>
      </c>
      <c r="AX1216">
        <v>16690874</v>
      </c>
      <c r="AY1216">
        <v>1</v>
      </c>
      <c r="AZ1216">
        <v>0</v>
      </c>
      <c r="BA1216">
        <v>1166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CX1216">
        <f>Y1216*Source!I548</f>
        <v>8.0000000000000007E-5</v>
      </c>
      <c r="CY1216">
        <f t="shared" si="135"/>
        <v>12330</v>
      </c>
      <c r="CZ1216">
        <f t="shared" si="136"/>
        <v>12330</v>
      </c>
      <c r="DA1216">
        <f t="shared" si="137"/>
        <v>1</v>
      </c>
      <c r="DB1216">
        <v>0</v>
      </c>
    </row>
    <row r="1217" spans="1:106" x14ac:dyDescent="0.2">
      <c r="A1217">
        <f>ROW(Source!A548)</f>
        <v>548</v>
      </c>
      <c r="B1217">
        <v>16688585</v>
      </c>
      <c r="C1217">
        <v>16690862</v>
      </c>
      <c r="D1217">
        <v>15203740</v>
      </c>
      <c r="E1217">
        <v>1</v>
      </c>
      <c r="F1217">
        <v>1</v>
      </c>
      <c r="G1217">
        <v>1</v>
      </c>
      <c r="H1217">
        <v>3</v>
      </c>
      <c r="I1217" t="s">
        <v>1396</v>
      </c>
      <c r="J1217" t="s">
        <v>1397</v>
      </c>
      <c r="K1217" t="s">
        <v>1398</v>
      </c>
      <c r="L1217">
        <v>1348</v>
      </c>
      <c r="N1217">
        <v>1009</v>
      </c>
      <c r="O1217" t="s">
        <v>86</v>
      </c>
      <c r="P1217" t="s">
        <v>86</v>
      </c>
      <c r="Q1217">
        <v>1000</v>
      </c>
      <c r="W1217">
        <v>0</v>
      </c>
      <c r="X1217">
        <v>570223526</v>
      </c>
      <c r="Y1217">
        <v>4.0000000000000002E-4</v>
      </c>
      <c r="AA1217">
        <v>15119</v>
      </c>
      <c r="AB1217">
        <v>0</v>
      </c>
      <c r="AC1217">
        <v>0</v>
      </c>
      <c r="AD1217">
        <v>0</v>
      </c>
      <c r="AE1217">
        <v>15119</v>
      </c>
      <c r="AF1217">
        <v>0</v>
      </c>
      <c r="AG1217">
        <v>0</v>
      </c>
      <c r="AH1217">
        <v>0</v>
      </c>
      <c r="AI1217">
        <v>1</v>
      </c>
      <c r="AJ1217">
        <v>1</v>
      </c>
      <c r="AK1217">
        <v>1</v>
      </c>
      <c r="AL1217">
        <v>1</v>
      </c>
      <c r="AN1217">
        <v>0</v>
      </c>
      <c r="AO1217">
        <v>1</v>
      </c>
      <c r="AP1217">
        <v>0</v>
      </c>
      <c r="AQ1217">
        <v>0</v>
      </c>
      <c r="AR1217">
        <v>0</v>
      </c>
      <c r="AS1217" t="s">
        <v>6</v>
      </c>
      <c r="AT1217">
        <v>4.0000000000000002E-4</v>
      </c>
      <c r="AU1217" t="s">
        <v>6</v>
      </c>
      <c r="AV1217">
        <v>0</v>
      </c>
      <c r="AW1217">
        <v>2</v>
      </c>
      <c r="AX1217">
        <v>16690875</v>
      </c>
      <c r="AY1217">
        <v>1</v>
      </c>
      <c r="AZ1217">
        <v>0</v>
      </c>
      <c r="BA1217">
        <v>1167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CX1217">
        <f>Y1217*Source!I548</f>
        <v>4.0000000000000003E-5</v>
      </c>
      <c r="CY1217">
        <f t="shared" si="135"/>
        <v>15119</v>
      </c>
      <c r="CZ1217">
        <f t="shared" si="136"/>
        <v>15119</v>
      </c>
      <c r="DA1217">
        <f t="shared" si="137"/>
        <v>1</v>
      </c>
      <c r="DB1217">
        <v>0</v>
      </c>
    </row>
    <row r="1218" spans="1:106" x14ac:dyDescent="0.2">
      <c r="A1218">
        <f>ROW(Source!A548)</f>
        <v>548</v>
      </c>
      <c r="B1218">
        <v>16688585</v>
      </c>
      <c r="C1218">
        <v>16690862</v>
      </c>
      <c r="D1218">
        <v>15204468</v>
      </c>
      <c r="E1218">
        <v>1</v>
      </c>
      <c r="F1218">
        <v>1</v>
      </c>
      <c r="G1218">
        <v>1</v>
      </c>
      <c r="H1218">
        <v>3</v>
      </c>
      <c r="I1218" t="s">
        <v>1399</v>
      </c>
      <c r="J1218" t="s">
        <v>1400</v>
      </c>
      <c r="K1218" t="s">
        <v>1401</v>
      </c>
      <c r="L1218">
        <v>1348</v>
      </c>
      <c r="N1218">
        <v>1009</v>
      </c>
      <c r="O1218" t="s">
        <v>86</v>
      </c>
      <c r="P1218" t="s">
        <v>86</v>
      </c>
      <c r="Q1218">
        <v>1000</v>
      </c>
      <c r="W1218">
        <v>0</v>
      </c>
      <c r="X1218">
        <v>-909021926</v>
      </c>
      <c r="Y1218">
        <v>2.0000000000000001E-4</v>
      </c>
      <c r="AA1218">
        <v>16950</v>
      </c>
      <c r="AB1218">
        <v>0</v>
      </c>
      <c r="AC1218">
        <v>0</v>
      </c>
      <c r="AD1218">
        <v>0</v>
      </c>
      <c r="AE1218">
        <v>16950</v>
      </c>
      <c r="AF1218">
        <v>0</v>
      </c>
      <c r="AG1218">
        <v>0</v>
      </c>
      <c r="AH1218">
        <v>0</v>
      </c>
      <c r="AI1218">
        <v>1</v>
      </c>
      <c r="AJ1218">
        <v>1</v>
      </c>
      <c r="AK1218">
        <v>1</v>
      </c>
      <c r="AL1218">
        <v>1</v>
      </c>
      <c r="AN1218">
        <v>0</v>
      </c>
      <c r="AO1218">
        <v>1</v>
      </c>
      <c r="AP1218">
        <v>0</v>
      </c>
      <c r="AQ1218">
        <v>0</v>
      </c>
      <c r="AR1218">
        <v>0</v>
      </c>
      <c r="AS1218" t="s">
        <v>6</v>
      </c>
      <c r="AT1218">
        <v>2.0000000000000001E-4</v>
      </c>
      <c r="AU1218" t="s">
        <v>6</v>
      </c>
      <c r="AV1218">
        <v>0</v>
      </c>
      <c r="AW1218">
        <v>2</v>
      </c>
      <c r="AX1218">
        <v>16690877</v>
      </c>
      <c r="AY1218">
        <v>1</v>
      </c>
      <c r="AZ1218">
        <v>0</v>
      </c>
      <c r="BA1218">
        <v>1169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CX1218">
        <f>Y1218*Source!I548</f>
        <v>2.0000000000000002E-5</v>
      </c>
      <c r="CY1218">
        <f t="shared" si="135"/>
        <v>16950</v>
      </c>
      <c r="CZ1218">
        <f t="shared" si="136"/>
        <v>16950</v>
      </c>
      <c r="DA1218">
        <f t="shared" si="137"/>
        <v>1</v>
      </c>
      <c r="DB1218">
        <v>0</v>
      </c>
    </row>
    <row r="1219" spans="1:106" x14ac:dyDescent="0.2">
      <c r="A1219">
        <f>ROW(Source!A548)</f>
        <v>548</v>
      </c>
      <c r="B1219">
        <v>16688585</v>
      </c>
      <c r="C1219">
        <v>16690862</v>
      </c>
      <c r="D1219">
        <v>15211333</v>
      </c>
      <c r="E1219">
        <v>1</v>
      </c>
      <c r="F1219">
        <v>1</v>
      </c>
      <c r="G1219">
        <v>1</v>
      </c>
      <c r="H1219">
        <v>3</v>
      </c>
      <c r="I1219" t="s">
        <v>1467</v>
      </c>
      <c r="J1219" t="s">
        <v>1468</v>
      </c>
      <c r="K1219" t="s">
        <v>1469</v>
      </c>
      <c r="L1219">
        <v>1354</v>
      </c>
      <c r="N1219">
        <v>1010</v>
      </c>
      <c r="O1219" t="s">
        <v>268</v>
      </c>
      <c r="P1219" t="s">
        <v>268</v>
      </c>
      <c r="Q1219">
        <v>1</v>
      </c>
      <c r="W1219">
        <v>0</v>
      </c>
      <c r="X1219">
        <v>-134837626</v>
      </c>
      <c r="Y1219">
        <v>10</v>
      </c>
      <c r="AA1219">
        <v>360.5</v>
      </c>
      <c r="AB1219">
        <v>0</v>
      </c>
      <c r="AC1219">
        <v>0</v>
      </c>
      <c r="AD1219">
        <v>0</v>
      </c>
      <c r="AE1219">
        <v>360.5</v>
      </c>
      <c r="AF1219">
        <v>0</v>
      </c>
      <c r="AG1219">
        <v>0</v>
      </c>
      <c r="AH1219">
        <v>0</v>
      </c>
      <c r="AI1219">
        <v>1</v>
      </c>
      <c r="AJ1219">
        <v>1</v>
      </c>
      <c r="AK1219">
        <v>1</v>
      </c>
      <c r="AL1219">
        <v>1</v>
      </c>
      <c r="AN1219">
        <v>0</v>
      </c>
      <c r="AO1219">
        <v>1</v>
      </c>
      <c r="AP1219">
        <v>0</v>
      </c>
      <c r="AQ1219">
        <v>0</v>
      </c>
      <c r="AR1219">
        <v>0</v>
      </c>
      <c r="AS1219" t="s">
        <v>6</v>
      </c>
      <c r="AT1219">
        <v>10</v>
      </c>
      <c r="AU1219" t="s">
        <v>6</v>
      </c>
      <c r="AV1219">
        <v>0</v>
      </c>
      <c r="AW1219">
        <v>2</v>
      </c>
      <c r="AX1219">
        <v>16690878</v>
      </c>
      <c r="AY1219">
        <v>1</v>
      </c>
      <c r="AZ1219">
        <v>0</v>
      </c>
      <c r="BA1219">
        <v>1170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CX1219">
        <f>Y1219*Source!I548</f>
        <v>1</v>
      </c>
      <c r="CY1219">
        <f t="shared" si="135"/>
        <v>360.5</v>
      </c>
      <c r="CZ1219">
        <f t="shared" si="136"/>
        <v>360.5</v>
      </c>
      <c r="DA1219">
        <f t="shared" si="137"/>
        <v>1</v>
      </c>
      <c r="DB1219">
        <v>0</v>
      </c>
    </row>
    <row r="1220" spans="1:106" x14ac:dyDescent="0.2">
      <c r="A1220">
        <f>ROW(Source!A548)</f>
        <v>548</v>
      </c>
      <c r="B1220">
        <v>16688585</v>
      </c>
      <c r="C1220">
        <v>16690862</v>
      </c>
      <c r="D1220">
        <v>15211695</v>
      </c>
      <c r="E1220">
        <v>1</v>
      </c>
      <c r="F1220">
        <v>1</v>
      </c>
      <c r="G1220">
        <v>1</v>
      </c>
      <c r="H1220">
        <v>3</v>
      </c>
      <c r="I1220" t="s">
        <v>830</v>
      </c>
      <c r="J1220" t="s">
        <v>832</v>
      </c>
      <c r="K1220" t="s">
        <v>831</v>
      </c>
      <c r="L1220">
        <v>1035</v>
      </c>
      <c r="N1220">
        <v>1013</v>
      </c>
      <c r="O1220" t="s">
        <v>168</v>
      </c>
      <c r="P1220" t="s">
        <v>168</v>
      </c>
      <c r="Q1220">
        <v>1</v>
      </c>
      <c r="W1220">
        <v>0</v>
      </c>
      <c r="X1220">
        <v>763202269</v>
      </c>
      <c r="Y1220">
        <v>10</v>
      </c>
      <c r="AA1220">
        <v>318</v>
      </c>
      <c r="AB1220">
        <v>0</v>
      </c>
      <c r="AC1220">
        <v>0</v>
      </c>
      <c r="AD1220">
        <v>0</v>
      </c>
      <c r="AE1220">
        <v>318</v>
      </c>
      <c r="AF1220">
        <v>0</v>
      </c>
      <c r="AG1220">
        <v>0</v>
      </c>
      <c r="AH1220">
        <v>0</v>
      </c>
      <c r="AI1220">
        <v>1</v>
      </c>
      <c r="AJ1220">
        <v>1</v>
      </c>
      <c r="AK1220">
        <v>1</v>
      </c>
      <c r="AL1220">
        <v>1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 t="s">
        <v>6</v>
      </c>
      <c r="AT1220">
        <v>10</v>
      </c>
      <c r="AU1220" t="s">
        <v>6</v>
      </c>
      <c r="AV1220">
        <v>0</v>
      </c>
      <c r="AW1220">
        <v>1</v>
      </c>
      <c r="AX1220">
        <v>-1</v>
      </c>
      <c r="AY1220">
        <v>0</v>
      </c>
      <c r="AZ1220">
        <v>0</v>
      </c>
      <c r="BA1220" t="s">
        <v>6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CX1220">
        <f>Y1220*Source!I548</f>
        <v>1</v>
      </c>
      <c r="CY1220">
        <f t="shared" si="135"/>
        <v>318</v>
      </c>
      <c r="CZ1220">
        <f t="shared" si="136"/>
        <v>318</v>
      </c>
      <c r="DA1220">
        <f t="shared" si="137"/>
        <v>1</v>
      </c>
      <c r="DB1220">
        <v>0</v>
      </c>
    </row>
    <row r="1221" spans="1:106" x14ac:dyDescent="0.2">
      <c r="A1221">
        <f>ROW(Source!A548)</f>
        <v>548</v>
      </c>
      <c r="B1221">
        <v>16688585</v>
      </c>
      <c r="C1221">
        <v>16690862</v>
      </c>
      <c r="D1221">
        <v>15211997</v>
      </c>
      <c r="E1221">
        <v>1</v>
      </c>
      <c r="F1221">
        <v>1</v>
      </c>
      <c r="G1221">
        <v>1</v>
      </c>
      <c r="H1221">
        <v>3</v>
      </c>
      <c r="I1221" t="s">
        <v>1470</v>
      </c>
      <c r="J1221" t="s">
        <v>1471</v>
      </c>
      <c r="K1221" t="s">
        <v>1472</v>
      </c>
      <c r="L1221">
        <v>1354</v>
      </c>
      <c r="N1221">
        <v>1010</v>
      </c>
      <c r="O1221" t="s">
        <v>268</v>
      </c>
      <c r="P1221" t="s">
        <v>268</v>
      </c>
      <c r="Q1221">
        <v>1</v>
      </c>
      <c r="W1221">
        <v>0</v>
      </c>
      <c r="X1221">
        <v>1814100721</v>
      </c>
      <c r="Y1221">
        <v>10</v>
      </c>
      <c r="AA1221">
        <v>58.5</v>
      </c>
      <c r="AB1221">
        <v>0</v>
      </c>
      <c r="AC1221">
        <v>0</v>
      </c>
      <c r="AD1221">
        <v>0</v>
      </c>
      <c r="AE1221">
        <v>58.5</v>
      </c>
      <c r="AF1221">
        <v>0</v>
      </c>
      <c r="AG1221">
        <v>0</v>
      </c>
      <c r="AH1221">
        <v>0</v>
      </c>
      <c r="AI1221">
        <v>1</v>
      </c>
      <c r="AJ1221">
        <v>1</v>
      </c>
      <c r="AK1221">
        <v>1</v>
      </c>
      <c r="AL1221">
        <v>1</v>
      </c>
      <c r="AN1221">
        <v>0</v>
      </c>
      <c r="AO1221">
        <v>1</v>
      </c>
      <c r="AP1221">
        <v>0</v>
      </c>
      <c r="AQ1221">
        <v>0</v>
      </c>
      <c r="AR1221">
        <v>0</v>
      </c>
      <c r="AS1221" t="s">
        <v>6</v>
      </c>
      <c r="AT1221">
        <v>10</v>
      </c>
      <c r="AU1221" t="s">
        <v>6</v>
      </c>
      <c r="AV1221">
        <v>0</v>
      </c>
      <c r="AW1221">
        <v>2</v>
      </c>
      <c r="AX1221">
        <v>16690879</v>
      </c>
      <c r="AY1221">
        <v>1</v>
      </c>
      <c r="AZ1221">
        <v>0</v>
      </c>
      <c r="BA1221">
        <v>1171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CX1221">
        <f>Y1221*Source!I548</f>
        <v>1</v>
      </c>
      <c r="CY1221">
        <f t="shared" si="135"/>
        <v>58.5</v>
      </c>
      <c r="CZ1221">
        <f t="shared" si="136"/>
        <v>58.5</v>
      </c>
      <c r="DA1221">
        <f t="shared" si="137"/>
        <v>1</v>
      </c>
      <c r="DB1221">
        <v>0</v>
      </c>
    </row>
    <row r="1222" spans="1:106" x14ac:dyDescent="0.2">
      <c r="A1222">
        <f>ROW(Source!A549)</f>
        <v>549</v>
      </c>
      <c r="B1222">
        <v>16688586</v>
      </c>
      <c r="C1222">
        <v>16690862</v>
      </c>
      <c r="D1222">
        <v>15435721</v>
      </c>
      <c r="E1222">
        <v>1</v>
      </c>
      <c r="F1222">
        <v>1</v>
      </c>
      <c r="G1222">
        <v>1</v>
      </c>
      <c r="H1222">
        <v>1</v>
      </c>
      <c r="I1222" t="s">
        <v>1236</v>
      </c>
      <c r="J1222" t="s">
        <v>6</v>
      </c>
      <c r="K1222" t="s">
        <v>1237</v>
      </c>
      <c r="L1222">
        <v>1191</v>
      </c>
      <c r="N1222">
        <v>1013</v>
      </c>
      <c r="O1222" t="s">
        <v>1090</v>
      </c>
      <c r="P1222" t="s">
        <v>1090</v>
      </c>
      <c r="Q1222">
        <v>1</v>
      </c>
      <c r="W1222">
        <v>0</v>
      </c>
      <c r="X1222">
        <v>1983201532</v>
      </c>
      <c r="Y1222">
        <v>25.506999999999998</v>
      </c>
      <c r="AA1222">
        <v>0</v>
      </c>
      <c r="AB1222">
        <v>0</v>
      </c>
      <c r="AC1222">
        <v>0</v>
      </c>
      <c r="AD1222">
        <v>67.81</v>
      </c>
      <c r="AE1222">
        <v>0</v>
      </c>
      <c r="AF1222">
        <v>0</v>
      </c>
      <c r="AG1222">
        <v>0</v>
      </c>
      <c r="AH1222">
        <v>9.51</v>
      </c>
      <c r="AI1222">
        <v>1</v>
      </c>
      <c r="AJ1222">
        <v>1</v>
      </c>
      <c r="AK1222">
        <v>1</v>
      </c>
      <c r="AL1222">
        <v>7.13</v>
      </c>
      <c r="AN1222">
        <v>0</v>
      </c>
      <c r="AO1222">
        <v>1</v>
      </c>
      <c r="AP1222">
        <v>1</v>
      </c>
      <c r="AQ1222">
        <v>0</v>
      </c>
      <c r="AR1222">
        <v>0</v>
      </c>
      <c r="AS1222" t="s">
        <v>6</v>
      </c>
      <c r="AT1222">
        <v>22.18</v>
      </c>
      <c r="AU1222" t="s">
        <v>97</v>
      </c>
      <c r="AV1222">
        <v>1</v>
      </c>
      <c r="AW1222">
        <v>2</v>
      </c>
      <c r="AX1222">
        <v>16690863</v>
      </c>
      <c r="AY1222">
        <v>1</v>
      </c>
      <c r="AZ1222">
        <v>0</v>
      </c>
      <c r="BA1222">
        <v>1173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CX1222">
        <f>Y1222*Source!I549</f>
        <v>2.5507</v>
      </c>
      <c r="CY1222">
        <f>AD1222</f>
        <v>67.81</v>
      </c>
      <c r="CZ1222">
        <f>AH1222</f>
        <v>9.51</v>
      </c>
      <c r="DA1222">
        <f>AL1222</f>
        <v>7.13</v>
      </c>
      <c r="DB1222">
        <v>0</v>
      </c>
    </row>
    <row r="1223" spans="1:106" x14ac:dyDescent="0.2">
      <c r="A1223">
        <f>ROW(Source!A549)</f>
        <v>549</v>
      </c>
      <c r="B1223">
        <v>16688586</v>
      </c>
      <c r="C1223">
        <v>16690862</v>
      </c>
      <c r="D1223">
        <v>15430395</v>
      </c>
      <c r="E1223">
        <v>1</v>
      </c>
      <c r="F1223">
        <v>1</v>
      </c>
      <c r="G1223">
        <v>1</v>
      </c>
      <c r="H1223">
        <v>1</v>
      </c>
      <c r="I1223" t="s">
        <v>1091</v>
      </c>
      <c r="J1223" t="s">
        <v>6</v>
      </c>
      <c r="K1223" t="s">
        <v>1092</v>
      </c>
      <c r="L1223">
        <v>1191</v>
      </c>
      <c r="N1223">
        <v>1013</v>
      </c>
      <c r="O1223" t="s">
        <v>1090</v>
      </c>
      <c r="P1223" t="s">
        <v>1090</v>
      </c>
      <c r="Q1223">
        <v>1</v>
      </c>
      <c r="W1223">
        <v>0</v>
      </c>
      <c r="X1223">
        <v>-1417349443</v>
      </c>
      <c r="Y1223">
        <v>0.56999999999999995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1</v>
      </c>
      <c r="AJ1223">
        <v>1</v>
      </c>
      <c r="AK1223">
        <v>7.13</v>
      </c>
      <c r="AL1223">
        <v>1</v>
      </c>
      <c r="AN1223">
        <v>0</v>
      </c>
      <c r="AO1223">
        <v>1</v>
      </c>
      <c r="AP1223">
        <v>0</v>
      </c>
      <c r="AQ1223">
        <v>0</v>
      </c>
      <c r="AR1223">
        <v>0</v>
      </c>
      <c r="AS1223" t="s">
        <v>6</v>
      </c>
      <c r="AT1223">
        <v>0.56999999999999995</v>
      </c>
      <c r="AU1223" t="s">
        <v>6</v>
      </c>
      <c r="AV1223">
        <v>2</v>
      </c>
      <c r="AW1223">
        <v>2</v>
      </c>
      <c r="AX1223">
        <v>16690864</v>
      </c>
      <c r="AY1223">
        <v>1</v>
      </c>
      <c r="AZ1223">
        <v>2048</v>
      </c>
      <c r="BA1223">
        <v>1174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CX1223">
        <f>Y1223*Source!I549</f>
        <v>5.6999999999999995E-2</v>
      </c>
      <c r="CY1223">
        <f>AD1223</f>
        <v>0</v>
      </c>
      <c r="CZ1223">
        <f>AH1223</f>
        <v>0</v>
      </c>
      <c r="DA1223">
        <f>AL1223</f>
        <v>1</v>
      </c>
      <c r="DB1223">
        <v>0</v>
      </c>
    </row>
    <row r="1224" spans="1:106" x14ac:dyDescent="0.2">
      <c r="A1224">
        <f>ROW(Source!A549)</f>
        <v>549</v>
      </c>
      <c r="B1224">
        <v>16688586</v>
      </c>
      <c r="C1224">
        <v>16690862</v>
      </c>
      <c r="D1224">
        <v>15247974</v>
      </c>
      <c r="E1224">
        <v>1</v>
      </c>
      <c r="F1224">
        <v>1</v>
      </c>
      <c r="G1224">
        <v>1</v>
      </c>
      <c r="H1224">
        <v>2</v>
      </c>
      <c r="I1224" t="s">
        <v>1093</v>
      </c>
      <c r="J1224" t="s">
        <v>1094</v>
      </c>
      <c r="K1224" t="s">
        <v>1095</v>
      </c>
      <c r="L1224">
        <v>1368</v>
      </c>
      <c r="N1224">
        <v>1011</v>
      </c>
      <c r="O1224" t="s">
        <v>1096</v>
      </c>
      <c r="P1224" t="s">
        <v>1096</v>
      </c>
      <c r="Q1224">
        <v>1</v>
      </c>
      <c r="W1224">
        <v>0</v>
      </c>
      <c r="X1224">
        <v>1188625873</v>
      </c>
      <c r="Y1224">
        <v>0.4</v>
      </c>
      <c r="AA1224">
        <v>0</v>
      </c>
      <c r="AB1224">
        <v>222.88</v>
      </c>
      <c r="AC1224">
        <v>13.5</v>
      </c>
      <c r="AD1224">
        <v>0</v>
      </c>
      <c r="AE1224">
        <v>0</v>
      </c>
      <c r="AF1224">
        <v>31.26</v>
      </c>
      <c r="AG1224">
        <v>13.5</v>
      </c>
      <c r="AH1224">
        <v>0</v>
      </c>
      <c r="AI1224">
        <v>1</v>
      </c>
      <c r="AJ1224">
        <v>7.13</v>
      </c>
      <c r="AK1224">
        <v>1</v>
      </c>
      <c r="AL1224">
        <v>1</v>
      </c>
      <c r="AN1224">
        <v>0</v>
      </c>
      <c r="AO1224">
        <v>1</v>
      </c>
      <c r="AP1224">
        <v>1</v>
      </c>
      <c r="AQ1224">
        <v>0</v>
      </c>
      <c r="AR1224">
        <v>0</v>
      </c>
      <c r="AS1224" t="s">
        <v>6</v>
      </c>
      <c r="AT1224">
        <v>0.32</v>
      </c>
      <c r="AU1224" t="s">
        <v>96</v>
      </c>
      <c r="AV1224">
        <v>0</v>
      </c>
      <c r="AW1224">
        <v>2</v>
      </c>
      <c r="AX1224">
        <v>16690865</v>
      </c>
      <c r="AY1224">
        <v>1</v>
      </c>
      <c r="AZ1224">
        <v>0</v>
      </c>
      <c r="BA1224">
        <v>1175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CX1224">
        <f>Y1224*Source!I549</f>
        <v>4.0000000000000008E-2</v>
      </c>
      <c r="CY1224">
        <f>AB1224</f>
        <v>222.88</v>
      </c>
      <c r="CZ1224">
        <f>AF1224</f>
        <v>31.26</v>
      </c>
      <c r="DA1224">
        <f>AJ1224</f>
        <v>7.13</v>
      </c>
      <c r="DB1224">
        <v>0</v>
      </c>
    </row>
    <row r="1225" spans="1:106" x14ac:dyDescent="0.2">
      <c r="A1225">
        <f>ROW(Source!A549)</f>
        <v>549</v>
      </c>
      <c r="B1225">
        <v>16688586</v>
      </c>
      <c r="C1225">
        <v>16690862</v>
      </c>
      <c r="D1225">
        <v>15249073</v>
      </c>
      <c r="E1225">
        <v>1</v>
      </c>
      <c r="F1225">
        <v>1</v>
      </c>
      <c r="G1225">
        <v>1</v>
      </c>
      <c r="H1225">
        <v>2</v>
      </c>
      <c r="I1225" t="s">
        <v>1099</v>
      </c>
      <c r="J1225" t="s">
        <v>1100</v>
      </c>
      <c r="K1225" t="s">
        <v>1101</v>
      </c>
      <c r="L1225">
        <v>1368</v>
      </c>
      <c r="N1225">
        <v>1011</v>
      </c>
      <c r="O1225" t="s">
        <v>1096</v>
      </c>
      <c r="P1225" t="s">
        <v>1096</v>
      </c>
      <c r="Q1225">
        <v>1</v>
      </c>
      <c r="W1225">
        <v>0</v>
      </c>
      <c r="X1225">
        <v>1372534845</v>
      </c>
      <c r="Y1225">
        <v>0.3125</v>
      </c>
      <c r="AA1225">
        <v>0</v>
      </c>
      <c r="AB1225">
        <v>468.51</v>
      </c>
      <c r="AC1225">
        <v>11.6</v>
      </c>
      <c r="AD1225">
        <v>0</v>
      </c>
      <c r="AE1225">
        <v>0</v>
      </c>
      <c r="AF1225">
        <v>65.709999999999994</v>
      </c>
      <c r="AG1225">
        <v>11.6</v>
      </c>
      <c r="AH1225">
        <v>0</v>
      </c>
      <c r="AI1225">
        <v>1</v>
      </c>
      <c r="AJ1225">
        <v>7.13</v>
      </c>
      <c r="AK1225">
        <v>1</v>
      </c>
      <c r="AL1225">
        <v>1</v>
      </c>
      <c r="AN1225">
        <v>0</v>
      </c>
      <c r="AO1225">
        <v>1</v>
      </c>
      <c r="AP1225">
        <v>1</v>
      </c>
      <c r="AQ1225">
        <v>0</v>
      </c>
      <c r="AR1225">
        <v>0</v>
      </c>
      <c r="AS1225" t="s">
        <v>6</v>
      </c>
      <c r="AT1225">
        <v>0.25</v>
      </c>
      <c r="AU1225" t="s">
        <v>96</v>
      </c>
      <c r="AV1225">
        <v>0</v>
      </c>
      <c r="AW1225">
        <v>2</v>
      </c>
      <c r="AX1225">
        <v>16690866</v>
      </c>
      <c r="AY1225">
        <v>1</v>
      </c>
      <c r="AZ1225">
        <v>0</v>
      </c>
      <c r="BA1225">
        <v>1176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CX1225">
        <f>Y1225*Source!I549</f>
        <v>3.125E-2</v>
      </c>
      <c r="CY1225">
        <f>AB1225</f>
        <v>468.51</v>
      </c>
      <c r="CZ1225">
        <f>AF1225</f>
        <v>65.709999999999994</v>
      </c>
      <c r="DA1225">
        <f>AJ1225</f>
        <v>7.13</v>
      </c>
      <c r="DB1225">
        <v>0</v>
      </c>
    </row>
    <row r="1226" spans="1:106" x14ac:dyDescent="0.2">
      <c r="A1226">
        <f>ROW(Source!A549)</f>
        <v>549</v>
      </c>
      <c r="B1226">
        <v>16688586</v>
      </c>
      <c r="C1226">
        <v>16690862</v>
      </c>
      <c r="D1226">
        <v>15167955</v>
      </c>
      <c r="E1226">
        <v>1</v>
      </c>
      <c r="F1226">
        <v>1</v>
      </c>
      <c r="G1226">
        <v>1</v>
      </c>
      <c r="H1226">
        <v>3</v>
      </c>
      <c r="I1226" t="s">
        <v>1455</v>
      </c>
      <c r="J1226" t="s">
        <v>1456</v>
      </c>
      <c r="K1226" t="s">
        <v>1457</v>
      </c>
      <c r="L1226">
        <v>1348</v>
      </c>
      <c r="N1226">
        <v>1009</v>
      </c>
      <c r="O1226" t="s">
        <v>86</v>
      </c>
      <c r="P1226" t="s">
        <v>86</v>
      </c>
      <c r="Q1226">
        <v>1000</v>
      </c>
      <c r="W1226">
        <v>0</v>
      </c>
      <c r="X1226">
        <v>-1699345571</v>
      </c>
      <c r="Y1226">
        <v>1E-3</v>
      </c>
      <c r="AA1226">
        <v>214113.9</v>
      </c>
      <c r="AB1226">
        <v>0</v>
      </c>
      <c r="AC1226">
        <v>0</v>
      </c>
      <c r="AD1226">
        <v>0</v>
      </c>
      <c r="AE1226">
        <v>30030</v>
      </c>
      <c r="AF1226">
        <v>0</v>
      </c>
      <c r="AG1226">
        <v>0</v>
      </c>
      <c r="AH1226">
        <v>0</v>
      </c>
      <c r="AI1226">
        <v>7.13</v>
      </c>
      <c r="AJ1226">
        <v>1</v>
      </c>
      <c r="AK1226">
        <v>1</v>
      </c>
      <c r="AL1226">
        <v>1</v>
      </c>
      <c r="AN1226">
        <v>0</v>
      </c>
      <c r="AO1226">
        <v>1</v>
      </c>
      <c r="AP1226">
        <v>0</v>
      </c>
      <c r="AQ1226">
        <v>0</v>
      </c>
      <c r="AR1226">
        <v>0</v>
      </c>
      <c r="AS1226" t="s">
        <v>6</v>
      </c>
      <c r="AT1226">
        <v>1E-3</v>
      </c>
      <c r="AU1226" t="s">
        <v>6</v>
      </c>
      <c r="AV1226">
        <v>0</v>
      </c>
      <c r="AW1226">
        <v>2</v>
      </c>
      <c r="AX1226">
        <v>16690867</v>
      </c>
      <c r="AY1226">
        <v>1</v>
      </c>
      <c r="AZ1226">
        <v>0</v>
      </c>
      <c r="BA1226">
        <v>1177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CX1226">
        <f>Y1226*Source!I549</f>
        <v>1E-4</v>
      </c>
      <c r="CY1226">
        <f t="shared" ref="CY1226:CY1238" si="138">AA1226</f>
        <v>214113.9</v>
      </c>
      <c r="CZ1226">
        <f t="shared" ref="CZ1226:CZ1238" si="139">AE1226</f>
        <v>30030</v>
      </c>
      <c r="DA1226">
        <f t="shared" ref="DA1226:DA1238" si="140">AI1226</f>
        <v>7.13</v>
      </c>
      <c r="DB1226">
        <v>0</v>
      </c>
    </row>
    <row r="1227" spans="1:106" x14ac:dyDescent="0.2">
      <c r="A1227">
        <f>ROW(Source!A549)</f>
        <v>549</v>
      </c>
      <c r="B1227">
        <v>16688586</v>
      </c>
      <c r="C1227">
        <v>16690862</v>
      </c>
      <c r="D1227">
        <v>15167963</v>
      </c>
      <c r="E1227">
        <v>1</v>
      </c>
      <c r="F1227">
        <v>1</v>
      </c>
      <c r="G1227">
        <v>1</v>
      </c>
      <c r="H1227">
        <v>3</v>
      </c>
      <c r="I1227" t="s">
        <v>1387</v>
      </c>
      <c r="J1227" t="s">
        <v>1388</v>
      </c>
      <c r="K1227" t="s">
        <v>1389</v>
      </c>
      <c r="L1227">
        <v>1346</v>
      </c>
      <c r="N1227">
        <v>1009</v>
      </c>
      <c r="O1227" t="s">
        <v>90</v>
      </c>
      <c r="P1227" t="s">
        <v>90</v>
      </c>
      <c r="Q1227">
        <v>1</v>
      </c>
      <c r="W1227">
        <v>0</v>
      </c>
      <c r="X1227">
        <v>-490687590</v>
      </c>
      <c r="Y1227">
        <v>0.2</v>
      </c>
      <c r="AA1227">
        <v>265.88</v>
      </c>
      <c r="AB1227">
        <v>0</v>
      </c>
      <c r="AC1227">
        <v>0</v>
      </c>
      <c r="AD1227">
        <v>0</v>
      </c>
      <c r="AE1227">
        <v>37.29</v>
      </c>
      <c r="AF1227">
        <v>0</v>
      </c>
      <c r="AG1227">
        <v>0</v>
      </c>
      <c r="AH1227">
        <v>0</v>
      </c>
      <c r="AI1227">
        <v>7.13</v>
      </c>
      <c r="AJ1227">
        <v>1</v>
      </c>
      <c r="AK1227">
        <v>1</v>
      </c>
      <c r="AL1227">
        <v>1</v>
      </c>
      <c r="AN1227">
        <v>0</v>
      </c>
      <c r="AO1227">
        <v>1</v>
      </c>
      <c r="AP1227">
        <v>0</v>
      </c>
      <c r="AQ1227">
        <v>0</v>
      </c>
      <c r="AR1227">
        <v>0</v>
      </c>
      <c r="AS1227" t="s">
        <v>6</v>
      </c>
      <c r="AT1227">
        <v>0.2</v>
      </c>
      <c r="AU1227" t="s">
        <v>6</v>
      </c>
      <c r="AV1227">
        <v>0</v>
      </c>
      <c r="AW1227">
        <v>2</v>
      </c>
      <c r="AX1227">
        <v>16690868</v>
      </c>
      <c r="AY1227">
        <v>1</v>
      </c>
      <c r="AZ1227">
        <v>0</v>
      </c>
      <c r="BA1227">
        <v>1178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CX1227">
        <f>Y1227*Source!I549</f>
        <v>2.0000000000000004E-2</v>
      </c>
      <c r="CY1227">
        <f t="shared" si="138"/>
        <v>265.88</v>
      </c>
      <c r="CZ1227">
        <f t="shared" si="139"/>
        <v>37.29</v>
      </c>
      <c r="DA1227">
        <f t="shared" si="140"/>
        <v>7.13</v>
      </c>
      <c r="DB1227">
        <v>0</v>
      </c>
    </row>
    <row r="1228" spans="1:106" x14ac:dyDescent="0.2">
      <c r="A1228">
        <f>ROW(Source!A549)</f>
        <v>549</v>
      </c>
      <c r="B1228">
        <v>16688586</v>
      </c>
      <c r="C1228">
        <v>16690862</v>
      </c>
      <c r="D1228">
        <v>15163011</v>
      </c>
      <c r="E1228">
        <v>17</v>
      </c>
      <c r="F1228">
        <v>1</v>
      </c>
      <c r="G1228">
        <v>1</v>
      </c>
      <c r="H1228">
        <v>3</v>
      </c>
      <c r="I1228" t="s">
        <v>704</v>
      </c>
      <c r="J1228" t="s">
        <v>6</v>
      </c>
      <c r="K1228" t="s">
        <v>705</v>
      </c>
      <c r="L1228">
        <v>1358</v>
      </c>
      <c r="N1228">
        <v>1010</v>
      </c>
      <c r="O1228" t="s">
        <v>538</v>
      </c>
      <c r="P1228" t="s">
        <v>538</v>
      </c>
      <c r="Q1228">
        <v>10</v>
      </c>
      <c r="W1228">
        <v>0</v>
      </c>
      <c r="X1228">
        <v>488433216</v>
      </c>
      <c r="Y1228">
        <v>2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7.13</v>
      </c>
      <c r="AJ1228">
        <v>1</v>
      </c>
      <c r="AK1228">
        <v>1</v>
      </c>
      <c r="AL1228">
        <v>1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 t="s">
        <v>6</v>
      </c>
      <c r="AT1228">
        <v>2</v>
      </c>
      <c r="AU1228" t="s">
        <v>6</v>
      </c>
      <c r="AV1228">
        <v>0</v>
      </c>
      <c r="AW1228">
        <v>2</v>
      </c>
      <c r="AX1228">
        <v>16690869</v>
      </c>
      <c r="AY1228">
        <v>1</v>
      </c>
      <c r="AZ1228">
        <v>0</v>
      </c>
      <c r="BA1228">
        <v>1179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CX1228">
        <f>Y1228*Source!I549</f>
        <v>0.2</v>
      </c>
      <c r="CY1228">
        <f t="shared" si="138"/>
        <v>0</v>
      </c>
      <c r="CZ1228">
        <f t="shared" si="139"/>
        <v>0</v>
      </c>
      <c r="DA1228">
        <f t="shared" si="140"/>
        <v>7.13</v>
      </c>
      <c r="DB1228">
        <v>0</v>
      </c>
    </row>
    <row r="1229" spans="1:106" x14ac:dyDescent="0.2">
      <c r="A1229">
        <f>ROW(Source!A549)</f>
        <v>549</v>
      </c>
      <c r="B1229">
        <v>16688586</v>
      </c>
      <c r="C1229">
        <v>16690862</v>
      </c>
      <c r="D1229">
        <v>15170072</v>
      </c>
      <c r="E1229">
        <v>1</v>
      </c>
      <c r="F1229">
        <v>1</v>
      </c>
      <c r="G1229">
        <v>1</v>
      </c>
      <c r="H1229">
        <v>3</v>
      </c>
      <c r="I1229" t="s">
        <v>835</v>
      </c>
      <c r="J1229" t="s">
        <v>837</v>
      </c>
      <c r="K1229" t="s">
        <v>836</v>
      </c>
      <c r="L1229">
        <v>1355</v>
      </c>
      <c r="N1229">
        <v>1010</v>
      </c>
      <c r="O1229" t="s">
        <v>250</v>
      </c>
      <c r="P1229" t="s">
        <v>250</v>
      </c>
      <c r="Q1229">
        <v>100</v>
      </c>
      <c r="W1229">
        <v>0</v>
      </c>
      <c r="X1229">
        <v>-66531260</v>
      </c>
      <c r="Y1229">
        <v>0.2</v>
      </c>
      <c r="AA1229">
        <v>591.79</v>
      </c>
      <c r="AB1229">
        <v>0</v>
      </c>
      <c r="AC1229">
        <v>0</v>
      </c>
      <c r="AD1229">
        <v>0</v>
      </c>
      <c r="AE1229">
        <v>83</v>
      </c>
      <c r="AF1229">
        <v>0</v>
      </c>
      <c r="AG1229">
        <v>0</v>
      </c>
      <c r="AH1229">
        <v>0</v>
      </c>
      <c r="AI1229">
        <v>7.13</v>
      </c>
      <c r="AJ1229">
        <v>1</v>
      </c>
      <c r="AK1229">
        <v>1</v>
      </c>
      <c r="AL1229">
        <v>1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 t="s">
        <v>6</v>
      </c>
      <c r="AT1229">
        <v>0.2</v>
      </c>
      <c r="AU1229" t="s">
        <v>6</v>
      </c>
      <c r="AV1229">
        <v>0</v>
      </c>
      <c r="AW1229">
        <v>1</v>
      </c>
      <c r="AX1229">
        <v>-1</v>
      </c>
      <c r="AY1229">
        <v>0</v>
      </c>
      <c r="AZ1229">
        <v>0</v>
      </c>
      <c r="BA1229" t="s">
        <v>6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CX1229">
        <f>Y1229*Source!I549</f>
        <v>2.0000000000000004E-2</v>
      </c>
      <c r="CY1229">
        <f t="shared" si="138"/>
        <v>591.79</v>
      </c>
      <c r="CZ1229">
        <f t="shared" si="139"/>
        <v>83</v>
      </c>
      <c r="DA1229">
        <f t="shared" si="140"/>
        <v>7.13</v>
      </c>
      <c r="DB1229">
        <v>0</v>
      </c>
    </row>
    <row r="1230" spans="1:106" x14ac:dyDescent="0.2">
      <c r="A1230">
        <f>ROW(Source!A549)</f>
        <v>549</v>
      </c>
      <c r="B1230">
        <v>16688586</v>
      </c>
      <c r="C1230">
        <v>16690862</v>
      </c>
      <c r="D1230">
        <v>15170804</v>
      </c>
      <c r="E1230">
        <v>1</v>
      </c>
      <c r="F1230">
        <v>1</v>
      </c>
      <c r="G1230">
        <v>1</v>
      </c>
      <c r="H1230">
        <v>3</v>
      </c>
      <c r="I1230" t="s">
        <v>839</v>
      </c>
      <c r="J1230" t="s">
        <v>841</v>
      </c>
      <c r="K1230" t="s">
        <v>840</v>
      </c>
      <c r="L1230">
        <v>1354</v>
      </c>
      <c r="N1230">
        <v>1010</v>
      </c>
      <c r="O1230" t="s">
        <v>268</v>
      </c>
      <c r="P1230" t="s">
        <v>268</v>
      </c>
      <c r="Q1230">
        <v>1</v>
      </c>
      <c r="W1230">
        <v>0</v>
      </c>
      <c r="X1230">
        <v>288337808</v>
      </c>
      <c r="Y1230">
        <v>10</v>
      </c>
      <c r="AA1230">
        <v>71.3</v>
      </c>
      <c r="AB1230">
        <v>0</v>
      </c>
      <c r="AC1230">
        <v>0</v>
      </c>
      <c r="AD1230">
        <v>0</v>
      </c>
      <c r="AE1230">
        <v>10</v>
      </c>
      <c r="AF1230">
        <v>0</v>
      </c>
      <c r="AG1230">
        <v>0</v>
      </c>
      <c r="AH1230">
        <v>0</v>
      </c>
      <c r="AI1230">
        <v>7.13</v>
      </c>
      <c r="AJ1230">
        <v>1</v>
      </c>
      <c r="AK1230">
        <v>1</v>
      </c>
      <c r="AL1230">
        <v>1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 t="s">
        <v>6</v>
      </c>
      <c r="AT1230">
        <v>10</v>
      </c>
      <c r="AU1230" t="s">
        <v>6</v>
      </c>
      <c r="AV1230">
        <v>0</v>
      </c>
      <c r="AW1230">
        <v>1</v>
      </c>
      <c r="AX1230">
        <v>-1</v>
      </c>
      <c r="AY1230">
        <v>0</v>
      </c>
      <c r="AZ1230">
        <v>0</v>
      </c>
      <c r="BA1230" t="s">
        <v>6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CX1230">
        <f>Y1230*Source!I549</f>
        <v>1</v>
      </c>
      <c r="CY1230">
        <f t="shared" si="138"/>
        <v>71.3</v>
      </c>
      <c r="CZ1230">
        <f t="shared" si="139"/>
        <v>10</v>
      </c>
      <c r="DA1230">
        <f t="shared" si="140"/>
        <v>7.13</v>
      </c>
      <c r="DB1230">
        <v>0</v>
      </c>
    </row>
    <row r="1231" spans="1:106" x14ac:dyDescent="0.2">
      <c r="A1231">
        <f>ROW(Source!A549)</f>
        <v>549</v>
      </c>
      <c r="B1231">
        <v>16688586</v>
      </c>
      <c r="C1231">
        <v>16690862</v>
      </c>
      <c r="D1231">
        <v>15170815</v>
      </c>
      <c r="E1231">
        <v>1</v>
      </c>
      <c r="F1231">
        <v>1</v>
      </c>
      <c r="G1231">
        <v>1</v>
      </c>
      <c r="H1231">
        <v>3</v>
      </c>
      <c r="I1231" t="s">
        <v>1458</v>
      </c>
      <c r="J1231" t="s">
        <v>1459</v>
      </c>
      <c r="K1231" t="s">
        <v>1460</v>
      </c>
      <c r="L1231">
        <v>1346</v>
      </c>
      <c r="N1231">
        <v>1009</v>
      </c>
      <c r="O1231" t="s">
        <v>90</v>
      </c>
      <c r="P1231" t="s">
        <v>90</v>
      </c>
      <c r="Q1231">
        <v>1</v>
      </c>
      <c r="W1231">
        <v>0</v>
      </c>
      <c r="X1231">
        <v>1706192078</v>
      </c>
      <c r="Y1231">
        <v>0.8</v>
      </c>
      <c r="AA1231">
        <v>96.68</v>
      </c>
      <c r="AB1231">
        <v>0</v>
      </c>
      <c r="AC1231">
        <v>0</v>
      </c>
      <c r="AD1231">
        <v>0</v>
      </c>
      <c r="AE1231">
        <v>13.56</v>
      </c>
      <c r="AF1231">
        <v>0</v>
      </c>
      <c r="AG1231">
        <v>0</v>
      </c>
      <c r="AH1231">
        <v>0</v>
      </c>
      <c r="AI1231">
        <v>7.13</v>
      </c>
      <c r="AJ1231">
        <v>1</v>
      </c>
      <c r="AK1231">
        <v>1</v>
      </c>
      <c r="AL1231">
        <v>1</v>
      </c>
      <c r="AN1231">
        <v>0</v>
      </c>
      <c r="AO1231">
        <v>1</v>
      </c>
      <c r="AP1231">
        <v>0</v>
      </c>
      <c r="AQ1231">
        <v>0</v>
      </c>
      <c r="AR1231">
        <v>0</v>
      </c>
      <c r="AS1231" t="s">
        <v>6</v>
      </c>
      <c r="AT1231">
        <v>0.8</v>
      </c>
      <c r="AU1231" t="s">
        <v>6</v>
      </c>
      <c r="AV1231">
        <v>0</v>
      </c>
      <c r="AW1231">
        <v>2</v>
      </c>
      <c r="AX1231">
        <v>16690872</v>
      </c>
      <c r="AY1231">
        <v>1</v>
      </c>
      <c r="AZ1231">
        <v>0</v>
      </c>
      <c r="BA1231">
        <v>1182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CX1231">
        <f>Y1231*Source!I549</f>
        <v>8.0000000000000016E-2</v>
      </c>
      <c r="CY1231">
        <f t="shared" si="138"/>
        <v>96.68</v>
      </c>
      <c r="CZ1231">
        <f t="shared" si="139"/>
        <v>13.56</v>
      </c>
      <c r="DA1231">
        <f t="shared" si="140"/>
        <v>7.13</v>
      </c>
      <c r="DB1231">
        <v>0</v>
      </c>
    </row>
    <row r="1232" spans="1:106" x14ac:dyDescent="0.2">
      <c r="A1232">
        <f>ROW(Source!A549)</f>
        <v>549</v>
      </c>
      <c r="B1232">
        <v>16688586</v>
      </c>
      <c r="C1232">
        <v>16690862</v>
      </c>
      <c r="D1232">
        <v>15194723</v>
      </c>
      <c r="E1232">
        <v>1</v>
      </c>
      <c r="F1232">
        <v>1</v>
      </c>
      <c r="G1232">
        <v>1</v>
      </c>
      <c r="H1232">
        <v>3</v>
      </c>
      <c r="I1232" t="s">
        <v>1461</v>
      </c>
      <c r="J1232" t="s">
        <v>1462</v>
      </c>
      <c r="K1232" t="s">
        <v>1463</v>
      </c>
      <c r="L1232">
        <v>1348</v>
      </c>
      <c r="N1232">
        <v>1009</v>
      </c>
      <c r="O1232" t="s">
        <v>86</v>
      </c>
      <c r="P1232" t="s">
        <v>86</v>
      </c>
      <c r="Q1232">
        <v>1000</v>
      </c>
      <c r="W1232">
        <v>0</v>
      </c>
      <c r="X1232">
        <v>-62883330</v>
      </c>
      <c r="Y1232">
        <v>5.0000000000000001E-4</v>
      </c>
      <c r="AA1232">
        <v>267496.21000000002</v>
      </c>
      <c r="AB1232">
        <v>0</v>
      </c>
      <c r="AC1232">
        <v>0</v>
      </c>
      <c r="AD1232">
        <v>0</v>
      </c>
      <c r="AE1232">
        <v>37517</v>
      </c>
      <c r="AF1232">
        <v>0</v>
      </c>
      <c r="AG1232">
        <v>0</v>
      </c>
      <c r="AH1232">
        <v>0</v>
      </c>
      <c r="AI1232">
        <v>7.13</v>
      </c>
      <c r="AJ1232">
        <v>1</v>
      </c>
      <c r="AK1232">
        <v>1</v>
      </c>
      <c r="AL1232">
        <v>1</v>
      </c>
      <c r="AN1232">
        <v>0</v>
      </c>
      <c r="AO1232">
        <v>1</v>
      </c>
      <c r="AP1232">
        <v>0</v>
      </c>
      <c r="AQ1232">
        <v>0</v>
      </c>
      <c r="AR1232">
        <v>0</v>
      </c>
      <c r="AS1232" t="s">
        <v>6</v>
      </c>
      <c r="AT1232">
        <v>5.0000000000000001E-4</v>
      </c>
      <c r="AU1232" t="s">
        <v>6</v>
      </c>
      <c r="AV1232">
        <v>0</v>
      </c>
      <c r="AW1232">
        <v>2</v>
      </c>
      <c r="AX1232">
        <v>16690873</v>
      </c>
      <c r="AY1232">
        <v>1</v>
      </c>
      <c r="AZ1232">
        <v>0</v>
      </c>
      <c r="BA1232">
        <v>1183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CX1232">
        <f>Y1232*Source!I549</f>
        <v>5.0000000000000002E-5</v>
      </c>
      <c r="CY1232">
        <f t="shared" si="138"/>
        <v>267496.21000000002</v>
      </c>
      <c r="CZ1232">
        <f t="shared" si="139"/>
        <v>37517</v>
      </c>
      <c r="DA1232">
        <f t="shared" si="140"/>
        <v>7.13</v>
      </c>
      <c r="DB1232">
        <v>0</v>
      </c>
    </row>
    <row r="1233" spans="1:106" x14ac:dyDescent="0.2">
      <c r="A1233">
        <f>ROW(Source!A549)</f>
        <v>549</v>
      </c>
      <c r="B1233">
        <v>16688586</v>
      </c>
      <c r="C1233">
        <v>16690862</v>
      </c>
      <c r="D1233">
        <v>15202525</v>
      </c>
      <c r="E1233">
        <v>1</v>
      </c>
      <c r="F1233">
        <v>1</v>
      </c>
      <c r="G1233">
        <v>1</v>
      </c>
      <c r="H1233">
        <v>3</v>
      </c>
      <c r="I1233" t="s">
        <v>1464</v>
      </c>
      <c r="J1233" t="s">
        <v>1465</v>
      </c>
      <c r="K1233" t="s">
        <v>1466</v>
      </c>
      <c r="L1233">
        <v>1348</v>
      </c>
      <c r="N1233">
        <v>1009</v>
      </c>
      <c r="O1233" t="s">
        <v>86</v>
      </c>
      <c r="P1233" t="s">
        <v>86</v>
      </c>
      <c r="Q1233">
        <v>1000</v>
      </c>
      <c r="W1233">
        <v>0</v>
      </c>
      <c r="X1233">
        <v>1676970864</v>
      </c>
      <c r="Y1233">
        <v>8.0000000000000004E-4</v>
      </c>
      <c r="AA1233">
        <v>87912.9</v>
      </c>
      <c r="AB1233">
        <v>0</v>
      </c>
      <c r="AC1233">
        <v>0</v>
      </c>
      <c r="AD1233">
        <v>0</v>
      </c>
      <c r="AE1233">
        <v>12330</v>
      </c>
      <c r="AF1233">
        <v>0</v>
      </c>
      <c r="AG1233">
        <v>0</v>
      </c>
      <c r="AH1233">
        <v>0</v>
      </c>
      <c r="AI1233">
        <v>7.13</v>
      </c>
      <c r="AJ1233">
        <v>1</v>
      </c>
      <c r="AK1233">
        <v>1</v>
      </c>
      <c r="AL1233">
        <v>1</v>
      </c>
      <c r="AN1233">
        <v>0</v>
      </c>
      <c r="AO1233">
        <v>1</v>
      </c>
      <c r="AP1233">
        <v>0</v>
      </c>
      <c r="AQ1233">
        <v>0</v>
      </c>
      <c r="AR1233">
        <v>0</v>
      </c>
      <c r="AS1233" t="s">
        <v>6</v>
      </c>
      <c r="AT1233">
        <v>8.0000000000000004E-4</v>
      </c>
      <c r="AU1233" t="s">
        <v>6</v>
      </c>
      <c r="AV1233">
        <v>0</v>
      </c>
      <c r="AW1233">
        <v>2</v>
      </c>
      <c r="AX1233">
        <v>16690874</v>
      </c>
      <c r="AY1233">
        <v>1</v>
      </c>
      <c r="AZ1233">
        <v>0</v>
      </c>
      <c r="BA1233">
        <v>1184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CX1233">
        <f>Y1233*Source!I549</f>
        <v>8.0000000000000007E-5</v>
      </c>
      <c r="CY1233">
        <f t="shared" si="138"/>
        <v>87912.9</v>
      </c>
      <c r="CZ1233">
        <f t="shared" si="139"/>
        <v>12330</v>
      </c>
      <c r="DA1233">
        <f t="shared" si="140"/>
        <v>7.13</v>
      </c>
      <c r="DB1233">
        <v>0</v>
      </c>
    </row>
    <row r="1234" spans="1:106" x14ac:dyDescent="0.2">
      <c r="A1234">
        <f>ROW(Source!A549)</f>
        <v>549</v>
      </c>
      <c r="B1234">
        <v>16688586</v>
      </c>
      <c r="C1234">
        <v>16690862</v>
      </c>
      <c r="D1234">
        <v>15203740</v>
      </c>
      <c r="E1234">
        <v>1</v>
      </c>
      <c r="F1234">
        <v>1</v>
      </c>
      <c r="G1234">
        <v>1</v>
      </c>
      <c r="H1234">
        <v>3</v>
      </c>
      <c r="I1234" t="s">
        <v>1396</v>
      </c>
      <c r="J1234" t="s">
        <v>1397</v>
      </c>
      <c r="K1234" t="s">
        <v>1398</v>
      </c>
      <c r="L1234">
        <v>1348</v>
      </c>
      <c r="N1234">
        <v>1009</v>
      </c>
      <c r="O1234" t="s">
        <v>86</v>
      </c>
      <c r="P1234" t="s">
        <v>86</v>
      </c>
      <c r="Q1234">
        <v>1000</v>
      </c>
      <c r="W1234">
        <v>0</v>
      </c>
      <c r="X1234">
        <v>570223526</v>
      </c>
      <c r="Y1234">
        <v>4.0000000000000002E-4</v>
      </c>
      <c r="AA1234">
        <v>107798.47</v>
      </c>
      <c r="AB1234">
        <v>0</v>
      </c>
      <c r="AC1234">
        <v>0</v>
      </c>
      <c r="AD1234">
        <v>0</v>
      </c>
      <c r="AE1234">
        <v>15119</v>
      </c>
      <c r="AF1234">
        <v>0</v>
      </c>
      <c r="AG1234">
        <v>0</v>
      </c>
      <c r="AH1234">
        <v>0</v>
      </c>
      <c r="AI1234">
        <v>7.13</v>
      </c>
      <c r="AJ1234">
        <v>1</v>
      </c>
      <c r="AK1234">
        <v>1</v>
      </c>
      <c r="AL1234">
        <v>1</v>
      </c>
      <c r="AN1234">
        <v>0</v>
      </c>
      <c r="AO1234">
        <v>1</v>
      </c>
      <c r="AP1234">
        <v>0</v>
      </c>
      <c r="AQ1234">
        <v>0</v>
      </c>
      <c r="AR1234">
        <v>0</v>
      </c>
      <c r="AS1234" t="s">
        <v>6</v>
      </c>
      <c r="AT1234">
        <v>4.0000000000000002E-4</v>
      </c>
      <c r="AU1234" t="s">
        <v>6</v>
      </c>
      <c r="AV1234">
        <v>0</v>
      </c>
      <c r="AW1234">
        <v>2</v>
      </c>
      <c r="AX1234">
        <v>16690875</v>
      </c>
      <c r="AY1234">
        <v>1</v>
      </c>
      <c r="AZ1234">
        <v>0</v>
      </c>
      <c r="BA1234">
        <v>1185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CX1234">
        <f>Y1234*Source!I549</f>
        <v>4.0000000000000003E-5</v>
      </c>
      <c r="CY1234">
        <f t="shared" si="138"/>
        <v>107798.47</v>
      </c>
      <c r="CZ1234">
        <f t="shared" si="139"/>
        <v>15119</v>
      </c>
      <c r="DA1234">
        <f t="shared" si="140"/>
        <v>7.13</v>
      </c>
      <c r="DB1234">
        <v>0</v>
      </c>
    </row>
    <row r="1235" spans="1:106" x14ac:dyDescent="0.2">
      <c r="A1235">
        <f>ROW(Source!A549)</f>
        <v>549</v>
      </c>
      <c r="B1235">
        <v>16688586</v>
      </c>
      <c r="C1235">
        <v>16690862</v>
      </c>
      <c r="D1235">
        <v>15204468</v>
      </c>
      <c r="E1235">
        <v>1</v>
      </c>
      <c r="F1235">
        <v>1</v>
      </c>
      <c r="G1235">
        <v>1</v>
      </c>
      <c r="H1235">
        <v>3</v>
      </c>
      <c r="I1235" t="s">
        <v>1399</v>
      </c>
      <c r="J1235" t="s">
        <v>1400</v>
      </c>
      <c r="K1235" t="s">
        <v>1401</v>
      </c>
      <c r="L1235">
        <v>1348</v>
      </c>
      <c r="N1235">
        <v>1009</v>
      </c>
      <c r="O1235" t="s">
        <v>86</v>
      </c>
      <c r="P1235" t="s">
        <v>86</v>
      </c>
      <c r="Q1235">
        <v>1000</v>
      </c>
      <c r="W1235">
        <v>0</v>
      </c>
      <c r="X1235">
        <v>-909021926</v>
      </c>
      <c r="Y1235">
        <v>2.0000000000000001E-4</v>
      </c>
      <c r="AA1235">
        <v>120853.5</v>
      </c>
      <c r="AB1235">
        <v>0</v>
      </c>
      <c r="AC1235">
        <v>0</v>
      </c>
      <c r="AD1235">
        <v>0</v>
      </c>
      <c r="AE1235">
        <v>16950</v>
      </c>
      <c r="AF1235">
        <v>0</v>
      </c>
      <c r="AG1235">
        <v>0</v>
      </c>
      <c r="AH1235">
        <v>0</v>
      </c>
      <c r="AI1235">
        <v>7.13</v>
      </c>
      <c r="AJ1235">
        <v>1</v>
      </c>
      <c r="AK1235">
        <v>1</v>
      </c>
      <c r="AL1235">
        <v>1</v>
      </c>
      <c r="AN1235">
        <v>0</v>
      </c>
      <c r="AO1235">
        <v>1</v>
      </c>
      <c r="AP1235">
        <v>0</v>
      </c>
      <c r="AQ1235">
        <v>0</v>
      </c>
      <c r="AR1235">
        <v>0</v>
      </c>
      <c r="AS1235" t="s">
        <v>6</v>
      </c>
      <c r="AT1235">
        <v>2.0000000000000001E-4</v>
      </c>
      <c r="AU1235" t="s">
        <v>6</v>
      </c>
      <c r="AV1235">
        <v>0</v>
      </c>
      <c r="AW1235">
        <v>2</v>
      </c>
      <c r="AX1235">
        <v>16690877</v>
      </c>
      <c r="AY1235">
        <v>1</v>
      </c>
      <c r="AZ1235">
        <v>0</v>
      </c>
      <c r="BA1235">
        <v>1187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CX1235">
        <f>Y1235*Source!I549</f>
        <v>2.0000000000000002E-5</v>
      </c>
      <c r="CY1235">
        <f t="shared" si="138"/>
        <v>120853.5</v>
      </c>
      <c r="CZ1235">
        <f t="shared" si="139"/>
        <v>16950</v>
      </c>
      <c r="DA1235">
        <f t="shared" si="140"/>
        <v>7.13</v>
      </c>
      <c r="DB1235">
        <v>0</v>
      </c>
    </row>
    <row r="1236" spans="1:106" x14ac:dyDescent="0.2">
      <c r="A1236">
        <f>ROW(Source!A549)</f>
        <v>549</v>
      </c>
      <c r="B1236">
        <v>16688586</v>
      </c>
      <c r="C1236">
        <v>16690862</v>
      </c>
      <c r="D1236">
        <v>15211333</v>
      </c>
      <c r="E1236">
        <v>1</v>
      </c>
      <c r="F1236">
        <v>1</v>
      </c>
      <c r="G1236">
        <v>1</v>
      </c>
      <c r="H1236">
        <v>3</v>
      </c>
      <c r="I1236" t="s">
        <v>1467</v>
      </c>
      <c r="J1236" t="s">
        <v>1468</v>
      </c>
      <c r="K1236" t="s">
        <v>1469</v>
      </c>
      <c r="L1236">
        <v>1354</v>
      </c>
      <c r="N1236">
        <v>1010</v>
      </c>
      <c r="O1236" t="s">
        <v>268</v>
      </c>
      <c r="P1236" t="s">
        <v>268</v>
      </c>
      <c r="Q1236">
        <v>1</v>
      </c>
      <c r="W1236">
        <v>0</v>
      </c>
      <c r="X1236">
        <v>-134837626</v>
      </c>
      <c r="Y1236">
        <v>10</v>
      </c>
      <c r="AA1236">
        <v>2570.37</v>
      </c>
      <c r="AB1236">
        <v>0</v>
      </c>
      <c r="AC1236">
        <v>0</v>
      </c>
      <c r="AD1236">
        <v>0</v>
      </c>
      <c r="AE1236">
        <v>360.5</v>
      </c>
      <c r="AF1236">
        <v>0</v>
      </c>
      <c r="AG1236">
        <v>0</v>
      </c>
      <c r="AH1236">
        <v>0</v>
      </c>
      <c r="AI1236">
        <v>7.13</v>
      </c>
      <c r="AJ1236">
        <v>1</v>
      </c>
      <c r="AK1236">
        <v>1</v>
      </c>
      <c r="AL1236">
        <v>1</v>
      </c>
      <c r="AN1236">
        <v>0</v>
      </c>
      <c r="AO1236">
        <v>1</v>
      </c>
      <c r="AP1236">
        <v>0</v>
      </c>
      <c r="AQ1236">
        <v>0</v>
      </c>
      <c r="AR1236">
        <v>0</v>
      </c>
      <c r="AS1236" t="s">
        <v>6</v>
      </c>
      <c r="AT1236">
        <v>10</v>
      </c>
      <c r="AU1236" t="s">
        <v>6</v>
      </c>
      <c r="AV1236">
        <v>0</v>
      </c>
      <c r="AW1236">
        <v>2</v>
      </c>
      <c r="AX1236">
        <v>16690878</v>
      </c>
      <c r="AY1236">
        <v>1</v>
      </c>
      <c r="AZ1236">
        <v>0</v>
      </c>
      <c r="BA1236">
        <v>1188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CX1236">
        <f>Y1236*Source!I549</f>
        <v>1</v>
      </c>
      <c r="CY1236">
        <f t="shared" si="138"/>
        <v>2570.37</v>
      </c>
      <c r="CZ1236">
        <f t="shared" si="139"/>
        <v>360.5</v>
      </c>
      <c r="DA1236">
        <f t="shared" si="140"/>
        <v>7.13</v>
      </c>
      <c r="DB1236">
        <v>0</v>
      </c>
    </row>
    <row r="1237" spans="1:106" x14ac:dyDescent="0.2">
      <c r="A1237">
        <f>ROW(Source!A549)</f>
        <v>549</v>
      </c>
      <c r="B1237">
        <v>16688586</v>
      </c>
      <c r="C1237">
        <v>16690862</v>
      </c>
      <c r="D1237">
        <v>15211695</v>
      </c>
      <c r="E1237">
        <v>1</v>
      </c>
      <c r="F1237">
        <v>1</v>
      </c>
      <c r="G1237">
        <v>1</v>
      </c>
      <c r="H1237">
        <v>3</v>
      </c>
      <c r="I1237" t="s">
        <v>830</v>
      </c>
      <c r="J1237" t="s">
        <v>832</v>
      </c>
      <c r="K1237" t="s">
        <v>831</v>
      </c>
      <c r="L1237">
        <v>1035</v>
      </c>
      <c r="N1237">
        <v>1013</v>
      </c>
      <c r="O1237" t="s">
        <v>168</v>
      </c>
      <c r="P1237" t="s">
        <v>168</v>
      </c>
      <c r="Q1237">
        <v>1</v>
      </c>
      <c r="W1237">
        <v>0</v>
      </c>
      <c r="X1237">
        <v>763202269</v>
      </c>
      <c r="Y1237">
        <v>10</v>
      </c>
      <c r="AA1237">
        <v>2267.34</v>
      </c>
      <c r="AB1237">
        <v>0</v>
      </c>
      <c r="AC1237">
        <v>0</v>
      </c>
      <c r="AD1237">
        <v>0</v>
      </c>
      <c r="AE1237">
        <v>318</v>
      </c>
      <c r="AF1237">
        <v>0</v>
      </c>
      <c r="AG1237">
        <v>0</v>
      </c>
      <c r="AH1237">
        <v>0</v>
      </c>
      <c r="AI1237">
        <v>7.13</v>
      </c>
      <c r="AJ1237">
        <v>1</v>
      </c>
      <c r="AK1237">
        <v>1</v>
      </c>
      <c r="AL1237">
        <v>1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 t="s">
        <v>6</v>
      </c>
      <c r="AT1237">
        <v>10</v>
      </c>
      <c r="AU1237" t="s">
        <v>6</v>
      </c>
      <c r="AV1237">
        <v>0</v>
      </c>
      <c r="AW1237">
        <v>1</v>
      </c>
      <c r="AX1237">
        <v>-1</v>
      </c>
      <c r="AY1237">
        <v>0</v>
      </c>
      <c r="AZ1237">
        <v>0</v>
      </c>
      <c r="BA1237" t="s">
        <v>6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CX1237">
        <f>Y1237*Source!I549</f>
        <v>1</v>
      </c>
      <c r="CY1237">
        <f t="shared" si="138"/>
        <v>2267.34</v>
      </c>
      <c r="CZ1237">
        <f t="shared" si="139"/>
        <v>318</v>
      </c>
      <c r="DA1237">
        <f t="shared" si="140"/>
        <v>7.13</v>
      </c>
      <c r="DB1237">
        <v>0</v>
      </c>
    </row>
    <row r="1238" spans="1:106" x14ac:dyDescent="0.2">
      <c r="A1238">
        <f>ROW(Source!A549)</f>
        <v>549</v>
      </c>
      <c r="B1238">
        <v>16688586</v>
      </c>
      <c r="C1238">
        <v>16690862</v>
      </c>
      <c r="D1238">
        <v>15211997</v>
      </c>
      <c r="E1238">
        <v>1</v>
      </c>
      <c r="F1238">
        <v>1</v>
      </c>
      <c r="G1238">
        <v>1</v>
      </c>
      <c r="H1238">
        <v>3</v>
      </c>
      <c r="I1238" t="s">
        <v>1470</v>
      </c>
      <c r="J1238" t="s">
        <v>1471</v>
      </c>
      <c r="K1238" t="s">
        <v>1472</v>
      </c>
      <c r="L1238">
        <v>1354</v>
      </c>
      <c r="N1238">
        <v>1010</v>
      </c>
      <c r="O1238" t="s">
        <v>268</v>
      </c>
      <c r="P1238" t="s">
        <v>268</v>
      </c>
      <c r="Q1238">
        <v>1</v>
      </c>
      <c r="W1238">
        <v>0</v>
      </c>
      <c r="X1238">
        <v>1814100721</v>
      </c>
      <c r="Y1238">
        <v>10</v>
      </c>
      <c r="AA1238">
        <v>417.11</v>
      </c>
      <c r="AB1238">
        <v>0</v>
      </c>
      <c r="AC1238">
        <v>0</v>
      </c>
      <c r="AD1238">
        <v>0</v>
      </c>
      <c r="AE1238">
        <v>58.5</v>
      </c>
      <c r="AF1238">
        <v>0</v>
      </c>
      <c r="AG1238">
        <v>0</v>
      </c>
      <c r="AH1238">
        <v>0</v>
      </c>
      <c r="AI1238">
        <v>7.13</v>
      </c>
      <c r="AJ1238">
        <v>1</v>
      </c>
      <c r="AK1238">
        <v>1</v>
      </c>
      <c r="AL1238">
        <v>1</v>
      </c>
      <c r="AN1238">
        <v>0</v>
      </c>
      <c r="AO1238">
        <v>1</v>
      </c>
      <c r="AP1238">
        <v>0</v>
      </c>
      <c r="AQ1238">
        <v>0</v>
      </c>
      <c r="AR1238">
        <v>0</v>
      </c>
      <c r="AS1238" t="s">
        <v>6</v>
      </c>
      <c r="AT1238">
        <v>10</v>
      </c>
      <c r="AU1238" t="s">
        <v>6</v>
      </c>
      <c r="AV1238">
        <v>0</v>
      </c>
      <c r="AW1238">
        <v>2</v>
      </c>
      <c r="AX1238">
        <v>16690879</v>
      </c>
      <c r="AY1238">
        <v>1</v>
      </c>
      <c r="AZ1238">
        <v>0</v>
      </c>
      <c r="BA1238">
        <v>1189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CX1238">
        <f>Y1238*Source!I549</f>
        <v>1</v>
      </c>
      <c r="CY1238">
        <f t="shared" si="138"/>
        <v>417.11</v>
      </c>
      <c r="CZ1238">
        <f t="shared" si="139"/>
        <v>58.5</v>
      </c>
      <c r="DA1238">
        <f t="shared" si="140"/>
        <v>7.13</v>
      </c>
      <c r="DB1238">
        <v>0</v>
      </c>
    </row>
    <row r="1239" spans="1:106" x14ac:dyDescent="0.2">
      <c r="A1239">
        <f>ROW(Source!A558)</f>
        <v>558</v>
      </c>
      <c r="B1239">
        <v>16688585</v>
      </c>
      <c r="C1239">
        <v>16690888</v>
      </c>
      <c r="D1239">
        <v>15430767</v>
      </c>
      <c r="E1239">
        <v>1</v>
      </c>
      <c r="F1239">
        <v>1</v>
      </c>
      <c r="G1239">
        <v>1</v>
      </c>
      <c r="H1239">
        <v>1</v>
      </c>
      <c r="I1239" t="s">
        <v>1111</v>
      </c>
      <c r="J1239" t="s">
        <v>6</v>
      </c>
      <c r="K1239" t="s">
        <v>1112</v>
      </c>
      <c r="L1239">
        <v>1191</v>
      </c>
      <c r="N1239">
        <v>1013</v>
      </c>
      <c r="O1239" t="s">
        <v>1090</v>
      </c>
      <c r="P1239" t="s">
        <v>1090</v>
      </c>
      <c r="Q1239">
        <v>1</v>
      </c>
      <c r="W1239">
        <v>0</v>
      </c>
      <c r="X1239">
        <v>-400197608</v>
      </c>
      <c r="Y1239">
        <v>8.1074999999999999</v>
      </c>
      <c r="AA1239">
        <v>0</v>
      </c>
      <c r="AB1239">
        <v>0</v>
      </c>
      <c r="AC1239">
        <v>0</v>
      </c>
      <c r="AD1239">
        <v>8.5299999999999994</v>
      </c>
      <c r="AE1239">
        <v>0</v>
      </c>
      <c r="AF1239">
        <v>0</v>
      </c>
      <c r="AG1239">
        <v>0</v>
      </c>
      <c r="AH1239">
        <v>8.5299999999999994</v>
      </c>
      <c r="AI1239">
        <v>1</v>
      </c>
      <c r="AJ1239">
        <v>1</v>
      </c>
      <c r="AK1239">
        <v>1</v>
      </c>
      <c r="AL1239">
        <v>1</v>
      </c>
      <c r="AN1239">
        <v>0</v>
      </c>
      <c r="AO1239">
        <v>1</v>
      </c>
      <c r="AP1239">
        <v>1</v>
      </c>
      <c r="AQ1239">
        <v>0</v>
      </c>
      <c r="AR1239">
        <v>0</v>
      </c>
      <c r="AS1239" t="s">
        <v>6</v>
      </c>
      <c r="AT1239">
        <v>7.05</v>
      </c>
      <c r="AU1239" t="s">
        <v>97</v>
      </c>
      <c r="AV1239">
        <v>1</v>
      </c>
      <c r="AW1239">
        <v>2</v>
      </c>
      <c r="AX1239">
        <v>16690897</v>
      </c>
      <c r="AY1239">
        <v>1</v>
      </c>
      <c r="AZ1239">
        <v>0</v>
      </c>
      <c r="BA1239">
        <v>1191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CX1239">
        <f>Y1239*Source!I558</f>
        <v>16.215</v>
      </c>
      <c r="CY1239">
        <f>AD1239</f>
        <v>8.5299999999999994</v>
      </c>
      <c r="CZ1239">
        <f>AH1239</f>
        <v>8.5299999999999994</v>
      </c>
      <c r="DA1239">
        <f>AL1239</f>
        <v>1</v>
      </c>
      <c r="DB1239">
        <v>0</v>
      </c>
    </row>
    <row r="1240" spans="1:106" x14ac:dyDescent="0.2">
      <c r="A1240">
        <f>ROW(Source!A558)</f>
        <v>558</v>
      </c>
      <c r="B1240">
        <v>16688585</v>
      </c>
      <c r="C1240">
        <v>16690888</v>
      </c>
      <c r="D1240">
        <v>15430395</v>
      </c>
      <c r="E1240">
        <v>1</v>
      </c>
      <c r="F1240">
        <v>1</v>
      </c>
      <c r="G1240">
        <v>1</v>
      </c>
      <c r="H1240">
        <v>1</v>
      </c>
      <c r="I1240" t="s">
        <v>1091</v>
      </c>
      <c r="J1240" t="s">
        <v>6</v>
      </c>
      <c r="K1240" t="s">
        <v>1092</v>
      </c>
      <c r="L1240">
        <v>1191</v>
      </c>
      <c r="N1240">
        <v>1013</v>
      </c>
      <c r="O1240" t="s">
        <v>1090</v>
      </c>
      <c r="P1240" t="s">
        <v>1090</v>
      </c>
      <c r="Q1240">
        <v>1</v>
      </c>
      <c r="W1240">
        <v>0</v>
      </c>
      <c r="X1240">
        <v>-1417349443</v>
      </c>
      <c r="Y1240">
        <v>0.01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1</v>
      </c>
      <c r="AJ1240">
        <v>1</v>
      </c>
      <c r="AK1240">
        <v>1</v>
      </c>
      <c r="AL1240">
        <v>1</v>
      </c>
      <c r="AN1240">
        <v>0</v>
      </c>
      <c r="AO1240">
        <v>1</v>
      </c>
      <c r="AP1240">
        <v>0</v>
      </c>
      <c r="AQ1240">
        <v>0</v>
      </c>
      <c r="AR1240">
        <v>0</v>
      </c>
      <c r="AS1240" t="s">
        <v>6</v>
      </c>
      <c r="AT1240">
        <v>0.01</v>
      </c>
      <c r="AU1240" t="s">
        <v>6</v>
      </c>
      <c r="AV1240">
        <v>2</v>
      </c>
      <c r="AW1240">
        <v>2</v>
      </c>
      <c r="AX1240">
        <v>16690898</v>
      </c>
      <c r="AY1240">
        <v>1</v>
      </c>
      <c r="AZ1240">
        <v>2048</v>
      </c>
      <c r="BA1240">
        <v>1192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CX1240">
        <f>Y1240*Source!I558</f>
        <v>0.02</v>
      </c>
      <c r="CY1240">
        <f>AD1240</f>
        <v>0</v>
      </c>
      <c r="CZ1240">
        <f>AH1240</f>
        <v>0</v>
      </c>
      <c r="DA1240">
        <f>AL1240</f>
        <v>1</v>
      </c>
      <c r="DB1240">
        <v>0</v>
      </c>
    </row>
    <row r="1241" spans="1:106" x14ac:dyDescent="0.2">
      <c r="A1241">
        <f>ROW(Source!A558)</f>
        <v>558</v>
      </c>
      <c r="B1241">
        <v>16688585</v>
      </c>
      <c r="C1241">
        <v>16690888</v>
      </c>
      <c r="D1241">
        <v>15249073</v>
      </c>
      <c r="E1241">
        <v>1</v>
      </c>
      <c r="F1241">
        <v>1</v>
      </c>
      <c r="G1241">
        <v>1</v>
      </c>
      <c r="H1241">
        <v>2</v>
      </c>
      <c r="I1241" t="s">
        <v>1099</v>
      </c>
      <c r="J1241" t="s">
        <v>1100</v>
      </c>
      <c r="K1241" t="s">
        <v>1101</v>
      </c>
      <c r="L1241">
        <v>1368</v>
      </c>
      <c r="N1241">
        <v>1011</v>
      </c>
      <c r="O1241" t="s">
        <v>1096</v>
      </c>
      <c r="P1241" t="s">
        <v>1096</v>
      </c>
      <c r="Q1241">
        <v>1</v>
      </c>
      <c r="W1241">
        <v>0</v>
      </c>
      <c r="X1241">
        <v>1372534845</v>
      </c>
      <c r="Y1241">
        <v>1.2500000000000001E-2</v>
      </c>
      <c r="AA1241">
        <v>0</v>
      </c>
      <c r="AB1241">
        <v>65.709999999999994</v>
      </c>
      <c r="AC1241">
        <v>11.6</v>
      </c>
      <c r="AD1241">
        <v>0</v>
      </c>
      <c r="AE1241">
        <v>0</v>
      </c>
      <c r="AF1241">
        <v>65.709999999999994</v>
      </c>
      <c r="AG1241">
        <v>11.6</v>
      </c>
      <c r="AH1241">
        <v>0</v>
      </c>
      <c r="AI1241">
        <v>1</v>
      </c>
      <c r="AJ1241">
        <v>1</v>
      </c>
      <c r="AK1241">
        <v>1</v>
      </c>
      <c r="AL1241">
        <v>1</v>
      </c>
      <c r="AN1241">
        <v>0</v>
      </c>
      <c r="AO1241">
        <v>1</v>
      </c>
      <c r="AP1241">
        <v>1</v>
      </c>
      <c r="AQ1241">
        <v>0</v>
      </c>
      <c r="AR1241">
        <v>0</v>
      </c>
      <c r="AS1241" t="s">
        <v>6</v>
      </c>
      <c r="AT1241">
        <v>0.01</v>
      </c>
      <c r="AU1241" t="s">
        <v>96</v>
      </c>
      <c r="AV1241">
        <v>0</v>
      </c>
      <c r="AW1241">
        <v>2</v>
      </c>
      <c r="AX1241">
        <v>16690899</v>
      </c>
      <c r="AY1241">
        <v>1</v>
      </c>
      <c r="AZ1241">
        <v>0</v>
      </c>
      <c r="BA1241">
        <v>1193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CX1241">
        <f>Y1241*Source!I558</f>
        <v>2.5000000000000001E-2</v>
      </c>
      <c r="CY1241">
        <f>AB1241</f>
        <v>65.709999999999994</v>
      </c>
      <c r="CZ1241">
        <f>AF1241</f>
        <v>65.709999999999994</v>
      </c>
      <c r="DA1241">
        <f>AJ1241</f>
        <v>1</v>
      </c>
      <c r="DB1241">
        <v>0</v>
      </c>
    </row>
    <row r="1242" spans="1:106" x14ac:dyDescent="0.2">
      <c r="A1242">
        <f>ROW(Source!A558)</f>
        <v>558</v>
      </c>
      <c r="B1242">
        <v>16688585</v>
      </c>
      <c r="C1242">
        <v>16690888</v>
      </c>
      <c r="D1242">
        <v>15167964</v>
      </c>
      <c r="E1242">
        <v>1</v>
      </c>
      <c r="F1242">
        <v>1</v>
      </c>
      <c r="G1242">
        <v>1</v>
      </c>
      <c r="H1242">
        <v>3</v>
      </c>
      <c r="I1242" t="s">
        <v>1473</v>
      </c>
      <c r="J1242" t="s">
        <v>1474</v>
      </c>
      <c r="K1242" t="s">
        <v>1475</v>
      </c>
      <c r="L1242">
        <v>1346</v>
      </c>
      <c r="N1242">
        <v>1009</v>
      </c>
      <c r="O1242" t="s">
        <v>90</v>
      </c>
      <c r="P1242" t="s">
        <v>90</v>
      </c>
      <c r="Q1242">
        <v>1</v>
      </c>
      <c r="W1242">
        <v>0</v>
      </c>
      <c r="X1242">
        <v>382130935</v>
      </c>
      <c r="Y1242">
        <v>4.2000000000000002E-4</v>
      </c>
      <c r="AA1242">
        <v>9.0399999999999991</v>
      </c>
      <c r="AB1242">
        <v>0</v>
      </c>
      <c r="AC1242">
        <v>0</v>
      </c>
      <c r="AD1242">
        <v>0</v>
      </c>
      <c r="AE1242">
        <v>9.0399999999999991</v>
      </c>
      <c r="AF1242">
        <v>0</v>
      </c>
      <c r="AG1242">
        <v>0</v>
      </c>
      <c r="AH1242">
        <v>0</v>
      </c>
      <c r="AI1242">
        <v>1</v>
      </c>
      <c r="AJ1242">
        <v>1</v>
      </c>
      <c r="AK1242">
        <v>1</v>
      </c>
      <c r="AL1242">
        <v>1</v>
      </c>
      <c r="AN1242">
        <v>0</v>
      </c>
      <c r="AO1242">
        <v>1</v>
      </c>
      <c r="AP1242">
        <v>0</v>
      </c>
      <c r="AQ1242">
        <v>0</v>
      </c>
      <c r="AR1242">
        <v>0</v>
      </c>
      <c r="AS1242" t="s">
        <v>6</v>
      </c>
      <c r="AT1242">
        <v>4.2000000000000002E-4</v>
      </c>
      <c r="AU1242" t="s">
        <v>6</v>
      </c>
      <c r="AV1242">
        <v>0</v>
      </c>
      <c r="AW1242">
        <v>2</v>
      </c>
      <c r="AX1242">
        <v>16690900</v>
      </c>
      <c r="AY1242">
        <v>1</v>
      </c>
      <c r="AZ1242">
        <v>0</v>
      </c>
      <c r="BA1242">
        <v>1194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CX1242">
        <f>Y1242*Source!I558</f>
        <v>8.4000000000000003E-4</v>
      </c>
      <c r="CY1242">
        <f>AA1242</f>
        <v>9.0399999999999991</v>
      </c>
      <c r="CZ1242">
        <f>AE1242</f>
        <v>9.0399999999999991</v>
      </c>
      <c r="DA1242">
        <f>AI1242</f>
        <v>1</v>
      </c>
      <c r="DB1242">
        <v>0</v>
      </c>
    </row>
    <row r="1243" spans="1:106" x14ac:dyDescent="0.2">
      <c r="A1243">
        <f>ROW(Source!A558)</f>
        <v>558</v>
      </c>
      <c r="B1243">
        <v>16688585</v>
      </c>
      <c r="C1243">
        <v>16690888</v>
      </c>
      <c r="D1243">
        <v>15172117</v>
      </c>
      <c r="E1243">
        <v>1</v>
      </c>
      <c r="F1243">
        <v>1</v>
      </c>
      <c r="G1243">
        <v>1</v>
      </c>
      <c r="H1243">
        <v>3</v>
      </c>
      <c r="I1243" t="s">
        <v>1476</v>
      </c>
      <c r="J1243" t="s">
        <v>1477</v>
      </c>
      <c r="K1243" t="s">
        <v>1478</v>
      </c>
      <c r="L1243">
        <v>1348</v>
      </c>
      <c r="N1243">
        <v>1009</v>
      </c>
      <c r="O1243" t="s">
        <v>86</v>
      </c>
      <c r="P1243" t="s">
        <v>86</v>
      </c>
      <c r="Q1243">
        <v>1000</v>
      </c>
      <c r="W1243">
        <v>0</v>
      </c>
      <c r="X1243">
        <v>1529337430</v>
      </c>
      <c r="Y1243">
        <v>1.1999999999999999E-3</v>
      </c>
      <c r="AA1243">
        <v>1836</v>
      </c>
      <c r="AB1243">
        <v>0</v>
      </c>
      <c r="AC1243">
        <v>0</v>
      </c>
      <c r="AD1243">
        <v>0</v>
      </c>
      <c r="AE1243">
        <v>1836</v>
      </c>
      <c r="AF1243">
        <v>0</v>
      </c>
      <c r="AG1243">
        <v>0</v>
      </c>
      <c r="AH1243">
        <v>0</v>
      </c>
      <c r="AI1243">
        <v>1</v>
      </c>
      <c r="AJ1243">
        <v>1</v>
      </c>
      <c r="AK1243">
        <v>1</v>
      </c>
      <c r="AL1243">
        <v>1</v>
      </c>
      <c r="AN1243">
        <v>0</v>
      </c>
      <c r="AO1243">
        <v>1</v>
      </c>
      <c r="AP1243">
        <v>0</v>
      </c>
      <c r="AQ1243">
        <v>0</v>
      </c>
      <c r="AR1243">
        <v>0</v>
      </c>
      <c r="AS1243" t="s">
        <v>6</v>
      </c>
      <c r="AT1243">
        <v>1.1999999999999999E-3</v>
      </c>
      <c r="AU1243" t="s">
        <v>6</v>
      </c>
      <c r="AV1243">
        <v>0</v>
      </c>
      <c r="AW1243">
        <v>2</v>
      </c>
      <c r="AX1243">
        <v>16690901</v>
      </c>
      <c r="AY1243">
        <v>1</v>
      </c>
      <c r="AZ1243">
        <v>0</v>
      </c>
      <c r="BA1243">
        <v>1195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CX1243">
        <f>Y1243*Source!I558</f>
        <v>2.3999999999999998E-3</v>
      </c>
      <c r="CY1243">
        <f>AA1243</f>
        <v>1836</v>
      </c>
      <c r="CZ1243">
        <f>AE1243</f>
        <v>1836</v>
      </c>
      <c r="DA1243">
        <f>AI1243</f>
        <v>1</v>
      </c>
      <c r="DB1243">
        <v>0</v>
      </c>
    </row>
    <row r="1244" spans="1:106" x14ac:dyDescent="0.2">
      <c r="A1244">
        <f>ROW(Source!A558)</f>
        <v>558</v>
      </c>
      <c r="B1244">
        <v>16688585</v>
      </c>
      <c r="C1244">
        <v>16690888</v>
      </c>
      <c r="D1244">
        <v>15232306</v>
      </c>
      <c r="E1244">
        <v>1</v>
      </c>
      <c r="F1244">
        <v>1</v>
      </c>
      <c r="G1244">
        <v>1</v>
      </c>
      <c r="H1244">
        <v>3</v>
      </c>
      <c r="I1244" t="s">
        <v>1479</v>
      </c>
      <c r="J1244" t="s">
        <v>1480</v>
      </c>
      <c r="K1244" t="s">
        <v>1481</v>
      </c>
      <c r="L1244">
        <v>1354</v>
      </c>
      <c r="N1244">
        <v>1010</v>
      </c>
      <c r="O1244" t="s">
        <v>268</v>
      </c>
      <c r="P1244" t="s">
        <v>268</v>
      </c>
      <c r="Q1244">
        <v>1</v>
      </c>
      <c r="W1244">
        <v>0</v>
      </c>
      <c r="X1244">
        <v>-1005374742</v>
      </c>
      <c r="Y1244">
        <v>1</v>
      </c>
      <c r="AA1244">
        <v>33.6</v>
      </c>
      <c r="AB1244">
        <v>0</v>
      </c>
      <c r="AC1244">
        <v>0</v>
      </c>
      <c r="AD1244">
        <v>0</v>
      </c>
      <c r="AE1244">
        <v>33.6</v>
      </c>
      <c r="AF1244">
        <v>0</v>
      </c>
      <c r="AG1244">
        <v>0</v>
      </c>
      <c r="AH1244">
        <v>0</v>
      </c>
      <c r="AI1244">
        <v>1</v>
      </c>
      <c r="AJ1244">
        <v>1</v>
      </c>
      <c r="AK1244">
        <v>1</v>
      </c>
      <c r="AL1244">
        <v>1</v>
      </c>
      <c r="AN1244">
        <v>0</v>
      </c>
      <c r="AO1244">
        <v>1</v>
      </c>
      <c r="AP1244">
        <v>0</v>
      </c>
      <c r="AQ1244">
        <v>0</v>
      </c>
      <c r="AR1244">
        <v>0</v>
      </c>
      <c r="AS1244" t="s">
        <v>6</v>
      </c>
      <c r="AT1244">
        <v>1</v>
      </c>
      <c r="AU1244" t="s">
        <v>6</v>
      </c>
      <c r="AV1244">
        <v>0</v>
      </c>
      <c r="AW1244">
        <v>2</v>
      </c>
      <c r="AX1244">
        <v>16690902</v>
      </c>
      <c r="AY1244">
        <v>1</v>
      </c>
      <c r="AZ1244">
        <v>0</v>
      </c>
      <c r="BA1244">
        <v>1196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CX1244">
        <f>Y1244*Source!I558</f>
        <v>2</v>
      </c>
      <c r="CY1244">
        <f>AA1244</f>
        <v>33.6</v>
      </c>
      <c r="CZ1244">
        <f>AE1244</f>
        <v>33.6</v>
      </c>
      <c r="DA1244">
        <f>AI1244</f>
        <v>1</v>
      </c>
      <c r="DB1244">
        <v>0</v>
      </c>
    </row>
    <row r="1245" spans="1:106" x14ac:dyDescent="0.2">
      <c r="A1245">
        <f>ROW(Source!A558)</f>
        <v>558</v>
      </c>
      <c r="B1245">
        <v>16688585</v>
      </c>
      <c r="C1245">
        <v>16690888</v>
      </c>
      <c r="D1245">
        <v>15232445</v>
      </c>
      <c r="E1245">
        <v>1</v>
      </c>
      <c r="F1245">
        <v>1</v>
      </c>
      <c r="G1245">
        <v>1</v>
      </c>
      <c r="H1245">
        <v>3</v>
      </c>
      <c r="I1245" t="s">
        <v>1482</v>
      </c>
      <c r="J1245" t="s">
        <v>1483</v>
      </c>
      <c r="K1245" t="s">
        <v>1484</v>
      </c>
      <c r="L1245">
        <v>1354</v>
      </c>
      <c r="N1245">
        <v>1010</v>
      </c>
      <c r="O1245" t="s">
        <v>268</v>
      </c>
      <c r="P1245" t="s">
        <v>268</v>
      </c>
      <c r="Q1245">
        <v>1</v>
      </c>
      <c r="W1245">
        <v>0</v>
      </c>
      <c r="X1245">
        <v>-2073882562</v>
      </c>
      <c r="Y1245">
        <v>1</v>
      </c>
      <c r="AA1245">
        <v>10</v>
      </c>
      <c r="AB1245">
        <v>0</v>
      </c>
      <c r="AC1245">
        <v>0</v>
      </c>
      <c r="AD1245">
        <v>0</v>
      </c>
      <c r="AE1245">
        <v>10</v>
      </c>
      <c r="AF1245">
        <v>0</v>
      </c>
      <c r="AG1245">
        <v>0</v>
      </c>
      <c r="AH1245">
        <v>0</v>
      </c>
      <c r="AI1245">
        <v>1</v>
      </c>
      <c r="AJ1245">
        <v>1</v>
      </c>
      <c r="AK1245">
        <v>1</v>
      </c>
      <c r="AL1245">
        <v>1</v>
      </c>
      <c r="AN1245">
        <v>0</v>
      </c>
      <c r="AO1245">
        <v>1</v>
      </c>
      <c r="AP1245">
        <v>0</v>
      </c>
      <c r="AQ1245">
        <v>0</v>
      </c>
      <c r="AR1245">
        <v>0</v>
      </c>
      <c r="AS1245" t="s">
        <v>6</v>
      </c>
      <c r="AT1245">
        <v>1</v>
      </c>
      <c r="AU1245" t="s">
        <v>6</v>
      </c>
      <c r="AV1245">
        <v>0</v>
      </c>
      <c r="AW1245">
        <v>2</v>
      </c>
      <c r="AX1245">
        <v>16690903</v>
      </c>
      <c r="AY1245">
        <v>1</v>
      </c>
      <c r="AZ1245">
        <v>0</v>
      </c>
      <c r="BA1245">
        <v>1197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CX1245">
        <f>Y1245*Source!I558</f>
        <v>2</v>
      </c>
      <c r="CY1245">
        <f>AA1245</f>
        <v>10</v>
      </c>
      <c r="CZ1245">
        <f>AE1245</f>
        <v>10</v>
      </c>
      <c r="DA1245">
        <f>AI1245</f>
        <v>1</v>
      </c>
      <c r="DB1245">
        <v>0</v>
      </c>
    </row>
    <row r="1246" spans="1:106" x14ac:dyDescent="0.2">
      <c r="A1246">
        <f>ROW(Source!A558)</f>
        <v>558</v>
      </c>
      <c r="B1246">
        <v>16688585</v>
      </c>
      <c r="C1246">
        <v>16690888</v>
      </c>
      <c r="D1246">
        <v>15232695</v>
      </c>
      <c r="E1246">
        <v>1</v>
      </c>
      <c r="F1246">
        <v>1</v>
      </c>
      <c r="G1246">
        <v>1</v>
      </c>
      <c r="H1246">
        <v>3</v>
      </c>
      <c r="I1246" t="s">
        <v>1485</v>
      </c>
      <c r="J1246" t="s">
        <v>1486</v>
      </c>
      <c r="K1246" t="s">
        <v>1487</v>
      </c>
      <c r="L1246">
        <v>1354</v>
      </c>
      <c r="N1246">
        <v>1010</v>
      </c>
      <c r="O1246" t="s">
        <v>268</v>
      </c>
      <c r="P1246" t="s">
        <v>268</v>
      </c>
      <c r="Q1246">
        <v>1</v>
      </c>
      <c r="W1246">
        <v>0</v>
      </c>
      <c r="X1246">
        <v>-201822490</v>
      </c>
      <c r="Y1246">
        <v>1</v>
      </c>
      <c r="AA1246">
        <v>24.3</v>
      </c>
      <c r="AB1246">
        <v>0</v>
      </c>
      <c r="AC1246">
        <v>0</v>
      </c>
      <c r="AD1246">
        <v>0</v>
      </c>
      <c r="AE1246">
        <v>24.3</v>
      </c>
      <c r="AF1246">
        <v>0</v>
      </c>
      <c r="AG1246">
        <v>0</v>
      </c>
      <c r="AH1246">
        <v>0</v>
      </c>
      <c r="AI1246">
        <v>1</v>
      </c>
      <c r="AJ1246">
        <v>1</v>
      </c>
      <c r="AK1246">
        <v>1</v>
      </c>
      <c r="AL1246">
        <v>1</v>
      </c>
      <c r="AN1246">
        <v>0</v>
      </c>
      <c r="AO1246">
        <v>1</v>
      </c>
      <c r="AP1246">
        <v>0</v>
      </c>
      <c r="AQ1246">
        <v>0</v>
      </c>
      <c r="AR1246">
        <v>0</v>
      </c>
      <c r="AS1246" t="s">
        <v>6</v>
      </c>
      <c r="AT1246">
        <v>1</v>
      </c>
      <c r="AU1246" t="s">
        <v>6</v>
      </c>
      <c r="AV1246">
        <v>0</v>
      </c>
      <c r="AW1246">
        <v>2</v>
      </c>
      <c r="AX1246">
        <v>16690904</v>
      </c>
      <c r="AY1246">
        <v>1</v>
      </c>
      <c r="AZ1246">
        <v>0</v>
      </c>
      <c r="BA1246">
        <v>1198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CX1246">
        <f>Y1246*Source!I558</f>
        <v>2</v>
      </c>
      <c r="CY1246">
        <f>AA1246</f>
        <v>24.3</v>
      </c>
      <c r="CZ1246">
        <f>AE1246</f>
        <v>24.3</v>
      </c>
      <c r="DA1246">
        <f>AI1246</f>
        <v>1</v>
      </c>
      <c r="DB1246">
        <v>0</v>
      </c>
    </row>
    <row r="1247" spans="1:106" x14ac:dyDescent="0.2">
      <c r="A1247">
        <f>ROW(Source!A559)</f>
        <v>559</v>
      </c>
      <c r="B1247">
        <v>16688586</v>
      </c>
      <c r="C1247">
        <v>16690888</v>
      </c>
      <c r="D1247">
        <v>15430767</v>
      </c>
      <c r="E1247">
        <v>1</v>
      </c>
      <c r="F1247">
        <v>1</v>
      </c>
      <c r="G1247">
        <v>1</v>
      </c>
      <c r="H1247">
        <v>1</v>
      </c>
      <c r="I1247" t="s">
        <v>1111</v>
      </c>
      <c r="J1247" t="s">
        <v>6</v>
      </c>
      <c r="K1247" t="s">
        <v>1112</v>
      </c>
      <c r="L1247">
        <v>1191</v>
      </c>
      <c r="N1247">
        <v>1013</v>
      </c>
      <c r="O1247" t="s">
        <v>1090</v>
      </c>
      <c r="P1247" t="s">
        <v>1090</v>
      </c>
      <c r="Q1247">
        <v>1</v>
      </c>
      <c r="W1247">
        <v>0</v>
      </c>
      <c r="X1247">
        <v>-400197608</v>
      </c>
      <c r="Y1247">
        <v>8.1074999999999999</v>
      </c>
      <c r="AA1247">
        <v>0</v>
      </c>
      <c r="AB1247">
        <v>0</v>
      </c>
      <c r="AC1247">
        <v>0</v>
      </c>
      <c r="AD1247">
        <v>60.82</v>
      </c>
      <c r="AE1247">
        <v>0</v>
      </c>
      <c r="AF1247">
        <v>0</v>
      </c>
      <c r="AG1247">
        <v>0</v>
      </c>
      <c r="AH1247">
        <v>8.5299999999999994</v>
      </c>
      <c r="AI1247">
        <v>1</v>
      </c>
      <c r="AJ1247">
        <v>1</v>
      </c>
      <c r="AK1247">
        <v>1</v>
      </c>
      <c r="AL1247">
        <v>7.13</v>
      </c>
      <c r="AN1247">
        <v>0</v>
      </c>
      <c r="AO1247">
        <v>1</v>
      </c>
      <c r="AP1247">
        <v>1</v>
      </c>
      <c r="AQ1247">
        <v>0</v>
      </c>
      <c r="AR1247">
        <v>0</v>
      </c>
      <c r="AS1247" t="s">
        <v>6</v>
      </c>
      <c r="AT1247">
        <v>7.05</v>
      </c>
      <c r="AU1247" t="s">
        <v>97</v>
      </c>
      <c r="AV1247">
        <v>1</v>
      </c>
      <c r="AW1247">
        <v>2</v>
      </c>
      <c r="AX1247">
        <v>16690897</v>
      </c>
      <c r="AY1247">
        <v>1</v>
      </c>
      <c r="AZ1247">
        <v>0</v>
      </c>
      <c r="BA1247">
        <v>1199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CX1247">
        <f>Y1247*Source!I559</f>
        <v>16.215</v>
      </c>
      <c r="CY1247">
        <f>AD1247</f>
        <v>60.82</v>
      </c>
      <c r="CZ1247">
        <f>AH1247</f>
        <v>8.5299999999999994</v>
      </c>
      <c r="DA1247">
        <f>AL1247</f>
        <v>7.13</v>
      </c>
      <c r="DB1247">
        <v>0</v>
      </c>
    </row>
    <row r="1248" spans="1:106" x14ac:dyDescent="0.2">
      <c r="A1248">
        <f>ROW(Source!A559)</f>
        <v>559</v>
      </c>
      <c r="B1248">
        <v>16688586</v>
      </c>
      <c r="C1248">
        <v>16690888</v>
      </c>
      <c r="D1248">
        <v>15430395</v>
      </c>
      <c r="E1248">
        <v>1</v>
      </c>
      <c r="F1248">
        <v>1</v>
      </c>
      <c r="G1248">
        <v>1</v>
      </c>
      <c r="H1248">
        <v>1</v>
      </c>
      <c r="I1248" t="s">
        <v>1091</v>
      </c>
      <c r="J1248" t="s">
        <v>6</v>
      </c>
      <c r="K1248" t="s">
        <v>1092</v>
      </c>
      <c r="L1248">
        <v>1191</v>
      </c>
      <c r="N1248">
        <v>1013</v>
      </c>
      <c r="O1248" t="s">
        <v>1090</v>
      </c>
      <c r="P1248" t="s">
        <v>1090</v>
      </c>
      <c r="Q1248">
        <v>1</v>
      </c>
      <c r="W1248">
        <v>0</v>
      </c>
      <c r="X1248">
        <v>-1417349443</v>
      </c>
      <c r="Y1248">
        <v>0.01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1</v>
      </c>
      <c r="AJ1248">
        <v>1</v>
      </c>
      <c r="AK1248">
        <v>7.13</v>
      </c>
      <c r="AL1248">
        <v>1</v>
      </c>
      <c r="AN1248">
        <v>0</v>
      </c>
      <c r="AO1248">
        <v>1</v>
      </c>
      <c r="AP1248">
        <v>0</v>
      </c>
      <c r="AQ1248">
        <v>0</v>
      </c>
      <c r="AR1248">
        <v>0</v>
      </c>
      <c r="AS1248" t="s">
        <v>6</v>
      </c>
      <c r="AT1248">
        <v>0.01</v>
      </c>
      <c r="AU1248" t="s">
        <v>6</v>
      </c>
      <c r="AV1248">
        <v>2</v>
      </c>
      <c r="AW1248">
        <v>2</v>
      </c>
      <c r="AX1248">
        <v>16690898</v>
      </c>
      <c r="AY1248">
        <v>1</v>
      </c>
      <c r="AZ1248">
        <v>2048</v>
      </c>
      <c r="BA1248">
        <v>1200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CX1248">
        <f>Y1248*Source!I559</f>
        <v>0.02</v>
      </c>
      <c r="CY1248">
        <f>AD1248</f>
        <v>0</v>
      </c>
      <c r="CZ1248">
        <f>AH1248</f>
        <v>0</v>
      </c>
      <c r="DA1248">
        <f>AL1248</f>
        <v>1</v>
      </c>
      <c r="DB1248">
        <v>0</v>
      </c>
    </row>
    <row r="1249" spans="1:106" x14ac:dyDescent="0.2">
      <c r="A1249">
        <f>ROW(Source!A559)</f>
        <v>559</v>
      </c>
      <c r="B1249">
        <v>16688586</v>
      </c>
      <c r="C1249">
        <v>16690888</v>
      </c>
      <c r="D1249">
        <v>15249073</v>
      </c>
      <c r="E1249">
        <v>1</v>
      </c>
      <c r="F1249">
        <v>1</v>
      </c>
      <c r="G1249">
        <v>1</v>
      </c>
      <c r="H1249">
        <v>2</v>
      </c>
      <c r="I1249" t="s">
        <v>1099</v>
      </c>
      <c r="J1249" t="s">
        <v>1100</v>
      </c>
      <c r="K1249" t="s">
        <v>1101</v>
      </c>
      <c r="L1249">
        <v>1368</v>
      </c>
      <c r="N1249">
        <v>1011</v>
      </c>
      <c r="O1249" t="s">
        <v>1096</v>
      </c>
      <c r="P1249" t="s">
        <v>1096</v>
      </c>
      <c r="Q1249">
        <v>1</v>
      </c>
      <c r="W1249">
        <v>0</v>
      </c>
      <c r="X1249">
        <v>1372534845</v>
      </c>
      <c r="Y1249">
        <v>1.2500000000000001E-2</v>
      </c>
      <c r="AA1249">
        <v>0</v>
      </c>
      <c r="AB1249">
        <v>468.51</v>
      </c>
      <c r="AC1249">
        <v>11.6</v>
      </c>
      <c r="AD1249">
        <v>0</v>
      </c>
      <c r="AE1249">
        <v>0</v>
      </c>
      <c r="AF1249">
        <v>65.709999999999994</v>
      </c>
      <c r="AG1249">
        <v>11.6</v>
      </c>
      <c r="AH1249">
        <v>0</v>
      </c>
      <c r="AI1249">
        <v>1</v>
      </c>
      <c r="AJ1249">
        <v>7.13</v>
      </c>
      <c r="AK1249">
        <v>1</v>
      </c>
      <c r="AL1249">
        <v>1</v>
      </c>
      <c r="AN1249">
        <v>0</v>
      </c>
      <c r="AO1249">
        <v>1</v>
      </c>
      <c r="AP1249">
        <v>1</v>
      </c>
      <c r="AQ1249">
        <v>0</v>
      </c>
      <c r="AR1249">
        <v>0</v>
      </c>
      <c r="AS1249" t="s">
        <v>6</v>
      </c>
      <c r="AT1249">
        <v>0.01</v>
      </c>
      <c r="AU1249" t="s">
        <v>96</v>
      </c>
      <c r="AV1249">
        <v>0</v>
      </c>
      <c r="AW1249">
        <v>2</v>
      </c>
      <c r="AX1249">
        <v>16690899</v>
      </c>
      <c r="AY1249">
        <v>1</v>
      </c>
      <c r="AZ1249">
        <v>0</v>
      </c>
      <c r="BA1249">
        <v>1201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CX1249">
        <f>Y1249*Source!I559</f>
        <v>2.5000000000000001E-2</v>
      </c>
      <c r="CY1249">
        <f>AB1249</f>
        <v>468.51</v>
      </c>
      <c r="CZ1249">
        <f>AF1249</f>
        <v>65.709999999999994</v>
      </c>
      <c r="DA1249">
        <f>AJ1249</f>
        <v>7.13</v>
      </c>
      <c r="DB1249">
        <v>0</v>
      </c>
    </row>
    <row r="1250" spans="1:106" x14ac:dyDescent="0.2">
      <c r="A1250">
        <f>ROW(Source!A559)</f>
        <v>559</v>
      </c>
      <c r="B1250">
        <v>16688586</v>
      </c>
      <c r="C1250">
        <v>16690888</v>
      </c>
      <c r="D1250">
        <v>15167964</v>
      </c>
      <c r="E1250">
        <v>1</v>
      </c>
      <c r="F1250">
        <v>1</v>
      </c>
      <c r="G1250">
        <v>1</v>
      </c>
      <c r="H1250">
        <v>3</v>
      </c>
      <c r="I1250" t="s">
        <v>1473</v>
      </c>
      <c r="J1250" t="s">
        <v>1474</v>
      </c>
      <c r="K1250" t="s">
        <v>1475</v>
      </c>
      <c r="L1250">
        <v>1346</v>
      </c>
      <c r="N1250">
        <v>1009</v>
      </c>
      <c r="O1250" t="s">
        <v>90</v>
      </c>
      <c r="P1250" t="s">
        <v>90</v>
      </c>
      <c r="Q1250">
        <v>1</v>
      </c>
      <c r="W1250">
        <v>0</v>
      </c>
      <c r="X1250">
        <v>382130935</v>
      </c>
      <c r="Y1250">
        <v>4.2000000000000002E-4</v>
      </c>
      <c r="AA1250">
        <v>64.459999999999994</v>
      </c>
      <c r="AB1250">
        <v>0</v>
      </c>
      <c r="AC1250">
        <v>0</v>
      </c>
      <c r="AD1250">
        <v>0</v>
      </c>
      <c r="AE1250">
        <v>9.0399999999999991</v>
      </c>
      <c r="AF1250">
        <v>0</v>
      </c>
      <c r="AG1250">
        <v>0</v>
      </c>
      <c r="AH1250">
        <v>0</v>
      </c>
      <c r="AI1250">
        <v>7.13</v>
      </c>
      <c r="AJ1250">
        <v>1</v>
      </c>
      <c r="AK1250">
        <v>1</v>
      </c>
      <c r="AL1250">
        <v>1</v>
      </c>
      <c r="AN1250">
        <v>0</v>
      </c>
      <c r="AO1250">
        <v>1</v>
      </c>
      <c r="AP1250">
        <v>0</v>
      </c>
      <c r="AQ1250">
        <v>0</v>
      </c>
      <c r="AR1250">
        <v>0</v>
      </c>
      <c r="AS1250" t="s">
        <v>6</v>
      </c>
      <c r="AT1250">
        <v>4.2000000000000002E-4</v>
      </c>
      <c r="AU1250" t="s">
        <v>6</v>
      </c>
      <c r="AV1250">
        <v>0</v>
      </c>
      <c r="AW1250">
        <v>2</v>
      </c>
      <c r="AX1250">
        <v>16690900</v>
      </c>
      <c r="AY1250">
        <v>1</v>
      </c>
      <c r="AZ1250">
        <v>0</v>
      </c>
      <c r="BA1250">
        <v>1202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CX1250">
        <f>Y1250*Source!I559</f>
        <v>8.4000000000000003E-4</v>
      </c>
      <c r="CY1250">
        <f>AA1250</f>
        <v>64.459999999999994</v>
      </c>
      <c r="CZ1250">
        <f>AE1250</f>
        <v>9.0399999999999991</v>
      </c>
      <c r="DA1250">
        <f>AI1250</f>
        <v>7.13</v>
      </c>
      <c r="DB1250">
        <v>0</v>
      </c>
    </row>
    <row r="1251" spans="1:106" x14ac:dyDescent="0.2">
      <c r="A1251">
        <f>ROW(Source!A559)</f>
        <v>559</v>
      </c>
      <c r="B1251">
        <v>16688586</v>
      </c>
      <c r="C1251">
        <v>16690888</v>
      </c>
      <c r="D1251">
        <v>15172117</v>
      </c>
      <c r="E1251">
        <v>1</v>
      </c>
      <c r="F1251">
        <v>1</v>
      </c>
      <c r="G1251">
        <v>1</v>
      </c>
      <c r="H1251">
        <v>3</v>
      </c>
      <c r="I1251" t="s">
        <v>1476</v>
      </c>
      <c r="J1251" t="s">
        <v>1477</v>
      </c>
      <c r="K1251" t="s">
        <v>1478</v>
      </c>
      <c r="L1251">
        <v>1348</v>
      </c>
      <c r="N1251">
        <v>1009</v>
      </c>
      <c r="O1251" t="s">
        <v>86</v>
      </c>
      <c r="P1251" t="s">
        <v>86</v>
      </c>
      <c r="Q1251">
        <v>1000</v>
      </c>
      <c r="W1251">
        <v>0</v>
      </c>
      <c r="X1251">
        <v>1529337430</v>
      </c>
      <c r="Y1251">
        <v>1.1999999999999999E-3</v>
      </c>
      <c r="AA1251">
        <v>13090.68</v>
      </c>
      <c r="AB1251">
        <v>0</v>
      </c>
      <c r="AC1251">
        <v>0</v>
      </c>
      <c r="AD1251">
        <v>0</v>
      </c>
      <c r="AE1251">
        <v>1836</v>
      </c>
      <c r="AF1251">
        <v>0</v>
      </c>
      <c r="AG1251">
        <v>0</v>
      </c>
      <c r="AH1251">
        <v>0</v>
      </c>
      <c r="AI1251">
        <v>7.13</v>
      </c>
      <c r="AJ1251">
        <v>1</v>
      </c>
      <c r="AK1251">
        <v>1</v>
      </c>
      <c r="AL1251">
        <v>1</v>
      </c>
      <c r="AN1251">
        <v>0</v>
      </c>
      <c r="AO1251">
        <v>1</v>
      </c>
      <c r="AP1251">
        <v>0</v>
      </c>
      <c r="AQ1251">
        <v>0</v>
      </c>
      <c r="AR1251">
        <v>0</v>
      </c>
      <c r="AS1251" t="s">
        <v>6</v>
      </c>
      <c r="AT1251">
        <v>1.1999999999999999E-3</v>
      </c>
      <c r="AU1251" t="s">
        <v>6</v>
      </c>
      <c r="AV1251">
        <v>0</v>
      </c>
      <c r="AW1251">
        <v>2</v>
      </c>
      <c r="AX1251">
        <v>16690901</v>
      </c>
      <c r="AY1251">
        <v>1</v>
      </c>
      <c r="AZ1251">
        <v>0</v>
      </c>
      <c r="BA1251">
        <v>1203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CX1251">
        <f>Y1251*Source!I559</f>
        <v>2.3999999999999998E-3</v>
      </c>
      <c r="CY1251">
        <f>AA1251</f>
        <v>13090.68</v>
      </c>
      <c r="CZ1251">
        <f>AE1251</f>
        <v>1836</v>
      </c>
      <c r="DA1251">
        <f>AI1251</f>
        <v>7.13</v>
      </c>
      <c r="DB1251">
        <v>0</v>
      </c>
    </row>
    <row r="1252" spans="1:106" x14ac:dyDescent="0.2">
      <c r="A1252">
        <f>ROW(Source!A559)</f>
        <v>559</v>
      </c>
      <c r="B1252">
        <v>16688586</v>
      </c>
      <c r="C1252">
        <v>16690888</v>
      </c>
      <c r="D1252">
        <v>15232306</v>
      </c>
      <c r="E1252">
        <v>1</v>
      </c>
      <c r="F1252">
        <v>1</v>
      </c>
      <c r="G1252">
        <v>1</v>
      </c>
      <c r="H1252">
        <v>3</v>
      </c>
      <c r="I1252" t="s">
        <v>1479</v>
      </c>
      <c r="J1252" t="s">
        <v>1480</v>
      </c>
      <c r="K1252" t="s">
        <v>1481</v>
      </c>
      <c r="L1252">
        <v>1354</v>
      </c>
      <c r="N1252">
        <v>1010</v>
      </c>
      <c r="O1252" t="s">
        <v>268</v>
      </c>
      <c r="P1252" t="s">
        <v>268</v>
      </c>
      <c r="Q1252">
        <v>1</v>
      </c>
      <c r="W1252">
        <v>0</v>
      </c>
      <c r="X1252">
        <v>-1005374742</v>
      </c>
      <c r="Y1252">
        <v>1</v>
      </c>
      <c r="AA1252">
        <v>239.57</v>
      </c>
      <c r="AB1252">
        <v>0</v>
      </c>
      <c r="AC1252">
        <v>0</v>
      </c>
      <c r="AD1252">
        <v>0</v>
      </c>
      <c r="AE1252">
        <v>33.6</v>
      </c>
      <c r="AF1252">
        <v>0</v>
      </c>
      <c r="AG1252">
        <v>0</v>
      </c>
      <c r="AH1252">
        <v>0</v>
      </c>
      <c r="AI1252">
        <v>7.13</v>
      </c>
      <c r="AJ1252">
        <v>1</v>
      </c>
      <c r="AK1252">
        <v>1</v>
      </c>
      <c r="AL1252">
        <v>1</v>
      </c>
      <c r="AN1252">
        <v>0</v>
      </c>
      <c r="AO1252">
        <v>1</v>
      </c>
      <c r="AP1252">
        <v>0</v>
      </c>
      <c r="AQ1252">
        <v>0</v>
      </c>
      <c r="AR1252">
        <v>0</v>
      </c>
      <c r="AS1252" t="s">
        <v>6</v>
      </c>
      <c r="AT1252">
        <v>1</v>
      </c>
      <c r="AU1252" t="s">
        <v>6</v>
      </c>
      <c r="AV1252">
        <v>0</v>
      </c>
      <c r="AW1252">
        <v>2</v>
      </c>
      <c r="AX1252">
        <v>16690902</v>
      </c>
      <c r="AY1252">
        <v>1</v>
      </c>
      <c r="AZ1252">
        <v>0</v>
      </c>
      <c r="BA1252">
        <v>1204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CX1252">
        <f>Y1252*Source!I559</f>
        <v>2</v>
      </c>
      <c r="CY1252">
        <f>AA1252</f>
        <v>239.57</v>
      </c>
      <c r="CZ1252">
        <f>AE1252</f>
        <v>33.6</v>
      </c>
      <c r="DA1252">
        <f>AI1252</f>
        <v>7.13</v>
      </c>
      <c r="DB1252">
        <v>0</v>
      </c>
    </row>
    <row r="1253" spans="1:106" x14ac:dyDescent="0.2">
      <c r="A1253">
        <f>ROW(Source!A559)</f>
        <v>559</v>
      </c>
      <c r="B1253">
        <v>16688586</v>
      </c>
      <c r="C1253">
        <v>16690888</v>
      </c>
      <c r="D1253">
        <v>15232445</v>
      </c>
      <c r="E1253">
        <v>1</v>
      </c>
      <c r="F1253">
        <v>1</v>
      </c>
      <c r="G1253">
        <v>1</v>
      </c>
      <c r="H1253">
        <v>3</v>
      </c>
      <c r="I1253" t="s">
        <v>1482</v>
      </c>
      <c r="J1253" t="s">
        <v>1483</v>
      </c>
      <c r="K1253" t="s">
        <v>1484</v>
      </c>
      <c r="L1253">
        <v>1354</v>
      </c>
      <c r="N1253">
        <v>1010</v>
      </c>
      <c r="O1253" t="s">
        <v>268</v>
      </c>
      <c r="P1253" t="s">
        <v>268</v>
      </c>
      <c r="Q1253">
        <v>1</v>
      </c>
      <c r="W1253">
        <v>0</v>
      </c>
      <c r="X1253">
        <v>-2073882562</v>
      </c>
      <c r="Y1253">
        <v>1</v>
      </c>
      <c r="AA1253">
        <v>71.3</v>
      </c>
      <c r="AB1253">
        <v>0</v>
      </c>
      <c r="AC1253">
        <v>0</v>
      </c>
      <c r="AD1253">
        <v>0</v>
      </c>
      <c r="AE1253">
        <v>10</v>
      </c>
      <c r="AF1253">
        <v>0</v>
      </c>
      <c r="AG1253">
        <v>0</v>
      </c>
      <c r="AH1253">
        <v>0</v>
      </c>
      <c r="AI1253">
        <v>7.13</v>
      </c>
      <c r="AJ1253">
        <v>1</v>
      </c>
      <c r="AK1253">
        <v>1</v>
      </c>
      <c r="AL1253">
        <v>1</v>
      </c>
      <c r="AN1253">
        <v>0</v>
      </c>
      <c r="AO1253">
        <v>1</v>
      </c>
      <c r="AP1253">
        <v>0</v>
      </c>
      <c r="AQ1253">
        <v>0</v>
      </c>
      <c r="AR1253">
        <v>0</v>
      </c>
      <c r="AS1253" t="s">
        <v>6</v>
      </c>
      <c r="AT1253">
        <v>1</v>
      </c>
      <c r="AU1253" t="s">
        <v>6</v>
      </c>
      <c r="AV1253">
        <v>0</v>
      </c>
      <c r="AW1253">
        <v>2</v>
      </c>
      <c r="AX1253">
        <v>16690903</v>
      </c>
      <c r="AY1253">
        <v>1</v>
      </c>
      <c r="AZ1253">
        <v>0</v>
      </c>
      <c r="BA1253">
        <v>1205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CX1253">
        <f>Y1253*Source!I559</f>
        <v>2</v>
      </c>
      <c r="CY1253">
        <f>AA1253</f>
        <v>71.3</v>
      </c>
      <c r="CZ1253">
        <f>AE1253</f>
        <v>10</v>
      </c>
      <c r="DA1253">
        <f>AI1253</f>
        <v>7.13</v>
      </c>
      <c r="DB1253">
        <v>0</v>
      </c>
    </row>
    <row r="1254" spans="1:106" x14ac:dyDescent="0.2">
      <c r="A1254">
        <f>ROW(Source!A559)</f>
        <v>559</v>
      </c>
      <c r="B1254">
        <v>16688586</v>
      </c>
      <c r="C1254">
        <v>16690888</v>
      </c>
      <c r="D1254">
        <v>15232695</v>
      </c>
      <c r="E1254">
        <v>1</v>
      </c>
      <c r="F1254">
        <v>1</v>
      </c>
      <c r="G1254">
        <v>1</v>
      </c>
      <c r="H1254">
        <v>3</v>
      </c>
      <c r="I1254" t="s">
        <v>1485</v>
      </c>
      <c r="J1254" t="s">
        <v>1486</v>
      </c>
      <c r="K1254" t="s">
        <v>1487</v>
      </c>
      <c r="L1254">
        <v>1354</v>
      </c>
      <c r="N1254">
        <v>1010</v>
      </c>
      <c r="O1254" t="s">
        <v>268</v>
      </c>
      <c r="P1254" t="s">
        <v>268</v>
      </c>
      <c r="Q1254">
        <v>1</v>
      </c>
      <c r="W1254">
        <v>0</v>
      </c>
      <c r="X1254">
        <v>-201822490</v>
      </c>
      <c r="Y1254">
        <v>1</v>
      </c>
      <c r="AA1254">
        <v>173.26</v>
      </c>
      <c r="AB1254">
        <v>0</v>
      </c>
      <c r="AC1254">
        <v>0</v>
      </c>
      <c r="AD1254">
        <v>0</v>
      </c>
      <c r="AE1254">
        <v>24.3</v>
      </c>
      <c r="AF1254">
        <v>0</v>
      </c>
      <c r="AG1254">
        <v>0</v>
      </c>
      <c r="AH1254">
        <v>0</v>
      </c>
      <c r="AI1254">
        <v>7.13</v>
      </c>
      <c r="AJ1254">
        <v>1</v>
      </c>
      <c r="AK1254">
        <v>1</v>
      </c>
      <c r="AL1254">
        <v>1</v>
      </c>
      <c r="AN1254">
        <v>0</v>
      </c>
      <c r="AO1254">
        <v>1</v>
      </c>
      <c r="AP1254">
        <v>0</v>
      </c>
      <c r="AQ1254">
        <v>0</v>
      </c>
      <c r="AR1254">
        <v>0</v>
      </c>
      <c r="AS1254" t="s">
        <v>6</v>
      </c>
      <c r="AT1254">
        <v>1</v>
      </c>
      <c r="AU1254" t="s">
        <v>6</v>
      </c>
      <c r="AV1254">
        <v>0</v>
      </c>
      <c r="AW1254">
        <v>2</v>
      </c>
      <c r="AX1254">
        <v>16690904</v>
      </c>
      <c r="AY1254">
        <v>1</v>
      </c>
      <c r="AZ1254">
        <v>0</v>
      </c>
      <c r="BA1254">
        <v>1206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CX1254">
        <f>Y1254*Source!I559</f>
        <v>2</v>
      </c>
      <c r="CY1254">
        <f>AA1254</f>
        <v>173.26</v>
      </c>
      <c r="CZ1254">
        <f>AE1254</f>
        <v>24.3</v>
      </c>
      <c r="DA1254">
        <f>AI1254</f>
        <v>7.13</v>
      </c>
      <c r="DB1254">
        <v>0</v>
      </c>
    </row>
    <row r="1255" spans="1:106" x14ac:dyDescent="0.2">
      <c r="A1255">
        <f>ROW(Source!A560)</f>
        <v>560</v>
      </c>
      <c r="B1255">
        <v>16688585</v>
      </c>
      <c r="C1255">
        <v>16690806</v>
      </c>
      <c r="D1255">
        <v>15430767</v>
      </c>
      <c r="E1255">
        <v>1</v>
      </c>
      <c r="F1255">
        <v>1</v>
      </c>
      <c r="G1255">
        <v>1</v>
      </c>
      <c r="H1255">
        <v>1</v>
      </c>
      <c r="I1255" t="s">
        <v>1111</v>
      </c>
      <c r="J1255" t="s">
        <v>6</v>
      </c>
      <c r="K1255" t="s">
        <v>1112</v>
      </c>
      <c r="L1255">
        <v>1191</v>
      </c>
      <c r="N1255">
        <v>1013</v>
      </c>
      <c r="O1255" t="s">
        <v>1090</v>
      </c>
      <c r="P1255" t="s">
        <v>1090</v>
      </c>
      <c r="Q1255">
        <v>1</v>
      </c>
      <c r="W1255">
        <v>0</v>
      </c>
      <c r="X1255">
        <v>-400197608</v>
      </c>
      <c r="Y1255">
        <v>10.280999999999999</v>
      </c>
      <c r="AA1255">
        <v>0</v>
      </c>
      <c r="AB1255">
        <v>0</v>
      </c>
      <c r="AC1255">
        <v>0</v>
      </c>
      <c r="AD1255">
        <v>8.5299999999999994</v>
      </c>
      <c r="AE1255">
        <v>0</v>
      </c>
      <c r="AF1255">
        <v>0</v>
      </c>
      <c r="AG1255">
        <v>0</v>
      </c>
      <c r="AH1255">
        <v>8.5299999999999994</v>
      </c>
      <c r="AI1255">
        <v>1</v>
      </c>
      <c r="AJ1255">
        <v>1</v>
      </c>
      <c r="AK1255">
        <v>1</v>
      </c>
      <c r="AL1255">
        <v>1</v>
      </c>
      <c r="AN1255">
        <v>0</v>
      </c>
      <c r="AO1255">
        <v>1</v>
      </c>
      <c r="AP1255">
        <v>1</v>
      </c>
      <c r="AQ1255">
        <v>0</v>
      </c>
      <c r="AR1255">
        <v>0</v>
      </c>
      <c r="AS1255" t="s">
        <v>6</v>
      </c>
      <c r="AT1255">
        <v>8.94</v>
      </c>
      <c r="AU1255" t="s">
        <v>97</v>
      </c>
      <c r="AV1255">
        <v>1</v>
      </c>
      <c r="AW1255">
        <v>2</v>
      </c>
      <c r="AX1255">
        <v>16690917</v>
      </c>
      <c r="AY1255">
        <v>1</v>
      </c>
      <c r="AZ1255">
        <v>0</v>
      </c>
      <c r="BA1255">
        <v>1207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CX1255">
        <f>Y1255*Source!I560</f>
        <v>20.561999999999998</v>
      </c>
      <c r="CY1255">
        <f>AD1255</f>
        <v>8.5299999999999994</v>
      </c>
      <c r="CZ1255">
        <f>AH1255</f>
        <v>8.5299999999999994</v>
      </c>
      <c r="DA1255">
        <f>AL1255</f>
        <v>1</v>
      </c>
      <c r="DB1255">
        <v>0</v>
      </c>
    </row>
    <row r="1256" spans="1:106" x14ac:dyDescent="0.2">
      <c r="A1256">
        <f>ROW(Source!A560)</f>
        <v>560</v>
      </c>
      <c r="B1256">
        <v>16688585</v>
      </c>
      <c r="C1256">
        <v>16690806</v>
      </c>
      <c r="D1256">
        <v>15430395</v>
      </c>
      <c r="E1256">
        <v>1</v>
      </c>
      <c r="F1256">
        <v>1</v>
      </c>
      <c r="G1256">
        <v>1</v>
      </c>
      <c r="H1256">
        <v>1</v>
      </c>
      <c r="I1256" t="s">
        <v>1091</v>
      </c>
      <c r="J1256" t="s">
        <v>6</v>
      </c>
      <c r="K1256" t="s">
        <v>1092</v>
      </c>
      <c r="L1256">
        <v>1191</v>
      </c>
      <c r="N1256">
        <v>1013</v>
      </c>
      <c r="O1256" t="s">
        <v>1090</v>
      </c>
      <c r="P1256" t="s">
        <v>1090</v>
      </c>
      <c r="Q1256">
        <v>1</v>
      </c>
      <c r="W1256">
        <v>0</v>
      </c>
      <c r="X1256">
        <v>-1417349443</v>
      </c>
      <c r="Y1256">
        <v>0.01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1</v>
      </c>
      <c r="AJ1256">
        <v>1</v>
      </c>
      <c r="AK1256">
        <v>1</v>
      </c>
      <c r="AL1256">
        <v>1</v>
      </c>
      <c r="AN1256">
        <v>0</v>
      </c>
      <c r="AO1256">
        <v>1</v>
      </c>
      <c r="AP1256">
        <v>0</v>
      </c>
      <c r="AQ1256">
        <v>0</v>
      </c>
      <c r="AR1256">
        <v>0</v>
      </c>
      <c r="AS1256" t="s">
        <v>6</v>
      </c>
      <c r="AT1256">
        <v>0.01</v>
      </c>
      <c r="AU1256" t="s">
        <v>6</v>
      </c>
      <c r="AV1256">
        <v>2</v>
      </c>
      <c r="AW1256">
        <v>2</v>
      </c>
      <c r="AX1256">
        <v>16690918</v>
      </c>
      <c r="AY1256">
        <v>1</v>
      </c>
      <c r="AZ1256">
        <v>2048</v>
      </c>
      <c r="BA1256">
        <v>1208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CX1256">
        <f>Y1256*Source!I560</f>
        <v>0.02</v>
      </c>
      <c r="CY1256">
        <f>AD1256</f>
        <v>0</v>
      </c>
      <c r="CZ1256">
        <f>AH1256</f>
        <v>0</v>
      </c>
      <c r="DA1256">
        <f>AL1256</f>
        <v>1</v>
      </c>
      <c r="DB1256">
        <v>0</v>
      </c>
    </row>
    <row r="1257" spans="1:106" x14ac:dyDescent="0.2">
      <c r="A1257">
        <f>ROW(Source!A560)</f>
        <v>560</v>
      </c>
      <c r="B1257">
        <v>16688585</v>
      </c>
      <c r="C1257">
        <v>16690806</v>
      </c>
      <c r="D1257">
        <v>15249073</v>
      </c>
      <c r="E1257">
        <v>1</v>
      </c>
      <c r="F1257">
        <v>1</v>
      </c>
      <c r="G1257">
        <v>1</v>
      </c>
      <c r="H1257">
        <v>2</v>
      </c>
      <c r="I1257" t="s">
        <v>1099</v>
      </c>
      <c r="J1257" t="s">
        <v>1100</v>
      </c>
      <c r="K1257" t="s">
        <v>1101</v>
      </c>
      <c r="L1257">
        <v>1368</v>
      </c>
      <c r="N1257">
        <v>1011</v>
      </c>
      <c r="O1257" t="s">
        <v>1096</v>
      </c>
      <c r="P1257" t="s">
        <v>1096</v>
      </c>
      <c r="Q1257">
        <v>1</v>
      </c>
      <c r="W1257">
        <v>0</v>
      </c>
      <c r="X1257">
        <v>1372534845</v>
      </c>
      <c r="Y1257">
        <v>1.2500000000000001E-2</v>
      </c>
      <c r="AA1257">
        <v>0</v>
      </c>
      <c r="AB1257">
        <v>65.709999999999994</v>
      </c>
      <c r="AC1257">
        <v>11.6</v>
      </c>
      <c r="AD1257">
        <v>0</v>
      </c>
      <c r="AE1257">
        <v>0</v>
      </c>
      <c r="AF1257">
        <v>65.709999999999994</v>
      </c>
      <c r="AG1257">
        <v>11.6</v>
      </c>
      <c r="AH1257">
        <v>0</v>
      </c>
      <c r="AI1257">
        <v>1</v>
      </c>
      <c r="AJ1257">
        <v>1</v>
      </c>
      <c r="AK1257">
        <v>1</v>
      </c>
      <c r="AL1257">
        <v>1</v>
      </c>
      <c r="AN1257">
        <v>0</v>
      </c>
      <c r="AO1257">
        <v>1</v>
      </c>
      <c r="AP1257">
        <v>1</v>
      </c>
      <c r="AQ1257">
        <v>0</v>
      </c>
      <c r="AR1257">
        <v>0</v>
      </c>
      <c r="AS1257" t="s">
        <v>6</v>
      </c>
      <c r="AT1257">
        <v>0.01</v>
      </c>
      <c r="AU1257" t="s">
        <v>96</v>
      </c>
      <c r="AV1257">
        <v>0</v>
      </c>
      <c r="AW1257">
        <v>2</v>
      </c>
      <c r="AX1257">
        <v>16690919</v>
      </c>
      <c r="AY1257">
        <v>1</v>
      </c>
      <c r="AZ1257">
        <v>0</v>
      </c>
      <c r="BA1257">
        <v>1209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CX1257">
        <f>Y1257*Source!I560</f>
        <v>2.5000000000000001E-2</v>
      </c>
      <c r="CY1257">
        <f>AB1257</f>
        <v>65.709999999999994</v>
      </c>
      <c r="CZ1257">
        <f>AF1257</f>
        <v>65.709999999999994</v>
      </c>
      <c r="DA1257">
        <f>AJ1257</f>
        <v>1</v>
      </c>
      <c r="DB1257">
        <v>0</v>
      </c>
    </row>
    <row r="1258" spans="1:106" x14ac:dyDescent="0.2">
      <c r="A1258">
        <f>ROW(Source!A560)</f>
        <v>560</v>
      </c>
      <c r="B1258">
        <v>16688585</v>
      </c>
      <c r="C1258">
        <v>16690806</v>
      </c>
      <c r="D1258">
        <v>15167964</v>
      </c>
      <c r="E1258">
        <v>1</v>
      </c>
      <c r="F1258">
        <v>1</v>
      </c>
      <c r="G1258">
        <v>1</v>
      </c>
      <c r="H1258">
        <v>3</v>
      </c>
      <c r="I1258" t="s">
        <v>1473</v>
      </c>
      <c r="J1258" t="s">
        <v>1474</v>
      </c>
      <c r="K1258" t="s">
        <v>1475</v>
      </c>
      <c r="L1258">
        <v>1346</v>
      </c>
      <c r="N1258">
        <v>1009</v>
      </c>
      <c r="O1258" t="s">
        <v>90</v>
      </c>
      <c r="P1258" t="s">
        <v>90</v>
      </c>
      <c r="Q1258">
        <v>1</v>
      </c>
      <c r="W1258">
        <v>0</v>
      </c>
      <c r="X1258">
        <v>382130935</v>
      </c>
      <c r="Y1258">
        <v>7.2000000000000005E-4</v>
      </c>
      <c r="AA1258">
        <v>9.0399999999999991</v>
      </c>
      <c r="AB1258">
        <v>0</v>
      </c>
      <c r="AC1258">
        <v>0</v>
      </c>
      <c r="AD1258">
        <v>0</v>
      </c>
      <c r="AE1258">
        <v>9.0399999999999991</v>
      </c>
      <c r="AF1258">
        <v>0</v>
      </c>
      <c r="AG1258">
        <v>0</v>
      </c>
      <c r="AH1258">
        <v>0</v>
      </c>
      <c r="AI1258">
        <v>1</v>
      </c>
      <c r="AJ1258">
        <v>1</v>
      </c>
      <c r="AK1258">
        <v>1</v>
      </c>
      <c r="AL1258">
        <v>1</v>
      </c>
      <c r="AN1258">
        <v>0</v>
      </c>
      <c r="AO1258">
        <v>1</v>
      </c>
      <c r="AP1258">
        <v>0</v>
      </c>
      <c r="AQ1258">
        <v>0</v>
      </c>
      <c r="AR1258">
        <v>0</v>
      </c>
      <c r="AS1258" t="s">
        <v>6</v>
      </c>
      <c r="AT1258">
        <v>7.2000000000000005E-4</v>
      </c>
      <c r="AU1258" t="s">
        <v>6</v>
      </c>
      <c r="AV1258">
        <v>0</v>
      </c>
      <c r="AW1258">
        <v>2</v>
      </c>
      <c r="AX1258">
        <v>16690920</v>
      </c>
      <c r="AY1258">
        <v>1</v>
      </c>
      <c r="AZ1258">
        <v>0</v>
      </c>
      <c r="BA1258">
        <v>1210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CX1258">
        <f>Y1258*Source!I560</f>
        <v>1.4400000000000001E-3</v>
      </c>
      <c r="CY1258">
        <f>AA1258</f>
        <v>9.0399999999999991</v>
      </c>
      <c r="CZ1258">
        <f>AE1258</f>
        <v>9.0399999999999991</v>
      </c>
      <c r="DA1258">
        <f>AI1258</f>
        <v>1</v>
      </c>
      <c r="DB1258">
        <v>0</v>
      </c>
    </row>
    <row r="1259" spans="1:106" x14ac:dyDescent="0.2">
      <c r="A1259">
        <f>ROW(Source!A560)</f>
        <v>560</v>
      </c>
      <c r="B1259">
        <v>16688585</v>
      </c>
      <c r="C1259">
        <v>16690806</v>
      </c>
      <c r="D1259">
        <v>15172117</v>
      </c>
      <c r="E1259">
        <v>1</v>
      </c>
      <c r="F1259">
        <v>1</v>
      </c>
      <c r="G1259">
        <v>1</v>
      </c>
      <c r="H1259">
        <v>3</v>
      </c>
      <c r="I1259" t="s">
        <v>1476</v>
      </c>
      <c r="J1259" t="s">
        <v>1477</v>
      </c>
      <c r="K1259" t="s">
        <v>1478</v>
      </c>
      <c r="L1259">
        <v>1348</v>
      </c>
      <c r="N1259">
        <v>1009</v>
      </c>
      <c r="O1259" t="s">
        <v>86</v>
      </c>
      <c r="P1259" t="s">
        <v>86</v>
      </c>
      <c r="Q1259">
        <v>1000</v>
      </c>
      <c r="W1259">
        <v>0</v>
      </c>
      <c r="X1259">
        <v>1529337430</v>
      </c>
      <c r="Y1259">
        <v>1.92E-3</v>
      </c>
      <c r="AA1259">
        <v>1836</v>
      </c>
      <c r="AB1259">
        <v>0</v>
      </c>
      <c r="AC1259">
        <v>0</v>
      </c>
      <c r="AD1259">
        <v>0</v>
      </c>
      <c r="AE1259">
        <v>1836</v>
      </c>
      <c r="AF1259">
        <v>0</v>
      </c>
      <c r="AG1259">
        <v>0</v>
      </c>
      <c r="AH1259">
        <v>0</v>
      </c>
      <c r="AI1259">
        <v>1</v>
      </c>
      <c r="AJ1259">
        <v>1</v>
      </c>
      <c r="AK1259">
        <v>1</v>
      </c>
      <c r="AL1259">
        <v>1</v>
      </c>
      <c r="AN1259">
        <v>0</v>
      </c>
      <c r="AO1259">
        <v>1</v>
      </c>
      <c r="AP1259">
        <v>0</v>
      </c>
      <c r="AQ1259">
        <v>0</v>
      </c>
      <c r="AR1259">
        <v>0</v>
      </c>
      <c r="AS1259" t="s">
        <v>6</v>
      </c>
      <c r="AT1259">
        <v>1.92E-3</v>
      </c>
      <c r="AU1259" t="s">
        <v>6</v>
      </c>
      <c r="AV1259">
        <v>0</v>
      </c>
      <c r="AW1259">
        <v>2</v>
      </c>
      <c r="AX1259">
        <v>16690921</v>
      </c>
      <c r="AY1259">
        <v>1</v>
      </c>
      <c r="AZ1259">
        <v>0</v>
      </c>
      <c r="BA1259">
        <v>1211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CX1259">
        <f>Y1259*Source!I560</f>
        <v>3.8400000000000001E-3</v>
      </c>
      <c r="CY1259">
        <f>AA1259</f>
        <v>1836</v>
      </c>
      <c r="CZ1259">
        <f>AE1259</f>
        <v>1836</v>
      </c>
      <c r="DA1259">
        <f>AI1259</f>
        <v>1</v>
      </c>
      <c r="DB1259">
        <v>0</v>
      </c>
    </row>
    <row r="1260" spans="1:106" x14ac:dyDescent="0.2">
      <c r="A1260">
        <f>ROW(Source!A560)</f>
        <v>560</v>
      </c>
      <c r="B1260">
        <v>16688585</v>
      </c>
      <c r="C1260">
        <v>16690806</v>
      </c>
      <c r="D1260">
        <v>15232307</v>
      </c>
      <c r="E1260">
        <v>1</v>
      </c>
      <c r="F1260">
        <v>1</v>
      </c>
      <c r="G1260">
        <v>1</v>
      </c>
      <c r="H1260">
        <v>3</v>
      </c>
      <c r="I1260" t="s">
        <v>1488</v>
      </c>
      <c r="J1260" t="s">
        <v>1489</v>
      </c>
      <c r="K1260" t="s">
        <v>1490</v>
      </c>
      <c r="L1260">
        <v>1354</v>
      </c>
      <c r="N1260">
        <v>1010</v>
      </c>
      <c r="O1260" t="s">
        <v>268</v>
      </c>
      <c r="P1260" t="s">
        <v>268</v>
      </c>
      <c r="Q1260">
        <v>1</v>
      </c>
      <c r="W1260">
        <v>0</v>
      </c>
      <c r="X1260">
        <v>-1893675147</v>
      </c>
      <c r="Y1260">
        <v>1</v>
      </c>
      <c r="AA1260">
        <v>77.760000000000005</v>
      </c>
      <c r="AB1260">
        <v>0</v>
      </c>
      <c r="AC1260">
        <v>0</v>
      </c>
      <c r="AD1260">
        <v>0</v>
      </c>
      <c r="AE1260">
        <v>77.760000000000005</v>
      </c>
      <c r="AF1260">
        <v>0</v>
      </c>
      <c r="AG1260">
        <v>0</v>
      </c>
      <c r="AH1260">
        <v>0</v>
      </c>
      <c r="AI1260">
        <v>1</v>
      </c>
      <c r="AJ1260">
        <v>1</v>
      </c>
      <c r="AK1260">
        <v>1</v>
      </c>
      <c r="AL1260">
        <v>1</v>
      </c>
      <c r="AN1260">
        <v>0</v>
      </c>
      <c r="AO1260">
        <v>1</v>
      </c>
      <c r="AP1260">
        <v>0</v>
      </c>
      <c r="AQ1260">
        <v>0</v>
      </c>
      <c r="AR1260">
        <v>0</v>
      </c>
      <c r="AS1260" t="s">
        <v>6</v>
      </c>
      <c r="AT1260">
        <v>1</v>
      </c>
      <c r="AU1260" t="s">
        <v>6</v>
      </c>
      <c r="AV1260">
        <v>0</v>
      </c>
      <c r="AW1260">
        <v>2</v>
      </c>
      <c r="AX1260">
        <v>16690922</v>
      </c>
      <c r="AY1260">
        <v>1</v>
      </c>
      <c r="AZ1260">
        <v>0</v>
      </c>
      <c r="BA1260">
        <v>1212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CX1260">
        <f>Y1260*Source!I560</f>
        <v>2</v>
      </c>
      <c r="CY1260">
        <f>AA1260</f>
        <v>77.760000000000005</v>
      </c>
      <c r="CZ1260">
        <f>AE1260</f>
        <v>77.760000000000005</v>
      </c>
      <c r="DA1260">
        <f>AI1260</f>
        <v>1</v>
      </c>
      <c r="DB1260">
        <v>0</v>
      </c>
    </row>
    <row r="1261" spans="1:106" x14ac:dyDescent="0.2">
      <c r="A1261">
        <f>ROW(Source!A560)</f>
        <v>560</v>
      </c>
      <c r="B1261">
        <v>16688585</v>
      </c>
      <c r="C1261">
        <v>16690806</v>
      </c>
      <c r="D1261">
        <v>15232446</v>
      </c>
      <c r="E1261">
        <v>1</v>
      </c>
      <c r="F1261">
        <v>1</v>
      </c>
      <c r="G1261">
        <v>1</v>
      </c>
      <c r="H1261">
        <v>3</v>
      </c>
      <c r="I1261" t="s">
        <v>1491</v>
      </c>
      <c r="J1261" t="s">
        <v>1492</v>
      </c>
      <c r="K1261" t="s">
        <v>1493</v>
      </c>
      <c r="L1261">
        <v>1354</v>
      </c>
      <c r="N1261">
        <v>1010</v>
      </c>
      <c r="O1261" t="s">
        <v>268</v>
      </c>
      <c r="P1261" t="s">
        <v>268</v>
      </c>
      <c r="Q1261">
        <v>1</v>
      </c>
      <c r="W1261">
        <v>0</v>
      </c>
      <c r="X1261">
        <v>-243969227</v>
      </c>
      <c r="Y1261">
        <v>1</v>
      </c>
      <c r="AA1261">
        <v>17.510000000000002</v>
      </c>
      <c r="AB1261">
        <v>0</v>
      </c>
      <c r="AC1261">
        <v>0</v>
      </c>
      <c r="AD1261">
        <v>0</v>
      </c>
      <c r="AE1261">
        <v>17.510000000000002</v>
      </c>
      <c r="AF1261">
        <v>0</v>
      </c>
      <c r="AG1261">
        <v>0</v>
      </c>
      <c r="AH1261">
        <v>0</v>
      </c>
      <c r="AI1261">
        <v>1</v>
      </c>
      <c r="AJ1261">
        <v>1</v>
      </c>
      <c r="AK1261">
        <v>1</v>
      </c>
      <c r="AL1261">
        <v>1</v>
      </c>
      <c r="AN1261">
        <v>0</v>
      </c>
      <c r="AO1261">
        <v>1</v>
      </c>
      <c r="AP1261">
        <v>0</v>
      </c>
      <c r="AQ1261">
        <v>0</v>
      </c>
      <c r="AR1261">
        <v>0</v>
      </c>
      <c r="AS1261" t="s">
        <v>6</v>
      </c>
      <c r="AT1261">
        <v>1</v>
      </c>
      <c r="AU1261" t="s">
        <v>6</v>
      </c>
      <c r="AV1261">
        <v>0</v>
      </c>
      <c r="AW1261">
        <v>2</v>
      </c>
      <c r="AX1261">
        <v>16690923</v>
      </c>
      <c r="AY1261">
        <v>1</v>
      </c>
      <c r="AZ1261">
        <v>0</v>
      </c>
      <c r="BA1261">
        <v>1213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CX1261">
        <f>Y1261*Source!I560</f>
        <v>2</v>
      </c>
      <c r="CY1261">
        <f>AA1261</f>
        <v>17.510000000000002</v>
      </c>
      <c r="CZ1261">
        <f>AE1261</f>
        <v>17.510000000000002</v>
      </c>
      <c r="DA1261">
        <f>AI1261</f>
        <v>1</v>
      </c>
      <c r="DB1261">
        <v>0</v>
      </c>
    </row>
    <row r="1262" spans="1:106" x14ac:dyDescent="0.2">
      <c r="A1262">
        <f>ROW(Source!A560)</f>
        <v>560</v>
      </c>
      <c r="B1262">
        <v>16688585</v>
      </c>
      <c r="C1262">
        <v>16690806</v>
      </c>
      <c r="D1262">
        <v>15232697</v>
      </c>
      <c r="E1262">
        <v>1</v>
      </c>
      <c r="F1262">
        <v>1</v>
      </c>
      <c r="G1262">
        <v>1</v>
      </c>
      <c r="H1262">
        <v>3</v>
      </c>
      <c r="I1262" t="s">
        <v>1494</v>
      </c>
      <c r="J1262" t="s">
        <v>1495</v>
      </c>
      <c r="K1262" t="s">
        <v>1496</v>
      </c>
      <c r="L1262">
        <v>1354</v>
      </c>
      <c r="N1262">
        <v>1010</v>
      </c>
      <c r="O1262" t="s">
        <v>268</v>
      </c>
      <c r="P1262" t="s">
        <v>268</v>
      </c>
      <c r="Q1262">
        <v>1</v>
      </c>
      <c r="W1262">
        <v>0</v>
      </c>
      <c r="X1262">
        <v>-2122562565</v>
      </c>
      <c r="Y1262">
        <v>1</v>
      </c>
      <c r="AA1262">
        <v>36.700000000000003</v>
      </c>
      <c r="AB1262">
        <v>0</v>
      </c>
      <c r="AC1262">
        <v>0</v>
      </c>
      <c r="AD1262">
        <v>0</v>
      </c>
      <c r="AE1262">
        <v>36.700000000000003</v>
      </c>
      <c r="AF1262">
        <v>0</v>
      </c>
      <c r="AG1262">
        <v>0</v>
      </c>
      <c r="AH1262">
        <v>0</v>
      </c>
      <c r="AI1262">
        <v>1</v>
      </c>
      <c r="AJ1262">
        <v>1</v>
      </c>
      <c r="AK1262">
        <v>1</v>
      </c>
      <c r="AL1262">
        <v>1</v>
      </c>
      <c r="AN1262">
        <v>0</v>
      </c>
      <c r="AO1262">
        <v>1</v>
      </c>
      <c r="AP1262">
        <v>0</v>
      </c>
      <c r="AQ1262">
        <v>0</v>
      </c>
      <c r="AR1262">
        <v>0</v>
      </c>
      <c r="AS1262" t="s">
        <v>6</v>
      </c>
      <c r="AT1262">
        <v>1</v>
      </c>
      <c r="AU1262" t="s">
        <v>6</v>
      </c>
      <c r="AV1262">
        <v>0</v>
      </c>
      <c r="AW1262">
        <v>2</v>
      </c>
      <c r="AX1262">
        <v>16690924</v>
      </c>
      <c r="AY1262">
        <v>1</v>
      </c>
      <c r="AZ1262">
        <v>0</v>
      </c>
      <c r="BA1262">
        <v>1214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CX1262">
        <f>Y1262*Source!I560</f>
        <v>2</v>
      </c>
      <c r="CY1262">
        <f>AA1262</f>
        <v>36.700000000000003</v>
      </c>
      <c r="CZ1262">
        <f>AE1262</f>
        <v>36.700000000000003</v>
      </c>
      <c r="DA1262">
        <f>AI1262</f>
        <v>1</v>
      </c>
      <c r="DB1262">
        <v>0</v>
      </c>
    </row>
    <row r="1263" spans="1:106" x14ac:dyDescent="0.2">
      <c r="A1263">
        <f>ROW(Source!A561)</f>
        <v>561</v>
      </c>
      <c r="B1263">
        <v>16688586</v>
      </c>
      <c r="C1263">
        <v>16690806</v>
      </c>
      <c r="D1263">
        <v>15430767</v>
      </c>
      <c r="E1263">
        <v>1</v>
      </c>
      <c r="F1263">
        <v>1</v>
      </c>
      <c r="G1263">
        <v>1</v>
      </c>
      <c r="H1263">
        <v>1</v>
      </c>
      <c r="I1263" t="s">
        <v>1111</v>
      </c>
      <c r="J1263" t="s">
        <v>6</v>
      </c>
      <c r="K1263" t="s">
        <v>1112</v>
      </c>
      <c r="L1263">
        <v>1191</v>
      </c>
      <c r="N1263">
        <v>1013</v>
      </c>
      <c r="O1263" t="s">
        <v>1090</v>
      </c>
      <c r="P1263" t="s">
        <v>1090</v>
      </c>
      <c r="Q1263">
        <v>1</v>
      </c>
      <c r="W1263">
        <v>0</v>
      </c>
      <c r="X1263">
        <v>-400197608</v>
      </c>
      <c r="Y1263">
        <v>10.280999999999999</v>
      </c>
      <c r="AA1263">
        <v>0</v>
      </c>
      <c r="AB1263">
        <v>0</v>
      </c>
      <c r="AC1263">
        <v>0</v>
      </c>
      <c r="AD1263">
        <v>60.82</v>
      </c>
      <c r="AE1263">
        <v>0</v>
      </c>
      <c r="AF1263">
        <v>0</v>
      </c>
      <c r="AG1263">
        <v>0</v>
      </c>
      <c r="AH1263">
        <v>8.5299999999999994</v>
      </c>
      <c r="AI1263">
        <v>1</v>
      </c>
      <c r="AJ1263">
        <v>1</v>
      </c>
      <c r="AK1263">
        <v>1</v>
      </c>
      <c r="AL1263">
        <v>7.13</v>
      </c>
      <c r="AN1263">
        <v>0</v>
      </c>
      <c r="AO1263">
        <v>1</v>
      </c>
      <c r="AP1263">
        <v>1</v>
      </c>
      <c r="AQ1263">
        <v>0</v>
      </c>
      <c r="AR1263">
        <v>0</v>
      </c>
      <c r="AS1263" t="s">
        <v>6</v>
      </c>
      <c r="AT1263">
        <v>8.94</v>
      </c>
      <c r="AU1263" t="s">
        <v>97</v>
      </c>
      <c r="AV1263">
        <v>1</v>
      </c>
      <c r="AW1263">
        <v>2</v>
      </c>
      <c r="AX1263">
        <v>16690917</v>
      </c>
      <c r="AY1263">
        <v>1</v>
      </c>
      <c r="AZ1263">
        <v>0</v>
      </c>
      <c r="BA1263">
        <v>1215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CX1263">
        <f>Y1263*Source!I561</f>
        <v>20.561999999999998</v>
      </c>
      <c r="CY1263">
        <f>AD1263</f>
        <v>60.82</v>
      </c>
      <c r="CZ1263">
        <f>AH1263</f>
        <v>8.5299999999999994</v>
      </c>
      <c r="DA1263">
        <f>AL1263</f>
        <v>7.13</v>
      </c>
      <c r="DB1263">
        <v>0</v>
      </c>
    </row>
    <row r="1264" spans="1:106" x14ac:dyDescent="0.2">
      <c r="A1264">
        <f>ROW(Source!A561)</f>
        <v>561</v>
      </c>
      <c r="B1264">
        <v>16688586</v>
      </c>
      <c r="C1264">
        <v>16690806</v>
      </c>
      <c r="D1264">
        <v>15430395</v>
      </c>
      <c r="E1264">
        <v>1</v>
      </c>
      <c r="F1264">
        <v>1</v>
      </c>
      <c r="G1264">
        <v>1</v>
      </c>
      <c r="H1264">
        <v>1</v>
      </c>
      <c r="I1264" t="s">
        <v>1091</v>
      </c>
      <c r="J1264" t="s">
        <v>6</v>
      </c>
      <c r="K1264" t="s">
        <v>1092</v>
      </c>
      <c r="L1264">
        <v>1191</v>
      </c>
      <c r="N1264">
        <v>1013</v>
      </c>
      <c r="O1264" t="s">
        <v>1090</v>
      </c>
      <c r="P1264" t="s">
        <v>1090</v>
      </c>
      <c r="Q1264">
        <v>1</v>
      </c>
      <c r="W1264">
        <v>0</v>
      </c>
      <c r="X1264">
        <v>-1417349443</v>
      </c>
      <c r="Y1264">
        <v>0.01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1</v>
      </c>
      <c r="AJ1264">
        <v>1</v>
      </c>
      <c r="AK1264">
        <v>7.13</v>
      </c>
      <c r="AL1264">
        <v>1</v>
      </c>
      <c r="AN1264">
        <v>0</v>
      </c>
      <c r="AO1264">
        <v>1</v>
      </c>
      <c r="AP1264">
        <v>0</v>
      </c>
      <c r="AQ1264">
        <v>0</v>
      </c>
      <c r="AR1264">
        <v>0</v>
      </c>
      <c r="AS1264" t="s">
        <v>6</v>
      </c>
      <c r="AT1264">
        <v>0.01</v>
      </c>
      <c r="AU1264" t="s">
        <v>6</v>
      </c>
      <c r="AV1264">
        <v>2</v>
      </c>
      <c r="AW1264">
        <v>2</v>
      </c>
      <c r="AX1264">
        <v>16690918</v>
      </c>
      <c r="AY1264">
        <v>1</v>
      </c>
      <c r="AZ1264">
        <v>2048</v>
      </c>
      <c r="BA1264">
        <v>1216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CX1264">
        <f>Y1264*Source!I561</f>
        <v>0.02</v>
      </c>
      <c r="CY1264">
        <f>AD1264</f>
        <v>0</v>
      </c>
      <c r="CZ1264">
        <f>AH1264</f>
        <v>0</v>
      </c>
      <c r="DA1264">
        <f>AL1264</f>
        <v>1</v>
      </c>
      <c r="DB1264">
        <v>0</v>
      </c>
    </row>
    <row r="1265" spans="1:106" x14ac:dyDescent="0.2">
      <c r="A1265">
        <f>ROW(Source!A561)</f>
        <v>561</v>
      </c>
      <c r="B1265">
        <v>16688586</v>
      </c>
      <c r="C1265">
        <v>16690806</v>
      </c>
      <c r="D1265">
        <v>15249073</v>
      </c>
      <c r="E1265">
        <v>1</v>
      </c>
      <c r="F1265">
        <v>1</v>
      </c>
      <c r="G1265">
        <v>1</v>
      </c>
      <c r="H1265">
        <v>2</v>
      </c>
      <c r="I1265" t="s">
        <v>1099</v>
      </c>
      <c r="J1265" t="s">
        <v>1100</v>
      </c>
      <c r="K1265" t="s">
        <v>1101</v>
      </c>
      <c r="L1265">
        <v>1368</v>
      </c>
      <c r="N1265">
        <v>1011</v>
      </c>
      <c r="O1265" t="s">
        <v>1096</v>
      </c>
      <c r="P1265" t="s">
        <v>1096</v>
      </c>
      <c r="Q1265">
        <v>1</v>
      </c>
      <c r="W1265">
        <v>0</v>
      </c>
      <c r="X1265">
        <v>1372534845</v>
      </c>
      <c r="Y1265">
        <v>1.2500000000000001E-2</v>
      </c>
      <c r="AA1265">
        <v>0</v>
      </c>
      <c r="AB1265">
        <v>468.51</v>
      </c>
      <c r="AC1265">
        <v>11.6</v>
      </c>
      <c r="AD1265">
        <v>0</v>
      </c>
      <c r="AE1265">
        <v>0</v>
      </c>
      <c r="AF1265">
        <v>65.709999999999994</v>
      </c>
      <c r="AG1265">
        <v>11.6</v>
      </c>
      <c r="AH1265">
        <v>0</v>
      </c>
      <c r="AI1265">
        <v>1</v>
      </c>
      <c r="AJ1265">
        <v>7.13</v>
      </c>
      <c r="AK1265">
        <v>1</v>
      </c>
      <c r="AL1265">
        <v>1</v>
      </c>
      <c r="AN1265">
        <v>0</v>
      </c>
      <c r="AO1265">
        <v>1</v>
      </c>
      <c r="AP1265">
        <v>1</v>
      </c>
      <c r="AQ1265">
        <v>0</v>
      </c>
      <c r="AR1265">
        <v>0</v>
      </c>
      <c r="AS1265" t="s">
        <v>6</v>
      </c>
      <c r="AT1265">
        <v>0.01</v>
      </c>
      <c r="AU1265" t="s">
        <v>96</v>
      </c>
      <c r="AV1265">
        <v>0</v>
      </c>
      <c r="AW1265">
        <v>2</v>
      </c>
      <c r="AX1265">
        <v>16690919</v>
      </c>
      <c r="AY1265">
        <v>1</v>
      </c>
      <c r="AZ1265">
        <v>0</v>
      </c>
      <c r="BA1265">
        <v>1217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CX1265">
        <f>Y1265*Source!I561</f>
        <v>2.5000000000000001E-2</v>
      </c>
      <c r="CY1265">
        <f>AB1265</f>
        <v>468.51</v>
      </c>
      <c r="CZ1265">
        <f>AF1265</f>
        <v>65.709999999999994</v>
      </c>
      <c r="DA1265">
        <f>AJ1265</f>
        <v>7.13</v>
      </c>
      <c r="DB1265">
        <v>0</v>
      </c>
    </row>
    <row r="1266" spans="1:106" x14ac:dyDescent="0.2">
      <c r="A1266">
        <f>ROW(Source!A561)</f>
        <v>561</v>
      </c>
      <c r="B1266">
        <v>16688586</v>
      </c>
      <c r="C1266">
        <v>16690806</v>
      </c>
      <c r="D1266">
        <v>15167964</v>
      </c>
      <c r="E1266">
        <v>1</v>
      </c>
      <c r="F1266">
        <v>1</v>
      </c>
      <c r="G1266">
        <v>1</v>
      </c>
      <c r="H1266">
        <v>3</v>
      </c>
      <c r="I1266" t="s">
        <v>1473</v>
      </c>
      <c r="J1266" t="s">
        <v>1474</v>
      </c>
      <c r="K1266" t="s">
        <v>1475</v>
      </c>
      <c r="L1266">
        <v>1346</v>
      </c>
      <c r="N1266">
        <v>1009</v>
      </c>
      <c r="O1266" t="s">
        <v>90</v>
      </c>
      <c r="P1266" t="s">
        <v>90</v>
      </c>
      <c r="Q1266">
        <v>1</v>
      </c>
      <c r="W1266">
        <v>0</v>
      </c>
      <c r="X1266">
        <v>382130935</v>
      </c>
      <c r="Y1266">
        <v>7.2000000000000005E-4</v>
      </c>
      <c r="AA1266">
        <v>64.459999999999994</v>
      </c>
      <c r="AB1266">
        <v>0</v>
      </c>
      <c r="AC1266">
        <v>0</v>
      </c>
      <c r="AD1266">
        <v>0</v>
      </c>
      <c r="AE1266">
        <v>9.0399999999999991</v>
      </c>
      <c r="AF1266">
        <v>0</v>
      </c>
      <c r="AG1266">
        <v>0</v>
      </c>
      <c r="AH1266">
        <v>0</v>
      </c>
      <c r="AI1266">
        <v>7.13</v>
      </c>
      <c r="AJ1266">
        <v>1</v>
      </c>
      <c r="AK1266">
        <v>1</v>
      </c>
      <c r="AL1266">
        <v>1</v>
      </c>
      <c r="AN1266">
        <v>0</v>
      </c>
      <c r="AO1266">
        <v>1</v>
      </c>
      <c r="AP1266">
        <v>0</v>
      </c>
      <c r="AQ1266">
        <v>0</v>
      </c>
      <c r="AR1266">
        <v>0</v>
      </c>
      <c r="AS1266" t="s">
        <v>6</v>
      </c>
      <c r="AT1266">
        <v>7.2000000000000005E-4</v>
      </c>
      <c r="AU1266" t="s">
        <v>6</v>
      </c>
      <c r="AV1266">
        <v>0</v>
      </c>
      <c r="AW1266">
        <v>2</v>
      </c>
      <c r="AX1266">
        <v>16690920</v>
      </c>
      <c r="AY1266">
        <v>1</v>
      </c>
      <c r="AZ1266">
        <v>0</v>
      </c>
      <c r="BA1266">
        <v>1218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CX1266">
        <f>Y1266*Source!I561</f>
        <v>1.4400000000000001E-3</v>
      </c>
      <c r="CY1266">
        <f>AA1266</f>
        <v>64.459999999999994</v>
      </c>
      <c r="CZ1266">
        <f>AE1266</f>
        <v>9.0399999999999991</v>
      </c>
      <c r="DA1266">
        <f>AI1266</f>
        <v>7.13</v>
      </c>
      <c r="DB1266">
        <v>0</v>
      </c>
    </row>
    <row r="1267" spans="1:106" x14ac:dyDescent="0.2">
      <c r="A1267">
        <f>ROW(Source!A561)</f>
        <v>561</v>
      </c>
      <c r="B1267">
        <v>16688586</v>
      </c>
      <c r="C1267">
        <v>16690806</v>
      </c>
      <c r="D1267">
        <v>15172117</v>
      </c>
      <c r="E1267">
        <v>1</v>
      </c>
      <c r="F1267">
        <v>1</v>
      </c>
      <c r="G1267">
        <v>1</v>
      </c>
      <c r="H1267">
        <v>3</v>
      </c>
      <c r="I1267" t="s">
        <v>1476</v>
      </c>
      <c r="J1267" t="s">
        <v>1477</v>
      </c>
      <c r="K1267" t="s">
        <v>1478</v>
      </c>
      <c r="L1267">
        <v>1348</v>
      </c>
      <c r="N1267">
        <v>1009</v>
      </c>
      <c r="O1267" t="s">
        <v>86</v>
      </c>
      <c r="P1267" t="s">
        <v>86</v>
      </c>
      <c r="Q1267">
        <v>1000</v>
      </c>
      <c r="W1267">
        <v>0</v>
      </c>
      <c r="X1267">
        <v>1529337430</v>
      </c>
      <c r="Y1267">
        <v>1.92E-3</v>
      </c>
      <c r="AA1267">
        <v>13090.68</v>
      </c>
      <c r="AB1267">
        <v>0</v>
      </c>
      <c r="AC1267">
        <v>0</v>
      </c>
      <c r="AD1267">
        <v>0</v>
      </c>
      <c r="AE1267">
        <v>1836</v>
      </c>
      <c r="AF1267">
        <v>0</v>
      </c>
      <c r="AG1267">
        <v>0</v>
      </c>
      <c r="AH1267">
        <v>0</v>
      </c>
      <c r="AI1267">
        <v>7.13</v>
      </c>
      <c r="AJ1267">
        <v>1</v>
      </c>
      <c r="AK1267">
        <v>1</v>
      </c>
      <c r="AL1267">
        <v>1</v>
      </c>
      <c r="AN1267">
        <v>0</v>
      </c>
      <c r="AO1267">
        <v>1</v>
      </c>
      <c r="AP1267">
        <v>0</v>
      </c>
      <c r="AQ1267">
        <v>0</v>
      </c>
      <c r="AR1267">
        <v>0</v>
      </c>
      <c r="AS1267" t="s">
        <v>6</v>
      </c>
      <c r="AT1267">
        <v>1.92E-3</v>
      </c>
      <c r="AU1267" t="s">
        <v>6</v>
      </c>
      <c r="AV1267">
        <v>0</v>
      </c>
      <c r="AW1267">
        <v>2</v>
      </c>
      <c r="AX1267">
        <v>16690921</v>
      </c>
      <c r="AY1267">
        <v>1</v>
      </c>
      <c r="AZ1267">
        <v>0</v>
      </c>
      <c r="BA1267">
        <v>1219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CX1267">
        <f>Y1267*Source!I561</f>
        <v>3.8400000000000001E-3</v>
      </c>
      <c r="CY1267">
        <f>AA1267</f>
        <v>13090.68</v>
      </c>
      <c r="CZ1267">
        <f>AE1267</f>
        <v>1836</v>
      </c>
      <c r="DA1267">
        <f>AI1267</f>
        <v>7.13</v>
      </c>
      <c r="DB1267">
        <v>0</v>
      </c>
    </row>
    <row r="1268" spans="1:106" x14ac:dyDescent="0.2">
      <c r="A1268">
        <f>ROW(Source!A561)</f>
        <v>561</v>
      </c>
      <c r="B1268">
        <v>16688586</v>
      </c>
      <c r="C1268">
        <v>16690806</v>
      </c>
      <c r="D1268">
        <v>15232307</v>
      </c>
      <c r="E1268">
        <v>1</v>
      </c>
      <c r="F1268">
        <v>1</v>
      </c>
      <c r="G1268">
        <v>1</v>
      </c>
      <c r="H1268">
        <v>3</v>
      </c>
      <c r="I1268" t="s">
        <v>1488</v>
      </c>
      <c r="J1268" t="s">
        <v>1489</v>
      </c>
      <c r="K1268" t="s">
        <v>1490</v>
      </c>
      <c r="L1268">
        <v>1354</v>
      </c>
      <c r="N1268">
        <v>1010</v>
      </c>
      <c r="O1268" t="s">
        <v>268</v>
      </c>
      <c r="P1268" t="s">
        <v>268</v>
      </c>
      <c r="Q1268">
        <v>1</v>
      </c>
      <c r="W1268">
        <v>0</v>
      </c>
      <c r="X1268">
        <v>-1893675147</v>
      </c>
      <c r="Y1268">
        <v>1</v>
      </c>
      <c r="AA1268">
        <v>554.42999999999995</v>
      </c>
      <c r="AB1268">
        <v>0</v>
      </c>
      <c r="AC1268">
        <v>0</v>
      </c>
      <c r="AD1268">
        <v>0</v>
      </c>
      <c r="AE1268">
        <v>77.760000000000005</v>
      </c>
      <c r="AF1268">
        <v>0</v>
      </c>
      <c r="AG1268">
        <v>0</v>
      </c>
      <c r="AH1268">
        <v>0</v>
      </c>
      <c r="AI1268">
        <v>7.13</v>
      </c>
      <c r="AJ1268">
        <v>1</v>
      </c>
      <c r="AK1268">
        <v>1</v>
      </c>
      <c r="AL1268">
        <v>1</v>
      </c>
      <c r="AN1268">
        <v>0</v>
      </c>
      <c r="AO1268">
        <v>1</v>
      </c>
      <c r="AP1268">
        <v>0</v>
      </c>
      <c r="AQ1268">
        <v>0</v>
      </c>
      <c r="AR1268">
        <v>0</v>
      </c>
      <c r="AS1268" t="s">
        <v>6</v>
      </c>
      <c r="AT1268">
        <v>1</v>
      </c>
      <c r="AU1268" t="s">
        <v>6</v>
      </c>
      <c r="AV1268">
        <v>0</v>
      </c>
      <c r="AW1268">
        <v>2</v>
      </c>
      <c r="AX1268">
        <v>16690922</v>
      </c>
      <c r="AY1268">
        <v>1</v>
      </c>
      <c r="AZ1268">
        <v>0</v>
      </c>
      <c r="BA1268">
        <v>1220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CX1268">
        <f>Y1268*Source!I561</f>
        <v>2</v>
      </c>
      <c r="CY1268">
        <f>AA1268</f>
        <v>554.42999999999995</v>
      </c>
      <c r="CZ1268">
        <f>AE1268</f>
        <v>77.760000000000005</v>
      </c>
      <c r="DA1268">
        <f>AI1268</f>
        <v>7.13</v>
      </c>
      <c r="DB1268">
        <v>0</v>
      </c>
    </row>
    <row r="1269" spans="1:106" x14ac:dyDescent="0.2">
      <c r="A1269">
        <f>ROW(Source!A561)</f>
        <v>561</v>
      </c>
      <c r="B1269">
        <v>16688586</v>
      </c>
      <c r="C1269">
        <v>16690806</v>
      </c>
      <c r="D1269">
        <v>15232446</v>
      </c>
      <c r="E1269">
        <v>1</v>
      </c>
      <c r="F1269">
        <v>1</v>
      </c>
      <c r="G1269">
        <v>1</v>
      </c>
      <c r="H1269">
        <v>3</v>
      </c>
      <c r="I1269" t="s">
        <v>1491</v>
      </c>
      <c r="J1269" t="s">
        <v>1492</v>
      </c>
      <c r="K1269" t="s">
        <v>1493</v>
      </c>
      <c r="L1269">
        <v>1354</v>
      </c>
      <c r="N1269">
        <v>1010</v>
      </c>
      <c r="O1269" t="s">
        <v>268</v>
      </c>
      <c r="P1269" t="s">
        <v>268</v>
      </c>
      <c r="Q1269">
        <v>1</v>
      </c>
      <c r="W1269">
        <v>0</v>
      </c>
      <c r="X1269">
        <v>-243969227</v>
      </c>
      <c r="Y1269">
        <v>1</v>
      </c>
      <c r="AA1269">
        <v>124.85</v>
      </c>
      <c r="AB1269">
        <v>0</v>
      </c>
      <c r="AC1269">
        <v>0</v>
      </c>
      <c r="AD1269">
        <v>0</v>
      </c>
      <c r="AE1269">
        <v>17.510000000000002</v>
      </c>
      <c r="AF1269">
        <v>0</v>
      </c>
      <c r="AG1269">
        <v>0</v>
      </c>
      <c r="AH1269">
        <v>0</v>
      </c>
      <c r="AI1269">
        <v>7.13</v>
      </c>
      <c r="AJ1269">
        <v>1</v>
      </c>
      <c r="AK1269">
        <v>1</v>
      </c>
      <c r="AL1269">
        <v>1</v>
      </c>
      <c r="AN1269">
        <v>0</v>
      </c>
      <c r="AO1269">
        <v>1</v>
      </c>
      <c r="AP1269">
        <v>0</v>
      </c>
      <c r="AQ1269">
        <v>0</v>
      </c>
      <c r="AR1269">
        <v>0</v>
      </c>
      <c r="AS1269" t="s">
        <v>6</v>
      </c>
      <c r="AT1269">
        <v>1</v>
      </c>
      <c r="AU1269" t="s">
        <v>6</v>
      </c>
      <c r="AV1269">
        <v>0</v>
      </c>
      <c r="AW1269">
        <v>2</v>
      </c>
      <c r="AX1269">
        <v>16690923</v>
      </c>
      <c r="AY1269">
        <v>1</v>
      </c>
      <c r="AZ1269">
        <v>0</v>
      </c>
      <c r="BA1269">
        <v>1221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CX1269">
        <f>Y1269*Source!I561</f>
        <v>2</v>
      </c>
      <c r="CY1269">
        <f>AA1269</f>
        <v>124.85</v>
      </c>
      <c r="CZ1269">
        <f>AE1269</f>
        <v>17.510000000000002</v>
      </c>
      <c r="DA1269">
        <f>AI1269</f>
        <v>7.13</v>
      </c>
      <c r="DB1269">
        <v>0</v>
      </c>
    </row>
    <row r="1270" spans="1:106" x14ac:dyDescent="0.2">
      <c r="A1270">
        <f>ROW(Source!A561)</f>
        <v>561</v>
      </c>
      <c r="B1270">
        <v>16688586</v>
      </c>
      <c r="C1270">
        <v>16690806</v>
      </c>
      <c r="D1270">
        <v>15232697</v>
      </c>
      <c r="E1270">
        <v>1</v>
      </c>
      <c r="F1270">
        <v>1</v>
      </c>
      <c r="G1270">
        <v>1</v>
      </c>
      <c r="H1270">
        <v>3</v>
      </c>
      <c r="I1270" t="s">
        <v>1494</v>
      </c>
      <c r="J1270" t="s">
        <v>1495</v>
      </c>
      <c r="K1270" t="s">
        <v>1496</v>
      </c>
      <c r="L1270">
        <v>1354</v>
      </c>
      <c r="N1270">
        <v>1010</v>
      </c>
      <c r="O1270" t="s">
        <v>268</v>
      </c>
      <c r="P1270" t="s">
        <v>268</v>
      </c>
      <c r="Q1270">
        <v>1</v>
      </c>
      <c r="W1270">
        <v>0</v>
      </c>
      <c r="X1270">
        <v>-2122562565</v>
      </c>
      <c r="Y1270">
        <v>1</v>
      </c>
      <c r="AA1270">
        <v>261.67</v>
      </c>
      <c r="AB1270">
        <v>0</v>
      </c>
      <c r="AC1270">
        <v>0</v>
      </c>
      <c r="AD1270">
        <v>0</v>
      </c>
      <c r="AE1270">
        <v>36.700000000000003</v>
      </c>
      <c r="AF1270">
        <v>0</v>
      </c>
      <c r="AG1270">
        <v>0</v>
      </c>
      <c r="AH1270">
        <v>0</v>
      </c>
      <c r="AI1270">
        <v>7.13</v>
      </c>
      <c r="AJ1270">
        <v>1</v>
      </c>
      <c r="AK1270">
        <v>1</v>
      </c>
      <c r="AL1270">
        <v>1</v>
      </c>
      <c r="AN1270">
        <v>0</v>
      </c>
      <c r="AO1270">
        <v>1</v>
      </c>
      <c r="AP1270">
        <v>0</v>
      </c>
      <c r="AQ1270">
        <v>0</v>
      </c>
      <c r="AR1270">
        <v>0</v>
      </c>
      <c r="AS1270" t="s">
        <v>6</v>
      </c>
      <c r="AT1270">
        <v>1</v>
      </c>
      <c r="AU1270" t="s">
        <v>6</v>
      </c>
      <c r="AV1270">
        <v>0</v>
      </c>
      <c r="AW1270">
        <v>2</v>
      </c>
      <c r="AX1270">
        <v>16690924</v>
      </c>
      <c r="AY1270">
        <v>1</v>
      </c>
      <c r="AZ1270">
        <v>0</v>
      </c>
      <c r="BA1270">
        <v>1222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CX1270">
        <f>Y1270*Source!I561</f>
        <v>2</v>
      </c>
      <c r="CY1270">
        <f>AA1270</f>
        <v>261.67</v>
      </c>
      <c r="CZ1270">
        <f>AE1270</f>
        <v>36.700000000000003</v>
      </c>
      <c r="DA1270">
        <f>AI1270</f>
        <v>7.13</v>
      </c>
      <c r="DB1270">
        <v>0</v>
      </c>
    </row>
    <row r="1271" spans="1:106" x14ac:dyDescent="0.2">
      <c r="A1271">
        <f>ROW(Source!A596)</f>
        <v>596</v>
      </c>
      <c r="B1271">
        <v>16688585</v>
      </c>
      <c r="C1271">
        <v>16690981</v>
      </c>
      <c r="D1271">
        <v>15432356</v>
      </c>
      <c r="E1271">
        <v>1</v>
      </c>
      <c r="F1271">
        <v>1</v>
      </c>
      <c r="G1271">
        <v>1</v>
      </c>
      <c r="H1271">
        <v>1</v>
      </c>
      <c r="I1271" t="s">
        <v>1244</v>
      </c>
      <c r="J1271" t="s">
        <v>6</v>
      </c>
      <c r="K1271" t="s">
        <v>1245</v>
      </c>
      <c r="L1271">
        <v>1191</v>
      </c>
      <c r="N1271">
        <v>1013</v>
      </c>
      <c r="O1271" t="s">
        <v>1090</v>
      </c>
      <c r="P1271" t="s">
        <v>1090</v>
      </c>
      <c r="Q1271">
        <v>1</v>
      </c>
      <c r="W1271">
        <v>0</v>
      </c>
      <c r="X1271">
        <v>1850719656</v>
      </c>
      <c r="Y1271">
        <v>34.659999999999997</v>
      </c>
      <c r="AA1271">
        <v>0</v>
      </c>
      <c r="AB1271">
        <v>0</v>
      </c>
      <c r="AC1271">
        <v>0</v>
      </c>
      <c r="AD1271">
        <v>8.31</v>
      </c>
      <c r="AE1271">
        <v>0</v>
      </c>
      <c r="AF1271">
        <v>0</v>
      </c>
      <c r="AG1271">
        <v>0</v>
      </c>
      <c r="AH1271">
        <v>8.31</v>
      </c>
      <c r="AI1271">
        <v>1</v>
      </c>
      <c r="AJ1271">
        <v>1</v>
      </c>
      <c r="AK1271">
        <v>1</v>
      </c>
      <c r="AL1271">
        <v>1</v>
      </c>
      <c r="AN1271">
        <v>0</v>
      </c>
      <c r="AO1271">
        <v>1</v>
      </c>
      <c r="AP1271">
        <v>0</v>
      </c>
      <c r="AQ1271">
        <v>0</v>
      </c>
      <c r="AR1271">
        <v>0</v>
      </c>
      <c r="AS1271" t="s">
        <v>6</v>
      </c>
      <c r="AT1271">
        <v>34.659999999999997</v>
      </c>
      <c r="AU1271" t="s">
        <v>6</v>
      </c>
      <c r="AV1271">
        <v>1</v>
      </c>
      <c r="AW1271">
        <v>2</v>
      </c>
      <c r="AX1271">
        <v>16690990</v>
      </c>
      <c r="AY1271">
        <v>1</v>
      </c>
      <c r="AZ1271">
        <v>0</v>
      </c>
      <c r="BA1271">
        <v>1223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CX1271">
        <f>Y1271*Source!I596</f>
        <v>11.437799999999999</v>
      </c>
      <c r="CY1271">
        <f>AD1271</f>
        <v>8.31</v>
      </c>
      <c r="CZ1271">
        <f>AH1271</f>
        <v>8.31</v>
      </c>
      <c r="DA1271">
        <f>AL1271</f>
        <v>1</v>
      </c>
      <c r="DB1271">
        <v>0</v>
      </c>
    </row>
    <row r="1272" spans="1:106" x14ac:dyDescent="0.2">
      <c r="A1272">
        <f>ROW(Source!A596)</f>
        <v>596</v>
      </c>
      <c r="B1272">
        <v>16688585</v>
      </c>
      <c r="C1272">
        <v>16690981</v>
      </c>
      <c r="D1272">
        <v>15430395</v>
      </c>
      <c r="E1272">
        <v>1</v>
      </c>
      <c r="F1272">
        <v>1</v>
      </c>
      <c r="G1272">
        <v>1</v>
      </c>
      <c r="H1272">
        <v>1</v>
      </c>
      <c r="I1272" t="s">
        <v>1091</v>
      </c>
      <c r="J1272" t="s">
        <v>6</v>
      </c>
      <c r="K1272" t="s">
        <v>1092</v>
      </c>
      <c r="L1272">
        <v>1191</v>
      </c>
      <c r="N1272">
        <v>1013</v>
      </c>
      <c r="O1272" t="s">
        <v>1090</v>
      </c>
      <c r="P1272" t="s">
        <v>1090</v>
      </c>
      <c r="Q1272">
        <v>1</v>
      </c>
      <c r="W1272">
        <v>0</v>
      </c>
      <c r="X1272">
        <v>-1417349443</v>
      </c>
      <c r="Y1272">
        <v>0.1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1</v>
      </c>
      <c r="AJ1272">
        <v>1</v>
      </c>
      <c r="AK1272">
        <v>1</v>
      </c>
      <c r="AL1272">
        <v>1</v>
      </c>
      <c r="AN1272">
        <v>0</v>
      </c>
      <c r="AO1272">
        <v>1</v>
      </c>
      <c r="AP1272">
        <v>0</v>
      </c>
      <c r="AQ1272">
        <v>0</v>
      </c>
      <c r="AR1272">
        <v>0</v>
      </c>
      <c r="AS1272" t="s">
        <v>6</v>
      </c>
      <c r="AT1272">
        <v>0.1</v>
      </c>
      <c r="AU1272" t="s">
        <v>6</v>
      </c>
      <c r="AV1272">
        <v>2</v>
      </c>
      <c r="AW1272">
        <v>2</v>
      </c>
      <c r="AX1272">
        <v>16690991</v>
      </c>
      <c r="AY1272">
        <v>1</v>
      </c>
      <c r="AZ1272">
        <v>0</v>
      </c>
      <c r="BA1272">
        <v>1224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CX1272">
        <f>Y1272*Source!I596</f>
        <v>3.3000000000000002E-2</v>
      </c>
      <c r="CY1272">
        <f>AD1272</f>
        <v>0</v>
      </c>
      <c r="CZ1272">
        <f>AH1272</f>
        <v>0</v>
      </c>
      <c r="DA1272">
        <f>AL1272</f>
        <v>1</v>
      </c>
      <c r="DB1272">
        <v>0</v>
      </c>
    </row>
    <row r="1273" spans="1:106" x14ac:dyDescent="0.2">
      <c r="A1273">
        <f>ROW(Source!A596)</f>
        <v>596</v>
      </c>
      <c r="B1273">
        <v>16688585</v>
      </c>
      <c r="C1273">
        <v>16690981</v>
      </c>
      <c r="D1273">
        <v>15247974</v>
      </c>
      <c r="E1273">
        <v>1</v>
      </c>
      <c r="F1273">
        <v>1</v>
      </c>
      <c r="G1273">
        <v>1</v>
      </c>
      <c r="H1273">
        <v>2</v>
      </c>
      <c r="I1273" t="s">
        <v>1093</v>
      </c>
      <c r="J1273" t="s">
        <v>1094</v>
      </c>
      <c r="K1273" t="s">
        <v>1095</v>
      </c>
      <c r="L1273">
        <v>1368</v>
      </c>
      <c r="N1273">
        <v>1011</v>
      </c>
      <c r="O1273" t="s">
        <v>1096</v>
      </c>
      <c r="P1273" t="s">
        <v>1096</v>
      </c>
      <c r="Q1273">
        <v>1</v>
      </c>
      <c r="W1273">
        <v>0</v>
      </c>
      <c r="X1273">
        <v>1188625873</v>
      </c>
      <c r="Y1273">
        <v>0.1</v>
      </c>
      <c r="AA1273">
        <v>0</v>
      </c>
      <c r="AB1273">
        <v>31.26</v>
      </c>
      <c r="AC1273">
        <v>13.5</v>
      </c>
      <c r="AD1273">
        <v>0</v>
      </c>
      <c r="AE1273">
        <v>0</v>
      </c>
      <c r="AF1273">
        <v>31.26</v>
      </c>
      <c r="AG1273">
        <v>13.5</v>
      </c>
      <c r="AH1273">
        <v>0</v>
      </c>
      <c r="AI1273">
        <v>1</v>
      </c>
      <c r="AJ1273">
        <v>1</v>
      </c>
      <c r="AK1273">
        <v>1</v>
      </c>
      <c r="AL1273">
        <v>1</v>
      </c>
      <c r="AN1273">
        <v>0</v>
      </c>
      <c r="AO1273">
        <v>1</v>
      </c>
      <c r="AP1273">
        <v>0</v>
      </c>
      <c r="AQ1273">
        <v>0</v>
      </c>
      <c r="AR1273">
        <v>0</v>
      </c>
      <c r="AS1273" t="s">
        <v>6</v>
      </c>
      <c r="AT1273">
        <v>0.1</v>
      </c>
      <c r="AU1273" t="s">
        <v>6</v>
      </c>
      <c r="AV1273">
        <v>0</v>
      </c>
      <c r="AW1273">
        <v>2</v>
      </c>
      <c r="AX1273">
        <v>16690992</v>
      </c>
      <c r="AY1273">
        <v>1</v>
      </c>
      <c r="AZ1273">
        <v>0</v>
      </c>
      <c r="BA1273">
        <v>1225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CX1273">
        <f>Y1273*Source!I596</f>
        <v>3.3000000000000002E-2</v>
      </c>
      <c r="CY1273">
        <f>AB1273</f>
        <v>31.26</v>
      </c>
      <c r="CZ1273">
        <f>AF1273</f>
        <v>31.26</v>
      </c>
      <c r="DA1273">
        <f>AJ1273</f>
        <v>1</v>
      </c>
      <c r="DB1273">
        <v>0</v>
      </c>
    </row>
    <row r="1274" spans="1:106" x14ac:dyDescent="0.2">
      <c r="A1274">
        <f>ROW(Source!A596)</f>
        <v>596</v>
      </c>
      <c r="B1274">
        <v>16688585</v>
      </c>
      <c r="C1274">
        <v>16690981</v>
      </c>
      <c r="D1274">
        <v>15249308</v>
      </c>
      <c r="E1274">
        <v>1</v>
      </c>
      <c r="F1274">
        <v>1</v>
      </c>
      <c r="G1274">
        <v>1</v>
      </c>
      <c r="H1274">
        <v>2</v>
      </c>
      <c r="I1274" t="s">
        <v>1375</v>
      </c>
      <c r="J1274" t="s">
        <v>1376</v>
      </c>
      <c r="K1274" t="s">
        <v>1377</v>
      </c>
      <c r="L1274">
        <v>1368</v>
      </c>
      <c r="N1274">
        <v>1011</v>
      </c>
      <c r="O1274" t="s">
        <v>1096</v>
      </c>
      <c r="P1274" t="s">
        <v>1096</v>
      </c>
      <c r="Q1274">
        <v>1</v>
      </c>
      <c r="W1274">
        <v>0</v>
      </c>
      <c r="X1274">
        <v>792402865</v>
      </c>
      <c r="Y1274">
        <v>3.3</v>
      </c>
      <c r="AA1274">
        <v>0</v>
      </c>
      <c r="AB1274">
        <v>1.2</v>
      </c>
      <c r="AC1274">
        <v>0</v>
      </c>
      <c r="AD1274">
        <v>0</v>
      </c>
      <c r="AE1274">
        <v>0</v>
      </c>
      <c r="AF1274">
        <v>1.2</v>
      </c>
      <c r="AG1274">
        <v>0</v>
      </c>
      <c r="AH1274">
        <v>0</v>
      </c>
      <c r="AI1274">
        <v>1</v>
      </c>
      <c r="AJ1274">
        <v>1</v>
      </c>
      <c r="AK1274">
        <v>1</v>
      </c>
      <c r="AL1274">
        <v>1</v>
      </c>
      <c r="AN1274">
        <v>0</v>
      </c>
      <c r="AO1274">
        <v>1</v>
      </c>
      <c r="AP1274">
        <v>0</v>
      </c>
      <c r="AQ1274">
        <v>0</v>
      </c>
      <c r="AR1274">
        <v>0</v>
      </c>
      <c r="AS1274" t="s">
        <v>6</v>
      </c>
      <c r="AT1274">
        <v>3.3</v>
      </c>
      <c r="AU1274" t="s">
        <v>6</v>
      </c>
      <c r="AV1274">
        <v>0</v>
      </c>
      <c r="AW1274">
        <v>2</v>
      </c>
      <c r="AX1274">
        <v>16690993</v>
      </c>
      <c r="AY1274">
        <v>1</v>
      </c>
      <c r="AZ1274">
        <v>0</v>
      </c>
      <c r="BA1274">
        <v>1226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CX1274">
        <f>Y1274*Source!I596</f>
        <v>1.089</v>
      </c>
      <c r="CY1274">
        <f>AB1274</f>
        <v>1.2</v>
      </c>
      <c r="CZ1274">
        <f>AF1274</f>
        <v>1.2</v>
      </c>
      <c r="DA1274">
        <f>AJ1274</f>
        <v>1</v>
      </c>
      <c r="DB1274">
        <v>0</v>
      </c>
    </row>
    <row r="1275" spans="1:106" x14ac:dyDescent="0.2">
      <c r="A1275">
        <f>ROW(Source!A596)</f>
        <v>596</v>
      </c>
      <c r="B1275">
        <v>16688585</v>
      </c>
      <c r="C1275">
        <v>16690981</v>
      </c>
      <c r="D1275">
        <v>15165634</v>
      </c>
      <c r="E1275">
        <v>1</v>
      </c>
      <c r="F1275">
        <v>1</v>
      </c>
      <c r="G1275">
        <v>1</v>
      </c>
      <c r="H1275">
        <v>3</v>
      </c>
      <c r="I1275" t="s">
        <v>1378</v>
      </c>
      <c r="J1275" t="s">
        <v>1379</v>
      </c>
      <c r="K1275" t="s">
        <v>1380</v>
      </c>
      <c r="L1275">
        <v>1339</v>
      </c>
      <c r="N1275">
        <v>1007</v>
      </c>
      <c r="O1275" t="s">
        <v>199</v>
      </c>
      <c r="P1275" t="s">
        <v>199</v>
      </c>
      <c r="Q1275">
        <v>1</v>
      </c>
      <c r="W1275">
        <v>0</v>
      </c>
      <c r="X1275">
        <v>1706747518</v>
      </c>
      <c r="Y1275">
        <v>0.43</v>
      </c>
      <c r="AA1275">
        <v>38.51</v>
      </c>
      <c r="AB1275">
        <v>0</v>
      </c>
      <c r="AC1275">
        <v>0</v>
      </c>
      <c r="AD1275">
        <v>0</v>
      </c>
      <c r="AE1275">
        <v>38.51</v>
      </c>
      <c r="AF1275">
        <v>0</v>
      </c>
      <c r="AG1275">
        <v>0</v>
      </c>
      <c r="AH1275">
        <v>0</v>
      </c>
      <c r="AI1275">
        <v>1</v>
      </c>
      <c r="AJ1275">
        <v>1</v>
      </c>
      <c r="AK1275">
        <v>1</v>
      </c>
      <c r="AL1275">
        <v>1</v>
      </c>
      <c r="AN1275">
        <v>0</v>
      </c>
      <c r="AO1275">
        <v>1</v>
      </c>
      <c r="AP1275">
        <v>0</v>
      </c>
      <c r="AQ1275">
        <v>0</v>
      </c>
      <c r="AR1275">
        <v>0</v>
      </c>
      <c r="AS1275" t="s">
        <v>6</v>
      </c>
      <c r="AT1275">
        <v>0.43</v>
      </c>
      <c r="AU1275" t="s">
        <v>6</v>
      </c>
      <c r="AV1275">
        <v>0</v>
      </c>
      <c r="AW1275">
        <v>2</v>
      </c>
      <c r="AX1275">
        <v>16690994</v>
      </c>
      <c r="AY1275">
        <v>1</v>
      </c>
      <c r="AZ1275">
        <v>0</v>
      </c>
      <c r="BA1275">
        <v>1227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CX1275">
        <f>Y1275*Source!I596</f>
        <v>0.1419</v>
      </c>
      <c r="CY1275">
        <f>AA1275</f>
        <v>38.51</v>
      </c>
      <c r="CZ1275">
        <f>AE1275</f>
        <v>38.51</v>
      </c>
      <c r="DA1275">
        <f>AI1275</f>
        <v>1</v>
      </c>
      <c r="DB1275">
        <v>0</v>
      </c>
    </row>
    <row r="1276" spans="1:106" x14ac:dyDescent="0.2">
      <c r="A1276">
        <f>ROW(Source!A596)</f>
        <v>596</v>
      </c>
      <c r="B1276">
        <v>16688585</v>
      </c>
      <c r="C1276">
        <v>16690981</v>
      </c>
      <c r="D1276">
        <v>15165653</v>
      </c>
      <c r="E1276">
        <v>1</v>
      </c>
      <c r="F1276">
        <v>1</v>
      </c>
      <c r="G1276">
        <v>1</v>
      </c>
      <c r="H1276">
        <v>3</v>
      </c>
      <c r="I1276" t="s">
        <v>1381</v>
      </c>
      <c r="J1276" t="s">
        <v>1382</v>
      </c>
      <c r="K1276" t="s">
        <v>1383</v>
      </c>
      <c r="L1276">
        <v>1339</v>
      </c>
      <c r="N1276">
        <v>1007</v>
      </c>
      <c r="O1276" t="s">
        <v>199</v>
      </c>
      <c r="P1276" t="s">
        <v>199</v>
      </c>
      <c r="Q1276">
        <v>1</v>
      </c>
      <c r="W1276">
        <v>0</v>
      </c>
      <c r="X1276">
        <v>1262771840</v>
      </c>
      <c r="Y1276">
        <v>2.74</v>
      </c>
      <c r="AA1276">
        <v>6.22</v>
      </c>
      <c r="AB1276">
        <v>0</v>
      </c>
      <c r="AC1276">
        <v>0</v>
      </c>
      <c r="AD1276">
        <v>0</v>
      </c>
      <c r="AE1276">
        <v>6.22</v>
      </c>
      <c r="AF1276">
        <v>0</v>
      </c>
      <c r="AG1276">
        <v>0</v>
      </c>
      <c r="AH1276">
        <v>0</v>
      </c>
      <c r="AI1276">
        <v>1</v>
      </c>
      <c r="AJ1276">
        <v>1</v>
      </c>
      <c r="AK1276">
        <v>1</v>
      </c>
      <c r="AL1276">
        <v>1</v>
      </c>
      <c r="AN1276">
        <v>0</v>
      </c>
      <c r="AO1276">
        <v>1</v>
      </c>
      <c r="AP1276">
        <v>0</v>
      </c>
      <c r="AQ1276">
        <v>0</v>
      </c>
      <c r="AR1276">
        <v>0</v>
      </c>
      <c r="AS1276" t="s">
        <v>6</v>
      </c>
      <c r="AT1276">
        <v>2.74</v>
      </c>
      <c r="AU1276" t="s">
        <v>6</v>
      </c>
      <c r="AV1276">
        <v>0</v>
      </c>
      <c r="AW1276">
        <v>2</v>
      </c>
      <c r="AX1276">
        <v>16690995</v>
      </c>
      <c r="AY1276">
        <v>1</v>
      </c>
      <c r="AZ1276">
        <v>0</v>
      </c>
      <c r="BA1276">
        <v>1228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CX1276">
        <f>Y1276*Source!I596</f>
        <v>0.90420000000000011</v>
      </c>
      <c r="CY1276">
        <f>AA1276</f>
        <v>6.22</v>
      </c>
      <c r="CZ1276">
        <f>AE1276</f>
        <v>6.22</v>
      </c>
      <c r="DA1276">
        <f>AI1276</f>
        <v>1</v>
      </c>
      <c r="DB1276">
        <v>0</v>
      </c>
    </row>
    <row r="1277" spans="1:106" x14ac:dyDescent="0.2">
      <c r="A1277">
        <f>ROW(Source!A597)</f>
        <v>597</v>
      </c>
      <c r="B1277">
        <v>16688586</v>
      </c>
      <c r="C1277">
        <v>16690981</v>
      </c>
      <c r="D1277">
        <v>15432356</v>
      </c>
      <c r="E1277">
        <v>1</v>
      </c>
      <c r="F1277">
        <v>1</v>
      </c>
      <c r="G1277">
        <v>1</v>
      </c>
      <c r="H1277">
        <v>1</v>
      </c>
      <c r="I1277" t="s">
        <v>1244</v>
      </c>
      <c r="J1277" t="s">
        <v>6</v>
      </c>
      <c r="K1277" t="s">
        <v>1245</v>
      </c>
      <c r="L1277">
        <v>1191</v>
      </c>
      <c r="N1277">
        <v>1013</v>
      </c>
      <c r="O1277" t="s">
        <v>1090</v>
      </c>
      <c r="P1277" t="s">
        <v>1090</v>
      </c>
      <c r="Q1277">
        <v>1</v>
      </c>
      <c r="W1277">
        <v>0</v>
      </c>
      <c r="X1277">
        <v>1850719656</v>
      </c>
      <c r="Y1277">
        <v>34.659999999999997</v>
      </c>
      <c r="AA1277">
        <v>0</v>
      </c>
      <c r="AB1277">
        <v>0</v>
      </c>
      <c r="AC1277">
        <v>0</v>
      </c>
      <c r="AD1277">
        <v>59.25</v>
      </c>
      <c r="AE1277">
        <v>0</v>
      </c>
      <c r="AF1277">
        <v>0</v>
      </c>
      <c r="AG1277">
        <v>0</v>
      </c>
      <c r="AH1277">
        <v>8.31</v>
      </c>
      <c r="AI1277">
        <v>1</v>
      </c>
      <c r="AJ1277">
        <v>1</v>
      </c>
      <c r="AK1277">
        <v>1</v>
      </c>
      <c r="AL1277">
        <v>7.13</v>
      </c>
      <c r="AN1277">
        <v>0</v>
      </c>
      <c r="AO1277">
        <v>1</v>
      </c>
      <c r="AP1277">
        <v>0</v>
      </c>
      <c r="AQ1277">
        <v>0</v>
      </c>
      <c r="AR1277">
        <v>0</v>
      </c>
      <c r="AS1277" t="s">
        <v>6</v>
      </c>
      <c r="AT1277">
        <v>34.659999999999997</v>
      </c>
      <c r="AU1277" t="s">
        <v>6</v>
      </c>
      <c r="AV1277">
        <v>1</v>
      </c>
      <c r="AW1277">
        <v>2</v>
      </c>
      <c r="AX1277">
        <v>16690990</v>
      </c>
      <c r="AY1277">
        <v>1</v>
      </c>
      <c r="AZ1277">
        <v>0</v>
      </c>
      <c r="BA1277">
        <v>1230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CX1277">
        <f>Y1277*Source!I597</f>
        <v>11.437799999999999</v>
      </c>
      <c r="CY1277">
        <f>AD1277</f>
        <v>59.25</v>
      </c>
      <c r="CZ1277">
        <f>AH1277</f>
        <v>8.31</v>
      </c>
      <c r="DA1277">
        <f>AL1277</f>
        <v>7.13</v>
      </c>
      <c r="DB1277">
        <v>0</v>
      </c>
    </row>
    <row r="1278" spans="1:106" x14ac:dyDescent="0.2">
      <c r="A1278">
        <f>ROW(Source!A597)</f>
        <v>597</v>
      </c>
      <c r="B1278">
        <v>16688586</v>
      </c>
      <c r="C1278">
        <v>16690981</v>
      </c>
      <c r="D1278">
        <v>15430395</v>
      </c>
      <c r="E1278">
        <v>1</v>
      </c>
      <c r="F1278">
        <v>1</v>
      </c>
      <c r="G1278">
        <v>1</v>
      </c>
      <c r="H1278">
        <v>1</v>
      </c>
      <c r="I1278" t="s">
        <v>1091</v>
      </c>
      <c r="J1278" t="s">
        <v>6</v>
      </c>
      <c r="K1278" t="s">
        <v>1092</v>
      </c>
      <c r="L1278">
        <v>1191</v>
      </c>
      <c r="N1278">
        <v>1013</v>
      </c>
      <c r="O1278" t="s">
        <v>1090</v>
      </c>
      <c r="P1278" t="s">
        <v>1090</v>
      </c>
      <c r="Q1278">
        <v>1</v>
      </c>
      <c r="W1278">
        <v>0</v>
      </c>
      <c r="X1278">
        <v>-1417349443</v>
      </c>
      <c r="Y1278">
        <v>0.1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1</v>
      </c>
      <c r="AJ1278">
        <v>1</v>
      </c>
      <c r="AK1278">
        <v>7.13</v>
      </c>
      <c r="AL1278">
        <v>1</v>
      </c>
      <c r="AN1278">
        <v>0</v>
      </c>
      <c r="AO1278">
        <v>1</v>
      </c>
      <c r="AP1278">
        <v>0</v>
      </c>
      <c r="AQ1278">
        <v>0</v>
      </c>
      <c r="AR1278">
        <v>0</v>
      </c>
      <c r="AS1278" t="s">
        <v>6</v>
      </c>
      <c r="AT1278">
        <v>0.1</v>
      </c>
      <c r="AU1278" t="s">
        <v>6</v>
      </c>
      <c r="AV1278">
        <v>2</v>
      </c>
      <c r="AW1278">
        <v>2</v>
      </c>
      <c r="AX1278">
        <v>16690991</v>
      </c>
      <c r="AY1278">
        <v>1</v>
      </c>
      <c r="AZ1278">
        <v>0</v>
      </c>
      <c r="BA1278">
        <v>1231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CX1278">
        <f>Y1278*Source!I597</f>
        <v>3.3000000000000002E-2</v>
      </c>
      <c r="CY1278">
        <f>AD1278</f>
        <v>0</v>
      </c>
      <c r="CZ1278">
        <f>AH1278</f>
        <v>0</v>
      </c>
      <c r="DA1278">
        <f>AL1278</f>
        <v>1</v>
      </c>
      <c r="DB1278">
        <v>0</v>
      </c>
    </row>
    <row r="1279" spans="1:106" x14ac:dyDescent="0.2">
      <c r="A1279">
        <f>ROW(Source!A597)</f>
        <v>597</v>
      </c>
      <c r="B1279">
        <v>16688586</v>
      </c>
      <c r="C1279">
        <v>16690981</v>
      </c>
      <c r="D1279">
        <v>15247974</v>
      </c>
      <c r="E1279">
        <v>1</v>
      </c>
      <c r="F1279">
        <v>1</v>
      </c>
      <c r="G1279">
        <v>1</v>
      </c>
      <c r="H1279">
        <v>2</v>
      </c>
      <c r="I1279" t="s">
        <v>1093</v>
      </c>
      <c r="J1279" t="s">
        <v>1094</v>
      </c>
      <c r="K1279" t="s">
        <v>1095</v>
      </c>
      <c r="L1279">
        <v>1368</v>
      </c>
      <c r="N1279">
        <v>1011</v>
      </c>
      <c r="O1279" t="s">
        <v>1096</v>
      </c>
      <c r="P1279" t="s">
        <v>1096</v>
      </c>
      <c r="Q1279">
        <v>1</v>
      </c>
      <c r="W1279">
        <v>0</v>
      </c>
      <c r="X1279">
        <v>1188625873</v>
      </c>
      <c r="Y1279">
        <v>0.1</v>
      </c>
      <c r="AA1279">
        <v>0</v>
      </c>
      <c r="AB1279">
        <v>222.88</v>
      </c>
      <c r="AC1279">
        <v>13.5</v>
      </c>
      <c r="AD1279">
        <v>0</v>
      </c>
      <c r="AE1279">
        <v>0</v>
      </c>
      <c r="AF1279">
        <v>31.26</v>
      </c>
      <c r="AG1279">
        <v>13.5</v>
      </c>
      <c r="AH1279">
        <v>0</v>
      </c>
      <c r="AI1279">
        <v>1</v>
      </c>
      <c r="AJ1279">
        <v>7.13</v>
      </c>
      <c r="AK1279">
        <v>1</v>
      </c>
      <c r="AL1279">
        <v>1</v>
      </c>
      <c r="AN1279">
        <v>0</v>
      </c>
      <c r="AO1279">
        <v>1</v>
      </c>
      <c r="AP1279">
        <v>0</v>
      </c>
      <c r="AQ1279">
        <v>0</v>
      </c>
      <c r="AR1279">
        <v>0</v>
      </c>
      <c r="AS1279" t="s">
        <v>6</v>
      </c>
      <c r="AT1279">
        <v>0.1</v>
      </c>
      <c r="AU1279" t="s">
        <v>6</v>
      </c>
      <c r="AV1279">
        <v>0</v>
      </c>
      <c r="AW1279">
        <v>2</v>
      </c>
      <c r="AX1279">
        <v>16690992</v>
      </c>
      <c r="AY1279">
        <v>1</v>
      </c>
      <c r="AZ1279">
        <v>0</v>
      </c>
      <c r="BA1279">
        <v>1232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CX1279">
        <f>Y1279*Source!I597</f>
        <v>3.3000000000000002E-2</v>
      </c>
      <c r="CY1279">
        <f>AB1279</f>
        <v>222.88</v>
      </c>
      <c r="CZ1279">
        <f>AF1279</f>
        <v>31.26</v>
      </c>
      <c r="DA1279">
        <f>AJ1279</f>
        <v>7.13</v>
      </c>
      <c r="DB1279">
        <v>0</v>
      </c>
    </row>
    <row r="1280" spans="1:106" x14ac:dyDescent="0.2">
      <c r="A1280">
        <f>ROW(Source!A597)</f>
        <v>597</v>
      </c>
      <c r="B1280">
        <v>16688586</v>
      </c>
      <c r="C1280">
        <v>16690981</v>
      </c>
      <c r="D1280">
        <v>15249308</v>
      </c>
      <c r="E1280">
        <v>1</v>
      </c>
      <c r="F1280">
        <v>1</v>
      </c>
      <c r="G1280">
        <v>1</v>
      </c>
      <c r="H1280">
        <v>2</v>
      </c>
      <c r="I1280" t="s">
        <v>1375</v>
      </c>
      <c r="J1280" t="s">
        <v>1376</v>
      </c>
      <c r="K1280" t="s">
        <v>1377</v>
      </c>
      <c r="L1280">
        <v>1368</v>
      </c>
      <c r="N1280">
        <v>1011</v>
      </c>
      <c r="O1280" t="s">
        <v>1096</v>
      </c>
      <c r="P1280" t="s">
        <v>1096</v>
      </c>
      <c r="Q1280">
        <v>1</v>
      </c>
      <c r="W1280">
        <v>0</v>
      </c>
      <c r="X1280">
        <v>792402865</v>
      </c>
      <c r="Y1280">
        <v>3.3</v>
      </c>
      <c r="AA1280">
        <v>0</v>
      </c>
      <c r="AB1280">
        <v>8.56</v>
      </c>
      <c r="AC1280">
        <v>0</v>
      </c>
      <c r="AD1280">
        <v>0</v>
      </c>
      <c r="AE1280">
        <v>0</v>
      </c>
      <c r="AF1280">
        <v>1.2</v>
      </c>
      <c r="AG1280">
        <v>0</v>
      </c>
      <c r="AH1280">
        <v>0</v>
      </c>
      <c r="AI1280">
        <v>1</v>
      </c>
      <c r="AJ1280">
        <v>7.13</v>
      </c>
      <c r="AK1280">
        <v>1</v>
      </c>
      <c r="AL1280">
        <v>1</v>
      </c>
      <c r="AN1280">
        <v>0</v>
      </c>
      <c r="AO1280">
        <v>1</v>
      </c>
      <c r="AP1280">
        <v>0</v>
      </c>
      <c r="AQ1280">
        <v>0</v>
      </c>
      <c r="AR1280">
        <v>0</v>
      </c>
      <c r="AS1280" t="s">
        <v>6</v>
      </c>
      <c r="AT1280">
        <v>3.3</v>
      </c>
      <c r="AU1280" t="s">
        <v>6</v>
      </c>
      <c r="AV1280">
        <v>0</v>
      </c>
      <c r="AW1280">
        <v>2</v>
      </c>
      <c r="AX1280">
        <v>16690993</v>
      </c>
      <c r="AY1280">
        <v>1</v>
      </c>
      <c r="AZ1280">
        <v>0</v>
      </c>
      <c r="BA1280">
        <v>1233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CX1280">
        <f>Y1280*Source!I597</f>
        <v>1.089</v>
      </c>
      <c r="CY1280">
        <f>AB1280</f>
        <v>8.56</v>
      </c>
      <c r="CZ1280">
        <f>AF1280</f>
        <v>1.2</v>
      </c>
      <c r="DA1280">
        <f>AJ1280</f>
        <v>7.13</v>
      </c>
      <c r="DB1280">
        <v>0</v>
      </c>
    </row>
    <row r="1281" spans="1:106" x14ac:dyDescent="0.2">
      <c r="A1281">
        <f>ROW(Source!A597)</f>
        <v>597</v>
      </c>
      <c r="B1281">
        <v>16688586</v>
      </c>
      <c r="C1281">
        <v>16690981</v>
      </c>
      <c r="D1281">
        <v>15165634</v>
      </c>
      <c r="E1281">
        <v>1</v>
      </c>
      <c r="F1281">
        <v>1</v>
      </c>
      <c r="G1281">
        <v>1</v>
      </c>
      <c r="H1281">
        <v>3</v>
      </c>
      <c r="I1281" t="s">
        <v>1378</v>
      </c>
      <c r="J1281" t="s">
        <v>1379</v>
      </c>
      <c r="K1281" t="s">
        <v>1380</v>
      </c>
      <c r="L1281">
        <v>1339</v>
      </c>
      <c r="N1281">
        <v>1007</v>
      </c>
      <c r="O1281" t="s">
        <v>199</v>
      </c>
      <c r="P1281" t="s">
        <v>199</v>
      </c>
      <c r="Q1281">
        <v>1</v>
      </c>
      <c r="W1281">
        <v>0</v>
      </c>
      <c r="X1281">
        <v>1706747518</v>
      </c>
      <c r="Y1281">
        <v>0.43</v>
      </c>
      <c r="AA1281">
        <v>274.58</v>
      </c>
      <c r="AB1281">
        <v>0</v>
      </c>
      <c r="AC1281">
        <v>0</v>
      </c>
      <c r="AD1281">
        <v>0</v>
      </c>
      <c r="AE1281">
        <v>38.51</v>
      </c>
      <c r="AF1281">
        <v>0</v>
      </c>
      <c r="AG1281">
        <v>0</v>
      </c>
      <c r="AH1281">
        <v>0</v>
      </c>
      <c r="AI1281">
        <v>7.13</v>
      </c>
      <c r="AJ1281">
        <v>1</v>
      </c>
      <c r="AK1281">
        <v>1</v>
      </c>
      <c r="AL1281">
        <v>1</v>
      </c>
      <c r="AN1281">
        <v>0</v>
      </c>
      <c r="AO1281">
        <v>1</v>
      </c>
      <c r="AP1281">
        <v>0</v>
      </c>
      <c r="AQ1281">
        <v>0</v>
      </c>
      <c r="AR1281">
        <v>0</v>
      </c>
      <c r="AS1281" t="s">
        <v>6</v>
      </c>
      <c r="AT1281">
        <v>0.43</v>
      </c>
      <c r="AU1281" t="s">
        <v>6</v>
      </c>
      <c r="AV1281">
        <v>0</v>
      </c>
      <c r="AW1281">
        <v>2</v>
      </c>
      <c r="AX1281">
        <v>16690994</v>
      </c>
      <c r="AY1281">
        <v>1</v>
      </c>
      <c r="AZ1281">
        <v>0</v>
      </c>
      <c r="BA1281">
        <v>1234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CX1281">
        <f>Y1281*Source!I597</f>
        <v>0.1419</v>
      </c>
      <c r="CY1281">
        <f>AA1281</f>
        <v>274.58</v>
      </c>
      <c r="CZ1281">
        <f>AE1281</f>
        <v>38.51</v>
      </c>
      <c r="DA1281">
        <f>AI1281</f>
        <v>7.13</v>
      </c>
      <c r="DB1281">
        <v>0</v>
      </c>
    </row>
    <row r="1282" spans="1:106" x14ac:dyDescent="0.2">
      <c r="A1282">
        <f>ROW(Source!A597)</f>
        <v>597</v>
      </c>
      <c r="B1282">
        <v>16688586</v>
      </c>
      <c r="C1282">
        <v>16690981</v>
      </c>
      <c r="D1282">
        <v>15165653</v>
      </c>
      <c r="E1282">
        <v>1</v>
      </c>
      <c r="F1282">
        <v>1</v>
      </c>
      <c r="G1282">
        <v>1</v>
      </c>
      <c r="H1282">
        <v>3</v>
      </c>
      <c r="I1282" t="s">
        <v>1381</v>
      </c>
      <c r="J1282" t="s">
        <v>1382</v>
      </c>
      <c r="K1282" t="s">
        <v>1383</v>
      </c>
      <c r="L1282">
        <v>1339</v>
      </c>
      <c r="N1282">
        <v>1007</v>
      </c>
      <c r="O1282" t="s">
        <v>199</v>
      </c>
      <c r="P1282" t="s">
        <v>199</v>
      </c>
      <c r="Q1282">
        <v>1</v>
      </c>
      <c r="W1282">
        <v>0</v>
      </c>
      <c r="X1282">
        <v>1262771840</v>
      </c>
      <c r="Y1282">
        <v>2.74</v>
      </c>
      <c r="AA1282">
        <v>44.35</v>
      </c>
      <c r="AB1282">
        <v>0</v>
      </c>
      <c r="AC1282">
        <v>0</v>
      </c>
      <c r="AD1282">
        <v>0</v>
      </c>
      <c r="AE1282">
        <v>6.22</v>
      </c>
      <c r="AF1282">
        <v>0</v>
      </c>
      <c r="AG1282">
        <v>0</v>
      </c>
      <c r="AH1282">
        <v>0</v>
      </c>
      <c r="AI1282">
        <v>7.13</v>
      </c>
      <c r="AJ1282">
        <v>1</v>
      </c>
      <c r="AK1282">
        <v>1</v>
      </c>
      <c r="AL1282">
        <v>1</v>
      </c>
      <c r="AN1282">
        <v>0</v>
      </c>
      <c r="AO1282">
        <v>1</v>
      </c>
      <c r="AP1282">
        <v>0</v>
      </c>
      <c r="AQ1282">
        <v>0</v>
      </c>
      <c r="AR1282">
        <v>0</v>
      </c>
      <c r="AS1282" t="s">
        <v>6</v>
      </c>
      <c r="AT1282">
        <v>2.74</v>
      </c>
      <c r="AU1282" t="s">
        <v>6</v>
      </c>
      <c r="AV1282">
        <v>0</v>
      </c>
      <c r="AW1282">
        <v>2</v>
      </c>
      <c r="AX1282">
        <v>16690995</v>
      </c>
      <c r="AY1282">
        <v>1</v>
      </c>
      <c r="AZ1282">
        <v>0</v>
      </c>
      <c r="BA1282">
        <v>1235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CX1282">
        <f>Y1282*Source!I597</f>
        <v>0.90420000000000011</v>
      </c>
      <c r="CY1282">
        <f>AA1282</f>
        <v>44.35</v>
      </c>
      <c r="CZ1282">
        <f>AE1282</f>
        <v>6.22</v>
      </c>
      <c r="DA1282">
        <f>AI1282</f>
        <v>7.13</v>
      </c>
      <c r="DB1282">
        <v>0</v>
      </c>
    </row>
    <row r="1283" spans="1:106" x14ac:dyDescent="0.2">
      <c r="A1283">
        <f>ROW(Source!A598)</f>
        <v>598</v>
      </c>
      <c r="B1283">
        <v>16688585</v>
      </c>
      <c r="C1283">
        <v>16690998</v>
      </c>
      <c r="D1283">
        <v>15430767</v>
      </c>
      <c r="E1283">
        <v>1</v>
      </c>
      <c r="F1283">
        <v>1</v>
      </c>
      <c r="G1283">
        <v>1</v>
      </c>
      <c r="H1283">
        <v>1</v>
      </c>
      <c r="I1283" t="s">
        <v>1111</v>
      </c>
      <c r="J1283" t="s">
        <v>6</v>
      </c>
      <c r="K1283" t="s">
        <v>1112</v>
      </c>
      <c r="L1283">
        <v>1191</v>
      </c>
      <c r="N1283">
        <v>1013</v>
      </c>
      <c r="O1283" t="s">
        <v>1090</v>
      </c>
      <c r="P1283" t="s">
        <v>1090</v>
      </c>
      <c r="Q1283">
        <v>1</v>
      </c>
      <c r="W1283">
        <v>0</v>
      </c>
      <c r="X1283">
        <v>-400197608</v>
      </c>
      <c r="Y1283">
        <v>102.6</v>
      </c>
      <c r="AA1283">
        <v>0</v>
      </c>
      <c r="AB1283">
        <v>0</v>
      </c>
      <c r="AC1283">
        <v>0</v>
      </c>
      <c r="AD1283">
        <v>8.5299999999999994</v>
      </c>
      <c r="AE1283">
        <v>0</v>
      </c>
      <c r="AF1283">
        <v>0</v>
      </c>
      <c r="AG1283">
        <v>0</v>
      </c>
      <c r="AH1283">
        <v>8.5299999999999994</v>
      </c>
      <c r="AI1283">
        <v>1</v>
      </c>
      <c r="AJ1283">
        <v>1</v>
      </c>
      <c r="AK1283">
        <v>1</v>
      </c>
      <c r="AL1283">
        <v>1</v>
      </c>
      <c r="AN1283">
        <v>0</v>
      </c>
      <c r="AO1283">
        <v>1</v>
      </c>
      <c r="AP1283">
        <v>0</v>
      </c>
      <c r="AQ1283">
        <v>0</v>
      </c>
      <c r="AR1283">
        <v>0</v>
      </c>
      <c r="AS1283" t="s">
        <v>6</v>
      </c>
      <c r="AT1283">
        <v>102.6</v>
      </c>
      <c r="AU1283" t="s">
        <v>6</v>
      </c>
      <c r="AV1283">
        <v>1</v>
      </c>
      <c r="AW1283">
        <v>2</v>
      </c>
      <c r="AX1283">
        <v>16691004</v>
      </c>
      <c r="AY1283">
        <v>1</v>
      </c>
      <c r="AZ1283">
        <v>0</v>
      </c>
      <c r="BA1283">
        <v>1237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CX1283">
        <f>Y1283*Source!I598</f>
        <v>2.052</v>
      </c>
      <c r="CY1283">
        <f>AD1283</f>
        <v>8.5299999999999994</v>
      </c>
      <c r="CZ1283">
        <f>AH1283</f>
        <v>8.5299999999999994</v>
      </c>
      <c r="DA1283">
        <f>AL1283</f>
        <v>1</v>
      </c>
      <c r="DB1283">
        <v>0</v>
      </c>
    </row>
    <row r="1284" spans="1:106" x14ac:dyDescent="0.2">
      <c r="A1284">
        <f>ROW(Source!A598)</f>
        <v>598</v>
      </c>
      <c r="B1284">
        <v>16688585</v>
      </c>
      <c r="C1284">
        <v>16690998</v>
      </c>
      <c r="D1284">
        <v>15430395</v>
      </c>
      <c r="E1284">
        <v>1</v>
      </c>
      <c r="F1284">
        <v>1</v>
      </c>
      <c r="G1284">
        <v>1</v>
      </c>
      <c r="H1284">
        <v>1</v>
      </c>
      <c r="I1284" t="s">
        <v>1091</v>
      </c>
      <c r="J1284" t="s">
        <v>6</v>
      </c>
      <c r="K1284" t="s">
        <v>1092</v>
      </c>
      <c r="L1284">
        <v>1191</v>
      </c>
      <c r="N1284">
        <v>1013</v>
      </c>
      <c r="O1284" t="s">
        <v>1090</v>
      </c>
      <c r="P1284" t="s">
        <v>1090</v>
      </c>
      <c r="Q1284">
        <v>1</v>
      </c>
      <c r="W1284">
        <v>0</v>
      </c>
      <c r="X1284">
        <v>-1417349443</v>
      </c>
      <c r="Y1284">
        <v>0.79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1</v>
      </c>
      <c r="AJ1284">
        <v>1</v>
      </c>
      <c r="AK1284">
        <v>1</v>
      </c>
      <c r="AL1284">
        <v>1</v>
      </c>
      <c r="AN1284">
        <v>0</v>
      </c>
      <c r="AO1284">
        <v>1</v>
      </c>
      <c r="AP1284">
        <v>0</v>
      </c>
      <c r="AQ1284">
        <v>0</v>
      </c>
      <c r="AR1284">
        <v>0</v>
      </c>
      <c r="AS1284" t="s">
        <v>6</v>
      </c>
      <c r="AT1284">
        <v>0.79</v>
      </c>
      <c r="AU1284" t="s">
        <v>6</v>
      </c>
      <c r="AV1284">
        <v>2</v>
      </c>
      <c r="AW1284">
        <v>2</v>
      </c>
      <c r="AX1284">
        <v>16691005</v>
      </c>
      <c r="AY1284">
        <v>1</v>
      </c>
      <c r="AZ1284">
        <v>0</v>
      </c>
      <c r="BA1284">
        <v>1238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CX1284">
        <f>Y1284*Source!I598</f>
        <v>1.5800000000000002E-2</v>
      </c>
      <c r="CY1284">
        <f>AD1284</f>
        <v>0</v>
      </c>
      <c r="CZ1284">
        <f>AH1284</f>
        <v>0</v>
      </c>
      <c r="DA1284">
        <f>AL1284</f>
        <v>1</v>
      </c>
      <c r="DB1284">
        <v>0</v>
      </c>
    </row>
    <row r="1285" spans="1:106" x14ac:dyDescent="0.2">
      <c r="A1285">
        <f>ROW(Source!A598)</f>
        <v>598</v>
      </c>
      <c r="B1285">
        <v>16688585</v>
      </c>
      <c r="C1285">
        <v>16690998</v>
      </c>
      <c r="D1285">
        <v>15247974</v>
      </c>
      <c r="E1285">
        <v>1</v>
      </c>
      <c r="F1285">
        <v>1</v>
      </c>
      <c r="G1285">
        <v>1</v>
      </c>
      <c r="H1285">
        <v>2</v>
      </c>
      <c r="I1285" t="s">
        <v>1093</v>
      </c>
      <c r="J1285" t="s">
        <v>1094</v>
      </c>
      <c r="K1285" t="s">
        <v>1095</v>
      </c>
      <c r="L1285">
        <v>1368</v>
      </c>
      <c r="N1285">
        <v>1011</v>
      </c>
      <c r="O1285" t="s">
        <v>1096</v>
      </c>
      <c r="P1285" t="s">
        <v>1096</v>
      </c>
      <c r="Q1285">
        <v>1</v>
      </c>
      <c r="W1285">
        <v>0</v>
      </c>
      <c r="X1285">
        <v>1188625873</v>
      </c>
      <c r="Y1285">
        <v>0.79</v>
      </c>
      <c r="AA1285">
        <v>0</v>
      </c>
      <c r="AB1285">
        <v>31.26</v>
      </c>
      <c r="AC1285">
        <v>13.5</v>
      </c>
      <c r="AD1285">
        <v>0</v>
      </c>
      <c r="AE1285">
        <v>0</v>
      </c>
      <c r="AF1285">
        <v>31.26</v>
      </c>
      <c r="AG1285">
        <v>13.5</v>
      </c>
      <c r="AH1285">
        <v>0</v>
      </c>
      <c r="AI1285">
        <v>1</v>
      </c>
      <c r="AJ1285">
        <v>1</v>
      </c>
      <c r="AK1285">
        <v>1</v>
      </c>
      <c r="AL1285">
        <v>1</v>
      </c>
      <c r="AN1285">
        <v>0</v>
      </c>
      <c r="AO1285">
        <v>1</v>
      </c>
      <c r="AP1285">
        <v>0</v>
      </c>
      <c r="AQ1285">
        <v>0</v>
      </c>
      <c r="AR1285">
        <v>0</v>
      </c>
      <c r="AS1285" t="s">
        <v>6</v>
      </c>
      <c r="AT1285">
        <v>0.79</v>
      </c>
      <c r="AU1285" t="s">
        <v>6</v>
      </c>
      <c r="AV1285">
        <v>0</v>
      </c>
      <c r="AW1285">
        <v>2</v>
      </c>
      <c r="AX1285">
        <v>16691006</v>
      </c>
      <c r="AY1285">
        <v>1</v>
      </c>
      <c r="AZ1285">
        <v>0</v>
      </c>
      <c r="BA1285">
        <v>1239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CX1285">
        <f>Y1285*Source!I598</f>
        <v>1.5800000000000002E-2</v>
      </c>
      <c r="CY1285">
        <f>AB1285</f>
        <v>31.26</v>
      </c>
      <c r="CZ1285">
        <f>AF1285</f>
        <v>31.26</v>
      </c>
      <c r="DA1285">
        <f>AJ1285</f>
        <v>1</v>
      </c>
      <c r="DB1285">
        <v>0</v>
      </c>
    </row>
    <row r="1286" spans="1:106" x14ac:dyDescent="0.2">
      <c r="A1286">
        <f>ROW(Source!A599)</f>
        <v>599</v>
      </c>
      <c r="B1286">
        <v>16688586</v>
      </c>
      <c r="C1286">
        <v>16690998</v>
      </c>
      <c r="D1286">
        <v>15430767</v>
      </c>
      <c r="E1286">
        <v>1</v>
      </c>
      <c r="F1286">
        <v>1</v>
      </c>
      <c r="G1286">
        <v>1</v>
      </c>
      <c r="H1286">
        <v>1</v>
      </c>
      <c r="I1286" t="s">
        <v>1111</v>
      </c>
      <c r="J1286" t="s">
        <v>6</v>
      </c>
      <c r="K1286" t="s">
        <v>1112</v>
      </c>
      <c r="L1286">
        <v>1191</v>
      </c>
      <c r="N1286">
        <v>1013</v>
      </c>
      <c r="O1286" t="s">
        <v>1090</v>
      </c>
      <c r="P1286" t="s">
        <v>1090</v>
      </c>
      <c r="Q1286">
        <v>1</v>
      </c>
      <c r="W1286">
        <v>0</v>
      </c>
      <c r="X1286">
        <v>-400197608</v>
      </c>
      <c r="Y1286">
        <v>102.6</v>
      </c>
      <c r="AA1286">
        <v>0</v>
      </c>
      <c r="AB1286">
        <v>0</v>
      </c>
      <c r="AC1286">
        <v>0</v>
      </c>
      <c r="AD1286">
        <v>60.82</v>
      </c>
      <c r="AE1286">
        <v>0</v>
      </c>
      <c r="AF1286">
        <v>0</v>
      </c>
      <c r="AG1286">
        <v>0</v>
      </c>
      <c r="AH1286">
        <v>8.5299999999999994</v>
      </c>
      <c r="AI1286">
        <v>1</v>
      </c>
      <c r="AJ1286">
        <v>1</v>
      </c>
      <c r="AK1286">
        <v>1</v>
      </c>
      <c r="AL1286">
        <v>7.13</v>
      </c>
      <c r="AN1286">
        <v>0</v>
      </c>
      <c r="AO1286">
        <v>1</v>
      </c>
      <c r="AP1286">
        <v>0</v>
      </c>
      <c r="AQ1286">
        <v>0</v>
      </c>
      <c r="AR1286">
        <v>0</v>
      </c>
      <c r="AS1286" t="s">
        <v>6</v>
      </c>
      <c r="AT1286">
        <v>102.6</v>
      </c>
      <c r="AU1286" t="s">
        <v>6</v>
      </c>
      <c r="AV1286">
        <v>1</v>
      </c>
      <c r="AW1286">
        <v>2</v>
      </c>
      <c r="AX1286">
        <v>16691004</v>
      </c>
      <c r="AY1286">
        <v>1</v>
      </c>
      <c r="AZ1286">
        <v>0</v>
      </c>
      <c r="BA1286">
        <v>1241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CX1286">
        <f>Y1286*Source!I599</f>
        <v>2.052</v>
      </c>
      <c r="CY1286">
        <f>AD1286</f>
        <v>60.82</v>
      </c>
      <c r="CZ1286">
        <f>AH1286</f>
        <v>8.5299999999999994</v>
      </c>
      <c r="DA1286">
        <f>AL1286</f>
        <v>7.13</v>
      </c>
      <c r="DB1286">
        <v>0</v>
      </c>
    </row>
    <row r="1287" spans="1:106" x14ac:dyDescent="0.2">
      <c r="A1287">
        <f>ROW(Source!A599)</f>
        <v>599</v>
      </c>
      <c r="B1287">
        <v>16688586</v>
      </c>
      <c r="C1287">
        <v>16690998</v>
      </c>
      <c r="D1287">
        <v>15430395</v>
      </c>
      <c r="E1287">
        <v>1</v>
      </c>
      <c r="F1287">
        <v>1</v>
      </c>
      <c r="G1287">
        <v>1</v>
      </c>
      <c r="H1287">
        <v>1</v>
      </c>
      <c r="I1287" t="s">
        <v>1091</v>
      </c>
      <c r="J1287" t="s">
        <v>6</v>
      </c>
      <c r="K1287" t="s">
        <v>1092</v>
      </c>
      <c r="L1287">
        <v>1191</v>
      </c>
      <c r="N1287">
        <v>1013</v>
      </c>
      <c r="O1287" t="s">
        <v>1090</v>
      </c>
      <c r="P1287" t="s">
        <v>1090</v>
      </c>
      <c r="Q1287">
        <v>1</v>
      </c>
      <c r="W1287">
        <v>0</v>
      </c>
      <c r="X1287">
        <v>-1417349443</v>
      </c>
      <c r="Y1287">
        <v>0.79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1</v>
      </c>
      <c r="AJ1287">
        <v>1</v>
      </c>
      <c r="AK1287">
        <v>7.13</v>
      </c>
      <c r="AL1287">
        <v>1</v>
      </c>
      <c r="AN1287">
        <v>0</v>
      </c>
      <c r="AO1287">
        <v>1</v>
      </c>
      <c r="AP1287">
        <v>0</v>
      </c>
      <c r="AQ1287">
        <v>0</v>
      </c>
      <c r="AR1287">
        <v>0</v>
      </c>
      <c r="AS1287" t="s">
        <v>6</v>
      </c>
      <c r="AT1287">
        <v>0.79</v>
      </c>
      <c r="AU1287" t="s">
        <v>6</v>
      </c>
      <c r="AV1287">
        <v>2</v>
      </c>
      <c r="AW1287">
        <v>2</v>
      </c>
      <c r="AX1287">
        <v>16691005</v>
      </c>
      <c r="AY1287">
        <v>1</v>
      </c>
      <c r="AZ1287">
        <v>0</v>
      </c>
      <c r="BA1287">
        <v>1242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CX1287">
        <f>Y1287*Source!I599</f>
        <v>1.5800000000000002E-2</v>
      </c>
      <c r="CY1287">
        <f>AD1287</f>
        <v>0</v>
      </c>
      <c r="CZ1287">
        <f>AH1287</f>
        <v>0</v>
      </c>
      <c r="DA1287">
        <f>AL1287</f>
        <v>1</v>
      </c>
      <c r="DB1287">
        <v>0</v>
      </c>
    </row>
    <row r="1288" spans="1:106" x14ac:dyDescent="0.2">
      <c r="A1288">
        <f>ROW(Source!A599)</f>
        <v>599</v>
      </c>
      <c r="B1288">
        <v>16688586</v>
      </c>
      <c r="C1288">
        <v>16690998</v>
      </c>
      <c r="D1288">
        <v>15247974</v>
      </c>
      <c r="E1288">
        <v>1</v>
      </c>
      <c r="F1288">
        <v>1</v>
      </c>
      <c r="G1288">
        <v>1</v>
      </c>
      <c r="H1288">
        <v>2</v>
      </c>
      <c r="I1288" t="s">
        <v>1093</v>
      </c>
      <c r="J1288" t="s">
        <v>1094</v>
      </c>
      <c r="K1288" t="s">
        <v>1095</v>
      </c>
      <c r="L1288">
        <v>1368</v>
      </c>
      <c r="N1288">
        <v>1011</v>
      </c>
      <c r="O1288" t="s">
        <v>1096</v>
      </c>
      <c r="P1288" t="s">
        <v>1096</v>
      </c>
      <c r="Q1288">
        <v>1</v>
      </c>
      <c r="W1288">
        <v>0</v>
      </c>
      <c r="X1288">
        <v>1188625873</v>
      </c>
      <c r="Y1288">
        <v>0.79</v>
      </c>
      <c r="AA1288">
        <v>0</v>
      </c>
      <c r="AB1288">
        <v>222.88</v>
      </c>
      <c r="AC1288">
        <v>13.5</v>
      </c>
      <c r="AD1288">
        <v>0</v>
      </c>
      <c r="AE1288">
        <v>0</v>
      </c>
      <c r="AF1288">
        <v>31.26</v>
      </c>
      <c r="AG1288">
        <v>13.5</v>
      </c>
      <c r="AH1288">
        <v>0</v>
      </c>
      <c r="AI1288">
        <v>1</v>
      </c>
      <c r="AJ1288">
        <v>7.13</v>
      </c>
      <c r="AK1288">
        <v>1</v>
      </c>
      <c r="AL1288">
        <v>1</v>
      </c>
      <c r="AN1288">
        <v>0</v>
      </c>
      <c r="AO1288">
        <v>1</v>
      </c>
      <c r="AP1288">
        <v>0</v>
      </c>
      <c r="AQ1288">
        <v>0</v>
      </c>
      <c r="AR1288">
        <v>0</v>
      </c>
      <c r="AS1288" t="s">
        <v>6</v>
      </c>
      <c r="AT1288">
        <v>0.79</v>
      </c>
      <c r="AU1288" t="s">
        <v>6</v>
      </c>
      <c r="AV1288">
        <v>0</v>
      </c>
      <c r="AW1288">
        <v>2</v>
      </c>
      <c r="AX1288">
        <v>16691006</v>
      </c>
      <c r="AY1288">
        <v>1</v>
      </c>
      <c r="AZ1288">
        <v>0</v>
      </c>
      <c r="BA1288">
        <v>1243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CX1288">
        <f>Y1288*Source!I599</f>
        <v>1.5800000000000002E-2</v>
      </c>
      <c r="CY1288">
        <f>AB1288</f>
        <v>222.88</v>
      </c>
      <c r="CZ1288">
        <f>AF1288</f>
        <v>31.26</v>
      </c>
      <c r="DA1288">
        <f>AJ1288</f>
        <v>7.13</v>
      </c>
      <c r="DB1288">
        <v>0</v>
      </c>
    </row>
    <row r="1289" spans="1:106" x14ac:dyDescent="0.2">
      <c r="A1289">
        <f>ROW(Source!A600)</f>
        <v>600</v>
      </c>
      <c r="B1289">
        <v>16688585</v>
      </c>
      <c r="C1289">
        <v>16691009</v>
      </c>
      <c r="D1289">
        <v>15430767</v>
      </c>
      <c r="E1289">
        <v>1</v>
      </c>
      <c r="F1289">
        <v>1</v>
      </c>
      <c r="G1289">
        <v>1</v>
      </c>
      <c r="H1289">
        <v>1</v>
      </c>
      <c r="I1289" t="s">
        <v>1111</v>
      </c>
      <c r="J1289" t="s">
        <v>6</v>
      </c>
      <c r="K1289" t="s">
        <v>1112</v>
      </c>
      <c r="L1289">
        <v>1191</v>
      </c>
      <c r="N1289">
        <v>1013</v>
      </c>
      <c r="O1289" t="s">
        <v>1090</v>
      </c>
      <c r="P1289" t="s">
        <v>1090</v>
      </c>
      <c r="Q1289">
        <v>1</v>
      </c>
      <c r="W1289">
        <v>0</v>
      </c>
      <c r="X1289">
        <v>-400197608</v>
      </c>
      <c r="Y1289">
        <v>51.3</v>
      </c>
      <c r="AA1289">
        <v>0</v>
      </c>
      <c r="AB1289">
        <v>0</v>
      </c>
      <c r="AC1289">
        <v>0</v>
      </c>
      <c r="AD1289">
        <v>8.5299999999999994</v>
      </c>
      <c r="AE1289">
        <v>0</v>
      </c>
      <c r="AF1289">
        <v>0</v>
      </c>
      <c r="AG1289">
        <v>0</v>
      </c>
      <c r="AH1289">
        <v>8.5299999999999994</v>
      </c>
      <c r="AI1289">
        <v>1</v>
      </c>
      <c r="AJ1289">
        <v>1</v>
      </c>
      <c r="AK1289">
        <v>1</v>
      </c>
      <c r="AL1289">
        <v>1</v>
      </c>
      <c r="AN1289">
        <v>0</v>
      </c>
      <c r="AO1289">
        <v>1</v>
      </c>
      <c r="AP1289">
        <v>0</v>
      </c>
      <c r="AQ1289">
        <v>0</v>
      </c>
      <c r="AR1289">
        <v>0</v>
      </c>
      <c r="AS1289" t="s">
        <v>6</v>
      </c>
      <c r="AT1289">
        <v>51.3</v>
      </c>
      <c r="AU1289" t="s">
        <v>6</v>
      </c>
      <c r="AV1289">
        <v>1</v>
      </c>
      <c r="AW1289">
        <v>2</v>
      </c>
      <c r="AX1289">
        <v>16691015</v>
      </c>
      <c r="AY1289">
        <v>1</v>
      </c>
      <c r="AZ1289">
        <v>0</v>
      </c>
      <c r="BA1289">
        <v>1245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CX1289">
        <f>Y1289*Source!I600</f>
        <v>0.51300000000000001</v>
      </c>
      <c r="CY1289">
        <f>AD1289</f>
        <v>8.5299999999999994</v>
      </c>
      <c r="CZ1289">
        <f>AH1289</f>
        <v>8.5299999999999994</v>
      </c>
      <c r="DA1289">
        <f>AL1289</f>
        <v>1</v>
      </c>
      <c r="DB1289">
        <v>0</v>
      </c>
    </row>
    <row r="1290" spans="1:106" x14ac:dyDescent="0.2">
      <c r="A1290">
        <f>ROW(Source!A600)</f>
        <v>600</v>
      </c>
      <c r="B1290">
        <v>16688585</v>
      </c>
      <c r="C1290">
        <v>16691009</v>
      </c>
      <c r="D1290">
        <v>15430395</v>
      </c>
      <c r="E1290">
        <v>1</v>
      </c>
      <c r="F1290">
        <v>1</v>
      </c>
      <c r="G1290">
        <v>1</v>
      </c>
      <c r="H1290">
        <v>1</v>
      </c>
      <c r="I1290" t="s">
        <v>1091</v>
      </c>
      <c r="J1290" t="s">
        <v>6</v>
      </c>
      <c r="K1290" t="s">
        <v>1092</v>
      </c>
      <c r="L1290">
        <v>1191</v>
      </c>
      <c r="N1290">
        <v>1013</v>
      </c>
      <c r="O1290" t="s">
        <v>1090</v>
      </c>
      <c r="P1290" t="s">
        <v>1090</v>
      </c>
      <c r="Q1290">
        <v>1</v>
      </c>
      <c r="W1290">
        <v>0</v>
      </c>
      <c r="X1290">
        <v>-1417349443</v>
      </c>
      <c r="Y1290">
        <v>0.26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1</v>
      </c>
      <c r="AJ1290">
        <v>1</v>
      </c>
      <c r="AK1290">
        <v>1</v>
      </c>
      <c r="AL1290">
        <v>1</v>
      </c>
      <c r="AN1290">
        <v>0</v>
      </c>
      <c r="AO1290">
        <v>1</v>
      </c>
      <c r="AP1290">
        <v>0</v>
      </c>
      <c r="AQ1290">
        <v>0</v>
      </c>
      <c r="AR1290">
        <v>0</v>
      </c>
      <c r="AS1290" t="s">
        <v>6</v>
      </c>
      <c r="AT1290">
        <v>0.26</v>
      </c>
      <c r="AU1290" t="s">
        <v>6</v>
      </c>
      <c r="AV1290">
        <v>2</v>
      </c>
      <c r="AW1290">
        <v>2</v>
      </c>
      <c r="AX1290">
        <v>16691016</v>
      </c>
      <c r="AY1290">
        <v>1</v>
      </c>
      <c r="AZ1290">
        <v>0</v>
      </c>
      <c r="BA1290">
        <v>1246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CX1290">
        <f>Y1290*Source!I600</f>
        <v>2.6000000000000003E-3</v>
      </c>
      <c r="CY1290">
        <f>AD1290</f>
        <v>0</v>
      </c>
      <c r="CZ1290">
        <f>AH1290</f>
        <v>0</v>
      </c>
      <c r="DA1290">
        <f>AL1290</f>
        <v>1</v>
      </c>
      <c r="DB1290">
        <v>0</v>
      </c>
    </row>
    <row r="1291" spans="1:106" x14ac:dyDescent="0.2">
      <c r="A1291">
        <f>ROW(Source!A600)</f>
        <v>600</v>
      </c>
      <c r="B1291">
        <v>16688585</v>
      </c>
      <c r="C1291">
        <v>16691009</v>
      </c>
      <c r="D1291">
        <v>15247974</v>
      </c>
      <c r="E1291">
        <v>1</v>
      </c>
      <c r="F1291">
        <v>1</v>
      </c>
      <c r="G1291">
        <v>1</v>
      </c>
      <c r="H1291">
        <v>2</v>
      </c>
      <c r="I1291" t="s">
        <v>1093</v>
      </c>
      <c r="J1291" t="s">
        <v>1094</v>
      </c>
      <c r="K1291" t="s">
        <v>1095</v>
      </c>
      <c r="L1291">
        <v>1368</v>
      </c>
      <c r="N1291">
        <v>1011</v>
      </c>
      <c r="O1291" t="s">
        <v>1096</v>
      </c>
      <c r="P1291" t="s">
        <v>1096</v>
      </c>
      <c r="Q1291">
        <v>1</v>
      </c>
      <c r="W1291">
        <v>0</v>
      </c>
      <c r="X1291">
        <v>1188625873</v>
      </c>
      <c r="Y1291">
        <v>0.26</v>
      </c>
      <c r="AA1291">
        <v>0</v>
      </c>
      <c r="AB1291">
        <v>31.26</v>
      </c>
      <c r="AC1291">
        <v>13.5</v>
      </c>
      <c r="AD1291">
        <v>0</v>
      </c>
      <c r="AE1291">
        <v>0</v>
      </c>
      <c r="AF1291">
        <v>31.26</v>
      </c>
      <c r="AG1291">
        <v>13.5</v>
      </c>
      <c r="AH1291">
        <v>0</v>
      </c>
      <c r="AI1291">
        <v>1</v>
      </c>
      <c r="AJ1291">
        <v>1</v>
      </c>
      <c r="AK1291">
        <v>1</v>
      </c>
      <c r="AL1291">
        <v>1</v>
      </c>
      <c r="AN1291">
        <v>0</v>
      </c>
      <c r="AO1291">
        <v>1</v>
      </c>
      <c r="AP1291">
        <v>0</v>
      </c>
      <c r="AQ1291">
        <v>0</v>
      </c>
      <c r="AR1291">
        <v>0</v>
      </c>
      <c r="AS1291" t="s">
        <v>6</v>
      </c>
      <c r="AT1291">
        <v>0.26</v>
      </c>
      <c r="AU1291" t="s">
        <v>6</v>
      </c>
      <c r="AV1291">
        <v>0</v>
      </c>
      <c r="AW1291">
        <v>2</v>
      </c>
      <c r="AX1291">
        <v>16691017</v>
      </c>
      <c r="AY1291">
        <v>1</v>
      </c>
      <c r="AZ1291">
        <v>0</v>
      </c>
      <c r="BA1291">
        <v>1247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CX1291">
        <f>Y1291*Source!I600</f>
        <v>2.6000000000000003E-3</v>
      </c>
      <c r="CY1291">
        <f>AB1291</f>
        <v>31.26</v>
      </c>
      <c r="CZ1291">
        <f>AF1291</f>
        <v>31.26</v>
      </c>
      <c r="DA1291">
        <f>AJ1291</f>
        <v>1</v>
      </c>
      <c r="DB1291">
        <v>0</v>
      </c>
    </row>
    <row r="1292" spans="1:106" x14ac:dyDescent="0.2">
      <c r="A1292">
        <f>ROW(Source!A601)</f>
        <v>601</v>
      </c>
      <c r="B1292">
        <v>16688586</v>
      </c>
      <c r="C1292">
        <v>16691009</v>
      </c>
      <c r="D1292">
        <v>15430767</v>
      </c>
      <c r="E1292">
        <v>1</v>
      </c>
      <c r="F1292">
        <v>1</v>
      </c>
      <c r="G1292">
        <v>1</v>
      </c>
      <c r="H1292">
        <v>1</v>
      </c>
      <c r="I1292" t="s">
        <v>1111</v>
      </c>
      <c r="J1292" t="s">
        <v>6</v>
      </c>
      <c r="K1292" t="s">
        <v>1112</v>
      </c>
      <c r="L1292">
        <v>1191</v>
      </c>
      <c r="N1292">
        <v>1013</v>
      </c>
      <c r="O1292" t="s">
        <v>1090</v>
      </c>
      <c r="P1292" t="s">
        <v>1090</v>
      </c>
      <c r="Q1292">
        <v>1</v>
      </c>
      <c r="W1292">
        <v>0</v>
      </c>
      <c r="X1292">
        <v>-400197608</v>
      </c>
      <c r="Y1292">
        <v>51.3</v>
      </c>
      <c r="AA1292">
        <v>0</v>
      </c>
      <c r="AB1292">
        <v>0</v>
      </c>
      <c r="AC1292">
        <v>0</v>
      </c>
      <c r="AD1292">
        <v>60.82</v>
      </c>
      <c r="AE1292">
        <v>0</v>
      </c>
      <c r="AF1292">
        <v>0</v>
      </c>
      <c r="AG1292">
        <v>0</v>
      </c>
      <c r="AH1292">
        <v>8.5299999999999994</v>
      </c>
      <c r="AI1292">
        <v>1</v>
      </c>
      <c r="AJ1292">
        <v>1</v>
      </c>
      <c r="AK1292">
        <v>1</v>
      </c>
      <c r="AL1292">
        <v>7.13</v>
      </c>
      <c r="AN1292">
        <v>0</v>
      </c>
      <c r="AO1292">
        <v>1</v>
      </c>
      <c r="AP1292">
        <v>0</v>
      </c>
      <c r="AQ1292">
        <v>0</v>
      </c>
      <c r="AR1292">
        <v>0</v>
      </c>
      <c r="AS1292" t="s">
        <v>6</v>
      </c>
      <c r="AT1292">
        <v>51.3</v>
      </c>
      <c r="AU1292" t="s">
        <v>6</v>
      </c>
      <c r="AV1292">
        <v>1</v>
      </c>
      <c r="AW1292">
        <v>2</v>
      </c>
      <c r="AX1292">
        <v>16691015</v>
      </c>
      <c r="AY1292">
        <v>1</v>
      </c>
      <c r="AZ1292">
        <v>0</v>
      </c>
      <c r="BA1292">
        <v>1249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CX1292">
        <f>Y1292*Source!I601</f>
        <v>0.51300000000000001</v>
      </c>
      <c r="CY1292">
        <f>AD1292</f>
        <v>60.82</v>
      </c>
      <c r="CZ1292">
        <f>AH1292</f>
        <v>8.5299999999999994</v>
      </c>
      <c r="DA1292">
        <f>AL1292</f>
        <v>7.13</v>
      </c>
      <c r="DB1292">
        <v>0</v>
      </c>
    </row>
    <row r="1293" spans="1:106" x14ac:dyDescent="0.2">
      <c r="A1293">
        <f>ROW(Source!A601)</f>
        <v>601</v>
      </c>
      <c r="B1293">
        <v>16688586</v>
      </c>
      <c r="C1293">
        <v>16691009</v>
      </c>
      <c r="D1293">
        <v>15430395</v>
      </c>
      <c r="E1293">
        <v>1</v>
      </c>
      <c r="F1293">
        <v>1</v>
      </c>
      <c r="G1293">
        <v>1</v>
      </c>
      <c r="H1293">
        <v>1</v>
      </c>
      <c r="I1293" t="s">
        <v>1091</v>
      </c>
      <c r="J1293" t="s">
        <v>6</v>
      </c>
      <c r="K1293" t="s">
        <v>1092</v>
      </c>
      <c r="L1293">
        <v>1191</v>
      </c>
      <c r="N1293">
        <v>1013</v>
      </c>
      <c r="O1293" t="s">
        <v>1090</v>
      </c>
      <c r="P1293" t="s">
        <v>1090</v>
      </c>
      <c r="Q1293">
        <v>1</v>
      </c>
      <c r="W1293">
        <v>0</v>
      </c>
      <c r="X1293">
        <v>-1417349443</v>
      </c>
      <c r="Y1293">
        <v>0.26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1</v>
      </c>
      <c r="AJ1293">
        <v>1</v>
      </c>
      <c r="AK1293">
        <v>7.13</v>
      </c>
      <c r="AL1293">
        <v>1</v>
      </c>
      <c r="AN1293">
        <v>0</v>
      </c>
      <c r="AO1293">
        <v>1</v>
      </c>
      <c r="AP1293">
        <v>0</v>
      </c>
      <c r="AQ1293">
        <v>0</v>
      </c>
      <c r="AR1293">
        <v>0</v>
      </c>
      <c r="AS1293" t="s">
        <v>6</v>
      </c>
      <c r="AT1293">
        <v>0.26</v>
      </c>
      <c r="AU1293" t="s">
        <v>6</v>
      </c>
      <c r="AV1293">
        <v>2</v>
      </c>
      <c r="AW1293">
        <v>2</v>
      </c>
      <c r="AX1293">
        <v>16691016</v>
      </c>
      <c r="AY1293">
        <v>1</v>
      </c>
      <c r="AZ1293">
        <v>0</v>
      </c>
      <c r="BA1293">
        <v>1250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CX1293">
        <f>Y1293*Source!I601</f>
        <v>2.6000000000000003E-3</v>
      </c>
      <c r="CY1293">
        <f>AD1293</f>
        <v>0</v>
      </c>
      <c r="CZ1293">
        <f>AH1293</f>
        <v>0</v>
      </c>
      <c r="DA1293">
        <f>AL1293</f>
        <v>1</v>
      </c>
      <c r="DB1293">
        <v>0</v>
      </c>
    </row>
    <row r="1294" spans="1:106" x14ac:dyDescent="0.2">
      <c r="A1294">
        <f>ROW(Source!A601)</f>
        <v>601</v>
      </c>
      <c r="B1294">
        <v>16688586</v>
      </c>
      <c r="C1294">
        <v>16691009</v>
      </c>
      <c r="D1294">
        <v>15247974</v>
      </c>
      <c r="E1294">
        <v>1</v>
      </c>
      <c r="F1294">
        <v>1</v>
      </c>
      <c r="G1294">
        <v>1</v>
      </c>
      <c r="H1294">
        <v>2</v>
      </c>
      <c r="I1294" t="s">
        <v>1093</v>
      </c>
      <c r="J1294" t="s">
        <v>1094</v>
      </c>
      <c r="K1294" t="s">
        <v>1095</v>
      </c>
      <c r="L1294">
        <v>1368</v>
      </c>
      <c r="N1294">
        <v>1011</v>
      </c>
      <c r="O1294" t="s">
        <v>1096</v>
      </c>
      <c r="P1294" t="s">
        <v>1096</v>
      </c>
      <c r="Q1294">
        <v>1</v>
      </c>
      <c r="W1294">
        <v>0</v>
      </c>
      <c r="X1294">
        <v>1188625873</v>
      </c>
      <c r="Y1294">
        <v>0.26</v>
      </c>
      <c r="AA1294">
        <v>0</v>
      </c>
      <c r="AB1294">
        <v>222.88</v>
      </c>
      <c r="AC1294">
        <v>13.5</v>
      </c>
      <c r="AD1294">
        <v>0</v>
      </c>
      <c r="AE1294">
        <v>0</v>
      </c>
      <c r="AF1294">
        <v>31.26</v>
      </c>
      <c r="AG1294">
        <v>13.5</v>
      </c>
      <c r="AH1294">
        <v>0</v>
      </c>
      <c r="AI1294">
        <v>1</v>
      </c>
      <c r="AJ1294">
        <v>7.13</v>
      </c>
      <c r="AK1294">
        <v>1</v>
      </c>
      <c r="AL1294">
        <v>1</v>
      </c>
      <c r="AN1294">
        <v>0</v>
      </c>
      <c r="AO1294">
        <v>1</v>
      </c>
      <c r="AP1294">
        <v>0</v>
      </c>
      <c r="AQ1294">
        <v>0</v>
      </c>
      <c r="AR1294">
        <v>0</v>
      </c>
      <c r="AS1294" t="s">
        <v>6</v>
      </c>
      <c r="AT1294">
        <v>0.26</v>
      </c>
      <c r="AU1294" t="s">
        <v>6</v>
      </c>
      <c r="AV1294">
        <v>0</v>
      </c>
      <c r="AW1294">
        <v>2</v>
      </c>
      <c r="AX1294">
        <v>16691017</v>
      </c>
      <c r="AY1294">
        <v>1</v>
      </c>
      <c r="AZ1294">
        <v>0</v>
      </c>
      <c r="BA1294">
        <v>1251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CX1294">
        <f>Y1294*Source!I601</f>
        <v>2.6000000000000003E-3</v>
      </c>
      <c r="CY1294">
        <f>AB1294</f>
        <v>222.88</v>
      </c>
      <c r="CZ1294">
        <f>AF1294</f>
        <v>31.26</v>
      </c>
      <c r="DA1294">
        <f>AJ1294</f>
        <v>7.13</v>
      </c>
      <c r="DB1294">
        <v>0</v>
      </c>
    </row>
    <row r="1295" spans="1:106" x14ac:dyDescent="0.2">
      <c r="A1295">
        <f>ROW(Source!A602)</f>
        <v>602</v>
      </c>
      <c r="B1295">
        <v>16688585</v>
      </c>
      <c r="C1295">
        <v>16691020</v>
      </c>
      <c r="D1295">
        <v>15430767</v>
      </c>
      <c r="E1295">
        <v>1</v>
      </c>
      <c r="F1295">
        <v>1</v>
      </c>
      <c r="G1295">
        <v>1</v>
      </c>
      <c r="H1295">
        <v>1</v>
      </c>
      <c r="I1295" t="s">
        <v>1111</v>
      </c>
      <c r="J1295" t="s">
        <v>6</v>
      </c>
      <c r="K1295" t="s">
        <v>1112</v>
      </c>
      <c r="L1295">
        <v>1191</v>
      </c>
      <c r="N1295">
        <v>1013</v>
      </c>
      <c r="O1295" t="s">
        <v>1090</v>
      </c>
      <c r="P1295" t="s">
        <v>1090</v>
      </c>
      <c r="Q1295">
        <v>1</v>
      </c>
      <c r="W1295">
        <v>0</v>
      </c>
      <c r="X1295">
        <v>-400197608</v>
      </c>
      <c r="Y1295">
        <v>63.84</v>
      </c>
      <c r="AA1295">
        <v>0</v>
      </c>
      <c r="AB1295">
        <v>0</v>
      </c>
      <c r="AC1295">
        <v>0</v>
      </c>
      <c r="AD1295">
        <v>8.5299999999999994</v>
      </c>
      <c r="AE1295">
        <v>0</v>
      </c>
      <c r="AF1295">
        <v>0</v>
      </c>
      <c r="AG1295">
        <v>0</v>
      </c>
      <c r="AH1295">
        <v>8.5299999999999994</v>
      </c>
      <c r="AI1295">
        <v>1</v>
      </c>
      <c r="AJ1295">
        <v>1</v>
      </c>
      <c r="AK1295">
        <v>1</v>
      </c>
      <c r="AL1295">
        <v>1</v>
      </c>
      <c r="AN1295">
        <v>0</v>
      </c>
      <c r="AO1295">
        <v>1</v>
      </c>
      <c r="AP1295">
        <v>0</v>
      </c>
      <c r="AQ1295">
        <v>0</v>
      </c>
      <c r="AR1295">
        <v>0</v>
      </c>
      <c r="AS1295" t="s">
        <v>6</v>
      </c>
      <c r="AT1295">
        <v>63.84</v>
      </c>
      <c r="AU1295" t="s">
        <v>6</v>
      </c>
      <c r="AV1295">
        <v>1</v>
      </c>
      <c r="AW1295">
        <v>2</v>
      </c>
      <c r="AX1295">
        <v>16691021</v>
      </c>
      <c r="AY1295">
        <v>1</v>
      </c>
      <c r="AZ1295">
        <v>0</v>
      </c>
      <c r="BA1295">
        <v>1253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CX1295">
        <f>Y1295*Source!I602</f>
        <v>0.63840000000000008</v>
      </c>
      <c r="CY1295">
        <f>AD1295</f>
        <v>8.5299999999999994</v>
      </c>
      <c r="CZ1295">
        <f>AH1295</f>
        <v>8.5299999999999994</v>
      </c>
      <c r="DA1295">
        <f>AL1295</f>
        <v>1</v>
      </c>
      <c r="DB1295">
        <v>0</v>
      </c>
    </row>
    <row r="1296" spans="1:106" x14ac:dyDescent="0.2">
      <c r="A1296">
        <f>ROW(Source!A602)</f>
        <v>602</v>
      </c>
      <c r="B1296">
        <v>16688585</v>
      </c>
      <c r="C1296">
        <v>16691020</v>
      </c>
      <c r="D1296">
        <v>15430395</v>
      </c>
      <c r="E1296">
        <v>1</v>
      </c>
      <c r="F1296">
        <v>1</v>
      </c>
      <c r="G1296">
        <v>1</v>
      </c>
      <c r="H1296">
        <v>1</v>
      </c>
      <c r="I1296" t="s">
        <v>1091</v>
      </c>
      <c r="J1296" t="s">
        <v>6</v>
      </c>
      <c r="K1296" t="s">
        <v>1092</v>
      </c>
      <c r="L1296">
        <v>1191</v>
      </c>
      <c r="N1296">
        <v>1013</v>
      </c>
      <c r="O1296" t="s">
        <v>1090</v>
      </c>
      <c r="P1296" t="s">
        <v>1090</v>
      </c>
      <c r="Q1296">
        <v>1</v>
      </c>
      <c r="W1296">
        <v>0</v>
      </c>
      <c r="X1296">
        <v>-1417349443</v>
      </c>
      <c r="Y1296">
        <v>0.28999999999999998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1</v>
      </c>
      <c r="AJ1296">
        <v>1</v>
      </c>
      <c r="AK1296">
        <v>1</v>
      </c>
      <c r="AL1296">
        <v>1</v>
      </c>
      <c r="AN1296">
        <v>0</v>
      </c>
      <c r="AO1296">
        <v>1</v>
      </c>
      <c r="AP1296">
        <v>0</v>
      </c>
      <c r="AQ1296">
        <v>0</v>
      </c>
      <c r="AR1296">
        <v>0</v>
      </c>
      <c r="AS1296" t="s">
        <v>6</v>
      </c>
      <c r="AT1296">
        <v>0.28999999999999998</v>
      </c>
      <c r="AU1296" t="s">
        <v>6</v>
      </c>
      <c r="AV1296">
        <v>2</v>
      </c>
      <c r="AW1296">
        <v>2</v>
      </c>
      <c r="AX1296">
        <v>16691022</v>
      </c>
      <c r="AY1296">
        <v>1</v>
      </c>
      <c r="AZ1296">
        <v>0</v>
      </c>
      <c r="BA1296">
        <v>1254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CX1296">
        <f>Y1296*Source!I602</f>
        <v>2.8999999999999998E-3</v>
      </c>
      <c r="CY1296">
        <f>AD1296</f>
        <v>0</v>
      </c>
      <c r="CZ1296">
        <f>AH1296</f>
        <v>0</v>
      </c>
      <c r="DA1296">
        <f>AL1296</f>
        <v>1</v>
      </c>
      <c r="DB1296">
        <v>0</v>
      </c>
    </row>
    <row r="1297" spans="1:106" x14ac:dyDescent="0.2">
      <c r="A1297">
        <f>ROW(Source!A602)</f>
        <v>602</v>
      </c>
      <c r="B1297">
        <v>16688585</v>
      </c>
      <c r="C1297">
        <v>16691020</v>
      </c>
      <c r="D1297">
        <v>15247974</v>
      </c>
      <c r="E1297">
        <v>1</v>
      </c>
      <c r="F1297">
        <v>1</v>
      </c>
      <c r="G1297">
        <v>1</v>
      </c>
      <c r="H1297">
        <v>2</v>
      </c>
      <c r="I1297" t="s">
        <v>1093</v>
      </c>
      <c r="J1297" t="s">
        <v>1094</v>
      </c>
      <c r="K1297" t="s">
        <v>1095</v>
      </c>
      <c r="L1297">
        <v>1368</v>
      </c>
      <c r="N1297">
        <v>1011</v>
      </c>
      <c r="O1297" t="s">
        <v>1096</v>
      </c>
      <c r="P1297" t="s">
        <v>1096</v>
      </c>
      <c r="Q1297">
        <v>1</v>
      </c>
      <c r="W1297">
        <v>0</v>
      </c>
      <c r="X1297">
        <v>1188625873</v>
      </c>
      <c r="Y1297">
        <v>0.28999999999999998</v>
      </c>
      <c r="AA1297">
        <v>0</v>
      </c>
      <c r="AB1297">
        <v>31.26</v>
      </c>
      <c r="AC1297">
        <v>13.5</v>
      </c>
      <c r="AD1297">
        <v>0</v>
      </c>
      <c r="AE1297">
        <v>0</v>
      </c>
      <c r="AF1297">
        <v>31.26</v>
      </c>
      <c r="AG1297">
        <v>13.5</v>
      </c>
      <c r="AH1297">
        <v>0</v>
      </c>
      <c r="AI1297">
        <v>1</v>
      </c>
      <c r="AJ1297">
        <v>1</v>
      </c>
      <c r="AK1297">
        <v>1</v>
      </c>
      <c r="AL1297">
        <v>1</v>
      </c>
      <c r="AN1297">
        <v>0</v>
      </c>
      <c r="AO1297">
        <v>1</v>
      </c>
      <c r="AP1297">
        <v>0</v>
      </c>
      <c r="AQ1297">
        <v>0</v>
      </c>
      <c r="AR1297">
        <v>0</v>
      </c>
      <c r="AS1297" t="s">
        <v>6</v>
      </c>
      <c r="AT1297">
        <v>0.28999999999999998</v>
      </c>
      <c r="AU1297" t="s">
        <v>6</v>
      </c>
      <c r="AV1297">
        <v>0</v>
      </c>
      <c r="AW1297">
        <v>2</v>
      </c>
      <c r="AX1297">
        <v>16691023</v>
      </c>
      <c r="AY1297">
        <v>1</v>
      </c>
      <c r="AZ1297">
        <v>0</v>
      </c>
      <c r="BA1297">
        <v>1255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CX1297">
        <f>Y1297*Source!I602</f>
        <v>2.8999999999999998E-3</v>
      </c>
      <c r="CY1297">
        <f>AB1297</f>
        <v>31.26</v>
      </c>
      <c r="CZ1297">
        <f>AF1297</f>
        <v>31.26</v>
      </c>
      <c r="DA1297">
        <f>AJ1297</f>
        <v>1</v>
      </c>
      <c r="DB1297">
        <v>0</v>
      </c>
    </row>
    <row r="1298" spans="1:106" x14ac:dyDescent="0.2">
      <c r="A1298">
        <f>ROW(Source!A603)</f>
        <v>603</v>
      </c>
      <c r="B1298">
        <v>16688586</v>
      </c>
      <c r="C1298">
        <v>16691020</v>
      </c>
      <c r="D1298">
        <v>15430767</v>
      </c>
      <c r="E1298">
        <v>1</v>
      </c>
      <c r="F1298">
        <v>1</v>
      </c>
      <c r="G1298">
        <v>1</v>
      </c>
      <c r="H1298">
        <v>1</v>
      </c>
      <c r="I1298" t="s">
        <v>1111</v>
      </c>
      <c r="J1298" t="s">
        <v>6</v>
      </c>
      <c r="K1298" t="s">
        <v>1112</v>
      </c>
      <c r="L1298">
        <v>1191</v>
      </c>
      <c r="N1298">
        <v>1013</v>
      </c>
      <c r="O1298" t="s">
        <v>1090</v>
      </c>
      <c r="P1298" t="s">
        <v>1090</v>
      </c>
      <c r="Q1298">
        <v>1</v>
      </c>
      <c r="W1298">
        <v>0</v>
      </c>
      <c r="X1298">
        <v>-400197608</v>
      </c>
      <c r="Y1298">
        <v>63.84</v>
      </c>
      <c r="AA1298">
        <v>0</v>
      </c>
      <c r="AB1298">
        <v>0</v>
      </c>
      <c r="AC1298">
        <v>0</v>
      </c>
      <c r="AD1298">
        <v>60.82</v>
      </c>
      <c r="AE1298">
        <v>0</v>
      </c>
      <c r="AF1298">
        <v>0</v>
      </c>
      <c r="AG1298">
        <v>0</v>
      </c>
      <c r="AH1298">
        <v>8.5299999999999994</v>
      </c>
      <c r="AI1298">
        <v>1</v>
      </c>
      <c r="AJ1298">
        <v>1</v>
      </c>
      <c r="AK1298">
        <v>1</v>
      </c>
      <c r="AL1298">
        <v>7.13</v>
      </c>
      <c r="AN1298">
        <v>0</v>
      </c>
      <c r="AO1298">
        <v>1</v>
      </c>
      <c r="AP1298">
        <v>0</v>
      </c>
      <c r="AQ1298">
        <v>0</v>
      </c>
      <c r="AR1298">
        <v>0</v>
      </c>
      <c r="AS1298" t="s">
        <v>6</v>
      </c>
      <c r="AT1298">
        <v>63.84</v>
      </c>
      <c r="AU1298" t="s">
        <v>6</v>
      </c>
      <c r="AV1298">
        <v>1</v>
      </c>
      <c r="AW1298">
        <v>2</v>
      </c>
      <c r="AX1298">
        <v>16691021</v>
      </c>
      <c r="AY1298">
        <v>1</v>
      </c>
      <c r="AZ1298">
        <v>0</v>
      </c>
      <c r="BA1298">
        <v>1257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CX1298">
        <f>Y1298*Source!I603</f>
        <v>0.63840000000000008</v>
      </c>
      <c r="CY1298">
        <f>AD1298</f>
        <v>60.82</v>
      </c>
      <c r="CZ1298">
        <f>AH1298</f>
        <v>8.5299999999999994</v>
      </c>
      <c r="DA1298">
        <f>AL1298</f>
        <v>7.13</v>
      </c>
      <c r="DB1298">
        <v>0</v>
      </c>
    </row>
    <row r="1299" spans="1:106" x14ac:dyDescent="0.2">
      <c r="A1299">
        <f>ROW(Source!A603)</f>
        <v>603</v>
      </c>
      <c r="B1299">
        <v>16688586</v>
      </c>
      <c r="C1299">
        <v>16691020</v>
      </c>
      <c r="D1299">
        <v>15430395</v>
      </c>
      <c r="E1299">
        <v>1</v>
      </c>
      <c r="F1299">
        <v>1</v>
      </c>
      <c r="G1299">
        <v>1</v>
      </c>
      <c r="H1299">
        <v>1</v>
      </c>
      <c r="I1299" t="s">
        <v>1091</v>
      </c>
      <c r="J1299" t="s">
        <v>6</v>
      </c>
      <c r="K1299" t="s">
        <v>1092</v>
      </c>
      <c r="L1299">
        <v>1191</v>
      </c>
      <c r="N1299">
        <v>1013</v>
      </c>
      <c r="O1299" t="s">
        <v>1090</v>
      </c>
      <c r="P1299" t="s">
        <v>1090</v>
      </c>
      <c r="Q1299">
        <v>1</v>
      </c>
      <c r="W1299">
        <v>0</v>
      </c>
      <c r="X1299">
        <v>-1417349443</v>
      </c>
      <c r="Y1299">
        <v>0.28999999999999998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1</v>
      </c>
      <c r="AJ1299">
        <v>1</v>
      </c>
      <c r="AK1299">
        <v>7.13</v>
      </c>
      <c r="AL1299">
        <v>1</v>
      </c>
      <c r="AN1299">
        <v>0</v>
      </c>
      <c r="AO1299">
        <v>1</v>
      </c>
      <c r="AP1299">
        <v>0</v>
      </c>
      <c r="AQ1299">
        <v>0</v>
      </c>
      <c r="AR1299">
        <v>0</v>
      </c>
      <c r="AS1299" t="s">
        <v>6</v>
      </c>
      <c r="AT1299">
        <v>0.28999999999999998</v>
      </c>
      <c r="AU1299" t="s">
        <v>6</v>
      </c>
      <c r="AV1299">
        <v>2</v>
      </c>
      <c r="AW1299">
        <v>2</v>
      </c>
      <c r="AX1299">
        <v>16691022</v>
      </c>
      <c r="AY1299">
        <v>1</v>
      </c>
      <c r="AZ1299">
        <v>0</v>
      </c>
      <c r="BA1299">
        <v>1258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CX1299">
        <f>Y1299*Source!I603</f>
        <v>2.8999999999999998E-3</v>
      </c>
      <c r="CY1299">
        <f>AD1299</f>
        <v>0</v>
      </c>
      <c r="CZ1299">
        <f>AH1299</f>
        <v>0</v>
      </c>
      <c r="DA1299">
        <f>AL1299</f>
        <v>1</v>
      </c>
      <c r="DB1299">
        <v>0</v>
      </c>
    </row>
    <row r="1300" spans="1:106" x14ac:dyDescent="0.2">
      <c r="A1300">
        <f>ROW(Source!A603)</f>
        <v>603</v>
      </c>
      <c r="B1300">
        <v>16688586</v>
      </c>
      <c r="C1300">
        <v>16691020</v>
      </c>
      <c r="D1300">
        <v>15247974</v>
      </c>
      <c r="E1300">
        <v>1</v>
      </c>
      <c r="F1300">
        <v>1</v>
      </c>
      <c r="G1300">
        <v>1</v>
      </c>
      <c r="H1300">
        <v>2</v>
      </c>
      <c r="I1300" t="s">
        <v>1093</v>
      </c>
      <c r="J1300" t="s">
        <v>1094</v>
      </c>
      <c r="K1300" t="s">
        <v>1095</v>
      </c>
      <c r="L1300">
        <v>1368</v>
      </c>
      <c r="N1300">
        <v>1011</v>
      </c>
      <c r="O1300" t="s">
        <v>1096</v>
      </c>
      <c r="P1300" t="s">
        <v>1096</v>
      </c>
      <c r="Q1300">
        <v>1</v>
      </c>
      <c r="W1300">
        <v>0</v>
      </c>
      <c r="X1300">
        <v>1188625873</v>
      </c>
      <c r="Y1300">
        <v>0.28999999999999998</v>
      </c>
      <c r="AA1300">
        <v>0</v>
      </c>
      <c r="AB1300">
        <v>222.88</v>
      </c>
      <c r="AC1300">
        <v>13.5</v>
      </c>
      <c r="AD1300">
        <v>0</v>
      </c>
      <c r="AE1300">
        <v>0</v>
      </c>
      <c r="AF1300">
        <v>31.26</v>
      </c>
      <c r="AG1300">
        <v>13.5</v>
      </c>
      <c r="AH1300">
        <v>0</v>
      </c>
      <c r="AI1300">
        <v>1</v>
      </c>
      <c r="AJ1300">
        <v>7.13</v>
      </c>
      <c r="AK1300">
        <v>1</v>
      </c>
      <c r="AL1300">
        <v>1</v>
      </c>
      <c r="AN1300">
        <v>0</v>
      </c>
      <c r="AO1300">
        <v>1</v>
      </c>
      <c r="AP1300">
        <v>0</v>
      </c>
      <c r="AQ1300">
        <v>0</v>
      </c>
      <c r="AR1300">
        <v>0</v>
      </c>
      <c r="AS1300" t="s">
        <v>6</v>
      </c>
      <c r="AT1300">
        <v>0.28999999999999998</v>
      </c>
      <c r="AU1300" t="s">
        <v>6</v>
      </c>
      <c r="AV1300">
        <v>0</v>
      </c>
      <c r="AW1300">
        <v>2</v>
      </c>
      <c r="AX1300">
        <v>16691023</v>
      </c>
      <c r="AY1300">
        <v>1</v>
      </c>
      <c r="AZ1300">
        <v>0</v>
      </c>
      <c r="BA1300">
        <v>1259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CX1300">
        <f>Y1300*Source!I603</f>
        <v>2.8999999999999998E-3</v>
      </c>
      <c r="CY1300">
        <f>AB1300</f>
        <v>222.88</v>
      </c>
      <c r="CZ1300">
        <f>AF1300</f>
        <v>31.26</v>
      </c>
      <c r="DA1300">
        <f>AJ1300</f>
        <v>7.13</v>
      </c>
      <c r="DB1300">
        <v>0</v>
      </c>
    </row>
    <row r="1301" spans="1:106" x14ac:dyDescent="0.2">
      <c r="A1301">
        <f>ROW(Source!A604)</f>
        <v>604</v>
      </c>
      <c r="B1301">
        <v>16688585</v>
      </c>
      <c r="C1301">
        <v>16691026</v>
      </c>
      <c r="D1301">
        <v>15430767</v>
      </c>
      <c r="E1301">
        <v>1</v>
      </c>
      <c r="F1301">
        <v>1</v>
      </c>
      <c r="G1301">
        <v>1</v>
      </c>
      <c r="H1301">
        <v>1</v>
      </c>
      <c r="I1301" t="s">
        <v>1111</v>
      </c>
      <c r="J1301" t="s">
        <v>6</v>
      </c>
      <c r="K1301" t="s">
        <v>1112</v>
      </c>
      <c r="L1301">
        <v>1191</v>
      </c>
      <c r="N1301">
        <v>1013</v>
      </c>
      <c r="O1301" t="s">
        <v>1090</v>
      </c>
      <c r="P1301" t="s">
        <v>1090</v>
      </c>
      <c r="Q1301">
        <v>1</v>
      </c>
      <c r="W1301">
        <v>0</v>
      </c>
      <c r="X1301">
        <v>-400197608</v>
      </c>
      <c r="Y1301">
        <v>57.57</v>
      </c>
      <c r="AA1301">
        <v>0</v>
      </c>
      <c r="AB1301">
        <v>0</v>
      </c>
      <c r="AC1301">
        <v>0</v>
      </c>
      <c r="AD1301">
        <v>8.5299999999999994</v>
      </c>
      <c r="AE1301">
        <v>0</v>
      </c>
      <c r="AF1301">
        <v>0</v>
      </c>
      <c r="AG1301">
        <v>0</v>
      </c>
      <c r="AH1301">
        <v>8.5299999999999994</v>
      </c>
      <c r="AI1301">
        <v>1</v>
      </c>
      <c r="AJ1301">
        <v>1</v>
      </c>
      <c r="AK1301">
        <v>1</v>
      </c>
      <c r="AL1301">
        <v>1</v>
      </c>
      <c r="AN1301">
        <v>0</v>
      </c>
      <c r="AO1301">
        <v>1</v>
      </c>
      <c r="AP1301">
        <v>0</v>
      </c>
      <c r="AQ1301">
        <v>0</v>
      </c>
      <c r="AR1301">
        <v>0</v>
      </c>
      <c r="AS1301" t="s">
        <v>6</v>
      </c>
      <c r="AT1301">
        <v>57.57</v>
      </c>
      <c r="AU1301" t="s">
        <v>6</v>
      </c>
      <c r="AV1301">
        <v>1</v>
      </c>
      <c r="AW1301">
        <v>2</v>
      </c>
      <c r="AX1301">
        <v>16691027</v>
      </c>
      <c r="AY1301">
        <v>1</v>
      </c>
      <c r="AZ1301">
        <v>0</v>
      </c>
      <c r="BA1301">
        <v>1261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CX1301">
        <f>Y1301*Source!I604</f>
        <v>0.57569999999999999</v>
      </c>
      <c r="CY1301">
        <f>AD1301</f>
        <v>8.5299999999999994</v>
      </c>
      <c r="CZ1301">
        <f>AH1301</f>
        <v>8.5299999999999994</v>
      </c>
      <c r="DA1301">
        <f>AL1301</f>
        <v>1</v>
      </c>
      <c r="DB1301">
        <v>0</v>
      </c>
    </row>
    <row r="1302" spans="1:106" x14ac:dyDescent="0.2">
      <c r="A1302">
        <f>ROW(Source!A604)</f>
        <v>604</v>
      </c>
      <c r="B1302">
        <v>16688585</v>
      </c>
      <c r="C1302">
        <v>16691026</v>
      </c>
      <c r="D1302">
        <v>15430395</v>
      </c>
      <c r="E1302">
        <v>1</v>
      </c>
      <c r="F1302">
        <v>1</v>
      </c>
      <c r="G1302">
        <v>1</v>
      </c>
      <c r="H1302">
        <v>1</v>
      </c>
      <c r="I1302" t="s">
        <v>1091</v>
      </c>
      <c r="J1302" t="s">
        <v>6</v>
      </c>
      <c r="K1302" t="s">
        <v>1092</v>
      </c>
      <c r="L1302">
        <v>1191</v>
      </c>
      <c r="N1302">
        <v>1013</v>
      </c>
      <c r="O1302" t="s">
        <v>1090</v>
      </c>
      <c r="P1302" t="s">
        <v>1090</v>
      </c>
      <c r="Q1302">
        <v>1</v>
      </c>
      <c r="W1302">
        <v>0</v>
      </c>
      <c r="X1302">
        <v>-1417349443</v>
      </c>
      <c r="Y1302">
        <v>0.12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1</v>
      </c>
      <c r="AJ1302">
        <v>1</v>
      </c>
      <c r="AK1302">
        <v>1</v>
      </c>
      <c r="AL1302">
        <v>1</v>
      </c>
      <c r="AN1302">
        <v>0</v>
      </c>
      <c r="AO1302">
        <v>1</v>
      </c>
      <c r="AP1302">
        <v>0</v>
      </c>
      <c r="AQ1302">
        <v>0</v>
      </c>
      <c r="AR1302">
        <v>0</v>
      </c>
      <c r="AS1302" t="s">
        <v>6</v>
      </c>
      <c r="AT1302">
        <v>0.12</v>
      </c>
      <c r="AU1302" t="s">
        <v>6</v>
      </c>
      <c r="AV1302">
        <v>2</v>
      </c>
      <c r="AW1302">
        <v>2</v>
      </c>
      <c r="AX1302">
        <v>16691028</v>
      </c>
      <c r="AY1302">
        <v>1</v>
      </c>
      <c r="AZ1302">
        <v>0</v>
      </c>
      <c r="BA1302">
        <v>1262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CX1302">
        <f>Y1302*Source!I604</f>
        <v>1.1999999999999999E-3</v>
      </c>
      <c r="CY1302">
        <f>AD1302</f>
        <v>0</v>
      </c>
      <c r="CZ1302">
        <f>AH1302</f>
        <v>0</v>
      </c>
      <c r="DA1302">
        <f>AL1302</f>
        <v>1</v>
      </c>
      <c r="DB1302">
        <v>0</v>
      </c>
    </row>
    <row r="1303" spans="1:106" x14ac:dyDescent="0.2">
      <c r="A1303">
        <f>ROW(Source!A604)</f>
        <v>604</v>
      </c>
      <c r="B1303">
        <v>16688585</v>
      </c>
      <c r="C1303">
        <v>16691026</v>
      </c>
      <c r="D1303">
        <v>15247974</v>
      </c>
      <c r="E1303">
        <v>1</v>
      </c>
      <c r="F1303">
        <v>1</v>
      </c>
      <c r="G1303">
        <v>1</v>
      </c>
      <c r="H1303">
        <v>2</v>
      </c>
      <c r="I1303" t="s">
        <v>1093</v>
      </c>
      <c r="J1303" t="s">
        <v>1094</v>
      </c>
      <c r="K1303" t="s">
        <v>1095</v>
      </c>
      <c r="L1303">
        <v>1368</v>
      </c>
      <c r="N1303">
        <v>1011</v>
      </c>
      <c r="O1303" t="s">
        <v>1096</v>
      </c>
      <c r="P1303" t="s">
        <v>1096</v>
      </c>
      <c r="Q1303">
        <v>1</v>
      </c>
      <c r="W1303">
        <v>0</v>
      </c>
      <c r="X1303">
        <v>1188625873</v>
      </c>
      <c r="Y1303">
        <v>0.12</v>
      </c>
      <c r="AA1303">
        <v>0</v>
      </c>
      <c r="AB1303">
        <v>31.26</v>
      </c>
      <c r="AC1303">
        <v>13.5</v>
      </c>
      <c r="AD1303">
        <v>0</v>
      </c>
      <c r="AE1303">
        <v>0</v>
      </c>
      <c r="AF1303">
        <v>31.26</v>
      </c>
      <c r="AG1303">
        <v>13.5</v>
      </c>
      <c r="AH1303">
        <v>0</v>
      </c>
      <c r="AI1303">
        <v>1</v>
      </c>
      <c r="AJ1303">
        <v>1</v>
      </c>
      <c r="AK1303">
        <v>1</v>
      </c>
      <c r="AL1303">
        <v>1</v>
      </c>
      <c r="AN1303">
        <v>0</v>
      </c>
      <c r="AO1303">
        <v>1</v>
      </c>
      <c r="AP1303">
        <v>0</v>
      </c>
      <c r="AQ1303">
        <v>0</v>
      </c>
      <c r="AR1303">
        <v>0</v>
      </c>
      <c r="AS1303" t="s">
        <v>6</v>
      </c>
      <c r="AT1303">
        <v>0.12</v>
      </c>
      <c r="AU1303" t="s">
        <v>6</v>
      </c>
      <c r="AV1303">
        <v>0</v>
      </c>
      <c r="AW1303">
        <v>2</v>
      </c>
      <c r="AX1303">
        <v>16691029</v>
      </c>
      <c r="AY1303">
        <v>1</v>
      </c>
      <c r="AZ1303">
        <v>0</v>
      </c>
      <c r="BA1303">
        <v>1263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CX1303">
        <f>Y1303*Source!I604</f>
        <v>1.1999999999999999E-3</v>
      </c>
      <c r="CY1303">
        <f>AB1303</f>
        <v>31.26</v>
      </c>
      <c r="CZ1303">
        <f>AF1303</f>
        <v>31.26</v>
      </c>
      <c r="DA1303">
        <f>AJ1303</f>
        <v>1</v>
      </c>
      <c r="DB1303">
        <v>0</v>
      </c>
    </row>
    <row r="1304" spans="1:106" x14ac:dyDescent="0.2">
      <c r="A1304">
        <f>ROW(Source!A605)</f>
        <v>605</v>
      </c>
      <c r="B1304">
        <v>16688586</v>
      </c>
      <c r="C1304">
        <v>16691026</v>
      </c>
      <c r="D1304">
        <v>15430767</v>
      </c>
      <c r="E1304">
        <v>1</v>
      </c>
      <c r="F1304">
        <v>1</v>
      </c>
      <c r="G1304">
        <v>1</v>
      </c>
      <c r="H1304">
        <v>1</v>
      </c>
      <c r="I1304" t="s">
        <v>1111</v>
      </c>
      <c r="J1304" t="s">
        <v>6</v>
      </c>
      <c r="K1304" t="s">
        <v>1112</v>
      </c>
      <c r="L1304">
        <v>1191</v>
      </c>
      <c r="N1304">
        <v>1013</v>
      </c>
      <c r="O1304" t="s">
        <v>1090</v>
      </c>
      <c r="P1304" t="s">
        <v>1090</v>
      </c>
      <c r="Q1304">
        <v>1</v>
      </c>
      <c r="W1304">
        <v>0</v>
      </c>
      <c r="X1304">
        <v>-400197608</v>
      </c>
      <c r="Y1304">
        <v>57.57</v>
      </c>
      <c r="AA1304">
        <v>0</v>
      </c>
      <c r="AB1304">
        <v>0</v>
      </c>
      <c r="AC1304">
        <v>0</v>
      </c>
      <c r="AD1304">
        <v>60.82</v>
      </c>
      <c r="AE1304">
        <v>0</v>
      </c>
      <c r="AF1304">
        <v>0</v>
      </c>
      <c r="AG1304">
        <v>0</v>
      </c>
      <c r="AH1304">
        <v>8.5299999999999994</v>
      </c>
      <c r="AI1304">
        <v>1</v>
      </c>
      <c r="AJ1304">
        <v>1</v>
      </c>
      <c r="AK1304">
        <v>1</v>
      </c>
      <c r="AL1304">
        <v>7.13</v>
      </c>
      <c r="AN1304">
        <v>0</v>
      </c>
      <c r="AO1304">
        <v>1</v>
      </c>
      <c r="AP1304">
        <v>0</v>
      </c>
      <c r="AQ1304">
        <v>0</v>
      </c>
      <c r="AR1304">
        <v>0</v>
      </c>
      <c r="AS1304" t="s">
        <v>6</v>
      </c>
      <c r="AT1304">
        <v>57.57</v>
      </c>
      <c r="AU1304" t="s">
        <v>6</v>
      </c>
      <c r="AV1304">
        <v>1</v>
      </c>
      <c r="AW1304">
        <v>2</v>
      </c>
      <c r="AX1304">
        <v>16691027</v>
      </c>
      <c r="AY1304">
        <v>1</v>
      </c>
      <c r="AZ1304">
        <v>0</v>
      </c>
      <c r="BA1304">
        <v>1265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CX1304">
        <f>Y1304*Source!I605</f>
        <v>0.57569999999999999</v>
      </c>
      <c r="CY1304">
        <f>AD1304</f>
        <v>60.82</v>
      </c>
      <c r="CZ1304">
        <f>AH1304</f>
        <v>8.5299999999999994</v>
      </c>
      <c r="DA1304">
        <f>AL1304</f>
        <v>7.13</v>
      </c>
      <c r="DB1304">
        <v>0</v>
      </c>
    </row>
    <row r="1305" spans="1:106" x14ac:dyDescent="0.2">
      <c r="A1305">
        <f>ROW(Source!A605)</f>
        <v>605</v>
      </c>
      <c r="B1305">
        <v>16688586</v>
      </c>
      <c r="C1305">
        <v>16691026</v>
      </c>
      <c r="D1305">
        <v>15430395</v>
      </c>
      <c r="E1305">
        <v>1</v>
      </c>
      <c r="F1305">
        <v>1</v>
      </c>
      <c r="G1305">
        <v>1</v>
      </c>
      <c r="H1305">
        <v>1</v>
      </c>
      <c r="I1305" t="s">
        <v>1091</v>
      </c>
      <c r="J1305" t="s">
        <v>6</v>
      </c>
      <c r="K1305" t="s">
        <v>1092</v>
      </c>
      <c r="L1305">
        <v>1191</v>
      </c>
      <c r="N1305">
        <v>1013</v>
      </c>
      <c r="O1305" t="s">
        <v>1090</v>
      </c>
      <c r="P1305" t="s">
        <v>1090</v>
      </c>
      <c r="Q1305">
        <v>1</v>
      </c>
      <c r="W1305">
        <v>0</v>
      </c>
      <c r="X1305">
        <v>-1417349443</v>
      </c>
      <c r="Y1305">
        <v>0.12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1</v>
      </c>
      <c r="AJ1305">
        <v>1</v>
      </c>
      <c r="AK1305">
        <v>7.13</v>
      </c>
      <c r="AL1305">
        <v>1</v>
      </c>
      <c r="AN1305">
        <v>0</v>
      </c>
      <c r="AO1305">
        <v>1</v>
      </c>
      <c r="AP1305">
        <v>0</v>
      </c>
      <c r="AQ1305">
        <v>0</v>
      </c>
      <c r="AR1305">
        <v>0</v>
      </c>
      <c r="AS1305" t="s">
        <v>6</v>
      </c>
      <c r="AT1305">
        <v>0.12</v>
      </c>
      <c r="AU1305" t="s">
        <v>6</v>
      </c>
      <c r="AV1305">
        <v>2</v>
      </c>
      <c r="AW1305">
        <v>2</v>
      </c>
      <c r="AX1305">
        <v>16691028</v>
      </c>
      <c r="AY1305">
        <v>1</v>
      </c>
      <c r="AZ1305">
        <v>0</v>
      </c>
      <c r="BA1305">
        <v>1266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CX1305">
        <f>Y1305*Source!I605</f>
        <v>1.1999999999999999E-3</v>
      </c>
      <c r="CY1305">
        <f>AD1305</f>
        <v>0</v>
      </c>
      <c r="CZ1305">
        <f>AH1305</f>
        <v>0</v>
      </c>
      <c r="DA1305">
        <f>AL1305</f>
        <v>1</v>
      </c>
      <c r="DB1305">
        <v>0</v>
      </c>
    </row>
    <row r="1306" spans="1:106" x14ac:dyDescent="0.2">
      <c r="A1306">
        <f>ROW(Source!A605)</f>
        <v>605</v>
      </c>
      <c r="B1306">
        <v>16688586</v>
      </c>
      <c r="C1306">
        <v>16691026</v>
      </c>
      <c r="D1306">
        <v>15247974</v>
      </c>
      <c r="E1306">
        <v>1</v>
      </c>
      <c r="F1306">
        <v>1</v>
      </c>
      <c r="G1306">
        <v>1</v>
      </c>
      <c r="H1306">
        <v>2</v>
      </c>
      <c r="I1306" t="s">
        <v>1093</v>
      </c>
      <c r="J1306" t="s">
        <v>1094</v>
      </c>
      <c r="K1306" t="s">
        <v>1095</v>
      </c>
      <c r="L1306">
        <v>1368</v>
      </c>
      <c r="N1306">
        <v>1011</v>
      </c>
      <c r="O1306" t="s">
        <v>1096</v>
      </c>
      <c r="P1306" t="s">
        <v>1096</v>
      </c>
      <c r="Q1306">
        <v>1</v>
      </c>
      <c r="W1306">
        <v>0</v>
      </c>
      <c r="X1306">
        <v>1188625873</v>
      </c>
      <c r="Y1306">
        <v>0.12</v>
      </c>
      <c r="AA1306">
        <v>0</v>
      </c>
      <c r="AB1306">
        <v>222.88</v>
      </c>
      <c r="AC1306">
        <v>13.5</v>
      </c>
      <c r="AD1306">
        <v>0</v>
      </c>
      <c r="AE1306">
        <v>0</v>
      </c>
      <c r="AF1306">
        <v>31.26</v>
      </c>
      <c r="AG1306">
        <v>13.5</v>
      </c>
      <c r="AH1306">
        <v>0</v>
      </c>
      <c r="AI1306">
        <v>1</v>
      </c>
      <c r="AJ1306">
        <v>7.13</v>
      </c>
      <c r="AK1306">
        <v>1</v>
      </c>
      <c r="AL1306">
        <v>1</v>
      </c>
      <c r="AN1306">
        <v>0</v>
      </c>
      <c r="AO1306">
        <v>1</v>
      </c>
      <c r="AP1306">
        <v>0</v>
      </c>
      <c r="AQ1306">
        <v>0</v>
      </c>
      <c r="AR1306">
        <v>0</v>
      </c>
      <c r="AS1306" t="s">
        <v>6</v>
      </c>
      <c r="AT1306">
        <v>0.12</v>
      </c>
      <c r="AU1306" t="s">
        <v>6</v>
      </c>
      <c r="AV1306">
        <v>0</v>
      </c>
      <c r="AW1306">
        <v>2</v>
      </c>
      <c r="AX1306">
        <v>16691029</v>
      </c>
      <c r="AY1306">
        <v>1</v>
      </c>
      <c r="AZ1306">
        <v>0</v>
      </c>
      <c r="BA1306">
        <v>1267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CX1306">
        <f>Y1306*Source!I605</f>
        <v>1.1999999999999999E-3</v>
      </c>
      <c r="CY1306">
        <f>AB1306</f>
        <v>222.88</v>
      </c>
      <c r="CZ1306">
        <f>AF1306</f>
        <v>31.26</v>
      </c>
      <c r="DA1306">
        <f>AJ1306</f>
        <v>7.13</v>
      </c>
      <c r="DB1306">
        <v>0</v>
      </c>
    </row>
    <row r="1307" spans="1:106" x14ac:dyDescent="0.2">
      <c r="A1307">
        <f>ROW(Source!A606)</f>
        <v>606</v>
      </c>
      <c r="B1307">
        <v>16688585</v>
      </c>
      <c r="C1307">
        <v>16691212</v>
      </c>
      <c r="D1307">
        <v>15430767</v>
      </c>
      <c r="E1307">
        <v>1</v>
      </c>
      <c r="F1307">
        <v>1</v>
      </c>
      <c r="G1307">
        <v>1</v>
      </c>
      <c r="H1307">
        <v>1</v>
      </c>
      <c r="I1307" t="s">
        <v>1111</v>
      </c>
      <c r="J1307" t="s">
        <v>6</v>
      </c>
      <c r="K1307" t="s">
        <v>1112</v>
      </c>
      <c r="L1307">
        <v>1191</v>
      </c>
      <c r="N1307">
        <v>1013</v>
      </c>
      <c r="O1307" t="s">
        <v>1090</v>
      </c>
      <c r="P1307" t="s">
        <v>1090</v>
      </c>
      <c r="Q1307">
        <v>1</v>
      </c>
      <c r="W1307">
        <v>0</v>
      </c>
      <c r="X1307">
        <v>-400197608</v>
      </c>
      <c r="Y1307">
        <v>36.71</v>
      </c>
      <c r="AA1307">
        <v>0</v>
      </c>
      <c r="AB1307">
        <v>0</v>
      </c>
      <c r="AC1307">
        <v>0</v>
      </c>
      <c r="AD1307">
        <v>8.5299999999999994</v>
      </c>
      <c r="AE1307">
        <v>0</v>
      </c>
      <c r="AF1307">
        <v>0</v>
      </c>
      <c r="AG1307">
        <v>0</v>
      </c>
      <c r="AH1307">
        <v>8.5299999999999994</v>
      </c>
      <c r="AI1307">
        <v>1</v>
      </c>
      <c r="AJ1307">
        <v>1</v>
      </c>
      <c r="AK1307">
        <v>1</v>
      </c>
      <c r="AL1307">
        <v>1</v>
      </c>
      <c r="AN1307">
        <v>0</v>
      </c>
      <c r="AO1307">
        <v>1</v>
      </c>
      <c r="AP1307">
        <v>0</v>
      </c>
      <c r="AQ1307">
        <v>0</v>
      </c>
      <c r="AR1307">
        <v>0</v>
      </c>
      <c r="AS1307" t="s">
        <v>6</v>
      </c>
      <c r="AT1307">
        <v>36.71</v>
      </c>
      <c r="AU1307" t="s">
        <v>6</v>
      </c>
      <c r="AV1307">
        <v>1</v>
      </c>
      <c r="AW1307">
        <v>2</v>
      </c>
      <c r="AX1307">
        <v>16691213</v>
      </c>
      <c r="AY1307">
        <v>1</v>
      </c>
      <c r="AZ1307">
        <v>0</v>
      </c>
      <c r="BA1307">
        <v>1269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CX1307">
        <f>Y1307*Source!I606</f>
        <v>1.1012999999999999</v>
      </c>
      <c r="CY1307">
        <f>AD1307</f>
        <v>8.5299999999999994</v>
      </c>
      <c r="CZ1307">
        <f>AH1307</f>
        <v>8.5299999999999994</v>
      </c>
      <c r="DA1307">
        <f>AL1307</f>
        <v>1</v>
      </c>
      <c r="DB1307">
        <v>0</v>
      </c>
    </row>
    <row r="1308" spans="1:106" x14ac:dyDescent="0.2">
      <c r="A1308">
        <f>ROW(Source!A606)</f>
        <v>606</v>
      </c>
      <c r="B1308">
        <v>16688585</v>
      </c>
      <c r="C1308">
        <v>16691212</v>
      </c>
      <c r="D1308">
        <v>15430395</v>
      </c>
      <c r="E1308">
        <v>1</v>
      </c>
      <c r="F1308">
        <v>1</v>
      </c>
      <c r="G1308">
        <v>1</v>
      </c>
      <c r="H1308">
        <v>1</v>
      </c>
      <c r="I1308" t="s">
        <v>1091</v>
      </c>
      <c r="J1308" t="s">
        <v>6</v>
      </c>
      <c r="K1308" t="s">
        <v>1092</v>
      </c>
      <c r="L1308">
        <v>1191</v>
      </c>
      <c r="N1308">
        <v>1013</v>
      </c>
      <c r="O1308" t="s">
        <v>1090</v>
      </c>
      <c r="P1308" t="s">
        <v>1090</v>
      </c>
      <c r="Q1308">
        <v>1</v>
      </c>
      <c r="W1308">
        <v>0</v>
      </c>
      <c r="X1308">
        <v>-1417349443</v>
      </c>
      <c r="Y1308">
        <v>7.0000000000000007E-2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1</v>
      </c>
      <c r="AJ1308">
        <v>1</v>
      </c>
      <c r="AK1308">
        <v>1</v>
      </c>
      <c r="AL1308">
        <v>1</v>
      </c>
      <c r="AN1308">
        <v>0</v>
      </c>
      <c r="AO1308">
        <v>1</v>
      </c>
      <c r="AP1308">
        <v>0</v>
      </c>
      <c r="AQ1308">
        <v>0</v>
      </c>
      <c r="AR1308">
        <v>0</v>
      </c>
      <c r="AS1308" t="s">
        <v>6</v>
      </c>
      <c r="AT1308">
        <v>7.0000000000000007E-2</v>
      </c>
      <c r="AU1308" t="s">
        <v>6</v>
      </c>
      <c r="AV1308">
        <v>2</v>
      </c>
      <c r="AW1308">
        <v>2</v>
      </c>
      <c r="AX1308">
        <v>16691214</v>
      </c>
      <c r="AY1308">
        <v>1</v>
      </c>
      <c r="AZ1308">
        <v>0</v>
      </c>
      <c r="BA1308">
        <v>1270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CX1308">
        <f>Y1308*Source!I606</f>
        <v>2.1000000000000003E-3</v>
      </c>
      <c r="CY1308">
        <f>AD1308</f>
        <v>0</v>
      </c>
      <c r="CZ1308">
        <f>AH1308</f>
        <v>0</v>
      </c>
      <c r="DA1308">
        <f>AL1308</f>
        <v>1</v>
      </c>
      <c r="DB1308">
        <v>0</v>
      </c>
    </row>
    <row r="1309" spans="1:106" x14ac:dyDescent="0.2">
      <c r="A1309">
        <f>ROW(Source!A606)</f>
        <v>606</v>
      </c>
      <c r="B1309">
        <v>16688585</v>
      </c>
      <c r="C1309">
        <v>16691212</v>
      </c>
      <c r="D1309">
        <v>15247974</v>
      </c>
      <c r="E1309">
        <v>1</v>
      </c>
      <c r="F1309">
        <v>1</v>
      </c>
      <c r="G1309">
        <v>1</v>
      </c>
      <c r="H1309">
        <v>2</v>
      </c>
      <c r="I1309" t="s">
        <v>1093</v>
      </c>
      <c r="J1309" t="s">
        <v>1094</v>
      </c>
      <c r="K1309" t="s">
        <v>1095</v>
      </c>
      <c r="L1309">
        <v>1368</v>
      </c>
      <c r="N1309">
        <v>1011</v>
      </c>
      <c r="O1309" t="s">
        <v>1096</v>
      </c>
      <c r="P1309" t="s">
        <v>1096</v>
      </c>
      <c r="Q1309">
        <v>1</v>
      </c>
      <c r="W1309">
        <v>0</v>
      </c>
      <c r="X1309">
        <v>1188625873</v>
      </c>
      <c r="Y1309">
        <v>7.0000000000000007E-2</v>
      </c>
      <c r="AA1309">
        <v>0</v>
      </c>
      <c r="AB1309">
        <v>31.26</v>
      </c>
      <c r="AC1309">
        <v>13.5</v>
      </c>
      <c r="AD1309">
        <v>0</v>
      </c>
      <c r="AE1309">
        <v>0</v>
      </c>
      <c r="AF1309">
        <v>31.26</v>
      </c>
      <c r="AG1309">
        <v>13.5</v>
      </c>
      <c r="AH1309">
        <v>0</v>
      </c>
      <c r="AI1309">
        <v>1</v>
      </c>
      <c r="AJ1309">
        <v>1</v>
      </c>
      <c r="AK1309">
        <v>1</v>
      </c>
      <c r="AL1309">
        <v>1</v>
      </c>
      <c r="AN1309">
        <v>0</v>
      </c>
      <c r="AO1309">
        <v>1</v>
      </c>
      <c r="AP1309">
        <v>0</v>
      </c>
      <c r="AQ1309">
        <v>0</v>
      </c>
      <c r="AR1309">
        <v>0</v>
      </c>
      <c r="AS1309" t="s">
        <v>6</v>
      </c>
      <c r="AT1309">
        <v>7.0000000000000007E-2</v>
      </c>
      <c r="AU1309" t="s">
        <v>6</v>
      </c>
      <c r="AV1309">
        <v>0</v>
      </c>
      <c r="AW1309">
        <v>2</v>
      </c>
      <c r="AX1309">
        <v>16691215</v>
      </c>
      <c r="AY1309">
        <v>1</v>
      </c>
      <c r="AZ1309">
        <v>0</v>
      </c>
      <c r="BA1309">
        <v>1271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CX1309">
        <f>Y1309*Source!I606</f>
        <v>2.1000000000000003E-3</v>
      </c>
      <c r="CY1309">
        <f>AB1309</f>
        <v>31.26</v>
      </c>
      <c r="CZ1309">
        <f>AF1309</f>
        <v>31.26</v>
      </c>
      <c r="DA1309">
        <f>AJ1309</f>
        <v>1</v>
      </c>
      <c r="DB1309">
        <v>0</v>
      </c>
    </row>
    <row r="1310" spans="1:106" x14ac:dyDescent="0.2">
      <c r="A1310">
        <f>ROW(Source!A607)</f>
        <v>607</v>
      </c>
      <c r="B1310">
        <v>16688586</v>
      </c>
      <c r="C1310">
        <v>16691212</v>
      </c>
      <c r="D1310">
        <v>15430767</v>
      </c>
      <c r="E1310">
        <v>1</v>
      </c>
      <c r="F1310">
        <v>1</v>
      </c>
      <c r="G1310">
        <v>1</v>
      </c>
      <c r="H1310">
        <v>1</v>
      </c>
      <c r="I1310" t="s">
        <v>1111</v>
      </c>
      <c r="J1310" t="s">
        <v>6</v>
      </c>
      <c r="K1310" t="s">
        <v>1112</v>
      </c>
      <c r="L1310">
        <v>1191</v>
      </c>
      <c r="N1310">
        <v>1013</v>
      </c>
      <c r="O1310" t="s">
        <v>1090</v>
      </c>
      <c r="P1310" t="s">
        <v>1090</v>
      </c>
      <c r="Q1310">
        <v>1</v>
      </c>
      <c r="W1310">
        <v>0</v>
      </c>
      <c r="X1310">
        <v>-400197608</v>
      </c>
      <c r="Y1310">
        <v>36.71</v>
      </c>
      <c r="AA1310">
        <v>0</v>
      </c>
      <c r="AB1310">
        <v>0</v>
      </c>
      <c r="AC1310">
        <v>0</v>
      </c>
      <c r="AD1310">
        <v>60.82</v>
      </c>
      <c r="AE1310">
        <v>0</v>
      </c>
      <c r="AF1310">
        <v>0</v>
      </c>
      <c r="AG1310">
        <v>0</v>
      </c>
      <c r="AH1310">
        <v>8.5299999999999994</v>
      </c>
      <c r="AI1310">
        <v>1</v>
      </c>
      <c r="AJ1310">
        <v>1</v>
      </c>
      <c r="AK1310">
        <v>1</v>
      </c>
      <c r="AL1310">
        <v>7.13</v>
      </c>
      <c r="AN1310">
        <v>0</v>
      </c>
      <c r="AO1310">
        <v>1</v>
      </c>
      <c r="AP1310">
        <v>0</v>
      </c>
      <c r="AQ1310">
        <v>0</v>
      </c>
      <c r="AR1310">
        <v>0</v>
      </c>
      <c r="AS1310" t="s">
        <v>6</v>
      </c>
      <c r="AT1310">
        <v>36.71</v>
      </c>
      <c r="AU1310" t="s">
        <v>6</v>
      </c>
      <c r="AV1310">
        <v>1</v>
      </c>
      <c r="AW1310">
        <v>2</v>
      </c>
      <c r="AX1310">
        <v>16691213</v>
      </c>
      <c r="AY1310">
        <v>1</v>
      </c>
      <c r="AZ1310">
        <v>0</v>
      </c>
      <c r="BA1310">
        <v>1273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CX1310">
        <f>Y1310*Source!I607</f>
        <v>1.1012999999999999</v>
      </c>
      <c r="CY1310">
        <f>AD1310</f>
        <v>60.82</v>
      </c>
      <c r="CZ1310">
        <f>AH1310</f>
        <v>8.5299999999999994</v>
      </c>
      <c r="DA1310">
        <f>AL1310</f>
        <v>7.13</v>
      </c>
      <c r="DB1310">
        <v>0</v>
      </c>
    </row>
    <row r="1311" spans="1:106" x14ac:dyDescent="0.2">
      <c r="A1311">
        <f>ROW(Source!A607)</f>
        <v>607</v>
      </c>
      <c r="B1311">
        <v>16688586</v>
      </c>
      <c r="C1311">
        <v>16691212</v>
      </c>
      <c r="D1311">
        <v>15430395</v>
      </c>
      <c r="E1311">
        <v>1</v>
      </c>
      <c r="F1311">
        <v>1</v>
      </c>
      <c r="G1311">
        <v>1</v>
      </c>
      <c r="H1311">
        <v>1</v>
      </c>
      <c r="I1311" t="s">
        <v>1091</v>
      </c>
      <c r="J1311" t="s">
        <v>6</v>
      </c>
      <c r="K1311" t="s">
        <v>1092</v>
      </c>
      <c r="L1311">
        <v>1191</v>
      </c>
      <c r="N1311">
        <v>1013</v>
      </c>
      <c r="O1311" t="s">
        <v>1090</v>
      </c>
      <c r="P1311" t="s">
        <v>1090</v>
      </c>
      <c r="Q1311">
        <v>1</v>
      </c>
      <c r="W1311">
        <v>0</v>
      </c>
      <c r="X1311">
        <v>-1417349443</v>
      </c>
      <c r="Y1311">
        <v>7.0000000000000007E-2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1</v>
      </c>
      <c r="AJ1311">
        <v>1</v>
      </c>
      <c r="AK1311">
        <v>7.13</v>
      </c>
      <c r="AL1311">
        <v>1</v>
      </c>
      <c r="AN1311">
        <v>0</v>
      </c>
      <c r="AO1311">
        <v>1</v>
      </c>
      <c r="AP1311">
        <v>0</v>
      </c>
      <c r="AQ1311">
        <v>0</v>
      </c>
      <c r="AR1311">
        <v>0</v>
      </c>
      <c r="AS1311" t="s">
        <v>6</v>
      </c>
      <c r="AT1311">
        <v>7.0000000000000007E-2</v>
      </c>
      <c r="AU1311" t="s">
        <v>6</v>
      </c>
      <c r="AV1311">
        <v>2</v>
      </c>
      <c r="AW1311">
        <v>2</v>
      </c>
      <c r="AX1311">
        <v>16691214</v>
      </c>
      <c r="AY1311">
        <v>1</v>
      </c>
      <c r="AZ1311">
        <v>0</v>
      </c>
      <c r="BA1311">
        <v>1274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CX1311">
        <f>Y1311*Source!I607</f>
        <v>2.1000000000000003E-3</v>
      </c>
      <c r="CY1311">
        <f>AD1311</f>
        <v>0</v>
      </c>
      <c r="CZ1311">
        <f>AH1311</f>
        <v>0</v>
      </c>
      <c r="DA1311">
        <f>AL1311</f>
        <v>1</v>
      </c>
      <c r="DB1311">
        <v>0</v>
      </c>
    </row>
    <row r="1312" spans="1:106" x14ac:dyDescent="0.2">
      <c r="A1312">
        <f>ROW(Source!A607)</f>
        <v>607</v>
      </c>
      <c r="B1312">
        <v>16688586</v>
      </c>
      <c r="C1312">
        <v>16691212</v>
      </c>
      <c r="D1312">
        <v>15247974</v>
      </c>
      <c r="E1312">
        <v>1</v>
      </c>
      <c r="F1312">
        <v>1</v>
      </c>
      <c r="G1312">
        <v>1</v>
      </c>
      <c r="H1312">
        <v>2</v>
      </c>
      <c r="I1312" t="s">
        <v>1093</v>
      </c>
      <c r="J1312" t="s">
        <v>1094</v>
      </c>
      <c r="K1312" t="s">
        <v>1095</v>
      </c>
      <c r="L1312">
        <v>1368</v>
      </c>
      <c r="N1312">
        <v>1011</v>
      </c>
      <c r="O1312" t="s">
        <v>1096</v>
      </c>
      <c r="P1312" t="s">
        <v>1096</v>
      </c>
      <c r="Q1312">
        <v>1</v>
      </c>
      <c r="W1312">
        <v>0</v>
      </c>
      <c r="X1312">
        <v>1188625873</v>
      </c>
      <c r="Y1312">
        <v>7.0000000000000007E-2</v>
      </c>
      <c r="AA1312">
        <v>0</v>
      </c>
      <c r="AB1312">
        <v>222.88</v>
      </c>
      <c r="AC1312">
        <v>13.5</v>
      </c>
      <c r="AD1312">
        <v>0</v>
      </c>
      <c r="AE1312">
        <v>0</v>
      </c>
      <c r="AF1312">
        <v>31.26</v>
      </c>
      <c r="AG1312">
        <v>13.5</v>
      </c>
      <c r="AH1312">
        <v>0</v>
      </c>
      <c r="AI1312">
        <v>1</v>
      </c>
      <c r="AJ1312">
        <v>7.13</v>
      </c>
      <c r="AK1312">
        <v>1</v>
      </c>
      <c r="AL1312">
        <v>1</v>
      </c>
      <c r="AN1312">
        <v>0</v>
      </c>
      <c r="AO1312">
        <v>1</v>
      </c>
      <c r="AP1312">
        <v>0</v>
      </c>
      <c r="AQ1312">
        <v>0</v>
      </c>
      <c r="AR1312">
        <v>0</v>
      </c>
      <c r="AS1312" t="s">
        <v>6</v>
      </c>
      <c r="AT1312">
        <v>7.0000000000000007E-2</v>
      </c>
      <c r="AU1312" t="s">
        <v>6</v>
      </c>
      <c r="AV1312">
        <v>0</v>
      </c>
      <c r="AW1312">
        <v>2</v>
      </c>
      <c r="AX1312">
        <v>16691215</v>
      </c>
      <c r="AY1312">
        <v>1</v>
      </c>
      <c r="AZ1312">
        <v>0</v>
      </c>
      <c r="BA1312">
        <v>1275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CX1312">
        <f>Y1312*Source!I607</f>
        <v>2.1000000000000003E-3</v>
      </c>
      <c r="CY1312">
        <f>AB1312</f>
        <v>222.88</v>
      </c>
      <c r="CZ1312">
        <f>AF1312</f>
        <v>31.26</v>
      </c>
      <c r="DA1312">
        <f>AJ1312</f>
        <v>7.13</v>
      </c>
      <c r="DB1312">
        <v>0</v>
      </c>
    </row>
    <row r="1313" spans="1:106" x14ac:dyDescent="0.2">
      <c r="A1313">
        <f>ROW(Source!A608)</f>
        <v>608</v>
      </c>
      <c r="B1313">
        <v>16688585</v>
      </c>
      <c r="C1313">
        <v>16691032</v>
      </c>
      <c r="D1313">
        <v>15430767</v>
      </c>
      <c r="E1313">
        <v>1</v>
      </c>
      <c r="F1313">
        <v>1</v>
      </c>
      <c r="G1313">
        <v>1</v>
      </c>
      <c r="H1313">
        <v>1</v>
      </c>
      <c r="I1313" t="s">
        <v>1111</v>
      </c>
      <c r="J1313" t="s">
        <v>6</v>
      </c>
      <c r="K1313" t="s">
        <v>1112</v>
      </c>
      <c r="L1313">
        <v>1191</v>
      </c>
      <c r="N1313">
        <v>1013</v>
      </c>
      <c r="O1313" t="s">
        <v>1090</v>
      </c>
      <c r="P1313" t="s">
        <v>1090</v>
      </c>
      <c r="Q1313">
        <v>1</v>
      </c>
      <c r="W1313">
        <v>0</v>
      </c>
      <c r="X1313">
        <v>-400197608</v>
      </c>
      <c r="Y1313">
        <v>37.28</v>
      </c>
      <c r="AA1313">
        <v>0</v>
      </c>
      <c r="AB1313">
        <v>0</v>
      </c>
      <c r="AC1313">
        <v>0</v>
      </c>
      <c r="AD1313">
        <v>8.5299999999999994</v>
      </c>
      <c r="AE1313">
        <v>0</v>
      </c>
      <c r="AF1313">
        <v>0</v>
      </c>
      <c r="AG1313">
        <v>0</v>
      </c>
      <c r="AH1313">
        <v>8.5299999999999994</v>
      </c>
      <c r="AI1313">
        <v>1</v>
      </c>
      <c r="AJ1313">
        <v>1</v>
      </c>
      <c r="AK1313">
        <v>1</v>
      </c>
      <c r="AL1313">
        <v>1</v>
      </c>
      <c r="AN1313">
        <v>0</v>
      </c>
      <c r="AO1313">
        <v>1</v>
      </c>
      <c r="AP1313">
        <v>0</v>
      </c>
      <c r="AQ1313">
        <v>0</v>
      </c>
      <c r="AR1313">
        <v>0</v>
      </c>
      <c r="AS1313" t="s">
        <v>6</v>
      </c>
      <c r="AT1313">
        <v>37.28</v>
      </c>
      <c r="AU1313" t="s">
        <v>6</v>
      </c>
      <c r="AV1313">
        <v>1</v>
      </c>
      <c r="AW1313">
        <v>2</v>
      </c>
      <c r="AX1313">
        <v>16691038</v>
      </c>
      <c r="AY1313">
        <v>1</v>
      </c>
      <c r="AZ1313">
        <v>0</v>
      </c>
      <c r="BA1313">
        <v>1277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CX1313">
        <f>Y1313*Source!I608</f>
        <v>0.37280000000000002</v>
      </c>
      <c r="CY1313">
        <f>AD1313</f>
        <v>8.5299999999999994</v>
      </c>
      <c r="CZ1313">
        <f>AH1313</f>
        <v>8.5299999999999994</v>
      </c>
      <c r="DA1313">
        <f>AL1313</f>
        <v>1</v>
      </c>
      <c r="DB1313">
        <v>0</v>
      </c>
    </row>
    <row r="1314" spans="1:106" x14ac:dyDescent="0.2">
      <c r="A1314">
        <f>ROW(Source!A608)</f>
        <v>608</v>
      </c>
      <c r="B1314">
        <v>16688585</v>
      </c>
      <c r="C1314">
        <v>16691032</v>
      </c>
      <c r="D1314">
        <v>15430395</v>
      </c>
      <c r="E1314">
        <v>1</v>
      </c>
      <c r="F1314">
        <v>1</v>
      </c>
      <c r="G1314">
        <v>1</v>
      </c>
      <c r="H1314">
        <v>1</v>
      </c>
      <c r="I1314" t="s">
        <v>1091</v>
      </c>
      <c r="J1314" t="s">
        <v>6</v>
      </c>
      <c r="K1314" t="s">
        <v>1092</v>
      </c>
      <c r="L1314">
        <v>1191</v>
      </c>
      <c r="N1314">
        <v>1013</v>
      </c>
      <c r="O1314" t="s">
        <v>1090</v>
      </c>
      <c r="P1314" t="s">
        <v>1090</v>
      </c>
      <c r="Q1314">
        <v>1</v>
      </c>
      <c r="W1314">
        <v>0</v>
      </c>
      <c r="X1314">
        <v>-1417349443</v>
      </c>
      <c r="Y1314">
        <v>0.26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1</v>
      </c>
      <c r="AJ1314">
        <v>1</v>
      </c>
      <c r="AK1314">
        <v>1</v>
      </c>
      <c r="AL1314">
        <v>1</v>
      </c>
      <c r="AN1314">
        <v>0</v>
      </c>
      <c r="AO1314">
        <v>1</v>
      </c>
      <c r="AP1314">
        <v>0</v>
      </c>
      <c r="AQ1314">
        <v>0</v>
      </c>
      <c r="AR1314">
        <v>0</v>
      </c>
      <c r="AS1314" t="s">
        <v>6</v>
      </c>
      <c r="AT1314">
        <v>0.26</v>
      </c>
      <c r="AU1314" t="s">
        <v>6</v>
      </c>
      <c r="AV1314">
        <v>2</v>
      </c>
      <c r="AW1314">
        <v>2</v>
      </c>
      <c r="AX1314">
        <v>16691039</v>
      </c>
      <c r="AY1314">
        <v>1</v>
      </c>
      <c r="AZ1314">
        <v>0</v>
      </c>
      <c r="BA1314">
        <v>1278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CX1314">
        <f>Y1314*Source!I608</f>
        <v>2.6000000000000003E-3</v>
      </c>
      <c r="CY1314">
        <f>AD1314</f>
        <v>0</v>
      </c>
      <c r="CZ1314">
        <f>AH1314</f>
        <v>0</v>
      </c>
      <c r="DA1314">
        <f>AL1314</f>
        <v>1</v>
      </c>
      <c r="DB1314">
        <v>0</v>
      </c>
    </row>
    <row r="1315" spans="1:106" x14ac:dyDescent="0.2">
      <c r="A1315">
        <f>ROW(Source!A608)</f>
        <v>608</v>
      </c>
      <c r="B1315">
        <v>16688585</v>
      </c>
      <c r="C1315">
        <v>16691032</v>
      </c>
      <c r="D1315">
        <v>15247974</v>
      </c>
      <c r="E1315">
        <v>1</v>
      </c>
      <c r="F1315">
        <v>1</v>
      </c>
      <c r="G1315">
        <v>1</v>
      </c>
      <c r="H1315">
        <v>2</v>
      </c>
      <c r="I1315" t="s">
        <v>1093</v>
      </c>
      <c r="J1315" t="s">
        <v>1094</v>
      </c>
      <c r="K1315" t="s">
        <v>1095</v>
      </c>
      <c r="L1315">
        <v>1368</v>
      </c>
      <c r="N1315">
        <v>1011</v>
      </c>
      <c r="O1315" t="s">
        <v>1096</v>
      </c>
      <c r="P1315" t="s">
        <v>1096</v>
      </c>
      <c r="Q1315">
        <v>1</v>
      </c>
      <c r="W1315">
        <v>0</v>
      </c>
      <c r="X1315">
        <v>1188625873</v>
      </c>
      <c r="Y1315">
        <v>0.26</v>
      </c>
      <c r="AA1315">
        <v>0</v>
      </c>
      <c r="AB1315">
        <v>31.26</v>
      </c>
      <c r="AC1315">
        <v>13.5</v>
      </c>
      <c r="AD1315">
        <v>0</v>
      </c>
      <c r="AE1315">
        <v>0</v>
      </c>
      <c r="AF1315">
        <v>31.26</v>
      </c>
      <c r="AG1315">
        <v>13.5</v>
      </c>
      <c r="AH1315">
        <v>0</v>
      </c>
      <c r="AI1315">
        <v>1</v>
      </c>
      <c r="AJ1315">
        <v>1</v>
      </c>
      <c r="AK1315">
        <v>1</v>
      </c>
      <c r="AL1315">
        <v>1</v>
      </c>
      <c r="AN1315">
        <v>0</v>
      </c>
      <c r="AO1315">
        <v>1</v>
      </c>
      <c r="AP1315">
        <v>0</v>
      </c>
      <c r="AQ1315">
        <v>0</v>
      </c>
      <c r="AR1315">
        <v>0</v>
      </c>
      <c r="AS1315" t="s">
        <v>6</v>
      </c>
      <c r="AT1315">
        <v>0.26</v>
      </c>
      <c r="AU1315" t="s">
        <v>6</v>
      </c>
      <c r="AV1315">
        <v>0</v>
      </c>
      <c r="AW1315">
        <v>2</v>
      </c>
      <c r="AX1315">
        <v>16691040</v>
      </c>
      <c r="AY1315">
        <v>1</v>
      </c>
      <c r="AZ1315">
        <v>0</v>
      </c>
      <c r="BA1315">
        <v>1279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CX1315">
        <f>Y1315*Source!I608</f>
        <v>2.6000000000000003E-3</v>
      </c>
      <c r="CY1315">
        <f>AB1315</f>
        <v>31.26</v>
      </c>
      <c r="CZ1315">
        <f>AF1315</f>
        <v>31.26</v>
      </c>
      <c r="DA1315">
        <f>AJ1315</f>
        <v>1</v>
      </c>
      <c r="DB1315">
        <v>0</v>
      </c>
    </row>
    <row r="1316" spans="1:106" x14ac:dyDescent="0.2">
      <c r="A1316">
        <f>ROW(Source!A609)</f>
        <v>609</v>
      </c>
      <c r="B1316">
        <v>16688586</v>
      </c>
      <c r="C1316">
        <v>16691032</v>
      </c>
      <c r="D1316">
        <v>15430767</v>
      </c>
      <c r="E1316">
        <v>1</v>
      </c>
      <c r="F1316">
        <v>1</v>
      </c>
      <c r="G1316">
        <v>1</v>
      </c>
      <c r="H1316">
        <v>1</v>
      </c>
      <c r="I1316" t="s">
        <v>1111</v>
      </c>
      <c r="J1316" t="s">
        <v>6</v>
      </c>
      <c r="K1316" t="s">
        <v>1112</v>
      </c>
      <c r="L1316">
        <v>1191</v>
      </c>
      <c r="N1316">
        <v>1013</v>
      </c>
      <c r="O1316" t="s">
        <v>1090</v>
      </c>
      <c r="P1316" t="s">
        <v>1090</v>
      </c>
      <c r="Q1316">
        <v>1</v>
      </c>
      <c r="W1316">
        <v>0</v>
      </c>
      <c r="X1316">
        <v>-400197608</v>
      </c>
      <c r="Y1316">
        <v>37.28</v>
      </c>
      <c r="AA1316">
        <v>0</v>
      </c>
      <c r="AB1316">
        <v>0</v>
      </c>
      <c r="AC1316">
        <v>0</v>
      </c>
      <c r="AD1316">
        <v>60.82</v>
      </c>
      <c r="AE1316">
        <v>0</v>
      </c>
      <c r="AF1316">
        <v>0</v>
      </c>
      <c r="AG1316">
        <v>0</v>
      </c>
      <c r="AH1316">
        <v>8.5299999999999994</v>
      </c>
      <c r="AI1316">
        <v>1</v>
      </c>
      <c r="AJ1316">
        <v>1</v>
      </c>
      <c r="AK1316">
        <v>1</v>
      </c>
      <c r="AL1316">
        <v>7.13</v>
      </c>
      <c r="AN1316">
        <v>0</v>
      </c>
      <c r="AO1316">
        <v>1</v>
      </c>
      <c r="AP1316">
        <v>0</v>
      </c>
      <c r="AQ1316">
        <v>0</v>
      </c>
      <c r="AR1316">
        <v>0</v>
      </c>
      <c r="AS1316" t="s">
        <v>6</v>
      </c>
      <c r="AT1316">
        <v>37.28</v>
      </c>
      <c r="AU1316" t="s">
        <v>6</v>
      </c>
      <c r="AV1316">
        <v>1</v>
      </c>
      <c r="AW1316">
        <v>2</v>
      </c>
      <c r="AX1316">
        <v>16691038</v>
      </c>
      <c r="AY1316">
        <v>1</v>
      </c>
      <c r="AZ1316">
        <v>0</v>
      </c>
      <c r="BA1316">
        <v>1281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CX1316">
        <f>Y1316*Source!I609</f>
        <v>0.37280000000000002</v>
      </c>
      <c r="CY1316">
        <f>AD1316</f>
        <v>60.82</v>
      </c>
      <c r="CZ1316">
        <f>AH1316</f>
        <v>8.5299999999999994</v>
      </c>
      <c r="DA1316">
        <f>AL1316</f>
        <v>7.13</v>
      </c>
      <c r="DB1316">
        <v>0</v>
      </c>
    </row>
    <row r="1317" spans="1:106" x14ac:dyDescent="0.2">
      <c r="A1317">
        <f>ROW(Source!A609)</f>
        <v>609</v>
      </c>
      <c r="B1317">
        <v>16688586</v>
      </c>
      <c r="C1317">
        <v>16691032</v>
      </c>
      <c r="D1317">
        <v>15430395</v>
      </c>
      <c r="E1317">
        <v>1</v>
      </c>
      <c r="F1317">
        <v>1</v>
      </c>
      <c r="G1317">
        <v>1</v>
      </c>
      <c r="H1317">
        <v>1</v>
      </c>
      <c r="I1317" t="s">
        <v>1091</v>
      </c>
      <c r="J1317" t="s">
        <v>6</v>
      </c>
      <c r="K1317" t="s">
        <v>1092</v>
      </c>
      <c r="L1317">
        <v>1191</v>
      </c>
      <c r="N1317">
        <v>1013</v>
      </c>
      <c r="O1317" t="s">
        <v>1090</v>
      </c>
      <c r="P1317" t="s">
        <v>1090</v>
      </c>
      <c r="Q1317">
        <v>1</v>
      </c>
      <c r="W1317">
        <v>0</v>
      </c>
      <c r="X1317">
        <v>-1417349443</v>
      </c>
      <c r="Y1317">
        <v>0.26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1</v>
      </c>
      <c r="AJ1317">
        <v>1</v>
      </c>
      <c r="AK1317">
        <v>7.13</v>
      </c>
      <c r="AL1317">
        <v>1</v>
      </c>
      <c r="AN1317">
        <v>0</v>
      </c>
      <c r="AO1317">
        <v>1</v>
      </c>
      <c r="AP1317">
        <v>0</v>
      </c>
      <c r="AQ1317">
        <v>0</v>
      </c>
      <c r="AR1317">
        <v>0</v>
      </c>
      <c r="AS1317" t="s">
        <v>6</v>
      </c>
      <c r="AT1317">
        <v>0.26</v>
      </c>
      <c r="AU1317" t="s">
        <v>6</v>
      </c>
      <c r="AV1317">
        <v>2</v>
      </c>
      <c r="AW1317">
        <v>2</v>
      </c>
      <c r="AX1317">
        <v>16691039</v>
      </c>
      <c r="AY1317">
        <v>1</v>
      </c>
      <c r="AZ1317">
        <v>0</v>
      </c>
      <c r="BA1317">
        <v>1282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CX1317">
        <f>Y1317*Source!I609</f>
        <v>2.6000000000000003E-3</v>
      </c>
      <c r="CY1317">
        <f>AD1317</f>
        <v>0</v>
      </c>
      <c r="CZ1317">
        <f>AH1317</f>
        <v>0</v>
      </c>
      <c r="DA1317">
        <f>AL1317</f>
        <v>1</v>
      </c>
      <c r="DB1317">
        <v>0</v>
      </c>
    </row>
    <row r="1318" spans="1:106" x14ac:dyDescent="0.2">
      <c r="A1318">
        <f>ROW(Source!A609)</f>
        <v>609</v>
      </c>
      <c r="B1318">
        <v>16688586</v>
      </c>
      <c r="C1318">
        <v>16691032</v>
      </c>
      <c r="D1318">
        <v>15247974</v>
      </c>
      <c r="E1318">
        <v>1</v>
      </c>
      <c r="F1318">
        <v>1</v>
      </c>
      <c r="G1318">
        <v>1</v>
      </c>
      <c r="H1318">
        <v>2</v>
      </c>
      <c r="I1318" t="s">
        <v>1093</v>
      </c>
      <c r="J1318" t="s">
        <v>1094</v>
      </c>
      <c r="K1318" t="s">
        <v>1095</v>
      </c>
      <c r="L1318">
        <v>1368</v>
      </c>
      <c r="N1318">
        <v>1011</v>
      </c>
      <c r="O1318" t="s">
        <v>1096</v>
      </c>
      <c r="P1318" t="s">
        <v>1096</v>
      </c>
      <c r="Q1318">
        <v>1</v>
      </c>
      <c r="W1318">
        <v>0</v>
      </c>
      <c r="X1318">
        <v>1188625873</v>
      </c>
      <c r="Y1318">
        <v>0.26</v>
      </c>
      <c r="AA1318">
        <v>0</v>
      </c>
      <c r="AB1318">
        <v>222.88</v>
      </c>
      <c r="AC1318">
        <v>13.5</v>
      </c>
      <c r="AD1318">
        <v>0</v>
      </c>
      <c r="AE1318">
        <v>0</v>
      </c>
      <c r="AF1318">
        <v>31.26</v>
      </c>
      <c r="AG1318">
        <v>13.5</v>
      </c>
      <c r="AH1318">
        <v>0</v>
      </c>
      <c r="AI1318">
        <v>1</v>
      </c>
      <c r="AJ1318">
        <v>7.13</v>
      </c>
      <c r="AK1318">
        <v>1</v>
      </c>
      <c r="AL1318">
        <v>1</v>
      </c>
      <c r="AN1318">
        <v>0</v>
      </c>
      <c r="AO1318">
        <v>1</v>
      </c>
      <c r="AP1318">
        <v>0</v>
      </c>
      <c r="AQ1318">
        <v>0</v>
      </c>
      <c r="AR1318">
        <v>0</v>
      </c>
      <c r="AS1318" t="s">
        <v>6</v>
      </c>
      <c r="AT1318">
        <v>0.26</v>
      </c>
      <c r="AU1318" t="s">
        <v>6</v>
      </c>
      <c r="AV1318">
        <v>0</v>
      </c>
      <c r="AW1318">
        <v>2</v>
      </c>
      <c r="AX1318">
        <v>16691040</v>
      </c>
      <c r="AY1318">
        <v>1</v>
      </c>
      <c r="AZ1318">
        <v>0</v>
      </c>
      <c r="BA1318">
        <v>1283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CX1318">
        <f>Y1318*Source!I609</f>
        <v>2.6000000000000003E-3</v>
      </c>
      <c r="CY1318">
        <f>AB1318</f>
        <v>222.88</v>
      </c>
      <c r="CZ1318">
        <f>AF1318</f>
        <v>31.26</v>
      </c>
      <c r="DA1318">
        <f>AJ1318</f>
        <v>7.13</v>
      </c>
      <c r="DB1318">
        <v>0</v>
      </c>
    </row>
    <row r="1319" spans="1:106" x14ac:dyDescent="0.2">
      <c r="A1319">
        <f>ROW(Source!A610)</f>
        <v>610</v>
      </c>
      <c r="B1319">
        <v>16688585</v>
      </c>
      <c r="C1319">
        <v>16691043</v>
      </c>
      <c r="D1319">
        <v>15446300</v>
      </c>
      <c r="E1319">
        <v>1</v>
      </c>
      <c r="F1319">
        <v>1</v>
      </c>
      <c r="G1319">
        <v>1</v>
      </c>
      <c r="H1319">
        <v>1</v>
      </c>
      <c r="I1319" t="s">
        <v>1170</v>
      </c>
      <c r="J1319" t="s">
        <v>6</v>
      </c>
      <c r="K1319" t="s">
        <v>1171</v>
      </c>
      <c r="L1319">
        <v>1191</v>
      </c>
      <c r="N1319">
        <v>1013</v>
      </c>
      <c r="O1319" t="s">
        <v>1090</v>
      </c>
      <c r="P1319" t="s">
        <v>1090</v>
      </c>
      <c r="Q1319">
        <v>1</v>
      </c>
      <c r="W1319">
        <v>0</v>
      </c>
      <c r="X1319">
        <v>912892513</v>
      </c>
      <c r="Y1319">
        <v>218.77599999999998</v>
      </c>
      <c r="AA1319">
        <v>0</v>
      </c>
      <c r="AB1319">
        <v>0</v>
      </c>
      <c r="AC1319">
        <v>0</v>
      </c>
      <c r="AD1319">
        <v>9.92</v>
      </c>
      <c r="AE1319">
        <v>0</v>
      </c>
      <c r="AF1319">
        <v>0</v>
      </c>
      <c r="AG1319">
        <v>0</v>
      </c>
      <c r="AH1319">
        <v>9.92</v>
      </c>
      <c r="AI1319">
        <v>1</v>
      </c>
      <c r="AJ1319">
        <v>1</v>
      </c>
      <c r="AK1319">
        <v>1</v>
      </c>
      <c r="AL1319">
        <v>1</v>
      </c>
      <c r="AN1319">
        <v>0</v>
      </c>
      <c r="AO1319">
        <v>1</v>
      </c>
      <c r="AP1319">
        <v>1</v>
      </c>
      <c r="AQ1319">
        <v>0</v>
      </c>
      <c r="AR1319">
        <v>0</v>
      </c>
      <c r="AS1319" t="s">
        <v>6</v>
      </c>
      <c r="AT1319">
        <v>190.24</v>
      </c>
      <c r="AU1319" t="s">
        <v>97</v>
      </c>
      <c r="AV1319">
        <v>1</v>
      </c>
      <c r="AW1319">
        <v>2</v>
      </c>
      <c r="AX1319">
        <v>16691066</v>
      </c>
      <c r="AY1319">
        <v>1</v>
      </c>
      <c r="AZ1319">
        <v>0</v>
      </c>
      <c r="BA1319">
        <v>1285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CX1319">
        <f>Y1319*Source!I610</f>
        <v>21.877600000000001</v>
      </c>
      <c r="CY1319">
        <f>AD1319</f>
        <v>9.92</v>
      </c>
      <c r="CZ1319">
        <f>AH1319</f>
        <v>9.92</v>
      </c>
      <c r="DA1319">
        <f>AL1319</f>
        <v>1</v>
      </c>
      <c r="DB1319">
        <v>0</v>
      </c>
    </row>
    <row r="1320" spans="1:106" x14ac:dyDescent="0.2">
      <c r="A1320">
        <f>ROW(Source!A610)</f>
        <v>610</v>
      </c>
      <c r="B1320">
        <v>16688585</v>
      </c>
      <c r="C1320">
        <v>16691043</v>
      </c>
      <c r="D1320">
        <v>15430395</v>
      </c>
      <c r="E1320">
        <v>1</v>
      </c>
      <c r="F1320">
        <v>1</v>
      </c>
      <c r="G1320">
        <v>1</v>
      </c>
      <c r="H1320">
        <v>1</v>
      </c>
      <c r="I1320" t="s">
        <v>1091</v>
      </c>
      <c r="J1320" t="s">
        <v>6</v>
      </c>
      <c r="K1320" t="s">
        <v>1092</v>
      </c>
      <c r="L1320">
        <v>1191</v>
      </c>
      <c r="N1320">
        <v>1013</v>
      </c>
      <c r="O1320" t="s">
        <v>1090</v>
      </c>
      <c r="P1320" t="s">
        <v>1090</v>
      </c>
      <c r="Q1320">
        <v>1</v>
      </c>
      <c r="W1320">
        <v>0</v>
      </c>
      <c r="X1320">
        <v>-1417349443</v>
      </c>
      <c r="Y1320">
        <v>13.64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1</v>
      </c>
      <c r="AJ1320">
        <v>1</v>
      </c>
      <c r="AK1320">
        <v>1</v>
      </c>
      <c r="AL1320">
        <v>1</v>
      </c>
      <c r="AN1320">
        <v>0</v>
      </c>
      <c r="AO1320">
        <v>1</v>
      </c>
      <c r="AP1320">
        <v>0</v>
      </c>
      <c r="AQ1320">
        <v>0</v>
      </c>
      <c r="AR1320">
        <v>0</v>
      </c>
      <c r="AS1320" t="s">
        <v>6</v>
      </c>
      <c r="AT1320">
        <v>13.64</v>
      </c>
      <c r="AU1320" t="s">
        <v>6</v>
      </c>
      <c r="AV1320">
        <v>2</v>
      </c>
      <c r="AW1320">
        <v>2</v>
      </c>
      <c r="AX1320">
        <v>16691067</v>
      </c>
      <c r="AY1320">
        <v>1</v>
      </c>
      <c r="AZ1320">
        <v>2048</v>
      </c>
      <c r="BA1320">
        <v>1286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CX1320">
        <f>Y1320*Source!I610</f>
        <v>1.3640000000000001</v>
      </c>
      <c r="CY1320">
        <f>AD1320</f>
        <v>0</v>
      </c>
      <c r="CZ1320">
        <f>AH1320</f>
        <v>0</v>
      </c>
      <c r="DA1320">
        <f>AL1320</f>
        <v>1</v>
      </c>
      <c r="DB1320">
        <v>0</v>
      </c>
    </row>
    <row r="1321" spans="1:106" x14ac:dyDescent="0.2">
      <c r="A1321">
        <f>ROW(Source!A610)</f>
        <v>610</v>
      </c>
      <c r="B1321">
        <v>16688585</v>
      </c>
      <c r="C1321">
        <v>16691043</v>
      </c>
      <c r="D1321">
        <v>15247578</v>
      </c>
      <c r="E1321">
        <v>1</v>
      </c>
      <c r="F1321">
        <v>1</v>
      </c>
      <c r="G1321">
        <v>1</v>
      </c>
      <c r="H1321">
        <v>2</v>
      </c>
      <c r="I1321" t="s">
        <v>1157</v>
      </c>
      <c r="J1321" t="s">
        <v>1158</v>
      </c>
      <c r="K1321" t="s">
        <v>1159</v>
      </c>
      <c r="L1321">
        <v>1368</v>
      </c>
      <c r="N1321">
        <v>1011</v>
      </c>
      <c r="O1321" t="s">
        <v>1096</v>
      </c>
      <c r="P1321" t="s">
        <v>1096</v>
      </c>
      <c r="Q1321">
        <v>1</v>
      </c>
      <c r="W1321">
        <v>0</v>
      </c>
      <c r="X1321">
        <v>-1460065968</v>
      </c>
      <c r="Y1321">
        <v>6.25E-2</v>
      </c>
      <c r="AA1321">
        <v>0</v>
      </c>
      <c r="AB1321">
        <v>86.4</v>
      </c>
      <c r="AC1321">
        <v>13.5</v>
      </c>
      <c r="AD1321">
        <v>0</v>
      </c>
      <c r="AE1321">
        <v>0</v>
      </c>
      <c r="AF1321">
        <v>86.4</v>
      </c>
      <c r="AG1321">
        <v>13.5</v>
      </c>
      <c r="AH1321">
        <v>0</v>
      </c>
      <c r="AI1321">
        <v>1</v>
      </c>
      <c r="AJ1321">
        <v>1</v>
      </c>
      <c r="AK1321">
        <v>1</v>
      </c>
      <c r="AL1321">
        <v>1</v>
      </c>
      <c r="AN1321">
        <v>0</v>
      </c>
      <c r="AO1321">
        <v>1</v>
      </c>
      <c r="AP1321">
        <v>1</v>
      </c>
      <c r="AQ1321">
        <v>0</v>
      </c>
      <c r="AR1321">
        <v>0</v>
      </c>
      <c r="AS1321" t="s">
        <v>6</v>
      </c>
      <c r="AT1321">
        <v>0.05</v>
      </c>
      <c r="AU1321" t="s">
        <v>96</v>
      </c>
      <c r="AV1321">
        <v>0</v>
      </c>
      <c r="AW1321">
        <v>2</v>
      </c>
      <c r="AX1321">
        <v>16691068</v>
      </c>
      <c r="AY1321">
        <v>1</v>
      </c>
      <c r="AZ1321">
        <v>0</v>
      </c>
      <c r="BA1321">
        <v>1287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CX1321">
        <f>Y1321*Source!I610</f>
        <v>6.2500000000000003E-3</v>
      </c>
      <c r="CY1321">
        <f>AB1321</f>
        <v>86.4</v>
      </c>
      <c r="CZ1321">
        <f>AF1321</f>
        <v>86.4</v>
      </c>
      <c r="DA1321">
        <f>AJ1321</f>
        <v>1</v>
      </c>
      <c r="DB1321">
        <v>0</v>
      </c>
    </row>
    <row r="1322" spans="1:106" x14ac:dyDescent="0.2">
      <c r="A1322">
        <f>ROW(Source!A610)</f>
        <v>610</v>
      </c>
      <c r="B1322">
        <v>16688585</v>
      </c>
      <c r="C1322">
        <v>16691043</v>
      </c>
      <c r="D1322">
        <v>15247680</v>
      </c>
      <c r="E1322">
        <v>1</v>
      </c>
      <c r="F1322">
        <v>1</v>
      </c>
      <c r="G1322">
        <v>1</v>
      </c>
      <c r="H1322">
        <v>2</v>
      </c>
      <c r="I1322" t="s">
        <v>1287</v>
      </c>
      <c r="J1322" t="s">
        <v>1288</v>
      </c>
      <c r="K1322" t="s">
        <v>1289</v>
      </c>
      <c r="L1322">
        <v>1368</v>
      </c>
      <c r="N1322">
        <v>1011</v>
      </c>
      <c r="O1322" t="s">
        <v>1096</v>
      </c>
      <c r="P1322" t="s">
        <v>1096</v>
      </c>
      <c r="Q1322">
        <v>1</v>
      </c>
      <c r="W1322">
        <v>0</v>
      </c>
      <c r="X1322">
        <v>-1718674368</v>
      </c>
      <c r="Y1322">
        <v>3.7499999999999999E-2</v>
      </c>
      <c r="AA1322">
        <v>0</v>
      </c>
      <c r="AB1322">
        <v>111.99</v>
      </c>
      <c r="AC1322">
        <v>13.5</v>
      </c>
      <c r="AD1322">
        <v>0</v>
      </c>
      <c r="AE1322">
        <v>0</v>
      </c>
      <c r="AF1322">
        <v>111.99</v>
      </c>
      <c r="AG1322">
        <v>13.5</v>
      </c>
      <c r="AH1322">
        <v>0</v>
      </c>
      <c r="AI1322">
        <v>1</v>
      </c>
      <c r="AJ1322">
        <v>1</v>
      </c>
      <c r="AK1322">
        <v>1</v>
      </c>
      <c r="AL1322">
        <v>1</v>
      </c>
      <c r="AN1322">
        <v>0</v>
      </c>
      <c r="AO1322">
        <v>1</v>
      </c>
      <c r="AP1322">
        <v>1</v>
      </c>
      <c r="AQ1322">
        <v>0</v>
      </c>
      <c r="AR1322">
        <v>0</v>
      </c>
      <c r="AS1322" t="s">
        <v>6</v>
      </c>
      <c r="AT1322">
        <v>0.03</v>
      </c>
      <c r="AU1322" t="s">
        <v>96</v>
      </c>
      <c r="AV1322">
        <v>0</v>
      </c>
      <c r="AW1322">
        <v>2</v>
      </c>
      <c r="AX1322">
        <v>16691069</v>
      </c>
      <c r="AY1322">
        <v>1</v>
      </c>
      <c r="AZ1322">
        <v>0</v>
      </c>
      <c r="BA1322">
        <v>1288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CX1322">
        <f>Y1322*Source!I610</f>
        <v>3.7499999999999999E-3</v>
      </c>
      <c r="CY1322">
        <f>AB1322</f>
        <v>111.99</v>
      </c>
      <c r="CZ1322">
        <f>AF1322</f>
        <v>111.99</v>
      </c>
      <c r="DA1322">
        <f>AJ1322</f>
        <v>1</v>
      </c>
      <c r="DB1322">
        <v>0</v>
      </c>
    </row>
    <row r="1323" spans="1:106" x14ac:dyDescent="0.2">
      <c r="A1323">
        <f>ROW(Source!A610)</f>
        <v>610</v>
      </c>
      <c r="B1323">
        <v>16688585</v>
      </c>
      <c r="C1323">
        <v>16691043</v>
      </c>
      <c r="D1323">
        <v>15249073</v>
      </c>
      <c r="E1323">
        <v>1</v>
      </c>
      <c r="F1323">
        <v>1</v>
      </c>
      <c r="G1323">
        <v>1</v>
      </c>
      <c r="H1323">
        <v>2</v>
      </c>
      <c r="I1323" t="s">
        <v>1099</v>
      </c>
      <c r="J1323" t="s">
        <v>1100</v>
      </c>
      <c r="K1323" t="s">
        <v>1101</v>
      </c>
      <c r="L1323">
        <v>1368</v>
      </c>
      <c r="N1323">
        <v>1011</v>
      </c>
      <c r="O1323" t="s">
        <v>1096</v>
      </c>
      <c r="P1323" t="s">
        <v>1096</v>
      </c>
      <c r="Q1323">
        <v>1</v>
      </c>
      <c r="W1323">
        <v>0</v>
      </c>
      <c r="X1323">
        <v>1372534845</v>
      </c>
      <c r="Y1323">
        <v>0.27500000000000002</v>
      </c>
      <c r="AA1323">
        <v>0</v>
      </c>
      <c r="AB1323">
        <v>65.709999999999994</v>
      </c>
      <c r="AC1323">
        <v>11.6</v>
      </c>
      <c r="AD1323">
        <v>0</v>
      </c>
      <c r="AE1323">
        <v>0</v>
      </c>
      <c r="AF1323">
        <v>65.709999999999994</v>
      </c>
      <c r="AG1323">
        <v>11.6</v>
      </c>
      <c r="AH1323">
        <v>0</v>
      </c>
      <c r="AI1323">
        <v>1</v>
      </c>
      <c r="AJ1323">
        <v>1</v>
      </c>
      <c r="AK1323">
        <v>1</v>
      </c>
      <c r="AL1323">
        <v>1</v>
      </c>
      <c r="AN1323">
        <v>0</v>
      </c>
      <c r="AO1323">
        <v>1</v>
      </c>
      <c r="AP1323">
        <v>1</v>
      </c>
      <c r="AQ1323">
        <v>0</v>
      </c>
      <c r="AR1323">
        <v>0</v>
      </c>
      <c r="AS1323" t="s">
        <v>6</v>
      </c>
      <c r="AT1323">
        <v>0.22</v>
      </c>
      <c r="AU1323" t="s">
        <v>96</v>
      </c>
      <c r="AV1323">
        <v>0</v>
      </c>
      <c r="AW1323">
        <v>2</v>
      </c>
      <c r="AX1323">
        <v>16691070</v>
      </c>
      <c r="AY1323">
        <v>1</v>
      </c>
      <c r="AZ1323">
        <v>0</v>
      </c>
      <c r="BA1323">
        <v>1289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CX1323">
        <f>Y1323*Source!I610</f>
        <v>2.7500000000000004E-2</v>
      </c>
      <c r="CY1323">
        <f>AB1323</f>
        <v>65.709999999999994</v>
      </c>
      <c r="CZ1323">
        <f>AF1323</f>
        <v>65.709999999999994</v>
      </c>
      <c r="DA1323">
        <f>AJ1323</f>
        <v>1</v>
      </c>
      <c r="DB1323">
        <v>0</v>
      </c>
    </row>
    <row r="1324" spans="1:106" x14ac:dyDescent="0.2">
      <c r="A1324">
        <f>ROW(Source!A610)</f>
        <v>610</v>
      </c>
      <c r="B1324">
        <v>16688585</v>
      </c>
      <c r="C1324">
        <v>16691043</v>
      </c>
      <c r="D1324">
        <v>15249291</v>
      </c>
      <c r="E1324">
        <v>1</v>
      </c>
      <c r="F1324">
        <v>1</v>
      </c>
      <c r="G1324">
        <v>1</v>
      </c>
      <c r="H1324">
        <v>2</v>
      </c>
      <c r="I1324" t="s">
        <v>1497</v>
      </c>
      <c r="J1324" t="s">
        <v>1498</v>
      </c>
      <c r="K1324" t="s">
        <v>1499</v>
      </c>
      <c r="L1324">
        <v>1368</v>
      </c>
      <c r="N1324">
        <v>1011</v>
      </c>
      <c r="O1324" t="s">
        <v>1096</v>
      </c>
      <c r="P1324" t="s">
        <v>1096</v>
      </c>
      <c r="Q1324">
        <v>1</v>
      </c>
      <c r="W1324">
        <v>0</v>
      </c>
      <c r="X1324">
        <v>917635847</v>
      </c>
      <c r="Y1324">
        <v>16.675000000000001</v>
      </c>
      <c r="AA1324">
        <v>0</v>
      </c>
      <c r="AB1324">
        <v>100.1</v>
      </c>
      <c r="AC1324">
        <v>13.5</v>
      </c>
      <c r="AD1324">
        <v>0</v>
      </c>
      <c r="AE1324">
        <v>0</v>
      </c>
      <c r="AF1324">
        <v>100.1</v>
      </c>
      <c r="AG1324">
        <v>13.5</v>
      </c>
      <c r="AH1324">
        <v>0</v>
      </c>
      <c r="AI1324">
        <v>1</v>
      </c>
      <c r="AJ1324">
        <v>1</v>
      </c>
      <c r="AK1324">
        <v>1</v>
      </c>
      <c r="AL1324">
        <v>1</v>
      </c>
      <c r="AN1324">
        <v>0</v>
      </c>
      <c r="AO1324">
        <v>1</v>
      </c>
      <c r="AP1324">
        <v>1</v>
      </c>
      <c r="AQ1324">
        <v>0</v>
      </c>
      <c r="AR1324">
        <v>0</v>
      </c>
      <c r="AS1324" t="s">
        <v>6</v>
      </c>
      <c r="AT1324">
        <v>13.34</v>
      </c>
      <c r="AU1324" t="s">
        <v>96</v>
      </c>
      <c r="AV1324">
        <v>0</v>
      </c>
      <c r="AW1324">
        <v>2</v>
      </c>
      <c r="AX1324">
        <v>16691071</v>
      </c>
      <c r="AY1324">
        <v>1</v>
      </c>
      <c r="AZ1324">
        <v>0</v>
      </c>
      <c r="BA1324">
        <v>1290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CX1324">
        <f>Y1324*Source!I610</f>
        <v>1.6675000000000002</v>
      </c>
      <c r="CY1324">
        <f>AB1324</f>
        <v>100.1</v>
      </c>
      <c r="CZ1324">
        <f>AF1324</f>
        <v>100.1</v>
      </c>
      <c r="DA1324">
        <f>AJ1324</f>
        <v>1</v>
      </c>
      <c r="DB1324">
        <v>0</v>
      </c>
    </row>
    <row r="1325" spans="1:106" x14ac:dyDescent="0.2">
      <c r="A1325">
        <f>ROW(Source!A610)</f>
        <v>610</v>
      </c>
      <c r="B1325">
        <v>16688585</v>
      </c>
      <c r="C1325">
        <v>16691043</v>
      </c>
      <c r="D1325">
        <v>15166105</v>
      </c>
      <c r="E1325">
        <v>1</v>
      </c>
      <c r="F1325">
        <v>1</v>
      </c>
      <c r="G1325">
        <v>1</v>
      </c>
      <c r="H1325">
        <v>3</v>
      </c>
      <c r="I1325" t="s">
        <v>1500</v>
      </c>
      <c r="J1325" t="s">
        <v>1501</v>
      </c>
      <c r="K1325" t="s">
        <v>1502</v>
      </c>
      <c r="L1325">
        <v>1346</v>
      </c>
      <c r="N1325">
        <v>1009</v>
      </c>
      <c r="O1325" t="s">
        <v>90</v>
      </c>
      <c r="P1325" t="s">
        <v>90</v>
      </c>
      <c r="Q1325">
        <v>1</v>
      </c>
      <c r="W1325">
        <v>0</v>
      </c>
      <c r="X1325">
        <v>-1168800073</v>
      </c>
      <c r="Y1325">
        <v>0.25</v>
      </c>
      <c r="AA1325">
        <v>11.8</v>
      </c>
      <c r="AB1325">
        <v>0</v>
      </c>
      <c r="AC1325">
        <v>0</v>
      </c>
      <c r="AD1325">
        <v>0</v>
      </c>
      <c r="AE1325">
        <v>11.8</v>
      </c>
      <c r="AF1325">
        <v>0</v>
      </c>
      <c r="AG1325">
        <v>0</v>
      </c>
      <c r="AH1325">
        <v>0</v>
      </c>
      <c r="AI1325">
        <v>1</v>
      </c>
      <c r="AJ1325">
        <v>1</v>
      </c>
      <c r="AK1325">
        <v>1</v>
      </c>
      <c r="AL1325">
        <v>1</v>
      </c>
      <c r="AN1325">
        <v>0</v>
      </c>
      <c r="AO1325">
        <v>1</v>
      </c>
      <c r="AP1325">
        <v>0</v>
      </c>
      <c r="AQ1325">
        <v>0</v>
      </c>
      <c r="AR1325">
        <v>0</v>
      </c>
      <c r="AS1325" t="s">
        <v>6</v>
      </c>
      <c r="AT1325">
        <v>0.25</v>
      </c>
      <c r="AU1325" t="s">
        <v>6</v>
      </c>
      <c r="AV1325">
        <v>0</v>
      </c>
      <c r="AW1325">
        <v>2</v>
      </c>
      <c r="AX1325">
        <v>16691072</v>
      </c>
      <c r="AY1325">
        <v>1</v>
      </c>
      <c r="AZ1325">
        <v>0</v>
      </c>
      <c r="BA1325">
        <v>1291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CX1325">
        <f>Y1325*Source!I610</f>
        <v>2.5000000000000001E-2</v>
      </c>
      <c r="CY1325">
        <f t="shared" ref="CY1325:CY1333" si="141">AA1325</f>
        <v>11.8</v>
      </c>
      <c r="CZ1325">
        <f t="shared" ref="CZ1325:CZ1333" si="142">AE1325</f>
        <v>11.8</v>
      </c>
      <c r="DA1325">
        <f t="shared" ref="DA1325:DA1333" si="143">AI1325</f>
        <v>1</v>
      </c>
      <c r="DB1325">
        <v>0</v>
      </c>
    </row>
    <row r="1326" spans="1:106" x14ac:dyDescent="0.2">
      <c r="A1326">
        <f>ROW(Source!A610)</f>
        <v>610</v>
      </c>
      <c r="B1326">
        <v>16688585</v>
      </c>
      <c r="C1326">
        <v>16691043</v>
      </c>
      <c r="D1326">
        <v>15167286</v>
      </c>
      <c r="E1326">
        <v>1</v>
      </c>
      <c r="F1326">
        <v>1</v>
      </c>
      <c r="G1326">
        <v>1</v>
      </c>
      <c r="H1326">
        <v>3</v>
      </c>
      <c r="I1326" t="s">
        <v>1184</v>
      </c>
      <c r="J1326" t="s">
        <v>1185</v>
      </c>
      <c r="K1326" t="s">
        <v>1186</v>
      </c>
      <c r="L1326">
        <v>1339</v>
      </c>
      <c r="N1326">
        <v>1007</v>
      </c>
      <c r="O1326" t="s">
        <v>199</v>
      </c>
      <c r="P1326" t="s">
        <v>199</v>
      </c>
      <c r="Q1326">
        <v>1</v>
      </c>
      <c r="W1326">
        <v>0</v>
      </c>
      <c r="X1326">
        <v>-1660354250</v>
      </c>
      <c r="Y1326">
        <v>0.47</v>
      </c>
      <c r="AA1326">
        <v>2.44</v>
      </c>
      <c r="AB1326">
        <v>0</v>
      </c>
      <c r="AC1326">
        <v>0</v>
      </c>
      <c r="AD1326">
        <v>0</v>
      </c>
      <c r="AE1326">
        <v>2.44</v>
      </c>
      <c r="AF1326">
        <v>0</v>
      </c>
      <c r="AG1326">
        <v>0</v>
      </c>
      <c r="AH1326">
        <v>0</v>
      </c>
      <c r="AI1326">
        <v>1</v>
      </c>
      <c r="AJ1326">
        <v>1</v>
      </c>
      <c r="AK1326">
        <v>1</v>
      </c>
      <c r="AL1326">
        <v>1</v>
      </c>
      <c r="AN1326">
        <v>0</v>
      </c>
      <c r="AO1326">
        <v>1</v>
      </c>
      <c r="AP1326">
        <v>0</v>
      </c>
      <c r="AQ1326">
        <v>0</v>
      </c>
      <c r="AR1326">
        <v>0</v>
      </c>
      <c r="AS1326" t="s">
        <v>6</v>
      </c>
      <c r="AT1326">
        <v>0.47</v>
      </c>
      <c r="AU1326" t="s">
        <v>6</v>
      </c>
      <c r="AV1326">
        <v>0</v>
      </c>
      <c r="AW1326">
        <v>2</v>
      </c>
      <c r="AX1326">
        <v>16691073</v>
      </c>
      <c r="AY1326">
        <v>1</v>
      </c>
      <c r="AZ1326">
        <v>0</v>
      </c>
      <c r="BA1326">
        <v>1292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CX1326">
        <f>Y1326*Source!I610</f>
        <v>4.7E-2</v>
      </c>
      <c r="CY1326">
        <f t="shared" si="141"/>
        <v>2.44</v>
      </c>
      <c r="CZ1326">
        <f t="shared" si="142"/>
        <v>2.44</v>
      </c>
      <c r="DA1326">
        <f t="shared" si="143"/>
        <v>1</v>
      </c>
      <c r="DB1326">
        <v>0</v>
      </c>
    </row>
    <row r="1327" spans="1:106" x14ac:dyDescent="0.2">
      <c r="A1327">
        <f>ROW(Source!A610)</f>
        <v>610</v>
      </c>
      <c r="B1327">
        <v>16688585</v>
      </c>
      <c r="C1327">
        <v>16691043</v>
      </c>
      <c r="D1327">
        <v>15167787</v>
      </c>
      <c r="E1327">
        <v>1</v>
      </c>
      <c r="F1327">
        <v>1</v>
      </c>
      <c r="G1327">
        <v>1</v>
      </c>
      <c r="H1327">
        <v>3</v>
      </c>
      <c r="I1327" t="s">
        <v>1503</v>
      </c>
      <c r="J1327" t="s">
        <v>1504</v>
      </c>
      <c r="K1327" t="s">
        <v>1505</v>
      </c>
      <c r="L1327">
        <v>1356</v>
      </c>
      <c r="N1327">
        <v>1010</v>
      </c>
      <c r="O1327" t="s">
        <v>215</v>
      </c>
      <c r="P1327" t="s">
        <v>215</v>
      </c>
      <c r="Q1327">
        <v>1000</v>
      </c>
      <c r="W1327">
        <v>0</v>
      </c>
      <c r="X1327">
        <v>72387144</v>
      </c>
      <c r="Y1327">
        <v>0.1</v>
      </c>
      <c r="AA1327">
        <v>253.8</v>
      </c>
      <c r="AB1327">
        <v>0</v>
      </c>
      <c r="AC1327">
        <v>0</v>
      </c>
      <c r="AD1327">
        <v>0</v>
      </c>
      <c r="AE1327">
        <v>253.8</v>
      </c>
      <c r="AF1327">
        <v>0</v>
      </c>
      <c r="AG1327">
        <v>0</v>
      </c>
      <c r="AH1327">
        <v>0</v>
      </c>
      <c r="AI1327">
        <v>1</v>
      </c>
      <c r="AJ1327">
        <v>1</v>
      </c>
      <c r="AK1327">
        <v>1</v>
      </c>
      <c r="AL1327">
        <v>1</v>
      </c>
      <c r="AN1327">
        <v>0</v>
      </c>
      <c r="AO1327">
        <v>1</v>
      </c>
      <c r="AP1327">
        <v>0</v>
      </c>
      <c r="AQ1327">
        <v>0</v>
      </c>
      <c r="AR1327">
        <v>0</v>
      </c>
      <c r="AS1327" t="s">
        <v>6</v>
      </c>
      <c r="AT1327">
        <v>0.1</v>
      </c>
      <c r="AU1327" t="s">
        <v>6</v>
      </c>
      <c r="AV1327">
        <v>0</v>
      </c>
      <c r="AW1327">
        <v>2</v>
      </c>
      <c r="AX1327">
        <v>16691074</v>
      </c>
      <c r="AY1327">
        <v>1</v>
      </c>
      <c r="AZ1327">
        <v>0</v>
      </c>
      <c r="BA1327">
        <v>1293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CX1327">
        <f>Y1327*Source!I610</f>
        <v>1.0000000000000002E-2</v>
      </c>
      <c r="CY1327">
        <f t="shared" si="141"/>
        <v>253.8</v>
      </c>
      <c r="CZ1327">
        <f t="shared" si="142"/>
        <v>253.8</v>
      </c>
      <c r="DA1327">
        <f t="shared" si="143"/>
        <v>1</v>
      </c>
      <c r="DB1327">
        <v>0</v>
      </c>
    </row>
    <row r="1328" spans="1:106" x14ac:dyDescent="0.2">
      <c r="A1328">
        <f>ROW(Source!A610)</f>
        <v>610</v>
      </c>
      <c r="B1328">
        <v>16688585</v>
      </c>
      <c r="C1328">
        <v>16691043</v>
      </c>
      <c r="D1328">
        <v>15170090</v>
      </c>
      <c r="E1328">
        <v>1</v>
      </c>
      <c r="F1328">
        <v>1</v>
      </c>
      <c r="G1328">
        <v>1</v>
      </c>
      <c r="H1328">
        <v>3</v>
      </c>
      <c r="I1328" t="s">
        <v>1506</v>
      </c>
      <c r="J1328" t="s">
        <v>1507</v>
      </c>
      <c r="K1328" t="s">
        <v>1508</v>
      </c>
      <c r="L1328">
        <v>1348</v>
      </c>
      <c r="N1328">
        <v>1009</v>
      </c>
      <c r="O1328" t="s">
        <v>86</v>
      </c>
      <c r="P1328" t="s">
        <v>86</v>
      </c>
      <c r="Q1328">
        <v>1000</v>
      </c>
      <c r="W1328">
        <v>0</v>
      </c>
      <c r="X1328">
        <v>-735561281</v>
      </c>
      <c r="Y1328">
        <v>8.4999999999999995E-4</v>
      </c>
      <c r="AA1328">
        <v>22558</v>
      </c>
      <c r="AB1328">
        <v>0</v>
      </c>
      <c r="AC1328">
        <v>0</v>
      </c>
      <c r="AD1328">
        <v>0</v>
      </c>
      <c r="AE1328">
        <v>22558</v>
      </c>
      <c r="AF1328">
        <v>0</v>
      </c>
      <c r="AG1328">
        <v>0</v>
      </c>
      <c r="AH1328">
        <v>0</v>
      </c>
      <c r="AI1328">
        <v>1</v>
      </c>
      <c r="AJ1328">
        <v>1</v>
      </c>
      <c r="AK1328">
        <v>1</v>
      </c>
      <c r="AL1328">
        <v>1</v>
      </c>
      <c r="AN1328">
        <v>0</v>
      </c>
      <c r="AO1328">
        <v>1</v>
      </c>
      <c r="AP1328">
        <v>0</v>
      </c>
      <c r="AQ1328">
        <v>0</v>
      </c>
      <c r="AR1328">
        <v>0</v>
      </c>
      <c r="AS1328" t="s">
        <v>6</v>
      </c>
      <c r="AT1328">
        <v>8.4999999999999995E-4</v>
      </c>
      <c r="AU1328" t="s">
        <v>6</v>
      </c>
      <c r="AV1328">
        <v>0</v>
      </c>
      <c r="AW1328">
        <v>2</v>
      </c>
      <c r="AX1328">
        <v>16691075</v>
      </c>
      <c r="AY1328">
        <v>1</v>
      </c>
      <c r="AZ1328">
        <v>0</v>
      </c>
      <c r="BA1328">
        <v>1294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CX1328">
        <f>Y1328*Source!I610</f>
        <v>8.5000000000000006E-5</v>
      </c>
      <c r="CY1328">
        <f t="shared" si="141"/>
        <v>22558</v>
      </c>
      <c r="CZ1328">
        <f t="shared" si="142"/>
        <v>22558</v>
      </c>
      <c r="DA1328">
        <f t="shared" si="143"/>
        <v>1</v>
      </c>
      <c r="DB1328">
        <v>0</v>
      </c>
    </row>
    <row r="1329" spans="1:106" x14ac:dyDescent="0.2">
      <c r="A1329">
        <f>ROW(Source!A610)</f>
        <v>610</v>
      </c>
      <c r="B1329">
        <v>16688585</v>
      </c>
      <c r="C1329">
        <v>16691043</v>
      </c>
      <c r="D1329">
        <v>15172018</v>
      </c>
      <c r="E1329">
        <v>1</v>
      </c>
      <c r="F1329">
        <v>1</v>
      </c>
      <c r="G1329">
        <v>1</v>
      </c>
      <c r="H1329">
        <v>3</v>
      </c>
      <c r="I1329" t="s">
        <v>1393</v>
      </c>
      <c r="J1329" t="s">
        <v>1394</v>
      </c>
      <c r="K1329" t="s">
        <v>1395</v>
      </c>
      <c r="L1329">
        <v>1346</v>
      </c>
      <c r="N1329">
        <v>1009</v>
      </c>
      <c r="O1329" t="s">
        <v>90</v>
      </c>
      <c r="P1329" t="s">
        <v>90</v>
      </c>
      <c r="Q1329">
        <v>1</v>
      </c>
      <c r="W1329">
        <v>0</v>
      </c>
      <c r="X1329">
        <v>450790165</v>
      </c>
      <c r="Y1329">
        <v>1.6000000000000001E-3</v>
      </c>
      <c r="AA1329">
        <v>2.15</v>
      </c>
      <c r="AB1329">
        <v>0</v>
      </c>
      <c r="AC1329">
        <v>0</v>
      </c>
      <c r="AD1329">
        <v>0</v>
      </c>
      <c r="AE1329">
        <v>2.15</v>
      </c>
      <c r="AF1329">
        <v>0</v>
      </c>
      <c r="AG1329">
        <v>0</v>
      </c>
      <c r="AH1329">
        <v>0</v>
      </c>
      <c r="AI1329">
        <v>1</v>
      </c>
      <c r="AJ1329">
        <v>1</v>
      </c>
      <c r="AK1329">
        <v>1</v>
      </c>
      <c r="AL1329">
        <v>1</v>
      </c>
      <c r="AN1329">
        <v>0</v>
      </c>
      <c r="AO1329">
        <v>1</v>
      </c>
      <c r="AP1329">
        <v>0</v>
      </c>
      <c r="AQ1329">
        <v>0</v>
      </c>
      <c r="AR1329">
        <v>0</v>
      </c>
      <c r="AS1329" t="s">
        <v>6</v>
      </c>
      <c r="AT1329">
        <v>1.6000000000000001E-3</v>
      </c>
      <c r="AU1329" t="s">
        <v>6</v>
      </c>
      <c r="AV1329">
        <v>0</v>
      </c>
      <c r="AW1329">
        <v>2</v>
      </c>
      <c r="AX1329">
        <v>16691076</v>
      </c>
      <c r="AY1329">
        <v>1</v>
      </c>
      <c r="AZ1329">
        <v>0</v>
      </c>
      <c r="BA1329">
        <v>1295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CX1329">
        <f>Y1329*Source!I610</f>
        <v>1.6000000000000001E-4</v>
      </c>
      <c r="CY1329">
        <f t="shared" si="141"/>
        <v>2.15</v>
      </c>
      <c r="CZ1329">
        <f t="shared" si="142"/>
        <v>2.15</v>
      </c>
      <c r="DA1329">
        <f t="shared" si="143"/>
        <v>1</v>
      </c>
      <c r="DB1329">
        <v>0</v>
      </c>
    </row>
    <row r="1330" spans="1:106" x14ac:dyDescent="0.2">
      <c r="A1330">
        <f>ROW(Source!A610)</f>
        <v>610</v>
      </c>
      <c r="B1330">
        <v>16688585</v>
      </c>
      <c r="C1330">
        <v>16691043</v>
      </c>
      <c r="D1330">
        <v>15202502</v>
      </c>
      <c r="E1330">
        <v>1</v>
      </c>
      <c r="F1330">
        <v>1</v>
      </c>
      <c r="G1330">
        <v>1</v>
      </c>
      <c r="H1330">
        <v>3</v>
      </c>
      <c r="I1330" t="s">
        <v>1509</v>
      </c>
      <c r="J1330" t="s">
        <v>1510</v>
      </c>
      <c r="K1330" t="s">
        <v>1511</v>
      </c>
      <c r="L1330">
        <v>1346</v>
      </c>
      <c r="N1330">
        <v>1009</v>
      </c>
      <c r="O1330" t="s">
        <v>90</v>
      </c>
      <c r="P1330" t="s">
        <v>90</v>
      </c>
      <c r="Q1330">
        <v>1</v>
      </c>
      <c r="W1330">
        <v>0</v>
      </c>
      <c r="X1330">
        <v>497371595</v>
      </c>
      <c r="Y1330">
        <v>0.25</v>
      </c>
      <c r="AA1330">
        <v>28.93</v>
      </c>
      <c r="AB1330">
        <v>0</v>
      </c>
      <c r="AC1330">
        <v>0</v>
      </c>
      <c r="AD1330">
        <v>0</v>
      </c>
      <c r="AE1330">
        <v>28.93</v>
      </c>
      <c r="AF1330">
        <v>0</v>
      </c>
      <c r="AG1330">
        <v>0</v>
      </c>
      <c r="AH1330">
        <v>0</v>
      </c>
      <c r="AI1330">
        <v>1</v>
      </c>
      <c r="AJ1330">
        <v>1</v>
      </c>
      <c r="AK1330">
        <v>1</v>
      </c>
      <c r="AL1330">
        <v>1</v>
      </c>
      <c r="AN1330">
        <v>0</v>
      </c>
      <c r="AO1330">
        <v>1</v>
      </c>
      <c r="AP1330">
        <v>0</v>
      </c>
      <c r="AQ1330">
        <v>0</v>
      </c>
      <c r="AR1330">
        <v>0</v>
      </c>
      <c r="AS1330" t="s">
        <v>6</v>
      </c>
      <c r="AT1330">
        <v>0.25</v>
      </c>
      <c r="AU1330" t="s">
        <v>6</v>
      </c>
      <c r="AV1330">
        <v>0</v>
      </c>
      <c r="AW1330">
        <v>2</v>
      </c>
      <c r="AX1330">
        <v>16691078</v>
      </c>
      <c r="AY1330">
        <v>1</v>
      </c>
      <c r="AZ1330">
        <v>0</v>
      </c>
      <c r="BA1330">
        <v>1297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CX1330">
        <f>Y1330*Source!I610</f>
        <v>2.5000000000000001E-2</v>
      </c>
      <c r="CY1330">
        <f t="shared" si="141"/>
        <v>28.93</v>
      </c>
      <c r="CZ1330">
        <f t="shared" si="142"/>
        <v>28.93</v>
      </c>
      <c r="DA1330">
        <f t="shared" si="143"/>
        <v>1</v>
      </c>
      <c r="DB1330">
        <v>0</v>
      </c>
    </row>
    <row r="1331" spans="1:106" x14ac:dyDescent="0.2">
      <c r="A1331">
        <f>ROW(Source!A610)</f>
        <v>610</v>
      </c>
      <c r="B1331">
        <v>16688585</v>
      </c>
      <c r="C1331">
        <v>16691043</v>
      </c>
      <c r="D1331">
        <v>15226740</v>
      </c>
      <c r="E1331">
        <v>1</v>
      </c>
      <c r="F1331">
        <v>1</v>
      </c>
      <c r="G1331">
        <v>1</v>
      </c>
      <c r="H1331">
        <v>3</v>
      </c>
      <c r="I1331" t="s">
        <v>881</v>
      </c>
      <c r="J1331" t="s">
        <v>883</v>
      </c>
      <c r="K1331" t="s">
        <v>882</v>
      </c>
      <c r="L1331">
        <v>1358</v>
      </c>
      <c r="N1331">
        <v>1010</v>
      </c>
      <c r="O1331" t="s">
        <v>538</v>
      </c>
      <c r="P1331" t="s">
        <v>538</v>
      </c>
      <c r="Q1331">
        <v>10</v>
      </c>
      <c r="W1331">
        <v>0</v>
      </c>
      <c r="X1331">
        <v>-1250603825</v>
      </c>
      <c r="Y1331">
        <v>2</v>
      </c>
      <c r="AA1331">
        <v>57.5</v>
      </c>
      <c r="AB1331">
        <v>0</v>
      </c>
      <c r="AC1331">
        <v>0</v>
      </c>
      <c r="AD1331">
        <v>0</v>
      </c>
      <c r="AE1331">
        <v>57.5</v>
      </c>
      <c r="AF1331">
        <v>0</v>
      </c>
      <c r="AG1331">
        <v>0</v>
      </c>
      <c r="AH1331">
        <v>0</v>
      </c>
      <c r="AI1331">
        <v>1</v>
      </c>
      <c r="AJ1331">
        <v>1</v>
      </c>
      <c r="AK1331">
        <v>1</v>
      </c>
      <c r="AL1331">
        <v>1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 t="s">
        <v>6</v>
      </c>
      <c r="AT1331">
        <v>2</v>
      </c>
      <c r="AU1331" t="s">
        <v>6</v>
      </c>
      <c r="AV1331">
        <v>0</v>
      </c>
      <c r="AW1331">
        <v>1</v>
      </c>
      <c r="AX1331">
        <v>-1</v>
      </c>
      <c r="AY1331">
        <v>0</v>
      </c>
      <c r="AZ1331">
        <v>0</v>
      </c>
      <c r="BA1331" t="s">
        <v>6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CX1331">
        <f>Y1331*Source!I610</f>
        <v>0.2</v>
      </c>
      <c r="CY1331">
        <f t="shared" si="141"/>
        <v>57.5</v>
      </c>
      <c r="CZ1331">
        <f t="shared" si="142"/>
        <v>57.5</v>
      </c>
      <c r="DA1331">
        <f t="shared" si="143"/>
        <v>1</v>
      </c>
      <c r="DB1331">
        <v>0</v>
      </c>
    </row>
    <row r="1332" spans="1:106" x14ac:dyDescent="0.2">
      <c r="A1332">
        <f>ROW(Source!A610)</f>
        <v>610</v>
      </c>
      <c r="B1332">
        <v>16688585</v>
      </c>
      <c r="C1332">
        <v>16691043</v>
      </c>
      <c r="D1332">
        <v>15233494</v>
      </c>
      <c r="E1332">
        <v>1</v>
      </c>
      <c r="F1332">
        <v>1</v>
      </c>
      <c r="G1332">
        <v>1</v>
      </c>
      <c r="H1332">
        <v>3</v>
      </c>
      <c r="I1332" t="s">
        <v>885</v>
      </c>
      <c r="J1332" t="s">
        <v>887</v>
      </c>
      <c r="K1332" t="s">
        <v>886</v>
      </c>
      <c r="L1332">
        <v>1301</v>
      </c>
      <c r="N1332">
        <v>1003</v>
      </c>
      <c r="O1332" t="s">
        <v>143</v>
      </c>
      <c r="P1332" t="s">
        <v>143</v>
      </c>
      <c r="Q1332">
        <v>1</v>
      </c>
      <c r="W1332">
        <v>0</v>
      </c>
      <c r="X1332">
        <v>-1238824711</v>
      </c>
      <c r="Y1332">
        <v>89.9</v>
      </c>
      <c r="AA1332">
        <v>9.7899999999999991</v>
      </c>
      <c r="AB1332">
        <v>0</v>
      </c>
      <c r="AC1332">
        <v>0</v>
      </c>
      <c r="AD1332">
        <v>0</v>
      </c>
      <c r="AE1332">
        <v>9.7899999999999991</v>
      </c>
      <c r="AF1332">
        <v>0</v>
      </c>
      <c r="AG1332">
        <v>0</v>
      </c>
      <c r="AH1332">
        <v>0</v>
      </c>
      <c r="AI1332">
        <v>1</v>
      </c>
      <c r="AJ1332">
        <v>1</v>
      </c>
      <c r="AK1332">
        <v>1</v>
      </c>
      <c r="AL1332">
        <v>1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 t="s">
        <v>6</v>
      </c>
      <c r="AT1332">
        <v>89.9</v>
      </c>
      <c r="AU1332" t="s">
        <v>6</v>
      </c>
      <c r="AV1332">
        <v>0</v>
      </c>
      <c r="AW1332">
        <v>1</v>
      </c>
      <c r="AX1332">
        <v>-1</v>
      </c>
      <c r="AY1332">
        <v>0</v>
      </c>
      <c r="AZ1332">
        <v>0</v>
      </c>
      <c r="BA1332" t="s">
        <v>6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CX1332">
        <f>Y1332*Source!I610</f>
        <v>8.99</v>
      </c>
      <c r="CY1332">
        <f t="shared" si="141"/>
        <v>9.7899999999999991</v>
      </c>
      <c r="CZ1332">
        <f t="shared" si="142"/>
        <v>9.7899999999999991</v>
      </c>
      <c r="DA1332">
        <f t="shared" si="143"/>
        <v>1</v>
      </c>
      <c r="DB1332">
        <v>0</v>
      </c>
    </row>
    <row r="1333" spans="1:106" x14ac:dyDescent="0.2">
      <c r="A1333">
        <f>ROW(Source!A610)</f>
        <v>610</v>
      </c>
      <c r="B1333">
        <v>16688585</v>
      </c>
      <c r="C1333">
        <v>16691043</v>
      </c>
      <c r="D1333">
        <v>15162898</v>
      </c>
      <c r="E1333">
        <v>17</v>
      </c>
      <c r="F1333">
        <v>1</v>
      </c>
      <c r="G1333">
        <v>1</v>
      </c>
      <c r="H1333">
        <v>3</v>
      </c>
      <c r="I1333" t="s">
        <v>889</v>
      </c>
      <c r="J1333" t="s">
        <v>6</v>
      </c>
      <c r="K1333" t="s">
        <v>890</v>
      </c>
      <c r="L1333">
        <v>1301</v>
      </c>
      <c r="N1333">
        <v>1003</v>
      </c>
      <c r="O1333" t="s">
        <v>143</v>
      </c>
      <c r="P1333" t="s">
        <v>143</v>
      </c>
      <c r="Q1333">
        <v>1</v>
      </c>
      <c r="W1333">
        <v>0</v>
      </c>
      <c r="X1333">
        <v>1990328174</v>
      </c>
      <c r="Y1333">
        <v>89.9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1</v>
      </c>
      <c r="AJ1333">
        <v>1</v>
      </c>
      <c r="AK1333">
        <v>1</v>
      </c>
      <c r="AL1333">
        <v>1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 t="s">
        <v>6</v>
      </c>
      <c r="AT1333">
        <v>89.9</v>
      </c>
      <c r="AU1333" t="s">
        <v>6</v>
      </c>
      <c r="AV1333">
        <v>0</v>
      </c>
      <c r="AW1333">
        <v>2</v>
      </c>
      <c r="AX1333">
        <v>16691081</v>
      </c>
      <c r="AY1333">
        <v>1</v>
      </c>
      <c r="AZ1333">
        <v>0</v>
      </c>
      <c r="BA1333">
        <v>1300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CX1333">
        <f>Y1333*Source!I610</f>
        <v>8.99</v>
      </c>
      <c r="CY1333">
        <f t="shared" si="141"/>
        <v>0</v>
      </c>
      <c r="CZ1333">
        <f t="shared" si="142"/>
        <v>0</v>
      </c>
      <c r="DA1333">
        <f t="shared" si="143"/>
        <v>1</v>
      </c>
      <c r="DB1333">
        <v>0</v>
      </c>
    </row>
    <row r="1334" spans="1:106" x14ac:dyDescent="0.2">
      <c r="A1334">
        <f>ROW(Source!A611)</f>
        <v>611</v>
      </c>
      <c r="B1334">
        <v>16688586</v>
      </c>
      <c r="C1334">
        <v>16691043</v>
      </c>
      <c r="D1334">
        <v>15446300</v>
      </c>
      <c r="E1334">
        <v>1</v>
      </c>
      <c r="F1334">
        <v>1</v>
      </c>
      <c r="G1334">
        <v>1</v>
      </c>
      <c r="H1334">
        <v>1</v>
      </c>
      <c r="I1334" t="s">
        <v>1170</v>
      </c>
      <c r="J1334" t="s">
        <v>6</v>
      </c>
      <c r="K1334" t="s">
        <v>1171</v>
      </c>
      <c r="L1334">
        <v>1191</v>
      </c>
      <c r="N1334">
        <v>1013</v>
      </c>
      <c r="O1334" t="s">
        <v>1090</v>
      </c>
      <c r="P1334" t="s">
        <v>1090</v>
      </c>
      <c r="Q1334">
        <v>1</v>
      </c>
      <c r="W1334">
        <v>0</v>
      </c>
      <c r="X1334">
        <v>912892513</v>
      </c>
      <c r="Y1334">
        <v>218.77599999999998</v>
      </c>
      <c r="AA1334">
        <v>0</v>
      </c>
      <c r="AB1334">
        <v>0</v>
      </c>
      <c r="AC1334">
        <v>0</v>
      </c>
      <c r="AD1334">
        <v>70.73</v>
      </c>
      <c r="AE1334">
        <v>0</v>
      </c>
      <c r="AF1334">
        <v>0</v>
      </c>
      <c r="AG1334">
        <v>0</v>
      </c>
      <c r="AH1334">
        <v>9.92</v>
      </c>
      <c r="AI1334">
        <v>1</v>
      </c>
      <c r="AJ1334">
        <v>1</v>
      </c>
      <c r="AK1334">
        <v>1</v>
      </c>
      <c r="AL1334">
        <v>7.13</v>
      </c>
      <c r="AN1334">
        <v>0</v>
      </c>
      <c r="AO1334">
        <v>1</v>
      </c>
      <c r="AP1334">
        <v>1</v>
      </c>
      <c r="AQ1334">
        <v>0</v>
      </c>
      <c r="AR1334">
        <v>0</v>
      </c>
      <c r="AS1334" t="s">
        <v>6</v>
      </c>
      <c r="AT1334">
        <v>190.24</v>
      </c>
      <c r="AU1334" t="s">
        <v>97</v>
      </c>
      <c r="AV1334">
        <v>1</v>
      </c>
      <c r="AW1334">
        <v>2</v>
      </c>
      <c r="AX1334">
        <v>16691066</v>
      </c>
      <c r="AY1334">
        <v>1</v>
      </c>
      <c r="AZ1334">
        <v>0</v>
      </c>
      <c r="BA1334">
        <v>1302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CX1334">
        <f>Y1334*Source!I611</f>
        <v>21.877600000000001</v>
      </c>
      <c r="CY1334">
        <f>AD1334</f>
        <v>70.73</v>
      </c>
      <c r="CZ1334">
        <f>AH1334</f>
        <v>9.92</v>
      </c>
      <c r="DA1334">
        <f>AL1334</f>
        <v>7.13</v>
      </c>
      <c r="DB1334">
        <v>0</v>
      </c>
    </row>
    <row r="1335" spans="1:106" x14ac:dyDescent="0.2">
      <c r="A1335">
        <f>ROW(Source!A611)</f>
        <v>611</v>
      </c>
      <c r="B1335">
        <v>16688586</v>
      </c>
      <c r="C1335">
        <v>16691043</v>
      </c>
      <c r="D1335">
        <v>15430395</v>
      </c>
      <c r="E1335">
        <v>1</v>
      </c>
      <c r="F1335">
        <v>1</v>
      </c>
      <c r="G1335">
        <v>1</v>
      </c>
      <c r="H1335">
        <v>1</v>
      </c>
      <c r="I1335" t="s">
        <v>1091</v>
      </c>
      <c r="J1335" t="s">
        <v>6</v>
      </c>
      <c r="K1335" t="s">
        <v>1092</v>
      </c>
      <c r="L1335">
        <v>1191</v>
      </c>
      <c r="N1335">
        <v>1013</v>
      </c>
      <c r="O1335" t="s">
        <v>1090</v>
      </c>
      <c r="P1335" t="s">
        <v>1090</v>
      </c>
      <c r="Q1335">
        <v>1</v>
      </c>
      <c r="W1335">
        <v>0</v>
      </c>
      <c r="X1335">
        <v>-1417349443</v>
      </c>
      <c r="Y1335">
        <v>13.64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1</v>
      </c>
      <c r="AJ1335">
        <v>1</v>
      </c>
      <c r="AK1335">
        <v>7.13</v>
      </c>
      <c r="AL1335">
        <v>1</v>
      </c>
      <c r="AN1335">
        <v>0</v>
      </c>
      <c r="AO1335">
        <v>1</v>
      </c>
      <c r="AP1335">
        <v>0</v>
      </c>
      <c r="AQ1335">
        <v>0</v>
      </c>
      <c r="AR1335">
        <v>0</v>
      </c>
      <c r="AS1335" t="s">
        <v>6</v>
      </c>
      <c r="AT1335">
        <v>13.64</v>
      </c>
      <c r="AU1335" t="s">
        <v>6</v>
      </c>
      <c r="AV1335">
        <v>2</v>
      </c>
      <c r="AW1335">
        <v>2</v>
      </c>
      <c r="AX1335">
        <v>16691067</v>
      </c>
      <c r="AY1335">
        <v>1</v>
      </c>
      <c r="AZ1335">
        <v>2048</v>
      </c>
      <c r="BA1335">
        <v>1303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CX1335">
        <f>Y1335*Source!I611</f>
        <v>1.3640000000000001</v>
      </c>
      <c r="CY1335">
        <f>AD1335</f>
        <v>0</v>
      </c>
      <c r="CZ1335">
        <f>AH1335</f>
        <v>0</v>
      </c>
      <c r="DA1335">
        <f>AL1335</f>
        <v>1</v>
      </c>
      <c r="DB1335">
        <v>0</v>
      </c>
    </row>
    <row r="1336" spans="1:106" x14ac:dyDescent="0.2">
      <c r="A1336">
        <f>ROW(Source!A611)</f>
        <v>611</v>
      </c>
      <c r="B1336">
        <v>16688586</v>
      </c>
      <c r="C1336">
        <v>16691043</v>
      </c>
      <c r="D1336">
        <v>15247578</v>
      </c>
      <c r="E1336">
        <v>1</v>
      </c>
      <c r="F1336">
        <v>1</v>
      </c>
      <c r="G1336">
        <v>1</v>
      </c>
      <c r="H1336">
        <v>2</v>
      </c>
      <c r="I1336" t="s">
        <v>1157</v>
      </c>
      <c r="J1336" t="s">
        <v>1158</v>
      </c>
      <c r="K1336" t="s">
        <v>1159</v>
      </c>
      <c r="L1336">
        <v>1368</v>
      </c>
      <c r="N1336">
        <v>1011</v>
      </c>
      <c r="O1336" t="s">
        <v>1096</v>
      </c>
      <c r="P1336" t="s">
        <v>1096</v>
      </c>
      <c r="Q1336">
        <v>1</v>
      </c>
      <c r="W1336">
        <v>0</v>
      </c>
      <c r="X1336">
        <v>-1460065968</v>
      </c>
      <c r="Y1336">
        <v>6.25E-2</v>
      </c>
      <c r="AA1336">
        <v>0</v>
      </c>
      <c r="AB1336">
        <v>616.03</v>
      </c>
      <c r="AC1336">
        <v>13.5</v>
      </c>
      <c r="AD1336">
        <v>0</v>
      </c>
      <c r="AE1336">
        <v>0</v>
      </c>
      <c r="AF1336">
        <v>86.4</v>
      </c>
      <c r="AG1336">
        <v>13.5</v>
      </c>
      <c r="AH1336">
        <v>0</v>
      </c>
      <c r="AI1336">
        <v>1</v>
      </c>
      <c r="AJ1336">
        <v>7.13</v>
      </c>
      <c r="AK1336">
        <v>1</v>
      </c>
      <c r="AL1336">
        <v>1</v>
      </c>
      <c r="AN1336">
        <v>0</v>
      </c>
      <c r="AO1336">
        <v>1</v>
      </c>
      <c r="AP1336">
        <v>1</v>
      </c>
      <c r="AQ1336">
        <v>0</v>
      </c>
      <c r="AR1336">
        <v>0</v>
      </c>
      <c r="AS1336" t="s">
        <v>6</v>
      </c>
      <c r="AT1336">
        <v>0.05</v>
      </c>
      <c r="AU1336" t="s">
        <v>96</v>
      </c>
      <c r="AV1336">
        <v>0</v>
      </c>
      <c r="AW1336">
        <v>2</v>
      </c>
      <c r="AX1336">
        <v>16691068</v>
      </c>
      <c r="AY1336">
        <v>1</v>
      </c>
      <c r="AZ1336">
        <v>0</v>
      </c>
      <c r="BA1336">
        <v>1304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CX1336">
        <f>Y1336*Source!I611</f>
        <v>6.2500000000000003E-3</v>
      </c>
      <c r="CY1336">
        <f>AB1336</f>
        <v>616.03</v>
      </c>
      <c r="CZ1336">
        <f>AF1336</f>
        <v>86.4</v>
      </c>
      <c r="DA1336">
        <f>AJ1336</f>
        <v>7.13</v>
      </c>
      <c r="DB1336">
        <v>0</v>
      </c>
    </row>
    <row r="1337" spans="1:106" x14ac:dyDescent="0.2">
      <c r="A1337">
        <f>ROW(Source!A611)</f>
        <v>611</v>
      </c>
      <c r="B1337">
        <v>16688586</v>
      </c>
      <c r="C1337">
        <v>16691043</v>
      </c>
      <c r="D1337">
        <v>15247680</v>
      </c>
      <c r="E1337">
        <v>1</v>
      </c>
      <c r="F1337">
        <v>1</v>
      </c>
      <c r="G1337">
        <v>1</v>
      </c>
      <c r="H1337">
        <v>2</v>
      </c>
      <c r="I1337" t="s">
        <v>1287</v>
      </c>
      <c r="J1337" t="s">
        <v>1288</v>
      </c>
      <c r="K1337" t="s">
        <v>1289</v>
      </c>
      <c r="L1337">
        <v>1368</v>
      </c>
      <c r="N1337">
        <v>1011</v>
      </c>
      <c r="O1337" t="s">
        <v>1096</v>
      </c>
      <c r="P1337" t="s">
        <v>1096</v>
      </c>
      <c r="Q1337">
        <v>1</v>
      </c>
      <c r="W1337">
        <v>0</v>
      </c>
      <c r="X1337">
        <v>-1718674368</v>
      </c>
      <c r="Y1337">
        <v>3.7499999999999999E-2</v>
      </c>
      <c r="AA1337">
        <v>0</v>
      </c>
      <c r="AB1337">
        <v>798.49</v>
      </c>
      <c r="AC1337">
        <v>13.5</v>
      </c>
      <c r="AD1337">
        <v>0</v>
      </c>
      <c r="AE1337">
        <v>0</v>
      </c>
      <c r="AF1337">
        <v>111.99</v>
      </c>
      <c r="AG1337">
        <v>13.5</v>
      </c>
      <c r="AH1337">
        <v>0</v>
      </c>
      <c r="AI1337">
        <v>1</v>
      </c>
      <c r="AJ1337">
        <v>7.13</v>
      </c>
      <c r="AK1337">
        <v>1</v>
      </c>
      <c r="AL1337">
        <v>1</v>
      </c>
      <c r="AN1337">
        <v>0</v>
      </c>
      <c r="AO1337">
        <v>1</v>
      </c>
      <c r="AP1337">
        <v>1</v>
      </c>
      <c r="AQ1337">
        <v>0</v>
      </c>
      <c r="AR1337">
        <v>0</v>
      </c>
      <c r="AS1337" t="s">
        <v>6</v>
      </c>
      <c r="AT1337">
        <v>0.03</v>
      </c>
      <c r="AU1337" t="s">
        <v>96</v>
      </c>
      <c r="AV1337">
        <v>0</v>
      </c>
      <c r="AW1337">
        <v>2</v>
      </c>
      <c r="AX1337">
        <v>16691069</v>
      </c>
      <c r="AY1337">
        <v>1</v>
      </c>
      <c r="AZ1337">
        <v>0</v>
      </c>
      <c r="BA1337">
        <v>1305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CX1337">
        <f>Y1337*Source!I611</f>
        <v>3.7499999999999999E-3</v>
      </c>
      <c r="CY1337">
        <f>AB1337</f>
        <v>798.49</v>
      </c>
      <c r="CZ1337">
        <f>AF1337</f>
        <v>111.99</v>
      </c>
      <c r="DA1337">
        <f>AJ1337</f>
        <v>7.13</v>
      </c>
      <c r="DB1337">
        <v>0</v>
      </c>
    </row>
    <row r="1338" spans="1:106" x14ac:dyDescent="0.2">
      <c r="A1338">
        <f>ROW(Source!A611)</f>
        <v>611</v>
      </c>
      <c r="B1338">
        <v>16688586</v>
      </c>
      <c r="C1338">
        <v>16691043</v>
      </c>
      <c r="D1338">
        <v>15249073</v>
      </c>
      <c r="E1338">
        <v>1</v>
      </c>
      <c r="F1338">
        <v>1</v>
      </c>
      <c r="G1338">
        <v>1</v>
      </c>
      <c r="H1338">
        <v>2</v>
      </c>
      <c r="I1338" t="s">
        <v>1099</v>
      </c>
      <c r="J1338" t="s">
        <v>1100</v>
      </c>
      <c r="K1338" t="s">
        <v>1101</v>
      </c>
      <c r="L1338">
        <v>1368</v>
      </c>
      <c r="N1338">
        <v>1011</v>
      </c>
      <c r="O1338" t="s">
        <v>1096</v>
      </c>
      <c r="P1338" t="s">
        <v>1096</v>
      </c>
      <c r="Q1338">
        <v>1</v>
      </c>
      <c r="W1338">
        <v>0</v>
      </c>
      <c r="X1338">
        <v>1372534845</v>
      </c>
      <c r="Y1338">
        <v>0.27500000000000002</v>
      </c>
      <c r="AA1338">
        <v>0</v>
      </c>
      <c r="AB1338">
        <v>468.51</v>
      </c>
      <c r="AC1338">
        <v>11.6</v>
      </c>
      <c r="AD1338">
        <v>0</v>
      </c>
      <c r="AE1338">
        <v>0</v>
      </c>
      <c r="AF1338">
        <v>65.709999999999994</v>
      </c>
      <c r="AG1338">
        <v>11.6</v>
      </c>
      <c r="AH1338">
        <v>0</v>
      </c>
      <c r="AI1338">
        <v>1</v>
      </c>
      <c r="AJ1338">
        <v>7.13</v>
      </c>
      <c r="AK1338">
        <v>1</v>
      </c>
      <c r="AL1338">
        <v>1</v>
      </c>
      <c r="AN1338">
        <v>0</v>
      </c>
      <c r="AO1338">
        <v>1</v>
      </c>
      <c r="AP1338">
        <v>1</v>
      </c>
      <c r="AQ1338">
        <v>0</v>
      </c>
      <c r="AR1338">
        <v>0</v>
      </c>
      <c r="AS1338" t="s">
        <v>6</v>
      </c>
      <c r="AT1338">
        <v>0.22</v>
      </c>
      <c r="AU1338" t="s">
        <v>96</v>
      </c>
      <c r="AV1338">
        <v>0</v>
      </c>
      <c r="AW1338">
        <v>2</v>
      </c>
      <c r="AX1338">
        <v>16691070</v>
      </c>
      <c r="AY1338">
        <v>1</v>
      </c>
      <c r="AZ1338">
        <v>0</v>
      </c>
      <c r="BA1338">
        <v>1306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CX1338">
        <f>Y1338*Source!I611</f>
        <v>2.7500000000000004E-2</v>
      </c>
      <c r="CY1338">
        <f>AB1338</f>
        <v>468.51</v>
      </c>
      <c r="CZ1338">
        <f>AF1338</f>
        <v>65.709999999999994</v>
      </c>
      <c r="DA1338">
        <f>AJ1338</f>
        <v>7.13</v>
      </c>
      <c r="DB1338">
        <v>0</v>
      </c>
    </row>
    <row r="1339" spans="1:106" x14ac:dyDescent="0.2">
      <c r="A1339">
        <f>ROW(Source!A611)</f>
        <v>611</v>
      </c>
      <c r="B1339">
        <v>16688586</v>
      </c>
      <c r="C1339">
        <v>16691043</v>
      </c>
      <c r="D1339">
        <v>15249291</v>
      </c>
      <c r="E1339">
        <v>1</v>
      </c>
      <c r="F1339">
        <v>1</v>
      </c>
      <c r="G1339">
        <v>1</v>
      </c>
      <c r="H1339">
        <v>2</v>
      </c>
      <c r="I1339" t="s">
        <v>1497</v>
      </c>
      <c r="J1339" t="s">
        <v>1498</v>
      </c>
      <c r="K1339" t="s">
        <v>1499</v>
      </c>
      <c r="L1339">
        <v>1368</v>
      </c>
      <c r="N1339">
        <v>1011</v>
      </c>
      <c r="O1339" t="s">
        <v>1096</v>
      </c>
      <c r="P1339" t="s">
        <v>1096</v>
      </c>
      <c r="Q1339">
        <v>1</v>
      </c>
      <c r="W1339">
        <v>0</v>
      </c>
      <c r="X1339">
        <v>917635847</v>
      </c>
      <c r="Y1339">
        <v>16.675000000000001</v>
      </c>
      <c r="AA1339">
        <v>0</v>
      </c>
      <c r="AB1339">
        <v>713.71</v>
      </c>
      <c r="AC1339">
        <v>13.5</v>
      </c>
      <c r="AD1339">
        <v>0</v>
      </c>
      <c r="AE1339">
        <v>0</v>
      </c>
      <c r="AF1339">
        <v>100.1</v>
      </c>
      <c r="AG1339">
        <v>13.5</v>
      </c>
      <c r="AH1339">
        <v>0</v>
      </c>
      <c r="AI1339">
        <v>1</v>
      </c>
      <c r="AJ1339">
        <v>7.13</v>
      </c>
      <c r="AK1339">
        <v>1</v>
      </c>
      <c r="AL1339">
        <v>1</v>
      </c>
      <c r="AN1339">
        <v>0</v>
      </c>
      <c r="AO1339">
        <v>1</v>
      </c>
      <c r="AP1339">
        <v>1</v>
      </c>
      <c r="AQ1339">
        <v>0</v>
      </c>
      <c r="AR1339">
        <v>0</v>
      </c>
      <c r="AS1339" t="s">
        <v>6</v>
      </c>
      <c r="AT1339">
        <v>13.34</v>
      </c>
      <c r="AU1339" t="s">
        <v>96</v>
      </c>
      <c r="AV1339">
        <v>0</v>
      </c>
      <c r="AW1339">
        <v>2</v>
      </c>
      <c r="AX1339">
        <v>16691071</v>
      </c>
      <c r="AY1339">
        <v>1</v>
      </c>
      <c r="AZ1339">
        <v>0</v>
      </c>
      <c r="BA1339">
        <v>1307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CX1339">
        <f>Y1339*Source!I611</f>
        <v>1.6675000000000002</v>
      </c>
      <c r="CY1339">
        <f>AB1339</f>
        <v>713.71</v>
      </c>
      <c r="CZ1339">
        <f>AF1339</f>
        <v>100.1</v>
      </c>
      <c r="DA1339">
        <f>AJ1339</f>
        <v>7.13</v>
      </c>
      <c r="DB1339">
        <v>0</v>
      </c>
    </row>
    <row r="1340" spans="1:106" x14ac:dyDescent="0.2">
      <c r="A1340">
        <f>ROW(Source!A611)</f>
        <v>611</v>
      </c>
      <c r="B1340">
        <v>16688586</v>
      </c>
      <c r="C1340">
        <v>16691043</v>
      </c>
      <c r="D1340">
        <v>15166105</v>
      </c>
      <c r="E1340">
        <v>1</v>
      </c>
      <c r="F1340">
        <v>1</v>
      </c>
      <c r="G1340">
        <v>1</v>
      </c>
      <c r="H1340">
        <v>3</v>
      </c>
      <c r="I1340" t="s">
        <v>1500</v>
      </c>
      <c r="J1340" t="s">
        <v>1501</v>
      </c>
      <c r="K1340" t="s">
        <v>1502</v>
      </c>
      <c r="L1340">
        <v>1346</v>
      </c>
      <c r="N1340">
        <v>1009</v>
      </c>
      <c r="O1340" t="s">
        <v>90</v>
      </c>
      <c r="P1340" t="s">
        <v>90</v>
      </c>
      <c r="Q1340">
        <v>1</v>
      </c>
      <c r="W1340">
        <v>0</v>
      </c>
      <c r="X1340">
        <v>-1168800073</v>
      </c>
      <c r="Y1340">
        <v>0.25</v>
      </c>
      <c r="AA1340">
        <v>84.13</v>
      </c>
      <c r="AB1340">
        <v>0</v>
      </c>
      <c r="AC1340">
        <v>0</v>
      </c>
      <c r="AD1340">
        <v>0</v>
      </c>
      <c r="AE1340">
        <v>11.8</v>
      </c>
      <c r="AF1340">
        <v>0</v>
      </c>
      <c r="AG1340">
        <v>0</v>
      </c>
      <c r="AH1340">
        <v>0</v>
      </c>
      <c r="AI1340">
        <v>7.13</v>
      </c>
      <c r="AJ1340">
        <v>1</v>
      </c>
      <c r="AK1340">
        <v>1</v>
      </c>
      <c r="AL1340">
        <v>1</v>
      </c>
      <c r="AN1340">
        <v>0</v>
      </c>
      <c r="AO1340">
        <v>1</v>
      </c>
      <c r="AP1340">
        <v>0</v>
      </c>
      <c r="AQ1340">
        <v>0</v>
      </c>
      <c r="AR1340">
        <v>0</v>
      </c>
      <c r="AS1340" t="s">
        <v>6</v>
      </c>
      <c r="AT1340">
        <v>0.25</v>
      </c>
      <c r="AU1340" t="s">
        <v>6</v>
      </c>
      <c r="AV1340">
        <v>0</v>
      </c>
      <c r="AW1340">
        <v>2</v>
      </c>
      <c r="AX1340">
        <v>16691072</v>
      </c>
      <c r="AY1340">
        <v>1</v>
      </c>
      <c r="AZ1340">
        <v>0</v>
      </c>
      <c r="BA1340">
        <v>1308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CX1340">
        <f>Y1340*Source!I611</f>
        <v>2.5000000000000001E-2</v>
      </c>
      <c r="CY1340">
        <f t="shared" ref="CY1340:CY1348" si="144">AA1340</f>
        <v>84.13</v>
      </c>
      <c r="CZ1340">
        <f t="shared" ref="CZ1340:CZ1348" si="145">AE1340</f>
        <v>11.8</v>
      </c>
      <c r="DA1340">
        <f t="shared" ref="DA1340:DA1348" si="146">AI1340</f>
        <v>7.13</v>
      </c>
      <c r="DB1340">
        <v>0</v>
      </c>
    </row>
    <row r="1341" spans="1:106" x14ac:dyDescent="0.2">
      <c r="A1341">
        <f>ROW(Source!A611)</f>
        <v>611</v>
      </c>
      <c r="B1341">
        <v>16688586</v>
      </c>
      <c r="C1341">
        <v>16691043</v>
      </c>
      <c r="D1341">
        <v>15167286</v>
      </c>
      <c r="E1341">
        <v>1</v>
      </c>
      <c r="F1341">
        <v>1</v>
      </c>
      <c r="G1341">
        <v>1</v>
      </c>
      <c r="H1341">
        <v>3</v>
      </c>
      <c r="I1341" t="s">
        <v>1184</v>
      </c>
      <c r="J1341" t="s">
        <v>1185</v>
      </c>
      <c r="K1341" t="s">
        <v>1186</v>
      </c>
      <c r="L1341">
        <v>1339</v>
      </c>
      <c r="N1341">
        <v>1007</v>
      </c>
      <c r="O1341" t="s">
        <v>199</v>
      </c>
      <c r="P1341" t="s">
        <v>199</v>
      </c>
      <c r="Q1341">
        <v>1</v>
      </c>
      <c r="W1341">
        <v>0</v>
      </c>
      <c r="X1341">
        <v>-1660354250</v>
      </c>
      <c r="Y1341">
        <v>0.47</v>
      </c>
      <c r="AA1341">
        <v>17.399999999999999</v>
      </c>
      <c r="AB1341">
        <v>0</v>
      </c>
      <c r="AC1341">
        <v>0</v>
      </c>
      <c r="AD1341">
        <v>0</v>
      </c>
      <c r="AE1341">
        <v>2.44</v>
      </c>
      <c r="AF1341">
        <v>0</v>
      </c>
      <c r="AG1341">
        <v>0</v>
      </c>
      <c r="AH1341">
        <v>0</v>
      </c>
      <c r="AI1341">
        <v>7.13</v>
      </c>
      <c r="AJ1341">
        <v>1</v>
      </c>
      <c r="AK1341">
        <v>1</v>
      </c>
      <c r="AL1341">
        <v>1</v>
      </c>
      <c r="AN1341">
        <v>0</v>
      </c>
      <c r="AO1341">
        <v>1</v>
      </c>
      <c r="AP1341">
        <v>0</v>
      </c>
      <c r="AQ1341">
        <v>0</v>
      </c>
      <c r="AR1341">
        <v>0</v>
      </c>
      <c r="AS1341" t="s">
        <v>6</v>
      </c>
      <c r="AT1341">
        <v>0.47</v>
      </c>
      <c r="AU1341" t="s">
        <v>6</v>
      </c>
      <c r="AV1341">
        <v>0</v>
      </c>
      <c r="AW1341">
        <v>2</v>
      </c>
      <c r="AX1341">
        <v>16691073</v>
      </c>
      <c r="AY1341">
        <v>1</v>
      </c>
      <c r="AZ1341">
        <v>0</v>
      </c>
      <c r="BA1341">
        <v>1309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CX1341">
        <f>Y1341*Source!I611</f>
        <v>4.7E-2</v>
      </c>
      <c r="CY1341">
        <f t="shared" si="144"/>
        <v>17.399999999999999</v>
      </c>
      <c r="CZ1341">
        <f t="shared" si="145"/>
        <v>2.44</v>
      </c>
      <c r="DA1341">
        <f t="shared" si="146"/>
        <v>7.13</v>
      </c>
      <c r="DB1341">
        <v>0</v>
      </c>
    </row>
    <row r="1342" spans="1:106" x14ac:dyDescent="0.2">
      <c r="A1342">
        <f>ROW(Source!A611)</f>
        <v>611</v>
      </c>
      <c r="B1342">
        <v>16688586</v>
      </c>
      <c r="C1342">
        <v>16691043</v>
      </c>
      <c r="D1342">
        <v>15167787</v>
      </c>
      <c r="E1342">
        <v>1</v>
      </c>
      <c r="F1342">
        <v>1</v>
      </c>
      <c r="G1342">
        <v>1</v>
      </c>
      <c r="H1342">
        <v>3</v>
      </c>
      <c r="I1342" t="s">
        <v>1503</v>
      </c>
      <c r="J1342" t="s">
        <v>1504</v>
      </c>
      <c r="K1342" t="s">
        <v>1505</v>
      </c>
      <c r="L1342">
        <v>1356</v>
      </c>
      <c r="N1342">
        <v>1010</v>
      </c>
      <c r="O1342" t="s">
        <v>215</v>
      </c>
      <c r="P1342" t="s">
        <v>215</v>
      </c>
      <c r="Q1342">
        <v>1000</v>
      </c>
      <c r="W1342">
        <v>0</v>
      </c>
      <c r="X1342">
        <v>72387144</v>
      </c>
      <c r="Y1342">
        <v>0.1</v>
      </c>
      <c r="AA1342">
        <v>1809.59</v>
      </c>
      <c r="AB1342">
        <v>0</v>
      </c>
      <c r="AC1342">
        <v>0</v>
      </c>
      <c r="AD1342">
        <v>0</v>
      </c>
      <c r="AE1342">
        <v>253.8</v>
      </c>
      <c r="AF1342">
        <v>0</v>
      </c>
      <c r="AG1342">
        <v>0</v>
      </c>
      <c r="AH1342">
        <v>0</v>
      </c>
      <c r="AI1342">
        <v>7.13</v>
      </c>
      <c r="AJ1342">
        <v>1</v>
      </c>
      <c r="AK1342">
        <v>1</v>
      </c>
      <c r="AL1342">
        <v>1</v>
      </c>
      <c r="AN1342">
        <v>0</v>
      </c>
      <c r="AO1342">
        <v>1</v>
      </c>
      <c r="AP1342">
        <v>0</v>
      </c>
      <c r="AQ1342">
        <v>0</v>
      </c>
      <c r="AR1342">
        <v>0</v>
      </c>
      <c r="AS1342" t="s">
        <v>6</v>
      </c>
      <c r="AT1342">
        <v>0.1</v>
      </c>
      <c r="AU1342" t="s">
        <v>6</v>
      </c>
      <c r="AV1342">
        <v>0</v>
      </c>
      <c r="AW1342">
        <v>2</v>
      </c>
      <c r="AX1342">
        <v>16691074</v>
      </c>
      <c r="AY1342">
        <v>1</v>
      </c>
      <c r="AZ1342">
        <v>0</v>
      </c>
      <c r="BA1342">
        <v>1310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CX1342">
        <f>Y1342*Source!I611</f>
        <v>1.0000000000000002E-2</v>
      </c>
      <c r="CY1342">
        <f t="shared" si="144"/>
        <v>1809.59</v>
      </c>
      <c r="CZ1342">
        <f t="shared" si="145"/>
        <v>253.8</v>
      </c>
      <c r="DA1342">
        <f t="shared" si="146"/>
        <v>7.13</v>
      </c>
      <c r="DB1342">
        <v>0</v>
      </c>
    </row>
    <row r="1343" spans="1:106" x14ac:dyDescent="0.2">
      <c r="A1343">
        <f>ROW(Source!A611)</f>
        <v>611</v>
      </c>
      <c r="B1343">
        <v>16688586</v>
      </c>
      <c r="C1343">
        <v>16691043</v>
      </c>
      <c r="D1343">
        <v>15170090</v>
      </c>
      <c r="E1343">
        <v>1</v>
      </c>
      <c r="F1343">
        <v>1</v>
      </c>
      <c r="G1343">
        <v>1</v>
      </c>
      <c r="H1343">
        <v>3</v>
      </c>
      <c r="I1343" t="s">
        <v>1506</v>
      </c>
      <c r="J1343" t="s">
        <v>1507</v>
      </c>
      <c r="K1343" t="s">
        <v>1508</v>
      </c>
      <c r="L1343">
        <v>1348</v>
      </c>
      <c r="N1343">
        <v>1009</v>
      </c>
      <c r="O1343" t="s">
        <v>86</v>
      </c>
      <c r="P1343" t="s">
        <v>86</v>
      </c>
      <c r="Q1343">
        <v>1000</v>
      </c>
      <c r="W1343">
        <v>0</v>
      </c>
      <c r="X1343">
        <v>-735561281</v>
      </c>
      <c r="Y1343">
        <v>8.4999999999999995E-4</v>
      </c>
      <c r="AA1343">
        <v>160838.54</v>
      </c>
      <c r="AB1343">
        <v>0</v>
      </c>
      <c r="AC1343">
        <v>0</v>
      </c>
      <c r="AD1343">
        <v>0</v>
      </c>
      <c r="AE1343">
        <v>22558</v>
      </c>
      <c r="AF1343">
        <v>0</v>
      </c>
      <c r="AG1343">
        <v>0</v>
      </c>
      <c r="AH1343">
        <v>0</v>
      </c>
      <c r="AI1343">
        <v>7.13</v>
      </c>
      <c r="AJ1343">
        <v>1</v>
      </c>
      <c r="AK1343">
        <v>1</v>
      </c>
      <c r="AL1343">
        <v>1</v>
      </c>
      <c r="AN1343">
        <v>0</v>
      </c>
      <c r="AO1343">
        <v>1</v>
      </c>
      <c r="AP1343">
        <v>0</v>
      </c>
      <c r="AQ1343">
        <v>0</v>
      </c>
      <c r="AR1343">
        <v>0</v>
      </c>
      <c r="AS1343" t="s">
        <v>6</v>
      </c>
      <c r="AT1343">
        <v>8.4999999999999995E-4</v>
      </c>
      <c r="AU1343" t="s">
        <v>6</v>
      </c>
      <c r="AV1343">
        <v>0</v>
      </c>
      <c r="AW1343">
        <v>2</v>
      </c>
      <c r="AX1343">
        <v>16691075</v>
      </c>
      <c r="AY1343">
        <v>1</v>
      </c>
      <c r="AZ1343">
        <v>0</v>
      </c>
      <c r="BA1343">
        <v>1311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CX1343">
        <f>Y1343*Source!I611</f>
        <v>8.5000000000000006E-5</v>
      </c>
      <c r="CY1343">
        <f t="shared" si="144"/>
        <v>160838.54</v>
      </c>
      <c r="CZ1343">
        <f t="shared" si="145"/>
        <v>22558</v>
      </c>
      <c r="DA1343">
        <f t="shared" si="146"/>
        <v>7.13</v>
      </c>
      <c r="DB1343">
        <v>0</v>
      </c>
    </row>
    <row r="1344" spans="1:106" x14ac:dyDescent="0.2">
      <c r="A1344">
        <f>ROW(Source!A611)</f>
        <v>611</v>
      </c>
      <c r="B1344">
        <v>16688586</v>
      </c>
      <c r="C1344">
        <v>16691043</v>
      </c>
      <c r="D1344">
        <v>15172018</v>
      </c>
      <c r="E1344">
        <v>1</v>
      </c>
      <c r="F1344">
        <v>1</v>
      </c>
      <c r="G1344">
        <v>1</v>
      </c>
      <c r="H1344">
        <v>3</v>
      </c>
      <c r="I1344" t="s">
        <v>1393</v>
      </c>
      <c r="J1344" t="s">
        <v>1394</v>
      </c>
      <c r="K1344" t="s">
        <v>1395</v>
      </c>
      <c r="L1344">
        <v>1346</v>
      </c>
      <c r="N1344">
        <v>1009</v>
      </c>
      <c r="O1344" t="s">
        <v>90</v>
      </c>
      <c r="P1344" t="s">
        <v>90</v>
      </c>
      <c r="Q1344">
        <v>1</v>
      </c>
      <c r="W1344">
        <v>0</v>
      </c>
      <c r="X1344">
        <v>450790165</v>
      </c>
      <c r="Y1344">
        <v>1.6000000000000001E-3</v>
      </c>
      <c r="AA1344">
        <v>15.33</v>
      </c>
      <c r="AB1344">
        <v>0</v>
      </c>
      <c r="AC1344">
        <v>0</v>
      </c>
      <c r="AD1344">
        <v>0</v>
      </c>
      <c r="AE1344">
        <v>2.15</v>
      </c>
      <c r="AF1344">
        <v>0</v>
      </c>
      <c r="AG1344">
        <v>0</v>
      </c>
      <c r="AH1344">
        <v>0</v>
      </c>
      <c r="AI1344">
        <v>7.13</v>
      </c>
      <c r="AJ1344">
        <v>1</v>
      </c>
      <c r="AK1344">
        <v>1</v>
      </c>
      <c r="AL1344">
        <v>1</v>
      </c>
      <c r="AN1344">
        <v>0</v>
      </c>
      <c r="AO1344">
        <v>1</v>
      </c>
      <c r="AP1344">
        <v>0</v>
      </c>
      <c r="AQ1344">
        <v>0</v>
      </c>
      <c r="AR1344">
        <v>0</v>
      </c>
      <c r="AS1344" t="s">
        <v>6</v>
      </c>
      <c r="AT1344">
        <v>1.6000000000000001E-3</v>
      </c>
      <c r="AU1344" t="s">
        <v>6</v>
      </c>
      <c r="AV1344">
        <v>0</v>
      </c>
      <c r="AW1344">
        <v>2</v>
      </c>
      <c r="AX1344">
        <v>16691076</v>
      </c>
      <c r="AY1344">
        <v>1</v>
      </c>
      <c r="AZ1344">
        <v>0</v>
      </c>
      <c r="BA1344">
        <v>1312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CX1344">
        <f>Y1344*Source!I611</f>
        <v>1.6000000000000001E-4</v>
      </c>
      <c r="CY1344">
        <f t="shared" si="144"/>
        <v>15.33</v>
      </c>
      <c r="CZ1344">
        <f t="shared" si="145"/>
        <v>2.15</v>
      </c>
      <c r="DA1344">
        <f t="shared" si="146"/>
        <v>7.13</v>
      </c>
      <c r="DB1344">
        <v>0</v>
      </c>
    </row>
    <row r="1345" spans="1:106" x14ac:dyDescent="0.2">
      <c r="A1345">
        <f>ROW(Source!A611)</f>
        <v>611</v>
      </c>
      <c r="B1345">
        <v>16688586</v>
      </c>
      <c r="C1345">
        <v>16691043</v>
      </c>
      <c r="D1345">
        <v>15202502</v>
      </c>
      <c r="E1345">
        <v>1</v>
      </c>
      <c r="F1345">
        <v>1</v>
      </c>
      <c r="G1345">
        <v>1</v>
      </c>
      <c r="H1345">
        <v>3</v>
      </c>
      <c r="I1345" t="s">
        <v>1509</v>
      </c>
      <c r="J1345" t="s">
        <v>1510</v>
      </c>
      <c r="K1345" t="s">
        <v>1511</v>
      </c>
      <c r="L1345">
        <v>1346</v>
      </c>
      <c r="N1345">
        <v>1009</v>
      </c>
      <c r="O1345" t="s">
        <v>90</v>
      </c>
      <c r="P1345" t="s">
        <v>90</v>
      </c>
      <c r="Q1345">
        <v>1</v>
      </c>
      <c r="W1345">
        <v>0</v>
      </c>
      <c r="X1345">
        <v>497371595</v>
      </c>
      <c r="Y1345">
        <v>0.25</v>
      </c>
      <c r="AA1345">
        <v>206.27</v>
      </c>
      <c r="AB1345">
        <v>0</v>
      </c>
      <c r="AC1345">
        <v>0</v>
      </c>
      <c r="AD1345">
        <v>0</v>
      </c>
      <c r="AE1345">
        <v>28.93</v>
      </c>
      <c r="AF1345">
        <v>0</v>
      </c>
      <c r="AG1345">
        <v>0</v>
      </c>
      <c r="AH1345">
        <v>0</v>
      </c>
      <c r="AI1345">
        <v>7.13</v>
      </c>
      <c r="AJ1345">
        <v>1</v>
      </c>
      <c r="AK1345">
        <v>1</v>
      </c>
      <c r="AL1345">
        <v>1</v>
      </c>
      <c r="AN1345">
        <v>0</v>
      </c>
      <c r="AO1345">
        <v>1</v>
      </c>
      <c r="AP1345">
        <v>0</v>
      </c>
      <c r="AQ1345">
        <v>0</v>
      </c>
      <c r="AR1345">
        <v>0</v>
      </c>
      <c r="AS1345" t="s">
        <v>6</v>
      </c>
      <c r="AT1345">
        <v>0.25</v>
      </c>
      <c r="AU1345" t="s">
        <v>6</v>
      </c>
      <c r="AV1345">
        <v>0</v>
      </c>
      <c r="AW1345">
        <v>2</v>
      </c>
      <c r="AX1345">
        <v>16691078</v>
      </c>
      <c r="AY1345">
        <v>1</v>
      </c>
      <c r="AZ1345">
        <v>0</v>
      </c>
      <c r="BA1345">
        <v>1314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CX1345">
        <f>Y1345*Source!I611</f>
        <v>2.5000000000000001E-2</v>
      </c>
      <c r="CY1345">
        <f t="shared" si="144"/>
        <v>206.27</v>
      </c>
      <c r="CZ1345">
        <f t="shared" si="145"/>
        <v>28.93</v>
      </c>
      <c r="DA1345">
        <f t="shared" si="146"/>
        <v>7.13</v>
      </c>
      <c r="DB1345">
        <v>0</v>
      </c>
    </row>
    <row r="1346" spans="1:106" x14ac:dyDescent="0.2">
      <c r="A1346">
        <f>ROW(Source!A611)</f>
        <v>611</v>
      </c>
      <c r="B1346">
        <v>16688586</v>
      </c>
      <c r="C1346">
        <v>16691043</v>
      </c>
      <c r="D1346">
        <v>15226740</v>
      </c>
      <c r="E1346">
        <v>1</v>
      </c>
      <c r="F1346">
        <v>1</v>
      </c>
      <c r="G1346">
        <v>1</v>
      </c>
      <c r="H1346">
        <v>3</v>
      </c>
      <c r="I1346" t="s">
        <v>881</v>
      </c>
      <c r="J1346" t="s">
        <v>883</v>
      </c>
      <c r="K1346" t="s">
        <v>882</v>
      </c>
      <c r="L1346">
        <v>1358</v>
      </c>
      <c r="N1346">
        <v>1010</v>
      </c>
      <c r="O1346" t="s">
        <v>538</v>
      </c>
      <c r="P1346" t="s">
        <v>538</v>
      </c>
      <c r="Q1346">
        <v>10</v>
      </c>
      <c r="W1346">
        <v>0</v>
      </c>
      <c r="X1346">
        <v>-1250603825</v>
      </c>
      <c r="Y1346">
        <v>2</v>
      </c>
      <c r="AA1346">
        <v>409.98</v>
      </c>
      <c r="AB1346">
        <v>0</v>
      </c>
      <c r="AC1346">
        <v>0</v>
      </c>
      <c r="AD1346">
        <v>0</v>
      </c>
      <c r="AE1346">
        <v>57.5</v>
      </c>
      <c r="AF1346">
        <v>0</v>
      </c>
      <c r="AG1346">
        <v>0</v>
      </c>
      <c r="AH1346">
        <v>0</v>
      </c>
      <c r="AI1346">
        <v>7.13</v>
      </c>
      <c r="AJ1346">
        <v>1</v>
      </c>
      <c r="AK1346">
        <v>1</v>
      </c>
      <c r="AL1346">
        <v>1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 t="s">
        <v>6</v>
      </c>
      <c r="AT1346">
        <v>2</v>
      </c>
      <c r="AU1346" t="s">
        <v>6</v>
      </c>
      <c r="AV1346">
        <v>0</v>
      </c>
      <c r="AW1346">
        <v>1</v>
      </c>
      <c r="AX1346">
        <v>-1</v>
      </c>
      <c r="AY1346">
        <v>0</v>
      </c>
      <c r="AZ1346">
        <v>0</v>
      </c>
      <c r="BA1346" t="s">
        <v>6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CX1346">
        <f>Y1346*Source!I611</f>
        <v>0.2</v>
      </c>
      <c r="CY1346">
        <f t="shared" si="144"/>
        <v>409.98</v>
      </c>
      <c r="CZ1346">
        <f t="shared" si="145"/>
        <v>57.5</v>
      </c>
      <c r="DA1346">
        <f t="shared" si="146"/>
        <v>7.13</v>
      </c>
      <c r="DB1346">
        <v>0</v>
      </c>
    </row>
    <row r="1347" spans="1:106" x14ac:dyDescent="0.2">
      <c r="A1347">
        <f>ROW(Source!A611)</f>
        <v>611</v>
      </c>
      <c r="B1347">
        <v>16688586</v>
      </c>
      <c r="C1347">
        <v>16691043</v>
      </c>
      <c r="D1347">
        <v>15233494</v>
      </c>
      <c r="E1347">
        <v>1</v>
      </c>
      <c r="F1347">
        <v>1</v>
      </c>
      <c r="G1347">
        <v>1</v>
      </c>
      <c r="H1347">
        <v>3</v>
      </c>
      <c r="I1347" t="s">
        <v>885</v>
      </c>
      <c r="J1347" t="s">
        <v>887</v>
      </c>
      <c r="K1347" t="s">
        <v>886</v>
      </c>
      <c r="L1347">
        <v>1301</v>
      </c>
      <c r="N1347">
        <v>1003</v>
      </c>
      <c r="O1347" t="s">
        <v>143</v>
      </c>
      <c r="P1347" t="s">
        <v>143</v>
      </c>
      <c r="Q1347">
        <v>1</v>
      </c>
      <c r="W1347">
        <v>0</v>
      </c>
      <c r="X1347">
        <v>-1238824711</v>
      </c>
      <c r="Y1347">
        <v>89.9</v>
      </c>
      <c r="AA1347">
        <v>69.8</v>
      </c>
      <c r="AB1347">
        <v>0</v>
      </c>
      <c r="AC1347">
        <v>0</v>
      </c>
      <c r="AD1347">
        <v>0</v>
      </c>
      <c r="AE1347">
        <v>9.7899999999999991</v>
      </c>
      <c r="AF1347">
        <v>0</v>
      </c>
      <c r="AG1347">
        <v>0</v>
      </c>
      <c r="AH1347">
        <v>0</v>
      </c>
      <c r="AI1347">
        <v>7.13</v>
      </c>
      <c r="AJ1347">
        <v>1</v>
      </c>
      <c r="AK1347">
        <v>1</v>
      </c>
      <c r="AL1347">
        <v>1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 t="s">
        <v>6</v>
      </c>
      <c r="AT1347">
        <v>89.9</v>
      </c>
      <c r="AU1347" t="s">
        <v>6</v>
      </c>
      <c r="AV1347">
        <v>0</v>
      </c>
      <c r="AW1347">
        <v>1</v>
      </c>
      <c r="AX1347">
        <v>-1</v>
      </c>
      <c r="AY1347">
        <v>0</v>
      </c>
      <c r="AZ1347">
        <v>0</v>
      </c>
      <c r="BA1347" t="s">
        <v>6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CX1347">
        <f>Y1347*Source!I611</f>
        <v>8.99</v>
      </c>
      <c r="CY1347">
        <f t="shared" si="144"/>
        <v>69.8</v>
      </c>
      <c r="CZ1347">
        <f t="shared" si="145"/>
        <v>9.7899999999999991</v>
      </c>
      <c r="DA1347">
        <f t="shared" si="146"/>
        <v>7.13</v>
      </c>
      <c r="DB1347">
        <v>0</v>
      </c>
    </row>
    <row r="1348" spans="1:106" x14ac:dyDescent="0.2">
      <c r="A1348">
        <f>ROW(Source!A611)</f>
        <v>611</v>
      </c>
      <c r="B1348">
        <v>16688586</v>
      </c>
      <c r="C1348">
        <v>16691043</v>
      </c>
      <c r="D1348">
        <v>15162898</v>
      </c>
      <c r="E1348">
        <v>17</v>
      </c>
      <c r="F1348">
        <v>1</v>
      </c>
      <c r="G1348">
        <v>1</v>
      </c>
      <c r="H1348">
        <v>3</v>
      </c>
      <c r="I1348" t="s">
        <v>889</v>
      </c>
      <c r="J1348" t="s">
        <v>6</v>
      </c>
      <c r="K1348" t="s">
        <v>890</v>
      </c>
      <c r="L1348">
        <v>1301</v>
      </c>
      <c r="N1348">
        <v>1003</v>
      </c>
      <c r="O1348" t="s">
        <v>143</v>
      </c>
      <c r="P1348" t="s">
        <v>143</v>
      </c>
      <c r="Q1348">
        <v>1</v>
      </c>
      <c r="W1348">
        <v>0</v>
      </c>
      <c r="X1348">
        <v>1990328174</v>
      </c>
      <c r="Y1348">
        <v>89.9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7.13</v>
      </c>
      <c r="AJ1348">
        <v>1</v>
      </c>
      <c r="AK1348">
        <v>1</v>
      </c>
      <c r="AL1348">
        <v>1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 t="s">
        <v>6</v>
      </c>
      <c r="AT1348">
        <v>89.9</v>
      </c>
      <c r="AU1348" t="s">
        <v>6</v>
      </c>
      <c r="AV1348">
        <v>0</v>
      </c>
      <c r="AW1348">
        <v>2</v>
      </c>
      <c r="AX1348">
        <v>16691081</v>
      </c>
      <c r="AY1348">
        <v>1</v>
      </c>
      <c r="AZ1348">
        <v>0</v>
      </c>
      <c r="BA1348">
        <v>1317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CX1348">
        <f>Y1348*Source!I611</f>
        <v>8.99</v>
      </c>
      <c r="CY1348">
        <f t="shared" si="144"/>
        <v>0</v>
      </c>
      <c r="CZ1348">
        <f t="shared" si="145"/>
        <v>0</v>
      </c>
      <c r="DA1348">
        <f t="shared" si="146"/>
        <v>7.13</v>
      </c>
      <c r="DB1348">
        <v>0</v>
      </c>
    </row>
    <row r="1349" spans="1:106" x14ac:dyDescent="0.2">
      <c r="A1349">
        <f>ROW(Source!A618)</f>
        <v>618</v>
      </c>
      <c r="B1349">
        <v>16688585</v>
      </c>
      <c r="C1349">
        <v>16691092</v>
      </c>
      <c r="D1349">
        <v>15446300</v>
      </c>
      <c r="E1349">
        <v>1</v>
      </c>
      <c r="F1349">
        <v>1</v>
      </c>
      <c r="G1349">
        <v>1</v>
      </c>
      <c r="H1349">
        <v>1</v>
      </c>
      <c r="I1349" t="s">
        <v>1170</v>
      </c>
      <c r="J1349" t="s">
        <v>6</v>
      </c>
      <c r="K1349" t="s">
        <v>1171</v>
      </c>
      <c r="L1349">
        <v>1191</v>
      </c>
      <c r="N1349">
        <v>1013</v>
      </c>
      <c r="O1349" t="s">
        <v>1090</v>
      </c>
      <c r="P1349" t="s">
        <v>1090</v>
      </c>
      <c r="Q1349">
        <v>1</v>
      </c>
      <c r="W1349">
        <v>0</v>
      </c>
      <c r="X1349">
        <v>912892513</v>
      </c>
      <c r="Y1349">
        <v>172.08599999999998</v>
      </c>
      <c r="AA1349">
        <v>0</v>
      </c>
      <c r="AB1349">
        <v>0</v>
      </c>
      <c r="AC1349">
        <v>0</v>
      </c>
      <c r="AD1349">
        <v>9.92</v>
      </c>
      <c r="AE1349">
        <v>0</v>
      </c>
      <c r="AF1349">
        <v>0</v>
      </c>
      <c r="AG1349">
        <v>0</v>
      </c>
      <c r="AH1349">
        <v>9.92</v>
      </c>
      <c r="AI1349">
        <v>1</v>
      </c>
      <c r="AJ1349">
        <v>1</v>
      </c>
      <c r="AK1349">
        <v>1</v>
      </c>
      <c r="AL1349">
        <v>1</v>
      </c>
      <c r="AN1349">
        <v>0</v>
      </c>
      <c r="AO1349">
        <v>1</v>
      </c>
      <c r="AP1349">
        <v>1</v>
      </c>
      <c r="AQ1349">
        <v>0</v>
      </c>
      <c r="AR1349">
        <v>0</v>
      </c>
      <c r="AS1349" t="s">
        <v>6</v>
      </c>
      <c r="AT1349">
        <v>149.63999999999999</v>
      </c>
      <c r="AU1349" t="s">
        <v>97</v>
      </c>
      <c r="AV1349">
        <v>1</v>
      </c>
      <c r="AW1349">
        <v>2</v>
      </c>
      <c r="AX1349">
        <v>16691115</v>
      </c>
      <c r="AY1349">
        <v>1</v>
      </c>
      <c r="AZ1349">
        <v>0</v>
      </c>
      <c r="BA1349">
        <v>1319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CX1349">
        <f>Y1349*Source!I618</f>
        <v>18.929459999999999</v>
      </c>
      <c r="CY1349">
        <f>AD1349</f>
        <v>9.92</v>
      </c>
      <c r="CZ1349">
        <f>AH1349</f>
        <v>9.92</v>
      </c>
      <c r="DA1349">
        <f>AL1349</f>
        <v>1</v>
      </c>
      <c r="DB1349">
        <v>0</v>
      </c>
    </row>
    <row r="1350" spans="1:106" x14ac:dyDescent="0.2">
      <c r="A1350">
        <f>ROW(Source!A618)</f>
        <v>618</v>
      </c>
      <c r="B1350">
        <v>16688585</v>
      </c>
      <c r="C1350">
        <v>16691092</v>
      </c>
      <c r="D1350">
        <v>15430395</v>
      </c>
      <c r="E1350">
        <v>1</v>
      </c>
      <c r="F1350">
        <v>1</v>
      </c>
      <c r="G1350">
        <v>1</v>
      </c>
      <c r="H1350">
        <v>1</v>
      </c>
      <c r="I1350" t="s">
        <v>1091</v>
      </c>
      <c r="J1350" t="s">
        <v>6</v>
      </c>
      <c r="K1350" t="s">
        <v>1092</v>
      </c>
      <c r="L1350">
        <v>1191</v>
      </c>
      <c r="N1350">
        <v>1013</v>
      </c>
      <c r="O1350" t="s">
        <v>1090</v>
      </c>
      <c r="P1350" t="s">
        <v>1090</v>
      </c>
      <c r="Q1350">
        <v>1</v>
      </c>
      <c r="W1350">
        <v>0</v>
      </c>
      <c r="X1350">
        <v>-1417349443</v>
      </c>
      <c r="Y1350">
        <v>8.42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1</v>
      </c>
      <c r="AJ1350">
        <v>1</v>
      </c>
      <c r="AK1350">
        <v>1</v>
      </c>
      <c r="AL1350">
        <v>1</v>
      </c>
      <c r="AN1350">
        <v>0</v>
      </c>
      <c r="AO1350">
        <v>1</v>
      </c>
      <c r="AP1350">
        <v>0</v>
      </c>
      <c r="AQ1350">
        <v>0</v>
      </c>
      <c r="AR1350">
        <v>0</v>
      </c>
      <c r="AS1350" t="s">
        <v>6</v>
      </c>
      <c r="AT1350">
        <v>8.42</v>
      </c>
      <c r="AU1350" t="s">
        <v>6</v>
      </c>
      <c r="AV1350">
        <v>2</v>
      </c>
      <c r="AW1350">
        <v>2</v>
      </c>
      <c r="AX1350">
        <v>16691116</v>
      </c>
      <c r="AY1350">
        <v>1</v>
      </c>
      <c r="AZ1350">
        <v>2048</v>
      </c>
      <c r="BA1350">
        <v>1320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CX1350">
        <f>Y1350*Source!I618</f>
        <v>0.92620000000000002</v>
      </c>
      <c r="CY1350">
        <f>AD1350</f>
        <v>0</v>
      </c>
      <c r="CZ1350">
        <f>AH1350</f>
        <v>0</v>
      </c>
      <c r="DA1350">
        <f>AL1350</f>
        <v>1</v>
      </c>
      <c r="DB1350">
        <v>0</v>
      </c>
    </row>
    <row r="1351" spans="1:106" x14ac:dyDescent="0.2">
      <c r="A1351">
        <f>ROW(Source!A618)</f>
        <v>618</v>
      </c>
      <c r="B1351">
        <v>16688585</v>
      </c>
      <c r="C1351">
        <v>16691092</v>
      </c>
      <c r="D1351">
        <v>15247578</v>
      </c>
      <c r="E1351">
        <v>1</v>
      </c>
      <c r="F1351">
        <v>1</v>
      </c>
      <c r="G1351">
        <v>1</v>
      </c>
      <c r="H1351">
        <v>2</v>
      </c>
      <c r="I1351" t="s">
        <v>1157</v>
      </c>
      <c r="J1351" t="s">
        <v>1158</v>
      </c>
      <c r="K1351" t="s">
        <v>1159</v>
      </c>
      <c r="L1351">
        <v>1368</v>
      </c>
      <c r="N1351">
        <v>1011</v>
      </c>
      <c r="O1351" t="s">
        <v>1096</v>
      </c>
      <c r="P1351" t="s">
        <v>1096</v>
      </c>
      <c r="Q1351">
        <v>1</v>
      </c>
      <c r="W1351">
        <v>0</v>
      </c>
      <c r="X1351">
        <v>-1460065968</v>
      </c>
      <c r="Y1351">
        <v>6.25E-2</v>
      </c>
      <c r="AA1351">
        <v>0</v>
      </c>
      <c r="AB1351">
        <v>86.4</v>
      </c>
      <c r="AC1351">
        <v>13.5</v>
      </c>
      <c r="AD1351">
        <v>0</v>
      </c>
      <c r="AE1351">
        <v>0</v>
      </c>
      <c r="AF1351">
        <v>86.4</v>
      </c>
      <c r="AG1351">
        <v>13.5</v>
      </c>
      <c r="AH1351">
        <v>0</v>
      </c>
      <c r="AI1351">
        <v>1</v>
      </c>
      <c r="AJ1351">
        <v>1</v>
      </c>
      <c r="AK1351">
        <v>1</v>
      </c>
      <c r="AL1351">
        <v>1</v>
      </c>
      <c r="AN1351">
        <v>0</v>
      </c>
      <c r="AO1351">
        <v>1</v>
      </c>
      <c r="AP1351">
        <v>1</v>
      </c>
      <c r="AQ1351">
        <v>0</v>
      </c>
      <c r="AR1351">
        <v>0</v>
      </c>
      <c r="AS1351" t="s">
        <v>6</v>
      </c>
      <c r="AT1351">
        <v>0.05</v>
      </c>
      <c r="AU1351" t="s">
        <v>96</v>
      </c>
      <c r="AV1351">
        <v>0</v>
      </c>
      <c r="AW1351">
        <v>2</v>
      </c>
      <c r="AX1351">
        <v>16691117</v>
      </c>
      <c r="AY1351">
        <v>1</v>
      </c>
      <c r="AZ1351">
        <v>0</v>
      </c>
      <c r="BA1351">
        <v>1321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CX1351">
        <f>Y1351*Source!I618</f>
        <v>6.875E-3</v>
      </c>
      <c r="CY1351">
        <f>AB1351</f>
        <v>86.4</v>
      </c>
      <c r="CZ1351">
        <f>AF1351</f>
        <v>86.4</v>
      </c>
      <c r="DA1351">
        <f>AJ1351</f>
        <v>1</v>
      </c>
      <c r="DB1351">
        <v>0</v>
      </c>
    </row>
    <row r="1352" spans="1:106" x14ac:dyDescent="0.2">
      <c r="A1352">
        <f>ROW(Source!A618)</f>
        <v>618</v>
      </c>
      <c r="B1352">
        <v>16688585</v>
      </c>
      <c r="C1352">
        <v>16691092</v>
      </c>
      <c r="D1352">
        <v>15247680</v>
      </c>
      <c r="E1352">
        <v>1</v>
      </c>
      <c r="F1352">
        <v>1</v>
      </c>
      <c r="G1352">
        <v>1</v>
      </c>
      <c r="H1352">
        <v>2</v>
      </c>
      <c r="I1352" t="s">
        <v>1287</v>
      </c>
      <c r="J1352" t="s">
        <v>1288</v>
      </c>
      <c r="K1352" t="s">
        <v>1289</v>
      </c>
      <c r="L1352">
        <v>1368</v>
      </c>
      <c r="N1352">
        <v>1011</v>
      </c>
      <c r="O1352" t="s">
        <v>1096</v>
      </c>
      <c r="P1352" t="s">
        <v>1096</v>
      </c>
      <c r="Q1352">
        <v>1</v>
      </c>
      <c r="W1352">
        <v>0</v>
      </c>
      <c r="X1352">
        <v>-1718674368</v>
      </c>
      <c r="Y1352">
        <v>3.7499999999999999E-2</v>
      </c>
      <c r="AA1352">
        <v>0</v>
      </c>
      <c r="AB1352">
        <v>111.99</v>
      </c>
      <c r="AC1352">
        <v>13.5</v>
      </c>
      <c r="AD1352">
        <v>0</v>
      </c>
      <c r="AE1352">
        <v>0</v>
      </c>
      <c r="AF1352">
        <v>111.99</v>
      </c>
      <c r="AG1352">
        <v>13.5</v>
      </c>
      <c r="AH1352">
        <v>0</v>
      </c>
      <c r="AI1352">
        <v>1</v>
      </c>
      <c r="AJ1352">
        <v>1</v>
      </c>
      <c r="AK1352">
        <v>1</v>
      </c>
      <c r="AL1352">
        <v>1</v>
      </c>
      <c r="AN1352">
        <v>0</v>
      </c>
      <c r="AO1352">
        <v>1</v>
      </c>
      <c r="AP1352">
        <v>1</v>
      </c>
      <c r="AQ1352">
        <v>0</v>
      </c>
      <c r="AR1352">
        <v>0</v>
      </c>
      <c r="AS1352" t="s">
        <v>6</v>
      </c>
      <c r="AT1352">
        <v>0.03</v>
      </c>
      <c r="AU1352" t="s">
        <v>96</v>
      </c>
      <c r="AV1352">
        <v>0</v>
      </c>
      <c r="AW1352">
        <v>2</v>
      </c>
      <c r="AX1352">
        <v>16691118</v>
      </c>
      <c r="AY1352">
        <v>1</v>
      </c>
      <c r="AZ1352">
        <v>0</v>
      </c>
      <c r="BA1352">
        <v>1322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CX1352">
        <f>Y1352*Source!I618</f>
        <v>4.1250000000000002E-3</v>
      </c>
      <c r="CY1352">
        <f>AB1352</f>
        <v>111.99</v>
      </c>
      <c r="CZ1352">
        <f>AF1352</f>
        <v>111.99</v>
      </c>
      <c r="DA1352">
        <f>AJ1352</f>
        <v>1</v>
      </c>
      <c r="DB1352">
        <v>0</v>
      </c>
    </row>
    <row r="1353" spans="1:106" x14ac:dyDescent="0.2">
      <c r="A1353">
        <f>ROW(Source!A618)</f>
        <v>618</v>
      </c>
      <c r="B1353">
        <v>16688585</v>
      </c>
      <c r="C1353">
        <v>16691092</v>
      </c>
      <c r="D1353">
        <v>15249073</v>
      </c>
      <c r="E1353">
        <v>1</v>
      </c>
      <c r="F1353">
        <v>1</v>
      </c>
      <c r="G1353">
        <v>1</v>
      </c>
      <c r="H1353">
        <v>2</v>
      </c>
      <c r="I1353" t="s">
        <v>1099</v>
      </c>
      <c r="J1353" t="s">
        <v>1100</v>
      </c>
      <c r="K1353" t="s">
        <v>1101</v>
      </c>
      <c r="L1353">
        <v>1368</v>
      </c>
      <c r="N1353">
        <v>1011</v>
      </c>
      <c r="O1353" t="s">
        <v>1096</v>
      </c>
      <c r="P1353" t="s">
        <v>1096</v>
      </c>
      <c r="Q1353">
        <v>1</v>
      </c>
      <c r="W1353">
        <v>0</v>
      </c>
      <c r="X1353">
        <v>1372534845</v>
      </c>
      <c r="Y1353">
        <v>0.27500000000000002</v>
      </c>
      <c r="AA1353">
        <v>0</v>
      </c>
      <c r="AB1353">
        <v>65.709999999999994</v>
      </c>
      <c r="AC1353">
        <v>11.6</v>
      </c>
      <c r="AD1353">
        <v>0</v>
      </c>
      <c r="AE1353">
        <v>0</v>
      </c>
      <c r="AF1353">
        <v>65.709999999999994</v>
      </c>
      <c r="AG1353">
        <v>11.6</v>
      </c>
      <c r="AH1353">
        <v>0</v>
      </c>
      <c r="AI1353">
        <v>1</v>
      </c>
      <c r="AJ1353">
        <v>1</v>
      </c>
      <c r="AK1353">
        <v>1</v>
      </c>
      <c r="AL1353">
        <v>1</v>
      </c>
      <c r="AN1353">
        <v>0</v>
      </c>
      <c r="AO1353">
        <v>1</v>
      </c>
      <c r="AP1353">
        <v>1</v>
      </c>
      <c r="AQ1353">
        <v>0</v>
      </c>
      <c r="AR1353">
        <v>0</v>
      </c>
      <c r="AS1353" t="s">
        <v>6</v>
      </c>
      <c r="AT1353">
        <v>0.22</v>
      </c>
      <c r="AU1353" t="s">
        <v>96</v>
      </c>
      <c r="AV1353">
        <v>0</v>
      </c>
      <c r="AW1353">
        <v>2</v>
      </c>
      <c r="AX1353">
        <v>16691119</v>
      </c>
      <c r="AY1353">
        <v>1</v>
      </c>
      <c r="AZ1353">
        <v>0</v>
      </c>
      <c r="BA1353">
        <v>1323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CX1353">
        <f>Y1353*Source!I618</f>
        <v>3.0250000000000003E-2</v>
      </c>
      <c r="CY1353">
        <f>AB1353</f>
        <v>65.709999999999994</v>
      </c>
      <c r="CZ1353">
        <f>AF1353</f>
        <v>65.709999999999994</v>
      </c>
      <c r="DA1353">
        <f>AJ1353</f>
        <v>1</v>
      </c>
      <c r="DB1353">
        <v>0</v>
      </c>
    </row>
    <row r="1354" spans="1:106" x14ac:dyDescent="0.2">
      <c r="A1354">
        <f>ROW(Source!A618)</f>
        <v>618</v>
      </c>
      <c r="B1354">
        <v>16688585</v>
      </c>
      <c r="C1354">
        <v>16691092</v>
      </c>
      <c r="D1354">
        <v>15249291</v>
      </c>
      <c r="E1354">
        <v>1</v>
      </c>
      <c r="F1354">
        <v>1</v>
      </c>
      <c r="G1354">
        <v>1</v>
      </c>
      <c r="H1354">
        <v>2</v>
      </c>
      <c r="I1354" t="s">
        <v>1497</v>
      </c>
      <c r="J1354" t="s">
        <v>1498</v>
      </c>
      <c r="K1354" t="s">
        <v>1499</v>
      </c>
      <c r="L1354">
        <v>1368</v>
      </c>
      <c r="N1354">
        <v>1011</v>
      </c>
      <c r="O1354" t="s">
        <v>1096</v>
      </c>
      <c r="P1354" t="s">
        <v>1096</v>
      </c>
      <c r="Q1354">
        <v>1</v>
      </c>
      <c r="W1354">
        <v>0</v>
      </c>
      <c r="X1354">
        <v>917635847</v>
      </c>
      <c r="Y1354">
        <v>10.149999999999999</v>
      </c>
      <c r="AA1354">
        <v>0</v>
      </c>
      <c r="AB1354">
        <v>100.1</v>
      </c>
      <c r="AC1354">
        <v>13.5</v>
      </c>
      <c r="AD1354">
        <v>0</v>
      </c>
      <c r="AE1354">
        <v>0</v>
      </c>
      <c r="AF1354">
        <v>100.1</v>
      </c>
      <c r="AG1354">
        <v>13.5</v>
      </c>
      <c r="AH1354">
        <v>0</v>
      </c>
      <c r="AI1354">
        <v>1</v>
      </c>
      <c r="AJ1354">
        <v>1</v>
      </c>
      <c r="AK1354">
        <v>1</v>
      </c>
      <c r="AL1354">
        <v>1</v>
      </c>
      <c r="AN1354">
        <v>0</v>
      </c>
      <c r="AO1354">
        <v>1</v>
      </c>
      <c r="AP1354">
        <v>1</v>
      </c>
      <c r="AQ1354">
        <v>0</v>
      </c>
      <c r="AR1354">
        <v>0</v>
      </c>
      <c r="AS1354" t="s">
        <v>6</v>
      </c>
      <c r="AT1354">
        <v>8.1199999999999992</v>
      </c>
      <c r="AU1354" t="s">
        <v>96</v>
      </c>
      <c r="AV1354">
        <v>0</v>
      </c>
      <c r="AW1354">
        <v>2</v>
      </c>
      <c r="AX1354">
        <v>16691120</v>
      </c>
      <c r="AY1354">
        <v>1</v>
      </c>
      <c r="AZ1354">
        <v>0</v>
      </c>
      <c r="BA1354">
        <v>1324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CX1354">
        <f>Y1354*Source!I618</f>
        <v>1.1164999999999998</v>
      </c>
      <c r="CY1354">
        <f>AB1354</f>
        <v>100.1</v>
      </c>
      <c r="CZ1354">
        <f>AF1354</f>
        <v>100.1</v>
      </c>
      <c r="DA1354">
        <f>AJ1354</f>
        <v>1</v>
      </c>
      <c r="DB1354">
        <v>0</v>
      </c>
    </row>
    <row r="1355" spans="1:106" x14ac:dyDescent="0.2">
      <c r="A1355">
        <f>ROW(Source!A618)</f>
        <v>618</v>
      </c>
      <c r="B1355">
        <v>16688585</v>
      </c>
      <c r="C1355">
        <v>16691092</v>
      </c>
      <c r="D1355">
        <v>15166105</v>
      </c>
      <c r="E1355">
        <v>1</v>
      </c>
      <c r="F1355">
        <v>1</v>
      </c>
      <c r="G1355">
        <v>1</v>
      </c>
      <c r="H1355">
        <v>3</v>
      </c>
      <c r="I1355" t="s">
        <v>1500</v>
      </c>
      <c r="J1355" t="s">
        <v>1501</v>
      </c>
      <c r="K1355" t="s">
        <v>1502</v>
      </c>
      <c r="L1355">
        <v>1346</v>
      </c>
      <c r="N1355">
        <v>1009</v>
      </c>
      <c r="O1355" t="s">
        <v>90</v>
      </c>
      <c r="P1355" t="s">
        <v>90</v>
      </c>
      <c r="Q1355">
        <v>1</v>
      </c>
      <c r="W1355">
        <v>0</v>
      </c>
      <c r="X1355">
        <v>-1168800073</v>
      </c>
      <c r="Y1355">
        <v>0.25</v>
      </c>
      <c r="AA1355">
        <v>11.8</v>
      </c>
      <c r="AB1355">
        <v>0</v>
      </c>
      <c r="AC1355">
        <v>0</v>
      </c>
      <c r="AD1355">
        <v>0</v>
      </c>
      <c r="AE1355">
        <v>11.8</v>
      </c>
      <c r="AF1355">
        <v>0</v>
      </c>
      <c r="AG1355">
        <v>0</v>
      </c>
      <c r="AH1355">
        <v>0</v>
      </c>
      <c r="AI1355">
        <v>1</v>
      </c>
      <c r="AJ1355">
        <v>1</v>
      </c>
      <c r="AK1355">
        <v>1</v>
      </c>
      <c r="AL1355">
        <v>1</v>
      </c>
      <c r="AN1355">
        <v>0</v>
      </c>
      <c r="AO1355">
        <v>1</v>
      </c>
      <c r="AP1355">
        <v>0</v>
      </c>
      <c r="AQ1355">
        <v>0</v>
      </c>
      <c r="AR1355">
        <v>0</v>
      </c>
      <c r="AS1355" t="s">
        <v>6</v>
      </c>
      <c r="AT1355">
        <v>0.25</v>
      </c>
      <c r="AU1355" t="s">
        <v>6</v>
      </c>
      <c r="AV1355">
        <v>0</v>
      </c>
      <c r="AW1355">
        <v>2</v>
      </c>
      <c r="AX1355">
        <v>16691121</v>
      </c>
      <c r="AY1355">
        <v>1</v>
      </c>
      <c r="AZ1355">
        <v>0</v>
      </c>
      <c r="BA1355">
        <v>1325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CX1355">
        <f>Y1355*Source!I618</f>
        <v>2.75E-2</v>
      </c>
      <c r="CY1355">
        <f t="shared" ref="CY1355:CY1363" si="147">AA1355</f>
        <v>11.8</v>
      </c>
      <c r="CZ1355">
        <f t="shared" ref="CZ1355:CZ1363" si="148">AE1355</f>
        <v>11.8</v>
      </c>
      <c r="DA1355">
        <f t="shared" ref="DA1355:DA1363" si="149">AI1355</f>
        <v>1</v>
      </c>
      <c r="DB1355">
        <v>0</v>
      </c>
    </row>
    <row r="1356" spans="1:106" x14ac:dyDescent="0.2">
      <c r="A1356">
        <f>ROW(Source!A618)</f>
        <v>618</v>
      </c>
      <c r="B1356">
        <v>16688585</v>
      </c>
      <c r="C1356">
        <v>16691092</v>
      </c>
      <c r="D1356">
        <v>15167286</v>
      </c>
      <c r="E1356">
        <v>1</v>
      </c>
      <c r="F1356">
        <v>1</v>
      </c>
      <c r="G1356">
        <v>1</v>
      </c>
      <c r="H1356">
        <v>3</v>
      </c>
      <c r="I1356" t="s">
        <v>1184</v>
      </c>
      <c r="J1356" t="s">
        <v>1185</v>
      </c>
      <c r="K1356" t="s">
        <v>1186</v>
      </c>
      <c r="L1356">
        <v>1339</v>
      </c>
      <c r="N1356">
        <v>1007</v>
      </c>
      <c r="O1356" t="s">
        <v>199</v>
      </c>
      <c r="P1356" t="s">
        <v>199</v>
      </c>
      <c r="Q1356">
        <v>1</v>
      </c>
      <c r="W1356">
        <v>0</v>
      </c>
      <c r="X1356">
        <v>-1660354250</v>
      </c>
      <c r="Y1356">
        <v>0.74</v>
      </c>
      <c r="AA1356">
        <v>2.44</v>
      </c>
      <c r="AB1356">
        <v>0</v>
      </c>
      <c r="AC1356">
        <v>0</v>
      </c>
      <c r="AD1356">
        <v>0</v>
      </c>
      <c r="AE1356">
        <v>2.44</v>
      </c>
      <c r="AF1356">
        <v>0</v>
      </c>
      <c r="AG1356">
        <v>0</v>
      </c>
      <c r="AH1356">
        <v>0</v>
      </c>
      <c r="AI1356">
        <v>1</v>
      </c>
      <c r="AJ1356">
        <v>1</v>
      </c>
      <c r="AK1356">
        <v>1</v>
      </c>
      <c r="AL1356">
        <v>1</v>
      </c>
      <c r="AN1356">
        <v>0</v>
      </c>
      <c r="AO1356">
        <v>1</v>
      </c>
      <c r="AP1356">
        <v>0</v>
      </c>
      <c r="AQ1356">
        <v>0</v>
      </c>
      <c r="AR1356">
        <v>0</v>
      </c>
      <c r="AS1356" t="s">
        <v>6</v>
      </c>
      <c r="AT1356">
        <v>0.74</v>
      </c>
      <c r="AU1356" t="s">
        <v>6</v>
      </c>
      <c r="AV1356">
        <v>0</v>
      </c>
      <c r="AW1356">
        <v>2</v>
      </c>
      <c r="AX1356">
        <v>16691122</v>
      </c>
      <c r="AY1356">
        <v>1</v>
      </c>
      <c r="AZ1356">
        <v>0</v>
      </c>
      <c r="BA1356">
        <v>1326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CX1356">
        <f>Y1356*Source!I618</f>
        <v>8.14E-2</v>
      </c>
      <c r="CY1356">
        <f t="shared" si="147"/>
        <v>2.44</v>
      </c>
      <c r="CZ1356">
        <f t="shared" si="148"/>
        <v>2.44</v>
      </c>
      <c r="DA1356">
        <f t="shared" si="149"/>
        <v>1</v>
      </c>
      <c r="DB1356">
        <v>0</v>
      </c>
    </row>
    <row r="1357" spans="1:106" x14ac:dyDescent="0.2">
      <c r="A1357">
        <f>ROW(Source!A618)</f>
        <v>618</v>
      </c>
      <c r="B1357">
        <v>16688585</v>
      </c>
      <c r="C1357">
        <v>16691092</v>
      </c>
      <c r="D1357">
        <v>15167787</v>
      </c>
      <c r="E1357">
        <v>1</v>
      </c>
      <c r="F1357">
        <v>1</v>
      </c>
      <c r="G1357">
        <v>1</v>
      </c>
      <c r="H1357">
        <v>3</v>
      </c>
      <c r="I1357" t="s">
        <v>1503</v>
      </c>
      <c r="J1357" t="s">
        <v>1504</v>
      </c>
      <c r="K1357" t="s">
        <v>1505</v>
      </c>
      <c r="L1357">
        <v>1356</v>
      </c>
      <c r="N1357">
        <v>1010</v>
      </c>
      <c r="O1357" t="s">
        <v>215</v>
      </c>
      <c r="P1357" t="s">
        <v>215</v>
      </c>
      <c r="Q1357">
        <v>1000</v>
      </c>
      <c r="W1357">
        <v>0</v>
      </c>
      <c r="X1357">
        <v>72387144</v>
      </c>
      <c r="Y1357">
        <v>6.9000000000000006E-2</v>
      </c>
      <c r="AA1357">
        <v>253.8</v>
      </c>
      <c r="AB1357">
        <v>0</v>
      </c>
      <c r="AC1357">
        <v>0</v>
      </c>
      <c r="AD1357">
        <v>0</v>
      </c>
      <c r="AE1357">
        <v>253.8</v>
      </c>
      <c r="AF1357">
        <v>0</v>
      </c>
      <c r="AG1357">
        <v>0</v>
      </c>
      <c r="AH1357">
        <v>0</v>
      </c>
      <c r="AI1357">
        <v>1</v>
      </c>
      <c r="AJ1357">
        <v>1</v>
      </c>
      <c r="AK1357">
        <v>1</v>
      </c>
      <c r="AL1357">
        <v>1</v>
      </c>
      <c r="AN1357">
        <v>0</v>
      </c>
      <c r="AO1357">
        <v>1</v>
      </c>
      <c r="AP1357">
        <v>0</v>
      </c>
      <c r="AQ1357">
        <v>0</v>
      </c>
      <c r="AR1357">
        <v>0</v>
      </c>
      <c r="AS1357" t="s">
        <v>6</v>
      </c>
      <c r="AT1357">
        <v>6.9000000000000006E-2</v>
      </c>
      <c r="AU1357" t="s">
        <v>6</v>
      </c>
      <c r="AV1357">
        <v>0</v>
      </c>
      <c r="AW1357">
        <v>2</v>
      </c>
      <c r="AX1357">
        <v>16691123</v>
      </c>
      <c r="AY1357">
        <v>1</v>
      </c>
      <c r="AZ1357">
        <v>0</v>
      </c>
      <c r="BA1357">
        <v>1327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CX1357">
        <f>Y1357*Source!I618</f>
        <v>7.5900000000000004E-3</v>
      </c>
      <c r="CY1357">
        <f t="shared" si="147"/>
        <v>253.8</v>
      </c>
      <c r="CZ1357">
        <f t="shared" si="148"/>
        <v>253.8</v>
      </c>
      <c r="DA1357">
        <f t="shared" si="149"/>
        <v>1</v>
      </c>
      <c r="DB1357">
        <v>0</v>
      </c>
    </row>
    <row r="1358" spans="1:106" x14ac:dyDescent="0.2">
      <c r="A1358">
        <f>ROW(Source!A618)</f>
        <v>618</v>
      </c>
      <c r="B1358">
        <v>16688585</v>
      </c>
      <c r="C1358">
        <v>16691092</v>
      </c>
      <c r="D1358">
        <v>15170090</v>
      </c>
      <c r="E1358">
        <v>1</v>
      </c>
      <c r="F1358">
        <v>1</v>
      </c>
      <c r="G1358">
        <v>1</v>
      </c>
      <c r="H1358">
        <v>3</v>
      </c>
      <c r="I1358" t="s">
        <v>1506</v>
      </c>
      <c r="J1358" t="s">
        <v>1507</v>
      </c>
      <c r="K1358" t="s">
        <v>1508</v>
      </c>
      <c r="L1358">
        <v>1348</v>
      </c>
      <c r="N1358">
        <v>1009</v>
      </c>
      <c r="O1358" t="s">
        <v>86</v>
      </c>
      <c r="P1358" t="s">
        <v>86</v>
      </c>
      <c r="Q1358">
        <v>1000</v>
      </c>
      <c r="W1358">
        <v>0</v>
      </c>
      <c r="X1358">
        <v>-735561281</v>
      </c>
      <c r="Y1358">
        <v>5.9000000000000003E-4</v>
      </c>
      <c r="AA1358">
        <v>22558</v>
      </c>
      <c r="AB1358">
        <v>0</v>
      </c>
      <c r="AC1358">
        <v>0</v>
      </c>
      <c r="AD1358">
        <v>0</v>
      </c>
      <c r="AE1358">
        <v>22558</v>
      </c>
      <c r="AF1358">
        <v>0</v>
      </c>
      <c r="AG1358">
        <v>0</v>
      </c>
      <c r="AH1358">
        <v>0</v>
      </c>
      <c r="AI1358">
        <v>1</v>
      </c>
      <c r="AJ1358">
        <v>1</v>
      </c>
      <c r="AK1358">
        <v>1</v>
      </c>
      <c r="AL1358">
        <v>1</v>
      </c>
      <c r="AN1358">
        <v>0</v>
      </c>
      <c r="AO1358">
        <v>1</v>
      </c>
      <c r="AP1358">
        <v>0</v>
      </c>
      <c r="AQ1358">
        <v>0</v>
      </c>
      <c r="AR1358">
        <v>0</v>
      </c>
      <c r="AS1358" t="s">
        <v>6</v>
      </c>
      <c r="AT1358">
        <v>5.9000000000000003E-4</v>
      </c>
      <c r="AU1358" t="s">
        <v>6</v>
      </c>
      <c r="AV1358">
        <v>0</v>
      </c>
      <c r="AW1358">
        <v>2</v>
      </c>
      <c r="AX1358">
        <v>16691124</v>
      </c>
      <c r="AY1358">
        <v>1</v>
      </c>
      <c r="AZ1358">
        <v>0</v>
      </c>
      <c r="BA1358">
        <v>1328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CX1358">
        <f>Y1358*Source!I618</f>
        <v>6.4900000000000005E-5</v>
      </c>
      <c r="CY1358">
        <f t="shared" si="147"/>
        <v>22558</v>
      </c>
      <c r="CZ1358">
        <f t="shared" si="148"/>
        <v>22558</v>
      </c>
      <c r="DA1358">
        <f t="shared" si="149"/>
        <v>1</v>
      </c>
      <c r="DB1358">
        <v>0</v>
      </c>
    </row>
    <row r="1359" spans="1:106" x14ac:dyDescent="0.2">
      <c r="A1359">
        <f>ROW(Source!A618)</f>
        <v>618</v>
      </c>
      <c r="B1359">
        <v>16688585</v>
      </c>
      <c r="C1359">
        <v>16691092</v>
      </c>
      <c r="D1359">
        <v>15172018</v>
      </c>
      <c r="E1359">
        <v>1</v>
      </c>
      <c r="F1359">
        <v>1</v>
      </c>
      <c r="G1359">
        <v>1</v>
      </c>
      <c r="H1359">
        <v>3</v>
      </c>
      <c r="I1359" t="s">
        <v>1393</v>
      </c>
      <c r="J1359" t="s">
        <v>1394</v>
      </c>
      <c r="K1359" t="s">
        <v>1395</v>
      </c>
      <c r="L1359">
        <v>1346</v>
      </c>
      <c r="N1359">
        <v>1009</v>
      </c>
      <c r="O1359" t="s">
        <v>90</v>
      </c>
      <c r="P1359" t="s">
        <v>90</v>
      </c>
      <c r="Q1359">
        <v>1</v>
      </c>
      <c r="W1359">
        <v>0</v>
      </c>
      <c r="X1359">
        <v>450790165</v>
      </c>
      <c r="Y1359">
        <v>2.5000000000000001E-3</v>
      </c>
      <c r="AA1359">
        <v>2.15</v>
      </c>
      <c r="AB1359">
        <v>0</v>
      </c>
      <c r="AC1359">
        <v>0</v>
      </c>
      <c r="AD1359">
        <v>0</v>
      </c>
      <c r="AE1359">
        <v>2.15</v>
      </c>
      <c r="AF1359">
        <v>0</v>
      </c>
      <c r="AG1359">
        <v>0</v>
      </c>
      <c r="AH1359">
        <v>0</v>
      </c>
      <c r="AI1359">
        <v>1</v>
      </c>
      <c r="AJ1359">
        <v>1</v>
      </c>
      <c r="AK1359">
        <v>1</v>
      </c>
      <c r="AL1359">
        <v>1</v>
      </c>
      <c r="AN1359">
        <v>0</v>
      </c>
      <c r="AO1359">
        <v>1</v>
      </c>
      <c r="AP1359">
        <v>0</v>
      </c>
      <c r="AQ1359">
        <v>0</v>
      </c>
      <c r="AR1359">
        <v>0</v>
      </c>
      <c r="AS1359" t="s">
        <v>6</v>
      </c>
      <c r="AT1359">
        <v>2.5000000000000001E-3</v>
      </c>
      <c r="AU1359" t="s">
        <v>6</v>
      </c>
      <c r="AV1359">
        <v>0</v>
      </c>
      <c r="AW1359">
        <v>2</v>
      </c>
      <c r="AX1359">
        <v>16691125</v>
      </c>
      <c r="AY1359">
        <v>1</v>
      </c>
      <c r="AZ1359">
        <v>0</v>
      </c>
      <c r="BA1359">
        <v>1329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CX1359">
        <f>Y1359*Source!I618</f>
        <v>2.7500000000000002E-4</v>
      </c>
      <c r="CY1359">
        <f t="shared" si="147"/>
        <v>2.15</v>
      </c>
      <c r="CZ1359">
        <f t="shared" si="148"/>
        <v>2.15</v>
      </c>
      <c r="DA1359">
        <f t="shared" si="149"/>
        <v>1</v>
      </c>
      <c r="DB1359">
        <v>0</v>
      </c>
    </row>
    <row r="1360" spans="1:106" x14ac:dyDescent="0.2">
      <c r="A1360">
        <f>ROW(Source!A618)</f>
        <v>618</v>
      </c>
      <c r="B1360">
        <v>16688585</v>
      </c>
      <c r="C1360">
        <v>16691092</v>
      </c>
      <c r="D1360">
        <v>15202502</v>
      </c>
      <c r="E1360">
        <v>1</v>
      </c>
      <c r="F1360">
        <v>1</v>
      </c>
      <c r="G1360">
        <v>1</v>
      </c>
      <c r="H1360">
        <v>3</v>
      </c>
      <c r="I1360" t="s">
        <v>1509</v>
      </c>
      <c r="J1360" t="s">
        <v>1510</v>
      </c>
      <c r="K1360" t="s">
        <v>1511</v>
      </c>
      <c r="L1360">
        <v>1346</v>
      </c>
      <c r="N1360">
        <v>1009</v>
      </c>
      <c r="O1360" t="s">
        <v>90</v>
      </c>
      <c r="P1360" t="s">
        <v>90</v>
      </c>
      <c r="Q1360">
        <v>1</v>
      </c>
      <c r="W1360">
        <v>0</v>
      </c>
      <c r="X1360">
        <v>497371595</v>
      </c>
      <c r="Y1360">
        <v>0.2</v>
      </c>
      <c r="AA1360">
        <v>28.93</v>
      </c>
      <c r="AB1360">
        <v>0</v>
      </c>
      <c r="AC1360">
        <v>0</v>
      </c>
      <c r="AD1360">
        <v>0</v>
      </c>
      <c r="AE1360">
        <v>28.93</v>
      </c>
      <c r="AF1360">
        <v>0</v>
      </c>
      <c r="AG1360">
        <v>0</v>
      </c>
      <c r="AH1360">
        <v>0</v>
      </c>
      <c r="AI1360">
        <v>1</v>
      </c>
      <c r="AJ1360">
        <v>1</v>
      </c>
      <c r="AK1360">
        <v>1</v>
      </c>
      <c r="AL1360">
        <v>1</v>
      </c>
      <c r="AN1360">
        <v>0</v>
      </c>
      <c r="AO1360">
        <v>1</v>
      </c>
      <c r="AP1360">
        <v>0</v>
      </c>
      <c r="AQ1360">
        <v>0</v>
      </c>
      <c r="AR1360">
        <v>0</v>
      </c>
      <c r="AS1360" t="s">
        <v>6</v>
      </c>
      <c r="AT1360">
        <v>0.2</v>
      </c>
      <c r="AU1360" t="s">
        <v>6</v>
      </c>
      <c r="AV1360">
        <v>0</v>
      </c>
      <c r="AW1360">
        <v>2</v>
      </c>
      <c r="AX1360">
        <v>16691127</v>
      </c>
      <c r="AY1360">
        <v>1</v>
      </c>
      <c r="AZ1360">
        <v>0</v>
      </c>
      <c r="BA1360">
        <v>1331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CX1360">
        <f>Y1360*Source!I618</f>
        <v>2.2000000000000002E-2</v>
      </c>
      <c r="CY1360">
        <f t="shared" si="147"/>
        <v>28.93</v>
      </c>
      <c r="CZ1360">
        <f t="shared" si="148"/>
        <v>28.93</v>
      </c>
      <c r="DA1360">
        <f t="shared" si="149"/>
        <v>1</v>
      </c>
      <c r="DB1360">
        <v>0</v>
      </c>
    </row>
    <row r="1361" spans="1:106" x14ac:dyDescent="0.2">
      <c r="A1361">
        <f>ROW(Source!A618)</f>
        <v>618</v>
      </c>
      <c r="B1361">
        <v>16688585</v>
      </c>
      <c r="C1361">
        <v>16691092</v>
      </c>
      <c r="D1361">
        <v>15226741</v>
      </c>
      <c r="E1361">
        <v>1</v>
      </c>
      <c r="F1361">
        <v>1</v>
      </c>
      <c r="G1361">
        <v>1</v>
      </c>
      <c r="H1361">
        <v>3</v>
      </c>
      <c r="I1361" t="s">
        <v>897</v>
      </c>
      <c r="J1361" t="s">
        <v>899</v>
      </c>
      <c r="K1361" t="s">
        <v>898</v>
      </c>
      <c r="L1361">
        <v>1358</v>
      </c>
      <c r="N1361">
        <v>1010</v>
      </c>
      <c r="O1361" t="s">
        <v>538</v>
      </c>
      <c r="P1361" t="s">
        <v>538</v>
      </c>
      <c r="Q1361">
        <v>10</v>
      </c>
      <c r="W1361">
        <v>0</v>
      </c>
      <c r="X1361">
        <v>-1191253957</v>
      </c>
      <c r="Y1361">
        <v>1.818182</v>
      </c>
      <c r="AA1361">
        <v>58.3</v>
      </c>
      <c r="AB1361">
        <v>0</v>
      </c>
      <c r="AC1361">
        <v>0</v>
      </c>
      <c r="AD1361">
        <v>0</v>
      </c>
      <c r="AE1361">
        <v>58.3</v>
      </c>
      <c r="AF1361">
        <v>0</v>
      </c>
      <c r="AG1361">
        <v>0</v>
      </c>
      <c r="AH1361">
        <v>0</v>
      </c>
      <c r="AI1361">
        <v>1</v>
      </c>
      <c r="AJ1361">
        <v>1</v>
      </c>
      <c r="AK1361">
        <v>1</v>
      </c>
      <c r="AL1361">
        <v>1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 t="s">
        <v>6</v>
      </c>
      <c r="AT1361">
        <v>1.818182</v>
      </c>
      <c r="AU1361" t="s">
        <v>6</v>
      </c>
      <c r="AV1361">
        <v>0</v>
      </c>
      <c r="AW1361">
        <v>1</v>
      </c>
      <c r="AX1361">
        <v>-1</v>
      </c>
      <c r="AY1361">
        <v>0</v>
      </c>
      <c r="AZ1361">
        <v>0</v>
      </c>
      <c r="BA1361" t="s">
        <v>6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CX1361">
        <f>Y1361*Source!I618</f>
        <v>0.20000002</v>
      </c>
      <c r="CY1361">
        <f t="shared" si="147"/>
        <v>58.3</v>
      </c>
      <c r="CZ1361">
        <f t="shared" si="148"/>
        <v>58.3</v>
      </c>
      <c r="DA1361">
        <f t="shared" si="149"/>
        <v>1</v>
      </c>
      <c r="DB1361">
        <v>0</v>
      </c>
    </row>
    <row r="1362" spans="1:106" x14ac:dyDescent="0.2">
      <c r="A1362">
        <f>ROW(Source!A618)</f>
        <v>618</v>
      </c>
      <c r="B1362">
        <v>16688585</v>
      </c>
      <c r="C1362">
        <v>16691092</v>
      </c>
      <c r="D1362">
        <v>15233495</v>
      </c>
      <c r="E1362">
        <v>1</v>
      </c>
      <c r="F1362">
        <v>1</v>
      </c>
      <c r="G1362">
        <v>1</v>
      </c>
      <c r="H1362">
        <v>3</v>
      </c>
      <c r="I1362" t="s">
        <v>901</v>
      </c>
      <c r="J1362" t="s">
        <v>903</v>
      </c>
      <c r="K1362" t="s">
        <v>902</v>
      </c>
      <c r="L1362">
        <v>1301</v>
      </c>
      <c r="N1362">
        <v>1003</v>
      </c>
      <c r="O1362" t="s">
        <v>143</v>
      </c>
      <c r="P1362" t="s">
        <v>143</v>
      </c>
      <c r="Q1362">
        <v>1</v>
      </c>
      <c r="W1362">
        <v>0</v>
      </c>
      <c r="X1362">
        <v>-687979676</v>
      </c>
      <c r="Y1362">
        <v>92.9</v>
      </c>
      <c r="AA1362">
        <v>13.99</v>
      </c>
      <c r="AB1362">
        <v>0</v>
      </c>
      <c r="AC1362">
        <v>0</v>
      </c>
      <c r="AD1362">
        <v>0</v>
      </c>
      <c r="AE1362">
        <v>13.99</v>
      </c>
      <c r="AF1362">
        <v>0</v>
      </c>
      <c r="AG1362">
        <v>0</v>
      </c>
      <c r="AH1362">
        <v>0</v>
      </c>
      <c r="AI1362">
        <v>1</v>
      </c>
      <c r="AJ1362">
        <v>1</v>
      </c>
      <c r="AK1362">
        <v>1</v>
      </c>
      <c r="AL1362">
        <v>1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 t="s">
        <v>6</v>
      </c>
      <c r="AT1362">
        <v>92.9</v>
      </c>
      <c r="AU1362" t="s">
        <v>6</v>
      </c>
      <c r="AV1362">
        <v>0</v>
      </c>
      <c r="AW1362">
        <v>1</v>
      </c>
      <c r="AX1362">
        <v>-1</v>
      </c>
      <c r="AY1362">
        <v>0</v>
      </c>
      <c r="AZ1362">
        <v>0</v>
      </c>
      <c r="BA1362" t="s">
        <v>6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CX1362">
        <f>Y1362*Source!I618</f>
        <v>10.219000000000001</v>
      </c>
      <c r="CY1362">
        <f t="shared" si="147"/>
        <v>13.99</v>
      </c>
      <c r="CZ1362">
        <f t="shared" si="148"/>
        <v>13.99</v>
      </c>
      <c r="DA1362">
        <f t="shared" si="149"/>
        <v>1</v>
      </c>
      <c r="DB1362">
        <v>0</v>
      </c>
    </row>
    <row r="1363" spans="1:106" x14ac:dyDescent="0.2">
      <c r="A1363">
        <f>ROW(Source!A618)</f>
        <v>618</v>
      </c>
      <c r="B1363">
        <v>16688585</v>
      </c>
      <c r="C1363">
        <v>16691092</v>
      </c>
      <c r="D1363">
        <v>15162898</v>
      </c>
      <c r="E1363">
        <v>17</v>
      </c>
      <c r="F1363">
        <v>1</v>
      </c>
      <c r="G1363">
        <v>1</v>
      </c>
      <c r="H1363">
        <v>3</v>
      </c>
      <c r="I1363" t="s">
        <v>889</v>
      </c>
      <c r="J1363" t="s">
        <v>6</v>
      </c>
      <c r="K1363" t="s">
        <v>890</v>
      </c>
      <c r="L1363">
        <v>1301</v>
      </c>
      <c r="N1363">
        <v>1003</v>
      </c>
      <c r="O1363" t="s">
        <v>143</v>
      </c>
      <c r="P1363" t="s">
        <v>143</v>
      </c>
      <c r="Q1363">
        <v>1</v>
      </c>
      <c r="W1363">
        <v>0</v>
      </c>
      <c r="X1363">
        <v>1990328174</v>
      </c>
      <c r="Y1363">
        <v>92.9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1</v>
      </c>
      <c r="AJ1363">
        <v>1</v>
      </c>
      <c r="AK1363">
        <v>1</v>
      </c>
      <c r="AL1363">
        <v>1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 t="s">
        <v>6</v>
      </c>
      <c r="AT1363">
        <v>92.9</v>
      </c>
      <c r="AU1363" t="s">
        <v>6</v>
      </c>
      <c r="AV1363">
        <v>0</v>
      </c>
      <c r="AW1363">
        <v>2</v>
      </c>
      <c r="AX1363">
        <v>16691130</v>
      </c>
      <c r="AY1363">
        <v>1</v>
      </c>
      <c r="AZ1363">
        <v>0</v>
      </c>
      <c r="BA1363">
        <v>1334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CX1363">
        <f>Y1363*Source!I618</f>
        <v>10.219000000000001</v>
      </c>
      <c r="CY1363">
        <f t="shared" si="147"/>
        <v>0</v>
      </c>
      <c r="CZ1363">
        <f t="shared" si="148"/>
        <v>0</v>
      </c>
      <c r="DA1363">
        <f t="shared" si="149"/>
        <v>1</v>
      </c>
      <c r="DB1363">
        <v>0</v>
      </c>
    </row>
    <row r="1364" spans="1:106" x14ac:dyDescent="0.2">
      <c r="A1364">
        <f>ROW(Source!A619)</f>
        <v>619</v>
      </c>
      <c r="B1364">
        <v>16688586</v>
      </c>
      <c r="C1364">
        <v>16691092</v>
      </c>
      <c r="D1364">
        <v>15446300</v>
      </c>
      <c r="E1364">
        <v>1</v>
      </c>
      <c r="F1364">
        <v>1</v>
      </c>
      <c r="G1364">
        <v>1</v>
      </c>
      <c r="H1364">
        <v>1</v>
      </c>
      <c r="I1364" t="s">
        <v>1170</v>
      </c>
      <c r="J1364" t="s">
        <v>6</v>
      </c>
      <c r="K1364" t="s">
        <v>1171</v>
      </c>
      <c r="L1364">
        <v>1191</v>
      </c>
      <c r="N1364">
        <v>1013</v>
      </c>
      <c r="O1364" t="s">
        <v>1090</v>
      </c>
      <c r="P1364" t="s">
        <v>1090</v>
      </c>
      <c r="Q1364">
        <v>1</v>
      </c>
      <c r="W1364">
        <v>0</v>
      </c>
      <c r="X1364">
        <v>912892513</v>
      </c>
      <c r="Y1364">
        <v>172.08599999999998</v>
      </c>
      <c r="AA1364">
        <v>0</v>
      </c>
      <c r="AB1364">
        <v>0</v>
      </c>
      <c r="AC1364">
        <v>0</v>
      </c>
      <c r="AD1364">
        <v>70.73</v>
      </c>
      <c r="AE1364">
        <v>0</v>
      </c>
      <c r="AF1364">
        <v>0</v>
      </c>
      <c r="AG1364">
        <v>0</v>
      </c>
      <c r="AH1364">
        <v>9.92</v>
      </c>
      <c r="AI1364">
        <v>1</v>
      </c>
      <c r="AJ1364">
        <v>1</v>
      </c>
      <c r="AK1364">
        <v>1</v>
      </c>
      <c r="AL1364">
        <v>7.13</v>
      </c>
      <c r="AN1364">
        <v>0</v>
      </c>
      <c r="AO1364">
        <v>1</v>
      </c>
      <c r="AP1364">
        <v>1</v>
      </c>
      <c r="AQ1364">
        <v>0</v>
      </c>
      <c r="AR1364">
        <v>0</v>
      </c>
      <c r="AS1364" t="s">
        <v>6</v>
      </c>
      <c r="AT1364">
        <v>149.63999999999999</v>
      </c>
      <c r="AU1364" t="s">
        <v>97</v>
      </c>
      <c r="AV1364">
        <v>1</v>
      </c>
      <c r="AW1364">
        <v>2</v>
      </c>
      <c r="AX1364">
        <v>16691115</v>
      </c>
      <c r="AY1364">
        <v>1</v>
      </c>
      <c r="AZ1364">
        <v>0</v>
      </c>
      <c r="BA1364">
        <v>1336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CX1364">
        <f>Y1364*Source!I619</f>
        <v>18.929459999999999</v>
      </c>
      <c r="CY1364">
        <f>AD1364</f>
        <v>70.73</v>
      </c>
      <c r="CZ1364">
        <f>AH1364</f>
        <v>9.92</v>
      </c>
      <c r="DA1364">
        <f>AL1364</f>
        <v>7.13</v>
      </c>
      <c r="DB1364">
        <v>0</v>
      </c>
    </row>
    <row r="1365" spans="1:106" x14ac:dyDescent="0.2">
      <c r="A1365">
        <f>ROW(Source!A619)</f>
        <v>619</v>
      </c>
      <c r="B1365">
        <v>16688586</v>
      </c>
      <c r="C1365">
        <v>16691092</v>
      </c>
      <c r="D1365">
        <v>15430395</v>
      </c>
      <c r="E1365">
        <v>1</v>
      </c>
      <c r="F1365">
        <v>1</v>
      </c>
      <c r="G1365">
        <v>1</v>
      </c>
      <c r="H1365">
        <v>1</v>
      </c>
      <c r="I1365" t="s">
        <v>1091</v>
      </c>
      <c r="J1365" t="s">
        <v>6</v>
      </c>
      <c r="K1365" t="s">
        <v>1092</v>
      </c>
      <c r="L1365">
        <v>1191</v>
      </c>
      <c r="N1365">
        <v>1013</v>
      </c>
      <c r="O1365" t="s">
        <v>1090</v>
      </c>
      <c r="P1365" t="s">
        <v>1090</v>
      </c>
      <c r="Q1365">
        <v>1</v>
      </c>
      <c r="W1365">
        <v>0</v>
      </c>
      <c r="X1365">
        <v>-1417349443</v>
      </c>
      <c r="Y1365">
        <v>8.42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1</v>
      </c>
      <c r="AJ1365">
        <v>1</v>
      </c>
      <c r="AK1365">
        <v>7.13</v>
      </c>
      <c r="AL1365">
        <v>1</v>
      </c>
      <c r="AN1365">
        <v>0</v>
      </c>
      <c r="AO1365">
        <v>1</v>
      </c>
      <c r="AP1365">
        <v>0</v>
      </c>
      <c r="AQ1365">
        <v>0</v>
      </c>
      <c r="AR1365">
        <v>0</v>
      </c>
      <c r="AS1365" t="s">
        <v>6</v>
      </c>
      <c r="AT1365">
        <v>8.42</v>
      </c>
      <c r="AU1365" t="s">
        <v>6</v>
      </c>
      <c r="AV1365">
        <v>2</v>
      </c>
      <c r="AW1365">
        <v>2</v>
      </c>
      <c r="AX1365">
        <v>16691116</v>
      </c>
      <c r="AY1365">
        <v>1</v>
      </c>
      <c r="AZ1365">
        <v>2048</v>
      </c>
      <c r="BA1365">
        <v>1337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CX1365">
        <f>Y1365*Source!I619</f>
        <v>0.92620000000000002</v>
      </c>
      <c r="CY1365">
        <f>AD1365</f>
        <v>0</v>
      </c>
      <c r="CZ1365">
        <f>AH1365</f>
        <v>0</v>
      </c>
      <c r="DA1365">
        <f>AL1365</f>
        <v>1</v>
      </c>
      <c r="DB1365">
        <v>0</v>
      </c>
    </row>
    <row r="1366" spans="1:106" x14ac:dyDescent="0.2">
      <c r="A1366">
        <f>ROW(Source!A619)</f>
        <v>619</v>
      </c>
      <c r="B1366">
        <v>16688586</v>
      </c>
      <c r="C1366">
        <v>16691092</v>
      </c>
      <c r="D1366">
        <v>15247578</v>
      </c>
      <c r="E1366">
        <v>1</v>
      </c>
      <c r="F1366">
        <v>1</v>
      </c>
      <c r="G1366">
        <v>1</v>
      </c>
      <c r="H1366">
        <v>2</v>
      </c>
      <c r="I1366" t="s">
        <v>1157</v>
      </c>
      <c r="J1366" t="s">
        <v>1158</v>
      </c>
      <c r="K1366" t="s">
        <v>1159</v>
      </c>
      <c r="L1366">
        <v>1368</v>
      </c>
      <c r="N1366">
        <v>1011</v>
      </c>
      <c r="O1366" t="s">
        <v>1096</v>
      </c>
      <c r="P1366" t="s">
        <v>1096</v>
      </c>
      <c r="Q1366">
        <v>1</v>
      </c>
      <c r="W1366">
        <v>0</v>
      </c>
      <c r="X1366">
        <v>-1460065968</v>
      </c>
      <c r="Y1366">
        <v>6.25E-2</v>
      </c>
      <c r="AA1366">
        <v>0</v>
      </c>
      <c r="AB1366">
        <v>616.03</v>
      </c>
      <c r="AC1366">
        <v>13.5</v>
      </c>
      <c r="AD1366">
        <v>0</v>
      </c>
      <c r="AE1366">
        <v>0</v>
      </c>
      <c r="AF1366">
        <v>86.4</v>
      </c>
      <c r="AG1366">
        <v>13.5</v>
      </c>
      <c r="AH1366">
        <v>0</v>
      </c>
      <c r="AI1366">
        <v>1</v>
      </c>
      <c r="AJ1366">
        <v>7.13</v>
      </c>
      <c r="AK1366">
        <v>1</v>
      </c>
      <c r="AL1366">
        <v>1</v>
      </c>
      <c r="AN1366">
        <v>0</v>
      </c>
      <c r="AO1366">
        <v>1</v>
      </c>
      <c r="AP1366">
        <v>1</v>
      </c>
      <c r="AQ1366">
        <v>0</v>
      </c>
      <c r="AR1366">
        <v>0</v>
      </c>
      <c r="AS1366" t="s">
        <v>6</v>
      </c>
      <c r="AT1366">
        <v>0.05</v>
      </c>
      <c r="AU1366" t="s">
        <v>96</v>
      </c>
      <c r="AV1366">
        <v>0</v>
      </c>
      <c r="AW1366">
        <v>2</v>
      </c>
      <c r="AX1366">
        <v>16691117</v>
      </c>
      <c r="AY1366">
        <v>1</v>
      </c>
      <c r="AZ1366">
        <v>0</v>
      </c>
      <c r="BA1366">
        <v>1338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CX1366">
        <f>Y1366*Source!I619</f>
        <v>6.875E-3</v>
      </c>
      <c r="CY1366">
        <f>AB1366</f>
        <v>616.03</v>
      </c>
      <c r="CZ1366">
        <f>AF1366</f>
        <v>86.4</v>
      </c>
      <c r="DA1366">
        <f>AJ1366</f>
        <v>7.13</v>
      </c>
      <c r="DB1366">
        <v>0</v>
      </c>
    </row>
    <row r="1367" spans="1:106" x14ac:dyDescent="0.2">
      <c r="A1367">
        <f>ROW(Source!A619)</f>
        <v>619</v>
      </c>
      <c r="B1367">
        <v>16688586</v>
      </c>
      <c r="C1367">
        <v>16691092</v>
      </c>
      <c r="D1367">
        <v>15247680</v>
      </c>
      <c r="E1367">
        <v>1</v>
      </c>
      <c r="F1367">
        <v>1</v>
      </c>
      <c r="G1367">
        <v>1</v>
      </c>
      <c r="H1367">
        <v>2</v>
      </c>
      <c r="I1367" t="s">
        <v>1287</v>
      </c>
      <c r="J1367" t="s">
        <v>1288</v>
      </c>
      <c r="K1367" t="s">
        <v>1289</v>
      </c>
      <c r="L1367">
        <v>1368</v>
      </c>
      <c r="N1367">
        <v>1011</v>
      </c>
      <c r="O1367" t="s">
        <v>1096</v>
      </c>
      <c r="P1367" t="s">
        <v>1096</v>
      </c>
      <c r="Q1367">
        <v>1</v>
      </c>
      <c r="W1367">
        <v>0</v>
      </c>
      <c r="X1367">
        <v>-1718674368</v>
      </c>
      <c r="Y1367">
        <v>3.7499999999999999E-2</v>
      </c>
      <c r="AA1367">
        <v>0</v>
      </c>
      <c r="AB1367">
        <v>798.49</v>
      </c>
      <c r="AC1367">
        <v>13.5</v>
      </c>
      <c r="AD1367">
        <v>0</v>
      </c>
      <c r="AE1367">
        <v>0</v>
      </c>
      <c r="AF1367">
        <v>111.99</v>
      </c>
      <c r="AG1367">
        <v>13.5</v>
      </c>
      <c r="AH1367">
        <v>0</v>
      </c>
      <c r="AI1367">
        <v>1</v>
      </c>
      <c r="AJ1367">
        <v>7.13</v>
      </c>
      <c r="AK1367">
        <v>1</v>
      </c>
      <c r="AL1367">
        <v>1</v>
      </c>
      <c r="AN1367">
        <v>0</v>
      </c>
      <c r="AO1367">
        <v>1</v>
      </c>
      <c r="AP1367">
        <v>1</v>
      </c>
      <c r="AQ1367">
        <v>0</v>
      </c>
      <c r="AR1367">
        <v>0</v>
      </c>
      <c r="AS1367" t="s">
        <v>6</v>
      </c>
      <c r="AT1367">
        <v>0.03</v>
      </c>
      <c r="AU1367" t="s">
        <v>96</v>
      </c>
      <c r="AV1367">
        <v>0</v>
      </c>
      <c r="AW1367">
        <v>2</v>
      </c>
      <c r="AX1367">
        <v>16691118</v>
      </c>
      <c r="AY1367">
        <v>1</v>
      </c>
      <c r="AZ1367">
        <v>0</v>
      </c>
      <c r="BA1367">
        <v>1339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CX1367">
        <f>Y1367*Source!I619</f>
        <v>4.1250000000000002E-3</v>
      </c>
      <c r="CY1367">
        <f>AB1367</f>
        <v>798.49</v>
      </c>
      <c r="CZ1367">
        <f>AF1367</f>
        <v>111.99</v>
      </c>
      <c r="DA1367">
        <f>AJ1367</f>
        <v>7.13</v>
      </c>
      <c r="DB1367">
        <v>0</v>
      </c>
    </row>
    <row r="1368" spans="1:106" x14ac:dyDescent="0.2">
      <c r="A1368">
        <f>ROW(Source!A619)</f>
        <v>619</v>
      </c>
      <c r="B1368">
        <v>16688586</v>
      </c>
      <c r="C1368">
        <v>16691092</v>
      </c>
      <c r="D1368">
        <v>15249073</v>
      </c>
      <c r="E1368">
        <v>1</v>
      </c>
      <c r="F1368">
        <v>1</v>
      </c>
      <c r="G1368">
        <v>1</v>
      </c>
      <c r="H1368">
        <v>2</v>
      </c>
      <c r="I1368" t="s">
        <v>1099</v>
      </c>
      <c r="J1368" t="s">
        <v>1100</v>
      </c>
      <c r="K1368" t="s">
        <v>1101</v>
      </c>
      <c r="L1368">
        <v>1368</v>
      </c>
      <c r="N1368">
        <v>1011</v>
      </c>
      <c r="O1368" t="s">
        <v>1096</v>
      </c>
      <c r="P1368" t="s">
        <v>1096</v>
      </c>
      <c r="Q1368">
        <v>1</v>
      </c>
      <c r="W1368">
        <v>0</v>
      </c>
      <c r="X1368">
        <v>1372534845</v>
      </c>
      <c r="Y1368">
        <v>0.27500000000000002</v>
      </c>
      <c r="AA1368">
        <v>0</v>
      </c>
      <c r="AB1368">
        <v>468.51</v>
      </c>
      <c r="AC1368">
        <v>11.6</v>
      </c>
      <c r="AD1368">
        <v>0</v>
      </c>
      <c r="AE1368">
        <v>0</v>
      </c>
      <c r="AF1368">
        <v>65.709999999999994</v>
      </c>
      <c r="AG1368">
        <v>11.6</v>
      </c>
      <c r="AH1368">
        <v>0</v>
      </c>
      <c r="AI1368">
        <v>1</v>
      </c>
      <c r="AJ1368">
        <v>7.13</v>
      </c>
      <c r="AK1368">
        <v>1</v>
      </c>
      <c r="AL1368">
        <v>1</v>
      </c>
      <c r="AN1368">
        <v>0</v>
      </c>
      <c r="AO1368">
        <v>1</v>
      </c>
      <c r="AP1368">
        <v>1</v>
      </c>
      <c r="AQ1368">
        <v>0</v>
      </c>
      <c r="AR1368">
        <v>0</v>
      </c>
      <c r="AS1368" t="s">
        <v>6</v>
      </c>
      <c r="AT1368">
        <v>0.22</v>
      </c>
      <c r="AU1368" t="s">
        <v>96</v>
      </c>
      <c r="AV1368">
        <v>0</v>
      </c>
      <c r="AW1368">
        <v>2</v>
      </c>
      <c r="AX1368">
        <v>16691119</v>
      </c>
      <c r="AY1368">
        <v>1</v>
      </c>
      <c r="AZ1368">
        <v>0</v>
      </c>
      <c r="BA1368">
        <v>1340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CX1368">
        <f>Y1368*Source!I619</f>
        <v>3.0250000000000003E-2</v>
      </c>
      <c r="CY1368">
        <f>AB1368</f>
        <v>468.51</v>
      </c>
      <c r="CZ1368">
        <f>AF1368</f>
        <v>65.709999999999994</v>
      </c>
      <c r="DA1368">
        <f>AJ1368</f>
        <v>7.13</v>
      </c>
      <c r="DB1368">
        <v>0</v>
      </c>
    </row>
    <row r="1369" spans="1:106" x14ac:dyDescent="0.2">
      <c r="A1369">
        <f>ROW(Source!A619)</f>
        <v>619</v>
      </c>
      <c r="B1369">
        <v>16688586</v>
      </c>
      <c r="C1369">
        <v>16691092</v>
      </c>
      <c r="D1369">
        <v>15249291</v>
      </c>
      <c r="E1369">
        <v>1</v>
      </c>
      <c r="F1369">
        <v>1</v>
      </c>
      <c r="G1369">
        <v>1</v>
      </c>
      <c r="H1369">
        <v>2</v>
      </c>
      <c r="I1369" t="s">
        <v>1497</v>
      </c>
      <c r="J1369" t="s">
        <v>1498</v>
      </c>
      <c r="K1369" t="s">
        <v>1499</v>
      </c>
      <c r="L1369">
        <v>1368</v>
      </c>
      <c r="N1369">
        <v>1011</v>
      </c>
      <c r="O1369" t="s">
        <v>1096</v>
      </c>
      <c r="P1369" t="s">
        <v>1096</v>
      </c>
      <c r="Q1369">
        <v>1</v>
      </c>
      <c r="W1369">
        <v>0</v>
      </c>
      <c r="X1369">
        <v>917635847</v>
      </c>
      <c r="Y1369">
        <v>10.149999999999999</v>
      </c>
      <c r="AA1369">
        <v>0</v>
      </c>
      <c r="AB1369">
        <v>713.71</v>
      </c>
      <c r="AC1369">
        <v>13.5</v>
      </c>
      <c r="AD1369">
        <v>0</v>
      </c>
      <c r="AE1369">
        <v>0</v>
      </c>
      <c r="AF1369">
        <v>100.1</v>
      </c>
      <c r="AG1369">
        <v>13.5</v>
      </c>
      <c r="AH1369">
        <v>0</v>
      </c>
      <c r="AI1369">
        <v>1</v>
      </c>
      <c r="AJ1369">
        <v>7.13</v>
      </c>
      <c r="AK1369">
        <v>1</v>
      </c>
      <c r="AL1369">
        <v>1</v>
      </c>
      <c r="AN1369">
        <v>0</v>
      </c>
      <c r="AO1369">
        <v>1</v>
      </c>
      <c r="AP1369">
        <v>1</v>
      </c>
      <c r="AQ1369">
        <v>0</v>
      </c>
      <c r="AR1369">
        <v>0</v>
      </c>
      <c r="AS1369" t="s">
        <v>6</v>
      </c>
      <c r="AT1369">
        <v>8.1199999999999992</v>
      </c>
      <c r="AU1369" t="s">
        <v>96</v>
      </c>
      <c r="AV1369">
        <v>0</v>
      </c>
      <c r="AW1369">
        <v>2</v>
      </c>
      <c r="AX1369">
        <v>16691120</v>
      </c>
      <c r="AY1369">
        <v>1</v>
      </c>
      <c r="AZ1369">
        <v>0</v>
      </c>
      <c r="BA1369">
        <v>1341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CX1369">
        <f>Y1369*Source!I619</f>
        <v>1.1164999999999998</v>
      </c>
      <c r="CY1369">
        <f>AB1369</f>
        <v>713.71</v>
      </c>
      <c r="CZ1369">
        <f>AF1369</f>
        <v>100.1</v>
      </c>
      <c r="DA1369">
        <f>AJ1369</f>
        <v>7.13</v>
      </c>
      <c r="DB1369">
        <v>0</v>
      </c>
    </row>
    <row r="1370" spans="1:106" x14ac:dyDescent="0.2">
      <c r="A1370">
        <f>ROW(Source!A619)</f>
        <v>619</v>
      </c>
      <c r="B1370">
        <v>16688586</v>
      </c>
      <c r="C1370">
        <v>16691092</v>
      </c>
      <c r="D1370">
        <v>15166105</v>
      </c>
      <c r="E1370">
        <v>1</v>
      </c>
      <c r="F1370">
        <v>1</v>
      </c>
      <c r="G1370">
        <v>1</v>
      </c>
      <c r="H1370">
        <v>3</v>
      </c>
      <c r="I1370" t="s">
        <v>1500</v>
      </c>
      <c r="J1370" t="s">
        <v>1501</v>
      </c>
      <c r="K1370" t="s">
        <v>1502</v>
      </c>
      <c r="L1370">
        <v>1346</v>
      </c>
      <c r="N1370">
        <v>1009</v>
      </c>
      <c r="O1370" t="s">
        <v>90</v>
      </c>
      <c r="P1370" t="s">
        <v>90</v>
      </c>
      <c r="Q1370">
        <v>1</v>
      </c>
      <c r="W1370">
        <v>0</v>
      </c>
      <c r="X1370">
        <v>-1168800073</v>
      </c>
      <c r="Y1370">
        <v>0.25</v>
      </c>
      <c r="AA1370">
        <v>84.13</v>
      </c>
      <c r="AB1370">
        <v>0</v>
      </c>
      <c r="AC1370">
        <v>0</v>
      </c>
      <c r="AD1370">
        <v>0</v>
      </c>
      <c r="AE1370">
        <v>11.8</v>
      </c>
      <c r="AF1370">
        <v>0</v>
      </c>
      <c r="AG1370">
        <v>0</v>
      </c>
      <c r="AH1370">
        <v>0</v>
      </c>
      <c r="AI1370">
        <v>7.13</v>
      </c>
      <c r="AJ1370">
        <v>1</v>
      </c>
      <c r="AK1370">
        <v>1</v>
      </c>
      <c r="AL1370">
        <v>1</v>
      </c>
      <c r="AN1370">
        <v>0</v>
      </c>
      <c r="AO1370">
        <v>1</v>
      </c>
      <c r="AP1370">
        <v>0</v>
      </c>
      <c r="AQ1370">
        <v>0</v>
      </c>
      <c r="AR1370">
        <v>0</v>
      </c>
      <c r="AS1370" t="s">
        <v>6</v>
      </c>
      <c r="AT1370">
        <v>0.25</v>
      </c>
      <c r="AU1370" t="s">
        <v>6</v>
      </c>
      <c r="AV1370">
        <v>0</v>
      </c>
      <c r="AW1370">
        <v>2</v>
      </c>
      <c r="AX1370">
        <v>16691121</v>
      </c>
      <c r="AY1370">
        <v>1</v>
      </c>
      <c r="AZ1370">
        <v>0</v>
      </c>
      <c r="BA1370">
        <v>1342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CX1370">
        <f>Y1370*Source!I619</f>
        <v>2.75E-2</v>
      </c>
      <c r="CY1370">
        <f t="shared" ref="CY1370:CY1378" si="150">AA1370</f>
        <v>84.13</v>
      </c>
      <c r="CZ1370">
        <f t="shared" ref="CZ1370:CZ1378" si="151">AE1370</f>
        <v>11.8</v>
      </c>
      <c r="DA1370">
        <f t="shared" ref="DA1370:DA1378" si="152">AI1370</f>
        <v>7.13</v>
      </c>
      <c r="DB1370">
        <v>0</v>
      </c>
    </row>
    <row r="1371" spans="1:106" x14ac:dyDescent="0.2">
      <c r="A1371">
        <f>ROW(Source!A619)</f>
        <v>619</v>
      </c>
      <c r="B1371">
        <v>16688586</v>
      </c>
      <c r="C1371">
        <v>16691092</v>
      </c>
      <c r="D1371">
        <v>15167286</v>
      </c>
      <c r="E1371">
        <v>1</v>
      </c>
      <c r="F1371">
        <v>1</v>
      </c>
      <c r="G1371">
        <v>1</v>
      </c>
      <c r="H1371">
        <v>3</v>
      </c>
      <c r="I1371" t="s">
        <v>1184</v>
      </c>
      <c r="J1371" t="s">
        <v>1185</v>
      </c>
      <c r="K1371" t="s">
        <v>1186</v>
      </c>
      <c r="L1371">
        <v>1339</v>
      </c>
      <c r="N1371">
        <v>1007</v>
      </c>
      <c r="O1371" t="s">
        <v>199</v>
      </c>
      <c r="P1371" t="s">
        <v>199</v>
      </c>
      <c r="Q1371">
        <v>1</v>
      </c>
      <c r="W1371">
        <v>0</v>
      </c>
      <c r="X1371">
        <v>-1660354250</v>
      </c>
      <c r="Y1371">
        <v>0.74</v>
      </c>
      <c r="AA1371">
        <v>17.399999999999999</v>
      </c>
      <c r="AB1371">
        <v>0</v>
      </c>
      <c r="AC1371">
        <v>0</v>
      </c>
      <c r="AD1371">
        <v>0</v>
      </c>
      <c r="AE1371">
        <v>2.44</v>
      </c>
      <c r="AF1371">
        <v>0</v>
      </c>
      <c r="AG1371">
        <v>0</v>
      </c>
      <c r="AH1371">
        <v>0</v>
      </c>
      <c r="AI1371">
        <v>7.13</v>
      </c>
      <c r="AJ1371">
        <v>1</v>
      </c>
      <c r="AK1371">
        <v>1</v>
      </c>
      <c r="AL1371">
        <v>1</v>
      </c>
      <c r="AN1371">
        <v>0</v>
      </c>
      <c r="AO1371">
        <v>1</v>
      </c>
      <c r="AP1371">
        <v>0</v>
      </c>
      <c r="AQ1371">
        <v>0</v>
      </c>
      <c r="AR1371">
        <v>0</v>
      </c>
      <c r="AS1371" t="s">
        <v>6</v>
      </c>
      <c r="AT1371">
        <v>0.74</v>
      </c>
      <c r="AU1371" t="s">
        <v>6</v>
      </c>
      <c r="AV1371">
        <v>0</v>
      </c>
      <c r="AW1371">
        <v>2</v>
      </c>
      <c r="AX1371">
        <v>16691122</v>
      </c>
      <c r="AY1371">
        <v>1</v>
      </c>
      <c r="AZ1371">
        <v>0</v>
      </c>
      <c r="BA1371">
        <v>1343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CX1371">
        <f>Y1371*Source!I619</f>
        <v>8.14E-2</v>
      </c>
      <c r="CY1371">
        <f t="shared" si="150"/>
        <v>17.399999999999999</v>
      </c>
      <c r="CZ1371">
        <f t="shared" si="151"/>
        <v>2.44</v>
      </c>
      <c r="DA1371">
        <f t="shared" si="152"/>
        <v>7.13</v>
      </c>
      <c r="DB1371">
        <v>0</v>
      </c>
    </row>
    <row r="1372" spans="1:106" x14ac:dyDescent="0.2">
      <c r="A1372">
        <f>ROW(Source!A619)</f>
        <v>619</v>
      </c>
      <c r="B1372">
        <v>16688586</v>
      </c>
      <c r="C1372">
        <v>16691092</v>
      </c>
      <c r="D1372">
        <v>15167787</v>
      </c>
      <c r="E1372">
        <v>1</v>
      </c>
      <c r="F1372">
        <v>1</v>
      </c>
      <c r="G1372">
        <v>1</v>
      </c>
      <c r="H1372">
        <v>3</v>
      </c>
      <c r="I1372" t="s">
        <v>1503</v>
      </c>
      <c r="J1372" t="s">
        <v>1504</v>
      </c>
      <c r="K1372" t="s">
        <v>1505</v>
      </c>
      <c r="L1372">
        <v>1356</v>
      </c>
      <c r="N1372">
        <v>1010</v>
      </c>
      <c r="O1372" t="s">
        <v>215</v>
      </c>
      <c r="P1372" t="s">
        <v>215</v>
      </c>
      <c r="Q1372">
        <v>1000</v>
      </c>
      <c r="W1372">
        <v>0</v>
      </c>
      <c r="X1372">
        <v>72387144</v>
      </c>
      <c r="Y1372">
        <v>6.9000000000000006E-2</v>
      </c>
      <c r="AA1372">
        <v>1809.59</v>
      </c>
      <c r="AB1372">
        <v>0</v>
      </c>
      <c r="AC1372">
        <v>0</v>
      </c>
      <c r="AD1372">
        <v>0</v>
      </c>
      <c r="AE1372">
        <v>253.8</v>
      </c>
      <c r="AF1372">
        <v>0</v>
      </c>
      <c r="AG1372">
        <v>0</v>
      </c>
      <c r="AH1372">
        <v>0</v>
      </c>
      <c r="AI1372">
        <v>7.13</v>
      </c>
      <c r="AJ1372">
        <v>1</v>
      </c>
      <c r="AK1372">
        <v>1</v>
      </c>
      <c r="AL1372">
        <v>1</v>
      </c>
      <c r="AN1372">
        <v>0</v>
      </c>
      <c r="AO1372">
        <v>1</v>
      </c>
      <c r="AP1372">
        <v>0</v>
      </c>
      <c r="AQ1372">
        <v>0</v>
      </c>
      <c r="AR1372">
        <v>0</v>
      </c>
      <c r="AS1372" t="s">
        <v>6</v>
      </c>
      <c r="AT1372">
        <v>6.9000000000000006E-2</v>
      </c>
      <c r="AU1372" t="s">
        <v>6</v>
      </c>
      <c r="AV1372">
        <v>0</v>
      </c>
      <c r="AW1372">
        <v>2</v>
      </c>
      <c r="AX1372">
        <v>16691123</v>
      </c>
      <c r="AY1372">
        <v>1</v>
      </c>
      <c r="AZ1372">
        <v>0</v>
      </c>
      <c r="BA1372">
        <v>1344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CX1372">
        <f>Y1372*Source!I619</f>
        <v>7.5900000000000004E-3</v>
      </c>
      <c r="CY1372">
        <f t="shared" si="150"/>
        <v>1809.59</v>
      </c>
      <c r="CZ1372">
        <f t="shared" si="151"/>
        <v>253.8</v>
      </c>
      <c r="DA1372">
        <f t="shared" si="152"/>
        <v>7.13</v>
      </c>
      <c r="DB1372">
        <v>0</v>
      </c>
    </row>
    <row r="1373" spans="1:106" x14ac:dyDescent="0.2">
      <c r="A1373">
        <f>ROW(Source!A619)</f>
        <v>619</v>
      </c>
      <c r="B1373">
        <v>16688586</v>
      </c>
      <c r="C1373">
        <v>16691092</v>
      </c>
      <c r="D1373">
        <v>15170090</v>
      </c>
      <c r="E1373">
        <v>1</v>
      </c>
      <c r="F1373">
        <v>1</v>
      </c>
      <c r="G1373">
        <v>1</v>
      </c>
      <c r="H1373">
        <v>3</v>
      </c>
      <c r="I1373" t="s">
        <v>1506</v>
      </c>
      <c r="J1373" t="s">
        <v>1507</v>
      </c>
      <c r="K1373" t="s">
        <v>1508</v>
      </c>
      <c r="L1373">
        <v>1348</v>
      </c>
      <c r="N1373">
        <v>1009</v>
      </c>
      <c r="O1373" t="s">
        <v>86</v>
      </c>
      <c r="P1373" t="s">
        <v>86</v>
      </c>
      <c r="Q1373">
        <v>1000</v>
      </c>
      <c r="W1373">
        <v>0</v>
      </c>
      <c r="X1373">
        <v>-735561281</v>
      </c>
      <c r="Y1373">
        <v>5.9000000000000003E-4</v>
      </c>
      <c r="AA1373">
        <v>160838.54</v>
      </c>
      <c r="AB1373">
        <v>0</v>
      </c>
      <c r="AC1373">
        <v>0</v>
      </c>
      <c r="AD1373">
        <v>0</v>
      </c>
      <c r="AE1373">
        <v>22558</v>
      </c>
      <c r="AF1373">
        <v>0</v>
      </c>
      <c r="AG1373">
        <v>0</v>
      </c>
      <c r="AH1373">
        <v>0</v>
      </c>
      <c r="AI1373">
        <v>7.13</v>
      </c>
      <c r="AJ1373">
        <v>1</v>
      </c>
      <c r="AK1373">
        <v>1</v>
      </c>
      <c r="AL1373">
        <v>1</v>
      </c>
      <c r="AN1373">
        <v>0</v>
      </c>
      <c r="AO1373">
        <v>1</v>
      </c>
      <c r="AP1373">
        <v>0</v>
      </c>
      <c r="AQ1373">
        <v>0</v>
      </c>
      <c r="AR1373">
        <v>0</v>
      </c>
      <c r="AS1373" t="s">
        <v>6</v>
      </c>
      <c r="AT1373">
        <v>5.9000000000000003E-4</v>
      </c>
      <c r="AU1373" t="s">
        <v>6</v>
      </c>
      <c r="AV1373">
        <v>0</v>
      </c>
      <c r="AW1373">
        <v>2</v>
      </c>
      <c r="AX1373">
        <v>16691124</v>
      </c>
      <c r="AY1373">
        <v>1</v>
      </c>
      <c r="AZ1373">
        <v>0</v>
      </c>
      <c r="BA1373">
        <v>1345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CX1373">
        <f>Y1373*Source!I619</f>
        <v>6.4900000000000005E-5</v>
      </c>
      <c r="CY1373">
        <f t="shared" si="150"/>
        <v>160838.54</v>
      </c>
      <c r="CZ1373">
        <f t="shared" si="151"/>
        <v>22558</v>
      </c>
      <c r="DA1373">
        <f t="shared" si="152"/>
        <v>7.13</v>
      </c>
      <c r="DB1373">
        <v>0</v>
      </c>
    </row>
    <row r="1374" spans="1:106" x14ac:dyDescent="0.2">
      <c r="A1374">
        <f>ROW(Source!A619)</f>
        <v>619</v>
      </c>
      <c r="B1374">
        <v>16688586</v>
      </c>
      <c r="C1374">
        <v>16691092</v>
      </c>
      <c r="D1374">
        <v>15172018</v>
      </c>
      <c r="E1374">
        <v>1</v>
      </c>
      <c r="F1374">
        <v>1</v>
      </c>
      <c r="G1374">
        <v>1</v>
      </c>
      <c r="H1374">
        <v>3</v>
      </c>
      <c r="I1374" t="s">
        <v>1393</v>
      </c>
      <c r="J1374" t="s">
        <v>1394</v>
      </c>
      <c r="K1374" t="s">
        <v>1395</v>
      </c>
      <c r="L1374">
        <v>1346</v>
      </c>
      <c r="N1374">
        <v>1009</v>
      </c>
      <c r="O1374" t="s">
        <v>90</v>
      </c>
      <c r="P1374" t="s">
        <v>90</v>
      </c>
      <c r="Q1374">
        <v>1</v>
      </c>
      <c r="W1374">
        <v>0</v>
      </c>
      <c r="X1374">
        <v>450790165</v>
      </c>
      <c r="Y1374">
        <v>2.5000000000000001E-3</v>
      </c>
      <c r="AA1374">
        <v>15.33</v>
      </c>
      <c r="AB1374">
        <v>0</v>
      </c>
      <c r="AC1374">
        <v>0</v>
      </c>
      <c r="AD1374">
        <v>0</v>
      </c>
      <c r="AE1374">
        <v>2.15</v>
      </c>
      <c r="AF1374">
        <v>0</v>
      </c>
      <c r="AG1374">
        <v>0</v>
      </c>
      <c r="AH1374">
        <v>0</v>
      </c>
      <c r="AI1374">
        <v>7.13</v>
      </c>
      <c r="AJ1374">
        <v>1</v>
      </c>
      <c r="AK1374">
        <v>1</v>
      </c>
      <c r="AL1374">
        <v>1</v>
      </c>
      <c r="AN1374">
        <v>0</v>
      </c>
      <c r="AO1374">
        <v>1</v>
      </c>
      <c r="AP1374">
        <v>0</v>
      </c>
      <c r="AQ1374">
        <v>0</v>
      </c>
      <c r="AR1374">
        <v>0</v>
      </c>
      <c r="AS1374" t="s">
        <v>6</v>
      </c>
      <c r="AT1374">
        <v>2.5000000000000001E-3</v>
      </c>
      <c r="AU1374" t="s">
        <v>6</v>
      </c>
      <c r="AV1374">
        <v>0</v>
      </c>
      <c r="AW1374">
        <v>2</v>
      </c>
      <c r="AX1374">
        <v>16691125</v>
      </c>
      <c r="AY1374">
        <v>1</v>
      </c>
      <c r="AZ1374">
        <v>0</v>
      </c>
      <c r="BA1374">
        <v>1346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CX1374">
        <f>Y1374*Source!I619</f>
        <v>2.7500000000000002E-4</v>
      </c>
      <c r="CY1374">
        <f t="shared" si="150"/>
        <v>15.33</v>
      </c>
      <c r="CZ1374">
        <f t="shared" si="151"/>
        <v>2.15</v>
      </c>
      <c r="DA1374">
        <f t="shared" si="152"/>
        <v>7.13</v>
      </c>
      <c r="DB1374">
        <v>0</v>
      </c>
    </row>
    <row r="1375" spans="1:106" x14ac:dyDescent="0.2">
      <c r="A1375">
        <f>ROW(Source!A619)</f>
        <v>619</v>
      </c>
      <c r="B1375">
        <v>16688586</v>
      </c>
      <c r="C1375">
        <v>16691092</v>
      </c>
      <c r="D1375">
        <v>15202502</v>
      </c>
      <c r="E1375">
        <v>1</v>
      </c>
      <c r="F1375">
        <v>1</v>
      </c>
      <c r="G1375">
        <v>1</v>
      </c>
      <c r="H1375">
        <v>3</v>
      </c>
      <c r="I1375" t="s">
        <v>1509</v>
      </c>
      <c r="J1375" t="s">
        <v>1510</v>
      </c>
      <c r="K1375" t="s">
        <v>1511</v>
      </c>
      <c r="L1375">
        <v>1346</v>
      </c>
      <c r="N1375">
        <v>1009</v>
      </c>
      <c r="O1375" t="s">
        <v>90</v>
      </c>
      <c r="P1375" t="s">
        <v>90</v>
      </c>
      <c r="Q1375">
        <v>1</v>
      </c>
      <c r="W1375">
        <v>0</v>
      </c>
      <c r="X1375">
        <v>497371595</v>
      </c>
      <c r="Y1375">
        <v>0.2</v>
      </c>
      <c r="AA1375">
        <v>206.27</v>
      </c>
      <c r="AB1375">
        <v>0</v>
      </c>
      <c r="AC1375">
        <v>0</v>
      </c>
      <c r="AD1375">
        <v>0</v>
      </c>
      <c r="AE1375">
        <v>28.93</v>
      </c>
      <c r="AF1375">
        <v>0</v>
      </c>
      <c r="AG1375">
        <v>0</v>
      </c>
      <c r="AH1375">
        <v>0</v>
      </c>
      <c r="AI1375">
        <v>7.13</v>
      </c>
      <c r="AJ1375">
        <v>1</v>
      </c>
      <c r="AK1375">
        <v>1</v>
      </c>
      <c r="AL1375">
        <v>1</v>
      </c>
      <c r="AN1375">
        <v>0</v>
      </c>
      <c r="AO1375">
        <v>1</v>
      </c>
      <c r="AP1375">
        <v>0</v>
      </c>
      <c r="AQ1375">
        <v>0</v>
      </c>
      <c r="AR1375">
        <v>0</v>
      </c>
      <c r="AS1375" t="s">
        <v>6</v>
      </c>
      <c r="AT1375">
        <v>0.2</v>
      </c>
      <c r="AU1375" t="s">
        <v>6</v>
      </c>
      <c r="AV1375">
        <v>0</v>
      </c>
      <c r="AW1375">
        <v>2</v>
      </c>
      <c r="AX1375">
        <v>16691127</v>
      </c>
      <c r="AY1375">
        <v>1</v>
      </c>
      <c r="AZ1375">
        <v>0</v>
      </c>
      <c r="BA1375">
        <v>1348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CX1375">
        <f>Y1375*Source!I619</f>
        <v>2.2000000000000002E-2</v>
      </c>
      <c r="CY1375">
        <f t="shared" si="150"/>
        <v>206.27</v>
      </c>
      <c r="CZ1375">
        <f t="shared" si="151"/>
        <v>28.93</v>
      </c>
      <c r="DA1375">
        <f t="shared" si="152"/>
        <v>7.13</v>
      </c>
      <c r="DB1375">
        <v>0</v>
      </c>
    </row>
    <row r="1376" spans="1:106" x14ac:dyDescent="0.2">
      <c r="A1376">
        <f>ROW(Source!A619)</f>
        <v>619</v>
      </c>
      <c r="B1376">
        <v>16688586</v>
      </c>
      <c r="C1376">
        <v>16691092</v>
      </c>
      <c r="D1376">
        <v>15226741</v>
      </c>
      <c r="E1376">
        <v>1</v>
      </c>
      <c r="F1376">
        <v>1</v>
      </c>
      <c r="G1376">
        <v>1</v>
      </c>
      <c r="H1376">
        <v>3</v>
      </c>
      <c r="I1376" t="s">
        <v>897</v>
      </c>
      <c r="J1376" t="s">
        <v>899</v>
      </c>
      <c r="K1376" t="s">
        <v>898</v>
      </c>
      <c r="L1376">
        <v>1358</v>
      </c>
      <c r="N1376">
        <v>1010</v>
      </c>
      <c r="O1376" t="s">
        <v>538</v>
      </c>
      <c r="P1376" t="s">
        <v>538</v>
      </c>
      <c r="Q1376">
        <v>10</v>
      </c>
      <c r="W1376">
        <v>0</v>
      </c>
      <c r="X1376">
        <v>-1191253957</v>
      </c>
      <c r="Y1376">
        <v>1.818182</v>
      </c>
      <c r="AA1376">
        <v>415.68</v>
      </c>
      <c r="AB1376">
        <v>0</v>
      </c>
      <c r="AC1376">
        <v>0</v>
      </c>
      <c r="AD1376">
        <v>0</v>
      </c>
      <c r="AE1376">
        <v>58.3</v>
      </c>
      <c r="AF1376">
        <v>0</v>
      </c>
      <c r="AG1376">
        <v>0</v>
      </c>
      <c r="AH1376">
        <v>0</v>
      </c>
      <c r="AI1376">
        <v>7.13</v>
      </c>
      <c r="AJ1376">
        <v>1</v>
      </c>
      <c r="AK1376">
        <v>1</v>
      </c>
      <c r="AL1376">
        <v>1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 t="s">
        <v>6</v>
      </c>
      <c r="AT1376">
        <v>1.818182</v>
      </c>
      <c r="AU1376" t="s">
        <v>6</v>
      </c>
      <c r="AV1376">
        <v>0</v>
      </c>
      <c r="AW1376">
        <v>1</v>
      </c>
      <c r="AX1376">
        <v>-1</v>
      </c>
      <c r="AY1376">
        <v>0</v>
      </c>
      <c r="AZ1376">
        <v>0</v>
      </c>
      <c r="BA1376" t="s">
        <v>6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CX1376">
        <f>Y1376*Source!I619</f>
        <v>0.20000002</v>
      </c>
      <c r="CY1376">
        <f t="shared" si="150"/>
        <v>415.68</v>
      </c>
      <c r="CZ1376">
        <f t="shared" si="151"/>
        <v>58.3</v>
      </c>
      <c r="DA1376">
        <f t="shared" si="152"/>
        <v>7.13</v>
      </c>
      <c r="DB1376">
        <v>0</v>
      </c>
    </row>
    <row r="1377" spans="1:106" x14ac:dyDescent="0.2">
      <c r="A1377">
        <f>ROW(Source!A619)</f>
        <v>619</v>
      </c>
      <c r="B1377">
        <v>16688586</v>
      </c>
      <c r="C1377">
        <v>16691092</v>
      </c>
      <c r="D1377">
        <v>15233495</v>
      </c>
      <c r="E1377">
        <v>1</v>
      </c>
      <c r="F1377">
        <v>1</v>
      </c>
      <c r="G1377">
        <v>1</v>
      </c>
      <c r="H1377">
        <v>3</v>
      </c>
      <c r="I1377" t="s">
        <v>901</v>
      </c>
      <c r="J1377" t="s">
        <v>903</v>
      </c>
      <c r="K1377" t="s">
        <v>902</v>
      </c>
      <c r="L1377">
        <v>1301</v>
      </c>
      <c r="N1377">
        <v>1003</v>
      </c>
      <c r="O1377" t="s">
        <v>143</v>
      </c>
      <c r="P1377" t="s">
        <v>143</v>
      </c>
      <c r="Q1377">
        <v>1</v>
      </c>
      <c r="W1377">
        <v>0</v>
      </c>
      <c r="X1377">
        <v>-687979676</v>
      </c>
      <c r="Y1377">
        <v>92.9</v>
      </c>
      <c r="AA1377">
        <v>99.75</v>
      </c>
      <c r="AB1377">
        <v>0</v>
      </c>
      <c r="AC1377">
        <v>0</v>
      </c>
      <c r="AD1377">
        <v>0</v>
      </c>
      <c r="AE1377">
        <v>13.99</v>
      </c>
      <c r="AF1377">
        <v>0</v>
      </c>
      <c r="AG1377">
        <v>0</v>
      </c>
      <c r="AH1377">
        <v>0</v>
      </c>
      <c r="AI1377">
        <v>7.13</v>
      </c>
      <c r="AJ1377">
        <v>1</v>
      </c>
      <c r="AK1377">
        <v>1</v>
      </c>
      <c r="AL1377">
        <v>1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 t="s">
        <v>6</v>
      </c>
      <c r="AT1377">
        <v>92.9</v>
      </c>
      <c r="AU1377" t="s">
        <v>6</v>
      </c>
      <c r="AV1377">
        <v>0</v>
      </c>
      <c r="AW1377">
        <v>1</v>
      </c>
      <c r="AX1377">
        <v>-1</v>
      </c>
      <c r="AY1377">
        <v>0</v>
      </c>
      <c r="AZ1377">
        <v>0</v>
      </c>
      <c r="BA1377" t="s">
        <v>6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CX1377">
        <f>Y1377*Source!I619</f>
        <v>10.219000000000001</v>
      </c>
      <c r="CY1377">
        <f t="shared" si="150"/>
        <v>99.75</v>
      </c>
      <c r="CZ1377">
        <f t="shared" si="151"/>
        <v>13.99</v>
      </c>
      <c r="DA1377">
        <f t="shared" si="152"/>
        <v>7.13</v>
      </c>
      <c r="DB1377">
        <v>0</v>
      </c>
    </row>
    <row r="1378" spans="1:106" x14ac:dyDescent="0.2">
      <c r="A1378">
        <f>ROW(Source!A619)</f>
        <v>619</v>
      </c>
      <c r="B1378">
        <v>16688586</v>
      </c>
      <c r="C1378">
        <v>16691092</v>
      </c>
      <c r="D1378">
        <v>15162898</v>
      </c>
      <c r="E1378">
        <v>17</v>
      </c>
      <c r="F1378">
        <v>1</v>
      </c>
      <c r="G1378">
        <v>1</v>
      </c>
      <c r="H1378">
        <v>3</v>
      </c>
      <c r="I1378" t="s">
        <v>889</v>
      </c>
      <c r="J1378" t="s">
        <v>6</v>
      </c>
      <c r="K1378" t="s">
        <v>890</v>
      </c>
      <c r="L1378">
        <v>1301</v>
      </c>
      <c r="N1378">
        <v>1003</v>
      </c>
      <c r="O1378" t="s">
        <v>143</v>
      </c>
      <c r="P1378" t="s">
        <v>143</v>
      </c>
      <c r="Q1378">
        <v>1</v>
      </c>
      <c r="W1378">
        <v>0</v>
      </c>
      <c r="X1378">
        <v>1990328174</v>
      </c>
      <c r="Y1378">
        <v>92.9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7.13</v>
      </c>
      <c r="AJ1378">
        <v>1</v>
      </c>
      <c r="AK1378">
        <v>1</v>
      </c>
      <c r="AL1378">
        <v>1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 t="s">
        <v>6</v>
      </c>
      <c r="AT1378">
        <v>92.9</v>
      </c>
      <c r="AU1378" t="s">
        <v>6</v>
      </c>
      <c r="AV1378">
        <v>0</v>
      </c>
      <c r="AW1378">
        <v>2</v>
      </c>
      <c r="AX1378">
        <v>16691130</v>
      </c>
      <c r="AY1378">
        <v>1</v>
      </c>
      <c r="AZ1378">
        <v>0</v>
      </c>
      <c r="BA1378">
        <v>1351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CX1378">
        <f>Y1378*Source!I619</f>
        <v>10.219000000000001</v>
      </c>
      <c r="CY1378">
        <f t="shared" si="150"/>
        <v>0</v>
      </c>
      <c r="CZ1378">
        <f t="shared" si="151"/>
        <v>0</v>
      </c>
      <c r="DA1378">
        <f t="shared" si="152"/>
        <v>7.13</v>
      </c>
      <c r="DB1378">
        <v>0</v>
      </c>
    </row>
    <row r="1379" spans="1:106" x14ac:dyDescent="0.2">
      <c r="A1379">
        <f>ROW(Source!A626)</f>
        <v>626</v>
      </c>
      <c r="B1379">
        <v>16688585</v>
      </c>
      <c r="C1379">
        <v>16691141</v>
      </c>
      <c r="D1379">
        <v>15446300</v>
      </c>
      <c r="E1379">
        <v>1</v>
      </c>
      <c r="F1379">
        <v>1</v>
      </c>
      <c r="G1379">
        <v>1</v>
      </c>
      <c r="H1379">
        <v>1</v>
      </c>
      <c r="I1379" t="s">
        <v>1170</v>
      </c>
      <c r="J1379" t="s">
        <v>6</v>
      </c>
      <c r="K1379" t="s">
        <v>1171</v>
      </c>
      <c r="L1379">
        <v>1191</v>
      </c>
      <c r="N1379">
        <v>1013</v>
      </c>
      <c r="O1379" t="s">
        <v>1090</v>
      </c>
      <c r="P1379" t="s">
        <v>1090</v>
      </c>
      <c r="Q1379">
        <v>1</v>
      </c>
      <c r="W1379">
        <v>0</v>
      </c>
      <c r="X1379">
        <v>912892513</v>
      </c>
      <c r="Y1379">
        <v>140.07</v>
      </c>
      <c r="AA1379">
        <v>0</v>
      </c>
      <c r="AB1379">
        <v>0</v>
      </c>
      <c r="AC1379">
        <v>0</v>
      </c>
      <c r="AD1379">
        <v>9.92</v>
      </c>
      <c r="AE1379">
        <v>0</v>
      </c>
      <c r="AF1379">
        <v>0</v>
      </c>
      <c r="AG1379">
        <v>0</v>
      </c>
      <c r="AH1379">
        <v>9.92</v>
      </c>
      <c r="AI1379">
        <v>1</v>
      </c>
      <c r="AJ1379">
        <v>1</v>
      </c>
      <c r="AK1379">
        <v>1</v>
      </c>
      <c r="AL1379">
        <v>1</v>
      </c>
      <c r="AN1379">
        <v>0</v>
      </c>
      <c r="AO1379">
        <v>1</v>
      </c>
      <c r="AP1379">
        <v>1</v>
      </c>
      <c r="AQ1379">
        <v>0</v>
      </c>
      <c r="AR1379">
        <v>0</v>
      </c>
      <c r="AS1379" t="s">
        <v>6</v>
      </c>
      <c r="AT1379">
        <v>121.8</v>
      </c>
      <c r="AU1379" t="s">
        <v>97</v>
      </c>
      <c r="AV1379">
        <v>1</v>
      </c>
      <c r="AW1379">
        <v>2</v>
      </c>
      <c r="AX1379">
        <v>16691164</v>
      </c>
      <c r="AY1379">
        <v>1</v>
      </c>
      <c r="AZ1379">
        <v>0</v>
      </c>
      <c r="BA1379">
        <v>1353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CX1379">
        <f>Y1379*Source!I626</f>
        <v>1.4007000000000001</v>
      </c>
      <c r="CY1379">
        <f>AD1379</f>
        <v>9.92</v>
      </c>
      <c r="CZ1379">
        <f>AH1379</f>
        <v>9.92</v>
      </c>
      <c r="DA1379">
        <f>AL1379</f>
        <v>1</v>
      </c>
      <c r="DB1379">
        <v>0</v>
      </c>
    </row>
    <row r="1380" spans="1:106" x14ac:dyDescent="0.2">
      <c r="A1380">
        <f>ROW(Source!A626)</f>
        <v>626</v>
      </c>
      <c r="B1380">
        <v>16688585</v>
      </c>
      <c r="C1380">
        <v>16691141</v>
      </c>
      <c r="D1380">
        <v>15430395</v>
      </c>
      <c r="E1380">
        <v>1</v>
      </c>
      <c r="F1380">
        <v>1</v>
      </c>
      <c r="G1380">
        <v>1</v>
      </c>
      <c r="H1380">
        <v>1</v>
      </c>
      <c r="I1380" t="s">
        <v>1091</v>
      </c>
      <c r="J1380" t="s">
        <v>6</v>
      </c>
      <c r="K1380" t="s">
        <v>1092</v>
      </c>
      <c r="L1380">
        <v>1191</v>
      </c>
      <c r="N1380">
        <v>1013</v>
      </c>
      <c r="O1380" t="s">
        <v>1090</v>
      </c>
      <c r="P1380" t="s">
        <v>1090</v>
      </c>
      <c r="Q1380">
        <v>1</v>
      </c>
      <c r="W1380">
        <v>0</v>
      </c>
      <c r="X1380">
        <v>-1417349443</v>
      </c>
      <c r="Y1380">
        <v>4.9400000000000004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1</v>
      </c>
      <c r="AJ1380">
        <v>1</v>
      </c>
      <c r="AK1380">
        <v>1</v>
      </c>
      <c r="AL1380">
        <v>1</v>
      </c>
      <c r="AN1380">
        <v>0</v>
      </c>
      <c r="AO1380">
        <v>1</v>
      </c>
      <c r="AP1380">
        <v>0</v>
      </c>
      <c r="AQ1380">
        <v>0</v>
      </c>
      <c r="AR1380">
        <v>0</v>
      </c>
      <c r="AS1380" t="s">
        <v>6</v>
      </c>
      <c r="AT1380">
        <v>4.9400000000000004</v>
      </c>
      <c r="AU1380" t="s">
        <v>6</v>
      </c>
      <c r="AV1380">
        <v>2</v>
      </c>
      <c r="AW1380">
        <v>2</v>
      </c>
      <c r="AX1380">
        <v>16691165</v>
      </c>
      <c r="AY1380">
        <v>1</v>
      </c>
      <c r="AZ1380">
        <v>2048</v>
      </c>
      <c r="BA1380">
        <v>1354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CX1380">
        <f>Y1380*Source!I626</f>
        <v>4.9400000000000006E-2</v>
      </c>
      <c r="CY1380">
        <f>AD1380</f>
        <v>0</v>
      </c>
      <c r="CZ1380">
        <f>AH1380</f>
        <v>0</v>
      </c>
      <c r="DA1380">
        <f>AL1380</f>
        <v>1</v>
      </c>
      <c r="DB1380">
        <v>0</v>
      </c>
    </row>
    <row r="1381" spans="1:106" x14ac:dyDescent="0.2">
      <c r="A1381">
        <f>ROW(Source!A626)</f>
        <v>626</v>
      </c>
      <c r="B1381">
        <v>16688585</v>
      </c>
      <c r="C1381">
        <v>16691141</v>
      </c>
      <c r="D1381">
        <v>15247578</v>
      </c>
      <c r="E1381">
        <v>1</v>
      </c>
      <c r="F1381">
        <v>1</v>
      </c>
      <c r="G1381">
        <v>1</v>
      </c>
      <c r="H1381">
        <v>2</v>
      </c>
      <c r="I1381" t="s">
        <v>1157</v>
      </c>
      <c r="J1381" t="s">
        <v>1158</v>
      </c>
      <c r="K1381" t="s">
        <v>1159</v>
      </c>
      <c r="L1381">
        <v>1368</v>
      </c>
      <c r="N1381">
        <v>1011</v>
      </c>
      <c r="O1381" t="s">
        <v>1096</v>
      </c>
      <c r="P1381" t="s">
        <v>1096</v>
      </c>
      <c r="Q1381">
        <v>1</v>
      </c>
      <c r="W1381">
        <v>0</v>
      </c>
      <c r="X1381">
        <v>-1460065968</v>
      </c>
      <c r="Y1381">
        <v>6.25E-2</v>
      </c>
      <c r="AA1381">
        <v>0</v>
      </c>
      <c r="AB1381">
        <v>86.4</v>
      </c>
      <c r="AC1381">
        <v>13.5</v>
      </c>
      <c r="AD1381">
        <v>0</v>
      </c>
      <c r="AE1381">
        <v>0</v>
      </c>
      <c r="AF1381">
        <v>86.4</v>
      </c>
      <c r="AG1381">
        <v>13.5</v>
      </c>
      <c r="AH1381">
        <v>0</v>
      </c>
      <c r="AI1381">
        <v>1</v>
      </c>
      <c r="AJ1381">
        <v>1</v>
      </c>
      <c r="AK1381">
        <v>1</v>
      </c>
      <c r="AL1381">
        <v>1</v>
      </c>
      <c r="AN1381">
        <v>0</v>
      </c>
      <c r="AO1381">
        <v>1</v>
      </c>
      <c r="AP1381">
        <v>1</v>
      </c>
      <c r="AQ1381">
        <v>0</v>
      </c>
      <c r="AR1381">
        <v>0</v>
      </c>
      <c r="AS1381" t="s">
        <v>6</v>
      </c>
      <c r="AT1381">
        <v>0.05</v>
      </c>
      <c r="AU1381" t="s">
        <v>96</v>
      </c>
      <c r="AV1381">
        <v>0</v>
      </c>
      <c r="AW1381">
        <v>2</v>
      </c>
      <c r="AX1381">
        <v>16691166</v>
      </c>
      <c r="AY1381">
        <v>1</v>
      </c>
      <c r="AZ1381">
        <v>0</v>
      </c>
      <c r="BA1381">
        <v>1355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CX1381">
        <f>Y1381*Source!I626</f>
        <v>6.2500000000000001E-4</v>
      </c>
      <c r="CY1381">
        <f>AB1381</f>
        <v>86.4</v>
      </c>
      <c r="CZ1381">
        <f>AF1381</f>
        <v>86.4</v>
      </c>
      <c r="DA1381">
        <f>AJ1381</f>
        <v>1</v>
      </c>
      <c r="DB1381">
        <v>0</v>
      </c>
    </row>
    <row r="1382" spans="1:106" x14ac:dyDescent="0.2">
      <c r="A1382">
        <f>ROW(Source!A626)</f>
        <v>626</v>
      </c>
      <c r="B1382">
        <v>16688585</v>
      </c>
      <c r="C1382">
        <v>16691141</v>
      </c>
      <c r="D1382">
        <v>15247680</v>
      </c>
      <c r="E1382">
        <v>1</v>
      </c>
      <c r="F1382">
        <v>1</v>
      </c>
      <c r="G1382">
        <v>1</v>
      </c>
      <c r="H1382">
        <v>2</v>
      </c>
      <c r="I1382" t="s">
        <v>1287</v>
      </c>
      <c r="J1382" t="s">
        <v>1288</v>
      </c>
      <c r="K1382" t="s">
        <v>1289</v>
      </c>
      <c r="L1382">
        <v>1368</v>
      </c>
      <c r="N1382">
        <v>1011</v>
      </c>
      <c r="O1382" t="s">
        <v>1096</v>
      </c>
      <c r="P1382" t="s">
        <v>1096</v>
      </c>
      <c r="Q1382">
        <v>1</v>
      </c>
      <c r="W1382">
        <v>0</v>
      </c>
      <c r="X1382">
        <v>-1718674368</v>
      </c>
      <c r="Y1382">
        <v>3.7499999999999999E-2</v>
      </c>
      <c r="AA1382">
        <v>0</v>
      </c>
      <c r="AB1382">
        <v>111.99</v>
      </c>
      <c r="AC1382">
        <v>13.5</v>
      </c>
      <c r="AD1382">
        <v>0</v>
      </c>
      <c r="AE1382">
        <v>0</v>
      </c>
      <c r="AF1382">
        <v>111.99</v>
      </c>
      <c r="AG1382">
        <v>13.5</v>
      </c>
      <c r="AH1382">
        <v>0</v>
      </c>
      <c r="AI1382">
        <v>1</v>
      </c>
      <c r="AJ1382">
        <v>1</v>
      </c>
      <c r="AK1382">
        <v>1</v>
      </c>
      <c r="AL1382">
        <v>1</v>
      </c>
      <c r="AN1382">
        <v>0</v>
      </c>
      <c r="AO1382">
        <v>1</v>
      </c>
      <c r="AP1382">
        <v>1</v>
      </c>
      <c r="AQ1382">
        <v>0</v>
      </c>
      <c r="AR1382">
        <v>0</v>
      </c>
      <c r="AS1382" t="s">
        <v>6</v>
      </c>
      <c r="AT1382">
        <v>0.03</v>
      </c>
      <c r="AU1382" t="s">
        <v>96</v>
      </c>
      <c r="AV1382">
        <v>0</v>
      </c>
      <c r="AW1382">
        <v>2</v>
      </c>
      <c r="AX1382">
        <v>16691167</v>
      </c>
      <c r="AY1382">
        <v>1</v>
      </c>
      <c r="AZ1382">
        <v>0</v>
      </c>
      <c r="BA1382">
        <v>1356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CX1382">
        <f>Y1382*Source!I626</f>
        <v>3.7500000000000001E-4</v>
      </c>
      <c r="CY1382">
        <f>AB1382</f>
        <v>111.99</v>
      </c>
      <c r="CZ1382">
        <f>AF1382</f>
        <v>111.99</v>
      </c>
      <c r="DA1382">
        <f>AJ1382</f>
        <v>1</v>
      </c>
      <c r="DB1382">
        <v>0</v>
      </c>
    </row>
    <row r="1383" spans="1:106" x14ac:dyDescent="0.2">
      <c r="A1383">
        <f>ROW(Source!A626)</f>
        <v>626</v>
      </c>
      <c r="B1383">
        <v>16688585</v>
      </c>
      <c r="C1383">
        <v>16691141</v>
      </c>
      <c r="D1383">
        <v>15249073</v>
      </c>
      <c r="E1383">
        <v>1</v>
      </c>
      <c r="F1383">
        <v>1</v>
      </c>
      <c r="G1383">
        <v>1</v>
      </c>
      <c r="H1383">
        <v>2</v>
      </c>
      <c r="I1383" t="s">
        <v>1099</v>
      </c>
      <c r="J1383" t="s">
        <v>1100</v>
      </c>
      <c r="K1383" t="s">
        <v>1101</v>
      </c>
      <c r="L1383">
        <v>1368</v>
      </c>
      <c r="N1383">
        <v>1011</v>
      </c>
      <c r="O1383" t="s">
        <v>1096</v>
      </c>
      <c r="P1383" t="s">
        <v>1096</v>
      </c>
      <c r="Q1383">
        <v>1</v>
      </c>
      <c r="W1383">
        <v>0</v>
      </c>
      <c r="X1383">
        <v>1372534845</v>
      </c>
      <c r="Y1383">
        <v>0.27500000000000002</v>
      </c>
      <c r="AA1383">
        <v>0</v>
      </c>
      <c r="AB1383">
        <v>65.709999999999994</v>
      </c>
      <c r="AC1383">
        <v>11.6</v>
      </c>
      <c r="AD1383">
        <v>0</v>
      </c>
      <c r="AE1383">
        <v>0</v>
      </c>
      <c r="AF1383">
        <v>65.709999999999994</v>
      </c>
      <c r="AG1383">
        <v>11.6</v>
      </c>
      <c r="AH1383">
        <v>0</v>
      </c>
      <c r="AI1383">
        <v>1</v>
      </c>
      <c r="AJ1383">
        <v>1</v>
      </c>
      <c r="AK1383">
        <v>1</v>
      </c>
      <c r="AL1383">
        <v>1</v>
      </c>
      <c r="AN1383">
        <v>0</v>
      </c>
      <c r="AO1383">
        <v>1</v>
      </c>
      <c r="AP1383">
        <v>1</v>
      </c>
      <c r="AQ1383">
        <v>0</v>
      </c>
      <c r="AR1383">
        <v>0</v>
      </c>
      <c r="AS1383" t="s">
        <v>6</v>
      </c>
      <c r="AT1383">
        <v>0.22</v>
      </c>
      <c r="AU1383" t="s">
        <v>96</v>
      </c>
      <c r="AV1383">
        <v>0</v>
      </c>
      <c r="AW1383">
        <v>2</v>
      </c>
      <c r="AX1383">
        <v>16691168</v>
      </c>
      <c r="AY1383">
        <v>1</v>
      </c>
      <c r="AZ1383">
        <v>0</v>
      </c>
      <c r="BA1383">
        <v>1357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CX1383">
        <f>Y1383*Source!I626</f>
        <v>2.7500000000000003E-3</v>
      </c>
      <c r="CY1383">
        <f>AB1383</f>
        <v>65.709999999999994</v>
      </c>
      <c r="CZ1383">
        <f>AF1383</f>
        <v>65.709999999999994</v>
      </c>
      <c r="DA1383">
        <f>AJ1383</f>
        <v>1</v>
      </c>
      <c r="DB1383">
        <v>0</v>
      </c>
    </row>
    <row r="1384" spans="1:106" x14ac:dyDescent="0.2">
      <c r="A1384">
        <f>ROW(Source!A626)</f>
        <v>626</v>
      </c>
      <c r="B1384">
        <v>16688585</v>
      </c>
      <c r="C1384">
        <v>16691141</v>
      </c>
      <c r="D1384">
        <v>15249291</v>
      </c>
      <c r="E1384">
        <v>1</v>
      </c>
      <c r="F1384">
        <v>1</v>
      </c>
      <c r="G1384">
        <v>1</v>
      </c>
      <c r="H1384">
        <v>2</v>
      </c>
      <c r="I1384" t="s">
        <v>1497</v>
      </c>
      <c r="J1384" t="s">
        <v>1498</v>
      </c>
      <c r="K1384" t="s">
        <v>1499</v>
      </c>
      <c r="L1384">
        <v>1368</v>
      </c>
      <c r="N1384">
        <v>1011</v>
      </c>
      <c r="O1384" t="s">
        <v>1096</v>
      </c>
      <c r="P1384" t="s">
        <v>1096</v>
      </c>
      <c r="Q1384">
        <v>1</v>
      </c>
      <c r="W1384">
        <v>0</v>
      </c>
      <c r="X1384">
        <v>917635847</v>
      </c>
      <c r="Y1384">
        <v>5.8</v>
      </c>
      <c r="AA1384">
        <v>0</v>
      </c>
      <c r="AB1384">
        <v>100.1</v>
      </c>
      <c r="AC1384">
        <v>13.5</v>
      </c>
      <c r="AD1384">
        <v>0</v>
      </c>
      <c r="AE1384">
        <v>0</v>
      </c>
      <c r="AF1384">
        <v>100.1</v>
      </c>
      <c r="AG1384">
        <v>13.5</v>
      </c>
      <c r="AH1384">
        <v>0</v>
      </c>
      <c r="AI1384">
        <v>1</v>
      </c>
      <c r="AJ1384">
        <v>1</v>
      </c>
      <c r="AK1384">
        <v>1</v>
      </c>
      <c r="AL1384">
        <v>1</v>
      </c>
      <c r="AN1384">
        <v>0</v>
      </c>
      <c r="AO1384">
        <v>1</v>
      </c>
      <c r="AP1384">
        <v>1</v>
      </c>
      <c r="AQ1384">
        <v>0</v>
      </c>
      <c r="AR1384">
        <v>0</v>
      </c>
      <c r="AS1384" t="s">
        <v>6</v>
      </c>
      <c r="AT1384">
        <v>4.6399999999999997</v>
      </c>
      <c r="AU1384" t="s">
        <v>96</v>
      </c>
      <c r="AV1384">
        <v>0</v>
      </c>
      <c r="AW1384">
        <v>2</v>
      </c>
      <c r="AX1384">
        <v>16691169</v>
      </c>
      <c r="AY1384">
        <v>1</v>
      </c>
      <c r="AZ1384">
        <v>0</v>
      </c>
      <c r="BA1384">
        <v>1358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CX1384">
        <f>Y1384*Source!I626</f>
        <v>5.7999999999999996E-2</v>
      </c>
      <c r="CY1384">
        <f>AB1384</f>
        <v>100.1</v>
      </c>
      <c r="CZ1384">
        <f>AF1384</f>
        <v>100.1</v>
      </c>
      <c r="DA1384">
        <f>AJ1384</f>
        <v>1</v>
      </c>
      <c r="DB1384">
        <v>0</v>
      </c>
    </row>
    <row r="1385" spans="1:106" x14ac:dyDescent="0.2">
      <c r="A1385">
        <f>ROW(Source!A626)</f>
        <v>626</v>
      </c>
      <c r="B1385">
        <v>16688585</v>
      </c>
      <c r="C1385">
        <v>16691141</v>
      </c>
      <c r="D1385">
        <v>15166105</v>
      </c>
      <c r="E1385">
        <v>1</v>
      </c>
      <c r="F1385">
        <v>1</v>
      </c>
      <c r="G1385">
        <v>1</v>
      </c>
      <c r="H1385">
        <v>3</v>
      </c>
      <c r="I1385" t="s">
        <v>1500</v>
      </c>
      <c r="J1385" t="s">
        <v>1501</v>
      </c>
      <c r="K1385" t="s">
        <v>1502</v>
      </c>
      <c r="L1385">
        <v>1346</v>
      </c>
      <c r="N1385">
        <v>1009</v>
      </c>
      <c r="O1385" t="s">
        <v>90</v>
      </c>
      <c r="P1385" t="s">
        <v>90</v>
      </c>
      <c r="Q1385">
        <v>1</v>
      </c>
      <c r="W1385">
        <v>0</v>
      </c>
      <c r="X1385">
        <v>-1168800073</v>
      </c>
      <c r="Y1385">
        <v>0.2</v>
      </c>
      <c r="AA1385">
        <v>11.8</v>
      </c>
      <c r="AB1385">
        <v>0</v>
      </c>
      <c r="AC1385">
        <v>0</v>
      </c>
      <c r="AD1385">
        <v>0</v>
      </c>
      <c r="AE1385">
        <v>11.8</v>
      </c>
      <c r="AF1385">
        <v>0</v>
      </c>
      <c r="AG1385">
        <v>0</v>
      </c>
      <c r="AH1385">
        <v>0</v>
      </c>
      <c r="AI1385">
        <v>1</v>
      </c>
      <c r="AJ1385">
        <v>1</v>
      </c>
      <c r="AK1385">
        <v>1</v>
      </c>
      <c r="AL1385">
        <v>1</v>
      </c>
      <c r="AN1385">
        <v>0</v>
      </c>
      <c r="AO1385">
        <v>1</v>
      </c>
      <c r="AP1385">
        <v>0</v>
      </c>
      <c r="AQ1385">
        <v>0</v>
      </c>
      <c r="AR1385">
        <v>0</v>
      </c>
      <c r="AS1385" t="s">
        <v>6</v>
      </c>
      <c r="AT1385">
        <v>0.2</v>
      </c>
      <c r="AU1385" t="s">
        <v>6</v>
      </c>
      <c r="AV1385">
        <v>0</v>
      </c>
      <c r="AW1385">
        <v>2</v>
      </c>
      <c r="AX1385">
        <v>16691170</v>
      </c>
      <c r="AY1385">
        <v>1</v>
      </c>
      <c r="AZ1385">
        <v>0</v>
      </c>
      <c r="BA1385">
        <v>1359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CX1385">
        <f>Y1385*Source!I626</f>
        <v>2E-3</v>
      </c>
      <c r="CY1385">
        <f t="shared" ref="CY1385:CY1393" si="153">AA1385</f>
        <v>11.8</v>
      </c>
      <c r="CZ1385">
        <f t="shared" ref="CZ1385:CZ1393" si="154">AE1385</f>
        <v>11.8</v>
      </c>
      <c r="DA1385">
        <f t="shared" ref="DA1385:DA1393" si="155">AI1385</f>
        <v>1</v>
      </c>
      <c r="DB1385">
        <v>0</v>
      </c>
    </row>
    <row r="1386" spans="1:106" x14ac:dyDescent="0.2">
      <c r="A1386">
        <f>ROW(Source!A626)</f>
        <v>626</v>
      </c>
      <c r="B1386">
        <v>16688585</v>
      </c>
      <c r="C1386">
        <v>16691141</v>
      </c>
      <c r="D1386">
        <v>15167286</v>
      </c>
      <c r="E1386">
        <v>1</v>
      </c>
      <c r="F1386">
        <v>1</v>
      </c>
      <c r="G1386">
        <v>1</v>
      </c>
      <c r="H1386">
        <v>3</v>
      </c>
      <c r="I1386" t="s">
        <v>1184</v>
      </c>
      <c r="J1386" t="s">
        <v>1185</v>
      </c>
      <c r="K1386" t="s">
        <v>1186</v>
      </c>
      <c r="L1386">
        <v>1339</v>
      </c>
      <c r="N1386">
        <v>1007</v>
      </c>
      <c r="O1386" t="s">
        <v>199</v>
      </c>
      <c r="P1386" t="s">
        <v>199</v>
      </c>
      <c r="Q1386">
        <v>1</v>
      </c>
      <c r="W1386">
        <v>0</v>
      </c>
      <c r="X1386">
        <v>-1660354250</v>
      </c>
      <c r="Y1386">
        <v>1.21</v>
      </c>
      <c r="AA1386">
        <v>2.44</v>
      </c>
      <c r="AB1386">
        <v>0</v>
      </c>
      <c r="AC1386">
        <v>0</v>
      </c>
      <c r="AD1386">
        <v>0</v>
      </c>
      <c r="AE1386">
        <v>2.44</v>
      </c>
      <c r="AF1386">
        <v>0</v>
      </c>
      <c r="AG1386">
        <v>0</v>
      </c>
      <c r="AH1386">
        <v>0</v>
      </c>
      <c r="AI1386">
        <v>1</v>
      </c>
      <c r="AJ1386">
        <v>1</v>
      </c>
      <c r="AK1386">
        <v>1</v>
      </c>
      <c r="AL1386">
        <v>1</v>
      </c>
      <c r="AN1386">
        <v>0</v>
      </c>
      <c r="AO1386">
        <v>1</v>
      </c>
      <c r="AP1386">
        <v>0</v>
      </c>
      <c r="AQ1386">
        <v>0</v>
      </c>
      <c r="AR1386">
        <v>0</v>
      </c>
      <c r="AS1386" t="s">
        <v>6</v>
      </c>
      <c r="AT1386">
        <v>1.21</v>
      </c>
      <c r="AU1386" t="s">
        <v>6</v>
      </c>
      <c r="AV1386">
        <v>0</v>
      </c>
      <c r="AW1386">
        <v>2</v>
      </c>
      <c r="AX1386">
        <v>16691171</v>
      </c>
      <c r="AY1386">
        <v>1</v>
      </c>
      <c r="AZ1386">
        <v>0</v>
      </c>
      <c r="BA1386">
        <v>1360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CX1386">
        <f>Y1386*Source!I626</f>
        <v>1.21E-2</v>
      </c>
      <c r="CY1386">
        <f t="shared" si="153"/>
        <v>2.44</v>
      </c>
      <c r="CZ1386">
        <f t="shared" si="154"/>
        <v>2.44</v>
      </c>
      <c r="DA1386">
        <f t="shared" si="155"/>
        <v>1</v>
      </c>
      <c r="DB1386">
        <v>0</v>
      </c>
    </row>
    <row r="1387" spans="1:106" x14ac:dyDescent="0.2">
      <c r="A1387">
        <f>ROW(Source!A626)</f>
        <v>626</v>
      </c>
      <c r="B1387">
        <v>16688585</v>
      </c>
      <c r="C1387">
        <v>16691141</v>
      </c>
      <c r="D1387">
        <v>15167787</v>
      </c>
      <c r="E1387">
        <v>1</v>
      </c>
      <c r="F1387">
        <v>1</v>
      </c>
      <c r="G1387">
        <v>1</v>
      </c>
      <c r="H1387">
        <v>3</v>
      </c>
      <c r="I1387" t="s">
        <v>1503</v>
      </c>
      <c r="J1387" t="s">
        <v>1504</v>
      </c>
      <c r="K1387" t="s">
        <v>1505</v>
      </c>
      <c r="L1387">
        <v>1356</v>
      </c>
      <c r="N1387">
        <v>1010</v>
      </c>
      <c r="O1387" t="s">
        <v>215</v>
      </c>
      <c r="P1387" t="s">
        <v>215</v>
      </c>
      <c r="Q1387">
        <v>1000</v>
      </c>
      <c r="W1387">
        <v>0</v>
      </c>
      <c r="X1387">
        <v>72387144</v>
      </c>
      <c r="Y1387">
        <v>0.06</v>
      </c>
      <c r="AA1387">
        <v>253.8</v>
      </c>
      <c r="AB1387">
        <v>0</v>
      </c>
      <c r="AC1387">
        <v>0</v>
      </c>
      <c r="AD1387">
        <v>0</v>
      </c>
      <c r="AE1387">
        <v>253.8</v>
      </c>
      <c r="AF1387">
        <v>0</v>
      </c>
      <c r="AG1387">
        <v>0</v>
      </c>
      <c r="AH1387">
        <v>0</v>
      </c>
      <c r="AI1387">
        <v>1</v>
      </c>
      <c r="AJ1387">
        <v>1</v>
      </c>
      <c r="AK1387">
        <v>1</v>
      </c>
      <c r="AL1387">
        <v>1</v>
      </c>
      <c r="AN1387">
        <v>0</v>
      </c>
      <c r="AO1387">
        <v>1</v>
      </c>
      <c r="AP1387">
        <v>0</v>
      </c>
      <c r="AQ1387">
        <v>0</v>
      </c>
      <c r="AR1387">
        <v>0</v>
      </c>
      <c r="AS1387" t="s">
        <v>6</v>
      </c>
      <c r="AT1387">
        <v>0.06</v>
      </c>
      <c r="AU1387" t="s">
        <v>6</v>
      </c>
      <c r="AV1387">
        <v>0</v>
      </c>
      <c r="AW1387">
        <v>2</v>
      </c>
      <c r="AX1387">
        <v>16691172</v>
      </c>
      <c r="AY1387">
        <v>1</v>
      </c>
      <c r="AZ1387">
        <v>0</v>
      </c>
      <c r="BA1387">
        <v>1361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CX1387">
        <f>Y1387*Source!I626</f>
        <v>5.9999999999999995E-4</v>
      </c>
      <c r="CY1387">
        <f t="shared" si="153"/>
        <v>253.8</v>
      </c>
      <c r="CZ1387">
        <f t="shared" si="154"/>
        <v>253.8</v>
      </c>
      <c r="DA1387">
        <f t="shared" si="155"/>
        <v>1</v>
      </c>
      <c r="DB1387">
        <v>0</v>
      </c>
    </row>
    <row r="1388" spans="1:106" x14ac:dyDescent="0.2">
      <c r="A1388">
        <f>ROW(Source!A626)</f>
        <v>626</v>
      </c>
      <c r="B1388">
        <v>16688585</v>
      </c>
      <c r="C1388">
        <v>16691141</v>
      </c>
      <c r="D1388">
        <v>15170090</v>
      </c>
      <c r="E1388">
        <v>1</v>
      </c>
      <c r="F1388">
        <v>1</v>
      </c>
      <c r="G1388">
        <v>1</v>
      </c>
      <c r="H1388">
        <v>3</v>
      </c>
      <c r="I1388" t="s">
        <v>1506</v>
      </c>
      <c r="J1388" t="s">
        <v>1507</v>
      </c>
      <c r="K1388" t="s">
        <v>1508</v>
      </c>
      <c r="L1388">
        <v>1348</v>
      </c>
      <c r="N1388">
        <v>1009</v>
      </c>
      <c r="O1388" t="s">
        <v>86</v>
      </c>
      <c r="P1388" t="s">
        <v>86</v>
      </c>
      <c r="Q1388">
        <v>1000</v>
      </c>
      <c r="W1388">
        <v>0</v>
      </c>
      <c r="X1388">
        <v>-735561281</v>
      </c>
      <c r="Y1388">
        <v>5.1000000000000004E-4</v>
      </c>
      <c r="AA1388">
        <v>22558</v>
      </c>
      <c r="AB1388">
        <v>0</v>
      </c>
      <c r="AC1388">
        <v>0</v>
      </c>
      <c r="AD1388">
        <v>0</v>
      </c>
      <c r="AE1388">
        <v>22558</v>
      </c>
      <c r="AF1388">
        <v>0</v>
      </c>
      <c r="AG1388">
        <v>0</v>
      </c>
      <c r="AH1388">
        <v>0</v>
      </c>
      <c r="AI1388">
        <v>1</v>
      </c>
      <c r="AJ1388">
        <v>1</v>
      </c>
      <c r="AK1388">
        <v>1</v>
      </c>
      <c r="AL1388">
        <v>1</v>
      </c>
      <c r="AN1388">
        <v>0</v>
      </c>
      <c r="AO1388">
        <v>1</v>
      </c>
      <c r="AP1388">
        <v>0</v>
      </c>
      <c r="AQ1388">
        <v>0</v>
      </c>
      <c r="AR1388">
        <v>0</v>
      </c>
      <c r="AS1388" t="s">
        <v>6</v>
      </c>
      <c r="AT1388">
        <v>5.1000000000000004E-4</v>
      </c>
      <c r="AU1388" t="s">
        <v>6</v>
      </c>
      <c r="AV1388">
        <v>0</v>
      </c>
      <c r="AW1388">
        <v>2</v>
      </c>
      <c r="AX1388">
        <v>16691173</v>
      </c>
      <c r="AY1388">
        <v>1</v>
      </c>
      <c r="AZ1388">
        <v>0</v>
      </c>
      <c r="BA1388">
        <v>1362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CX1388">
        <f>Y1388*Source!I626</f>
        <v>5.1000000000000003E-6</v>
      </c>
      <c r="CY1388">
        <f t="shared" si="153"/>
        <v>22558</v>
      </c>
      <c r="CZ1388">
        <f t="shared" si="154"/>
        <v>22558</v>
      </c>
      <c r="DA1388">
        <f t="shared" si="155"/>
        <v>1</v>
      </c>
      <c r="DB1388">
        <v>0</v>
      </c>
    </row>
    <row r="1389" spans="1:106" x14ac:dyDescent="0.2">
      <c r="A1389">
        <f>ROW(Source!A626)</f>
        <v>626</v>
      </c>
      <c r="B1389">
        <v>16688585</v>
      </c>
      <c r="C1389">
        <v>16691141</v>
      </c>
      <c r="D1389">
        <v>15172018</v>
      </c>
      <c r="E1389">
        <v>1</v>
      </c>
      <c r="F1389">
        <v>1</v>
      </c>
      <c r="G1389">
        <v>1</v>
      </c>
      <c r="H1389">
        <v>3</v>
      </c>
      <c r="I1389" t="s">
        <v>1393</v>
      </c>
      <c r="J1389" t="s">
        <v>1394</v>
      </c>
      <c r="K1389" t="s">
        <v>1395</v>
      </c>
      <c r="L1389">
        <v>1346</v>
      </c>
      <c r="N1389">
        <v>1009</v>
      </c>
      <c r="O1389" t="s">
        <v>90</v>
      </c>
      <c r="P1389" t="s">
        <v>90</v>
      </c>
      <c r="Q1389">
        <v>1</v>
      </c>
      <c r="W1389">
        <v>0</v>
      </c>
      <c r="X1389">
        <v>450790165</v>
      </c>
      <c r="Y1389">
        <v>4.0000000000000001E-3</v>
      </c>
      <c r="AA1389">
        <v>2.15</v>
      </c>
      <c r="AB1389">
        <v>0</v>
      </c>
      <c r="AC1389">
        <v>0</v>
      </c>
      <c r="AD1389">
        <v>0</v>
      </c>
      <c r="AE1389">
        <v>2.15</v>
      </c>
      <c r="AF1389">
        <v>0</v>
      </c>
      <c r="AG1389">
        <v>0</v>
      </c>
      <c r="AH1389">
        <v>0</v>
      </c>
      <c r="AI1389">
        <v>1</v>
      </c>
      <c r="AJ1389">
        <v>1</v>
      </c>
      <c r="AK1389">
        <v>1</v>
      </c>
      <c r="AL1389">
        <v>1</v>
      </c>
      <c r="AN1389">
        <v>0</v>
      </c>
      <c r="AO1389">
        <v>1</v>
      </c>
      <c r="AP1389">
        <v>0</v>
      </c>
      <c r="AQ1389">
        <v>0</v>
      </c>
      <c r="AR1389">
        <v>0</v>
      </c>
      <c r="AS1389" t="s">
        <v>6</v>
      </c>
      <c r="AT1389">
        <v>4.0000000000000001E-3</v>
      </c>
      <c r="AU1389" t="s">
        <v>6</v>
      </c>
      <c r="AV1389">
        <v>0</v>
      </c>
      <c r="AW1389">
        <v>2</v>
      </c>
      <c r="AX1389">
        <v>16691174</v>
      </c>
      <c r="AY1389">
        <v>1</v>
      </c>
      <c r="AZ1389">
        <v>0</v>
      </c>
      <c r="BA1389">
        <v>1363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CX1389">
        <f>Y1389*Source!I626</f>
        <v>4.0000000000000003E-5</v>
      </c>
      <c r="CY1389">
        <f t="shared" si="153"/>
        <v>2.15</v>
      </c>
      <c r="CZ1389">
        <f t="shared" si="154"/>
        <v>2.15</v>
      </c>
      <c r="DA1389">
        <f t="shared" si="155"/>
        <v>1</v>
      </c>
      <c r="DB1389">
        <v>0</v>
      </c>
    </row>
    <row r="1390" spans="1:106" x14ac:dyDescent="0.2">
      <c r="A1390">
        <f>ROW(Source!A626)</f>
        <v>626</v>
      </c>
      <c r="B1390">
        <v>16688585</v>
      </c>
      <c r="C1390">
        <v>16691141</v>
      </c>
      <c r="D1390">
        <v>15202502</v>
      </c>
      <c r="E1390">
        <v>1</v>
      </c>
      <c r="F1390">
        <v>1</v>
      </c>
      <c r="G1390">
        <v>1</v>
      </c>
      <c r="H1390">
        <v>3</v>
      </c>
      <c r="I1390" t="s">
        <v>1509</v>
      </c>
      <c r="J1390" t="s">
        <v>1510</v>
      </c>
      <c r="K1390" t="s">
        <v>1511</v>
      </c>
      <c r="L1390">
        <v>1346</v>
      </c>
      <c r="N1390">
        <v>1009</v>
      </c>
      <c r="O1390" t="s">
        <v>90</v>
      </c>
      <c r="P1390" t="s">
        <v>90</v>
      </c>
      <c r="Q1390">
        <v>1</v>
      </c>
      <c r="W1390">
        <v>0</v>
      </c>
      <c r="X1390">
        <v>497371595</v>
      </c>
      <c r="Y1390">
        <v>0.17</v>
      </c>
      <c r="AA1390">
        <v>28.93</v>
      </c>
      <c r="AB1390">
        <v>0</v>
      </c>
      <c r="AC1390">
        <v>0</v>
      </c>
      <c r="AD1390">
        <v>0</v>
      </c>
      <c r="AE1390">
        <v>28.93</v>
      </c>
      <c r="AF1390">
        <v>0</v>
      </c>
      <c r="AG1390">
        <v>0</v>
      </c>
      <c r="AH1390">
        <v>0</v>
      </c>
      <c r="AI1390">
        <v>1</v>
      </c>
      <c r="AJ1390">
        <v>1</v>
      </c>
      <c r="AK1390">
        <v>1</v>
      </c>
      <c r="AL1390">
        <v>1</v>
      </c>
      <c r="AN1390">
        <v>0</v>
      </c>
      <c r="AO1390">
        <v>1</v>
      </c>
      <c r="AP1390">
        <v>0</v>
      </c>
      <c r="AQ1390">
        <v>0</v>
      </c>
      <c r="AR1390">
        <v>0</v>
      </c>
      <c r="AS1390" t="s">
        <v>6</v>
      </c>
      <c r="AT1390">
        <v>0.17</v>
      </c>
      <c r="AU1390" t="s">
        <v>6</v>
      </c>
      <c r="AV1390">
        <v>0</v>
      </c>
      <c r="AW1390">
        <v>2</v>
      </c>
      <c r="AX1390">
        <v>16691176</v>
      </c>
      <c r="AY1390">
        <v>1</v>
      </c>
      <c r="AZ1390">
        <v>0</v>
      </c>
      <c r="BA1390">
        <v>1365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CX1390">
        <f>Y1390*Source!I626</f>
        <v>1.7000000000000001E-3</v>
      </c>
      <c r="CY1390">
        <f t="shared" si="153"/>
        <v>28.93</v>
      </c>
      <c r="CZ1390">
        <f t="shared" si="154"/>
        <v>28.93</v>
      </c>
      <c r="DA1390">
        <f t="shared" si="155"/>
        <v>1</v>
      </c>
      <c r="DB1390">
        <v>0</v>
      </c>
    </row>
    <row r="1391" spans="1:106" x14ac:dyDescent="0.2">
      <c r="A1391">
        <f>ROW(Source!A626)</f>
        <v>626</v>
      </c>
      <c r="B1391">
        <v>16688585</v>
      </c>
      <c r="C1391">
        <v>16691141</v>
      </c>
      <c r="D1391">
        <v>15226742</v>
      </c>
      <c r="E1391">
        <v>1</v>
      </c>
      <c r="F1391">
        <v>1</v>
      </c>
      <c r="G1391">
        <v>1</v>
      </c>
      <c r="H1391">
        <v>3</v>
      </c>
      <c r="I1391" t="s">
        <v>910</v>
      </c>
      <c r="J1391" t="s">
        <v>912</v>
      </c>
      <c r="K1391" t="s">
        <v>911</v>
      </c>
      <c r="L1391">
        <v>1358</v>
      </c>
      <c r="N1391">
        <v>1010</v>
      </c>
      <c r="O1391" t="s">
        <v>538</v>
      </c>
      <c r="P1391" t="s">
        <v>538</v>
      </c>
      <c r="Q1391">
        <v>10</v>
      </c>
      <c r="W1391">
        <v>0</v>
      </c>
      <c r="X1391">
        <v>98785814</v>
      </c>
      <c r="Y1391">
        <v>20</v>
      </c>
      <c r="AA1391">
        <v>59.2</v>
      </c>
      <c r="AB1391">
        <v>0</v>
      </c>
      <c r="AC1391">
        <v>0</v>
      </c>
      <c r="AD1391">
        <v>0</v>
      </c>
      <c r="AE1391">
        <v>59.2</v>
      </c>
      <c r="AF1391">
        <v>0</v>
      </c>
      <c r="AG1391">
        <v>0</v>
      </c>
      <c r="AH1391">
        <v>0</v>
      </c>
      <c r="AI1391">
        <v>1</v>
      </c>
      <c r="AJ1391">
        <v>1</v>
      </c>
      <c r="AK1391">
        <v>1</v>
      </c>
      <c r="AL1391">
        <v>1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 t="s">
        <v>6</v>
      </c>
      <c r="AT1391">
        <v>20</v>
      </c>
      <c r="AU1391" t="s">
        <v>6</v>
      </c>
      <c r="AV1391">
        <v>0</v>
      </c>
      <c r="AW1391">
        <v>1</v>
      </c>
      <c r="AX1391">
        <v>-1</v>
      </c>
      <c r="AY1391">
        <v>0</v>
      </c>
      <c r="AZ1391">
        <v>0</v>
      </c>
      <c r="BA1391" t="s">
        <v>6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CX1391">
        <f>Y1391*Source!I626</f>
        <v>0.2</v>
      </c>
      <c r="CY1391">
        <f t="shared" si="153"/>
        <v>59.2</v>
      </c>
      <c r="CZ1391">
        <f t="shared" si="154"/>
        <v>59.2</v>
      </c>
      <c r="DA1391">
        <f t="shared" si="155"/>
        <v>1</v>
      </c>
      <c r="DB1391">
        <v>0</v>
      </c>
    </row>
    <row r="1392" spans="1:106" x14ac:dyDescent="0.2">
      <c r="A1392">
        <f>ROW(Source!A626)</f>
        <v>626</v>
      </c>
      <c r="B1392">
        <v>16688585</v>
      </c>
      <c r="C1392">
        <v>16691141</v>
      </c>
      <c r="D1392">
        <v>15233496</v>
      </c>
      <c r="E1392">
        <v>1</v>
      </c>
      <c r="F1392">
        <v>1</v>
      </c>
      <c r="G1392">
        <v>1</v>
      </c>
      <c r="H1392">
        <v>3</v>
      </c>
      <c r="I1392" t="s">
        <v>914</v>
      </c>
      <c r="J1392" t="s">
        <v>916</v>
      </c>
      <c r="K1392" t="s">
        <v>915</v>
      </c>
      <c r="L1392">
        <v>1301</v>
      </c>
      <c r="N1392">
        <v>1003</v>
      </c>
      <c r="O1392" t="s">
        <v>143</v>
      </c>
      <c r="P1392" t="s">
        <v>143</v>
      </c>
      <c r="Q1392">
        <v>1</v>
      </c>
      <c r="W1392">
        <v>0</v>
      </c>
      <c r="X1392">
        <v>-1541844808</v>
      </c>
      <c r="Y1392">
        <v>93.8</v>
      </c>
      <c r="AA1392">
        <v>22.38</v>
      </c>
      <c r="AB1392">
        <v>0</v>
      </c>
      <c r="AC1392">
        <v>0</v>
      </c>
      <c r="AD1392">
        <v>0</v>
      </c>
      <c r="AE1392">
        <v>22.38</v>
      </c>
      <c r="AF1392">
        <v>0</v>
      </c>
      <c r="AG1392">
        <v>0</v>
      </c>
      <c r="AH1392">
        <v>0</v>
      </c>
      <c r="AI1392">
        <v>1</v>
      </c>
      <c r="AJ1392">
        <v>1</v>
      </c>
      <c r="AK1392">
        <v>1</v>
      </c>
      <c r="AL1392">
        <v>1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 t="s">
        <v>6</v>
      </c>
      <c r="AT1392">
        <v>93.8</v>
      </c>
      <c r="AU1392" t="s">
        <v>6</v>
      </c>
      <c r="AV1392">
        <v>0</v>
      </c>
      <c r="AW1392">
        <v>1</v>
      </c>
      <c r="AX1392">
        <v>-1</v>
      </c>
      <c r="AY1392">
        <v>0</v>
      </c>
      <c r="AZ1392">
        <v>0</v>
      </c>
      <c r="BA1392" t="s">
        <v>6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CX1392">
        <f>Y1392*Source!I626</f>
        <v>0.93799999999999994</v>
      </c>
      <c r="CY1392">
        <f t="shared" si="153"/>
        <v>22.38</v>
      </c>
      <c r="CZ1392">
        <f t="shared" si="154"/>
        <v>22.38</v>
      </c>
      <c r="DA1392">
        <f t="shared" si="155"/>
        <v>1</v>
      </c>
      <c r="DB1392">
        <v>0</v>
      </c>
    </row>
    <row r="1393" spans="1:106" x14ac:dyDescent="0.2">
      <c r="A1393">
        <f>ROW(Source!A626)</f>
        <v>626</v>
      </c>
      <c r="B1393">
        <v>16688585</v>
      </c>
      <c r="C1393">
        <v>16691141</v>
      </c>
      <c r="D1393">
        <v>15162898</v>
      </c>
      <c r="E1393">
        <v>17</v>
      </c>
      <c r="F1393">
        <v>1</v>
      </c>
      <c r="G1393">
        <v>1</v>
      </c>
      <c r="H1393">
        <v>3</v>
      </c>
      <c r="I1393" t="s">
        <v>889</v>
      </c>
      <c r="J1393" t="s">
        <v>6</v>
      </c>
      <c r="K1393" t="s">
        <v>890</v>
      </c>
      <c r="L1393">
        <v>1301</v>
      </c>
      <c r="N1393">
        <v>1003</v>
      </c>
      <c r="O1393" t="s">
        <v>143</v>
      </c>
      <c r="P1393" t="s">
        <v>143</v>
      </c>
      <c r="Q1393">
        <v>1</v>
      </c>
      <c r="W1393">
        <v>0</v>
      </c>
      <c r="X1393">
        <v>1990328174</v>
      </c>
      <c r="Y1393">
        <v>93.8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1</v>
      </c>
      <c r="AJ1393">
        <v>1</v>
      </c>
      <c r="AK1393">
        <v>1</v>
      </c>
      <c r="AL1393">
        <v>1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 t="s">
        <v>6</v>
      </c>
      <c r="AT1393">
        <v>93.8</v>
      </c>
      <c r="AU1393" t="s">
        <v>6</v>
      </c>
      <c r="AV1393">
        <v>0</v>
      </c>
      <c r="AW1393">
        <v>2</v>
      </c>
      <c r="AX1393">
        <v>16691179</v>
      </c>
      <c r="AY1393">
        <v>1</v>
      </c>
      <c r="AZ1393">
        <v>0</v>
      </c>
      <c r="BA1393">
        <v>1368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CX1393">
        <f>Y1393*Source!I626</f>
        <v>0.93799999999999994</v>
      </c>
      <c r="CY1393">
        <f t="shared" si="153"/>
        <v>0</v>
      </c>
      <c r="CZ1393">
        <f t="shared" si="154"/>
        <v>0</v>
      </c>
      <c r="DA1393">
        <f t="shared" si="155"/>
        <v>1</v>
      </c>
      <c r="DB1393">
        <v>0</v>
      </c>
    </row>
    <row r="1394" spans="1:106" x14ac:dyDescent="0.2">
      <c r="A1394">
        <f>ROW(Source!A627)</f>
        <v>627</v>
      </c>
      <c r="B1394">
        <v>16688586</v>
      </c>
      <c r="C1394">
        <v>16691141</v>
      </c>
      <c r="D1394">
        <v>15446300</v>
      </c>
      <c r="E1394">
        <v>1</v>
      </c>
      <c r="F1394">
        <v>1</v>
      </c>
      <c r="G1394">
        <v>1</v>
      </c>
      <c r="H1394">
        <v>1</v>
      </c>
      <c r="I1394" t="s">
        <v>1170</v>
      </c>
      <c r="J1394" t="s">
        <v>6</v>
      </c>
      <c r="K1394" t="s">
        <v>1171</v>
      </c>
      <c r="L1394">
        <v>1191</v>
      </c>
      <c r="N1394">
        <v>1013</v>
      </c>
      <c r="O1394" t="s">
        <v>1090</v>
      </c>
      <c r="P1394" t="s">
        <v>1090</v>
      </c>
      <c r="Q1394">
        <v>1</v>
      </c>
      <c r="W1394">
        <v>0</v>
      </c>
      <c r="X1394">
        <v>912892513</v>
      </c>
      <c r="Y1394">
        <v>140.07</v>
      </c>
      <c r="AA1394">
        <v>0</v>
      </c>
      <c r="AB1394">
        <v>0</v>
      </c>
      <c r="AC1394">
        <v>0</v>
      </c>
      <c r="AD1394">
        <v>70.73</v>
      </c>
      <c r="AE1394">
        <v>0</v>
      </c>
      <c r="AF1394">
        <v>0</v>
      </c>
      <c r="AG1394">
        <v>0</v>
      </c>
      <c r="AH1394">
        <v>9.92</v>
      </c>
      <c r="AI1394">
        <v>1</v>
      </c>
      <c r="AJ1394">
        <v>1</v>
      </c>
      <c r="AK1394">
        <v>1</v>
      </c>
      <c r="AL1394">
        <v>7.13</v>
      </c>
      <c r="AN1394">
        <v>0</v>
      </c>
      <c r="AO1394">
        <v>1</v>
      </c>
      <c r="AP1394">
        <v>1</v>
      </c>
      <c r="AQ1394">
        <v>0</v>
      </c>
      <c r="AR1394">
        <v>0</v>
      </c>
      <c r="AS1394" t="s">
        <v>6</v>
      </c>
      <c r="AT1394">
        <v>121.8</v>
      </c>
      <c r="AU1394" t="s">
        <v>97</v>
      </c>
      <c r="AV1394">
        <v>1</v>
      </c>
      <c r="AW1394">
        <v>2</v>
      </c>
      <c r="AX1394">
        <v>16691164</v>
      </c>
      <c r="AY1394">
        <v>1</v>
      </c>
      <c r="AZ1394">
        <v>0</v>
      </c>
      <c r="BA1394">
        <v>1370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CX1394">
        <f>Y1394*Source!I627</f>
        <v>1.4007000000000001</v>
      </c>
      <c r="CY1394">
        <f>AD1394</f>
        <v>70.73</v>
      </c>
      <c r="CZ1394">
        <f>AH1394</f>
        <v>9.92</v>
      </c>
      <c r="DA1394">
        <f>AL1394</f>
        <v>7.13</v>
      </c>
      <c r="DB1394">
        <v>0</v>
      </c>
    </row>
    <row r="1395" spans="1:106" x14ac:dyDescent="0.2">
      <c r="A1395">
        <f>ROW(Source!A627)</f>
        <v>627</v>
      </c>
      <c r="B1395">
        <v>16688586</v>
      </c>
      <c r="C1395">
        <v>16691141</v>
      </c>
      <c r="D1395">
        <v>15430395</v>
      </c>
      <c r="E1395">
        <v>1</v>
      </c>
      <c r="F1395">
        <v>1</v>
      </c>
      <c r="G1395">
        <v>1</v>
      </c>
      <c r="H1395">
        <v>1</v>
      </c>
      <c r="I1395" t="s">
        <v>1091</v>
      </c>
      <c r="J1395" t="s">
        <v>6</v>
      </c>
      <c r="K1395" t="s">
        <v>1092</v>
      </c>
      <c r="L1395">
        <v>1191</v>
      </c>
      <c r="N1395">
        <v>1013</v>
      </c>
      <c r="O1395" t="s">
        <v>1090</v>
      </c>
      <c r="P1395" t="s">
        <v>1090</v>
      </c>
      <c r="Q1395">
        <v>1</v>
      </c>
      <c r="W1395">
        <v>0</v>
      </c>
      <c r="X1395">
        <v>-1417349443</v>
      </c>
      <c r="Y1395">
        <v>4.9400000000000004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1</v>
      </c>
      <c r="AJ1395">
        <v>1</v>
      </c>
      <c r="AK1395">
        <v>7.13</v>
      </c>
      <c r="AL1395">
        <v>1</v>
      </c>
      <c r="AN1395">
        <v>0</v>
      </c>
      <c r="AO1395">
        <v>1</v>
      </c>
      <c r="AP1395">
        <v>0</v>
      </c>
      <c r="AQ1395">
        <v>0</v>
      </c>
      <c r="AR1395">
        <v>0</v>
      </c>
      <c r="AS1395" t="s">
        <v>6</v>
      </c>
      <c r="AT1395">
        <v>4.9400000000000004</v>
      </c>
      <c r="AU1395" t="s">
        <v>6</v>
      </c>
      <c r="AV1395">
        <v>2</v>
      </c>
      <c r="AW1395">
        <v>2</v>
      </c>
      <c r="AX1395">
        <v>16691165</v>
      </c>
      <c r="AY1395">
        <v>1</v>
      </c>
      <c r="AZ1395">
        <v>2048</v>
      </c>
      <c r="BA1395">
        <v>1371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CX1395">
        <f>Y1395*Source!I627</f>
        <v>4.9400000000000006E-2</v>
      </c>
      <c r="CY1395">
        <f>AD1395</f>
        <v>0</v>
      </c>
      <c r="CZ1395">
        <f>AH1395</f>
        <v>0</v>
      </c>
      <c r="DA1395">
        <f>AL1395</f>
        <v>1</v>
      </c>
      <c r="DB1395">
        <v>0</v>
      </c>
    </row>
    <row r="1396" spans="1:106" x14ac:dyDescent="0.2">
      <c r="A1396">
        <f>ROW(Source!A627)</f>
        <v>627</v>
      </c>
      <c r="B1396">
        <v>16688586</v>
      </c>
      <c r="C1396">
        <v>16691141</v>
      </c>
      <c r="D1396">
        <v>15247578</v>
      </c>
      <c r="E1396">
        <v>1</v>
      </c>
      <c r="F1396">
        <v>1</v>
      </c>
      <c r="G1396">
        <v>1</v>
      </c>
      <c r="H1396">
        <v>2</v>
      </c>
      <c r="I1396" t="s">
        <v>1157</v>
      </c>
      <c r="J1396" t="s">
        <v>1158</v>
      </c>
      <c r="K1396" t="s">
        <v>1159</v>
      </c>
      <c r="L1396">
        <v>1368</v>
      </c>
      <c r="N1396">
        <v>1011</v>
      </c>
      <c r="O1396" t="s">
        <v>1096</v>
      </c>
      <c r="P1396" t="s">
        <v>1096</v>
      </c>
      <c r="Q1396">
        <v>1</v>
      </c>
      <c r="W1396">
        <v>0</v>
      </c>
      <c r="X1396">
        <v>-1460065968</v>
      </c>
      <c r="Y1396">
        <v>6.25E-2</v>
      </c>
      <c r="AA1396">
        <v>0</v>
      </c>
      <c r="AB1396">
        <v>616.03</v>
      </c>
      <c r="AC1396">
        <v>13.5</v>
      </c>
      <c r="AD1396">
        <v>0</v>
      </c>
      <c r="AE1396">
        <v>0</v>
      </c>
      <c r="AF1396">
        <v>86.4</v>
      </c>
      <c r="AG1396">
        <v>13.5</v>
      </c>
      <c r="AH1396">
        <v>0</v>
      </c>
      <c r="AI1396">
        <v>1</v>
      </c>
      <c r="AJ1396">
        <v>7.13</v>
      </c>
      <c r="AK1396">
        <v>1</v>
      </c>
      <c r="AL1396">
        <v>1</v>
      </c>
      <c r="AN1396">
        <v>0</v>
      </c>
      <c r="AO1396">
        <v>1</v>
      </c>
      <c r="AP1396">
        <v>1</v>
      </c>
      <c r="AQ1396">
        <v>0</v>
      </c>
      <c r="AR1396">
        <v>0</v>
      </c>
      <c r="AS1396" t="s">
        <v>6</v>
      </c>
      <c r="AT1396">
        <v>0.05</v>
      </c>
      <c r="AU1396" t="s">
        <v>96</v>
      </c>
      <c r="AV1396">
        <v>0</v>
      </c>
      <c r="AW1396">
        <v>2</v>
      </c>
      <c r="AX1396">
        <v>16691166</v>
      </c>
      <c r="AY1396">
        <v>1</v>
      </c>
      <c r="AZ1396">
        <v>0</v>
      </c>
      <c r="BA1396">
        <v>1372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CX1396">
        <f>Y1396*Source!I627</f>
        <v>6.2500000000000001E-4</v>
      </c>
      <c r="CY1396">
        <f>AB1396</f>
        <v>616.03</v>
      </c>
      <c r="CZ1396">
        <f>AF1396</f>
        <v>86.4</v>
      </c>
      <c r="DA1396">
        <f>AJ1396</f>
        <v>7.13</v>
      </c>
      <c r="DB1396">
        <v>0</v>
      </c>
    </row>
    <row r="1397" spans="1:106" x14ac:dyDescent="0.2">
      <c r="A1397">
        <f>ROW(Source!A627)</f>
        <v>627</v>
      </c>
      <c r="B1397">
        <v>16688586</v>
      </c>
      <c r="C1397">
        <v>16691141</v>
      </c>
      <c r="D1397">
        <v>15247680</v>
      </c>
      <c r="E1397">
        <v>1</v>
      </c>
      <c r="F1397">
        <v>1</v>
      </c>
      <c r="G1397">
        <v>1</v>
      </c>
      <c r="H1397">
        <v>2</v>
      </c>
      <c r="I1397" t="s">
        <v>1287</v>
      </c>
      <c r="J1397" t="s">
        <v>1288</v>
      </c>
      <c r="K1397" t="s">
        <v>1289</v>
      </c>
      <c r="L1397">
        <v>1368</v>
      </c>
      <c r="N1397">
        <v>1011</v>
      </c>
      <c r="O1397" t="s">
        <v>1096</v>
      </c>
      <c r="P1397" t="s">
        <v>1096</v>
      </c>
      <c r="Q1397">
        <v>1</v>
      </c>
      <c r="W1397">
        <v>0</v>
      </c>
      <c r="X1397">
        <v>-1718674368</v>
      </c>
      <c r="Y1397">
        <v>3.7499999999999999E-2</v>
      </c>
      <c r="AA1397">
        <v>0</v>
      </c>
      <c r="AB1397">
        <v>798.49</v>
      </c>
      <c r="AC1397">
        <v>13.5</v>
      </c>
      <c r="AD1397">
        <v>0</v>
      </c>
      <c r="AE1397">
        <v>0</v>
      </c>
      <c r="AF1397">
        <v>111.99</v>
      </c>
      <c r="AG1397">
        <v>13.5</v>
      </c>
      <c r="AH1397">
        <v>0</v>
      </c>
      <c r="AI1397">
        <v>1</v>
      </c>
      <c r="AJ1397">
        <v>7.13</v>
      </c>
      <c r="AK1397">
        <v>1</v>
      </c>
      <c r="AL1397">
        <v>1</v>
      </c>
      <c r="AN1397">
        <v>0</v>
      </c>
      <c r="AO1397">
        <v>1</v>
      </c>
      <c r="AP1397">
        <v>1</v>
      </c>
      <c r="AQ1397">
        <v>0</v>
      </c>
      <c r="AR1397">
        <v>0</v>
      </c>
      <c r="AS1397" t="s">
        <v>6</v>
      </c>
      <c r="AT1397">
        <v>0.03</v>
      </c>
      <c r="AU1397" t="s">
        <v>96</v>
      </c>
      <c r="AV1397">
        <v>0</v>
      </c>
      <c r="AW1397">
        <v>2</v>
      </c>
      <c r="AX1397">
        <v>16691167</v>
      </c>
      <c r="AY1397">
        <v>1</v>
      </c>
      <c r="AZ1397">
        <v>0</v>
      </c>
      <c r="BA1397">
        <v>1373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CX1397">
        <f>Y1397*Source!I627</f>
        <v>3.7500000000000001E-4</v>
      </c>
      <c r="CY1397">
        <f>AB1397</f>
        <v>798.49</v>
      </c>
      <c r="CZ1397">
        <f>AF1397</f>
        <v>111.99</v>
      </c>
      <c r="DA1397">
        <f>AJ1397</f>
        <v>7.13</v>
      </c>
      <c r="DB1397">
        <v>0</v>
      </c>
    </row>
    <row r="1398" spans="1:106" x14ac:dyDescent="0.2">
      <c r="A1398">
        <f>ROW(Source!A627)</f>
        <v>627</v>
      </c>
      <c r="B1398">
        <v>16688586</v>
      </c>
      <c r="C1398">
        <v>16691141</v>
      </c>
      <c r="D1398">
        <v>15249073</v>
      </c>
      <c r="E1398">
        <v>1</v>
      </c>
      <c r="F1398">
        <v>1</v>
      </c>
      <c r="G1398">
        <v>1</v>
      </c>
      <c r="H1398">
        <v>2</v>
      </c>
      <c r="I1398" t="s">
        <v>1099</v>
      </c>
      <c r="J1398" t="s">
        <v>1100</v>
      </c>
      <c r="K1398" t="s">
        <v>1101</v>
      </c>
      <c r="L1398">
        <v>1368</v>
      </c>
      <c r="N1398">
        <v>1011</v>
      </c>
      <c r="O1398" t="s">
        <v>1096</v>
      </c>
      <c r="P1398" t="s">
        <v>1096</v>
      </c>
      <c r="Q1398">
        <v>1</v>
      </c>
      <c r="W1398">
        <v>0</v>
      </c>
      <c r="X1398">
        <v>1372534845</v>
      </c>
      <c r="Y1398">
        <v>0.27500000000000002</v>
      </c>
      <c r="AA1398">
        <v>0</v>
      </c>
      <c r="AB1398">
        <v>468.51</v>
      </c>
      <c r="AC1398">
        <v>11.6</v>
      </c>
      <c r="AD1398">
        <v>0</v>
      </c>
      <c r="AE1398">
        <v>0</v>
      </c>
      <c r="AF1398">
        <v>65.709999999999994</v>
      </c>
      <c r="AG1398">
        <v>11.6</v>
      </c>
      <c r="AH1398">
        <v>0</v>
      </c>
      <c r="AI1398">
        <v>1</v>
      </c>
      <c r="AJ1398">
        <v>7.13</v>
      </c>
      <c r="AK1398">
        <v>1</v>
      </c>
      <c r="AL1398">
        <v>1</v>
      </c>
      <c r="AN1398">
        <v>0</v>
      </c>
      <c r="AO1398">
        <v>1</v>
      </c>
      <c r="AP1398">
        <v>1</v>
      </c>
      <c r="AQ1398">
        <v>0</v>
      </c>
      <c r="AR1398">
        <v>0</v>
      </c>
      <c r="AS1398" t="s">
        <v>6</v>
      </c>
      <c r="AT1398">
        <v>0.22</v>
      </c>
      <c r="AU1398" t="s">
        <v>96</v>
      </c>
      <c r="AV1398">
        <v>0</v>
      </c>
      <c r="AW1398">
        <v>2</v>
      </c>
      <c r="AX1398">
        <v>16691168</v>
      </c>
      <c r="AY1398">
        <v>1</v>
      </c>
      <c r="AZ1398">
        <v>0</v>
      </c>
      <c r="BA1398">
        <v>1374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CX1398">
        <f>Y1398*Source!I627</f>
        <v>2.7500000000000003E-3</v>
      </c>
      <c r="CY1398">
        <f>AB1398</f>
        <v>468.51</v>
      </c>
      <c r="CZ1398">
        <f>AF1398</f>
        <v>65.709999999999994</v>
      </c>
      <c r="DA1398">
        <f>AJ1398</f>
        <v>7.13</v>
      </c>
      <c r="DB1398">
        <v>0</v>
      </c>
    </row>
    <row r="1399" spans="1:106" x14ac:dyDescent="0.2">
      <c r="A1399">
        <f>ROW(Source!A627)</f>
        <v>627</v>
      </c>
      <c r="B1399">
        <v>16688586</v>
      </c>
      <c r="C1399">
        <v>16691141</v>
      </c>
      <c r="D1399">
        <v>15249291</v>
      </c>
      <c r="E1399">
        <v>1</v>
      </c>
      <c r="F1399">
        <v>1</v>
      </c>
      <c r="G1399">
        <v>1</v>
      </c>
      <c r="H1399">
        <v>2</v>
      </c>
      <c r="I1399" t="s">
        <v>1497</v>
      </c>
      <c r="J1399" t="s">
        <v>1498</v>
      </c>
      <c r="K1399" t="s">
        <v>1499</v>
      </c>
      <c r="L1399">
        <v>1368</v>
      </c>
      <c r="N1399">
        <v>1011</v>
      </c>
      <c r="O1399" t="s">
        <v>1096</v>
      </c>
      <c r="P1399" t="s">
        <v>1096</v>
      </c>
      <c r="Q1399">
        <v>1</v>
      </c>
      <c r="W1399">
        <v>0</v>
      </c>
      <c r="X1399">
        <v>917635847</v>
      </c>
      <c r="Y1399">
        <v>5.8</v>
      </c>
      <c r="AA1399">
        <v>0</v>
      </c>
      <c r="AB1399">
        <v>713.71</v>
      </c>
      <c r="AC1399">
        <v>13.5</v>
      </c>
      <c r="AD1399">
        <v>0</v>
      </c>
      <c r="AE1399">
        <v>0</v>
      </c>
      <c r="AF1399">
        <v>100.1</v>
      </c>
      <c r="AG1399">
        <v>13.5</v>
      </c>
      <c r="AH1399">
        <v>0</v>
      </c>
      <c r="AI1399">
        <v>1</v>
      </c>
      <c r="AJ1399">
        <v>7.13</v>
      </c>
      <c r="AK1399">
        <v>1</v>
      </c>
      <c r="AL1399">
        <v>1</v>
      </c>
      <c r="AN1399">
        <v>0</v>
      </c>
      <c r="AO1399">
        <v>1</v>
      </c>
      <c r="AP1399">
        <v>1</v>
      </c>
      <c r="AQ1399">
        <v>0</v>
      </c>
      <c r="AR1399">
        <v>0</v>
      </c>
      <c r="AS1399" t="s">
        <v>6</v>
      </c>
      <c r="AT1399">
        <v>4.6399999999999997</v>
      </c>
      <c r="AU1399" t="s">
        <v>96</v>
      </c>
      <c r="AV1399">
        <v>0</v>
      </c>
      <c r="AW1399">
        <v>2</v>
      </c>
      <c r="AX1399">
        <v>16691169</v>
      </c>
      <c r="AY1399">
        <v>1</v>
      </c>
      <c r="AZ1399">
        <v>0</v>
      </c>
      <c r="BA1399">
        <v>1375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CX1399">
        <f>Y1399*Source!I627</f>
        <v>5.7999999999999996E-2</v>
      </c>
      <c r="CY1399">
        <f>AB1399</f>
        <v>713.71</v>
      </c>
      <c r="CZ1399">
        <f>AF1399</f>
        <v>100.1</v>
      </c>
      <c r="DA1399">
        <f>AJ1399</f>
        <v>7.13</v>
      </c>
      <c r="DB1399">
        <v>0</v>
      </c>
    </row>
    <row r="1400" spans="1:106" x14ac:dyDescent="0.2">
      <c r="A1400">
        <f>ROW(Source!A627)</f>
        <v>627</v>
      </c>
      <c r="B1400">
        <v>16688586</v>
      </c>
      <c r="C1400">
        <v>16691141</v>
      </c>
      <c r="D1400">
        <v>15166105</v>
      </c>
      <c r="E1400">
        <v>1</v>
      </c>
      <c r="F1400">
        <v>1</v>
      </c>
      <c r="G1400">
        <v>1</v>
      </c>
      <c r="H1400">
        <v>3</v>
      </c>
      <c r="I1400" t="s">
        <v>1500</v>
      </c>
      <c r="J1400" t="s">
        <v>1501</v>
      </c>
      <c r="K1400" t="s">
        <v>1502</v>
      </c>
      <c r="L1400">
        <v>1346</v>
      </c>
      <c r="N1400">
        <v>1009</v>
      </c>
      <c r="O1400" t="s">
        <v>90</v>
      </c>
      <c r="P1400" t="s">
        <v>90</v>
      </c>
      <c r="Q1400">
        <v>1</v>
      </c>
      <c r="W1400">
        <v>0</v>
      </c>
      <c r="X1400">
        <v>-1168800073</v>
      </c>
      <c r="Y1400">
        <v>0.2</v>
      </c>
      <c r="AA1400">
        <v>84.13</v>
      </c>
      <c r="AB1400">
        <v>0</v>
      </c>
      <c r="AC1400">
        <v>0</v>
      </c>
      <c r="AD1400">
        <v>0</v>
      </c>
      <c r="AE1400">
        <v>11.8</v>
      </c>
      <c r="AF1400">
        <v>0</v>
      </c>
      <c r="AG1400">
        <v>0</v>
      </c>
      <c r="AH1400">
        <v>0</v>
      </c>
      <c r="AI1400">
        <v>7.13</v>
      </c>
      <c r="AJ1400">
        <v>1</v>
      </c>
      <c r="AK1400">
        <v>1</v>
      </c>
      <c r="AL1400">
        <v>1</v>
      </c>
      <c r="AN1400">
        <v>0</v>
      </c>
      <c r="AO1400">
        <v>1</v>
      </c>
      <c r="AP1400">
        <v>0</v>
      </c>
      <c r="AQ1400">
        <v>0</v>
      </c>
      <c r="AR1400">
        <v>0</v>
      </c>
      <c r="AS1400" t="s">
        <v>6</v>
      </c>
      <c r="AT1400">
        <v>0.2</v>
      </c>
      <c r="AU1400" t="s">
        <v>6</v>
      </c>
      <c r="AV1400">
        <v>0</v>
      </c>
      <c r="AW1400">
        <v>2</v>
      </c>
      <c r="AX1400">
        <v>16691170</v>
      </c>
      <c r="AY1400">
        <v>1</v>
      </c>
      <c r="AZ1400">
        <v>0</v>
      </c>
      <c r="BA1400">
        <v>1376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CX1400">
        <f>Y1400*Source!I627</f>
        <v>2E-3</v>
      </c>
      <c r="CY1400">
        <f t="shared" ref="CY1400:CY1408" si="156">AA1400</f>
        <v>84.13</v>
      </c>
      <c r="CZ1400">
        <f t="shared" ref="CZ1400:CZ1408" si="157">AE1400</f>
        <v>11.8</v>
      </c>
      <c r="DA1400">
        <f t="shared" ref="DA1400:DA1408" si="158">AI1400</f>
        <v>7.13</v>
      </c>
      <c r="DB1400">
        <v>0</v>
      </c>
    </row>
    <row r="1401" spans="1:106" x14ac:dyDescent="0.2">
      <c r="A1401">
        <f>ROW(Source!A627)</f>
        <v>627</v>
      </c>
      <c r="B1401">
        <v>16688586</v>
      </c>
      <c r="C1401">
        <v>16691141</v>
      </c>
      <c r="D1401">
        <v>15167286</v>
      </c>
      <c r="E1401">
        <v>1</v>
      </c>
      <c r="F1401">
        <v>1</v>
      </c>
      <c r="G1401">
        <v>1</v>
      </c>
      <c r="H1401">
        <v>3</v>
      </c>
      <c r="I1401" t="s">
        <v>1184</v>
      </c>
      <c r="J1401" t="s">
        <v>1185</v>
      </c>
      <c r="K1401" t="s">
        <v>1186</v>
      </c>
      <c r="L1401">
        <v>1339</v>
      </c>
      <c r="N1401">
        <v>1007</v>
      </c>
      <c r="O1401" t="s">
        <v>199</v>
      </c>
      <c r="P1401" t="s">
        <v>199</v>
      </c>
      <c r="Q1401">
        <v>1</v>
      </c>
      <c r="W1401">
        <v>0</v>
      </c>
      <c r="X1401">
        <v>-1660354250</v>
      </c>
      <c r="Y1401">
        <v>1.21</v>
      </c>
      <c r="AA1401">
        <v>17.399999999999999</v>
      </c>
      <c r="AB1401">
        <v>0</v>
      </c>
      <c r="AC1401">
        <v>0</v>
      </c>
      <c r="AD1401">
        <v>0</v>
      </c>
      <c r="AE1401">
        <v>2.44</v>
      </c>
      <c r="AF1401">
        <v>0</v>
      </c>
      <c r="AG1401">
        <v>0</v>
      </c>
      <c r="AH1401">
        <v>0</v>
      </c>
      <c r="AI1401">
        <v>7.13</v>
      </c>
      <c r="AJ1401">
        <v>1</v>
      </c>
      <c r="AK1401">
        <v>1</v>
      </c>
      <c r="AL1401">
        <v>1</v>
      </c>
      <c r="AN1401">
        <v>0</v>
      </c>
      <c r="AO1401">
        <v>1</v>
      </c>
      <c r="AP1401">
        <v>0</v>
      </c>
      <c r="AQ1401">
        <v>0</v>
      </c>
      <c r="AR1401">
        <v>0</v>
      </c>
      <c r="AS1401" t="s">
        <v>6</v>
      </c>
      <c r="AT1401">
        <v>1.21</v>
      </c>
      <c r="AU1401" t="s">
        <v>6</v>
      </c>
      <c r="AV1401">
        <v>0</v>
      </c>
      <c r="AW1401">
        <v>2</v>
      </c>
      <c r="AX1401">
        <v>16691171</v>
      </c>
      <c r="AY1401">
        <v>1</v>
      </c>
      <c r="AZ1401">
        <v>0</v>
      </c>
      <c r="BA1401">
        <v>1377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CX1401">
        <f>Y1401*Source!I627</f>
        <v>1.21E-2</v>
      </c>
      <c r="CY1401">
        <f t="shared" si="156"/>
        <v>17.399999999999999</v>
      </c>
      <c r="CZ1401">
        <f t="shared" si="157"/>
        <v>2.44</v>
      </c>
      <c r="DA1401">
        <f t="shared" si="158"/>
        <v>7.13</v>
      </c>
      <c r="DB1401">
        <v>0</v>
      </c>
    </row>
    <row r="1402" spans="1:106" x14ac:dyDescent="0.2">
      <c r="A1402">
        <f>ROW(Source!A627)</f>
        <v>627</v>
      </c>
      <c r="B1402">
        <v>16688586</v>
      </c>
      <c r="C1402">
        <v>16691141</v>
      </c>
      <c r="D1402">
        <v>15167787</v>
      </c>
      <c r="E1402">
        <v>1</v>
      </c>
      <c r="F1402">
        <v>1</v>
      </c>
      <c r="G1402">
        <v>1</v>
      </c>
      <c r="H1402">
        <v>3</v>
      </c>
      <c r="I1402" t="s">
        <v>1503</v>
      </c>
      <c r="J1402" t="s">
        <v>1504</v>
      </c>
      <c r="K1402" t="s">
        <v>1505</v>
      </c>
      <c r="L1402">
        <v>1356</v>
      </c>
      <c r="N1402">
        <v>1010</v>
      </c>
      <c r="O1402" t="s">
        <v>215</v>
      </c>
      <c r="P1402" t="s">
        <v>215</v>
      </c>
      <c r="Q1402">
        <v>1000</v>
      </c>
      <c r="W1402">
        <v>0</v>
      </c>
      <c r="X1402">
        <v>72387144</v>
      </c>
      <c r="Y1402">
        <v>0.06</v>
      </c>
      <c r="AA1402">
        <v>1809.59</v>
      </c>
      <c r="AB1402">
        <v>0</v>
      </c>
      <c r="AC1402">
        <v>0</v>
      </c>
      <c r="AD1402">
        <v>0</v>
      </c>
      <c r="AE1402">
        <v>253.8</v>
      </c>
      <c r="AF1402">
        <v>0</v>
      </c>
      <c r="AG1402">
        <v>0</v>
      </c>
      <c r="AH1402">
        <v>0</v>
      </c>
      <c r="AI1402">
        <v>7.13</v>
      </c>
      <c r="AJ1402">
        <v>1</v>
      </c>
      <c r="AK1402">
        <v>1</v>
      </c>
      <c r="AL1402">
        <v>1</v>
      </c>
      <c r="AN1402">
        <v>0</v>
      </c>
      <c r="AO1402">
        <v>1</v>
      </c>
      <c r="AP1402">
        <v>0</v>
      </c>
      <c r="AQ1402">
        <v>0</v>
      </c>
      <c r="AR1402">
        <v>0</v>
      </c>
      <c r="AS1402" t="s">
        <v>6</v>
      </c>
      <c r="AT1402">
        <v>0.06</v>
      </c>
      <c r="AU1402" t="s">
        <v>6</v>
      </c>
      <c r="AV1402">
        <v>0</v>
      </c>
      <c r="AW1402">
        <v>2</v>
      </c>
      <c r="AX1402">
        <v>16691172</v>
      </c>
      <c r="AY1402">
        <v>1</v>
      </c>
      <c r="AZ1402">
        <v>0</v>
      </c>
      <c r="BA1402">
        <v>1378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CX1402">
        <f>Y1402*Source!I627</f>
        <v>5.9999999999999995E-4</v>
      </c>
      <c r="CY1402">
        <f t="shared" si="156"/>
        <v>1809.59</v>
      </c>
      <c r="CZ1402">
        <f t="shared" si="157"/>
        <v>253.8</v>
      </c>
      <c r="DA1402">
        <f t="shared" si="158"/>
        <v>7.13</v>
      </c>
      <c r="DB1402">
        <v>0</v>
      </c>
    </row>
    <row r="1403" spans="1:106" x14ac:dyDescent="0.2">
      <c r="A1403">
        <f>ROW(Source!A627)</f>
        <v>627</v>
      </c>
      <c r="B1403">
        <v>16688586</v>
      </c>
      <c r="C1403">
        <v>16691141</v>
      </c>
      <c r="D1403">
        <v>15170090</v>
      </c>
      <c r="E1403">
        <v>1</v>
      </c>
      <c r="F1403">
        <v>1</v>
      </c>
      <c r="G1403">
        <v>1</v>
      </c>
      <c r="H1403">
        <v>3</v>
      </c>
      <c r="I1403" t="s">
        <v>1506</v>
      </c>
      <c r="J1403" t="s">
        <v>1507</v>
      </c>
      <c r="K1403" t="s">
        <v>1508</v>
      </c>
      <c r="L1403">
        <v>1348</v>
      </c>
      <c r="N1403">
        <v>1009</v>
      </c>
      <c r="O1403" t="s">
        <v>86</v>
      </c>
      <c r="P1403" t="s">
        <v>86</v>
      </c>
      <c r="Q1403">
        <v>1000</v>
      </c>
      <c r="W1403">
        <v>0</v>
      </c>
      <c r="X1403">
        <v>-735561281</v>
      </c>
      <c r="Y1403">
        <v>5.1000000000000004E-4</v>
      </c>
      <c r="AA1403">
        <v>160838.54</v>
      </c>
      <c r="AB1403">
        <v>0</v>
      </c>
      <c r="AC1403">
        <v>0</v>
      </c>
      <c r="AD1403">
        <v>0</v>
      </c>
      <c r="AE1403">
        <v>22558</v>
      </c>
      <c r="AF1403">
        <v>0</v>
      </c>
      <c r="AG1403">
        <v>0</v>
      </c>
      <c r="AH1403">
        <v>0</v>
      </c>
      <c r="AI1403">
        <v>7.13</v>
      </c>
      <c r="AJ1403">
        <v>1</v>
      </c>
      <c r="AK1403">
        <v>1</v>
      </c>
      <c r="AL1403">
        <v>1</v>
      </c>
      <c r="AN1403">
        <v>0</v>
      </c>
      <c r="AO1403">
        <v>1</v>
      </c>
      <c r="AP1403">
        <v>0</v>
      </c>
      <c r="AQ1403">
        <v>0</v>
      </c>
      <c r="AR1403">
        <v>0</v>
      </c>
      <c r="AS1403" t="s">
        <v>6</v>
      </c>
      <c r="AT1403">
        <v>5.1000000000000004E-4</v>
      </c>
      <c r="AU1403" t="s">
        <v>6</v>
      </c>
      <c r="AV1403">
        <v>0</v>
      </c>
      <c r="AW1403">
        <v>2</v>
      </c>
      <c r="AX1403">
        <v>16691173</v>
      </c>
      <c r="AY1403">
        <v>1</v>
      </c>
      <c r="AZ1403">
        <v>0</v>
      </c>
      <c r="BA1403">
        <v>1379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CX1403">
        <f>Y1403*Source!I627</f>
        <v>5.1000000000000003E-6</v>
      </c>
      <c r="CY1403">
        <f t="shared" si="156"/>
        <v>160838.54</v>
      </c>
      <c r="CZ1403">
        <f t="shared" si="157"/>
        <v>22558</v>
      </c>
      <c r="DA1403">
        <f t="shared" si="158"/>
        <v>7.13</v>
      </c>
      <c r="DB1403">
        <v>0</v>
      </c>
    </row>
    <row r="1404" spans="1:106" x14ac:dyDescent="0.2">
      <c r="A1404">
        <f>ROW(Source!A627)</f>
        <v>627</v>
      </c>
      <c r="B1404">
        <v>16688586</v>
      </c>
      <c r="C1404">
        <v>16691141</v>
      </c>
      <c r="D1404">
        <v>15172018</v>
      </c>
      <c r="E1404">
        <v>1</v>
      </c>
      <c r="F1404">
        <v>1</v>
      </c>
      <c r="G1404">
        <v>1</v>
      </c>
      <c r="H1404">
        <v>3</v>
      </c>
      <c r="I1404" t="s">
        <v>1393</v>
      </c>
      <c r="J1404" t="s">
        <v>1394</v>
      </c>
      <c r="K1404" t="s">
        <v>1395</v>
      </c>
      <c r="L1404">
        <v>1346</v>
      </c>
      <c r="N1404">
        <v>1009</v>
      </c>
      <c r="O1404" t="s">
        <v>90</v>
      </c>
      <c r="P1404" t="s">
        <v>90</v>
      </c>
      <c r="Q1404">
        <v>1</v>
      </c>
      <c r="W1404">
        <v>0</v>
      </c>
      <c r="X1404">
        <v>450790165</v>
      </c>
      <c r="Y1404">
        <v>4.0000000000000001E-3</v>
      </c>
      <c r="AA1404">
        <v>15.33</v>
      </c>
      <c r="AB1404">
        <v>0</v>
      </c>
      <c r="AC1404">
        <v>0</v>
      </c>
      <c r="AD1404">
        <v>0</v>
      </c>
      <c r="AE1404">
        <v>2.15</v>
      </c>
      <c r="AF1404">
        <v>0</v>
      </c>
      <c r="AG1404">
        <v>0</v>
      </c>
      <c r="AH1404">
        <v>0</v>
      </c>
      <c r="AI1404">
        <v>7.13</v>
      </c>
      <c r="AJ1404">
        <v>1</v>
      </c>
      <c r="AK1404">
        <v>1</v>
      </c>
      <c r="AL1404">
        <v>1</v>
      </c>
      <c r="AN1404">
        <v>0</v>
      </c>
      <c r="AO1404">
        <v>1</v>
      </c>
      <c r="AP1404">
        <v>0</v>
      </c>
      <c r="AQ1404">
        <v>0</v>
      </c>
      <c r="AR1404">
        <v>0</v>
      </c>
      <c r="AS1404" t="s">
        <v>6</v>
      </c>
      <c r="AT1404">
        <v>4.0000000000000001E-3</v>
      </c>
      <c r="AU1404" t="s">
        <v>6</v>
      </c>
      <c r="AV1404">
        <v>0</v>
      </c>
      <c r="AW1404">
        <v>2</v>
      </c>
      <c r="AX1404">
        <v>16691174</v>
      </c>
      <c r="AY1404">
        <v>1</v>
      </c>
      <c r="AZ1404">
        <v>0</v>
      </c>
      <c r="BA1404">
        <v>1380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CX1404">
        <f>Y1404*Source!I627</f>
        <v>4.0000000000000003E-5</v>
      </c>
      <c r="CY1404">
        <f t="shared" si="156"/>
        <v>15.33</v>
      </c>
      <c r="CZ1404">
        <f t="shared" si="157"/>
        <v>2.15</v>
      </c>
      <c r="DA1404">
        <f t="shared" si="158"/>
        <v>7.13</v>
      </c>
      <c r="DB1404">
        <v>0</v>
      </c>
    </row>
    <row r="1405" spans="1:106" x14ac:dyDescent="0.2">
      <c r="A1405">
        <f>ROW(Source!A627)</f>
        <v>627</v>
      </c>
      <c r="B1405">
        <v>16688586</v>
      </c>
      <c r="C1405">
        <v>16691141</v>
      </c>
      <c r="D1405">
        <v>15202502</v>
      </c>
      <c r="E1405">
        <v>1</v>
      </c>
      <c r="F1405">
        <v>1</v>
      </c>
      <c r="G1405">
        <v>1</v>
      </c>
      <c r="H1405">
        <v>3</v>
      </c>
      <c r="I1405" t="s">
        <v>1509</v>
      </c>
      <c r="J1405" t="s">
        <v>1510</v>
      </c>
      <c r="K1405" t="s">
        <v>1511</v>
      </c>
      <c r="L1405">
        <v>1346</v>
      </c>
      <c r="N1405">
        <v>1009</v>
      </c>
      <c r="O1405" t="s">
        <v>90</v>
      </c>
      <c r="P1405" t="s">
        <v>90</v>
      </c>
      <c r="Q1405">
        <v>1</v>
      </c>
      <c r="W1405">
        <v>0</v>
      </c>
      <c r="X1405">
        <v>497371595</v>
      </c>
      <c r="Y1405">
        <v>0.17</v>
      </c>
      <c r="AA1405">
        <v>206.27</v>
      </c>
      <c r="AB1405">
        <v>0</v>
      </c>
      <c r="AC1405">
        <v>0</v>
      </c>
      <c r="AD1405">
        <v>0</v>
      </c>
      <c r="AE1405">
        <v>28.93</v>
      </c>
      <c r="AF1405">
        <v>0</v>
      </c>
      <c r="AG1405">
        <v>0</v>
      </c>
      <c r="AH1405">
        <v>0</v>
      </c>
      <c r="AI1405">
        <v>7.13</v>
      </c>
      <c r="AJ1405">
        <v>1</v>
      </c>
      <c r="AK1405">
        <v>1</v>
      </c>
      <c r="AL1405">
        <v>1</v>
      </c>
      <c r="AN1405">
        <v>0</v>
      </c>
      <c r="AO1405">
        <v>1</v>
      </c>
      <c r="AP1405">
        <v>0</v>
      </c>
      <c r="AQ1405">
        <v>0</v>
      </c>
      <c r="AR1405">
        <v>0</v>
      </c>
      <c r="AS1405" t="s">
        <v>6</v>
      </c>
      <c r="AT1405">
        <v>0.17</v>
      </c>
      <c r="AU1405" t="s">
        <v>6</v>
      </c>
      <c r="AV1405">
        <v>0</v>
      </c>
      <c r="AW1405">
        <v>2</v>
      </c>
      <c r="AX1405">
        <v>16691176</v>
      </c>
      <c r="AY1405">
        <v>1</v>
      </c>
      <c r="AZ1405">
        <v>0</v>
      </c>
      <c r="BA1405">
        <v>1382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CX1405">
        <f>Y1405*Source!I627</f>
        <v>1.7000000000000001E-3</v>
      </c>
      <c r="CY1405">
        <f t="shared" si="156"/>
        <v>206.27</v>
      </c>
      <c r="CZ1405">
        <f t="shared" si="157"/>
        <v>28.93</v>
      </c>
      <c r="DA1405">
        <f t="shared" si="158"/>
        <v>7.13</v>
      </c>
      <c r="DB1405">
        <v>0</v>
      </c>
    </row>
    <row r="1406" spans="1:106" x14ac:dyDescent="0.2">
      <c r="A1406">
        <f>ROW(Source!A627)</f>
        <v>627</v>
      </c>
      <c r="B1406">
        <v>16688586</v>
      </c>
      <c r="C1406">
        <v>16691141</v>
      </c>
      <c r="D1406">
        <v>15226742</v>
      </c>
      <c r="E1406">
        <v>1</v>
      </c>
      <c r="F1406">
        <v>1</v>
      </c>
      <c r="G1406">
        <v>1</v>
      </c>
      <c r="H1406">
        <v>3</v>
      </c>
      <c r="I1406" t="s">
        <v>910</v>
      </c>
      <c r="J1406" t="s">
        <v>912</v>
      </c>
      <c r="K1406" t="s">
        <v>911</v>
      </c>
      <c r="L1406">
        <v>1358</v>
      </c>
      <c r="N1406">
        <v>1010</v>
      </c>
      <c r="O1406" t="s">
        <v>538</v>
      </c>
      <c r="P1406" t="s">
        <v>538</v>
      </c>
      <c r="Q1406">
        <v>10</v>
      </c>
      <c r="W1406">
        <v>0</v>
      </c>
      <c r="X1406">
        <v>98785814</v>
      </c>
      <c r="Y1406">
        <v>20</v>
      </c>
      <c r="AA1406">
        <v>422.1</v>
      </c>
      <c r="AB1406">
        <v>0</v>
      </c>
      <c r="AC1406">
        <v>0</v>
      </c>
      <c r="AD1406">
        <v>0</v>
      </c>
      <c r="AE1406">
        <v>59.2</v>
      </c>
      <c r="AF1406">
        <v>0</v>
      </c>
      <c r="AG1406">
        <v>0</v>
      </c>
      <c r="AH1406">
        <v>0</v>
      </c>
      <c r="AI1406">
        <v>7.13</v>
      </c>
      <c r="AJ1406">
        <v>1</v>
      </c>
      <c r="AK1406">
        <v>1</v>
      </c>
      <c r="AL1406">
        <v>1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 t="s">
        <v>6</v>
      </c>
      <c r="AT1406">
        <v>20</v>
      </c>
      <c r="AU1406" t="s">
        <v>6</v>
      </c>
      <c r="AV1406">
        <v>0</v>
      </c>
      <c r="AW1406">
        <v>1</v>
      </c>
      <c r="AX1406">
        <v>-1</v>
      </c>
      <c r="AY1406">
        <v>0</v>
      </c>
      <c r="AZ1406">
        <v>0</v>
      </c>
      <c r="BA1406" t="s">
        <v>6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CX1406">
        <f>Y1406*Source!I627</f>
        <v>0.2</v>
      </c>
      <c r="CY1406">
        <f t="shared" si="156"/>
        <v>422.1</v>
      </c>
      <c r="CZ1406">
        <f t="shared" si="157"/>
        <v>59.2</v>
      </c>
      <c r="DA1406">
        <f t="shared" si="158"/>
        <v>7.13</v>
      </c>
      <c r="DB1406">
        <v>0</v>
      </c>
    </row>
    <row r="1407" spans="1:106" x14ac:dyDescent="0.2">
      <c r="A1407">
        <f>ROW(Source!A627)</f>
        <v>627</v>
      </c>
      <c r="B1407">
        <v>16688586</v>
      </c>
      <c r="C1407">
        <v>16691141</v>
      </c>
      <c r="D1407">
        <v>15233496</v>
      </c>
      <c r="E1407">
        <v>1</v>
      </c>
      <c r="F1407">
        <v>1</v>
      </c>
      <c r="G1407">
        <v>1</v>
      </c>
      <c r="H1407">
        <v>3</v>
      </c>
      <c r="I1407" t="s">
        <v>914</v>
      </c>
      <c r="J1407" t="s">
        <v>916</v>
      </c>
      <c r="K1407" t="s">
        <v>915</v>
      </c>
      <c r="L1407">
        <v>1301</v>
      </c>
      <c r="N1407">
        <v>1003</v>
      </c>
      <c r="O1407" t="s">
        <v>143</v>
      </c>
      <c r="P1407" t="s">
        <v>143</v>
      </c>
      <c r="Q1407">
        <v>1</v>
      </c>
      <c r="W1407">
        <v>0</v>
      </c>
      <c r="X1407">
        <v>-1541844808</v>
      </c>
      <c r="Y1407">
        <v>93.8</v>
      </c>
      <c r="AA1407">
        <v>159.57</v>
      </c>
      <c r="AB1407">
        <v>0</v>
      </c>
      <c r="AC1407">
        <v>0</v>
      </c>
      <c r="AD1407">
        <v>0</v>
      </c>
      <c r="AE1407">
        <v>22.38</v>
      </c>
      <c r="AF1407">
        <v>0</v>
      </c>
      <c r="AG1407">
        <v>0</v>
      </c>
      <c r="AH1407">
        <v>0</v>
      </c>
      <c r="AI1407">
        <v>7.13</v>
      </c>
      <c r="AJ1407">
        <v>1</v>
      </c>
      <c r="AK1407">
        <v>1</v>
      </c>
      <c r="AL1407">
        <v>1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 t="s">
        <v>6</v>
      </c>
      <c r="AT1407">
        <v>93.8</v>
      </c>
      <c r="AU1407" t="s">
        <v>6</v>
      </c>
      <c r="AV1407">
        <v>0</v>
      </c>
      <c r="AW1407">
        <v>1</v>
      </c>
      <c r="AX1407">
        <v>-1</v>
      </c>
      <c r="AY1407">
        <v>0</v>
      </c>
      <c r="AZ1407">
        <v>0</v>
      </c>
      <c r="BA1407" t="s">
        <v>6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CX1407">
        <f>Y1407*Source!I627</f>
        <v>0.93799999999999994</v>
      </c>
      <c r="CY1407">
        <f t="shared" si="156"/>
        <v>159.57</v>
      </c>
      <c r="CZ1407">
        <f t="shared" si="157"/>
        <v>22.38</v>
      </c>
      <c r="DA1407">
        <f t="shared" si="158"/>
        <v>7.13</v>
      </c>
      <c r="DB1407">
        <v>0</v>
      </c>
    </row>
    <row r="1408" spans="1:106" x14ac:dyDescent="0.2">
      <c r="A1408">
        <f>ROW(Source!A627)</f>
        <v>627</v>
      </c>
      <c r="B1408">
        <v>16688586</v>
      </c>
      <c r="C1408">
        <v>16691141</v>
      </c>
      <c r="D1408">
        <v>15162898</v>
      </c>
      <c r="E1408">
        <v>17</v>
      </c>
      <c r="F1408">
        <v>1</v>
      </c>
      <c r="G1408">
        <v>1</v>
      </c>
      <c r="H1408">
        <v>3</v>
      </c>
      <c r="I1408" t="s">
        <v>889</v>
      </c>
      <c r="J1408" t="s">
        <v>6</v>
      </c>
      <c r="K1408" t="s">
        <v>890</v>
      </c>
      <c r="L1408">
        <v>1301</v>
      </c>
      <c r="N1408">
        <v>1003</v>
      </c>
      <c r="O1408" t="s">
        <v>143</v>
      </c>
      <c r="P1408" t="s">
        <v>143</v>
      </c>
      <c r="Q1408">
        <v>1</v>
      </c>
      <c r="W1408">
        <v>0</v>
      </c>
      <c r="X1408">
        <v>1990328174</v>
      </c>
      <c r="Y1408">
        <v>93.8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7.13</v>
      </c>
      <c r="AJ1408">
        <v>1</v>
      </c>
      <c r="AK1408">
        <v>1</v>
      </c>
      <c r="AL1408">
        <v>1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 t="s">
        <v>6</v>
      </c>
      <c r="AT1408">
        <v>93.8</v>
      </c>
      <c r="AU1408" t="s">
        <v>6</v>
      </c>
      <c r="AV1408">
        <v>0</v>
      </c>
      <c r="AW1408">
        <v>2</v>
      </c>
      <c r="AX1408">
        <v>16691179</v>
      </c>
      <c r="AY1408">
        <v>1</v>
      </c>
      <c r="AZ1408">
        <v>0</v>
      </c>
      <c r="BA1408">
        <v>1385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CX1408">
        <f>Y1408*Source!I627</f>
        <v>0.93799999999999994</v>
      </c>
      <c r="CY1408">
        <f t="shared" si="156"/>
        <v>0</v>
      </c>
      <c r="CZ1408">
        <f t="shared" si="157"/>
        <v>0</v>
      </c>
      <c r="DA1408">
        <f t="shared" si="158"/>
        <v>7.13</v>
      </c>
      <c r="DB1408">
        <v>0</v>
      </c>
    </row>
    <row r="1409" spans="1:106" x14ac:dyDescent="0.2">
      <c r="A1409">
        <f>ROW(Source!A634)</f>
        <v>634</v>
      </c>
      <c r="B1409">
        <v>16688585</v>
      </c>
      <c r="C1409">
        <v>16691196</v>
      </c>
      <c r="D1409">
        <v>15430447</v>
      </c>
      <c r="E1409">
        <v>1</v>
      </c>
      <c r="F1409">
        <v>1</v>
      </c>
      <c r="G1409">
        <v>1</v>
      </c>
      <c r="H1409">
        <v>1</v>
      </c>
      <c r="I1409" t="s">
        <v>1411</v>
      </c>
      <c r="J1409" t="s">
        <v>6</v>
      </c>
      <c r="K1409" t="s">
        <v>1412</v>
      </c>
      <c r="L1409">
        <v>1191</v>
      </c>
      <c r="N1409">
        <v>1013</v>
      </c>
      <c r="O1409" t="s">
        <v>1090</v>
      </c>
      <c r="P1409" t="s">
        <v>1090</v>
      </c>
      <c r="Q1409">
        <v>1</v>
      </c>
      <c r="W1409">
        <v>0</v>
      </c>
      <c r="X1409">
        <v>145020957</v>
      </c>
      <c r="Y1409">
        <v>1.6904999999999999</v>
      </c>
      <c r="AA1409">
        <v>0</v>
      </c>
      <c r="AB1409">
        <v>0</v>
      </c>
      <c r="AC1409">
        <v>0</v>
      </c>
      <c r="AD1409">
        <v>9.07</v>
      </c>
      <c r="AE1409">
        <v>0</v>
      </c>
      <c r="AF1409">
        <v>0</v>
      </c>
      <c r="AG1409">
        <v>0</v>
      </c>
      <c r="AH1409">
        <v>9.07</v>
      </c>
      <c r="AI1409">
        <v>1</v>
      </c>
      <c r="AJ1409">
        <v>1</v>
      </c>
      <c r="AK1409">
        <v>1</v>
      </c>
      <c r="AL1409">
        <v>1</v>
      </c>
      <c r="AN1409">
        <v>0</v>
      </c>
      <c r="AO1409">
        <v>1</v>
      </c>
      <c r="AP1409">
        <v>1</v>
      </c>
      <c r="AQ1409">
        <v>0</v>
      </c>
      <c r="AR1409">
        <v>0</v>
      </c>
      <c r="AS1409" t="s">
        <v>6</v>
      </c>
      <c r="AT1409">
        <v>1.47</v>
      </c>
      <c r="AU1409" t="s">
        <v>97</v>
      </c>
      <c r="AV1409">
        <v>1</v>
      </c>
      <c r="AW1409">
        <v>2</v>
      </c>
      <c r="AX1409">
        <v>16691197</v>
      </c>
      <c r="AY1409">
        <v>1</v>
      </c>
      <c r="AZ1409">
        <v>0</v>
      </c>
      <c r="BA1409">
        <v>1387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CX1409">
        <f>Y1409*Source!I634</f>
        <v>16.904999999999998</v>
      </c>
      <c r="CY1409">
        <f>AD1409</f>
        <v>9.07</v>
      </c>
      <c r="CZ1409">
        <f>AH1409</f>
        <v>9.07</v>
      </c>
      <c r="DA1409">
        <f>AL1409</f>
        <v>1</v>
      </c>
      <c r="DB1409">
        <v>0</v>
      </c>
    </row>
    <row r="1410" spans="1:106" x14ac:dyDescent="0.2">
      <c r="A1410">
        <f>ROW(Source!A634)</f>
        <v>634</v>
      </c>
      <c r="B1410">
        <v>16688585</v>
      </c>
      <c r="C1410">
        <v>16691196</v>
      </c>
      <c r="D1410">
        <v>15430395</v>
      </c>
      <c r="E1410">
        <v>1</v>
      </c>
      <c r="F1410">
        <v>1</v>
      </c>
      <c r="G1410">
        <v>1</v>
      </c>
      <c r="H1410">
        <v>1</v>
      </c>
      <c r="I1410" t="s">
        <v>1091</v>
      </c>
      <c r="J1410" t="s">
        <v>6</v>
      </c>
      <c r="K1410" t="s">
        <v>1092</v>
      </c>
      <c r="L1410">
        <v>1191</v>
      </c>
      <c r="N1410">
        <v>1013</v>
      </c>
      <c r="O1410" t="s">
        <v>1090</v>
      </c>
      <c r="P1410" t="s">
        <v>1090</v>
      </c>
      <c r="Q1410">
        <v>1</v>
      </c>
      <c r="W1410">
        <v>0</v>
      </c>
      <c r="X1410">
        <v>-1417349443</v>
      </c>
      <c r="Y1410">
        <v>0.01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1</v>
      </c>
      <c r="AJ1410">
        <v>1</v>
      </c>
      <c r="AK1410">
        <v>1</v>
      </c>
      <c r="AL1410">
        <v>1</v>
      </c>
      <c r="AN1410">
        <v>0</v>
      </c>
      <c r="AO1410">
        <v>1</v>
      </c>
      <c r="AP1410">
        <v>0</v>
      </c>
      <c r="AQ1410">
        <v>0</v>
      </c>
      <c r="AR1410">
        <v>0</v>
      </c>
      <c r="AS1410" t="s">
        <v>6</v>
      </c>
      <c r="AT1410">
        <v>0.01</v>
      </c>
      <c r="AU1410" t="s">
        <v>6</v>
      </c>
      <c r="AV1410">
        <v>2</v>
      </c>
      <c r="AW1410">
        <v>2</v>
      </c>
      <c r="AX1410">
        <v>16691198</v>
      </c>
      <c r="AY1410">
        <v>1</v>
      </c>
      <c r="AZ1410">
        <v>2048</v>
      </c>
      <c r="BA1410">
        <v>1388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CX1410">
        <f>Y1410*Source!I634</f>
        <v>0.1</v>
      </c>
      <c r="CY1410">
        <f>AD1410</f>
        <v>0</v>
      </c>
      <c r="CZ1410">
        <f>AH1410</f>
        <v>0</v>
      </c>
      <c r="DA1410">
        <f>AL1410</f>
        <v>1</v>
      </c>
      <c r="DB1410">
        <v>0</v>
      </c>
    </row>
    <row r="1411" spans="1:106" x14ac:dyDescent="0.2">
      <c r="A1411">
        <f>ROW(Source!A634)</f>
        <v>634</v>
      </c>
      <c r="B1411">
        <v>16688585</v>
      </c>
      <c r="C1411">
        <v>16691196</v>
      </c>
      <c r="D1411">
        <v>15249073</v>
      </c>
      <c r="E1411">
        <v>1</v>
      </c>
      <c r="F1411">
        <v>1</v>
      </c>
      <c r="G1411">
        <v>1</v>
      </c>
      <c r="H1411">
        <v>2</v>
      </c>
      <c r="I1411" t="s">
        <v>1099</v>
      </c>
      <c r="J1411" t="s">
        <v>1100</v>
      </c>
      <c r="K1411" t="s">
        <v>1101</v>
      </c>
      <c r="L1411">
        <v>1368</v>
      </c>
      <c r="N1411">
        <v>1011</v>
      </c>
      <c r="O1411" t="s">
        <v>1096</v>
      </c>
      <c r="P1411" t="s">
        <v>1096</v>
      </c>
      <c r="Q1411">
        <v>1</v>
      </c>
      <c r="W1411">
        <v>0</v>
      </c>
      <c r="X1411">
        <v>1372534845</v>
      </c>
      <c r="Y1411">
        <v>1.2500000000000001E-2</v>
      </c>
      <c r="AA1411">
        <v>0</v>
      </c>
      <c r="AB1411">
        <v>65.709999999999994</v>
      </c>
      <c r="AC1411">
        <v>11.6</v>
      </c>
      <c r="AD1411">
        <v>0</v>
      </c>
      <c r="AE1411">
        <v>0</v>
      </c>
      <c r="AF1411">
        <v>65.709999999999994</v>
      </c>
      <c r="AG1411">
        <v>11.6</v>
      </c>
      <c r="AH1411">
        <v>0</v>
      </c>
      <c r="AI1411">
        <v>1</v>
      </c>
      <c r="AJ1411">
        <v>1</v>
      </c>
      <c r="AK1411">
        <v>1</v>
      </c>
      <c r="AL1411">
        <v>1</v>
      </c>
      <c r="AN1411">
        <v>0</v>
      </c>
      <c r="AO1411">
        <v>1</v>
      </c>
      <c r="AP1411">
        <v>1</v>
      </c>
      <c r="AQ1411">
        <v>0</v>
      </c>
      <c r="AR1411">
        <v>0</v>
      </c>
      <c r="AS1411" t="s">
        <v>6</v>
      </c>
      <c r="AT1411">
        <v>0.01</v>
      </c>
      <c r="AU1411" t="s">
        <v>96</v>
      </c>
      <c r="AV1411">
        <v>0</v>
      </c>
      <c r="AW1411">
        <v>2</v>
      </c>
      <c r="AX1411">
        <v>16691199</v>
      </c>
      <c r="AY1411">
        <v>1</v>
      </c>
      <c r="AZ1411">
        <v>0</v>
      </c>
      <c r="BA1411">
        <v>1389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CX1411">
        <f>Y1411*Source!I634</f>
        <v>0.125</v>
      </c>
      <c r="CY1411">
        <f>AB1411</f>
        <v>65.709999999999994</v>
      </c>
      <c r="CZ1411">
        <f>AF1411</f>
        <v>65.709999999999994</v>
      </c>
      <c r="DA1411">
        <f>AJ1411</f>
        <v>1</v>
      </c>
      <c r="DB1411">
        <v>0</v>
      </c>
    </row>
    <row r="1412" spans="1:106" x14ac:dyDescent="0.2">
      <c r="A1412">
        <f>ROW(Source!A634)</f>
        <v>634</v>
      </c>
      <c r="B1412">
        <v>16688585</v>
      </c>
      <c r="C1412">
        <v>16691196</v>
      </c>
      <c r="D1412">
        <v>15249377</v>
      </c>
      <c r="E1412">
        <v>1</v>
      </c>
      <c r="F1412">
        <v>1</v>
      </c>
      <c r="G1412">
        <v>1</v>
      </c>
      <c r="H1412">
        <v>2</v>
      </c>
      <c r="I1412" t="s">
        <v>1172</v>
      </c>
      <c r="J1412" t="s">
        <v>1173</v>
      </c>
      <c r="K1412" t="s">
        <v>1174</v>
      </c>
      <c r="L1412">
        <v>1368</v>
      </c>
      <c r="N1412">
        <v>1011</v>
      </c>
      <c r="O1412" t="s">
        <v>1096</v>
      </c>
      <c r="P1412" t="s">
        <v>1096</v>
      </c>
      <c r="Q1412">
        <v>1</v>
      </c>
      <c r="W1412">
        <v>0</v>
      </c>
      <c r="X1412">
        <v>-353815937</v>
      </c>
      <c r="Y1412">
        <v>0.4375</v>
      </c>
      <c r="AA1412">
        <v>0</v>
      </c>
      <c r="AB1412">
        <v>8.1</v>
      </c>
      <c r="AC1412">
        <v>0</v>
      </c>
      <c r="AD1412">
        <v>0</v>
      </c>
      <c r="AE1412">
        <v>0</v>
      </c>
      <c r="AF1412">
        <v>8.1</v>
      </c>
      <c r="AG1412">
        <v>0</v>
      </c>
      <c r="AH1412">
        <v>0</v>
      </c>
      <c r="AI1412">
        <v>1</v>
      </c>
      <c r="AJ1412">
        <v>1</v>
      </c>
      <c r="AK1412">
        <v>1</v>
      </c>
      <c r="AL1412">
        <v>1</v>
      </c>
      <c r="AN1412">
        <v>0</v>
      </c>
      <c r="AO1412">
        <v>1</v>
      </c>
      <c r="AP1412">
        <v>1</v>
      </c>
      <c r="AQ1412">
        <v>0</v>
      </c>
      <c r="AR1412">
        <v>0</v>
      </c>
      <c r="AS1412" t="s">
        <v>6</v>
      </c>
      <c r="AT1412">
        <v>0.35</v>
      </c>
      <c r="AU1412" t="s">
        <v>96</v>
      </c>
      <c r="AV1412">
        <v>0</v>
      </c>
      <c r="AW1412">
        <v>2</v>
      </c>
      <c r="AX1412">
        <v>16691200</v>
      </c>
      <c r="AY1412">
        <v>1</v>
      </c>
      <c r="AZ1412">
        <v>0</v>
      </c>
      <c r="BA1412">
        <v>1390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CX1412">
        <f>Y1412*Source!I634</f>
        <v>4.375</v>
      </c>
      <c r="CY1412">
        <f>AB1412</f>
        <v>8.1</v>
      </c>
      <c r="CZ1412">
        <f>AF1412</f>
        <v>8.1</v>
      </c>
      <c r="DA1412">
        <f>AJ1412</f>
        <v>1</v>
      </c>
      <c r="DB1412">
        <v>0</v>
      </c>
    </row>
    <row r="1413" spans="1:106" x14ac:dyDescent="0.2">
      <c r="A1413">
        <f>ROW(Source!A634)</f>
        <v>634</v>
      </c>
      <c r="B1413">
        <v>16688585</v>
      </c>
      <c r="C1413">
        <v>16691196</v>
      </c>
      <c r="D1413">
        <v>15165267</v>
      </c>
      <c r="E1413">
        <v>1</v>
      </c>
      <c r="F1413">
        <v>1</v>
      </c>
      <c r="G1413">
        <v>1</v>
      </c>
      <c r="H1413">
        <v>3</v>
      </c>
      <c r="I1413" t="s">
        <v>1413</v>
      </c>
      <c r="J1413" t="s">
        <v>1414</v>
      </c>
      <c r="K1413" t="s">
        <v>1415</v>
      </c>
      <c r="L1413">
        <v>1356</v>
      </c>
      <c r="N1413">
        <v>1010</v>
      </c>
      <c r="O1413" t="s">
        <v>215</v>
      </c>
      <c r="P1413" t="s">
        <v>215</v>
      </c>
      <c r="Q1413">
        <v>1000</v>
      </c>
      <c r="W1413">
        <v>0</v>
      </c>
      <c r="X1413">
        <v>-1705143825</v>
      </c>
      <c r="Y1413">
        <v>2E-3</v>
      </c>
      <c r="AA1413">
        <v>3450</v>
      </c>
      <c r="AB1413">
        <v>0</v>
      </c>
      <c r="AC1413">
        <v>0</v>
      </c>
      <c r="AD1413">
        <v>0</v>
      </c>
      <c r="AE1413">
        <v>3450</v>
      </c>
      <c r="AF1413">
        <v>0</v>
      </c>
      <c r="AG1413">
        <v>0</v>
      </c>
      <c r="AH1413">
        <v>0</v>
      </c>
      <c r="AI1413">
        <v>1</v>
      </c>
      <c r="AJ1413">
        <v>1</v>
      </c>
      <c r="AK1413">
        <v>1</v>
      </c>
      <c r="AL1413">
        <v>1</v>
      </c>
      <c r="AN1413">
        <v>0</v>
      </c>
      <c r="AO1413">
        <v>1</v>
      </c>
      <c r="AP1413">
        <v>0</v>
      </c>
      <c r="AQ1413">
        <v>0</v>
      </c>
      <c r="AR1413">
        <v>0</v>
      </c>
      <c r="AS1413" t="s">
        <v>6</v>
      </c>
      <c r="AT1413">
        <v>2E-3</v>
      </c>
      <c r="AU1413" t="s">
        <v>6</v>
      </c>
      <c r="AV1413">
        <v>0</v>
      </c>
      <c r="AW1413">
        <v>2</v>
      </c>
      <c r="AX1413">
        <v>16691201</v>
      </c>
      <c r="AY1413">
        <v>1</v>
      </c>
      <c r="AZ1413">
        <v>0</v>
      </c>
      <c r="BA1413">
        <v>1391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CX1413">
        <f>Y1413*Source!I634</f>
        <v>0.02</v>
      </c>
      <c r="CY1413">
        <f>AA1413</f>
        <v>3450</v>
      </c>
      <c r="CZ1413">
        <f>AE1413</f>
        <v>3450</v>
      </c>
      <c r="DA1413">
        <f>AI1413</f>
        <v>1</v>
      </c>
      <c r="DB1413">
        <v>0</v>
      </c>
    </row>
    <row r="1414" spans="1:106" x14ac:dyDescent="0.2">
      <c r="A1414">
        <f>ROW(Source!A634)</f>
        <v>634</v>
      </c>
      <c r="B1414">
        <v>16688585</v>
      </c>
      <c r="C1414">
        <v>16691196</v>
      </c>
      <c r="D1414">
        <v>15168763</v>
      </c>
      <c r="E1414">
        <v>1</v>
      </c>
      <c r="F1414">
        <v>1</v>
      </c>
      <c r="G1414">
        <v>1</v>
      </c>
      <c r="H1414">
        <v>3</v>
      </c>
      <c r="I1414" t="s">
        <v>1416</v>
      </c>
      <c r="J1414" t="s">
        <v>1417</v>
      </c>
      <c r="K1414" t="s">
        <v>1418</v>
      </c>
      <c r="L1414">
        <v>1348</v>
      </c>
      <c r="N1414">
        <v>1009</v>
      </c>
      <c r="O1414" t="s">
        <v>86</v>
      </c>
      <c r="P1414" t="s">
        <v>86</v>
      </c>
      <c r="Q1414">
        <v>1000</v>
      </c>
      <c r="W1414">
        <v>0</v>
      </c>
      <c r="X1414">
        <v>-1068056325</v>
      </c>
      <c r="Y1414">
        <v>1.3999999999999999E-4</v>
      </c>
      <c r="AA1414">
        <v>10362</v>
      </c>
      <c r="AB1414">
        <v>0</v>
      </c>
      <c r="AC1414">
        <v>0</v>
      </c>
      <c r="AD1414">
        <v>0</v>
      </c>
      <c r="AE1414">
        <v>10362</v>
      </c>
      <c r="AF1414">
        <v>0</v>
      </c>
      <c r="AG1414">
        <v>0</v>
      </c>
      <c r="AH1414">
        <v>0</v>
      </c>
      <c r="AI1414">
        <v>1</v>
      </c>
      <c r="AJ1414">
        <v>1</v>
      </c>
      <c r="AK1414">
        <v>1</v>
      </c>
      <c r="AL1414">
        <v>1</v>
      </c>
      <c r="AN1414">
        <v>0</v>
      </c>
      <c r="AO1414">
        <v>1</v>
      </c>
      <c r="AP1414">
        <v>0</v>
      </c>
      <c r="AQ1414">
        <v>0</v>
      </c>
      <c r="AR1414">
        <v>0</v>
      </c>
      <c r="AS1414" t="s">
        <v>6</v>
      </c>
      <c r="AT1414">
        <v>1.3999999999999999E-4</v>
      </c>
      <c r="AU1414" t="s">
        <v>6</v>
      </c>
      <c r="AV1414">
        <v>0</v>
      </c>
      <c r="AW1414">
        <v>2</v>
      </c>
      <c r="AX1414">
        <v>16691202</v>
      </c>
      <c r="AY1414">
        <v>1</v>
      </c>
      <c r="AZ1414">
        <v>0</v>
      </c>
      <c r="BA1414">
        <v>1392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CX1414">
        <f>Y1414*Source!I634</f>
        <v>1.3999999999999998E-3</v>
      </c>
      <c r="CY1414">
        <f>AA1414</f>
        <v>10362</v>
      </c>
      <c r="CZ1414">
        <f>AE1414</f>
        <v>10362</v>
      </c>
      <c r="DA1414">
        <f>AI1414</f>
        <v>1</v>
      </c>
      <c r="DB1414">
        <v>0</v>
      </c>
    </row>
    <row r="1415" spans="1:106" x14ac:dyDescent="0.2">
      <c r="A1415">
        <f>ROW(Source!A634)</f>
        <v>634</v>
      </c>
      <c r="B1415">
        <v>16688585</v>
      </c>
      <c r="C1415">
        <v>16691196</v>
      </c>
      <c r="D1415">
        <v>15169923</v>
      </c>
      <c r="E1415">
        <v>1</v>
      </c>
      <c r="F1415">
        <v>1</v>
      </c>
      <c r="G1415">
        <v>1</v>
      </c>
      <c r="H1415">
        <v>3</v>
      </c>
      <c r="I1415" t="s">
        <v>1419</v>
      </c>
      <c r="J1415" t="s">
        <v>1420</v>
      </c>
      <c r="K1415" t="s">
        <v>1421</v>
      </c>
      <c r="L1415">
        <v>1348</v>
      </c>
      <c r="N1415">
        <v>1009</v>
      </c>
      <c r="O1415" t="s">
        <v>86</v>
      </c>
      <c r="P1415" t="s">
        <v>86</v>
      </c>
      <c r="Q1415">
        <v>1000</v>
      </c>
      <c r="W1415">
        <v>0</v>
      </c>
      <c r="X1415">
        <v>56621460</v>
      </c>
      <c r="Y1415">
        <v>1.1000000000000001E-3</v>
      </c>
      <c r="AA1415">
        <v>15323</v>
      </c>
      <c r="AB1415">
        <v>0</v>
      </c>
      <c r="AC1415">
        <v>0</v>
      </c>
      <c r="AD1415">
        <v>0</v>
      </c>
      <c r="AE1415">
        <v>15323</v>
      </c>
      <c r="AF1415">
        <v>0</v>
      </c>
      <c r="AG1415">
        <v>0</v>
      </c>
      <c r="AH1415">
        <v>0</v>
      </c>
      <c r="AI1415">
        <v>1</v>
      </c>
      <c r="AJ1415">
        <v>1</v>
      </c>
      <c r="AK1415">
        <v>1</v>
      </c>
      <c r="AL1415">
        <v>1</v>
      </c>
      <c r="AN1415">
        <v>0</v>
      </c>
      <c r="AO1415">
        <v>1</v>
      </c>
      <c r="AP1415">
        <v>0</v>
      </c>
      <c r="AQ1415">
        <v>0</v>
      </c>
      <c r="AR1415">
        <v>0</v>
      </c>
      <c r="AS1415" t="s">
        <v>6</v>
      </c>
      <c r="AT1415">
        <v>1.1000000000000001E-3</v>
      </c>
      <c r="AU1415" t="s">
        <v>6</v>
      </c>
      <c r="AV1415">
        <v>0</v>
      </c>
      <c r="AW1415">
        <v>2</v>
      </c>
      <c r="AX1415">
        <v>16691203</v>
      </c>
      <c r="AY1415">
        <v>1</v>
      </c>
      <c r="AZ1415">
        <v>0</v>
      </c>
      <c r="BA1415">
        <v>1393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CX1415">
        <f>Y1415*Source!I634</f>
        <v>1.1000000000000001E-2</v>
      </c>
      <c r="CY1415">
        <f>AA1415</f>
        <v>15323</v>
      </c>
      <c r="CZ1415">
        <f>AE1415</f>
        <v>15323</v>
      </c>
      <c r="DA1415">
        <f>AI1415</f>
        <v>1</v>
      </c>
      <c r="DB1415">
        <v>0</v>
      </c>
    </row>
    <row r="1416" spans="1:106" x14ac:dyDescent="0.2">
      <c r="A1416">
        <f>ROW(Source!A634)</f>
        <v>634</v>
      </c>
      <c r="B1416">
        <v>16688585</v>
      </c>
      <c r="C1416">
        <v>16691196</v>
      </c>
      <c r="D1416">
        <v>15210564</v>
      </c>
      <c r="E1416">
        <v>1</v>
      </c>
      <c r="F1416">
        <v>1</v>
      </c>
      <c r="G1416">
        <v>1</v>
      </c>
      <c r="H1416">
        <v>3</v>
      </c>
      <c r="I1416" t="s">
        <v>919</v>
      </c>
      <c r="J1416" t="s">
        <v>921</v>
      </c>
      <c r="K1416" t="s">
        <v>920</v>
      </c>
      <c r="L1416">
        <v>1354</v>
      </c>
      <c r="N1416">
        <v>1010</v>
      </c>
      <c r="O1416" t="s">
        <v>268</v>
      </c>
      <c r="P1416" t="s">
        <v>268</v>
      </c>
      <c r="Q1416">
        <v>1</v>
      </c>
      <c r="W1416">
        <v>0</v>
      </c>
      <c r="X1416">
        <v>-1574082824</v>
      </c>
      <c r="Y1416">
        <v>0.8</v>
      </c>
      <c r="AA1416">
        <v>32.22</v>
      </c>
      <c r="AB1416">
        <v>0</v>
      </c>
      <c r="AC1416">
        <v>0</v>
      </c>
      <c r="AD1416">
        <v>0</v>
      </c>
      <c r="AE1416">
        <v>32.22</v>
      </c>
      <c r="AF1416">
        <v>0</v>
      </c>
      <c r="AG1416">
        <v>0</v>
      </c>
      <c r="AH1416">
        <v>0</v>
      </c>
      <c r="AI1416">
        <v>1</v>
      </c>
      <c r="AJ1416">
        <v>1</v>
      </c>
      <c r="AK1416">
        <v>1</v>
      </c>
      <c r="AL1416">
        <v>1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 t="s">
        <v>6</v>
      </c>
      <c r="AT1416">
        <v>0.8</v>
      </c>
      <c r="AU1416" t="s">
        <v>6</v>
      </c>
      <c r="AV1416">
        <v>0</v>
      </c>
      <c r="AW1416">
        <v>1</v>
      </c>
      <c r="AX1416">
        <v>-1</v>
      </c>
      <c r="AY1416">
        <v>0</v>
      </c>
      <c r="AZ1416">
        <v>0</v>
      </c>
      <c r="BA1416" t="s">
        <v>6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CX1416">
        <f>Y1416*Source!I634</f>
        <v>8</v>
      </c>
      <c r="CY1416">
        <f>AA1416</f>
        <v>32.22</v>
      </c>
      <c r="CZ1416">
        <f>AE1416</f>
        <v>32.22</v>
      </c>
      <c r="DA1416">
        <f>AI1416</f>
        <v>1</v>
      </c>
      <c r="DB1416">
        <v>0</v>
      </c>
    </row>
    <row r="1417" spans="1:106" x14ac:dyDescent="0.2">
      <c r="A1417">
        <f>ROW(Source!A634)</f>
        <v>634</v>
      </c>
      <c r="B1417">
        <v>16688585</v>
      </c>
      <c r="C1417">
        <v>16691196</v>
      </c>
      <c r="D1417">
        <v>15210572</v>
      </c>
      <c r="E1417">
        <v>1</v>
      </c>
      <c r="F1417">
        <v>1</v>
      </c>
      <c r="G1417">
        <v>1</v>
      </c>
      <c r="H1417">
        <v>3</v>
      </c>
      <c r="I1417" t="s">
        <v>923</v>
      </c>
      <c r="J1417" t="s">
        <v>925</v>
      </c>
      <c r="K1417" t="s">
        <v>924</v>
      </c>
      <c r="L1417">
        <v>1354</v>
      </c>
      <c r="N1417">
        <v>1010</v>
      </c>
      <c r="O1417" t="s">
        <v>268</v>
      </c>
      <c r="P1417" t="s">
        <v>268</v>
      </c>
      <c r="Q1417">
        <v>1</v>
      </c>
      <c r="W1417">
        <v>0</v>
      </c>
      <c r="X1417">
        <v>-1306881833</v>
      </c>
      <c r="Y1417">
        <v>0.2</v>
      </c>
      <c r="AA1417">
        <v>101.68</v>
      </c>
      <c r="AB1417">
        <v>0</v>
      </c>
      <c r="AC1417">
        <v>0</v>
      </c>
      <c r="AD1417">
        <v>0</v>
      </c>
      <c r="AE1417">
        <v>101.68</v>
      </c>
      <c r="AF1417">
        <v>0</v>
      </c>
      <c r="AG1417">
        <v>0</v>
      </c>
      <c r="AH1417">
        <v>0</v>
      </c>
      <c r="AI1417">
        <v>1</v>
      </c>
      <c r="AJ1417">
        <v>1</v>
      </c>
      <c r="AK1417">
        <v>1</v>
      </c>
      <c r="AL1417">
        <v>1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 t="s">
        <v>6</v>
      </c>
      <c r="AT1417">
        <v>0.2</v>
      </c>
      <c r="AU1417" t="s">
        <v>6</v>
      </c>
      <c r="AV1417">
        <v>0</v>
      </c>
      <c r="AW1417">
        <v>1</v>
      </c>
      <c r="AX1417">
        <v>-1</v>
      </c>
      <c r="AY1417">
        <v>0</v>
      </c>
      <c r="AZ1417">
        <v>0</v>
      </c>
      <c r="BA1417" t="s">
        <v>6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CX1417">
        <f>Y1417*Source!I634</f>
        <v>2</v>
      </c>
      <c r="CY1417">
        <f>AA1417</f>
        <v>101.68</v>
      </c>
      <c r="CZ1417">
        <f>AE1417</f>
        <v>101.68</v>
      </c>
      <c r="DA1417">
        <f>AI1417</f>
        <v>1</v>
      </c>
      <c r="DB1417">
        <v>0</v>
      </c>
    </row>
    <row r="1418" spans="1:106" x14ac:dyDescent="0.2">
      <c r="A1418">
        <f>ROW(Source!A635)</f>
        <v>635</v>
      </c>
      <c r="B1418">
        <v>16688586</v>
      </c>
      <c r="C1418">
        <v>16691196</v>
      </c>
      <c r="D1418">
        <v>15430447</v>
      </c>
      <c r="E1418">
        <v>1</v>
      </c>
      <c r="F1418">
        <v>1</v>
      </c>
      <c r="G1418">
        <v>1</v>
      </c>
      <c r="H1418">
        <v>1</v>
      </c>
      <c r="I1418" t="s">
        <v>1411</v>
      </c>
      <c r="J1418" t="s">
        <v>6</v>
      </c>
      <c r="K1418" t="s">
        <v>1412</v>
      </c>
      <c r="L1418">
        <v>1191</v>
      </c>
      <c r="N1418">
        <v>1013</v>
      </c>
      <c r="O1418" t="s">
        <v>1090</v>
      </c>
      <c r="P1418" t="s">
        <v>1090</v>
      </c>
      <c r="Q1418">
        <v>1</v>
      </c>
      <c r="W1418">
        <v>0</v>
      </c>
      <c r="X1418">
        <v>145020957</v>
      </c>
      <c r="Y1418">
        <v>1.6904999999999999</v>
      </c>
      <c r="AA1418">
        <v>0</v>
      </c>
      <c r="AB1418">
        <v>0</v>
      </c>
      <c r="AC1418">
        <v>0</v>
      </c>
      <c r="AD1418">
        <v>64.67</v>
      </c>
      <c r="AE1418">
        <v>0</v>
      </c>
      <c r="AF1418">
        <v>0</v>
      </c>
      <c r="AG1418">
        <v>0</v>
      </c>
      <c r="AH1418">
        <v>9.07</v>
      </c>
      <c r="AI1418">
        <v>1</v>
      </c>
      <c r="AJ1418">
        <v>1</v>
      </c>
      <c r="AK1418">
        <v>1</v>
      </c>
      <c r="AL1418">
        <v>7.13</v>
      </c>
      <c r="AN1418">
        <v>0</v>
      </c>
      <c r="AO1418">
        <v>1</v>
      </c>
      <c r="AP1418">
        <v>1</v>
      </c>
      <c r="AQ1418">
        <v>0</v>
      </c>
      <c r="AR1418">
        <v>0</v>
      </c>
      <c r="AS1418" t="s">
        <v>6</v>
      </c>
      <c r="AT1418">
        <v>1.47</v>
      </c>
      <c r="AU1418" t="s">
        <v>97</v>
      </c>
      <c r="AV1418">
        <v>1</v>
      </c>
      <c r="AW1418">
        <v>2</v>
      </c>
      <c r="AX1418">
        <v>16691197</v>
      </c>
      <c r="AY1418">
        <v>1</v>
      </c>
      <c r="AZ1418">
        <v>0</v>
      </c>
      <c r="BA1418">
        <v>1396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CX1418">
        <f>Y1418*Source!I635</f>
        <v>16.904999999999998</v>
      </c>
      <c r="CY1418">
        <f>AD1418</f>
        <v>64.67</v>
      </c>
      <c r="CZ1418">
        <f>AH1418</f>
        <v>9.07</v>
      </c>
      <c r="DA1418">
        <f>AL1418</f>
        <v>7.13</v>
      </c>
      <c r="DB1418">
        <v>0</v>
      </c>
    </row>
    <row r="1419" spans="1:106" x14ac:dyDescent="0.2">
      <c r="A1419">
        <f>ROW(Source!A635)</f>
        <v>635</v>
      </c>
      <c r="B1419">
        <v>16688586</v>
      </c>
      <c r="C1419">
        <v>16691196</v>
      </c>
      <c r="D1419">
        <v>15430395</v>
      </c>
      <c r="E1419">
        <v>1</v>
      </c>
      <c r="F1419">
        <v>1</v>
      </c>
      <c r="G1419">
        <v>1</v>
      </c>
      <c r="H1419">
        <v>1</v>
      </c>
      <c r="I1419" t="s">
        <v>1091</v>
      </c>
      <c r="J1419" t="s">
        <v>6</v>
      </c>
      <c r="K1419" t="s">
        <v>1092</v>
      </c>
      <c r="L1419">
        <v>1191</v>
      </c>
      <c r="N1419">
        <v>1013</v>
      </c>
      <c r="O1419" t="s">
        <v>1090</v>
      </c>
      <c r="P1419" t="s">
        <v>1090</v>
      </c>
      <c r="Q1419">
        <v>1</v>
      </c>
      <c r="W1419">
        <v>0</v>
      </c>
      <c r="X1419">
        <v>-1417349443</v>
      </c>
      <c r="Y1419">
        <v>0.01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1</v>
      </c>
      <c r="AJ1419">
        <v>1</v>
      </c>
      <c r="AK1419">
        <v>7.13</v>
      </c>
      <c r="AL1419">
        <v>1</v>
      </c>
      <c r="AN1419">
        <v>0</v>
      </c>
      <c r="AO1419">
        <v>1</v>
      </c>
      <c r="AP1419">
        <v>0</v>
      </c>
      <c r="AQ1419">
        <v>0</v>
      </c>
      <c r="AR1419">
        <v>0</v>
      </c>
      <c r="AS1419" t="s">
        <v>6</v>
      </c>
      <c r="AT1419">
        <v>0.01</v>
      </c>
      <c r="AU1419" t="s">
        <v>6</v>
      </c>
      <c r="AV1419">
        <v>2</v>
      </c>
      <c r="AW1419">
        <v>2</v>
      </c>
      <c r="AX1419">
        <v>16691198</v>
      </c>
      <c r="AY1419">
        <v>1</v>
      </c>
      <c r="AZ1419">
        <v>2048</v>
      </c>
      <c r="BA1419">
        <v>1397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CX1419">
        <f>Y1419*Source!I635</f>
        <v>0.1</v>
      </c>
      <c r="CY1419">
        <f>AD1419</f>
        <v>0</v>
      </c>
      <c r="CZ1419">
        <f>AH1419</f>
        <v>0</v>
      </c>
      <c r="DA1419">
        <f>AL1419</f>
        <v>1</v>
      </c>
      <c r="DB1419">
        <v>0</v>
      </c>
    </row>
    <row r="1420" spans="1:106" x14ac:dyDescent="0.2">
      <c r="A1420">
        <f>ROW(Source!A635)</f>
        <v>635</v>
      </c>
      <c r="B1420">
        <v>16688586</v>
      </c>
      <c r="C1420">
        <v>16691196</v>
      </c>
      <c r="D1420">
        <v>15249073</v>
      </c>
      <c r="E1420">
        <v>1</v>
      </c>
      <c r="F1420">
        <v>1</v>
      </c>
      <c r="G1420">
        <v>1</v>
      </c>
      <c r="H1420">
        <v>2</v>
      </c>
      <c r="I1420" t="s">
        <v>1099</v>
      </c>
      <c r="J1420" t="s">
        <v>1100</v>
      </c>
      <c r="K1420" t="s">
        <v>1101</v>
      </c>
      <c r="L1420">
        <v>1368</v>
      </c>
      <c r="N1420">
        <v>1011</v>
      </c>
      <c r="O1420" t="s">
        <v>1096</v>
      </c>
      <c r="P1420" t="s">
        <v>1096</v>
      </c>
      <c r="Q1420">
        <v>1</v>
      </c>
      <c r="W1420">
        <v>0</v>
      </c>
      <c r="X1420">
        <v>1372534845</v>
      </c>
      <c r="Y1420">
        <v>1.2500000000000001E-2</v>
      </c>
      <c r="AA1420">
        <v>0</v>
      </c>
      <c r="AB1420">
        <v>468.51</v>
      </c>
      <c r="AC1420">
        <v>11.6</v>
      </c>
      <c r="AD1420">
        <v>0</v>
      </c>
      <c r="AE1420">
        <v>0</v>
      </c>
      <c r="AF1420">
        <v>65.709999999999994</v>
      </c>
      <c r="AG1420">
        <v>11.6</v>
      </c>
      <c r="AH1420">
        <v>0</v>
      </c>
      <c r="AI1420">
        <v>1</v>
      </c>
      <c r="AJ1420">
        <v>7.13</v>
      </c>
      <c r="AK1420">
        <v>1</v>
      </c>
      <c r="AL1420">
        <v>1</v>
      </c>
      <c r="AN1420">
        <v>0</v>
      </c>
      <c r="AO1420">
        <v>1</v>
      </c>
      <c r="AP1420">
        <v>1</v>
      </c>
      <c r="AQ1420">
        <v>0</v>
      </c>
      <c r="AR1420">
        <v>0</v>
      </c>
      <c r="AS1420" t="s">
        <v>6</v>
      </c>
      <c r="AT1420">
        <v>0.01</v>
      </c>
      <c r="AU1420" t="s">
        <v>96</v>
      </c>
      <c r="AV1420">
        <v>0</v>
      </c>
      <c r="AW1420">
        <v>2</v>
      </c>
      <c r="AX1420">
        <v>16691199</v>
      </c>
      <c r="AY1420">
        <v>1</v>
      </c>
      <c r="AZ1420">
        <v>0</v>
      </c>
      <c r="BA1420">
        <v>1398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CX1420">
        <f>Y1420*Source!I635</f>
        <v>0.125</v>
      </c>
      <c r="CY1420">
        <f>AB1420</f>
        <v>468.51</v>
      </c>
      <c r="CZ1420">
        <f>AF1420</f>
        <v>65.709999999999994</v>
      </c>
      <c r="DA1420">
        <f>AJ1420</f>
        <v>7.13</v>
      </c>
      <c r="DB1420">
        <v>0</v>
      </c>
    </row>
    <row r="1421" spans="1:106" x14ac:dyDescent="0.2">
      <c r="A1421">
        <f>ROW(Source!A635)</f>
        <v>635</v>
      </c>
      <c r="B1421">
        <v>16688586</v>
      </c>
      <c r="C1421">
        <v>16691196</v>
      </c>
      <c r="D1421">
        <v>15249377</v>
      </c>
      <c r="E1421">
        <v>1</v>
      </c>
      <c r="F1421">
        <v>1</v>
      </c>
      <c r="G1421">
        <v>1</v>
      </c>
      <c r="H1421">
        <v>2</v>
      </c>
      <c r="I1421" t="s">
        <v>1172</v>
      </c>
      <c r="J1421" t="s">
        <v>1173</v>
      </c>
      <c r="K1421" t="s">
        <v>1174</v>
      </c>
      <c r="L1421">
        <v>1368</v>
      </c>
      <c r="N1421">
        <v>1011</v>
      </c>
      <c r="O1421" t="s">
        <v>1096</v>
      </c>
      <c r="P1421" t="s">
        <v>1096</v>
      </c>
      <c r="Q1421">
        <v>1</v>
      </c>
      <c r="W1421">
        <v>0</v>
      </c>
      <c r="X1421">
        <v>-353815937</v>
      </c>
      <c r="Y1421">
        <v>0.4375</v>
      </c>
      <c r="AA1421">
        <v>0</v>
      </c>
      <c r="AB1421">
        <v>57.75</v>
      </c>
      <c r="AC1421">
        <v>0</v>
      </c>
      <c r="AD1421">
        <v>0</v>
      </c>
      <c r="AE1421">
        <v>0</v>
      </c>
      <c r="AF1421">
        <v>8.1</v>
      </c>
      <c r="AG1421">
        <v>0</v>
      </c>
      <c r="AH1421">
        <v>0</v>
      </c>
      <c r="AI1421">
        <v>1</v>
      </c>
      <c r="AJ1421">
        <v>7.13</v>
      </c>
      <c r="AK1421">
        <v>1</v>
      </c>
      <c r="AL1421">
        <v>1</v>
      </c>
      <c r="AN1421">
        <v>0</v>
      </c>
      <c r="AO1421">
        <v>1</v>
      </c>
      <c r="AP1421">
        <v>1</v>
      </c>
      <c r="AQ1421">
        <v>0</v>
      </c>
      <c r="AR1421">
        <v>0</v>
      </c>
      <c r="AS1421" t="s">
        <v>6</v>
      </c>
      <c r="AT1421">
        <v>0.35</v>
      </c>
      <c r="AU1421" t="s">
        <v>96</v>
      </c>
      <c r="AV1421">
        <v>0</v>
      </c>
      <c r="AW1421">
        <v>2</v>
      </c>
      <c r="AX1421">
        <v>16691200</v>
      </c>
      <c r="AY1421">
        <v>1</v>
      </c>
      <c r="AZ1421">
        <v>0</v>
      </c>
      <c r="BA1421">
        <v>1399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CX1421">
        <f>Y1421*Source!I635</f>
        <v>4.375</v>
      </c>
      <c r="CY1421">
        <f>AB1421</f>
        <v>57.75</v>
      </c>
      <c r="CZ1421">
        <f>AF1421</f>
        <v>8.1</v>
      </c>
      <c r="DA1421">
        <f>AJ1421</f>
        <v>7.13</v>
      </c>
      <c r="DB1421">
        <v>0</v>
      </c>
    </row>
    <row r="1422" spans="1:106" x14ac:dyDescent="0.2">
      <c r="A1422">
        <f>ROW(Source!A635)</f>
        <v>635</v>
      </c>
      <c r="B1422">
        <v>16688586</v>
      </c>
      <c r="C1422">
        <v>16691196</v>
      </c>
      <c r="D1422">
        <v>15165267</v>
      </c>
      <c r="E1422">
        <v>1</v>
      </c>
      <c r="F1422">
        <v>1</v>
      </c>
      <c r="G1422">
        <v>1</v>
      </c>
      <c r="H1422">
        <v>3</v>
      </c>
      <c r="I1422" t="s">
        <v>1413</v>
      </c>
      <c r="J1422" t="s">
        <v>1414</v>
      </c>
      <c r="K1422" t="s">
        <v>1415</v>
      </c>
      <c r="L1422">
        <v>1356</v>
      </c>
      <c r="N1422">
        <v>1010</v>
      </c>
      <c r="O1422" t="s">
        <v>215</v>
      </c>
      <c r="P1422" t="s">
        <v>215</v>
      </c>
      <c r="Q1422">
        <v>1000</v>
      </c>
      <c r="W1422">
        <v>0</v>
      </c>
      <c r="X1422">
        <v>-1705143825</v>
      </c>
      <c r="Y1422">
        <v>2E-3</v>
      </c>
      <c r="AA1422">
        <v>24598.5</v>
      </c>
      <c r="AB1422">
        <v>0</v>
      </c>
      <c r="AC1422">
        <v>0</v>
      </c>
      <c r="AD1422">
        <v>0</v>
      </c>
      <c r="AE1422">
        <v>3450</v>
      </c>
      <c r="AF1422">
        <v>0</v>
      </c>
      <c r="AG1422">
        <v>0</v>
      </c>
      <c r="AH1422">
        <v>0</v>
      </c>
      <c r="AI1422">
        <v>7.13</v>
      </c>
      <c r="AJ1422">
        <v>1</v>
      </c>
      <c r="AK1422">
        <v>1</v>
      </c>
      <c r="AL1422">
        <v>1</v>
      </c>
      <c r="AN1422">
        <v>0</v>
      </c>
      <c r="AO1422">
        <v>1</v>
      </c>
      <c r="AP1422">
        <v>0</v>
      </c>
      <c r="AQ1422">
        <v>0</v>
      </c>
      <c r="AR1422">
        <v>0</v>
      </c>
      <c r="AS1422" t="s">
        <v>6</v>
      </c>
      <c r="AT1422">
        <v>2E-3</v>
      </c>
      <c r="AU1422" t="s">
        <v>6</v>
      </c>
      <c r="AV1422">
        <v>0</v>
      </c>
      <c r="AW1422">
        <v>2</v>
      </c>
      <c r="AX1422">
        <v>16691201</v>
      </c>
      <c r="AY1422">
        <v>1</v>
      </c>
      <c r="AZ1422">
        <v>0</v>
      </c>
      <c r="BA1422">
        <v>1400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CX1422">
        <f>Y1422*Source!I635</f>
        <v>0.02</v>
      </c>
      <c r="CY1422">
        <f>AA1422</f>
        <v>24598.5</v>
      </c>
      <c r="CZ1422">
        <f>AE1422</f>
        <v>3450</v>
      </c>
      <c r="DA1422">
        <f>AI1422</f>
        <v>7.13</v>
      </c>
      <c r="DB1422">
        <v>0</v>
      </c>
    </row>
    <row r="1423" spans="1:106" x14ac:dyDescent="0.2">
      <c r="A1423">
        <f>ROW(Source!A635)</f>
        <v>635</v>
      </c>
      <c r="B1423">
        <v>16688586</v>
      </c>
      <c r="C1423">
        <v>16691196</v>
      </c>
      <c r="D1423">
        <v>15168763</v>
      </c>
      <c r="E1423">
        <v>1</v>
      </c>
      <c r="F1423">
        <v>1</v>
      </c>
      <c r="G1423">
        <v>1</v>
      </c>
      <c r="H1423">
        <v>3</v>
      </c>
      <c r="I1423" t="s">
        <v>1416</v>
      </c>
      <c r="J1423" t="s">
        <v>1417</v>
      </c>
      <c r="K1423" t="s">
        <v>1418</v>
      </c>
      <c r="L1423">
        <v>1348</v>
      </c>
      <c r="N1423">
        <v>1009</v>
      </c>
      <c r="O1423" t="s">
        <v>86</v>
      </c>
      <c r="P1423" t="s">
        <v>86</v>
      </c>
      <c r="Q1423">
        <v>1000</v>
      </c>
      <c r="W1423">
        <v>0</v>
      </c>
      <c r="X1423">
        <v>-1068056325</v>
      </c>
      <c r="Y1423">
        <v>1.3999999999999999E-4</v>
      </c>
      <c r="AA1423">
        <v>73881.06</v>
      </c>
      <c r="AB1423">
        <v>0</v>
      </c>
      <c r="AC1423">
        <v>0</v>
      </c>
      <c r="AD1423">
        <v>0</v>
      </c>
      <c r="AE1423">
        <v>10362</v>
      </c>
      <c r="AF1423">
        <v>0</v>
      </c>
      <c r="AG1423">
        <v>0</v>
      </c>
      <c r="AH1423">
        <v>0</v>
      </c>
      <c r="AI1423">
        <v>7.13</v>
      </c>
      <c r="AJ1423">
        <v>1</v>
      </c>
      <c r="AK1423">
        <v>1</v>
      </c>
      <c r="AL1423">
        <v>1</v>
      </c>
      <c r="AN1423">
        <v>0</v>
      </c>
      <c r="AO1423">
        <v>1</v>
      </c>
      <c r="AP1423">
        <v>0</v>
      </c>
      <c r="AQ1423">
        <v>0</v>
      </c>
      <c r="AR1423">
        <v>0</v>
      </c>
      <c r="AS1423" t="s">
        <v>6</v>
      </c>
      <c r="AT1423">
        <v>1.3999999999999999E-4</v>
      </c>
      <c r="AU1423" t="s">
        <v>6</v>
      </c>
      <c r="AV1423">
        <v>0</v>
      </c>
      <c r="AW1423">
        <v>2</v>
      </c>
      <c r="AX1423">
        <v>16691202</v>
      </c>
      <c r="AY1423">
        <v>1</v>
      </c>
      <c r="AZ1423">
        <v>0</v>
      </c>
      <c r="BA1423">
        <v>1401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CX1423">
        <f>Y1423*Source!I635</f>
        <v>1.3999999999999998E-3</v>
      </c>
      <c r="CY1423">
        <f>AA1423</f>
        <v>73881.06</v>
      </c>
      <c r="CZ1423">
        <f>AE1423</f>
        <v>10362</v>
      </c>
      <c r="DA1423">
        <f>AI1423</f>
        <v>7.13</v>
      </c>
      <c r="DB1423">
        <v>0</v>
      </c>
    </row>
    <row r="1424" spans="1:106" x14ac:dyDescent="0.2">
      <c r="A1424">
        <f>ROW(Source!A635)</f>
        <v>635</v>
      </c>
      <c r="B1424">
        <v>16688586</v>
      </c>
      <c r="C1424">
        <v>16691196</v>
      </c>
      <c r="D1424">
        <v>15169923</v>
      </c>
      <c r="E1424">
        <v>1</v>
      </c>
      <c r="F1424">
        <v>1</v>
      </c>
      <c r="G1424">
        <v>1</v>
      </c>
      <c r="H1424">
        <v>3</v>
      </c>
      <c r="I1424" t="s">
        <v>1419</v>
      </c>
      <c r="J1424" t="s">
        <v>1420</v>
      </c>
      <c r="K1424" t="s">
        <v>1421</v>
      </c>
      <c r="L1424">
        <v>1348</v>
      </c>
      <c r="N1424">
        <v>1009</v>
      </c>
      <c r="O1424" t="s">
        <v>86</v>
      </c>
      <c r="P1424" t="s">
        <v>86</v>
      </c>
      <c r="Q1424">
        <v>1000</v>
      </c>
      <c r="W1424">
        <v>0</v>
      </c>
      <c r="X1424">
        <v>56621460</v>
      </c>
      <c r="Y1424">
        <v>1.1000000000000001E-3</v>
      </c>
      <c r="AA1424">
        <v>109252.99</v>
      </c>
      <c r="AB1424">
        <v>0</v>
      </c>
      <c r="AC1424">
        <v>0</v>
      </c>
      <c r="AD1424">
        <v>0</v>
      </c>
      <c r="AE1424">
        <v>15323</v>
      </c>
      <c r="AF1424">
        <v>0</v>
      </c>
      <c r="AG1424">
        <v>0</v>
      </c>
      <c r="AH1424">
        <v>0</v>
      </c>
      <c r="AI1424">
        <v>7.13</v>
      </c>
      <c r="AJ1424">
        <v>1</v>
      </c>
      <c r="AK1424">
        <v>1</v>
      </c>
      <c r="AL1424">
        <v>1</v>
      </c>
      <c r="AN1424">
        <v>0</v>
      </c>
      <c r="AO1424">
        <v>1</v>
      </c>
      <c r="AP1424">
        <v>0</v>
      </c>
      <c r="AQ1424">
        <v>0</v>
      </c>
      <c r="AR1424">
        <v>0</v>
      </c>
      <c r="AS1424" t="s">
        <v>6</v>
      </c>
      <c r="AT1424">
        <v>1.1000000000000001E-3</v>
      </c>
      <c r="AU1424" t="s">
        <v>6</v>
      </c>
      <c r="AV1424">
        <v>0</v>
      </c>
      <c r="AW1424">
        <v>2</v>
      </c>
      <c r="AX1424">
        <v>16691203</v>
      </c>
      <c r="AY1424">
        <v>1</v>
      </c>
      <c r="AZ1424">
        <v>0</v>
      </c>
      <c r="BA1424">
        <v>1402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CX1424">
        <f>Y1424*Source!I635</f>
        <v>1.1000000000000001E-2</v>
      </c>
      <c r="CY1424">
        <f>AA1424</f>
        <v>109252.99</v>
      </c>
      <c r="CZ1424">
        <f>AE1424</f>
        <v>15323</v>
      </c>
      <c r="DA1424">
        <f>AI1424</f>
        <v>7.13</v>
      </c>
      <c r="DB1424">
        <v>0</v>
      </c>
    </row>
    <row r="1425" spans="1:106" x14ac:dyDescent="0.2">
      <c r="A1425">
        <f>ROW(Source!A635)</f>
        <v>635</v>
      </c>
      <c r="B1425">
        <v>16688586</v>
      </c>
      <c r="C1425">
        <v>16691196</v>
      </c>
      <c r="D1425">
        <v>15210564</v>
      </c>
      <c r="E1425">
        <v>1</v>
      </c>
      <c r="F1425">
        <v>1</v>
      </c>
      <c r="G1425">
        <v>1</v>
      </c>
      <c r="H1425">
        <v>3</v>
      </c>
      <c r="I1425" t="s">
        <v>919</v>
      </c>
      <c r="J1425" t="s">
        <v>921</v>
      </c>
      <c r="K1425" t="s">
        <v>920</v>
      </c>
      <c r="L1425">
        <v>1354</v>
      </c>
      <c r="N1425">
        <v>1010</v>
      </c>
      <c r="O1425" t="s">
        <v>268</v>
      </c>
      <c r="P1425" t="s">
        <v>268</v>
      </c>
      <c r="Q1425">
        <v>1</v>
      </c>
      <c r="W1425">
        <v>0</v>
      </c>
      <c r="X1425">
        <v>-1574082824</v>
      </c>
      <c r="Y1425">
        <v>0.8</v>
      </c>
      <c r="AA1425">
        <v>229.73</v>
      </c>
      <c r="AB1425">
        <v>0</v>
      </c>
      <c r="AC1425">
        <v>0</v>
      </c>
      <c r="AD1425">
        <v>0</v>
      </c>
      <c r="AE1425">
        <v>32.22</v>
      </c>
      <c r="AF1425">
        <v>0</v>
      </c>
      <c r="AG1425">
        <v>0</v>
      </c>
      <c r="AH1425">
        <v>0</v>
      </c>
      <c r="AI1425">
        <v>7.13</v>
      </c>
      <c r="AJ1425">
        <v>1</v>
      </c>
      <c r="AK1425">
        <v>1</v>
      </c>
      <c r="AL1425">
        <v>1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 t="s">
        <v>6</v>
      </c>
      <c r="AT1425">
        <v>0.8</v>
      </c>
      <c r="AU1425" t="s">
        <v>6</v>
      </c>
      <c r="AV1425">
        <v>0</v>
      </c>
      <c r="AW1425">
        <v>1</v>
      </c>
      <c r="AX1425">
        <v>-1</v>
      </c>
      <c r="AY1425">
        <v>0</v>
      </c>
      <c r="AZ1425">
        <v>0</v>
      </c>
      <c r="BA1425" t="s">
        <v>6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CX1425">
        <f>Y1425*Source!I635</f>
        <v>8</v>
      </c>
      <c r="CY1425">
        <f>AA1425</f>
        <v>229.73</v>
      </c>
      <c r="CZ1425">
        <f>AE1425</f>
        <v>32.22</v>
      </c>
      <c r="DA1425">
        <f>AI1425</f>
        <v>7.13</v>
      </c>
      <c r="DB1425">
        <v>0</v>
      </c>
    </row>
    <row r="1426" spans="1:106" x14ac:dyDescent="0.2">
      <c r="A1426">
        <f>ROW(Source!A635)</f>
        <v>635</v>
      </c>
      <c r="B1426">
        <v>16688586</v>
      </c>
      <c r="C1426">
        <v>16691196</v>
      </c>
      <c r="D1426">
        <v>15210572</v>
      </c>
      <c r="E1426">
        <v>1</v>
      </c>
      <c r="F1426">
        <v>1</v>
      </c>
      <c r="G1426">
        <v>1</v>
      </c>
      <c r="H1426">
        <v>3</v>
      </c>
      <c r="I1426" t="s">
        <v>923</v>
      </c>
      <c r="J1426" t="s">
        <v>925</v>
      </c>
      <c r="K1426" t="s">
        <v>924</v>
      </c>
      <c r="L1426">
        <v>1354</v>
      </c>
      <c r="N1426">
        <v>1010</v>
      </c>
      <c r="O1426" t="s">
        <v>268</v>
      </c>
      <c r="P1426" t="s">
        <v>268</v>
      </c>
      <c r="Q1426">
        <v>1</v>
      </c>
      <c r="W1426">
        <v>0</v>
      </c>
      <c r="X1426">
        <v>-1306881833</v>
      </c>
      <c r="Y1426">
        <v>0.2</v>
      </c>
      <c r="AA1426">
        <v>724.98</v>
      </c>
      <c r="AB1426">
        <v>0</v>
      </c>
      <c r="AC1426">
        <v>0</v>
      </c>
      <c r="AD1426">
        <v>0</v>
      </c>
      <c r="AE1426">
        <v>101.68</v>
      </c>
      <c r="AF1426">
        <v>0</v>
      </c>
      <c r="AG1426">
        <v>0</v>
      </c>
      <c r="AH1426">
        <v>0</v>
      </c>
      <c r="AI1426">
        <v>7.13</v>
      </c>
      <c r="AJ1426">
        <v>1</v>
      </c>
      <c r="AK1426">
        <v>1</v>
      </c>
      <c r="AL1426">
        <v>1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 t="s">
        <v>6</v>
      </c>
      <c r="AT1426">
        <v>0.2</v>
      </c>
      <c r="AU1426" t="s">
        <v>6</v>
      </c>
      <c r="AV1426">
        <v>0</v>
      </c>
      <c r="AW1426">
        <v>1</v>
      </c>
      <c r="AX1426">
        <v>-1</v>
      </c>
      <c r="AY1426">
        <v>0</v>
      </c>
      <c r="AZ1426">
        <v>0</v>
      </c>
      <c r="BA1426" t="s">
        <v>6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CX1426">
        <f>Y1426*Source!I635</f>
        <v>2</v>
      </c>
      <c r="CY1426">
        <f>AA1426</f>
        <v>724.98</v>
      </c>
      <c r="CZ1426">
        <f>AE1426</f>
        <v>101.68</v>
      </c>
      <c r="DA1426">
        <f>AI1426</f>
        <v>7.13</v>
      </c>
      <c r="DB1426">
        <v>0</v>
      </c>
    </row>
    <row r="1427" spans="1:106" x14ac:dyDescent="0.2">
      <c r="A1427">
        <f>ROW(Source!A640)</f>
        <v>640</v>
      </c>
      <c r="B1427">
        <v>16688585</v>
      </c>
      <c r="C1427">
        <v>16691218</v>
      </c>
      <c r="D1427">
        <v>15436556</v>
      </c>
      <c r="E1427">
        <v>1</v>
      </c>
      <c r="F1427">
        <v>1</v>
      </c>
      <c r="G1427">
        <v>1</v>
      </c>
      <c r="H1427">
        <v>1</v>
      </c>
      <c r="I1427" t="s">
        <v>1255</v>
      </c>
      <c r="J1427" t="s">
        <v>6</v>
      </c>
      <c r="K1427" t="s">
        <v>1256</v>
      </c>
      <c r="L1427">
        <v>1191</v>
      </c>
      <c r="N1427">
        <v>1013</v>
      </c>
      <c r="O1427" t="s">
        <v>1090</v>
      </c>
      <c r="P1427" t="s">
        <v>1090</v>
      </c>
      <c r="Q1427">
        <v>1</v>
      </c>
      <c r="W1427">
        <v>0</v>
      </c>
      <c r="X1427">
        <v>1069510174</v>
      </c>
      <c r="Y1427">
        <v>12.5235</v>
      </c>
      <c r="AA1427">
        <v>0</v>
      </c>
      <c r="AB1427">
        <v>0</v>
      </c>
      <c r="AC1427">
        <v>0</v>
      </c>
      <c r="AD1427">
        <v>9.6199999999999992</v>
      </c>
      <c r="AE1427">
        <v>0</v>
      </c>
      <c r="AF1427">
        <v>0</v>
      </c>
      <c r="AG1427">
        <v>0</v>
      </c>
      <c r="AH1427">
        <v>9.6199999999999992</v>
      </c>
      <c r="AI1427">
        <v>1</v>
      </c>
      <c r="AJ1427">
        <v>1</v>
      </c>
      <c r="AK1427">
        <v>1</v>
      </c>
      <c r="AL1427">
        <v>1</v>
      </c>
      <c r="AN1427">
        <v>0</v>
      </c>
      <c r="AO1427">
        <v>1</v>
      </c>
      <c r="AP1427">
        <v>1</v>
      </c>
      <c r="AQ1427">
        <v>0</v>
      </c>
      <c r="AR1427">
        <v>0</v>
      </c>
      <c r="AS1427" t="s">
        <v>6</v>
      </c>
      <c r="AT1427">
        <v>10.89</v>
      </c>
      <c r="AU1427" t="s">
        <v>97</v>
      </c>
      <c r="AV1427">
        <v>1</v>
      </c>
      <c r="AW1427">
        <v>2</v>
      </c>
      <c r="AX1427">
        <v>16691245</v>
      </c>
      <c r="AY1427">
        <v>1</v>
      </c>
      <c r="AZ1427">
        <v>0</v>
      </c>
      <c r="BA1427">
        <v>1405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CX1427">
        <f>Y1427*Source!I640</f>
        <v>1.2523500000000001</v>
      </c>
      <c r="CY1427">
        <f>AD1427</f>
        <v>9.6199999999999992</v>
      </c>
      <c r="CZ1427">
        <f>AH1427</f>
        <v>9.6199999999999992</v>
      </c>
      <c r="DA1427">
        <f>AL1427</f>
        <v>1</v>
      </c>
      <c r="DB1427">
        <v>0</v>
      </c>
    </row>
    <row r="1428" spans="1:106" x14ac:dyDescent="0.2">
      <c r="A1428">
        <f>ROW(Source!A640)</f>
        <v>640</v>
      </c>
      <c r="B1428">
        <v>16688585</v>
      </c>
      <c r="C1428">
        <v>16691218</v>
      </c>
      <c r="D1428">
        <v>15430395</v>
      </c>
      <c r="E1428">
        <v>1</v>
      </c>
      <c r="F1428">
        <v>1</v>
      </c>
      <c r="G1428">
        <v>1</v>
      </c>
      <c r="H1428">
        <v>1</v>
      </c>
      <c r="I1428" t="s">
        <v>1091</v>
      </c>
      <c r="J1428" t="s">
        <v>6</v>
      </c>
      <c r="K1428" t="s">
        <v>1092</v>
      </c>
      <c r="L1428">
        <v>1191</v>
      </c>
      <c r="N1428">
        <v>1013</v>
      </c>
      <c r="O1428" t="s">
        <v>1090</v>
      </c>
      <c r="P1428" t="s">
        <v>1090</v>
      </c>
      <c r="Q1428">
        <v>1</v>
      </c>
      <c r="W1428">
        <v>0</v>
      </c>
      <c r="X1428">
        <v>-1417349443</v>
      </c>
      <c r="Y1428">
        <v>0.85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1</v>
      </c>
      <c r="AJ1428">
        <v>1</v>
      </c>
      <c r="AK1428">
        <v>1</v>
      </c>
      <c r="AL1428">
        <v>1</v>
      </c>
      <c r="AN1428">
        <v>0</v>
      </c>
      <c r="AO1428">
        <v>1</v>
      </c>
      <c r="AP1428">
        <v>0</v>
      </c>
      <c r="AQ1428">
        <v>0</v>
      </c>
      <c r="AR1428">
        <v>0</v>
      </c>
      <c r="AS1428" t="s">
        <v>6</v>
      </c>
      <c r="AT1428">
        <v>0.85</v>
      </c>
      <c r="AU1428" t="s">
        <v>6</v>
      </c>
      <c r="AV1428">
        <v>2</v>
      </c>
      <c r="AW1428">
        <v>2</v>
      </c>
      <c r="AX1428">
        <v>16691246</v>
      </c>
      <c r="AY1428">
        <v>1</v>
      </c>
      <c r="AZ1428">
        <v>2048</v>
      </c>
      <c r="BA1428">
        <v>1406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CX1428">
        <f>Y1428*Source!I640</f>
        <v>8.5000000000000006E-2</v>
      </c>
      <c r="CY1428">
        <f>AD1428</f>
        <v>0</v>
      </c>
      <c r="CZ1428">
        <f>AH1428</f>
        <v>0</v>
      </c>
      <c r="DA1428">
        <f>AL1428</f>
        <v>1</v>
      </c>
      <c r="DB1428">
        <v>0</v>
      </c>
    </row>
    <row r="1429" spans="1:106" x14ac:dyDescent="0.2">
      <c r="A1429">
        <f>ROW(Source!A640)</f>
        <v>640</v>
      </c>
      <c r="B1429">
        <v>16688585</v>
      </c>
      <c r="C1429">
        <v>16691218</v>
      </c>
      <c r="D1429">
        <v>15247974</v>
      </c>
      <c r="E1429">
        <v>1</v>
      </c>
      <c r="F1429">
        <v>1</v>
      </c>
      <c r="G1429">
        <v>1</v>
      </c>
      <c r="H1429">
        <v>2</v>
      </c>
      <c r="I1429" t="s">
        <v>1093</v>
      </c>
      <c r="J1429" t="s">
        <v>1094</v>
      </c>
      <c r="K1429" t="s">
        <v>1095</v>
      </c>
      <c r="L1429">
        <v>1368</v>
      </c>
      <c r="N1429">
        <v>1011</v>
      </c>
      <c r="O1429" t="s">
        <v>1096</v>
      </c>
      <c r="P1429" t="s">
        <v>1096</v>
      </c>
      <c r="Q1429">
        <v>1</v>
      </c>
      <c r="W1429">
        <v>0</v>
      </c>
      <c r="X1429">
        <v>1188625873</v>
      </c>
      <c r="Y1429">
        <v>0.28750000000000003</v>
      </c>
      <c r="AA1429">
        <v>0</v>
      </c>
      <c r="AB1429">
        <v>31.26</v>
      </c>
      <c r="AC1429">
        <v>13.5</v>
      </c>
      <c r="AD1429">
        <v>0</v>
      </c>
      <c r="AE1429">
        <v>0</v>
      </c>
      <c r="AF1429">
        <v>31.26</v>
      </c>
      <c r="AG1429">
        <v>13.5</v>
      </c>
      <c r="AH1429">
        <v>0</v>
      </c>
      <c r="AI1429">
        <v>1</v>
      </c>
      <c r="AJ1429">
        <v>1</v>
      </c>
      <c r="AK1429">
        <v>1</v>
      </c>
      <c r="AL1429">
        <v>1</v>
      </c>
      <c r="AN1429">
        <v>0</v>
      </c>
      <c r="AO1429">
        <v>1</v>
      </c>
      <c r="AP1429">
        <v>1</v>
      </c>
      <c r="AQ1429">
        <v>0</v>
      </c>
      <c r="AR1429">
        <v>0</v>
      </c>
      <c r="AS1429" t="s">
        <v>6</v>
      </c>
      <c r="AT1429">
        <v>0.23</v>
      </c>
      <c r="AU1429" t="s">
        <v>96</v>
      </c>
      <c r="AV1429">
        <v>0</v>
      </c>
      <c r="AW1429">
        <v>2</v>
      </c>
      <c r="AX1429">
        <v>16691247</v>
      </c>
      <c r="AY1429">
        <v>1</v>
      </c>
      <c r="AZ1429">
        <v>0</v>
      </c>
      <c r="BA1429">
        <v>1407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CX1429">
        <f>Y1429*Source!I640</f>
        <v>2.8750000000000005E-2</v>
      </c>
      <c r="CY1429">
        <f>AB1429</f>
        <v>31.26</v>
      </c>
      <c r="CZ1429">
        <f>AF1429</f>
        <v>31.26</v>
      </c>
      <c r="DA1429">
        <f>AJ1429</f>
        <v>1</v>
      </c>
      <c r="DB1429">
        <v>0</v>
      </c>
    </row>
    <row r="1430" spans="1:106" x14ac:dyDescent="0.2">
      <c r="A1430">
        <f>ROW(Source!A640)</f>
        <v>640</v>
      </c>
      <c r="B1430">
        <v>16688585</v>
      </c>
      <c r="C1430">
        <v>16691218</v>
      </c>
      <c r="D1430">
        <v>15249073</v>
      </c>
      <c r="E1430">
        <v>1</v>
      </c>
      <c r="F1430">
        <v>1</v>
      </c>
      <c r="G1430">
        <v>1</v>
      </c>
      <c r="H1430">
        <v>2</v>
      </c>
      <c r="I1430" t="s">
        <v>1099</v>
      </c>
      <c r="J1430" t="s">
        <v>1100</v>
      </c>
      <c r="K1430" t="s">
        <v>1101</v>
      </c>
      <c r="L1430">
        <v>1368</v>
      </c>
      <c r="N1430">
        <v>1011</v>
      </c>
      <c r="O1430" t="s">
        <v>1096</v>
      </c>
      <c r="P1430" t="s">
        <v>1096</v>
      </c>
      <c r="Q1430">
        <v>1</v>
      </c>
      <c r="W1430">
        <v>0</v>
      </c>
      <c r="X1430">
        <v>1372534845</v>
      </c>
      <c r="Y1430">
        <v>0.77500000000000002</v>
      </c>
      <c r="AA1430">
        <v>0</v>
      </c>
      <c r="AB1430">
        <v>65.709999999999994</v>
      </c>
      <c r="AC1430">
        <v>11.6</v>
      </c>
      <c r="AD1430">
        <v>0</v>
      </c>
      <c r="AE1430">
        <v>0</v>
      </c>
      <c r="AF1430">
        <v>65.709999999999994</v>
      </c>
      <c r="AG1430">
        <v>11.6</v>
      </c>
      <c r="AH1430">
        <v>0</v>
      </c>
      <c r="AI1430">
        <v>1</v>
      </c>
      <c r="AJ1430">
        <v>1</v>
      </c>
      <c r="AK1430">
        <v>1</v>
      </c>
      <c r="AL1430">
        <v>1</v>
      </c>
      <c r="AN1430">
        <v>0</v>
      </c>
      <c r="AO1430">
        <v>1</v>
      </c>
      <c r="AP1430">
        <v>1</v>
      </c>
      <c r="AQ1430">
        <v>0</v>
      </c>
      <c r="AR1430">
        <v>0</v>
      </c>
      <c r="AS1430" t="s">
        <v>6</v>
      </c>
      <c r="AT1430">
        <v>0.62</v>
      </c>
      <c r="AU1430" t="s">
        <v>96</v>
      </c>
      <c r="AV1430">
        <v>0</v>
      </c>
      <c r="AW1430">
        <v>2</v>
      </c>
      <c r="AX1430">
        <v>16691248</v>
      </c>
      <c r="AY1430">
        <v>1</v>
      </c>
      <c r="AZ1430">
        <v>0</v>
      </c>
      <c r="BA1430">
        <v>1408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CX1430">
        <f>Y1430*Source!I640</f>
        <v>7.7500000000000013E-2</v>
      </c>
      <c r="CY1430">
        <f>AB1430</f>
        <v>65.709999999999994</v>
      </c>
      <c r="CZ1430">
        <f>AF1430</f>
        <v>65.709999999999994</v>
      </c>
      <c r="DA1430">
        <f>AJ1430</f>
        <v>1</v>
      </c>
      <c r="DB1430">
        <v>0</v>
      </c>
    </row>
    <row r="1431" spans="1:106" x14ac:dyDescent="0.2">
      <c r="A1431">
        <f>ROW(Source!A640)</f>
        <v>640</v>
      </c>
      <c r="B1431">
        <v>16688585</v>
      </c>
      <c r="C1431">
        <v>16691218</v>
      </c>
      <c r="D1431">
        <v>15167955</v>
      </c>
      <c r="E1431">
        <v>1</v>
      </c>
      <c r="F1431">
        <v>1</v>
      </c>
      <c r="G1431">
        <v>1</v>
      </c>
      <c r="H1431">
        <v>3</v>
      </c>
      <c r="I1431" t="s">
        <v>1455</v>
      </c>
      <c r="J1431" t="s">
        <v>1456</v>
      </c>
      <c r="K1431" t="s">
        <v>1457</v>
      </c>
      <c r="L1431">
        <v>1348</v>
      </c>
      <c r="N1431">
        <v>1009</v>
      </c>
      <c r="O1431" t="s">
        <v>86</v>
      </c>
      <c r="P1431" t="s">
        <v>86</v>
      </c>
      <c r="Q1431">
        <v>1000</v>
      </c>
      <c r="W1431">
        <v>0</v>
      </c>
      <c r="X1431">
        <v>-1699345571</v>
      </c>
      <c r="Y1431">
        <v>6.9999999999999999E-4</v>
      </c>
      <c r="AA1431">
        <v>30030</v>
      </c>
      <c r="AB1431">
        <v>0</v>
      </c>
      <c r="AC1431">
        <v>0</v>
      </c>
      <c r="AD1431">
        <v>0</v>
      </c>
      <c r="AE1431">
        <v>30030</v>
      </c>
      <c r="AF1431">
        <v>0</v>
      </c>
      <c r="AG1431">
        <v>0</v>
      </c>
      <c r="AH1431">
        <v>0</v>
      </c>
      <c r="AI1431">
        <v>1</v>
      </c>
      <c r="AJ1431">
        <v>1</v>
      </c>
      <c r="AK1431">
        <v>1</v>
      </c>
      <c r="AL1431">
        <v>1</v>
      </c>
      <c r="AN1431">
        <v>0</v>
      </c>
      <c r="AO1431">
        <v>1</v>
      </c>
      <c r="AP1431">
        <v>0</v>
      </c>
      <c r="AQ1431">
        <v>0</v>
      </c>
      <c r="AR1431">
        <v>0</v>
      </c>
      <c r="AS1431" t="s">
        <v>6</v>
      </c>
      <c r="AT1431">
        <v>6.9999999999999999E-4</v>
      </c>
      <c r="AU1431" t="s">
        <v>6</v>
      </c>
      <c r="AV1431">
        <v>0</v>
      </c>
      <c r="AW1431">
        <v>2</v>
      </c>
      <c r="AX1431">
        <v>16691249</v>
      </c>
      <c r="AY1431">
        <v>1</v>
      </c>
      <c r="AZ1431">
        <v>0</v>
      </c>
      <c r="BA1431">
        <v>1409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CX1431">
        <f>Y1431*Source!I640</f>
        <v>7.0000000000000007E-5</v>
      </c>
      <c r="CY1431">
        <f t="shared" ref="CY1431:CY1438" si="159">AA1431</f>
        <v>30030</v>
      </c>
      <c r="CZ1431">
        <f t="shared" ref="CZ1431:CZ1438" si="160">AE1431</f>
        <v>30030</v>
      </c>
      <c r="DA1431">
        <f t="shared" ref="DA1431:DA1438" si="161">AI1431</f>
        <v>1</v>
      </c>
      <c r="DB1431">
        <v>0</v>
      </c>
    </row>
    <row r="1432" spans="1:106" x14ac:dyDescent="0.2">
      <c r="A1432">
        <f>ROW(Source!A640)</f>
        <v>640</v>
      </c>
      <c r="B1432">
        <v>16688585</v>
      </c>
      <c r="C1432">
        <v>16691218</v>
      </c>
      <c r="D1432">
        <v>15167963</v>
      </c>
      <c r="E1432">
        <v>1</v>
      </c>
      <c r="F1432">
        <v>1</v>
      </c>
      <c r="G1432">
        <v>1</v>
      </c>
      <c r="H1432">
        <v>3</v>
      </c>
      <c r="I1432" t="s">
        <v>1387</v>
      </c>
      <c r="J1432" t="s">
        <v>1388</v>
      </c>
      <c r="K1432" t="s">
        <v>1389</v>
      </c>
      <c r="L1432">
        <v>1346</v>
      </c>
      <c r="N1432">
        <v>1009</v>
      </c>
      <c r="O1432" t="s">
        <v>90</v>
      </c>
      <c r="P1432" t="s">
        <v>90</v>
      </c>
      <c r="Q1432">
        <v>1</v>
      </c>
      <c r="W1432">
        <v>0</v>
      </c>
      <c r="X1432">
        <v>-490687590</v>
      </c>
      <c r="Y1432">
        <v>0.6</v>
      </c>
      <c r="AA1432">
        <v>37.29</v>
      </c>
      <c r="AB1432">
        <v>0</v>
      </c>
      <c r="AC1432">
        <v>0</v>
      </c>
      <c r="AD1432">
        <v>0</v>
      </c>
      <c r="AE1432">
        <v>37.29</v>
      </c>
      <c r="AF1432">
        <v>0</v>
      </c>
      <c r="AG1432">
        <v>0</v>
      </c>
      <c r="AH1432">
        <v>0</v>
      </c>
      <c r="AI1432">
        <v>1</v>
      </c>
      <c r="AJ1432">
        <v>1</v>
      </c>
      <c r="AK1432">
        <v>1</v>
      </c>
      <c r="AL1432">
        <v>1</v>
      </c>
      <c r="AN1432">
        <v>0</v>
      </c>
      <c r="AO1432">
        <v>1</v>
      </c>
      <c r="AP1432">
        <v>0</v>
      </c>
      <c r="AQ1432">
        <v>0</v>
      </c>
      <c r="AR1432">
        <v>0</v>
      </c>
      <c r="AS1432" t="s">
        <v>6</v>
      </c>
      <c r="AT1432">
        <v>0.6</v>
      </c>
      <c r="AU1432" t="s">
        <v>6</v>
      </c>
      <c r="AV1432">
        <v>0</v>
      </c>
      <c r="AW1432">
        <v>2</v>
      </c>
      <c r="AX1432">
        <v>16691250</v>
      </c>
      <c r="AY1432">
        <v>1</v>
      </c>
      <c r="AZ1432">
        <v>0</v>
      </c>
      <c r="BA1432">
        <v>1410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CX1432">
        <f>Y1432*Source!I640</f>
        <v>0.06</v>
      </c>
      <c r="CY1432">
        <f t="shared" si="159"/>
        <v>37.29</v>
      </c>
      <c r="CZ1432">
        <f t="shared" si="160"/>
        <v>37.29</v>
      </c>
      <c r="DA1432">
        <f t="shared" si="161"/>
        <v>1</v>
      </c>
      <c r="DB1432">
        <v>0</v>
      </c>
    </row>
    <row r="1433" spans="1:106" x14ac:dyDescent="0.2">
      <c r="A1433">
        <f>ROW(Source!A640)</f>
        <v>640</v>
      </c>
      <c r="B1433">
        <v>16688585</v>
      </c>
      <c r="C1433">
        <v>16691218</v>
      </c>
      <c r="D1433">
        <v>15168763</v>
      </c>
      <c r="E1433">
        <v>1</v>
      </c>
      <c r="F1433">
        <v>1</v>
      </c>
      <c r="G1433">
        <v>1</v>
      </c>
      <c r="H1433">
        <v>3</v>
      </c>
      <c r="I1433" t="s">
        <v>1416</v>
      </c>
      <c r="J1433" t="s">
        <v>1417</v>
      </c>
      <c r="K1433" t="s">
        <v>1418</v>
      </c>
      <c r="L1433">
        <v>1348</v>
      </c>
      <c r="N1433">
        <v>1009</v>
      </c>
      <c r="O1433" t="s">
        <v>86</v>
      </c>
      <c r="P1433" t="s">
        <v>86</v>
      </c>
      <c r="Q1433">
        <v>1000</v>
      </c>
      <c r="W1433">
        <v>0</v>
      </c>
      <c r="X1433">
        <v>-1068056325</v>
      </c>
      <c r="Y1433">
        <v>3.0000000000000001E-5</v>
      </c>
      <c r="AA1433">
        <v>10362</v>
      </c>
      <c r="AB1433">
        <v>0</v>
      </c>
      <c r="AC1433">
        <v>0</v>
      </c>
      <c r="AD1433">
        <v>0</v>
      </c>
      <c r="AE1433">
        <v>10362</v>
      </c>
      <c r="AF1433">
        <v>0</v>
      </c>
      <c r="AG1433">
        <v>0</v>
      </c>
      <c r="AH1433">
        <v>0</v>
      </c>
      <c r="AI1433">
        <v>1</v>
      </c>
      <c r="AJ1433">
        <v>1</v>
      </c>
      <c r="AK1433">
        <v>1</v>
      </c>
      <c r="AL1433">
        <v>1</v>
      </c>
      <c r="AN1433">
        <v>0</v>
      </c>
      <c r="AO1433">
        <v>1</v>
      </c>
      <c r="AP1433">
        <v>0</v>
      </c>
      <c r="AQ1433">
        <v>0</v>
      </c>
      <c r="AR1433">
        <v>0</v>
      </c>
      <c r="AS1433" t="s">
        <v>6</v>
      </c>
      <c r="AT1433">
        <v>3.0000000000000001E-5</v>
      </c>
      <c r="AU1433" t="s">
        <v>6</v>
      </c>
      <c r="AV1433">
        <v>0</v>
      </c>
      <c r="AW1433">
        <v>2</v>
      </c>
      <c r="AX1433">
        <v>16691251</v>
      </c>
      <c r="AY1433">
        <v>1</v>
      </c>
      <c r="AZ1433">
        <v>0</v>
      </c>
      <c r="BA1433">
        <v>1411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CX1433">
        <f>Y1433*Source!I640</f>
        <v>3.0000000000000001E-6</v>
      </c>
      <c r="CY1433">
        <f t="shared" si="159"/>
        <v>10362</v>
      </c>
      <c r="CZ1433">
        <f t="shared" si="160"/>
        <v>10362</v>
      </c>
      <c r="DA1433">
        <f t="shared" si="161"/>
        <v>1</v>
      </c>
      <c r="DB1433">
        <v>0</v>
      </c>
    </row>
    <row r="1434" spans="1:106" x14ac:dyDescent="0.2">
      <c r="A1434">
        <f>ROW(Source!A640)</f>
        <v>640</v>
      </c>
      <c r="B1434">
        <v>16688585</v>
      </c>
      <c r="C1434">
        <v>16691218</v>
      </c>
      <c r="D1434">
        <v>15169922</v>
      </c>
      <c r="E1434">
        <v>1</v>
      </c>
      <c r="F1434">
        <v>1</v>
      </c>
      <c r="G1434">
        <v>1</v>
      </c>
      <c r="H1434">
        <v>3</v>
      </c>
      <c r="I1434" t="s">
        <v>1512</v>
      </c>
      <c r="J1434" t="s">
        <v>1513</v>
      </c>
      <c r="K1434" t="s">
        <v>1514</v>
      </c>
      <c r="L1434">
        <v>1348</v>
      </c>
      <c r="N1434">
        <v>1009</v>
      </c>
      <c r="O1434" t="s">
        <v>86</v>
      </c>
      <c r="P1434" t="s">
        <v>86</v>
      </c>
      <c r="Q1434">
        <v>1000</v>
      </c>
      <c r="W1434">
        <v>0</v>
      </c>
      <c r="X1434">
        <v>774209331</v>
      </c>
      <c r="Y1434">
        <v>1E-4</v>
      </c>
      <c r="AA1434">
        <v>15130</v>
      </c>
      <c r="AB1434">
        <v>0</v>
      </c>
      <c r="AC1434">
        <v>0</v>
      </c>
      <c r="AD1434">
        <v>0</v>
      </c>
      <c r="AE1434">
        <v>15130</v>
      </c>
      <c r="AF1434">
        <v>0</v>
      </c>
      <c r="AG1434">
        <v>0</v>
      </c>
      <c r="AH1434">
        <v>0</v>
      </c>
      <c r="AI1434">
        <v>1</v>
      </c>
      <c r="AJ1434">
        <v>1</v>
      </c>
      <c r="AK1434">
        <v>1</v>
      </c>
      <c r="AL1434">
        <v>1</v>
      </c>
      <c r="AN1434">
        <v>0</v>
      </c>
      <c r="AO1434">
        <v>1</v>
      </c>
      <c r="AP1434">
        <v>0</v>
      </c>
      <c r="AQ1434">
        <v>0</v>
      </c>
      <c r="AR1434">
        <v>0</v>
      </c>
      <c r="AS1434" t="s">
        <v>6</v>
      </c>
      <c r="AT1434">
        <v>1E-4</v>
      </c>
      <c r="AU1434" t="s">
        <v>6</v>
      </c>
      <c r="AV1434">
        <v>0</v>
      </c>
      <c r="AW1434">
        <v>2</v>
      </c>
      <c r="AX1434">
        <v>16691252</v>
      </c>
      <c r="AY1434">
        <v>1</v>
      </c>
      <c r="AZ1434">
        <v>0</v>
      </c>
      <c r="BA1434">
        <v>1412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CX1434">
        <f>Y1434*Source!I640</f>
        <v>1.0000000000000001E-5</v>
      </c>
      <c r="CY1434">
        <f t="shared" si="159"/>
        <v>15130</v>
      </c>
      <c r="CZ1434">
        <f t="shared" si="160"/>
        <v>15130</v>
      </c>
      <c r="DA1434">
        <f t="shared" si="161"/>
        <v>1</v>
      </c>
      <c r="DB1434">
        <v>0</v>
      </c>
    </row>
    <row r="1435" spans="1:106" x14ac:dyDescent="0.2">
      <c r="A1435">
        <f>ROW(Source!A640)</f>
        <v>640</v>
      </c>
      <c r="B1435">
        <v>16688585</v>
      </c>
      <c r="C1435">
        <v>16691218</v>
      </c>
      <c r="D1435">
        <v>15172117</v>
      </c>
      <c r="E1435">
        <v>1</v>
      </c>
      <c r="F1435">
        <v>1</v>
      </c>
      <c r="G1435">
        <v>1</v>
      </c>
      <c r="H1435">
        <v>3</v>
      </c>
      <c r="I1435" t="s">
        <v>1476</v>
      </c>
      <c r="J1435" t="s">
        <v>1477</v>
      </c>
      <c r="K1435" t="s">
        <v>1478</v>
      </c>
      <c r="L1435">
        <v>1348</v>
      </c>
      <c r="N1435">
        <v>1009</v>
      </c>
      <c r="O1435" t="s">
        <v>86</v>
      </c>
      <c r="P1435" t="s">
        <v>86</v>
      </c>
      <c r="Q1435">
        <v>1000</v>
      </c>
      <c r="W1435">
        <v>0</v>
      </c>
      <c r="X1435">
        <v>1529337430</v>
      </c>
      <c r="Y1435">
        <v>2E-3</v>
      </c>
      <c r="AA1435">
        <v>1836</v>
      </c>
      <c r="AB1435">
        <v>0</v>
      </c>
      <c r="AC1435">
        <v>0</v>
      </c>
      <c r="AD1435">
        <v>0</v>
      </c>
      <c r="AE1435">
        <v>1836</v>
      </c>
      <c r="AF1435">
        <v>0</v>
      </c>
      <c r="AG1435">
        <v>0</v>
      </c>
      <c r="AH1435">
        <v>0</v>
      </c>
      <c r="AI1435">
        <v>1</v>
      </c>
      <c r="AJ1435">
        <v>1</v>
      </c>
      <c r="AK1435">
        <v>1</v>
      </c>
      <c r="AL1435">
        <v>1</v>
      </c>
      <c r="AN1435">
        <v>0</v>
      </c>
      <c r="AO1435">
        <v>1</v>
      </c>
      <c r="AP1435">
        <v>0</v>
      </c>
      <c r="AQ1435">
        <v>0</v>
      </c>
      <c r="AR1435">
        <v>0</v>
      </c>
      <c r="AS1435" t="s">
        <v>6</v>
      </c>
      <c r="AT1435">
        <v>2E-3</v>
      </c>
      <c r="AU1435" t="s">
        <v>6</v>
      </c>
      <c r="AV1435">
        <v>0</v>
      </c>
      <c r="AW1435">
        <v>2</v>
      </c>
      <c r="AX1435">
        <v>16691253</v>
      </c>
      <c r="AY1435">
        <v>1</v>
      </c>
      <c r="AZ1435">
        <v>0</v>
      </c>
      <c r="BA1435">
        <v>1413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CX1435">
        <f>Y1435*Source!I640</f>
        <v>2.0000000000000001E-4</v>
      </c>
      <c r="CY1435">
        <f t="shared" si="159"/>
        <v>1836</v>
      </c>
      <c r="CZ1435">
        <f t="shared" si="160"/>
        <v>1836</v>
      </c>
      <c r="DA1435">
        <f t="shared" si="161"/>
        <v>1</v>
      </c>
      <c r="DB1435">
        <v>0</v>
      </c>
    </row>
    <row r="1436" spans="1:106" x14ac:dyDescent="0.2">
      <c r="A1436">
        <f>ROW(Source!A640)</f>
        <v>640</v>
      </c>
      <c r="B1436">
        <v>16688585</v>
      </c>
      <c r="C1436">
        <v>16691218</v>
      </c>
      <c r="D1436">
        <v>15203740</v>
      </c>
      <c r="E1436">
        <v>1</v>
      </c>
      <c r="F1436">
        <v>1</v>
      </c>
      <c r="G1436">
        <v>1</v>
      </c>
      <c r="H1436">
        <v>3</v>
      </c>
      <c r="I1436" t="s">
        <v>1396</v>
      </c>
      <c r="J1436" t="s">
        <v>1397</v>
      </c>
      <c r="K1436" t="s">
        <v>1398</v>
      </c>
      <c r="L1436">
        <v>1348</v>
      </c>
      <c r="N1436">
        <v>1009</v>
      </c>
      <c r="O1436" t="s">
        <v>86</v>
      </c>
      <c r="P1436" t="s">
        <v>86</v>
      </c>
      <c r="Q1436">
        <v>1000</v>
      </c>
      <c r="W1436">
        <v>0</v>
      </c>
      <c r="X1436">
        <v>570223526</v>
      </c>
      <c r="Y1436">
        <v>1.4E-3</v>
      </c>
      <c r="AA1436">
        <v>15119</v>
      </c>
      <c r="AB1436">
        <v>0</v>
      </c>
      <c r="AC1436">
        <v>0</v>
      </c>
      <c r="AD1436">
        <v>0</v>
      </c>
      <c r="AE1436">
        <v>15119</v>
      </c>
      <c r="AF1436">
        <v>0</v>
      </c>
      <c r="AG1436">
        <v>0</v>
      </c>
      <c r="AH1436">
        <v>0</v>
      </c>
      <c r="AI1436">
        <v>1</v>
      </c>
      <c r="AJ1436">
        <v>1</v>
      </c>
      <c r="AK1436">
        <v>1</v>
      </c>
      <c r="AL1436">
        <v>1</v>
      </c>
      <c r="AN1436">
        <v>0</v>
      </c>
      <c r="AO1436">
        <v>1</v>
      </c>
      <c r="AP1436">
        <v>0</v>
      </c>
      <c r="AQ1436">
        <v>0</v>
      </c>
      <c r="AR1436">
        <v>0</v>
      </c>
      <c r="AS1436" t="s">
        <v>6</v>
      </c>
      <c r="AT1436">
        <v>1.4E-3</v>
      </c>
      <c r="AU1436" t="s">
        <v>6</v>
      </c>
      <c r="AV1436">
        <v>0</v>
      </c>
      <c r="AW1436">
        <v>2</v>
      </c>
      <c r="AX1436">
        <v>16691254</v>
      </c>
      <c r="AY1436">
        <v>1</v>
      </c>
      <c r="AZ1436">
        <v>0</v>
      </c>
      <c r="BA1436">
        <v>1414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CX1436">
        <f>Y1436*Source!I640</f>
        <v>1.4000000000000001E-4</v>
      </c>
      <c r="CY1436">
        <f t="shared" si="159"/>
        <v>15119</v>
      </c>
      <c r="CZ1436">
        <f t="shared" si="160"/>
        <v>15119</v>
      </c>
      <c r="DA1436">
        <f t="shared" si="161"/>
        <v>1</v>
      </c>
      <c r="DB1436">
        <v>0</v>
      </c>
    </row>
    <row r="1437" spans="1:106" x14ac:dyDescent="0.2">
      <c r="A1437">
        <f>ROW(Source!A640)</f>
        <v>640</v>
      </c>
      <c r="B1437">
        <v>16688585</v>
      </c>
      <c r="C1437">
        <v>16691218</v>
      </c>
      <c r="D1437">
        <v>15204468</v>
      </c>
      <c r="E1437">
        <v>1</v>
      </c>
      <c r="F1437">
        <v>1</v>
      </c>
      <c r="G1437">
        <v>1</v>
      </c>
      <c r="H1437">
        <v>3</v>
      </c>
      <c r="I1437" t="s">
        <v>1399</v>
      </c>
      <c r="J1437" t="s">
        <v>1400</v>
      </c>
      <c r="K1437" t="s">
        <v>1401</v>
      </c>
      <c r="L1437">
        <v>1348</v>
      </c>
      <c r="N1437">
        <v>1009</v>
      </c>
      <c r="O1437" t="s">
        <v>86</v>
      </c>
      <c r="P1437" t="s">
        <v>86</v>
      </c>
      <c r="Q1437">
        <v>1000</v>
      </c>
      <c r="W1437">
        <v>0</v>
      </c>
      <c r="X1437">
        <v>-909021926</v>
      </c>
      <c r="Y1437">
        <v>6.9999999999999999E-4</v>
      </c>
      <c r="AA1437">
        <v>16950</v>
      </c>
      <c r="AB1437">
        <v>0</v>
      </c>
      <c r="AC1437">
        <v>0</v>
      </c>
      <c r="AD1437">
        <v>0</v>
      </c>
      <c r="AE1437">
        <v>16950</v>
      </c>
      <c r="AF1437">
        <v>0</v>
      </c>
      <c r="AG1437">
        <v>0</v>
      </c>
      <c r="AH1437">
        <v>0</v>
      </c>
      <c r="AI1437">
        <v>1</v>
      </c>
      <c r="AJ1437">
        <v>1</v>
      </c>
      <c r="AK1437">
        <v>1</v>
      </c>
      <c r="AL1437">
        <v>1</v>
      </c>
      <c r="AN1437">
        <v>0</v>
      </c>
      <c r="AO1437">
        <v>1</v>
      </c>
      <c r="AP1437">
        <v>0</v>
      </c>
      <c r="AQ1437">
        <v>0</v>
      </c>
      <c r="AR1437">
        <v>0</v>
      </c>
      <c r="AS1437" t="s">
        <v>6</v>
      </c>
      <c r="AT1437">
        <v>6.9999999999999999E-4</v>
      </c>
      <c r="AU1437" t="s">
        <v>6</v>
      </c>
      <c r="AV1437">
        <v>0</v>
      </c>
      <c r="AW1437">
        <v>2</v>
      </c>
      <c r="AX1437">
        <v>16691255</v>
      </c>
      <c r="AY1437">
        <v>1</v>
      </c>
      <c r="AZ1437">
        <v>0</v>
      </c>
      <c r="BA1437">
        <v>1415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CX1437">
        <f>Y1437*Source!I640</f>
        <v>7.0000000000000007E-5</v>
      </c>
      <c r="CY1437">
        <f t="shared" si="159"/>
        <v>16950</v>
      </c>
      <c r="CZ1437">
        <f t="shared" si="160"/>
        <v>16950</v>
      </c>
      <c r="DA1437">
        <f t="shared" si="161"/>
        <v>1</v>
      </c>
      <c r="DB1437">
        <v>0</v>
      </c>
    </row>
    <row r="1438" spans="1:106" x14ac:dyDescent="0.2">
      <c r="A1438">
        <f>ROW(Source!A640)</f>
        <v>640</v>
      </c>
      <c r="B1438">
        <v>16688585</v>
      </c>
      <c r="C1438">
        <v>16691218</v>
      </c>
      <c r="D1438">
        <v>0</v>
      </c>
      <c r="E1438">
        <v>0</v>
      </c>
      <c r="F1438">
        <v>1</v>
      </c>
      <c r="G1438">
        <v>1</v>
      </c>
      <c r="H1438">
        <v>3</v>
      </c>
      <c r="I1438" t="s">
        <v>931</v>
      </c>
      <c r="J1438" t="s">
        <v>933</v>
      </c>
      <c r="K1438" t="s">
        <v>932</v>
      </c>
      <c r="L1438">
        <v>1035</v>
      </c>
      <c r="N1438">
        <v>1013</v>
      </c>
      <c r="O1438" t="s">
        <v>168</v>
      </c>
      <c r="P1438" t="s">
        <v>168</v>
      </c>
      <c r="Q1438">
        <v>1</v>
      </c>
      <c r="W1438">
        <v>0</v>
      </c>
      <c r="X1438">
        <v>-1353567960</v>
      </c>
      <c r="Y1438">
        <v>10</v>
      </c>
      <c r="AA1438">
        <v>555.37</v>
      </c>
      <c r="AB1438">
        <v>0</v>
      </c>
      <c r="AC1438">
        <v>0</v>
      </c>
      <c r="AD1438">
        <v>0</v>
      </c>
      <c r="AE1438">
        <v>555.37</v>
      </c>
      <c r="AF1438">
        <v>0</v>
      </c>
      <c r="AG1438">
        <v>0</v>
      </c>
      <c r="AH1438">
        <v>0</v>
      </c>
      <c r="AI1438">
        <v>1</v>
      </c>
      <c r="AJ1438">
        <v>1</v>
      </c>
      <c r="AK1438">
        <v>1</v>
      </c>
      <c r="AL1438">
        <v>1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 t="s">
        <v>6</v>
      </c>
      <c r="AT1438">
        <v>10</v>
      </c>
      <c r="AU1438" t="s">
        <v>6</v>
      </c>
      <c r="AV1438">
        <v>0</v>
      </c>
      <c r="AW1438">
        <v>1</v>
      </c>
      <c r="AX1438">
        <v>-1</v>
      </c>
      <c r="AY1438">
        <v>0</v>
      </c>
      <c r="AZ1438">
        <v>0</v>
      </c>
      <c r="BA1438" t="s">
        <v>6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CX1438">
        <f>Y1438*Source!I640</f>
        <v>1</v>
      </c>
      <c r="CY1438">
        <f t="shared" si="159"/>
        <v>555.37</v>
      </c>
      <c r="CZ1438">
        <f t="shared" si="160"/>
        <v>555.37</v>
      </c>
      <c r="DA1438">
        <f t="shared" si="161"/>
        <v>1</v>
      </c>
      <c r="DB1438">
        <v>0</v>
      </c>
    </row>
    <row r="1439" spans="1:106" x14ac:dyDescent="0.2">
      <c r="A1439">
        <f>ROW(Source!A641)</f>
        <v>641</v>
      </c>
      <c r="B1439">
        <v>16688586</v>
      </c>
      <c r="C1439">
        <v>16691218</v>
      </c>
      <c r="D1439">
        <v>15436556</v>
      </c>
      <c r="E1439">
        <v>1</v>
      </c>
      <c r="F1439">
        <v>1</v>
      </c>
      <c r="G1439">
        <v>1</v>
      </c>
      <c r="H1439">
        <v>1</v>
      </c>
      <c r="I1439" t="s">
        <v>1255</v>
      </c>
      <c r="J1439" t="s">
        <v>6</v>
      </c>
      <c r="K1439" t="s">
        <v>1256</v>
      </c>
      <c r="L1439">
        <v>1191</v>
      </c>
      <c r="N1439">
        <v>1013</v>
      </c>
      <c r="O1439" t="s">
        <v>1090</v>
      </c>
      <c r="P1439" t="s">
        <v>1090</v>
      </c>
      <c r="Q1439">
        <v>1</v>
      </c>
      <c r="W1439">
        <v>0</v>
      </c>
      <c r="X1439">
        <v>1069510174</v>
      </c>
      <c r="Y1439">
        <v>12.5235</v>
      </c>
      <c r="AA1439">
        <v>0</v>
      </c>
      <c r="AB1439">
        <v>0</v>
      </c>
      <c r="AC1439">
        <v>0</v>
      </c>
      <c r="AD1439">
        <v>68.59</v>
      </c>
      <c r="AE1439">
        <v>0</v>
      </c>
      <c r="AF1439">
        <v>0</v>
      </c>
      <c r="AG1439">
        <v>0</v>
      </c>
      <c r="AH1439">
        <v>9.6199999999999992</v>
      </c>
      <c r="AI1439">
        <v>1</v>
      </c>
      <c r="AJ1439">
        <v>1</v>
      </c>
      <c r="AK1439">
        <v>1</v>
      </c>
      <c r="AL1439">
        <v>7.13</v>
      </c>
      <c r="AN1439">
        <v>0</v>
      </c>
      <c r="AO1439">
        <v>1</v>
      </c>
      <c r="AP1439">
        <v>1</v>
      </c>
      <c r="AQ1439">
        <v>0</v>
      </c>
      <c r="AR1439">
        <v>0</v>
      </c>
      <c r="AS1439" t="s">
        <v>6</v>
      </c>
      <c r="AT1439">
        <v>10.89</v>
      </c>
      <c r="AU1439" t="s">
        <v>97</v>
      </c>
      <c r="AV1439">
        <v>1</v>
      </c>
      <c r="AW1439">
        <v>2</v>
      </c>
      <c r="AX1439">
        <v>16691245</v>
      </c>
      <c r="AY1439">
        <v>1</v>
      </c>
      <c r="AZ1439">
        <v>0</v>
      </c>
      <c r="BA1439">
        <v>1417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CX1439">
        <f>Y1439*Source!I641</f>
        <v>1.2523500000000001</v>
      </c>
      <c r="CY1439">
        <f>AD1439</f>
        <v>68.59</v>
      </c>
      <c r="CZ1439">
        <f>AH1439</f>
        <v>9.6199999999999992</v>
      </c>
      <c r="DA1439">
        <f>AL1439</f>
        <v>7.13</v>
      </c>
      <c r="DB1439">
        <v>0</v>
      </c>
    </row>
    <row r="1440" spans="1:106" x14ac:dyDescent="0.2">
      <c r="A1440">
        <f>ROW(Source!A641)</f>
        <v>641</v>
      </c>
      <c r="B1440">
        <v>16688586</v>
      </c>
      <c r="C1440">
        <v>16691218</v>
      </c>
      <c r="D1440">
        <v>15430395</v>
      </c>
      <c r="E1440">
        <v>1</v>
      </c>
      <c r="F1440">
        <v>1</v>
      </c>
      <c r="G1440">
        <v>1</v>
      </c>
      <c r="H1440">
        <v>1</v>
      </c>
      <c r="I1440" t="s">
        <v>1091</v>
      </c>
      <c r="J1440" t="s">
        <v>6</v>
      </c>
      <c r="K1440" t="s">
        <v>1092</v>
      </c>
      <c r="L1440">
        <v>1191</v>
      </c>
      <c r="N1440">
        <v>1013</v>
      </c>
      <c r="O1440" t="s">
        <v>1090</v>
      </c>
      <c r="P1440" t="s">
        <v>1090</v>
      </c>
      <c r="Q1440">
        <v>1</v>
      </c>
      <c r="W1440">
        <v>0</v>
      </c>
      <c r="X1440">
        <v>-1417349443</v>
      </c>
      <c r="Y1440">
        <v>0.85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1</v>
      </c>
      <c r="AJ1440">
        <v>1</v>
      </c>
      <c r="AK1440">
        <v>7.13</v>
      </c>
      <c r="AL1440">
        <v>1</v>
      </c>
      <c r="AN1440">
        <v>0</v>
      </c>
      <c r="AO1440">
        <v>1</v>
      </c>
      <c r="AP1440">
        <v>0</v>
      </c>
      <c r="AQ1440">
        <v>0</v>
      </c>
      <c r="AR1440">
        <v>0</v>
      </c>
      <c r="AS1440" t="s">
        <v>6</v>
      </c>
      <c r="AT1440">
        <v>0.85</v>
      </c>
      <c r="AU1440" t="s">
        <v>6</v>
      </c>
      <c r="AV1440">
        <v>2</v>
      </c>
      <c r="AW1440">
        <v>2</v>
      </c>
      <c r="AX1440">
        <v>16691246</v>
      </c>
      <c r="AY1440">
        <v>1</v>
      </c>
      <c r="AZ1440">
        <v>2048</v>
      </c>
      <c r="BA1440">
        <v>1418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CX1440">
        <f>Y1440*Source!I641</f>
        <v>8.5000000000000006E-2</v>
      </c>
      <c r="CY1440">
        <f>AD1440</f>
        <v>0</v>
      </c>
      <c r="CZ1440">
        <f>AH1440</f>
        <v>0</v>
      </c>
      <c r="DA1440">
        <f>AL1440</f>
        <v>1</v>
      </c>
      <c r="DB1440">
        <v>0</v>
      </c>
    </row>
    <row r="1441" spans="1:106" x14ac:dyDescent="0.2">
      <c r="A1441">
        <f>ROW(Source!A641)</f>
        <v>641</v>
      </c>
      <c r="B1441">
        <v>16688586</v>
      </c>
      <c r="C1441">
        <v>16691218</v>
      </c>
      <c r="D1441">
        <v>15247974</v>
      </c>
      <c r="E1441">
        <v>1</v>
      </c>
      <c r="F1441">
        <v>1</v>
      </c>
      <c r="G1441">
        <v>1</v>
      </c>
      <c r="H1441">
        <v>2</v>
      </c>
      <c r="I1441" t="s">
        <v>1093</v>
      </c>
      <c r="J1441" t="s">
        <v>1094</v>
      </c>
      <c r="K1441" t="s">
        <v>1095</v>
      </c>
      <c r="L1441">
        <v>1368</v>
      </c>
      <c r="N1441">
        <v>1011</v>
      </c>
      <c r="O1441" t="s">
        <v>1096</v>
      </c>
      <c r="P1441" t="s">
        <v>1096</v>
      </c>
      <c r="Q1441">
        <v>1</v>
      </c>
      <c r="W1441">
        <v>0</v>
      </c>
      <c r="X1441">
        <v>1188625873</v>
      </c>
      <c r="Y1441">
        <v>0.28750000000000003</v>
      </c>
      <c r="AA1441">
        <v>0</v>
      </c>
      <c r="AB1441">
        <v>222.88</v>
      </c>
      <c r="AC1441">
        <v>13.5</v>
      </c>
      <c r="AD1441">
        <v>0</v>
      </c>
      <c r="AE1441">
        <v>0</v>
      </c>
      <c r="AF1441">
        <v>31.26</v>
      </c>
      <c r="AG1441">
        <v>13.5</v>
      </c>
      <c r="AH1441">
        <v>0</v>
      </c>
      <c r="AI1441">
        <v>1</v>
      </c>
      <c r="AJ1441">
        <v>7.13</v>
      </c>
      <c r="AK1441">
        <v>1</v>
      </c>
      <c r="AL1441">
        <v>1</v>
      </c>
      <c r="AN1441">
        <v>0</v>
      </c>
      <c r="AO1441">
        <v>1</v>
      </c>
      <c r="AP1441">
        <v>1</v>
      </c>
      <c r="AQ1441">
        <v>0</v>
      </c>
      <c r="AR1441">
        <v>0</v>
      </c>
      <c r="AS1441" t="s">
        <v>6</v>
      </c>
      <c r="AT1441">
        <v>0.23</v>
      </c>
      <c r="AU1441" t="s">
        <v>96</v>
      </c>
      <c r="AV1441">
        <v>0</v>
      </c>
      <c r="AW1441">
        <v>2</v>
      </c>
      <c r="AX1441">
        <v>16691247</v>
      </c>
      <c r="AY1441">
        <v>1</v>
      </c>
      <c r="AZ1441">
        <v>0</v>
      </c>
      <c r="BA1441">
        <v>1419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CX1441">
        <f>Y1441*Source!I641</f>
        <v>2.8750000000000005E-2</v>
      </c>
      <c r="CY1441">
        <f>AB1441</f>
        <v>222.88</v>
      </c>
      <c r="CZ1441">
        <f>AF1441</f>
        <v>31.26</v>
      </c>
      <c r="DA1441">
        <f>AJ1441</f>
        <v>7.13</v>
      </c>
      <c r="DB1441">
        <v>0</v>
      </c>
    </row>
    <row r="1442" spans="1:106" x14ac:dyDescent="0.2">
      <c r="A1442">
        <f>ROW(Source!A641)</f>
        <v>641</v>
      </c>
      <c r="B1442">
        <v>16688586</v>
      </c>
      <c r="C1442">
        <v>16691218</v>
      </c>
      <c r="D1442">
        <v>15249073</v>
      </c>
      <c r="E1442">
        <v>1</v>
      </c>
      <c r="F1442">
        <v>1</v>
      </c>
      <c r="G1442">
        <v>1</v>
      </c>
      <c r="H1442">
        <v>2</v>
      </c>
      <c r="I1442" t="s">
        <v>1099</v>
      </c>
      <c r="J1442" t="s">
        <v>1100</v>
      </c>
      <c r="K1442" t="s">
        <v>1101</v>
      </c>
      <c r="L1442">
        <v>1368</v>
      </c>
      <c r="N1442">
        <v>1011</v>
      </c>
      <c r="O1442" t="s">
        <v>1096</v>
      </c>
      <c r="P1442" t="s">
        <v>1096</v>
      </c>
      <c r="Q1442">
        <v>1</v>
      </c>
      <c r="W1442">
        <v>0</v>
      </c>
      <c r="X1442">
        <v>1372534845</v>
      </c>
      <c r="Y1442">
        <v>0.77500000000000002</v>
      </c>
      <c r="AA1442">
        <v>0</v>
      </c>
      <c r="AB1442">
        <v>468.51</v>
      </c>
      <c r="AC1442">
        <v>11.6</v>
      </c>
      <c r="AD1442">
        <v>0</v>
      </c>
      <c r="AE1442">
        <v>0</v>
      </c>
      <c r="AF1442">
        <v>65.709999999999994</v>
      </c>
      <c r="AG1442">
        <v>11.6</v>
      </c>
      <c r="AH1442">
        <v>0</v>
      </c>
      <c r="AI1442">
        <v>1</v>
      </c>
      <c r="AJ1442">
        <v>7.13</v>
      </c>
      <c r="AK1442">
        <v>1</v>
      </c>
      <c r="AL1442">
        <v>1</v>
      </c>
      <c r="AN1442">
        <v>0</v>
      </c>
      <c r="AO1442">
        <v>1</v>
      </c>
      <c r="AP1442">
        <v>1</v>
      </c>
      <c r="AQ1442">
        <v>0</v>
      </c>
      <c r="AR1442">
        <v>0</v>
      </c>
      <c r="AS1442" t="s">
        <v>6</v>
      </c>
      <c r="AT1442">
        <v>0.62</v>
      </c>
      <c r="AU1442" t="s">
        <v>96</v>
      </c>
      <c r="AV1442">
        <v>0</v>
      </c>
      <c r="AW1442">
        <v>2</v>
      </c>
      <c r="AX1442">
        <v>16691248</v>
      </c>
      <c r="AY1442">
        <v>1</v>
      </c>
      <c r="AZ1442">
        <v>0</v>
      </c>
      <c r="BA1442">
        <v>1420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CX1442">
        <f>Y1442*Source!I641</f>
        <v>7.7500000000000013E-2</v>
      </c>
      <c r="CY1442">
        <f>AB1442</f>
        <v>468.51</v>
      </c>
      <c r="CZ1442">
        <f>AF1442</f>
        <v>65.709999999999994</v>
      </c>
      <c r="DA1442">
        <f>AJ1442</f>
        <v>7.13</v>
      </c>
      <c r="DB1442">
        <v>0</v>
      </c>
    </row>
    <row r="1443" spans="1:106" x14ac:dyDescent="0.2">
      <c r="A1443">
        <f>ROW(Source!A641)</f>
        <v>641</v>
      </c>
      <c r="B1443">
        <v>16688586</v>
      </c>
      <c r="C1443">
        <v>16691218</v>
      </c>
      <c r="D1443">
        <v>15167955</v>
      </c>
      <c r="E1443">
        <v>1</v>
      </c>
      <c r="F1443">
        <v>1</v>
      </c>
      <c r="G1443">
        <v>1</v>
      </c>
      <c r="H1443">
        <v>3</v>
      </c>
      <c r="I1443" t="s">
        <v>1455</v>
      </c>
      <c r="J1443" t="s">
        <v>1456</v>
      </c>
      <c r="K1443" t="s">
        <v>1457</v>
      </c>
      <c r="L1443">
        <v>1348</v>
      </c>
      <c r="N1443">
        <v>1009</v>
      </c>
      <c r="O1443" t="s">
        <v>86</v>
      </c>
      <c r="P1443" t="s">
        <v>86</v>
      </c>
      <c r="Q1443">
        <v>1000</v>
      </c>
      <c r="W1443">
        <v>0</v>
      </c>
      <c r="X1443">
        <v>-1699345571</v>
      </c>
      <c r="Y1443">
        <v>6.9999999999999999E-4</v>
      </c>
      <c r="AA1443">
        <v>214113.9</v>
      </c>
      <c r="AB1443">
        <v>0</v>
      </c>
      <c r="AC1443">
        <v>0</v>
      </c>
      <c r="AD1443">
        <v>0</v>
      </c>
      <c r="AE1443">
        <v>30030</v>
      </c>
      <c r="AF1443">
        <v>0</v>
      </c>
      <c r="AG1443">
        <v>0</v>
      </c>
      <c r="AH1443">
        <v>0</v>
      </c>
      <c r="AI1443">
        <v>7.13</v>
      </c>
      <c r="AJ1443">
        <v>1</v>
      </c>
      <c r="AK1443">
        <v>1</v>
      </c>
      <c r="AL1443">
        <v>1</v>
      </c>
      <c r="AN1443">
        <v>0</v>
      </c>
      <c r="AO1443">
        <v>1</v>
      </c>
      <c r="AP1443">
        <v>0</v>
      </c>
      <c r="AQ1443">
        <v>0</v>
      </c>
      <c r="AR1443">
        <v>0</v>
      </c>
      <c r="AS1443" t="s">
        <v>6</v>
      </c>
      <c r="AT1443">
        <v>6.9999999999999999E-4</v>
      </c>
      <c r="AU1443" t="s">
        <v>6</v>
      </c>
      <c r="AV1443">
        <v>0</v>
      </c>
      <c r="AW1443">
        <v>2</v>
      </c>
      <c r="AX1443">
        <v>16691249</v>
      </c>
      <c r="AY1443">
        <v>1</v>
      </c>
      <c r="AZ1443">
        <v>0</v>
      </c>
      <c r="BA1443">
        <v>1421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CX1443">
        <f>Y1443*Source!I641</f>
        <v>7.0000000000000007E-5</v>
      </c>
      <c r="CY1443">
        <f t="shared" ref="CY1443:CY1450" si="162">AA1443</f>
        <v>214113.9</v>
      </c>
      <c r="CZ1443">
        <f t="shared" ref="CZ1443:CZ1450" si="163">AE1443</f>
        <v>30030</v>
      </c>
      <c r="DA1443">
        <f t="shared" ref="DA1443:DA1450" si="164">AI1443</f>
        <v>7.13</v>
      </c>
      <c r="DB1443">
        <v>0</v>
      </c>
    </row>
    <row r="1444" spans="1:106" x14ac:dyDescent="0.2">
      <c r="A1444">
        <f>ROW(Source!A641)</f>
        <v>641</v>
      </c>
      <c r="B1444">
        <v>16688586</v>
      </c>
      <c r="C1444">
        <v>16691218</v>
      </c>
      <c r="D1444">
        <v>15167963</v>
      </c>
      <c r="E1444">
        <v>1</v>
      </c>
      <c r="F1444">
        <v>1</v>
      </c>
      <c r="G1444">
        <v>1</v>
      </c>
      <c r="H1444">
        <v>3</v>
      </c>
      <c r="I1444" t="s">
        <v>1387</v>
      </c>
      <c r="J1444" t="s">
        <v>1388</v>
      </c>
      <c r="K1444" t="s">
        <v>1389</v>
      </c>
      <c r="L1444">
        <v>1346</v>
      </c>
      <c r="N1444">
        <v>1009</v>
      </c>
      <c r="O1444" t="s">
        <v>90</v>
      </c>
      <c r="P1444" t="s">
        <v>90</v>
      </c>
      <c r="Q1444">
        <v>1</v>
      </c>
      <c r="W1444">
        <v>0</v>
      </c>
      <c r="X1444">
        <v>-490687590</v>
      </c>
      <c r="Y1444">
        <v>0.6</v>
      </c>
      <c r="AA1444">
        <v>265.88</v>
      </c>
      <c r="AB1444">
        <v>0</v>
      </c>
      <c r="AC1444">
        <v>0</v>
      </c>
      <c r="AD1444">
        <v>0</v>
      </c>
      <c r="AE1444">
        <v>37.29</v>
      </c>
      <c r="AF1444">
        <v>0</v>
      </c>
      <c r="AG1444">
        <v>0</v>
      </c>
      <c r="AH1444">
        <v>0</v>
      </c>
      <c r="AI1444">
        <v>7.13</v>
      </c>
      <c r="AJ1444">
        <v>1</v>
      </c>
      <c r="AK1444">
        <v>1</v>
      </c>
      <c r="AL1444">
        <v>1</v>
      </c>
      <c r="AN1444">
        <v>0</v>
      </c>
      <c r="AO1444">
        <v>1</v>
      </c>
      <c r="AP1444">
        <v>0</v>
      </c>
      <c r="AQ1444">
        <v>0</v>
      </c>
      <c r="AR1444">
        <v>0</v>
      </c>
      <c r="AS1444" t="s">
        <v>6</v>
      </c>
      <c r="AT1444">
        <v>0.6</v>
      </c>
      <c r="AU1444" t="s">
        <v>6</v>
      </c>
      <c r="AV1444">
        <v>0</v>
      </c>
      <c r="AW1444">
        <v>2</v>
      </c>
      <c r="AX1444">
        <v>16691250</v>
      </c>
      <c r="AY1444">
        <v>1</v>
      </c>
      <c r="AZ1444">
        <v>0</v>
      </c>
      <c r="BA1444">
        <v>1422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CX1444">
        <f>Y1444*Source!I641</f>
        <v>0.06</v>
      </c>
      <c r="CY1444">
        <f t="shared" si="162"/>
        <v>265.88</v>
      </c>
      <c r="CZ1444">
        <f t="shared" si="163"/>
        <v>37.29</v>
      </c>
      <c r="DA1444">
        <f t="shared" si="164"/>
        <v>7.13</v>
      </c>
      <c r="DB1444">
        <v>0</v>
      </c>
    </row>
    <row r="1445" spans="1:106" x14ac:dyDescent="0.2">
      <c r="A1445">
        <f>ROW(Source!A641)</f>
        <v>641</v>
      </c>
      <c r="B1445">
        <v>16688586</v>
      </c>
      <c r="C1445">
        <v>16691218</v>
      </c>
      <c r="D1445">
        <v>15168763</v>
      </c>
      <c r="E1445">
        <v>1</v>
      </c>
      <c r="F1445">
        <v>1</v>
      </c>
      <c r="G1445">
        <v>1</v>
      </c>
      <c r="H1445">
        <v>3</v>
      </c>
      <c r="I1445" t="s">
        <v>1416</v>
      </c>
      <c r="J1445" t="s">
        <v>1417</v>
      </c>
      <c r="K1445" t="s">
        <v>1418</v>
      </c>
      <c r="L1445">
        <v>1348</v>
      </c>
      <c r="N1445">
        <v>1009</v>
      </c>
      <c r="O1445" t="s">
        <v>86</v>
      </c>
      <c r="P1445" t="s">
        <v>86</v>
      </c>
      <c r="Q1445">
        <v>1000</v>
      </c>
      <c r="W1445">
        <v>0</v>
      </c>
      <c r="X1445">
        <v>-1068056325</v>
      </c>
      <c r="Y1445">
        <v>3.0000000000000001E-5</v>
      </c>
      <c r="AA1445">
        <v>73881.06</v>
      </c>
      <c r="AB1445">
        <v>0</v>
      </c>
      <c r="AC1445">
        <v>0</v>
      </c>
      <c r="AD1445">
        <v>0</v>
      </c>
      <c r="AE1445">
        <v>10362</v>
      </c>
      <c r="AF1445">
        <v>0</v>
      </c>
      <c r="AG1445">
        <v>0</v>
      </c>
      <c r="AH1445">
        <v>0</v>
      </c>
      <c r="AI1445">
        <v>7.13</v>
      </c>
      <c r="AJ1445">
        <v>1</v>
      </c>
      <c r="AK1445">
        <v>1</v>
      </c>
      <c r="AL1445">
        <v>1</v>
      </c>
      <c r="AN1445">
        <v>0</v>
      </c>
      <c r="AO1445">
        <v>1</v>
      </c>
      <c r="AP1445">
        <v>0</v>
      </c>
      <c r="AQ1445">
        <v>0</v>
      </c>
      <c r="AR1445">
        <v>0</v>
      </c>
      <c r="AS1445" t="s">
        <v>6</v>
      </c>
      <c r="AT1445">
        <v>3.0000000000000001E-5</v>
      </c>
      <c r="AU1445" t="s">
        <v>6</v>
      </c>
      <c r="AV1445">
        <v>0</v>
      </c>
      <c r="AW1445">
        <v>2</v>
      </c>
      <c r="AX1445">
        <v>16691251</v>
      </c>
      <c r="AY1445">
        <v>1</v>
      </c>
      <c r="AZ1445">
        <v>0</v>
      </c>
      <c r="BA1445">
        <v>1423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CX1445">
        <f>Y1445*Source!I641</f>
        <v>3.0000000000000001E-6</v>
      </c>
      <c r="CY1445">
        <f t="shared" si="162"/>
        <v>73881.06</v>
      </c>
      <c r="CZ1445">
        <f t="shared" si="163"/>
        <v>10362</v>
      </c>
      <c r="DA1445">
        <f t="shared" si="164"/>
        <v>7.13</v>
      </c>
      <c r="DB1445">
        <v>0</v>
      </c>
    </row>
    <row r="1446" spans="1:106" x14ac:dyDescent="0.2">
      <c r="A1446">
        <f>ROW(Source!A641)</f>
        <v>641</v>
      </c>
      <c r="B1446">
        <v>16688586</v>
      </c>
      <c r="C1446">
        <v>16691218</v>
      </c>
      <c r="D1446">
        <v>15169922</v>
      </c>
      <c r="E1446">
        <v>1</v>
      </c>
      <c r="F1446">
        <v>1</v>
      </c>
      <c r="G1446">
        <v>1</v>
      </c>
      <c r="H1446">
        <v>3</v>
      </c>
      <c r="I1446" t="s">
        <v>1512</v>
      </c>
      <c r="J1446" t="s">
        <v>1513</v>
      </c>
      <c r="K1446" t="s">
        <v>1514</v>
      </c>
      <c r="L1446">
        <v>1348</v>
      </c>
      <c r="N1446">
        <v>1009</v>
      </c>
      <c r="O1446" t="s">
        <v>86</v>
      </c>
      <c r="P1446" t="s">
        <v>86</v>
      </c>
      <c r="Q1446">
        <v>1000</v>
      </c>
      <c r="W1446">
        <v>0</v>
      </c>
      <c r="X1446">
        <v>774209331</v>
      </c>
      <c r="Y1446">
        <v>1E-4</v>
      </c>
      <c r="AA1446">
        <v>107876.9</v>
      </c>
      <c r="AB1446">
        <v>0</v>
      </c>
      <c r="AC1446">
        <v>0</v>
      </c>
      <c r="AD1446">
        <v>0</v>
      </c>
      <c r="AE1446">
        <v>15130</v>
      </c>
      <c r="AF1446">
        <v>0</v>
      </c>
      <c r="AG1446">
        <v>0</v>
      </c>
      <c r="AH1446">
        <v>0</v>
      </c>
      <c r="AI1446">
        <v>7.13</v>
      </c>
      <c r="AJ1446">
        <v>1</v>
      </c>
      <c r="AK1446">
        <v>1</v>
      </c>
      <c r="AL1446">
        <v>1</v>
      </c>
      <c r="AN1446">
        <v>0</v>
      </c>
      <c r="AO1446">
        <v>1</v>
      </c>
      <c r="AP1446">
        <v>0</v>
      </c>
      <c r="AQ1446">
        <v>0</v>
      </c>
      <c r="AR1446">
        <v>0</v>
      </c>
      <c r="AS1446" t="s">
        <v>6</v>
      </c>
      <c r="AT1446">
        <v>1E-4</v>
      </c>
      <c r="AU1446" t="s">
        <v>6</v>
      </c>
      <c r="AV1446">
        <v>0</v>
      </c>
      <c r="AW1446">
        <v>2</v>
      </c>
      <c r="AX1446">
        <v>16691252</v>
      </c>
      <c r="AY1446">
        <v>1</v>
      </c>
      <c r="AZ1446">
        <v>0</v>
      </c>
      <c r="BA1446">
        <v>1424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CX1446">
        <f>Y1446*Source!I641</f>
        <v>1.0000000000000001E-5</v>
      </c>
      <c r="CY1446">
        <f t="shared" si="162"/>
        <v>107876.9</v>
      </c>
      <c r="CZ1446">
        <f t="shared" si="163"/>
        <v>15130</v>
      </c>
      <c r="DA1446">
        <f t="shared" si="164"/>
        <v>7.13</v>
      </c>
      <c r="DB1446">
        <v>0</v>
      </c>
    </row>
    <row r="1447" spans="1:106" x14ac:dyDescent="0.2">
      <c r="A1447">
        <f>ROW(Source!A641)</f>
        <v>641</v>
      </c>
      <c r="B1447">
        <v>16688586</v>
      </c>
      <c r="C1447">
        <v>16691218</v>
      </c>
      <c r="D1447">
        <v>15172117</v>
      </c>
      <c r="E1447">
        <v>1</v>
      </c>
      <c r="F1447">
        <v>1</v>
      </c>
      <c r="G1447">
        <v>1</v>
      </c>
      <c r="H1447">
        <v>3</v>
      </c>
      <c r="I1447" t="s">
        <v>1476</v>
      </c>
      <c r="J1447" t="s">
        <v>1477</v>
      </c>
      <c r="K1447" t="s">
        <v>1478</v>
      </c>
      <c r="L1447">
        <v>1348</v>
      </c>
      <c r="N1447">
        <v>1009</v>
      </c>
      <c r="O1447" t="s">
        <v>86</v>
      </c>
      <c r="P1447" t="s">
        <v>86</v>
      </c>
      <c r="Q1447">
        <v>1000</v>
      </c>
      <c r="W1447">
        <v>0</v>
      </c>
      <c r="X1447">
        <v>1529337430</v>
      </c>
      <c r="Y1447">
        <v>2E-3</v>
      </c>
      <c r="AA1447">
        <v>13090.68</v>
      </c>
      <c r="AB1447">
        <v>0</v>
      </c>
      <c r="AC1447">
        <v>0</v>
      </c>
      <c r="AD1447">
        <v>0</v>
      </c>
      <c r="AE1447">
        <v>1836</v>
      </c>
      <c r="AF1447">
        <v>0</v>
      </c>
      <c r="AG1447">
        <v>0</v>
      </c>
      <c r="AH1447">
        <v>0</v>
      </c>
      <c r="AI1447">
        <v>7.13</v>
      </c>
      <c r="AJ1447">
        <v>1</v>
      </c>
      <c r="AK1447">
        <v>1</v>
      </c>
      <c r="AL1447">
        <v>1</v>
      </c>
      <c r="AN1447">
        <v>0</v>
      </c>
      <c r="AO1447">
        <v>1</v>
      </c>
      <c r="AP1447">
        <v>0</v>
      </c>
      <c r="AQ1447">
        <v>0</v>
      </c>
      <c r="AR1447">
        <v>0</v>
      </c>
      <c r="AS1447" t="s">
        <v>6</v>
      </c>
      <c r="AT1447">
        <v>2E-3</v>
      </c>
      <c r="AU1447" t="s">
        <v>6</v>
      </c>
      <c r="AV1447">
        <v>0</v>
      </c>
      <c r="AW1447">
        <v>2</v>
      </c>
      <c r="AX1447">
        <v>16691253</v>
      </c>
      <c r="AY1447">
        <v>1</v>
      </c>
      <c r="AZ1447">
        <v>0</v>
      </c>
      <c r="BA1447">
        <v>1425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CX1447">
        <f>Y1447*Source!I641</f>
        <v>2.0000000000000001E-4</v>
      </c>
      <c r="CY1447">
        <f t="shared" si="162"/>
        <v>13090.68</v>
      </c>
      <c r="CZ1447">
        <f t="shared" si="163"/>
        <v>1836</v>
      </c>
      <c r="DA1447">
        <f t="shared" si="164"/>
        <v>7.13</v>
      </c>
      <c r="DB1447">
        <v>0</v>
      </c>
    </row>
    <row r="1448" spans="1:106" x14ac:dyDescent="0.2">
      <c r="A1448">
        <f>ROW(Source!A641)</f>
        <v>641</v>
      </c>
      <c r="B1448">
        <v>16688586</v>
      </c>
      <c r="C1448">
        <v>16691218</v>
      </c>
      <c r="D1448">
        <v>15203740</v>
      </c>
      <c r="E1448">
        <v>1</v>
      </c>
      <c r="F1448">
        <v>1</v>
      </c>
      <c r="G1448">
        <v>1</v>
      </c>
      <c r="H1448">
        <v>3</v>
      </c>
      <c r="I1448" t="s">
        <v>1396</v>
      </c>
      <c r="J1448" t="s">
        <v>1397</v>
      </c>
      <c r="K1448" t="s">
        <v>1398</v>
      </c>
      <c r="L1448">
        <v>1348</v>
      </c>
      <c r="N1448">
        <v>1009</v>
      </c>
      <c r="O1448" t="s">
        <v>86</v>
      </c>
      <c r="P1448" t="s">
        <v>86</v>
      </c>
      <c r="Q1448">
        <v>1000</v>
      </c>
      <c r="W1448">
        <v>0</v>
      </c>
      <c r="X1448">
        <v>570223526</v>
      </c>
      <c r="Y1448">
        <v>1.4E-3</v>
      </c>
      <c r="AA1448">
        <v>107798.47</v>
      </c>
      <c r="AB1448">
        <v>0</v>
      </c>
      <c r="AC1448">
        <v>0</v>
      </c>
      <c r="AD1448">
        <v>0</v>
      </c>
      <c r="AE1448">
        <v>15119</v>
      </c>
      <c r="AF1448">
        <v>0</v>
      </c>
      <c r="AG1448">
        <v>0</v>
      </c>
      <c r="AH1448">
        <v>0</v>
      </c>
      <c r="AI1448">
        <v>7.13</v>
      </c>
      <c r="AJ1448">
        <v>1</v>
      </c>
      <c r="AK1448">
        <v>1</v>
      </c>
      <c r="AL1448">
        <v>1</v>
      </c>
      <c r="AN1448">
        <v>0</v>
      </c>
      <c r="AO1448">
        <v>1</v>
      </c>
      <c r="AP1448">
        <v>0</v>
      </c>
      <c r="AQ1448">
        <v>0</v>
      </c>
      <c r="AR1448">
        <v>0</v>
      </c>
      <c r="AS1448" t="s">
        <v>6</v>
      </c>
      <c r="AT1448">
        <v>1.4E-3</v>
      </c>
      <c r="AU1448" t="s">
        <v>6</v>
      </c>
      <c r="AV1448">
        <v>0</v>
      </c>
      <c r="AW1448">
        <v>2</v>
      </c>
      <c r="AX1448">
        <v>16691254</v>
      </c>
      <c r="AY1448">
        <v>1</v>
      </c>
      <c r="AZ1448">
        <v>0</v>
      </c>
      <c r="BA1448">
        <v>1426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CX1448">
        <f>Y1448*Source!I641</f>
        <v>1.4000000000000001E-4</v>
      </c>
      <c r="CY1448">
        <f t="shared" si="162"/>
        <v>107798.47</v>
      </c>
      <c r="CZ1448">
        <f t="shared" si="163"/>
        <v>15119</v>
      </c>
      <c r="DA1448">
        <f t="shared" si="164"/>
        <v>7.13</v>
      </c>
      <c r="DB1448">
        <v>0</v>
      </c>
    </row>
    <row r="1449" spans="1:106" x14ac:dyDescent="0.2">
      <c r="A1449">
        <f>ROW(Source!A641)</f>
        <v>641</v>
      </c>
      <c r="B1449">
        <v>16688586</v>
      </c>
      <c r="C1449">
        <v>16691218</v>
      </c>
      <c r="D1449">
        <v>15204468</v>
      </c>
      <c r="E1449">
        <v>1</v>
      </c>
      <c r="F1449">
        <v>1</v>
      </c>
      <c r="G1449">
        <v>1</v>
      </c>
      <c r="H1449">
        <v>3</v>
      </c>
      <c r="I1449" t="s">
        <v>1399</v>
      </c>
      <c r="J1449" t="s">
        <v>1400</v>
      </c>
      <c r="K1449" t="s">
        <v>1401</v>
      </c>
      <c r="L1449">
        <v>1348</v>
      </c>
      <c r="N1449">
        <v>1009</v>
      </c>
      <c r="O1449" t="s">
        <v>86</v>
      </c>
      <c r="P1449" t="s">
        <v>86</v>
      </c>
      <c r="Q1449">
        <v>1000</v>
      </c>
      <c r="W1449">
        <v>0</v>
      </c>
      <c r="X1449">
        <v>-909021926</v>
      </c>
      <c r="Y1449">
        <v>6.9999999999999999E-4</v>
      </c>
      <c r="AA1449">
        <v>120853.5</v>
      </c>
      <c r="AB1449">
        <v>0</v>
      </c>
      <c r="AC1449">
        <v>0</v>
      </c>
      <c r="AD1449">
        <v>0</v>
      </c>
      <c r="AE1449">
        <v>16950</v>
      </c>
      <c r="AF1449">
        <v>0</v>
      </c>
      <c r="AG1449">
        <v>0</v>
      </c>
      <c r="AH1449">
        <v>0</v>
      </c>
      <c r="AI1449">
        <v>7.13</v>
      </c>
      <c r="AJ1449">
        <v>1</v>
      </c>
      <c r="AK1449">
        <v>1</v>
      </c>
      <c r="AL1449">
        <v>1</v>
      </c>
      <c r="AN1449">
        <v>0</v>
      </c>
      <c r="AO1449">
        <v>1</v>
      </c>
      <c r="AP1449">
        <v>0</v>
      </c>
      <c r="AQ1449">
        <v>0</v>
      </c>
      <c r="AR1449">
        <v>0</v>
      </c>
      <c r="AS1449" t="s">
        <v>6</v>
      </c>
      <c r="AT1449">
        <v>6.9999999999999999E-4</v>
      </c>
      <c r="AU1449" t="s">
        <v>6</v>
      </c>
      <c r="AV1449">
        <v>0</v>
      </c>
      <c r="AW1449">
        <v>2</v>
      </c>
      <c r="AX1449">
        <v>16691255</v>
      </c>
      <c r="AY1449">
        <v>1</v>
      </c>
      <c r="AZ1449">
        <v>0</v>
      </c>
      <c r="BA1449">
        <v>1427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CX1449">
        <f>Y1449*Source!I641</f>
        <v>7.0000000000000007E-5</v>
      </c>
      <c r="CY1449">
        <f t="shared" si="162"/>
        <v>120853.5</v>
      </c>
      <c r="CZ1449">
        <f t="shared" si="163"/>
        <v>16950</v>
      </c>
      <c r="DA1449">
        <f t="shared" si="164"/>
        <v>7.13</v>
      </c>
      <c r="DB1449">
        <v>0</v>
      </c>
    </row>
    <row r="1450" spans="1:106" x14ac:dyDescent="0.2">
      <c r="A1450">
        <f>ROW(Source!A641)</f>
        <v>641</v>
      </c>
      <c r="B1450">
        <v>16688586</v>
      </c>
      <c r="C1450">
        <v>16691218</v>
      </c>
      <c r="D1450">
        <v>0</v>
      </c>
      <c r="E1450">
        <v>0</v>
      </c>
      <c r="F1450">
        <v>1</v>
      </c>
      <c r="G1450">
        <v>1</v>
      </c>
      <c r="H1450">
        <v>3</v>
      </c>
      <c r="I1450" t="s">
        <v>931</v>
      </c>
      <c r="J1450" t="s">
        <v>933</v>
      </c>
      <c r="K1450" t="s">
        <v>932</v>
      </c>
      <c r="L1450">
        <v>1035</v>
      </c>
      <c r="N1450">
        <v>1013</v>
      </c>
      <c r="O1450" t="s">
        <v>168</v>
      </c>
      <c r="P1450" t="s">
        <v>168</v>
      </c>
      <c r="Q1450">
        <v>1</v>
      </c>
      <c r="W1450">
        <v>0</v>
      </c>
      <c r="X1450">
        <v>-1353567960</v>
      </c>
      <c r="Y1450">
        <v>10</v>
      </c>
      <c r="AA1450">
        <v>3959.79</v>
      </c>
      <c r="AB1450">
        <v>0</v>
      </c>
      <c r="AC1450">
        <v>0</v>
      </c>
      <c r="AD1450">
        <v>0</v>
      </c>
      <c r="AE1450">
        <v>555.37</v>
      </c>
      <c r="AF1450">
        <v>0</v>
      </c>
      <c r="AG1450">
        <v>0</v>
      </c>
      <c r="AH1450">
        <v>0</v>
      </c>
      <c r="AI1450">
        <v>7.13</v>
      </c>
      <c r="AJ1450">
        <v>1</v>
      </c>
      <c r="AK1450">
        <v>1</v>
      </c>
      <c r="AL1450">
        <v>1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 t="s">
        <v>6</v>
      </c>
      <c r="AT1450">
        <v>10</v>
      </c>
      <c r="AU1450" t="s">
        <v>6</v>
      </c>
      <c r="AV1450">
        <v>0</v>
      </c>
      <c r="AW1450">
        <v>1</v>
      </c>
      <c r="AX1450">
        <v>-1</v>
      </c>
      <c r="AY1450">
        <v>0</v>
      </c>
      <c r="AZ1450">
        <v>0</v>
      </c>
      <c r="BA1450" t="s">
        <v>6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CX1450">
        <f>Y1450*Source!I641</f>
        <v>1</v>
      </c>
      <c r="CY1450">
        <f t="shared" si="162"/>
        <v>3959.79</v>
      </c>
      <c r="CZ1450">
        <f t="shared" si="163"/>
        <v>555.37</v>
      </c>
      <c r="DA1450">
        <f t="shared" si="164"/>
        <v>7.13</v>
      </c>
      <c r="DB1450">
        <v>0</v>
      </c>
    </row>
    <row r="1451" spans="1:106" x14ac:dyDescent="0.2">
      <c r="A1451">
        <f>ROW(Source!A644)</f>
        <v>644</v>
      </c>
      <c r="B1451">
        <v>16688585</v>
      </c>
      <c r="C1451">
        <v>16691260</v>
      </c>
      <c r="D1451">
        <v>15436556</v>
      </c>
      <c r="E1451">
        <v>1</v>
      </c>
      <c r="F1451">
        <v>1</v>
      </c>
      <c r="G1451">
        <v>1</v>
      </c>
      <c r="H1451">
        <v>1</v>
      </c>
      <c r="I1451" t="s">
        <v>1255</v>
      </c>
      <c r="J1451" t="s">
        <v>6</v>
      </c>
      <c r="K1451" t="s">
        <v>1256</v>
      </c>
      <c r="L1451">
        <v>1191</v>
      </c>
      <c r="N1451">
        <v>1013</v>
      </c>
      <c r="O1451" t="s">
        <v>1090</v>
      </c>
      <c r="P1451" t="s">
        <v>1090</v>
      </c>
      <c r="Q1451">
        <v>1</v>
      </c>
      <c r="W1451">
        <v>0</v>
      </c>
      <c r="X1451">
        <v>1069510174</v>
      </c>
      <c r="Y1451">
        <v>10.3385</v>
      </c>
      <c r="AA1451">
        <v>0</v>
      </c>
      <c r="AB1451">
        <v>0</v>
      </c>
      <c r="AC1451">
        <v>0</v>
      </c>
      <c r="AD1451">
        <v>9.6199999999999992</v>
      </c>
      <c r="AE1451">
        <v>0</v>
      </c>
      <c r="AF1451">
        <v>0</v>
      </c>
      <c r="AG1451">
        <v>0</v>
      </c>
      <c r="AH1451">
        <v>9.6199999999999992</v>
      </c>
      <c r="AI1451">
        <v>1</v>
      </c>
      <c r="AJ1451">
        <v>1</v>
      </c>
      <c r="AK1451">
        <v>1</v>
      </c>
      <c r="AL1451">
        <v>1</v>
      </c>
      <c r="AN1451">
        <v>0</v>
      </c>
      <c r="AO1451">
        <v>1</v>
      </c>
      <c r="AP1451">
        <v>1</v>
      </c>
      <c r="AQ1451">
        <v>0</v>
      </c>
      <c r="AR1451">
        <v>0</v>
      </c>
      <c r="AS1451" t="s">
        <v>6</v>
      </c>
      <c r="AT1451">
        <v>8.99</v>
      </c>
      <c r="AU1451" t="s">
        <v>97</v>
      </c>
      <c r="AV1451">
        <v>1</v>
      </c>
      <c r="AW1451">
        <v>2</v>
      </c>
      <c r="AX1451">
        <v>16691261</v>
      </c>
      <c r="AY1451">
        <v>1</v>
      </c>
      <c r="AZ1451">
        <v>0</v>
      </c>
      <c r="BA1451">
        <v>1429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CX1451">
        <f>Y1451*Source!I644</f>
        <v>2.0676999999999999</v>
      </c>
      <c r="CY1451">
        <f>AD1451</f>
        <v>9.6199999999999992</v>
      </c>
      <c r="CZ1451">
        <f>AH1451</f>
        <v>9.6199999999999992</v>
      </c>
      <c r="DA1451">
        <f>AL1451</f>
        <v>1</v>
      </c>
      <c r="DB1451">
        <v>0</v>
      </c>
    </row>
    <row r="1452" spans="1:106" x14ac:dyDescent="0.2">
      <c r="A1452">
        <f>ROW(Source!A644)</f>
        <v>644</v>
      </c>
      <c r="B1452">
        <v>16688585</v>
      </c>
      <c r="C1452">
        <v>16691260</v>
      </c>
      <c r="D1452">
        <v>15430395</v>
      </c>
      <c r="E1452">
        <v>1</v>
      </c>
      <c r="F1452">
        <v>1</v>
      </c>
      <c r="G1452">
        <v>1</v>
      </c>
      <c r="H1452">
        <v>1</v>
      </c>
      <c r="I1452" t="s">
        <v>1091</v>
      </c>
      <c r="J1452" t="s">
        <v>6</v>
      </c>
      <c r="K1452" t="s">
        <v>1092</v>
      </c>
      <c r="L1452">
        <v>1191</v>
      </c>
      <c r="N1452">
        <v>1013</v>
      </c>
      <c r="O1452" t="s">
        <v>1090</v>
      </c>
      <c r="P1452" t="s">
        <v>1090</v>
      </c>
      <c r="Q1452">
        <v>1</v>
      </c>
      <c r="W1452">
        <v>0</v>
      </c>
      <c r="X1452">
        <v>-1417349443</v>
      </c>
      <c r="Y1452">
        <v>0.21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1</v>
      </c>
      <c r="AJ1452">
        <v>1</v>
      </c>
      <c r="AK1452">
        <v>1</v>
      </c>
      <c r="AL1452">
        <v>1</v>
      </c>
      <c r="AN1452">
        <v>0</v>
      </c>
      <c r="AO1452">
        <v>1</v>
      </c>
      <c r="AP1452">
        <v>0</v>
      </c>
      <c r="AQ1452">
        <v>0</v>
      </c>
      <c r="AR1452">
        <v>0</v>
      </c>
      <c r="AS1452" t="s">
        <v>6</v>
      </c>
      <c r="AT1452">
        <v>0.21</v>
      </c>
      <c r="AU1452" t="s">
        <v>6</v>
      </c>
      <c r="AV1452">
        <v>2</v>
      </c>
      <c r="AW1452">
        <v>2</v>
      </c>
      <c r="AX1452">
        <v>16691262</v>
      </c>
      <c r="AY1452">
        <v>1</v>
      </c>
      <c r="AZ1452">
        <v>2048</v>
      </c>
      <c r="BA1452">
        <v>1430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CX1452">
        <f>Y1452*Source!I644</f>
        <v>4.2000000000000003E-2</v>
      </c>
      <c r="CY1452">
        <f>AD1452</f>
        <v>0</v>
      </c>
      <c r="CZ1452">
        <f>AH1452</f>
        <v>0</v>
      </c>
      <c r="DA1452">
        <f>AL1452</f>
        <v>1</v>
      </c>
      <c r="DB1452">
        <v>0</v>
      </c>
    </row>
    <row r="1453" spans="1:106" x14ac:dyDescent="0.2">
      <c r="A1453">
        <f>ROW(Source!A644)</f>
        <v>644</v>
      </c>
      <c r="B1453">
        <v>16688585</v>
      </c>
      <c r="C1453">
        <v>16691260</v>
      </c>
      <c r="D1453">
        <v>15247974</v>
      </c>
      <c r="E1453">
        <v>1</v>
      </c>
      <c r="F1453">
        <v>1</v>
      </c>
      <c r="G1453">
        <v>1</v>
      </c>
      <c r="H1453">
        <v>2</v>
      </c>
      <c r="I1453" t="s">
        <v>1093</v>
      </c>
      <c r="J1453" t="s">
        <v>1094</v>
      </c>
      <c r="K1453" t="s">
        <v>1095</v>
      </c>
      <c r="L1453">
        <v>1368</v>
      </c>
      <c r="N1453">
        <v>1011</v>
      </c>
      <c r="O1453" t="s">
        <v>1096</v>
      </c>
      <c r="P1453" t="s">
        <v>1096</v>
      </c>
      <c r="Q1453">
        <v>1</v>
      </c>
      <c r="W1453">
        <v>0</v>
      </c>
      <c r="X1453">
        <v>1188625873</v>
      </c>
      <c r="Y1453">
        <v>8.7500000000000008E-2</v>
      </c>
      <c r="AA1453">
        <v>0</v>
      </c>
      <c r="AB1453">
        <v>31.26</v>
      </c>
      <c r="AC1453">
        <v>13.5</v>
      </c>
      <c r="AD1453">
        <v>0</v>
      </c>
      <c r="AE1453">
        <v>0</v>
      </c>
      <c r="AF1453">
        <v>31.26</v>
      </c>
      <c r="AG1453">
        <v>13.5</v>
      </c>
      <c r="AH1453">
        <v>0</v>
      </c>
      <c r="AI1453">
        <v>1</v>
      </c>
      <c r="AJ1453">
        <v>1</v>
      </c>
      <c r="AK1453">
        <v>1</v>
      </c>
      <c r="AL1453">
        <v>1</v>
      </c>
      <c r="AN1453">
        <v>0</v>
      </c>
      <c r="AO1453">
        <v>1</v>
      </c>
      <c r="AP1453">
        <v>1</v>
      </c>
      <c r="AQ1453">
        <v>0</v>
      </c>
      <c r="AR1453">
        <v>0</v>
      </c>
      <c r="AS1453" t="s">
        <v>6</v>
      </c>
      <c r="AT1453">
        <v>7.0000000000000007E-2</v>
      </c>
      <c r="AU1453" t="s">
        <v>96</v>
      </c>
      <c r="AV1453">
        <v>0</v>
      </c>
      <c r="AW1453">
        <v>2</v>
      </c>
      <c r="AX1453">
        <v>16691263</v>
      </c>
      <c r="AY1453">
        <v>1</v>
      </c>
      <c r="AZ1453">
        <v>0</v>
      </c>
      <c r="BA1453">
        <v>1431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CX1453">
        <f>Y1453*Source!I644</f>
        <v>1.7500000000000002E-2</v>
      </c>
      <c r="CY1453">
        <f>AB1453</f>
        <v>31.26</v>
      </c>
      <c r="CZ1453">
        <f>AF1453</f>
        <v>31.26</v>
      </c>
      <c r="DA1453">
        <f>AJ1453</f>
        <v>1</v>
      </c>
      <c r="DB1453">
        <v>0</v>
      </c>
    </row>
    <row r="1454" spans="1:106" x14ac:dyDescent="0.2">
      <c r="A1454">
        <f>ROW(Source!A644)</f>
        <v>644</v>
      </c>
      <c r="B1454">
        <v>16688585</v>
      </c>
      <c r="C1454">
        <v>16691260</v>
      </c>
      <c r="D1454">
        <v>15249073</v>
      </c>
      <c r="E1454">
        <v>1</v>
      </c>
      <c r="F1454">
        <v>1</v>
      </c>
      <c r="G1454">
        <v>1</v>
      </c>
      <c r="H1454">
        <v>2</v>
      </c>
      <c r="I1454" t="s">
        <v>1099</v>
      </c>
      <c r="J1454" t="s">
        <v>1100</v>
      </c>
      <c r="K1454" t="s">
        <v>1101</v>
      </c>
      <c r="L1454">
        <v>1368</v>
      </c>
      <c r="N1454">
        <v>1011</v>
      </c>
      <c r="O1454" t="s">
        <v>1096</v>
      </c>
      <c r="P1454" t="s">
        <v>1096</v>
      </c>
      <c r="Q1454">
        <v>1</v>
      </c>
      <c r="W1454">
        <v>0</v>
      </c>
      <c r="X1454">
        <v>1372534845</v>
      </c>
      <c r="Y1454">
        <v>0.17500000000000002</v>
      </c>
      <c r="AA1454">
        <v>0</v>
      </c>
      <c r="AB1454">
        <v>65.709999999999994</v>
      </c>
      <c r="AC1454">
        <v>11.6</v>
      </c>
      <c r="AD1454">
        <v>0</v>
      </c>
      <c r="AE1454">
        <v>0</v>
      </c>
      <c r="AF1454">
        <v>65.709999999999994</v>
      </c>
      <c r="AG1454">
        <v>11.6</v>
      </c>
      <c r="AH1454">
        <v>0</v>
      </c>
      <c r="AI1454">
        <v>1</v>
      </c>
      <c r="AJ1454">
        <v>1</v>
      </c>
      <c r="AK1454">
        <v>1</v>
      </c>
      <c r="AL1454">
        <v>1</v>
      </c>
      <c r="AN1454">
        <v>0</v>
      </c>
      <c r="AO1454">
        <v>1</v>
      </c>
      <c r="AP1454">
        <v>1</v>
      </c>
      <c r="AQ1454">
        <v>0</v>
      </c>
      <c r="AR1454">
        <v>0</v>
      </c>
      <c r="AS1454" t="s">
        <v>6</v>
      </c>
      <c r="AT1454">
        <v>0.14000000000000001</v>
      </c>
      <c r="AU1454" t="s">
        <v>96</v>
      </c>
      <c r="AV1454">
        <v>0</v>
      </c>
      <c r="AW1454">
        <v>2</v>
      </c>
      <c r="AX1454">
        <v>16691264</v>
      </c>
      <c r="AY1454">
        <v>1</v>
      </c>
      <c r="AZ1454">
        <v>0</v>
      </c>
      <c r="BA1454">
        <v>1432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CX1454">
        <f>Y1454*Source!I644</f>
        <v>3.5000000000000003E-2</v>
      </c>
      <c r="CY1454">
        <f>AB1454</f>
        <v>65.709999999999994</v>
      </c>
      <c r="CZ1454">
        <f>AF1454</f>
        <v>65.709999999999994</v>
      </c>
      <c r="DA1454">
        <f>AJ1454</f>
        <v>1</v>
      </c>
      <c r="DB1454">
        <v>0</v>
      </c>
    </row>
    <row r="1455" spans="1:106" x14ac:dyDescent="0.2">
      <c r="A1455">
        <f>ROW(Source!A644)</f>
        <v>644</v>
      </c>
      <c r="B1455">
        <v>16688585</v>
      </c>
      <c r="C1455">
        <v>16691260</v>
      </c>
      <c r="D1455">
        <v>15167955</v>
      </c>
      <c r="E1455">
        <v>1</v>
      </c>
      <c r="F1455">
        <v>1</v>
      </c>
      <c r="G1455">
        <v>1</v>
      </c>
      <c r="H1455">
        <v>3</v>
      </c>
      <c r="I1455" t="s">
        <v>1455</v>
      </c>
      <c r="J1455" t="s">
        <v>1456</v>
      </c>
      <c r="K1455" t="s">
        <v>1457</v>
      </c>
      <c r="L1455">
        <v>1348</v>
      </c>
      <c r="N1455">
        <v>1009</v>
      </c>
      <c r="O1455" t="s">
        <v>86</v>
      </c>
      <c r="P1455" t="s">
        <v>86</v>
      </c>
      <c r="Q1455">
        <v>1000</v>
      </c>
      <c r="W1455">
        <v>0</v>
      </c>
      <c r="X1455">
        <v>-1699345571</v>
      </c>
      <c r="Y1455">
        <v>1.4E-3</v>
      </c>
      <c r="AA1455">
        <v>30030</v>
      </c>
      <c r="AB1455">
        <v>0</v>
      </c>
      <c r="AC1455">
        <v>0</v>
      </c>
      <c r="AD1455">
        <v>0</v>
      </c>
      <c r="AE1455">
        <v>30030</v>
      </c>
      <c r="AF1455">
        <v>0</v>
      </c>
      <c r="AG1455">
        <v>0</v>
      </c>
      <c r="AH1455">
        <v>0</v>
      </c>
      <c r="AI1455">
        <v>1</v>
      </c>
      <c r="AJ1455">
        <v>1</v>
      </c>
      <c r="AK1455">
        <v>1</v>
      </c>
      <c r="AL1455">
        <v>1</v>
      </c>
      <c r="AN1455">
        <v>0</v>
      </c>
      <c r="AO1455">
        <v>1</v>
      </c>
      <c r="AP1455">
        <v>0</v>
      </c>
      <c r="AQ1455">
        <v>0</v>
      </c>
      <c r="AR1455">
        <v>0</v>
      </c>
      <c r="AS1455" t="s">
        <v>6</v>
      </c>
      <c r="AT1455">
        <v>1.4E-3</v>
      </c>
      <c r="AU1455" t="s">
        <v>6</v>
      </c>
      <c r="AV1455">
        <v>0</v>
      </c>
      <c r="AW1455">
        <v>2</v>
      </c>
      <c r="AX1455">
        <v>16691265</v>
      </c>
      <c r="AY1455">
        <v>1</v>
      </c>
      <c r="AZ1455">
        <v>0</v>
      </c>
      <c r="BA1455">
        <v>1433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CX1455">
        <f>Y1455*Source!I644</f>
        <v>2.8000000000000003E-4</v>
      </c>
      <c r="CY1455">
        <f t="shared" ref="CY1455:CY1463" si="165">AA1455</f>
        <v>30030</v>
      </c>
      <c r="CZ1455">
        <f t="shared" ref="CZ1455:CZ1463" si="166">AE1455</f>
        <v>30030</v>
      </c>
      <c r="DA1455">
        <f t="shared" ref="DA1455:DA1463" si="167">AI1455</f>
        <v>1</v>
      </c>
      <c r="DB1455">
        <v>0</v>
      </c>
    </row>
    <row r="1456" spans="1:106" x14ac:dyDescent="0.2">
      <c r="A1456">
        <f>ROW(Source!A644)</f>
        <v>644</v>
      </c>
      <c r="B1456">
        <v>16688585</v>
      </c>
      <c r="C1456">
        <v>16691260</v>
      </c>
      <c r="D1456">
        <v>15167963</v>
      </c>
      <c r="E1456">
        <v>1</v>
      </c>
      <c r="F1456">
        <v>1</v>
      </c>
      <c r="G1456">
        <v>1</v>
      </c>
      <c r="H1456">
        <v>3</v>
      </c>
      <c r="I1456" t="s">
        <v>1387</v>
      </c>
      <c r="J1456" t="s">
        <v>1388</v>
      </c>
      <c r="K1456" t="s">
        <v>1389</v>
      </c>
      <c r="L1456">
        <v>1346</v>
      </c>
      <c r="N1456">
        <v>1009</v>
      </c>
      <c r="O1456" t="s">
        <v>90</v>
      </c>
      <c r="P1456" t="s">
        <v>90</v>
      </c>
      <c r="Q1456">
        <v>1</v>
      </c>
      <c r="W1456">
        <v>0</v>
      </c>
      <c r="X1456">
        <v>-490687590</v>
      </c>
      <c r="Y1456">
        <v>0.02</v>
      </c>
      <c r="AA1456">
        <v>37.29</v>
      </c>
      <c r="AB1456">
        <v>0</v>
      </c>
      <c r="AC1456">
        <v>0</v>
      </c>
      <c r="AD1456">
        <v>0</v>
      </c>
      <c r="AE1456">
        <v>37.29</v>
      </c>
      <c r="AF1456">
        <v>0</v>
      </c>
      <c r="AG1456">
        <v>0</v>
      </c>
      <c r="AH1456">
        <v>0</v>
      </c>
      <c r="AI1456">
        <v>1</v>
      </c>
      <c r="AJ1456">
        <v>1</v>
      </c>
      <c r="AK1456">
        <v>1</v>
      </c>
      <c r="AL1456">
        <v>1</v>
      </c>
      <c r="AN1456">
        <v>0</v>
      </c>
      <c r="AO1456">
        <v>1</v>
      </c>
      <c r="AP1456">
        <v>0</v>
      </c>
      <c r="AQ1456">
        <v>0</v>
      </c>
      <c r="AR1456">
        <v>0</v>
      </c>
      <c r="AS1456" t="s">
        <v>6</v>
      </c>
      <c r="AT1456">
        <v>0.02</v>
      </c>
      <c r="AU1456" t="s">
        <v>6</v>
      </c>
      <c r="AV1456">
        <v>0</v>
      </c>
      <c r="AW1456">
        <v>2</v>
      </c>
      <c r="AX1456">
        <v>16691266</v>
      </c>
      <c r="AY1456">
        <v>1</v>
      </c>
      <c r="AZ1456">
        <v>0</v>
      </c>
      <c r="BA1456">
        <v>1434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CX1456">
        <f>Y1456*Source!I644</f>
        <v>4.0000000000000001E-3</v>
      </c>
      <c r="CY1456">
        <f t="shared" si="165"/>
        <v>37.29</v>
      </c>
      <c r="CZ1456">
        <f t="shared" si="166"/>
        <v>37.29</v>
      </c>
      <c r="DA1456">
        <f t="shared" si="167"/>
        <v>1</v>
      </c>
      <c r="DB1456">
        <v>0</v>
      </c>
    </row>
    <row r="1457" spans="1:106" x14ac:dyDescent="0.2">
      <c r="A1457">
        <f>ROW(Source!A644)</f>
        <v>644</v>
      </c>
      <c r="B1457">
        <v>16688585</v>
      </c>
      <c r="C1457">
        <v>16691260</v>
      </c>
      <c r="D1457">
        <v>15163011</v>
      </c>
      <c r="E1457">
        <v>17</v>
      </c>
      <c r="F1457">
        <v>1</v>
      </c>
      <c r="G1457">
        <v>1</v>
      </c>
      <c r="H1457">
        <v>3</v>
      </c>
      <c r="I1457" t="s">
        <v>704</v>
      </c>
      <c r="J1457" t="s">
        <v>6</v>
      </c>
      <c r="K1457" t="s">
        <v>705</v>
      </c>
      <c r="L1457">
        <v>1358</v>
      </c>
      <c r="N1457">
        <v>1010</v>
      </c>
      <c r="O1457" t="s">
        <v>538</v>
      </c>
      <c r="P1457" t="s">
        <v>538</v>
      </c>
      <c r="Q1457">
        <v>10</v>
      </c>
      <c r="W1457">
        <v>0</v>
      </c>
      <c r="X1457">
        <v>488433216</v>
      </c>
      <c r="Y1457">
        <v>4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1</v>
      </c>
      <c r="AJ1457">
        <v>1</v>
      </c>
      <c r="AK1457">
        <v>1</v>
      </c>
      <c r="AL1457">
        <v>1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 t="s">
        <v>6</v>
      </c>
      <c r="AT1457">
        <v>4</v>
      </c>
      <c r="AU1457" t="s">
        <v>6</v>
      </c>
      <c r="AV1457">
        <v>0</v>
      </c>
      <c r="AW1457">
        <v>2</v>
      </c>
      <c r="AX1457">
        <v>16691267</v>
      </c>
      <c r="AY1457">
        <v>1</v>
      </c>
      <c r="AZ1457">
        <v>0</v>
      </c>
      <c r="BA1457">
        <v>1435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CX1457">
        <f>Y1457*Source!I644</f>
        <v>0.8</v>
      </c>
      <c r="CY1457">
        <f t="shared" si="165"/>
        <v>0</v>
      </c>
      <c r="CZ1457">
        <f t="shared" si="166"/>
        <v>0</v>
      </c>
      <c r="DA1457">
        <f t="shared" si="167"/>
        <v>1</v>
      </c>
      <c r="DB1457">
        <v>0</v>
      </c>
    </row>
    <row r="1458" spans="1:106" x14ac:dyDescent="0.2">
      <c r="A1458">
        <f>ROW(Source!A644)</f>
        <v>644</v>
      </c>
      <c r="B1458">
        <v>16688585</v>
      </c>
      <c r="C1458">
        <v>16691260</v>
      </c>
      <c r="D1458">
        <v>15170072</v>
      </c>
      <c r="E1458">
        <v>1</v>
      </c>
      <c r="F1458">
        <v>1</v>
      </c>
      <c r="G1458">
        <v>1</v>
      </c>
      <c r="H1458">
        <v>3</v>
      </c>
      <c r="I1458" t="s">
        <v>835</v>
      </c>
      <c r="J1458" t="s">
        <v>837</v>
      </c>
      <c r="K1458" t="s">
        <v>836</v>
      </c>
      <c r="L1458">
        <v>1355</v>
      </c>
      <c r="N1458">
        <v>1010</v>
      </c>
      <c r="O1458" t="s">
        <v>250</v>
      </c>
      <c r="P1458" t="s">
        <v>250</v>
      </c>
      <c r="Q1458">
        <v>100</v>
      </c>
      <c r="W1458">
        <v>0</v>
      </c>
      <c r="X1458">
        <v>-66531260</v>
      </c>
      <c r="Y1458">
        <v>0.4</v>
      </c>
      <c r="AA1458">
        <v>83</v>
      </c>
      <c r="AB1458">
        <v>0</v>
      </c>
      <c r="AC1458">
        <v>0</v>
      </c>
      <c r="AD1458">
        <v>0</v>
      </c>
      <c r="AE1458">
        <v>83</v>
      </c>
      <c r="AF1458">
        <v>0</v>
      </c>
      <c r="AG1458">
        <v>0</v>
      </c>
      <c r="AH1458">
        <v>0</v>
      </c>
      <c r="AI1458">
        <v>1</v>
      </c>
      <c r="AJ1458">
        <v>1</v>
      </c>
      <c r="AK1458">
        <v>1</v>
      </c>
      <c r="AL1458">
        <v>1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 t="s">
        <v>6</v>
      </c>
      <c r="AT1458">
        <v>0.4</v>
      </c>
      <c r="AU1458" t="s">
        <v>6</v>
      </c>
      <c r="AV1458">
        <v>0</v>
      </c>
      <c r="AW1458">
        <v>1</v>
      </c>
      <c r="AX1458">
        <v>-1</v>
      </c>
      <c r="AY1458">
        <v>0</v>
      </c>
      <c r="AZ1458">
        <v>0</v>
      </c>
      <c r="BA1458" t="s">
        <v>6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CX1458">
        <f>Y1458*Source!I644</f>
        <v>8.0000000000000016E-2</v>
      </c>
      <c r="CY1458">
        <f t="shared" si="165"/>
        <v>83</v>
      </c>
      <c r="CZ1458">
        <f t="shared" si="166"/>
        <v>83</v>
      </c>
      <c r="DA1458">
        <f t="shared" si="167"/>
        <v>1</v>
      </c>
      <c r="DB1458">
        <v>0</v>
      </c>
    </row>
    <row r="1459" spans="1:106" x14ac:dyDescent="0.2">
      <c r="A1459">
        <f>ROW(Source!A644)</f>
        <v>644</v>
      </c>
      <c r="B1459">
        <v>16688585</v>
      </c>
      <c r="C1459">
        <v>16691260</v>
      </c>
      <c r="D1459">
        <v>15172117</v>
      </c>
      <c r="E1459">
        <v>1</v>
      </c>
      <c r="F1459">
        <v>1</v>
      </c>
      <c r="G1459">
        <v>1</v>
      </c>
      <c r="H1459">
        <v>3</v>
      </c>
      <c r="I1459" t="s">
        <v>1476</v>
      </c>
      <c r="J1459" t="s">
        <v>1477</v>
      </c>
      <c r="K1459" t="s">
        <v>1478</v>
      </c>
      <c r="L1459">
        <v>1348</v>
      </c>
      <c r="N1459">
        <v>1009</v>
      </c>
      <c r="O1459" t="s">
        <v>86</v>
      </c>
      <c r="P1459" t="s">
        <v>86</v>
      </c>
      <c r="Q1459">
        <v>1000</v>
      </c>
      <c r="W1459">
        <v>0</v>
      </c>
      <c r="X1459">
        <v>1529337430</v>
      </c>
      <c r="Y1459">
        <v>2E-3</v>
      </c>
      <c r="AA1459">
        <v>1836</v>
      </c>
      <c r="AB1459">
        <v>0</v>
      </c>
      <c r="AC1459">
        <v>0</v>
      </c>
      <c r="AD1459">
        <v>0</v>
      </c>
      <c r="AE1459">
        <v>1836</v>
      </c>
      <c r="AF1459">
        <v>0</v>
      </c>
      <c r="AG1459">
        <v>0</v>
      </c>
      <c r="AH1459">
        <v>0</v>
      </c>
      <c r="AI1459">
        <v>1</v>
      </c>
      <c r="AJ1459">
        <v>1</v>
      </c>
      <c r="AK1459">
        <v>1</v>
      </c>
      <c r="AL1459">
        <v>1</v>
      </c>
      <c r="AN1459">
        <v>0</v>
      </c>
      <c r="AO1459">
        <v>1</v>
      </c>
      <c r="AP1459">
        <v>0</v>
      </c>
      <c r="AQ1459">
        <v>0</v>
      </c>
      <c r="AR1459">
        <v>0</v>
      </c>
      <c r="AS1459" t="s">
        <v>6</v>
      </c>
      <c r="AT1459">
        <v>2E-3</v>
      </c>
      <c r="AU1459" t="s">
        <v>6</v>
      </c>
      <c r="AV1459">
        <v>0</v>
      </c>
      <c r="AW1459">
        <v>2</v>
      </c>
      <c r="AX1459">
        <v>16691269</v>
      </c>
      <c r="AY1459">
        <v>1</v>
      </c>
      <c r="AZ1459">
        <v>0</v>
      </c>
      <c r="BA1459">
        <v>1437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CX1459">
        <f>Y1459*Source!I644</f>
        <v>4.0000000000000002E-4</v>
      </c>
      <c r="CY1459">
        <f t="shared" si="165"/>
        <v>1836</v>
      </c>
      <c r="CZ1459">
        <f t="shared" si="166"/>
        <v>1836</v>
      </c>
      <c r="DA1459">
        <f t="shared" si="167"/>
        <v>1</v>
      </c>
      <c r="DB1459">
        <v>0</v>
      </c>
    </row>
    <row r="1460" spans="1:106" x14ac:dyDescent="0.2">
      <c r="A1460">
        <f>ROW(Source!A644)</f>
        <v>644</v>
      </c>
      <c r="B1460">
        <v>16688585</v>
      </c>
      <c r="C1460">
        <v>16691260</v>
      </c>
      <c r="D1460">
        <v>15196322</v>
      </c>
      <c r="E1460">
        <v>1</v>
      </c>
      <c r="F1460">
        <v>1</v>
      </c>
      <c r="G1460">
        <v>1</v>
      </c>
      <c r="H1460">
        <v>3</v>
      </c>
      <c r="I1460" t="s">
        <v>939</v>
      </c>
      <c r="J1460" t="s">
        <v>941</v>
      </c>
      <c r="K1460" t="s">
        <v>940</v>
      </c>
      <c r="L1460">
        <v>1354</v>
      </c>
      <c r="N1460">
        <v>1010</v>
      </c>
      <c r="O1460" t="s">
        <v>268</v>
      </c>
      <c r="P1460" t="s">
        <v>268</v>
      </c>
      <c r="Q1460">
        <v>1</v>
      </c>
      <c r="W1460">
        <v>0</v>
      </c>
      <c r="X1460">
        <v>-1404561125</v>
      </c>
      <c r="Y1460">
        <v>10</v>
      </c>
      <c r="AA1460">
        <v>460.67</v>
      </c>
      <c r="AB1460">
        <v>0</v>
      </c>
      <c r="AC1460">
        <v>0</v>
      </c>
      <c r="AD1460">
        <v>0</v>
      </c>
      <c r="AE1460">
        <v>460.67</v>
      </c>
      <c r="AF1460">
        <v>0</v>
      </c>
      <c r="AG1460">
        <v>0</v>
      </c>
      <c r="AH1460">
        <v>0</v>
      </c>
      <c r="AI1460">
        <v>1</v>
      </c>
      <c r="AJ1460">
        <v>1</v>
      </c>
      <c r="AK1460">
        <v>1</v>
      </c>
      <c r="AL1460">
        <v>1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 t="s">
        <v>6</v>
      </c>
      <c r="AT1460">
        <v>10</v>
      </c>
      <c r="AU1460" t="s">
        <v>6</v>
      </c>
      <c r="AV1460">
        <v>0</v>
      </c>
      <c r="AW1460">
        <v>1</v>
      </c>
      <c r="AX1460">
        <v>-1</v>
      </c>
      <c r="AY1460">
        <v>0</v>
      </c>
      <c r="AZ1460">
        <v>0</v>
      </c>
      <c r="BA1460" t="s">
        <v>6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CX1460">
        <f>Y1460*Source!I644</f>
        <v>2</v>
      </c>
      <c r="CY1460">
        <f t="shared" si="165"/>
        <v>460.67</v>
      </c>
      <c r="CZ1460">
        <f t="shared" si="166"/>
        <v>460.67</v>
      </c>
      <c r="DA1460">
        <f t="shared" si="167"/>
        <v>1</v>
      </c>
      <c r="DB1460">
        <v>0</v>
      </c>
    </row>
    <row r="1461" spans="1:106" x14ac:dyDescent="0.2">
      <c r="A1461">
        <f>ROW(Source!A644)</f>
        <v>644</v>
      </c>
      <c r="B1461">
        <v>16688585</v>
      </c>
      <c r="C1461">
        <v>16691260</v>
      </c>
      <c r="D1461">
        <v>15203740</v>
      </c>
      <c r="E1461">
        <v>1</v>
      </c>
      <c r="F1461">
        <v>1</v>
      </c>
      <c r="G1461">
        <v>1</v>
      </c>
      <c r="H1461">
        <v>3</v>
      </c>
      <c r="I1461" t="s">
        <v>1396</v>
      </c>
      <c r="J1461" t="s">
        <v>1397</v>
      </c>
      <c r="K1461" t="s">
        <v>1398</v>
      </c>
      <c r="L1461">
        <v>1348</v>
      </c>
      <c r="N1461">
        <v>1009</v>
      </c>
      <c r="O1461" t="s">
        <v>86</v>
      </c>
      <c r="P1461" t="s">
        <v>86</v>
      </c>
      <c r="Q1461">
        <v>1000</v>
      </c>
      <c r="W1461">
        <v>0</v>
      </c>
      <c r="X1461">
        <v>570223526</v>
      </c>
      <c r="Y1461">
        <v>4.0000000000000002E-4</v>
      </c>
      <c r="AA1461">
        <v>15119</v>
      </c>
      <c r="AB1461">
        <v>0</v>
      </c>
      <c r="AC1461">
        <v>0</v>
      </c>
      <c r="AD1461">
        <v>0</v>
      </c>
      <c r="AE1461">
        <v>15119</v>
      </c>
      <c r="AF1461">
        <v>0</v>
      </c>
      <c r="AG1461">
        <v>0</v>
      </c>
      <c r="AH1461">
        <v>0</v>
      </c>
      <c r="AI1461">
        <v>1</v>
      </c>
      <c r="AJ1461">
        <v>1</v>
      </c>
      <c r="AK1461">
        <v>1</v>
      </c>
      <c r="AL1461">
        <v>1</v>
      </c>
      <c r="AN1461">
        <v>0</v>
      </c>
      <c r="AO1461">
        <v>1</v>
      </c>
      <c r="AP1461">
        <v>0</v>
      </c>
      <c r="AQ1461">
        <v>0</v>
      </c>
      <c r="AR1461">
        <v>0</v>
      </c>
      <c r="AS1461" t="s">
        <v>6</v>
      </c>
      <c r="AT1461">
        <v>4.0000000000000002E-4</v>
      </c>
      <c r="AU1461" t="s">
        <v>6</v>
      </c>
      <c r="AV1461">
        <v>0</v>
      </c>
      <c r="AW1461">
        <v>2</v>
      </c>
      <c r="AX1461">
        <v>16691270</v>
      </c>
      <c r="AY1461">
        <v>1</v>
      </c>
      <c r="AZ1461">
        <v>0</v>
      </c>
      <c r="BA1461">
        <v>1438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CX1461">
        <f>Y1461*Source!I644</f>
        <v>8.0000000000000007E-5</v>
      </c>
      <c r="CY1461">
        <f t="shared" si="165"/>
        <v>15119</v>
      </c>
      <c r="CZ1461">
        <f t="shared" si="166"/>
        <v>15119</v>
      </c>
      <c r="DA1461">
        <f t="shared" si="167"/>
        <v>1</v>
      </c>
      <c r="DB1461">
        <v>0</v>
      </c>
    </row>
    <row r="1462" spans="1:106" x14ac:dyDescent="0.2">
      <c r="A1462">
        <f>ROW(Source!A644)</f>
        <v>644</v>
      </c>
      <c r="B1462">
        <v>16688585</v>
      </c>
      <c r="C1462">
        <v>16691260</v>
      </c>
      <c r="D1462">
        <v>15204468</v>
      </c>
      <c r="E1462">
        <v>1</v>
      </c>
      <c r="F1462">
        <v>1</v>
      </c>
      <c r="G1462">
        <v>1</v>
      </c>
      <c r="H1462">
        <v>3</v>
      </c>
      <c r="I1462" t="s">
        <v>1399</v>
      </c>
      <c r="J1462" t="s">
        <v>1400</v>
      </c>
      <c r="K1462" t="s">
        <v>1401</v>
      </c>
      <c r="L1462">
        <v>1348</v>
      </c>
      <c r="N1462">
        <v>1009</v>
      </c>
      <c r="O1462" t="s">
        <v>86</v>
      </c>
      <c r="P1462" t="s">
        <v>86</v>
      </c>
      <c r="Q1462">
        <v>1000</v>
      </c>
      <c r="W1462">
        <v>0</v>
      </c>
      <c r="X1462">
        <v>-909021926</v>
      </c>
      <c r="Y1462">
        <v>2.0000000000000001E-4</v>
      </c>
      <c r="AA1462">
        <v>16950</v>
      </c>
      <c r="AB1462">
        <v>0</v>
      </c>
      <c r="AC1462">
        <v>0</v>
      </c>
      <c r="AD1462">
        <v>0</v>
      </c>
      <c r="AE1462">
        <v>16950</v>
      </c>
      <c r="AF1462">
        <v>0</v>
      </c>
      <c r="AG1462">
        <v>0</v>
      </c>
      <c r="AH1462">
        <v>0</v>
      </c>
      <c r="AI1462">
        <v>1</v>
      </c>
      <c r="AJ1462">
        <v>1</v>
      </c>
      <c r="AK1462">
        <v>1</v>
      </c>
      <c r="AL1462">
        <v>1</v>
      </c>
      <c r="AN1462">
        <v>0</v>
      </c>
      <c r="AO1462">
        <v>1</v>
      </c>
      <c r="AP1462">
        <v>0</v>
      </c>
      <c r="AQ1462">
        <v>0</v>
      </c>
      <c r="AR1462">
        <v>0</v>
      </c>
      <c r="AS1462" t="s">
        <v>6</v>
      </c>
      <c r="AT1462">
        <v>2.0000000000000001E-4</v>
      </c>
      <c r="AU1462" t="s">
        <v>6</v>
      </c>
      <c r="AV1462">
        <v>0</v>
      </c>
      <c r="AW1462">
        <v>2</v>
      </c>
      <c r="AX1462">
        <v>16691272</v>
      </c>
      <c r="AY1462">
        <v>1</v>
      </c>
      <c r="AZ1462">
        <v>0</v>
      </c>
      <c r="BA1462">
        <v>1440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CX1462">
        <f>Y1462*Source!I644</f>
        <v>4.0000000000000003E-5</v>
      </c>
      <c r="CY1462">
        <f t="shared" si="165"/>
        <v>16950</v>
      </c>
      <c r="CZ1462">
        <f t="shared" si="166"/>
        <v>16950</v>
      </c>
      <c r="DA1462">
        <f t="shared" si="167"/>
        <v>1</v>
      </c>
      <c r="DB1462">
        <v>0</v>
      </c>
    </row>
    <row r="1463" spans="1:106" x14ac:dyDescent="0.2">
      <c r="A1463">
        <f>ROW(Source!A644)</f>
        <v>644</v>
      </c>
      <c r="B1463">
        <v>16688585</v>
      </c>
      <c r="C1463">
        <v>16691260</v>
      </c>
      <c r="D1463">
        <v>0</v>
      </c>
      <c r="E1463">
        <v>0</v>
      </c>
      <c r="F1463">
        <v>1</v>
      </c>
      <c r="G1463">
        <v>1</v>
      </c>
      <c r="H1463">
        <v>3</v>
      </c>
      <c r="I1463" t="s">
        <v>945</v>
      </c>
      <c r="J1463" t="s">
        <v>947</v>
      </c>
      <c r="K1463" t="s">
        <v>946</v>
      </c>
      <c r="L1463">
        <v>1354</v>
      </c>
      <c r="N1463">
        <v>1010</v>
      </c>
      <c r="O1463" t="s">
        <v>268</v>
      </c>
      <c r="P1463" t="s">
        <v>268</v>
      </c>
      <c r="Q1463">
        <v>1</v>
      </c>
      <c r="W1463">
        <v>0</v>
      </c>
      <c r="X1463">
        <v>1701423965</v>
      </c>
      <c r="Y1463">
        <v>10</v>
      </c>
      <c r="AA1463">
        <v>865.6</v>
      </c>
      <c r="AB1463">
        <v>0</v>
      </c>
      <c r="AC1463">
        <v>0</v>
      </c>
      <c r="AD1463">
        <v>0</v>
      </c>
      <c r="AE1463">
        <v>865.6</v>
      </c>
      <c r="AF1463">
        <v>0</v>
      </c>
      <c r="AG1463">
        <v>0</v>
      </c>
      <c r="AH1463">
        <v>0</v>
      </c>
      <c r="AI1463">
        <v>1</v>
      </c>
      <c r="AJ1463">
        <v>1</v>
      </c>
      <c r="AK1463">
        <v>1</v>
      </c>
      <c r="AL1463">
        <v>1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 t="s">
        <v>6</v>
      </c>
      <c r="AT1463">
        <v>10</v>
      </c>
      <c r="AU1463" t="s">
        <v>6</v>
      </c>
      <c r="AV1463">
        <v>0</v>
      </c>
      <c r="AW1463">
        <v>1</v>
      </c>
      <c r="AX1463">
        <v>-1</v>
      </c>
      <c r="AY1463">
        <v>0</v>
      </c>
      <c r="AZ1463">
        <v>0</v>
      </c>
      <c r="BA1463" t="s">
        <v>6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CX1463">
        <f>Y1463*Source!I644</f>
        <v>2</v>
      </c>
      <c r="CY1463">
        <f t="shared" si="165"/>
        <v>865.6</v>
      </c>
      <c r="CZ1463">
        <f t="shared" si="166"/>
        <v>865.6</v>
      </c>
      <c r="DA1463">
        <f t="shared" si="167"/>
        <v>1</v>
      </c>
      <c r="DB1463">
        <v>0</v>
      </c>
    </row>
    <row r="1464" spans="1:106" x14ac:dyDescent="0.2">
      <c r="A1464">
        <f>ROW(Source!A645)</f>
        <v>645</v>
      </c>
      <c r="B1464">
        <v>16688586</v>
      </c>
      <c r="C1464">
        <v>16691260</v>
      </c>
      <c r="D1464">
        <v>15436556</v>
      </c>
      <c r="E1464">
        <v>1</v>
      </c>
      <c r="F1464">
        <v>1</v>
      </c>
      <c r="G1464">
        <v>1</v>
      </c>
      <c r="H1464">
        <v>1</v>
      </c>
      <c r="I1464" t="s">
        <v>1255</v>
      </c>
      <c r="J1464" t="s">
        <v>6</v>
      </c>
      <c r="K1464" t="s">
        <v>1256</v>
      </c>
      <c r="L1464">
        <v>1191</v>
      </c>
      <c r="N1464">
        <v>1013</v>
      </c>
      <c r="O1464" t="s">
        <v>1090</v>
      </c>
      <c r="P1464" t="s">
        <v>1090</v>
      </c>
      <c r="Q1464">
        <v>1</v>
      </c>
      <c r="W1464">
        <v>0</v>
      </c>
      <c r="X1464">
        <v>1069510174</v>
      </c>
      <c r="Y1464">
        <v>10.3385</v>
      </c>
      <c r="AA1464">
        <v>0</v>
      </c>
      <c r="AB1464">
        <v>0</v>
      </c>
      <c r="AC1464">
        <v>0</v>
      </c>
      <c r="AD1464">
        <v>68.59</v>
      </c>
      <c r="AE1464">
        <v>0</v>
      </c>
      <c r="AF1464">
        <v>0</v>
      </c>
      <c r="AG1464">
        <v>0</v>
      </c>
      <c r="AH1464">
        <v>9.6199999999999992</v>
      </c>
      <c r="AI1464">
        <v>1</v>
      </c>
      <c r="AJ1464">
        <v>1</v>
      </c>
      <c r="AK1464">
        <v>1</v>
      </c>
      <c r="AL1464">
        <v>7.13</v>
      </c>
      <c r="AN1464">
        <v>0</v>
      </c>
      <c r="AO1464">
        <v>1</v>
      </c>
      <c r="AP1464">
        <v>1</v>
      </c>
      <c r="AQ1464">
        <v>0</v>
      </c>
      <c r="AR1464">
        <v>0</v>
      </c>
      <c r="AS1464" t="s">
        <v>6</v>
      </c>
      <c r="AT1464">
        <v>8.99</v>
      </c>
      <c r="AU1464" t="s">
        <v>97</v>
      </c>
      <c r="AV1464">
        <v>1</v>
      </c>
      <c r="AW1464">
        <v>2</v>
      </c>
      <c r="AX1464">
        <v>16691261</v>
      </c>
      <c r="AY1464">
        <v>1</v>
      </c>
      <c r="AZ1464">
        <v>0</v>
      </c>
      <c r="BA1464">
        <v>1442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CX1464">
        <f>Y1464*Source!I645</f>
        <v>2.0676999999999999</v>
      </c>
      <c r="CY1464">
        <f>AD1464</f>
        <v>68.59</v>
      </c>
      <c r="CZ1464">
        <f>AH1464</f>
        <v>9.6199999999999992</v>
      </c>
      <c r="DA1464">
        <f>AL1464</f>
        <v>7.13</v>
      </c>
      <c r="DB1464">
        <v>0</v>
      </c>
    </row>
    <row r="1465" spans="1:106" x14ac:dyDescent="0.2">
      <c r="A1465">
        <f>ROW(Source!A645)</f>
        <v>645</v>
      </c>
      <c r="B1465">
        <v>16688586</v>
      </c>
      <c r="C1465">
        <v>16691260</v>
      </c>
      <c r="D1465">
        <v>15430395</v>
      </c>
      <c r="E1465">
        <v>1</v>
      </c>
      <c r="F1465">
        <v>1</v>
      </c>
      <c r="G1465">
        <v>1</v>
      </c>
      <c r="H1465">
        <v>1</v>
      </c>
      <c r="I1465" t="s">
        <v>1091</v>
      </c>
      <c r="J1465" t="s">
        <v>6</v>
      </c>
      <c r="K1465" t="s">
        <v>1092</v>
      </c>
      <c r="L1465">
        <v>1191</v>
      </c>
      <c r="N1465">
        <v>1013</v>
      </c>
      <c r="O1465" t="s">
        <v>1090</v>
      </c>
      <c r="P1465" t="s">
        <v>1090</v>
      </c>
      <c r="Q1465">
        <v>1</v>
      </c>
      <c r="W1465">
        <v>0</v>
      </c>
      <c r="X1465">
        <v>-1417349443</v>
      </c>
      <c r="Y1465">
        <v>0.21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1</v>
      </c>
      <c r="AJ1465">
        <v>1</v>
      </c>
      <c r="AK1465">
        <v>7.13</v>
      </c>
      <c r="AL1465">
        <v>1</v>
      </c>
      <c r="AN1465">
        <v>0</v>
      </c>
      <c r="AO1465">
        <v>1</v>
      </c>
      <c r="AP1465">
        <v>0</v>
      </c>
      <c r="AQ1465">
        <v>0</v>
      </c>
      <c r="AR1465">
        <v>0</v>
      </c>
      <c r="AS1465" t="s">
        <v>6</v>
      </c>
      <c r="AT1465">
        <v>0.21</v>
      </c>
      <c r="AU1465" t="s">
        <v>6</v>
      </c>
      <c r="AV1465">
        <v>2</v>
      </c>
      <c r="AW1465">
        <v>2</v>
      </c>
      <c r="AX1465">
        <v>16691262</v>
      </c>
      <c r="AY1465">
        <v>1</v>
      </c>
      <c r="AZ1465">
        <v>2048</v>
      </c>
      <c r="BA1465">
        <v>1443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CX1465">
        <f>Y1465*Source!I645</f>
        <v>4.2000000000000003E-2</v>
      </c>
      <c r="CY1465">
        <f>AD1465</f>
        <v>0</v>
      </c>
      <c r="CZ1465">
        <f>AH1465</f>
        <v>0</v>
      </c>
      <c r="DA1465">
        <f>AL1465</f>
        <v>1</v>
      </c>
      <c r="DB1465">
        <v>0</v>
      </c>
    </row>
    <row r="1466" spans="1:106" x14ac:dyDescent="0.2">
      <c r="A1466">
        <f>ROW(Source!A645)</f>
        <v>645</v>
      </c>
      <c r="B1466">
        <v>16688586</v>
      </c>
      <c r="C1466">
        <v>16691260</v>
      </c>
      <c r="D1466">
        <v>15247974</v>
      </c>
      <c r="E1466">
        <v>1</v>
      </c>
      <c r="F1466">
        <v>1</v>
      </c>
      <c r="G1466">
        <v>1</v>
      </c>
      <c r="H1466">
        <v>2</v>
      </c>
      <c r="I1466" t="s">
        <v>1093</v>
      </c>
      <c r="J1466" t="s">
        <v>1094</v>
      </c>
      <c r="K1466" t="s">
        <v>1095</v>
      </c>
      <c r="L1466">
        <v>1368</v>
      </c>
      <c r="N1466">
        <v>1011</v>
      </c>
      <c r="O1466" t="s">
        <v>1096</v>
      </c>
      <c r="P1466" t="s">
        <v>1096</v>
      </c>
      <c r="Q1466">
        <v>1</v>
      </c>
      <c r="W1466">
        <v>0</v>
      </c>
      <c r="X1466">
        <v>1188625873</v>
      </c>
      <c r="Y1466">
        <v>8.7500000000000008E-2</v>
      </c>
      <c r="AA1466">
        <v>0</v>
      </c>
      <c r="AB1466">
        <v>222.88</v>
      </c>
      <c r="AC1466">
        <v>13.5</v>
      </c>
      <c r="AD1466">
        <v>0</v>
      </c>
      <c r="AE1466">
        <v>0</v>
      </c>
      <c r="AF1466">
        <v>31.26</v>
      </c>
      <c r="AG1466">
        <v>13.5</v>
      </c>
      <c r="AH1466">
        <v>0</v>
      </c>
      <c r="AI1466">
        <v>1</v>
      </c>
      <c r="AJ1466">
        <v>7.13</v>
      </c>
      <c r="AK1466">
        <v>1</v>
      </c>
      <c r="AL1466">
        <v>1</v>
      </c>
      <c r="AN1466">
        <v>0</v>
      </c>
      <c r="AO1466">
        <v>1</v>
      </c>
      <c r="AP1466">
        <v>1</v>
      </c>
      <c r="AQ1466">
        <v>0</v>
      </c>
      <c r="AR1466">
        <v>0</v>
      </c>
      <c r="AS1466" t="s">
        <v>6</v>
      </c>
      <c r="AT1466">
        <v>7.0000000000000007E-2</v>
      </c>
      <c r="AU1466" t="s">
        <v>96</v>
      </c>
      <c r="AV1466">
        <v>0</v>
      </c>
      <c r="AW1466">
        <v>2</v>
      </c>
      <c r="AX1466">
        <v>16691263</v>
      </c>
      <c r="AY1466">
        <v>1</v>
      </c>
      <c r="AZ1466">
        <v>0</v>
      </c>
      <c r="BA1466">
        <v>1444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CX1466">
        <f>Y1466*Source!I645</f>
        <v>1.7500000000000002E-2</v>
      </c>
      <c r="CY1466">
        <f>AB1466</f>
        <v>222.88</v>
      </c>
      <c r="CZ1466">
        <f>AF1466</f>
        <v>31.26</v>
      </c>
      <c r="DA1466">
        <f>AJ1466</f>
        <v>7.13</v>
      </c>
      <c r="DB1466">
        <v>0</v>
      </c>
    </row>
    <row r="1467" spans="1:106" x14ac:dyDescent="0.2">
      <c r="A1467">
        <f>ROW(Source!A645)</f>
        <v>645</v>
      </c>
      <c r="B1467">
        <v>16688586</v>
      </c>
      <c r="C1467">
        <v>16691260</v>
      </c>
      <c r="D1467">
        <v>15249073</v>
      </c>
      <c r="E1467">
        <v>1</v>
      </c>
      <c r="F1467">
        <v>1</v>
      </c>
      <c r="G1467">
        <v>1</v>
      </c>
      <c r="H1467">
        <v>2</v>
      </c>
      <c r="I1467" t="s">
        <v>1099</v>
      </c>
      <c r="J1467" t="s">
        <v>1100</v>
      </c>
      <c r="K1467" t="s">
        <v>1101</v>
      </c>
      <c r="L1467">
        <v>1368</v>
      </c>
      <c r="N1467">
        <v>1011</v>
      </c>
      <c r="O1467" t="s">
        <v>1096</v>
      </c>
      <c r="P1467" t="s">
        <v>1096</v>
      </c>
      <c r="Q1467">
        <v>1</v>
      </c>
      <c r="W1467">
        <v>0</v>
      </c>
      <c r="X1467">
        <v>1372534845</v>
      </c>
      <c r="Y1467">
        <v>0.17500000000000002</v>
      </c>
      <c r="AA1467">
        <v>0</v>
      </c>
      <c r="AB1467">
        <v>468.51</v>
      </c>
      <c r="AC1467">
        <v>11.6</v>
      </c>
      <c r="AD1467">
        <v>0</v>
      </c>
      <c r="AE1467">
        <v>0</v>
      </c>
      <c r="AF1467">
        <v>65.709999999999994</v>
      </c>
      <c r="AG1467">
        <v>11.6</v>
      </c>
      <c r="AH1467">
        <v>0</v>
      </c>
      <c r="AI1467">
        <v>1</v>
      </c>
      <c r="AJ1467">
        <v>7.13</v>
      </c>
      <c r="AK1467">
        <v>1</v>
      </c>
      <c r="AL1467">
        <v>1</v>
      </c>
      <c r="AN1467">
        <v>0</v>
      </c>
      <c r="AO1467">
        <v>1</v>
      </c>
      <c r="AP1467">
        <v>1</v>
      </c>
      <c r="AQ1467">
        <v>0</v>
      </c>
      <c r="AR1467">
        <v>0</v>
      </c>
      <c r="AS1467" t="s">
        <v>6</v>
      </c>
      <c r="AT1467">
        <v>0.14000000000000001</v>
      </c>
      <c r="AU1467" t="s">
        <v>96</v>
      </c>
      <c r="AV1467">
        <v>0</v>
      </c>
      <c r="AW1467">
        <v>2</v>
      </c>
      <c r="AX1467">
        <v>16691264</v>
      </c>
      <c r="AY1467">
        <v>1</v>
      </c>
      <c r="AZ1467">
        <v>0</v>
      </c>
      <c r="BA1467">
        <v>1445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CX1467">
        <f>Y1467*Source!I645</f>
        <v>3.5000000000000003E-2</v>
      </c>
      <c r="CY1467">
        <f>AB1467</f>
        <v>468.51</v>
      </c>
      <c r="CZ1467">
        <f>AF1467</f>
        <v>65.709999999999994</v>
      </c>
      <c r="DA1467">
        <f>AJ1467</f>
        <v>7.13</v>
      </c>
      <c r="DB1467">
        <v>0</v>
      </c>
    </row>
    <row r="1468" spans="1:106" x14ac:dyDescent="0.2">
      <c r="A1468">
        <f>ROW(Source!A645)</f>
        <v>645</v>
      </c>
      <c r="B1468">
        <v>16688586</v>
      </c>
      <c r="C1468">
        <v>16691260</v>
      </c>
      <c r="D1468">
        <v>15167955</v>
      </c>
      <c r="E1468">
        <v>1</v>
      </c>
      <c r="F1468">
        <v>1</v>
      </c>
      <c r="G1468">
        <v>1</v>
      </c>
      <c r="H1468">
        <v>3</v>
      </c>
      <c r="I1468" t="s">
        <v>1455</v>
      </c>
      <c r="J1468" t="s">
        <v>1456</v>
      </c>
      <c r="K1468" t="s">
        <v>1457</v>
      </c>
      <c r="L1468">
        <v>1348</v>
      </c>
      <c r="N1468">
        <v>1009</v>
      </c>
      <c r="O1468" t="s">
        <v>86</v>
      </c>
      <c r="P1468" t="s">
        <v>86</v>
      </c>
      <c r="Q1468">
        <v>1000</v>
      </c>
      <c r="W1468">
        <v>0</v>
      </c>
      <c r="X1468">
        <v>-1699345571</v>
      </c>
      <c r="Y1468">
        <v>1.4E-3</v>
      </c>
      <c r="AA1468">
        <v>214113.9</v>
      </c>
      <c r="AB1468">
        <v>0</v>
      </c>
      <c r="AC1468">
        <v>0</v>
      </c>
      <c r="AD1468">
        <v>0</v>
      </c>
      <c r="AE1468">
        <v>30030</v>
      </c>
      <c r="AF1468">
        <v>0</v>
      </c>
      <c r="AG1468">
        <v>0</v>
      </c>
      <c r="AH1468">
        <v>0</v>
      </c>
      <c r="AI1468">
        <v>7.13</v>
      </c>
      <c r="AJ1468">
        <v>1</v>
      </c>
      <c r="AK1468">
        <v>1</v>
      </c>
      <c r="AL1468">
        <v>1</v>
      </c>
      <c r="AN1468">
        <v>0</v>
      </c>
      <c r="AO1468">
        <v>1</v>
      </c>
      <c r="AP1468">
        <v>0</v>
      </c>
      <c r="AQ1468">
        <v>0</v>
      </c>
      <c r="AR1468">
        <v>0</v>
      </c>
      <c r="AS1468" t="s">
        <v>6</v>
      </c>
      <c r="AT1468">
        <v>1.4E-3</v>
      </c>
      <c r="AU1468" t="s">
        <v>6</v>
      </c>
      <c r="AV1468">
        <v>0</v>
      </c>
      <c r="AW1468">
        <v>2</v>
      </c>
      <c r="AX1468">
        <v>16691265</v>
      </c>
      <c r="AY1468">
        <v>1</v>
      </c>
      <c r="AZ1468">
        <v>0</v>
      </c>
      <c r="BA1468">
        <v>1446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CX1468">
        <f>Y1468*Source!I645</f>
        <v>2.8000000000000003E-4</v>
      </c>
      <c r="CY1468">
        <f t="shared" ref="CY1468:CY1476" si="168">AA1468</f>
        <v>214113.9</v>
      </c>
      <c r="CZ1468">
        <f t="shared" ref="CZ1468:CZ1476" si="169">AE1468</f>
        <v>30030</v>
      </c>
      <c r="DA1468">
        <f t="shared" ref="DA1468:DA1476" si="170">AI1468</f>
        <v>7.13</v>
      </c>
      <c r="DB1468">
        <v>0</v>
      </c>
    </row>
    <row r="1469" spans="1:106" x14ac:dyDescent="0.2">
      <c r="A1469">
        <f>ROW(Source!A645)</f>
        <v>645</v>
      </c>
      <c r="B1469">
        <v>16688586</v>
      </c>
      <c r="C1469">
        <v>16691260</v>
      </c>
      <c r="D1469">
        <v>15167963</v>
      </c>
      <c r="E1469">
        <v>1</v>
      </c>
      <c r="F1469">
        <v>1</v>
      </c>
      <c r="G1469">
        <v>1</v>
      </c>
      <c r="H1469">
        <v>3</v>
      </c>
      <c r="I1469" t="s">
        <v>1387</v>
      </c>
      <c r="J1469" t="s">
        <v>1388</v>
      </c>
      <c r="K1469" t="s">
        <v>1389</v>
      </c>
      <c r="L1469">
        <v>1346</v>
      </c>
      <c r="N1469">
        <v>1009</v>
      </c>
      <c r="O1469" t="s">
        <v>90</v>
      </c>
      <c r="P1469" t="s">
        <v>90</v>
      </c>
      <c r="Q1469">
        <v>1</v>
      </c>
      <c r="W1469">
        <v>0</v>
      </c>
      <c r="X1469">
        <v>-490687590</v>
      </c>
      <c r="Y1469">
        <v>0.02</v>
      </c>
      <c r="AA1469">
        <v>265.88</v>
      </c>
      <c r="AB1469">
        <v>0</v>
      </c>
      <c r="AC1469">
        <v>0</v>
      </c>
      <c r="AD1469">
        <v>0</v>
      </c>
      <c r="AE1469">
        <v>37.29</v>
      </c>
      <c r="AF1469">
        <v>0</v>
      </c>
      <c r="AG1469">
        <v>0</v>
      </c>
      <c r="AH1469">
        <v>0</v>
      </c>
      <c r="AI1469">
        <v>7.13</v>
      </c>
      <c r="AJ1469">
        <v>1</v>
      </c>
      <c r="AK1469">
        <v>1</v>
      </c>
      <c r="AL1469">
        <v>1</v>
      </c>
      <c r="AN1469">
        <v>0</v>
      </c>
      <c r="AO1469">
        <v>1</v>
      </c>
      <c r="AP1469">
        <v>0</v>
      </c>
      <c r="AQ1469">
        <v>0</v>
      </c>
      <c r="AR1469">
        <v>0</v>
      </c>
      <c r="AS1469" t="s">
        <v>6</v>
      </c>
      <c r="AT1469">
        <v>0.02</v>
      </c>
      <c r="AU1469" t="s">
        <v>6</v>
      </c>
      <c r="AV1469">
        <v>0</v>
      </c>
      <c r="AW1469">
        <v>2</v>
      </c>
      <c r="AX1469">
        <v>16691266</v>
      </c>
      <c r="AY1469">
        <v>1</v>
      </c>
      <c r="AZ1469">
        <v>0</v>
      </c>
      <c r="BA1469">
        <v>1447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CX1469">
        <f>Y1469*Source!I645</f>
        <v>4.0000000000000001E-3</v>
      </c>
      <c r="CY1469">
        <f t="shared" si="168"/>
        <v>265.88</v>
      </c>
      <c r="CZ1469">
        <f t="shared" si="169"/>
        <v>37.29</v>
      </c>
      <c r="DA1469">
        <f t="shared" si="170"/>
        <v>7.13</v>
      </c>
      <c r="DB1469">
        <v>0</v>
      </c>
    </row>
    <row r="1470" spans="1:106" x14ac:dyDescent="0.2">
      <c r="A1470">
        <f>ROW(Source!A645)</f>
        <v>645</v>
      </c>
      <c r="B1470">
        <v>16688586</v>
      </c>
      <c r="C1470">
        <v>16691260</v>
      </c>
      <c r="D1470">
        <v>15163011</v>
      </c>
      <c r="E1470">
        <v>17</v>
      </c>
      <c r="F1470">
        <v>1</v>
      </c>
      <c r="G1470">
        <v>1</v>
      </c>
      <c r="H1470">
        <v>3</v>
      </c>
      <c r="I1470" t="s">
        <v>704</v>
      </c>
      <c r="J1470" t="s">
        <v>6</v>
      </c>
      <c r="K1470" t="s">
        <v>705</v>
      </c>
      <c r="L1470">
        <v>1358</v>
      </c>
      <c r="N1470">
        <v>1010</v>
      </c>
      <c r="O1470" t="s">
        <v>538</v>
      </c>
      <c r="P1470" t="s">
        <v>538</v>
      </c>
      <c r="Q1470">
        <v>10</v>
      </c>
      <c r="W1470">
        <v>0</v>
      </c>
      <c r="X1470">
        <v>488433216</v>
      </c>
      <c r="Y1470">
        <v>4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7.13</v>
      </c>
      <c r="AJ1470">
        <v>1</v>
      </c>
      <c r="AK1470">
        <v>1</v>
      </c>
      <c r="AL1470">
        <v>1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 t="s">
        <v>6</v>
      </c>
      <c r="AT1470">
        <v>4</v>
      </c>
      <c r="AU1470" t="s">
        <v>6</v>
      </c>
      <c r="AV1470">
        <v>0</v>
      </c>
      <c r="AW1470">
        <v>2</v>
      </c>
      <c r="AX1470">
        <v>16691267</v>
      </c>
      <c r="AY1470">
        <v>1</v>
      </c>
      <c r="AZ1470">
        <v>0</v>
      </c>
      <c r="BA1470">
        <v>1448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CX1470">
        <f>Y1470*Source!I645</f>
        <v>0.8</v>
      </c>
      <c r="CY1470">
        <f t="shared" si="168"/>
        <v>0</v>
      </c>
      <c r="CZ1470">
        <f t="shared" si="169"/>
        <v>0</v>
      </c>
      <c r="DA1470">
        <f t="shared" si="170"/>
        <v>7.13</v>
      </c>
      <c r="DB1470">
        <v>0</v>
      </c>
    </row>
    <row r="1471" spans="1:106" x14ac:dyDescent="0.2">
      <c r="A1471">
        <f>ROW(Source!A645)</f>
        <v>645</v>
      </c>
      <c r="B1471">
        <v>16688586</v>
      </c>
      <c r="C1471">
        <v>16691260</v>
      </c>
      <c r="D1471">
        <v>15170072</v>
      </c>
      <c r="E1471">
        <v>1</v>
      </c>
      <c r="F1471">
        <v>1</v>
      </c>
      <c r="G1471">
        <v>1</v>
      </c>
      <c r="H1471">
        <v>3</v>
      </c>
      <c r="I1471" t="s">
        <v>835</v>
      </c>
      <c r="J1471" t="s">
        <v>837</v>
      </c>
      <c r="K1471" t="s">
        <v>836</v>
      </c>
      <c r="L1471">
        <v>1355</v>
      </c>
      <c r="N1471">
        <v>1010</v>
      </c>
      <c r="O1471" t="s">
        <v>250</v>
      </c>
      <c r="P1471" t="s">
        <v>250</v>
      </c>
      <c r="Q1471">
        <v>100</v>
      </c>
      <c r="W1471">
        <v>0</v>
      </c>
      <c r="X1471">
        <v>-66531260</v>
      </c>
      <c r="Y1471">
        <v>0.4</v>
      </c>
      <c r="AA1471">
        <v>591.79</v>
      </c>
      <c r="AB1471">
        <v>0</v>
      </c>
      <c r="AC1471">
        <v>0</v>
      </c>
      <c r="AD1471">
        <v>0</v>
      </c>
      <c r="AE1471">
        <v>83</v>
      </c>
      <c r="AF1471">
        <v>0</v>
      </c>
      <c r="AG1471">
        <v>0</v>
      </c>
      <c r="AH1471">
        <v>0</v>
      </c>
      <c r="AI1471">
        <v>7.13</v>
      </c>
      <c r="AJ1471">
        <v>1</v>
      </c>
      <c r="AK1471">
        <v>1</v>
      </c>
      <c r="AL1471">
        <v>1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 t="s">
        <v>6</v>
      </c>
      <c r="AT1471">
        <v>0.4</v>
      </c>
      <c r="AU1471" t="s">
        <v>6</v>
      </c>
      <c r="AV1471">
        <v>0</v>
      </c>
      <c r="AW1471">
        <v>1</v>
      </c>
      <c r="AX1471">
        <v>-1</v>
      </c>
      <c r="AY1471">
        <v>0</v>
      </c>
      <c r="AZ1471">
        <v>0</v>
      </c>
      <c r="BA1471" t="s">
        <v>6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CX1471">
        <f>Y1471*Source!I645</f>
        <v>8.0000000000000016E-2</v>
      </c>
      <c r="CY1471">
        <f t="shared" si="168"/>
        <v>591.79</v>
      </c>
      <c r="CZ1471">
        <f t="shared" si="169"/>
        <v>83</v>
      </c>
      <c r="DA1471">
        <f t="shared" si="170"/>
        <v>7.13</v>
      </c>
      <c r="DB1471">
        <v>0</v>
      </c>
    </row>
    <row r="1472" spans="1:106" x14ac:dyDescent="0.2">
      <c r="A1472">
        <f>ROW(Source!A645)</f>
        <v>645</v>
      </c>
      <c r="B1472">
        <v>16688586</v>
      </c>
      <c r="C1472">
        <v>16691260</v>
      </c>
      <c r="D1472">
        <v>15172117</v>
      </c>
      <c r="E1472">
        <v>1</v>
      </c>
      <c r="F1472">
        <v>1</v>
      </c>
      <c r="G1472">
        <v>1</v>
      </c>
      <c r="H1472">
        <v>3</v>
      </c>
      <c r="I1472" t="s">
        <v>1476</v>
      </c>
      <c r="J1472" t="s">
        <v>1477</v>
      </c>
      <c r="K1472" t="s">
        <v>1478</v>
      </c>
      <c r="L1472">
        <v>1348</v>
      </c>
      <c r="N1472">
        <v>1009</v>
      </c>
      <c r="O1472" t="s">
        <v>86</v>
      </c>
      <c r="P1472" t="s">
        <v>86</v>
      </c>
      <c r="Q1472">
        <v>1000</v>
      </c>
      <c r="W1472">
        <v>0</v>
      </c>
      <c r="X1472">
        <v>1529337430</v>
      </c>
      <c r="Y1472">
        <v>2E-3</v>
      </c>
      <c r="AA1472">
        <v>13090.68</v>
      </c>
      <c r="AB1472">
        <v>0</v>
      </c>
      <c r="AC1472">
        <v>0</v>
      </c>
      <c r="AD1472">
        <v>0</v>
      </c>
      <c r="AE1472">
        <v>1836</v>
      </c>
      <c r="AF1472">
        <v>0</v>
      </c>
      <c r="AG1472">
        <v>0</v>
      </c>
      <c r="AH1472">
        <v>0</v>
      </c>
      <c r="AI1472">
        <v>7.13</v>
      </c>
      <c r="AJ1472">
        <v>1</v>
      </c>
      <c r="AK1472">
        <v>1</v>
      </c>
      <c r="AL1472">
        <v>1</v>
      </c>
      <c r="AN1472">
        <v>0</v>
      </c>
      <c r="AO1472">
        <v>1</v>
      </c>
      <c r="AP1472">
        <v>0</v>
      </c>
      <c r="AQ1472">
        <v>0</v>
      </c>
      <c r="AR1472">
        <v>0</v>
      </c>
      <c r="AS1472" t="s">
        <v>6</v>
      </c>
      <c r="AT1472">
        <v>2E-3</v>
      </c>
      <c r="AU1472" t="s">
        <v>6</v>
      </c>
      <c r="AV1472">
        <v>0</v>
      </c>
      <c r="AW1472">
        <v>2</v>
      </c>
      <c r="AX1472">
        <v>16691269</v>
      </c>
      <c r="AY1472">
        <v>1</v>
      </c>
      <c r="AZ1472">
        <v>0</v>
      </c>
      <c r="BA1472">
        <v>1450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CX1472">
        <f>Y1472*Source!I645</f>
        <v>4.0000000000000002E-4</v>
      </c>
      <c r="CY1472">
        <f t="shared" si="168"/>
        <v>13090.68</v>
      </c>
      <c r="CZ1472">
        <f t="shared" si="169"/>
        <v>1836</v>
      </c>
      <c r="DA1472">
        <f t="shared" si="170"/>
        <v>7.13</v>
      </c>
      <c r="DB1472">
        <v>0</v>
      </c>
    </row>
    <row r="1473" spans="1:106" x14ac:dyDescent="0.2">
      <c r="A1473">
        <f>ROW(Source!A645)</f>
        <v>645</v>
      </c>
      <c r="B1473">
        <v>16688586</v>
      </c>
      <c r="C1473">
        <v>16691260</v>
      </c>
      <c r="D1473">
        <v>15196322</v>
      </c>
      <c r="E1473">
        <v>1</v>
      </c>
      <c r="F1473">
        <v>1</v>
      </c>
      <c r="G1473">
        <v>1</v>
      </c>
      <c r="H1473">
        <v>3</v>
      </c>
      <c r="I1473" t="s">
        <v>939</v>
      </c>
      <c r="J1473" t="s">
        <v>941</v>
      </c>
      <c r="K1473" t="s">
        <v>940</v>
      </c>
      <c r="L1473">
        <v>1354</v>
      </c>
      <c r="N1473">
        <v>1010</v>
      </c>
      <c r="O1473" t="s">
        <v>268</v>
      </c>
      <c r="P1473" t="s">
        <v>268</v>
      </c>
      <c r="Q1473">
        <v>1</v>
      </c>
      <c r="W1473">
        <v>0</v>
      </c>
      <c r="X1473">
        <v>-1404561125</v>
      </c>
      <c r="Y1473">
        <v>10</v>
      </c>
      <c r="AA1473">
        <v>3284.58</v>
      </c>
      <c r="AB1473">
        <v>0</v>
      </c>
      <c r="AC1473">
        <v>0</v>
      </c>
      <c r="AD1473">
        <v>0</v>
      </c>
      <c r="AE1473">
        <v>460.67</v>
      </c>
      <c r="AF1473">
        <v>0</v>
      </c>
      <c r="AG1473">
        <v>0</v>
      </c>
      <c r="AH1473">
        <v>0</v>
      </c>
      <c r="AI1473">
        <v>7.13</v>
      </c>
      <c r="AJ1473">
        <v>1</v>
      </c>
      <c r="AK1473">
        <v>1</v>
      </c>
      <c r="AL1473">
        <v>1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 t="s">
        <v>6</v>
      </c>
      <c r="AT1473">
        <v>10</v>
      </c>
      <c r="AU1473" t="s">
        <v>6</v>
      </c>
      <c r="AV1473">
        <v>0</v>
      </c>
      <c r="AW1473">
        <v>1</v>
      </c>
      <c r="AX1473">
        <v>-1</v>
      </c>
      <c r="AY1473">
        <v>0</v>
      </c>
      <c r="AZ1473">
        <v>0</v>
      </c>
      <c r="BA1473" t="s">
        <v>6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CX1473">
        <f>Y1473*Source!I645</f>
        <v>2</v>
      </c>
      <c r="CY1473">
        <f t="shared" si="168"/>
        <v>3284.58</v>
      </c>
      <c r="CZ1473">
        <f t="shared" si="169"/>
        <v>460.67</v>
      </c>
      <c r="DA1473">
        <f t="shared" si="170"/>
        <v>7.13</v>
      </c>
      <c r="DB1473">
        <v>0</v>
      </c>
    </row>
    <row r="1474" spans="1:106" x14ac:dyDescent="0.2">
      <c r="A1474">
        <f>ROW(Source!A645)</f>
        <v>645</v>
      </c>
      <c r="B1474">
        <v>16688586</v>
      </c>
      <c r="C1474">
        <v>16691260</v>
      </c>
      <c r="D1474">
        <v>15203740</v>
      </c>
      <c r="E1474">
        <v>1</v>
      </c>
      <c r="F1474">
        <v>1</v>
      </c>
      <c r="G1474">
        <v>1</v>
      </c>
      <c r="H1474">
        <v>3</v>
      </c>
      <c r="I1474" t="s">
        <v>1396</v>
      </c>
      <c r="J1474" t="s">
        <v>1397</v>
      </c>
      <c r="K1474" t="s">
        <v>1398</v>
      </c>
      <c r="L1474">
        <v>1348</v>
      </c>
      <c r="N1474">
        <v>1009</v>
      </c>
      <c r="O1474" t="s">
        <v>86</v>
      </c>
      <c r="P1474" t="s">
        <v>86</v>
      </c>
      <c r="Q1474">
        <v>1000</v>
      </c>
      <c r="W1474">
        <v>0</v>
      </c>
      <c r="X1474">
        <v>570223526</v>
      </c>
      <c r="Y1474">
        <v>4.0000000000000002E-4</v>
      </c>
      <c r="AA1474">
        <v>107798.47</v>
      </c>
      <c r="AB1474">
        <v>0</v>
      </c>
      <c r="AC1474">
        <v>0</v>
      </c>
      <c r="AD1474">
        <v>0</v>
      </c>
      <c r="AE1474">
        <v>15119</v>
      </c>
      <c r="AF1474">
        <v>0</v>
      </c>
      <c r="AG1474">
        <v>0</v>
      </c>
      <c r="AH1474">
        <v>0</v>
      </c>
      <c r="AI1474">
        <v>7.13</v>
      </c>
      <c r="AJ1474">
        <v>1</v>
      </c>
      <c r="AK1474">
        <v>1</v>
      </c>
      <c r="AL1474">
        <v>1</v>
      </c>
      <c r="AN1474">
        <v>0</v>
      </c>
      <c r="AO1474">
        <v>1</v>
      </c>
      <c r="AP1474">
        <v>0</v>
      </c>
      <c r="AQ1474">
        <v>0</v>
      </c>
      <c r="AR1474">
        <v>0</v>
      </c>
      <c r="AS1474" t="s">
        <v>6</v>
      </c>
      <c r="AT1474">
        <v>4.0000000000000002E-4</v>
      </c>
      <c r="AU1474" t="s">
        <v>6</v>
      </c>
      <c r="AV1474">
        <v>0</v>
      </c>
      <c r="AW1474">
        <v>2</v>
      </c>
      <c r="AX1474">
        <v>16691270</v>
      </c>
      <c r="AY1474">
        <v>1</v>
      </c>
      <c r="AZ1474">
        <v>0</v>
      </c>
      <c r="BA1474">
        <v>1451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CX1474">
        <f>Y1474*Source!I645</f>
        <v>8.0000000000000007E-5</v>
      </c>
      <c r="CY1474">
        <f t="shared" si="168"/>
        <v>107798.47</v>
      </c>
      <c r="CZ1474">
        <f t="shared" si="169"/>
        <v>15119</v>
      </c>
      <c r="DA1474">
        <f t="shared" si="170"/>
        <v>7.13</v>
      </c>
      <c r="DB1474">
        <v>0</v>
      </c>
    </row>
    <row r="1475" spans="1:106" x14ac:dyDescent="0.2">
      <c r="A1475">
        <f>ROW(Source!A645)</f>
        <v>645</v>
      </c>
      <c r="B1475">
        <v>16688586</v>
      </c>
      <c r="C1475">
        <v>16691260</v>
      </c>
      <c r="D1475">
        <v>15204468</v>
      </c>
      <c r="E1475">
        <v>1</v>
      </c>
      <c r="F1475">
        <v>1</v>
      </c>
      <c r="G1475">
        <v>1</v>
      </c>
      <c r="H1475">
        <v>3</v>
      </c>
      <c r="I1475" t="s">
        <v>1399</v>
      </c>
      <c r="J1475" t="s">
        <v>1400</v>
      </c>
      <c r="K1475" t="s">
        <v>1401</v>
      </c>
      <c r="L1475">
        <v>1348</v>
      </c>
      <c r="N1475">
        <v>1009</v>
      </c>
      <c r="O1475" t="s">
        <v>86</v>
      </c>
      <c r="P1475" t="s">
        <v>86</v>
      </c>
      <c r="Q1475">
        <v>1000</v>
      </c>
      <c r="W1475">
        <v>0</v>
      </c>
      <c r="X1475">
        <v>-909021926</v>
      </c>
      <c r="Y1475">
        <v>2.0000000000000001E-4</v>
      </c>
      <c r="AA1475">
        <v>120853.5</v>
      </c>
      <c r="AB1475">
        <v>0</v>
      </c>
      <c r="AC1475">
        <v>0</v>
      </c>
      <c r="AD1475">
        <v>0</v>
      </c>
      <c r="AE1475">
        <v>16950</v>
      </c>
      <c r="AF1475">
        <v>0</v>
      </c>
      <c r="AG1475">
        <v>0</v>
      </c>
      <c r="AH1475">
        <v>0</v>
      </c>
      <c r="AI1475">
        <v>7.13</v>
      </c>
      <c r="AJ1475">
        <v>1</v>
      </c>
      <c r="AK1475">
        <v>1</v>
      </c>
      <c r="AL1475">
        <v>1</v>
      </c>
      <c r="AN1475">
        <v>0</v>
      </c>
      <c r="AO1475">
        <v>1</v>
      </c>
      <c r="AP1475">
        <v>0</v>
      </c>
      <c r="AQ1475">
        <v>0</v>
      </c>
      <c r="AR1475">
        <v>0</v>
      </c>
      <c r="AS1475" t="s">
        <v>6</v>
      </c>
      <c r="AT1475">
        <v>2.0000000000000001E-4</v>
      </c>
      <c r="AU1475" t="s">
        <v>6</v>
      </c>
      <c r="AV1475">
        <v>0</v>
      </c>
      <c r="AW1475">
        <v>2</v>
      </c>
      <c r="AX1475">
        <v>16691272</v>
      </c>
      <c r="AY1475">
        <v>1</v>
      </c>
      <c r="AZ1475">
        <v>0</v>
      </c>
      <c r="BA1475">
        <v>1453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CX1475">
        <f>Y1475*Source!I645</f>
        <v>4.0000000000000003E-5</v>
      </c>
      <c r="CY1475">
        <f t="shared" si="168"/>
        <v>120853.5</v>
      </c>
      <c r="CZ1475">
        <f t="shared" si="169"/>
        <v>16950</v>
      </c>
      <c r="DA1475">
        <f t="shared" si="170"/>
        <v>7.13</v>
      </c>
      <c r="DB1475">
        <v>0</v>
      </c>
    </row>
    <row r="1476" spans="1:106" x14ac:dyDescent="0.2">
      <c r="A1476">
        <f>ROW(Source!A645)</f>
        <v>645</v>
      </c>
      <c r="B1476">
        <v>16688586</v>
      </c>
      <c r="C1476">
        <v>16691260</v>
      </c>
      <c r="D1476">
        <v>0</v>
      </c>
      <c r="E1476">
        <v>0</v>
      </c>
      <c r="F1476">
        <v>1</v>
      </c>
      <c r="G1476">
        <v>1</v>
      </c>
      <c r="H1476">
        <v>3</v>
      </c>
      <c r="I1476" t="s">
        <v>945</v>
      </c>
      <c r="J1476" t="s">
        <v>947</v>
      </c>
      <c r="K1476" t="s">
        <v>946</v>
      </c>
      <c r="L1476">
        <v>1354</v>
      </c>
      <c r="N1476">
        <v>1010</v>
      </c>
      <c r="O1476" t="s">
        <v>268</v>
      </c>
      <c r="P1476" t="s">
        <v>268</v>
      </c>
      <c r="Q1476">
        <v>1</v>
      </c>
      <c r="W1476">
        <v>0</v>
      </c>
      <c r="X1476">
        <v>1701423965</v>
      </c>
      <c r="Y1476">
        <v>10</v>
      </c>
      <c r="AA1476">
        <v>6171.73</v>
      </c>
      <c r="AB1476">
        <v>0</v>
      </c>
      <c r="AC1476">
        <v>0</v>
      </c>
      <c r="AD1476">
        <v>0</v>
      </c>
      <c r="AE1476">
        <v>865.6</v>
      </c>
      <c r="AF1476">
        <v>0</v>
      </c>
      <c r="AG1476">
        <v>0</v>
      </c>
      <c r="AH1476">
        <v>0</v>
      </c>
      <c r="AI1476">
        <v>7.13</v>
      </c>
      <c r="AJ1476">
        <v>1</v>
      </c>
      <c r="AK1476">
        <v>1</v>
      </c>
      <c r="AL1476">
        <v>1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 t="s">
        <v>6</v>
      </c>
      <c r="AT1476">
        <v>10</v>
      </c>
      <c r="AU1476" t="s">
        <v>6</v>
      </c>
      <c r="AV1476">
        <v>0</v>
      </c>
      <c r="AW1476">
        <v>1</v>
      </c>
      <c r="AX1476">
        <v>-1</v>
      </c>
      <c r="AY1476">
        <v>0</v>
      </c>
      <c r="AZ1476">
        <v>0</v>
      </c>
      <c r="BA1476" t="s">
        <v>6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CX1476">
        <f>Y1476*Source!I645</f>
        <v>2</v>
      </c>
      <c r="CY1476">
        <f t="shared" si="168"/>
        <v>6171.73</v>
      </c>
      <c r="CZ1476">
        <f t="shared" si="169"/>
        <v>865.6</v>
      </c>
      <c r="DA1476">
        <f t="shared" si="170"/>
        <v>7.13</v>
      </c>
      <c r="DB1476">
        <v>0</v>
      </c>
    </row>
    <row r="1477" spans="1:106" x14ac:dyDescent="0.2">
      <c r="A1477">
        <f>ROW(Source!A654)</f>
        <v>654</v>
      </c>
      <c r="B1477">
        <v>16688585</v>
      </c>
      <c r="C1477">
        <v>16691284</v>
      </c>
      <c r="D1477">
        <v>15436556</v>
      </c>
      <c r="E1477">
        <v>1</v>
      </c>
      <c r="F1477">
        <v>1</v>
      </c>
      <c r="G1477">
        <v>1</v>
      </c>
      <c r="H1477">
        <v>1</v>
      </c>
      <c r="I1477" t="s">
        <v>1255</v>
      </c>
      <c r="J1477" t="s">
        <v>6</v>
      </c>
      <c r="K1477" t="s">
        <v>1256</v>
      </c>
      <c r="L1477">
        <v>1191</v>
      </c>
      <c r="N1477">
        <v>1013</v>
      </c>
      <c r="O1477" t="s">
        <v>1090</v>
      </c>
      <c r="P1477" t="s">
        <v>1090</v>
      </c>
      <c r="Q1477">
        <v>1</v>
      </c>
      <c r="W1477">
        <v>0</v>
      </c>
      <c r="X1477">
        <v>1069510174</v>
      </c>
      <c r="Y1477">
        <v>19.917999999999999</v>
      </c>
      <c r="AA1477">
        <v>0</v>
      </c>
      <c r="AB1477">
        <v>0</v>
      </c>
      <c r="AC1477">
        <v>0</v>
      </c>
      <c r="AD1477">
        <v>9.6199999999999992</v>
      </c>
      <c r="AE1477">
        <v>0</v>
      </c>
      <c r="AF1477">
        <v>0</v>
      </c>
      <c r="AG1477">
        <v>0</v>
      </c>
      <c r="AH1477">
        <v>9.6199999999999992</v>
      </c>
      <c r="AI1477">
        <v>1</v>
      </c>
      <c r="AJ1477">
        <v>1</v>
      </c>
      <c r="AK1477">
        <v>1</v>
      </c>
      <c r="AL1477">
        <v>1</v>
      </c>
      <c r="AN1477">
        <v>0</v>
      </c>
      <c r="AO1477">
        <v>1</v>
      </c>
      <c r="AP1477">
        <v>1</v>
      </c>
      <c r="AQ1477">
        <v>0</v>
      </c>
      <c r="AR1477">
        <v>0</v>
      </c>
      <c r="AS1477" t="s">
        <v>6</v>
      </c>
      <c r="AT1477">
        <v>17.32</v>
      </c>
      <c r="AU1477" t="s">
        <v>97</v>
      </c>
      <c r="AV1477">
        <v>1</v>
      </c>
      <c r="AW1477">
        <v>2</v>
      </c>
      <c r="AX1477">
        <v>16691303</v>
      </c>
      <c r="AY1477">
        <v>1</v>
      </c>
      <c r="AZ1477">
        <v>0</v>
      </c>
      <c r="BA1477">
        <v>1455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CX1477">
        <f>Y1477*Source!I654</f>
        <v>1.9918</v>
      </c>
      <c r="CY1477">
        <f>AD1477</f>
        <v>9.6199999999999992</v>
      </c>
      <c r="CZ1477">
        <f>AH1477</f>
        <v>9.6199999999999992</v>
      </c>
      <c r="DA1477">
        <f>AL1477</f>
        <v>1</v>
      </c>
      <c r="DB1477">
        <v>0</v>
      </c>
    </row>
    <row r="1478" spans="1:106" x14ac:dyDescent="0.2">
      <c r="A1478">
        <f>ROW(Source!A654)</f>
        <v>654</v>
      </c>
      <c r="B1478">
        <v>16688585</v>
      </c>
      <c r="C1478">
        <v>16691284</v>
      </c>
      <c r="D1478">
        <v>15430395</v>
      </c>
      <c r="E1478">
        <v>1</v>
      </c>
      <c r="F1478">
        <v>1</v>
      </c>
      <c r="G1478">
        <v>1</v>
      </c>
      <c r="H1478">
        <v>1</v>
      </c>
      <c r="I1478" t="s">
        <v>1091</v>
      </c>
      <c r="J1478" t="s">
        <v>6</v>
      </c>
      <c r="K1478" t="s">
        <v>1092</v>
      </c>
      <c r="L1478">
        <v>1191</v>
      </c>
      <c r="N1478">
        <v>1013</v>
      </c>
      <c r="O1478" t="s">
        <v>1090</v>
      </c>
      <c r="P1478" t="s">
        <v>1090</v>
      </c>
      <c r="Q1478">
        <v>1</v>
      </c>
      <c r="W1478">
        <v>0</v>
      </c>
      <c r="X1478">
        <v>-1417349443</v>
      </c>
      <c r="Y1478">
        <v>0.27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1</v>
      </c>
      <c r="AJ1478">
        <v>1</v>
      </c>
      <c r="AK1478">
        <v>1</v>
      </c>
      <c r="AL1478">
        <v>1</v>
      </c>
      <c r="AN1478">
        <v>0</v>
      </c>
      <c r="AO1478">
        <v>1</v>
      </c>
      <c r="AP1478">
        <v>0</v>
      </c>
      <c r="AQ1478">
        <v>0</v>
      </c>
      <c r="AR1478">
        <v>0</v>
      </c>
      <c r="AS1478" t="s">
        <v>6</v>
      </c>
      <c r="AT1478">
        <v>0.27</v>
      </c>
      <c r="AU1478" t="s">
        <v>6</v>
      </c>
      <c r="AV1478">
        <v>2</v>
      </c>
      <c r="AW1478">
        <v>2</v>
      </c>
      <c r="AX1478">
        <v>16691304</v>
      </c>
      <c r="AY1478">
        <v>1</v>
      </c>
      <c r="AZ1478">
        <v>2048</v>
      </c>
      <c r="BA1478">
        <v>1456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CX1478">
        <f>Y1478*Source!I654</f>
        <v>2.7000000000000003E-2</v>
      </c>
      <c r="CY1478">
        <f>AD1478</f>
        <v>0</v>
      </c>
      <c r="CZ1478">
        <f>AH1478</f>
        <v>0</v>
      </c>
      <c r="DA1478">
        <f>AL1478</f>
        <v>1</v>
      </c>
      <c r="DB1478">
        <v>0</v>
      </c>
    </row>
    <row r="1479" spans="1:106" x14ac:dyDescent="0.2">
      <c r="A1479">
        <f>ROW(Source!A654)</f>
        <v>654</v>
      </c>
      <c r="B1479">
        <v>16688585</v>
      </c>
      <c r="C1479">
        <v>16691284</v>
      </c>
      <c r="D1479">
        <v>15247974</v>
      </c>
      <c r="E1479">
        <v>1</v>
      </c>
      <c r="F1479">
        <v>1</v>
      </c>
      <c r="G1479">
        <v>1</v>
      </c>
      <c r="H1479">
        <v>2</v>
      </c>
      <c r="I1479" t="s">
        <v>1093</v>
      </c>
      <c r="J1479" t="s">
        <v>1094</v>
      </c>
      <c r="K1479" t="s">
        <v>1095</v>
      </c>
      <c r="L1479">
        <v>1368</v>
      </c>
      <c r="N1479">
        <v>1011</v>
      </c>
      <c r="O1479" t="s">
        <v>1096</v>
      </c>
      <c r="P1479" t="s">
        <v>1096</v>
      </c>
      <c r="Q1479">
        <v>1</v>
      </c>
      <c r="W1479">
        <v>0</v>
      </c>
      <c r="X1479">
        <v>1188625873</v>
      </c>
      <c r="Y1479">
        <v>0.16250000000000001</v>
      </c>
      <c r="AA1479">
        <v>0</v>
      </c>
      <c r="AB1479">
        <v>31.26</v>
      </c>
      <c r="AC1479">
        <v>13.5</v>
      </c>
      <c r="AD1479">
        <v>0</v>
      </c>
      <c r="AE1479">
        <v>0</v>
      </c>
      <c r="AF1479">
        <v>31.26</v>
      </c>
      <c r="AG1479">
        <v>13.5</v>
      </c>
      <c r="AH1479">
        <v>0</v>
      </c>
      <c r="AI1479">
        <v>1</v>
      </c>
      <c r="AJ1479">
        <v>1</v>
      </c>
      <c r="AK1479">
        <v>1</v>
      </c>
      <c r="AL1479">
        <v>1</v>
      </c>
      <c r="AN1479">
        <v>0</v>
      </c>
      <c r="AO1479">
        <v>1</v>
      </c>
      <c r="AP1479">
        <v>1</v>
      </c>
      <c r="AQ1479">
        <v>0</v>
      </c>
      <c r="AR1479">
        <v>0</v>
      </c>
      <c r="AS1479" t="s">
        <v>6</v>
      </c>
      <c r="AT1479">
        <v>0.13</v>
      </c>
      <c r="AU1479" t="s">
        <v>96</v>
      </c>
      <c r="AV1479">
        <v>0</v>
      </c>
      <c r="AW1479">
        <v>2</v>
      </c>
      <c r="AX1479">
        <v>16691305</v>
      </c>
      <c r="AY1479">
        <v>1</v>
      </c>
      <c r="AZ1479">
        <v>0</v>
      </c>
      <c r="BA1479">
        <v>1457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CX1479">
        <f>Y1479*Source!I654</f>
        <v>1.6250000000000001E-2</v>
      </c>
      <c r="CY1479">
        <f>AB1479</f>
        <v>31.26</v>
      </c>
      <c r="CZ1479">
        <f>AF1479</f>
        <v>31.26</v>
      </c>
      <c r="DA1479">
        <f>AJ1479</f>
        <v>1</v>
      </c>
      <c r="DB1479">
        <v>0</v>
      </c>
    </row>
    <row r="1480" spans="1:106" x14ac:dyDescent="0.2">
      <c r="A1480">
        <f>ROW(Source!A654)</f>
        <v>654</v>
      </c>
      <c r="B1480">
        <v>16688585</v>
      </c>
      <c r="C1480">
        <v>16691284</v>
      </c>
      <c r="D1480">
        <v>15249073</v>
      </c>
      <c r="E1480">
        <v>1</v>
      </c>
      <c r="F1480">
        <v>1</v>
      </c>
      <c r="G1480">
        <v>1</v>
      </c>
      <c r="H1480">
        <v>2</v>
      </c>
      <c r="I1480" t="s">
        <v>1099</v>
      </c>
      <c r="J1480" t="s">
        <v>1100</v>
      </c>
      <c r="K1480" t="s">
        <v>1101</v>
      </c>
      <c r="L1480">
        <v>1368</v>
      </c>
      <c r="N1480">
        <v>1011</v>
      </c>
      <c r="O1480" t="s">
        <v>1096</v>
      </c>
      <c r="P1480" t="s">
        <v>1096</v>
      </c>
      <c r="Q1480">
        <v>1</v>
      </c>
      <c r="W1480">
        <v>0</v>
      </c>
      <c r="X1480">
        <v>1372534845</v>
      </c>
      <c r="Y1480">
        <v>0.17500000000000002</v>
      </c>
      <c r="AA1480">
        <v>0</v>
      </c>
      <c r="AB1480">
        <v>65.709999999999994</v>
      </c>
      <c r="AC1480">
        <v>11.6</v>
      </c>
      <c r="AD1480">
        <v>0</v>
      </c>
      <c r="AE1480">
        <v>0</v>
      </c>
      <c r="AF1480">
        <v>65.709999999999994</v>
      </c>
      <c r="AG1480">
        <v>11.6</v>
      </c>
      <c r="AH1480">
        <v>0</v>
      </c>
      <c r="AI1480">
        <v>1</v>
      </c>
      <c r="AJ1480">
        <v>1</v>
      </c>
      <c r="AK1480">
        <v>1</v>
      </c>
      <c r="AL1480">
        <v>1</v>
      </c>
      <c r="AN1480">
        <v>0</v>
      </c>
      <c r="AO1480">
        <v>1</v>
      </c>
      <c r="AP1480">
        <v>1</v>
      </c>
      <c r="AQ1480">
        <v>0</v>
      </c>
      <c r="AR1480">
        <v>0</v>
      </c>
      <c r="AS1480" t="s">
        <v>6</v>
      </c>
      <c r="AT1480">
        <v>0.14000000000000001</v>
      </c>
      <c r="AU1480" t="s">
        <v>96</v>
      </c>
      <c r="AV1480">
        <v>0</v>
      </c>
      <c r="AW1480">
        <v>2</v>
      </c>
      <c r="AX1480">
        <v>16691306</v>
      </c>
      <c r="AY1480">
        <v>1</v>
      </c>
      <c r="AZ1480">
        <v>0</v>
      </c>
      <c r="BA1480">
        <v>1458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CX1480">
        <f>Y1480*Source!I654</f>
        <v>1.7500000000000002E-2</v>
      </c>
      <c r="CY1480">
        <f>AB1480</f>
        <v>65.709999999999994</v>
      </c>
      <c r="CZ1480">
        <f>AF1480</f>
        <v>65.709999999999994</v>
      </c>
      <c r="DA1480">
        <f>AJ1480</f>
        <v>1</v>
      </c>
      <c r="DB1480">
        <v>0</v>
      </c>
    </row>
    <row r="1481" spans="1:106" x14ac:dyDescent="0.2">
      <c r="A1481">
        <f>ROW(Source!A654)</f>
        <v>654</v>
      </c>
      <c r="B1481">
        <v>16688585</v>
      </c>
      <c r="C1481">
        <v>16691284</v>
      </c>
      <c r="D1481">
        <v>15167955</v>
      </c>
      <c r="E1481">
        <v>1</v>
      </c>
      <c r="F1481">
        <v>1</v>
      </c>
      <c r="G1481">
        <v>1</v>
      </c>
      <c r="H1481">
        <v>3</v>
      </c>
      <c r="I1481" t="s">
        <v>1455</v>
      </c>
      <c r="J1481" t="s">
        <v>1456</v>
      </c>
      <c r="K1481" t="s">
        <v>1457</v>
      </c>
      <c r="L1481">
        <v>1348</v>
      </c>
      <c r="N1481">
        <v>1009</v>
      </c>
      <c r="O1481" t="s">
        <v>86</v>
      </c>
      <c r="P1481" t="s">
        <v>86</v>
      </c>
      <c r="Q1481">
        <v>1000</v>
      </c>
      <c r="W1481">
        <v>0</v>
      </c>
      <c r="X1481">
        <v>-1699345571</v>
      </c>
      <c r="Y1481">
        <v>1.4E-3</v>
      </c>
      <c r="AA1481">
        <v>30030</v>
      </c>
      <c r="AB1481">
        <v>0</v>
      </c>
      <c r="AC1481">
        <v>0</v>
      </c>
      <c r="AD1481">
        <v>0</v>
      </c>
      <c r="AE1481">
        <v>30030</v>
      </c>
      <c r="AF1481">
        <v>0</v>
      </c>
      <c r="AG1481">
        <v>0</v>
      </c>
      <c r="AH1481">
        <v>0</v>
      </c>
      <c r="AI1481">
        <v>1</v>
      </c>
      <c r="AJ1481">
        <v>1</v>
      </c>
      <c r="AK1481">
        <v>1</v>
      </c>
      <c r="AL1481">
        <v>1</v>
      </c>
      <c r="AN1481">
        <v>0</v>
      </c>
      <c r="AO1481">
        <v>1</v>
      </c>
      <c r="AP1481">
        <v>0</v>
      </c>
      <c r="AQ1481">
        <v>0</v>
      </c>
      <c r="AR1481">
        <v>0</v>
      </c>
      <c r="AS1481" t="s">
        <v>6</v>
      </c>
      <c r="AT1481">
        <v>1.4E-3</v>
      </c>
      <c r="AU1481" t="s">
        <v>6</v>
      </c>
      <c r="AV1481">
        <v>0</v>
      </c>
      <c r="AW1481">
        <v>2</v>
      </c>
      <c r="AX1481">
        <v>16691307</v>
      </c>
      <c r="AY1481">
        <v>1</v>
      </c>
      <c r="AZ1481">
        <v>0</v>
      </c>
      <c r="BA1481">
        <v>1459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CX1481">
        <f>Y1481*Source!I654</f>
        <v>1.4000000000000001E-4</v>
      </c>
      <c r="CY1481">
        <f>AA1481</f>
        <v>30030</v>
      </c>
      <c r="CZ1481">
        <f>AE1481</f>
        <v>30030</v>
      </c>
      <c r="DA1481">
        <f>AI1481</f>
        <v>1</v>
      </c>
      <c r="DB1481">
        <v>0</v>
      </c>
    </row>
    <row r="1482" spans="1:106" x14ac:dyDescent="0.2">
      <c r="A1482">
        <f>ROW(Source!A654)</f>
        <v>654</v>
      </c>
      <c r="B1482">
        <v>16688585</v>
      </c>
      <c r="C1482">
        <v>16691284</v>
      </c>
      <c r="D1482">
        <v>15167963</v>
      </c>
      <c r="E1482">
        <v>1</v>
      </c>
      <c r="F1482">
        <v>1</v>
      </c>
      <c r="G1482">
        <v>1</v>
      </c>
      <c r="H1482">
        <v>3</v>
      </c>
      <c r="I1482" t="s">
        <v>1387</v>
      </c>
      <c r="J1482" t="s">
        <v>1388</v>
      </c>
      <c r="K1482" t="s">
        <v>1389</v>
      </c>
      <c r="L1482">
        <v>1346</v>
      </c>
      <c r="N1482">
        <v>1009</v>
      </c>
      <c r="O1482" t="s">
        <v>90</v>
      </c>
      <c r="P1482" t="s">
        <v>90</v>
      </c>
      <c r="Q1482">
        <v>1</v>
      </c>
      <c r="W1482">
        <v>0</v>
      </c>
      <c r="X1482">
        <v>-490687590</v>
      </c>
      <c r="Y1482">
        <v>0.13</v>
      </c>
      <c r="AA1482">
        <v>37.29</v>
      </c>
      <c r="AB1482">
        <v>0</v>
      </c>
      <c r="AC1482">
        <v>0</v>
      </c>
      <c r="AD1482">
        <v>0</v>
      </c>
      <c r="AE1482">
        <v>37.29</v>
      </c>
      <c r="AF1482">
        <v>0</v>
      </c>
      <c r="AG1482">
        <v>0</v>
      </c>
      <c r="AH1482">
        <v>0</v>
      </c>
      <c r="AI1482">
        <v>1</v>
      </c>
      <c r="AJ1482">
        <v>1</v>
      </c>
      <c r="AK1482">
        <v>1</v>
      </c>
      <c r="AL1482">
        <v>1</v>
      </c>
      <c r="AN1482">
        <v>0</v>
      </c>
      <c r="AO1482">
        <v>1</v>
      </c>
      <c r="AP1482">
        <v>0</v>
      </c>
      <c r="AQ1482">
        <v>0</v>
      </c>
      <c r="AR1482">
        <v>0</v>
      </c>
      <c r="AS1482" t="s">
        <v>6</v>
      </c>
      <c r="AT1482">
        <v>0.13</v>
      </c>
      <c r="AU1482" t="s">
        <v>6</v>
      </c>
      <c r="AV1482">
        <v>0</v>
      </c>
      <c r="AW1482">
        <v>2</v>
      </c>
      <c r="AX1482">
        <v>16691308</v>
      </c>
      <c r="AY1482">
        <v>1</v>
      </c>
      <c r="AZ1482">
        <v>0</v>
      </c>
      <c r="BA1482">
        <v>1460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CX1482">
        <f>Y1482*Source!I654</f>
        <v>1.3000000000000001E-2</v>
      </c>
      <c r="CY1482">
        <f>AA1482</f>
        <v>37.29</v>
      </c>
      <c r="CZ1482">
        <f>AE1482</f>
        <v>37.29</v>
      </c>
      <c r="DA1482">
        <f>AI1482</f>
        <v>1</v>
      </c>
      <c r="DB1482">
        <v>0</v>
      </c>
    </row>
    <row r="1483" spans="1:106" x14ac:dyDescent="0.2">
      <c r="A1483">
        <f>ROW(Source!A654)</f>
        <v>654</v>
      </c>
      <c r="B1483">
        <v>16688585</v>
      </c>
      <c r="C1483">
        <v>16691284</v>
      </c>
      <c r="D1483">
        <v>15203740</v>
      </c>
      <c r="E1483">
        <v>1</v>
      </c>
      <c r="F1483">
        <v>1</v>
      </c>
      <c r="G1483">
        <v>1</v>
      </c>
      <c r="H1483">
        <v>3</v>
      </c>
      <c r="I1483" t="s">
        <v>1396</v>
      </c>
      <c r="J1483" t="s">
        <v>1397</v>
      </c>
      <c r="K1483" t="s">
        <v>1398</v>
      </c>
      <c r="L1483">
        <v>1348</v>
      </c>
      <c r="N1483">
        <v>1009</v>
      </c>
      <c r="O1483" t="s">
        <v>86</v>
      </c>
      <c r="P1483" t="s">
        <v>86</v>
      </c>
      <c r="Q1483">
        <v>1000</v>
      </c>
      <c r="W1483">
        <v>0</v>
      </c>
      <c r="X1483">
        <v>570223526</v>
      </c>
      <c r="Y1483">
        <v>2.7E-4</v>
      </c>
      <c r="AA1483">
        <v>15119</v>
      </c>
      <c r="AB1483">
        <v>0</v>
      </c>
      <c r="AC1483">
        <v>0</v>
      </c>
      <c r="AD1483">
        <v>0</v>
      </c>
      <c r="AE1483">
        <v>15119</v>
      </c>
      <c r="AF1483">
        <v>0</v>
      </c>
      <c r="AG1483">
        <v>0</v>
      </c>
      <c r="AH1483">
        <v>0</v>
      </c>
      <c r="AI1483">
        <v>1</v>
      </c>
      <c r="AJ1483">
        <v>1</v>
      </c>
      <c r="AK1483">
        <v>1</v>
      </c>
      <c r="AL1483">
        <v>1</v>
      </c>
      <c r="AN1483">
        <v>0</v>
      </c>
      <c r="AO1483">
        <v>1</v>
      </c>
      <c r="AP1483">
        <v>0</v>
      </c>
      <c r="AQ1483">
        <v>0</v>
      </c>
      <c r="AR1483">
        <v>0</v>
      </c>
      <c r="AS1483" t="s">
        <v>6</v>
      </c>
      <c r="AT1483">
        <v>2.7E-4</v>
      </c>
      <c r="AU1483" t="s">
        <v>6</v>
      </c>
      <c r="AV1483">
        <v>0</v>
      </c>
      <c r="AW1483">
        <v>2</v>
      </c>
      <c r="AX1483">
        <v>16691312</v>
      </c>
      <c r="AY1483">
        <v>1</v>
      </c>
      <c r="AZ1483">
        <v>0</v>
      </c>
      <c r="BA1483">
        <v>1464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CX1483">
        <f>Y1483*Source!I654</f>
        <v>2.7000000000000002E-5</v>
      </c>
      <c r="CY1483">
        <f>AA1483</f>
        <v>15119</v>
      </c>
      <c r="CZ1483">
        <f>AE1483</f>
        <v>15119</v>
      </c>
      <c r="DA1483">
        <f>AI1483</f>
        <v>1</v>
      </c>
      <c r="DB1483">
        <v>0</v>
      </c>
    </row>
    <row r="1484" spans="1:106" x14ac:dyDescent="0.2">
      <c r="A1484">
        <f>ROW(Source!A654)</f>
        <v>654</v>
      </c>
      <c r="B1484">
        <v>16688585</v>
      </c>
      <c r="C1484">
        <v>16691284</v>
      </c>
      <c r="D1484">
        <v>15204468</v>
      </c>
      <c r="E1484">
        <v>1</v>
      </c>
      <c r="F1484">
        <v>1</v>
      </c>
      <c r="G1484">
        <v>1</v>
      </c>
      <c r="H1484">
        <v>3</v>
      </c>
      <c r="I1484" t="s">
        <v>1399</v>
      </c>
      <c r="J1484" t="s">
        <v>1400</v>
      </c>
      <c r="K1484" t="s">
        <v>1401</v>
      </c>
      <c r="L1484">
        <v>1348</v>
      </c>
      <c r="N1484">
        <v>1009</v>
      </c>
      <c r="O1484" t="s">
        <v>86</v>
      </c>
      <c r="P1484" t="s">
        <v>86</v>
      </c>
      <c r="Q1484">
        <v>1000</v>
      </c>
      <c r="W1484">
        <v>0</v>
      </c>
      <c r="X1484">
        <v>-909021926</v>
      </c>
      <c r="Y1484">
        <v>1.2999999999999999E-4</v>
      </c>
      <c r="AA1484">
        <v>16950</v>
      </c>
      <c r="AB1484">
        <v>0</v>
      </c>
      <c r="AC1484">
        <v>0</v>
      </c>
      <c r="AD1484">
        <v>0</v>
      </c>
      <c r="AE1484">
        <v>16950</v>
      </c>
      <c r="AF1484">
        <v>0</v>
      </c>
      <c r="AG1484">
        <v>0</v>
      </c>
      <c r="AH1484">
        <v>0</v>
      </c>
      <c r="AI1484">
        <v>1</v>
      </c>
      <c r="AJ1484">
        <v>1</v>
      </c>
      <c r="AK1484">
        <v>1</v>
      </c>
      <c r="AL1484">
        <v>1</v>
      </c>
      <c r="AN1484">
        <v>0</v>
      </c>
      <c r="AO1484">
        <v>1</v>
      </c>
      <c r="AP1484">
        <v>0</v>
      </c>
      <c r="AQ1484">
        <v>0</v>
      </c>
      <c r="AR1484">
        <v>0</v>
      </c>
      <c r="AS1484" t="s">
        <v>6</v>
      </c>
      <c r="AT1484">
        <v>1.2999999999999999E-4</v>
      </c>
      <c r="AU1484" t="s">
        <v>6</v>
      </c>
      <c r="AV1484">
        <v>0</v>
      </c>
      <c r="AW1484">
        <v>2</v>
      </c>
      <c r="AX1484">
        <v>16691314</v>
      </c>
      <c r="AY1484">
        <v>1</v>
      </c>
      <c r="AZ1484">
        <v>0</v>
      </c>
      <c r="BA1484">
        <v>1466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CX1484">
        <f>Y1484*Source!I654</f>
        <v>1.2999999999999999E-5</v>
      </c>
      <c r="CY1484">
        <f>AA1484</f>
        <v>16950</v>
      </c>
      <c r="CZ1484">
        <f>AE1484</f>
        <v>16950</v>
      </c>
      <c r="DA1484">
        <f>AI1484</f>
        <v>1</v>
      </c>
      <c r="DB1484">
        <v>0</v>
      </c>
    </row>
    <row r="1485" spans="1:106" x14ac:dyDescent="0.2">
      <c r="A1485">
        <f>ROW(Source!A654)</f>
        <v>654</v>
      </c>
      <c r="B1485">
        <v>16688585</v>
      </c>
      <c r="C1485">
        <v>16691284</v>
      </c>
      <c r="D1485">
        <v>15211742</v>
      </c>
      <c r="E1485">
        <v>1</v>
      </c>
      <c r="F1485">
        <v>1</v>
      </c>
      <c r="G1485">
        <v>1</v>
      </c>
      <c r="H1485">
        <v>3</v>
      </c>
      <c r="I1485" t="s">
        <v>953</v>
      </c>
      <c r="J1485" t="s">
        <v>955</v>
      </c>
      <c r="K1485" t="s">
        <v>954</v>
      </c>
      <c r="L1485">
        <v>1035</v>
      </c>
      <c r="N1485">
        <v>1013</v>
      </c>
      <c r="O1485" t="s">
        <v>168</v>
      </c>
      <c r="P1485" t="s">
        <v>168</v>
      </c>
      <c r="Q1485">
        <v>1</v>
      </c>
      <c r="W1485">
        <v>0</v>
      </c>
      <c r="X1485">
        <v>-1441452339</v>
      </c>
      <c r="Y1485">
        <v>10</v>
      </c>
      <c r="AA1485">
        <v>280</v>
      </c>
      <c r="AB1485">
        <v>0</v>
      </c>
      <c r="AC1485">
        <v>0</v>
      </c>
      <c r="AD1485">
        <v>0</v>
      </c>
      <c r="AE1485">
        <v>280</v>
      </c>
      <c r="AF1485">
        <v>0</v>
      </c>
      <c r="AG1485">
        <v>0</v>
      </c>
      <c r="AH1485">
        <v>0</v>
      </c>
      <c r="AI1485">
        <v>1</v>
      </c>
      <c r="AJ1485">
        <v>1</v>
      </c>
      <c r="AK1485">
        <v>1</v>
      </c>
      <c r="AL1485">
        <v>1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 t="s">
        <v>6</v>
      </c>
      <c r="AT1485">
        <v>10</v>
      </c>
      <c r="AU1485" t="s">
        <v>6</v>
      </c>
      <c r="AV1485">
        <v>0</v>
      </c>
      <c r="AW1485">
        <v>1</v>
      </c>
      <c r="AX1485">
        <v>-1</v>
      </c>
      <c r="AY1485">
        <v>0</v>
      </c>
      <c r="AZ1485">
        <v>0</v>
      </c>
      <c r="BA1485" t="s">
        <v>6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CX1485">
        <f>Y1485*Source!I654</f>
        <v>1</v>
      </c>
      <c r="CY1485">
        <f>AA1485</f>
        <v>280</v>
      </c>
      <c r="CZ1485">
        <f>AE1485</f>
        <v>280</v>
      </c>
      <c r="DA1485">
        <f>AI1485</f>
        <v>1</v>
      </c>
      <c r="DB1485">
        <v>0</v>
      </c>
    </row>
    <row r="1486" spans="1:106" x14ac:dyDescent="0.2">
      <c r="A1486">
        <f>ROW(Source!A655)</f>
        <v>655</v>
      </c>
      <c r="B1486">
        <v>16688586</v>
      </c>
      <c r="C1486">
        <v>16691284</v>
      </c>
      <c r="D1486">
        <v>15436556</v>
      </c>
      <c r="E1486">
        <v>1</v>
      </c>
      <c r="F1486">
        <v>1</v>
      </c>
      <c r="G1486">
        <v>1</v>
      </c>
      <c r="H1486">
        <v>1</v>
      </c>
      <c r="I1486" t="s">
        <v>1255</v>
      </c>
      <c r="J1486" t="s">
        <v>6</v>
      </c>
      <c r="K1486" t="s">
        <v>1256</v>
      </c>
      <c r="L1486">
        <v>1191</v>
      </c>
      <c r="N1486">
        <v>1013</v>
      </c>
      <c r="O1486" t="s">
        <v>1090</v>
      </c>
      <c r="P1486" t="s">
        <v>1090</v>
      </c>
      <c r="Q1486">
        <v>1</v>
      </c>
      <c r="W1486">
        <v>0</v>
      </c>
      <c r="X1486">
        <v>1069510174</v>
      </c>
      <c r="Y1486">
        <v>19.917999999999999</v>
      </c>
      <c r="AA1486">
        <v>0</v>
      </c>
      <c r="AB1486">
        <v>0</v>
      </c>
      <c r="AC1486">
        <v>0</v>
      </c>
      <c r="AD1486">
        <v>68.59</v>
      </c>
      <c r="AE1486">
        <v>0</v>
      </c>
      <c r="AF1486">
        <v>0</v>
      </c>
      <c r="AG1486">
        <v>0</v>
      </c>
      <c r="AH1486">
        <v>9.6199999999999992</v>
      </c>
      <c r="AI1486">
        <v>1</v>
      </c>
      <c r="AJ1486">
        <v>1</v>
      </c>
      <c r="AK1486">
        <v>1</v>
      </c>
      <c r="AL1486">
        <v>7.13</v>
      </c>
      <c r="AN1486">
        <v>0</v>
      </c>
      <c r="AO1486">
        <v>1</v>
      </c>
      <c r="AP1486">
        <v>1</v>
      </c>
      <c r="AQ1486">
        <v>0</v>
      </c>
      <c r="AR1486">
        <v>0</v>
      </c>
      <c r="AS1486" t="s">
        <v>6</v>
      </c>
      <c r="AT1486">
        <v>17.32</v>
      </c>
      <c r="AU1486" t="s">
        <v>97</v>
      </c>
      <c r="AV1486">
        <v>1</v>
      </c>
      <c r="AW1486">
        <v>2</v>
      </c>
      <c r="AX1486">
        <v>16691303</v>
      </c>
      <c r="AY1486">
        <v>1</v>
      </c>
      <c r="AZ1486">
        <v>0</v>
      </c>
      <c r="BA1486">
        <v>1468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CX1486">
        <f>Y1486*Source!I655</f>
        <v>1.9918</v>
      </c>
      <c r="CY1486">
        <f>AD1486</f>
        <v>68.59</v>
      </c>
      <c r="CZ1486">
        <f>AH1486</f>
        <v>9.6199999999999992</v>
      </c>
      <c r="DA1486">
        <f>AL1486</f>
        <v>7.13</v>
      </c>
      <c r="DB1486">
        <v>0</v>
      </c>
    </row>
    <row r="1487" spans="1:106" x14ac:dyDescent="0.2">
      <c r="A1487">
        <f>ROW(Source!A655)</f>
        <v>655</v>
      </c>
      <c r="B1487">
        <v>16688586</v>
      </c>
      <c r="C1487">
        <v>16691284</v>
      </c>
      <c r="D1487">
        <v>15430395</v>
      </c>
      <c r="E1487">
        <v>1</v>
      </c>
      <c r="F1487">
        <v>1</v>
      </c>
      <c r="G1487">
        <v>1</v>
      </c>
      <c r="H1487">
        <v>1</v>
      </c>
      <c r="I1487" t="s">
        <v>1091</v>
      </c>
      <c r="J1487" t="s">
        <v>6</v>
      </c>
      <c r="K1487" t="s">
        <v>1092</v>
      </c>
      <c r="L1487">
        <v>1191</v>
      </c>
      <c r="N1487">
        <v>1013</v>
      </c>
      <c r="O1487" t="s">
        <v>1090</v>
      </c>
      <c r="P1487" t="s">
        <v>1090</v>
      </c>
      <c r="Q1487">
        <v>1</v>
      </c>
      <c r="W1487">
        <v>0</v>
      </c>
      <c r="X1487">
        <v>-1417349443</v>
      </c>
      <c r="Y1487">
        <v>0.27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1</v>
      </c>
      <c r="AJ1487">
        <v>1</v>
      </c>
      <c r="AK1487">
        <v>7.13</v>
      </c>
      <c r="AL1487">
        <v>1</v>
      </c>
      <c r="AN1487">
        <v>0</v>
      </c>
      <c r="AO1487">
        <v>1</v>
      </c>
      <c r="AP1487">
        <v>0</v>
      </c>
      <c r="AQ1487">
        <v>0</v>
      </c>
      <c r="AR1487">
        <v>0</v>
      </c>
      <c r="AS1487" t="s">
        <v>6</v>
      </c>
      <c r="AT1487">
        <v>0.27</v>
      </c>
      <c r="AU1487" t="s">
        <v>6</v>
      </c>
      <c r="AV1487">
        <v>2</v>
      </c>
      <c r="AW1487">
        <v>2</v>
      </c>
      <c r="AX1487">
        <v>16691304</v>
      </c>
      <c r="AY1487">
        <v>1</v>
      </c>
      <c r="AZ1487">
        <v>2048</v>
      </c>
      <c r="BA1487">
        <v>1469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CX1487">
        <f>Y1487*Source!I655</f>
        <v>2.7000000000000003E-2</v>
      </c>
      <c r="CY1487">
        <f>AD1487</f>
        <v>0</v>
      </c>
      <c r="CZ1487">
        <f>AH1487</f>
        <v>0</v>
      </c>
      <c r="DA1487">
        <f>AL1487</f>
        <v>1</v>
      </c>
      <c r="DB1487">
        <v>0</v>
      </c>
    </row>
    <row r="1488" spans="1:106" x14ac:dyDescent="0.2">
      <c r="A1488">
        <f>ROW(Source!A655)</f>
        <v>655</v>
      </c>
      <c r="B1488">
        <v>16688586</v>
      </c>
      <c r="C1488">
        <v>16691284</v>
      </c>
      <c r="D1488">
        <v>15247974</v>
      </c>
      <c r="E1488">
        <v>1</v>
      </c>
      <c r="F1488">
        <v>1</v>
      </c>
      <c r="G1488">
        <v>1</v>
      </c>
      <c r="H1488">
        <v>2</v>
      </c>
      <c r="I1488" t="s">
        <v>1093</v>
      </c>
      <c r="J1488" t="s">
        <v>1094</v>
      </c>
      <c r="K1488" t="s">
        <v>1095</v>
      </c>
      <c r="L1488">
        <v>1368</v>
      </c>
      <c r="N1488">
        <v>1011</v>
      </c>
      <c r="O1488" t="s">
        <v>1096</v>
      </c>
      <c r="P1488" t="s">
        <v>1096</v>
      </c>
      <c r="Q1488">
        <v>1</v>
      </c>
      <c r="W1488">
        <v>0</v>
      </c>
      <c r="X1488">
        <v>1188625873</v>
      </c>
      <c r="Y1488">
        <v>0.16250000000000001</v>
      </c>
      <c r="AA1488">
        <v>0</v>
      </c>
      <c r="AB1488">
        <v>222.88</v>
      </c>
      <c r="AC1488">
        <v>13.5</v>
      </c>
      <c r="AD1488">
        <v>0</v>
      </c>
      <c r="AE1488">
        <v>0</v>
      </c>
      <c r="AF1488">
        <v>31.26</v>
      </c>
      <c r="AG1488">
        <v>13.5</v>
      </c>
      <c r="AH1488">
        <v>0</v>
      </c>
      <c r="AI1488">
        <v>1</v>
      </c>
      <c r="AJ1488">
        <v>7.13</v>
      </c>
      <c r="AK1488">
        <v>1</v>
      </c>
      <c r="AL1488">
        <v>1</v>
      </c>
      <c r="AN1488">
        <v>0</v>
      </c>
      <c r="AO1488">
        <v>1</v>
      </c>
      <c r="AP1488">
        <v>1</v>
      </c>
      <c r="AQ1488">
        <v>0</v>
      </c>
      <c r="AR1488">
        <v>0</v>
      </c>
      <c r="AS1488" t="s">
        <v>6</v>
      </c>
      <c r="AT1488">
        <v>0.13</v>
      </c>
      <c r="AU1488" t="s">
        <v>96</v>
      </c>
      <c r="AV1488">
        <v>0</v>
      </c>
      <c r="AW1488">
        <v>2</v>
      </c>
      <c r="AX1488">
        <v>16691305</v>
      </c>
      <c r="AY1488">
        <v>1</v>
      </c>
      <c r="AZ1488">
        <v>0</v>
      </c>
      <c r="BA1488">
        <v>1470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CX1488">
        <f>Y1488*Source!I655</f>
        <v>1.6250000000000001E-2</v>
      </c>
      <c r="CY1488">
        <f>AB1488</f>
        <v>222.88</v>
      </c>
      <c r="CZ1488">
        <f>AF1488</f>
        <v>31.26</v>
      </c>
      <c r="DA1488">
        <f>AJ1488</f>
        <v>7.13</v>
      </c>
      <c r="DB1488">
        <v>0</v>
      </c>
    </row>
    <row r="1489" spans="1:106" x14ac:dyDescent="0.2">
      <c r="A1489">
        <f>ROW(Source!A655)</f>
        <v>655</v>
      </c>
      <c r="B1489">
        <v>16688586</v>
      </c>
      <c r="C1489">
        <v>16691284</v>
      </c>
      <c r="D1489">
        <v>15249073</v>
      </c>
      <c r="E1489">
        <v>1</v>
      </c>
      <c r="F1489">
        <v>1</v>
      </c>
      <c r="G1489">
        <v>1</v>
      </c>
      <c r="H1489">
        <v>2</v>
      </c>
      <c r="I1489" t="s">
        <v>1099</v>
      </c>
      <c r="J1489" t="s">
        <v>1100</v>
      </c>
      <c r="K1489" t="s">
        <v>1101</v>
      </c>
      <c r="L1489">
        <v>1368</v>
      </c>
      <c r="N1489">
        <v>1011</v>
      </c>
      <c r="O1489" t="s">
        <v>1096</v>
      </c>
      <c r="P1489" t="s">
        <v>1096</v>
      </c>
      <c r="Q1489">
        <v>1</v>
      </c>
      <c r="W1489">
        <v>0</v>
      </c>
      <c r="X1489">
        <v>1372534845</v>
      </c>
      <c r="Y1489">
        <v>0.17500000000000002</v>
      </c>
      <c r="AA1489">
        <v>0</v>
      </c>
      <c r="AB1489">
        <v>468.51</v>
      </c>
      <c r="AC1489">
        <v>11.6</v>
      </c>
      <c r="AD1489">
        <v>0</v>
      </c>
      <c r="AE1489">
        <v>0</v>
      </c>
      <c r="AF1489">
        <v>65.709999999999994</v>
      </c>
      <c r="AG1489">
        <v>11.6</v>
      </c>
      <c r="AH1489">
        <v>0</v>
      </c>
      <c r="AI1489">
        <v>1</v>
      </c>
      <c r="AJ1489">
        <v>7.13</v>
      </c>
      <c r="AK1489">
        <v>1</v>
      </c>
      <c r="AL1489">
        <v>1</v>
      </c>
      <c r="AN1489">
        <v>0</v>
      </c>
      <c r="AO1489">
        <v>1</v>
      </c>
      <c r="AP1489">
        <v>1</v>
      </c>
      <c r="AQ1489">
        <v>0</v>
      </c>
      <c r="AR1489">
        <v>0</v>
      </c>
      <c r="AS1489" t="s">
        <v>6</v>
      </c>
      <c r="AT1489">
        <v>0.14000000000000001</v>
      </c>
      <c r="AU1489" t="s">
        <v>96</v>
      </c>
      <c r="AV1489">
        <v>0</v>
      </c>
      <c r="AW1489">
        <v>2</v>
      </c>
      <c r="AX1489">
        <v>16691306</v>
      </c>
      <c r="AY1489">
        <v>1</v>
      </c>
      <c r="AZ1489">
        <v>0</v>
      </c>
      <c r="BA1489">
        <v>1471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CX1489">
        <f>Y1489*Source!I655</f>
        <v>1.7500000000000002E-2</v>
      </c>
      <c r="CY1489">
        <f>AB1489</f>
        <v>468.51</v>
      </c>
      <c r="CZ1489">
        <f>AF1489</f>
        <v>65.709999999999994</v>
      </c>
      <c r="DA1489">
        <f>AJ1489</f>
        <v>7.13</v>
      </c>
      <c r="DB1489">
        <v>0</v>
      </c>
    </row>
    <row r="1490" spans="1:106" x14ac:dyDescent="0.2">
      <c r="A1490">
        <f>ROW(Source!A655)</f>
        <v>655</v>
      </c>
      <c r="B1490">
        <v>16688586</v>
      </c>
      <c r="C1490">
        <v>16691284</v>
      </c>
      <c r="D1490">
        <v>15167955</v>
      </c>
      <c r="E1490">
        <v>1</v>
      </c>
      <c r="F1490">
        <v>1</v>
      </c>
      <c r="G1490">
        <v>1</v>
      </c>
      <c r="H1490">
        <v>3</v>
      </c>
      <c r="I1490" t="s">
        <v>1455</v>
      </c>
      <c r="J1490" t="s">
        <v>1456</v>
      </c>
      <c r="K1490" t="s">
        <v>1457</v>
      </c>
      <c r="L1490">
        <v>1348</v>
      </c>
      <c r="N1490">
        <v>1009</v>
      </c>
      <c r="O1490" t="s">
        <v>86</v>
      </c>
      <c r="P1490" t="s">
        <v>86</v>
      </c>
      <c r="Q1490">
        <v>1000</v>
      </c>
      <c r="W1490">
        <v>0</v>
      </c>
      <c r="X1490">
        <v>-1699345571</v>
      </c>
      <c r="Y1490">
        <v>1.4E-3</v>
      </c>
      <c r="AA1490">
        <v>214113.9</v>
      </c>
      <c r="AB1490">
        <v>0</v>
      </c>
      <c r="AC1490">
        <v>0</v>
      </c>
      <c r="AD1490">
        <v>0</v>
      </c>
      <c r="AE1490">
        <v>30030</v>
      </c>
      <c r="AF1490">
        <v>0</v>
      </c>
      <c r="AG1490">
        <v>0</v>
      </c>
      <c r="AH1490">
        <v>0</v>
      </c>
      <c r="AI1490">
        <v>7.13</v>
      </c>
      <c r="AJ1490">
        <v>1</v>
      </c>
      <c r="AK1490">
        <v>1</v>
      </c>
      <c r="AL1490">
        <v>1</v>
      </c>
      <c r="AN1490">
        <v>0</v>
      </c>
      <c r="AO1490">
        <v>1</v>
      </c>
      <c r="AP1490">
        <v>0</v>
      </c>
      <c r="AQ1490">
        <v>0</v>
      </c>
      <c r="AR1490">
        <v>0</v>
      </c>
      <c r="AS1490" t="s">
        <v>6</v>
      </c>
      <c r="AT1490">
        <v>1.4E-3</v>
      </c>
      <c r="AU1490" t="s">
        <v>6</v>
      </c>
      <c r="AV1490">
        <v>0</v>
      </c>
      <c r="AW1490">
        <v>2</v>
      </c>
      <c r="AX1490">
        <v>16691307</v>
      </c>
      <c r="AY1490">
        <v>1</v>
      </c>
      <c r="AZ1490">
        <v>0</v>
      </c>
      <c r="BA1490">
        <v>1472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CX1490">
        <f>Y1490*Source!I655</f>
        <v>1.4000000000000001E-4</v>
      </c>
      <c r="CY1490">
        <f>AA1490</f>
        <v>214113.9</v>
      </c>
      <c r="CZ1490">
        <f>AE1490</f>
        <v>30030</v>
      </c>
      <c r="DA1490">
        <f>AI1490</f>
        <v>7.13</v>
      </c>
      <c r="DB1490">
        <v>0</v>
      </c>
    </row>
    <row r="1491" spans="1:106" x14ac:dyDescent="0.2">
      <c r="A1491">
        <f>ROW(Source!A655)</f>
        <v>655</v>
      </c>
      <c r="B1491">
        <v>16688586</v>
      </c>
      <c r="C1491">
        <v>16691284</v>
      </c>
      <c r="D1491">
        <v>15167963</v>
      </c>
      <c r="E1491">
        <v>1</v>
      </c>
      <c r="F1491">
        <v>1</v>
      </c>
      <c r="G1491">
        <v>1</v>
      </c>
      <c r="H1491">
        <v>3</v>
      </c>
      <c r="I1491" t="s">
        <v>1387</v>
      </c>
      <c r="J1491" t="s">
        <v>1388</v>
      </c>
      <c r="K1491" t="s">
        <v>1389</v>
      </c>
      <c r="L1491">
        <v>1346</v>
      </c>
      <c r="N1491">
        <v>1009</v>
      </c>
      <c r="O1491" t="s">
        <v>90</v>
      </c>
      <c r="P1491" t="s">
        <v>90</v>
      </c>
      <c r="Q1491">
        <v>1</v>
      </c>
      <c r="W1491">
        <v>0</v>
      </c>
      <c r="X1491">
        <v>-490687590</v>
      </c>
      <c r="Y1491">
        <v>0.13</v>
      </c>
      <c r="AA1491">
        <v>265.88</v>
      </c>
      <c r="AB1491">
        <v>0</v>
      </c>
      <c r="AC1491">
        <v>0</v>
      </c>
      <c r="AD1491">
        <v>0</v>
      </c>
      <c r="AE1491">
        <v>37.29</v>
      </c>
      <c r="AF1491">
        <v>0</v>
      </c>
      <c r="AG1491">
        <v>0</v>
      </c>
      <c r="AH1491">
        <v>0</v>
      </c>
      <c r="AI1491">
        <v>7.13</v>
      </c>
      <c r="AJ1491">
        <v>1</v>
      </c>
      <c r="AK1491">
        <v>1</v>
      </c>
      <c r="AL1491">
        <v>1</v>
      </c>
      <c r="AN1491">
        <v>0</v>
      </c>
      <c r="AO1491">
        <v>1</v>
      </c>
      <c r="AP1491">
        <v>0</v>
      </c>
      <c r="AQ1491">
        <v>0</v>
      </c>
      <c r="AR1491">
        <v>0</v>
      </c>
      <c r="AS1491" t="s">
        <v>6</v>
      </c>
      <c r="AT1491">
        <v>0.13</v>
      </c>
      <c r="AU1491" t="s">
        <v>6</v>
      </c>
      <c r="AV1491">
        <v>0</v>
      </c>
      <c r="AW1491">
        <v>2</v>
      </c>
      <c r="AX1491">
        <v>16691308</v>
      </c>
      <c r="AY1491">
        <v>1</v>
      </c>
      <c r="AZ1491">
        <v>0</v>
      </c>
      <c r="BA1491">
        <v>1473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CX1491">
        <f>Y1491*Source!I655</f>
        <v>1.3000000000000001E-2</v>
      </c>
      <c r="CY1491">
        <f>AA1491</f>
        <v>265.88</v>
      </c>
      <c r="CZ1491">
        <f>AE1491</f>
        <v>37.29</v>
      </c>
      <c r="DA1491">
        <f>AI1491</f>
        <v>7.13</v>
      </c>
      <c r="DB1491">
        <v>0</v>
      </c>
    </row>
    <row r="1492" spans="1:106" x14ac:dyDescent="0.2">
      <c r="A1492">
        <f>ROW(Source!A655)</f>
        <v>655</v>
      </c>
      <c r="B1492">
        <v>16688586</v>
      </c>
      <c r="C1492">
        <v>16691284</v>
      </c>
      <c r="D1492">
        <v>15203740</v>
      </c>
      <c r="E1492">
        <v>1</v>
      </c>
      <c r="F1492">
        <v>1</v>
      </c>
      <c r="G1492">
        <v>1</v>
      </c>
      <c r="H1492">
        <v>3</v>
      </c>
      <c r="I1492" t="s">
        <v>1396</v>
      </c>
      <c r="J1492" t="s">
        <v>1397</v>
      </c>
      <c r="K1492" t="s">
        <v>1398</v>
      </c>
      <c r="L1492">
        <v>1348</v>
      </c>
      <c r="N1492">
        <v>1009</v>
      </c>
      <c r="O1492" t="s">
        <v>86</v>
      </c>
      <c r="P1492" t="s">
        <v>86</v>
      </c>
      <c r="Q1492">
        <v>1000</v>
      </c>
      <c r="W1492">
        <v>0</v>
      </c>
      <c r="X1492">
        <v>570223526</v>
      </c>
      <c r="Y1492">
        <v>2.7E-4</v>
      </c>
      <c r="AA1492">
        <v>107798.47</v>
      </c>
      <c r="AB1492">
        <v>0</v>
      </c>
      <c r="AC1492">
        <v>0</v>
      </c>
      <c r="AD1492">
        <v>0</v>
      </c>
      <c r="AE1492">
        <v>15119</v>
      </c>
      <c r="AF1492">
        <v>0</v>
      </c>
      <c r="AG1492">
        <v>0</v>
      </c>
      <c r="AH1492">
        <v>0</v>
      </c>
      <c r="AI1492">
        <v>7.13</v>
      </c>
      <c r="AJ1492">
        <v>1</v>
      </c>
      <c r="AK1492">
        <v>1</v>
      </c>
      <c r="AL1492">
        <v>1</v>
      </c>
      <c r="AN1492">
        <v>0</v>
      </c>
      <c r="AO1492">
        <v>1</v>
      </c>
      <c r="AP1492">
        <v>0</v>
      </c>
      <c r="AQ1492">
        <v>0</v>
      </c>
      <c r="AR1492">
        <v>0</v>
      </c>
      <c r="AS1492" t="s">
        <v>6</v>
      </c>
      <c r="AT1492">
        <v>2.7E-4</v>
      </c>
      <c r="AU1492" t="s">
        <v>6</v>
      </c>
      <c r="AV1492">
        <v>0</v>
      </c>
      <c r="AW1492">
        <v>2</v>
      </c>
      <c r="AX1492">
        <v>16691312</v>
      </c>
      <c r="AY1492">
        <v>1</v>
      </c>
      <c r="AZ1492">
        <v>0</v>
      </c>
      <c r="BA1492">
        <v>1477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CX1492">
        <f>Y1492*Source!I655</f>
        <v>2.7000000000000002E-5</v>
      </c>
      <c r="CY1492">
        <f>AA1492</f>
        <v>107798.47</v>
      </c>
      <c r="CZ1492">
        <f>AE1492</f>
        <v>15119</v>
      </c>
      <c r="DA1492">
        <f>AI1492</f>
        <v>7.13</v>
      </c>
      <c r="DB1492">
        <v>0</v>
      </c>
    </row>
    <row r="1493" spans="1:106" x14ac:dyDescent="0.2">
      <c r="A1493">
        <f>ROW(Source!A655)</f>
        <v>655</v>
      </c>
      <c r="B1493">
        <v>16688586</v>
      </c>
      <c r="C1493">
        <v>16691284</v>
      </c>
      <c r="D1493">
        <v>15204468</v>
      </c>
      <c r="E1493">
        <v>1</v>
      </c>
      <c r="F1493">
        <v>1</v>
      </c>
      <c r="G1493">
        <v>1</v>
      </c>
      <c r="H1493">
        <v>3</v>
      </c>
      <c r="I1493" t="s">
        <v>1399</v>
      </c>
      <c r="J1493" t="s">
        <v>1400</v>
      </c>
      <c r="K1493" t="s">
        <v>1401</v>
      </c>
      <c r="L1493">
        <v>1348</v>
      </c>
      <c r="N1493">
        <v>1009</v>
      </c>
      <c r="O1493" t="s">
        <v>86</v>
      </c>
      <c r="P1493" t="s">
        <v>86</v>
      </c>
      <c r="Q1493">
        <v>1000</v>
      </c>
      <c r="W1493">
        <v>0</v>
      </c>
      <c r="X1493">
        <v>-909021926</v>
      </c>
      <c r="Y1493">
        <v>1.2999999999999999E-4</v>
      </c>
      <c r="AA1493">
        <v>120853.5</v>
      </c>
      <c r="AB1493">
        <v>0</v>
      </c>
      <c r="AC1493">
        <v>0</v>
      </c>
      <c r="AD1493">
        <v>0</v>
      </c>
      <c r="AE1493">
        <v>16950</v>
      </c>
      <c r="AF1493">
        <v>0</v>
      </c>
      <c r="AG1493">
        <v>0</v>
      </c>
      <c r="AH1493">
        <v>0</v>
      </c>
      <c r="AI1493">
        <v>7.13</v>
      </c>
      <c r="AJ1493">
        <v>1</v>
      </c>
      <c r="AK1493">
        <v>1</v>
      </c>
      <c r="AL1493">
        <v>1</v>
      </c>
      <c r="AN1493">
        <v>0</v>
      </c>
      <c r="AO1493">
        <v>1</v>
      </c>
      <c r="AP1493">
        <v>0</v>
      </c>
      <c r="AQ1493">
        <v>0</v>
      </c>
      <c r="AR1493">
        <v>0</v>
      </c>
      <c r="AS1493" t="s">
        <v>6</v>
      </c>
      <c r="AT1493">
        <v>1.2999999999999999E-4</v>
      </c>
      <c r="AU1493" t="s">
        <v>6</v>
      </c>
      <c r="AV1493">
        <v>0</v>
      </c>
      <c r="AW1493">
        <v>2</v>
      </c>
      <c r="AX1493">
        <v>16691314</v>
      </c>
      <c r="AY1493">
        <v>1</v>
      </c>
      <c r="AZ1493">
        <v>0</v>
      </c>
      <c r="BA1493">
        <v>1479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CX1493">
        <f>Y1493*Source!I655</f>
        <v>1.2999999999999999E-5</v>
      </c>
      <c r="CY1493">
        <f>AA1493</f>
        <v>120853.5</v>
      </c>
      <c r="CZ1493">
        <f>AE1493</f>
        <v>16950</v>
      </c>
      <c r="DA1493">
        <f>AI1493</f>
        <v>7.13</v>
      </c>
      <c r="DB1493">
        <v>0</v>
      </c>
    </row>
    <row r="1494" spans="1:106" x14ac:dyDescent="0.2">
      <c r="A1494">
        <f>ROW(Source!A655)</f>
        <v>655</v>
      </c>
      <c r="B1494">
        <v>16688586</v>
      </c>
      <c r="C1494">
        <v>16691284</v>
      </c>
      <c r="D1494">
        <v>15211742</v>
      </c>
      <c r="E1494">
        <v>1</v>
      </c>
      <c r="F1494">
        <v>1</v>
      </c>
      <c r="G1494">
        <v>1</v>
      </c>
      <c r="H1494">
        <v>3</v>
      </c>
      <c r="I1494" t="s">
        <v>953</v>
      </c>
      <c r="J1494" t="s">
        <v>955</v>
      </c>
      <c r="K1494" t="s">
        <v>954</v>
      </c>
      <c r="L1494">
        <v>1035</v>
      </c>
      <c r="N1494">
        <v>1013</v>
      </c>
      <c r="O1494" t="s">
        <v>168</v>
      </c>
      <c r="P1494" t="s">
        <v>168</v>
      </c>
      <c r="Q1494">
        <v>1</v>
      </c>
      <c r="W1494">
        <v>0</v>
      </c>
      <c r="X1494">
        <v>-1441452339</v>
      </c>
      <c r="Y1494">
        <v>10</v>
      </c>
      <c r="AA1494">
        <v>1996.4</v>
      </c>
      <c r="AB1494">
        <v>0</v>
      </c>
      <c r="AC1494">
        <v>0</v>
      </c>
      <c r="AD1494">
        <v>0</v>
      </c>
      <c r="AE1494">
        <v>280</v>
      </c>
      <c r="AF1494">
        <v>0</v>
      </c>
      <c r="AG1494">
        <v>0</v>
      </c>
      <c r="AH1494">
        <v>0</v>
      </c>
      <c r="AI1494">
        <v>7.13</v>
      </c>
      <c r="AJ1494">
        <v>1</v>
      </c>
      <c r="AK1494">
        <v>1</v>
      </c>
      <c r="AL1494">
        <v>1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 t="s">
        <v>6</v>
      </c>
      <c r="AT1494">
        <v>10</v>
      </c>
      <c r="AU1494" t="s">
        <v>6</v>
      </c>
      <c r="AV1494">
        <v>0</v>
      </c>
      <c r="AW1494">
        <v>1</v>
      </c>
      <c r="AX1494">
        <v>-1</v>
      </c>
      <c r="AY1494">
        <v>0</v>
      </c>
      <c r="AZ1494">
        <v>0</v>
      </c>
      <c r="BA1494" t="s">
        <v>6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CX1494">
        <f>Y1494*Source!I655</f>
        <v>1</v>
      </c>
      <c r="CY1494">
        <f>AA1494</f>
        <v>1996.4</v>
      </c>
      <c r="CZ1494">
        <f>AE1494</f>
        <v>280</v>
      </c>
      <c r="DA1494">
        <f>AI1494</f>
        <v>7.13</v>
      </c>
      <c r="DB1494">
        <v>0</v>
      </c>
    </row>
    <row r="1495" spans="1:106" x14ac:dyDescent="0.2">
      <c r="A1495">
        <f>ROW(Source!A658)</f>
        <v>658</v>
      </c>
      <c r="B1495">
        <v>16688585</v>
      </c>
      <c r="C1495">
        <v>16691323</v>
      </c>
      <c r="D1495">
        <v>15436556</v>
      </c>
      <c r="E1495">
        <v>1</v>
      </c>
      <c r="F1495">
        <v>1</v>
      </c>
      <c r="G1495">
        <v>1</v>
      </c>
      <c r="H1495">
        <v>1</v>
      </c>
      <c r="I1495" t="s">
        <v>1255</v>
      </c>
      <c r="J1495" t="s">
        <v>6</v>
      </c>
      <c r="K1495" t="s">
        <v>1256</v>
      </c>
      <c r="L1495">
        <v>1191</v>
      </c>
      <c r="N1495">
        <v>1013</v>
      </c>
      <c r="O1495" t="s">
        <v>1090</v>
      </c>
      <c r="P1495" t="s">
        <v>1090</v>
      </c>
      <c r="Q1495">
        <v>1</v>
      </c>
      <c r="W1495">
        <v>0</v>
      </c>
      <c r="X1495">
        <v>1069510174</v>
      </c>
      <c r="Y1495">
        <v>8.0499999999999989</v>
      </c>
      <c r="AA1495">
        <v>0</v>
      </c>
      <c r="AB1495">
        <v>0</v>
      </c>
      <c r="AC1495">
        <v>0</v>
      </c>
      <c r="AD1495">
        <v>9.6199999999999992</v>
      </c>
      <c r="AE1495">
        <v>0</v>
      </c>
      <c r="AF1495">
        <v>0</v>
      </c>
      <c r="AG1495">
        <v>0</v>
      </c>
      <c r="AH1495">
        <v>9.6199999999999992</v>
      </c>
      <c r="AI1495">
        <v>1</v>
      </c>
      <c r="AJ1495">
        <v>1</v>
      </c>
      <c r="AK1495">
        <v>1</v>
      </c>
      <c r="AL1495">
        <v>1</v>
      </c>
      <c r="AN1495">
        <v>0</v>
      </c>
      <c r="AO1495">
        <v>1</v>
      </c>
      <c r="AP1495">
        <v>1</v>
      </c>
      <c r="AQ1495">
        <v>0</v>
      </c>
      <c r="AR1495">
        <v>0</v>
      </c>
      <c r="AS1495" t="s">
        <v>6</v>
      </c>
      <c r="AT1495">
        <v>7</v>
      </c>
      <c r="AU1495" t="s">
        <v>97</v>
      </c>
      <c r="AV1495">
        <v>1</v>
      </c>
      <c r="AW1495">
        <v>2</v>
      </c>
      <c r="AX1495">
        <v>16691324</v>
      </c>
      <c r="AY1495">
        <v>1</v>
      </c>
      <c r="AZ1495">
        <v>0</v>
      </c>
      <c r="BA1495">
        <v>1481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CX1495">
        <f>Y1495*Source!I658</f>
        <v>3.2199999999999998</v>
      </c>
      <c r="CY1495">
        <f>AD1495</f>
        <v>9.6199999999999992</v>
      </c>
      <c r="CZ1495">
        <f>AH1495</f>
        <v>9.6199999999999992</v>
      </c>
      <c r="DA1495">
        <f>AL1495</f>
        <v>1</v>
      </c>
      <c r="DB1495">
        <v>0</v>
      </c>
    </row>
    <row r="1496" spans="1:106" x14ac:dyDescent="0.2">
      <c r="A1496">
        <f>ROW(Source!A658)</f>
        <v>658</v>
      </c>
      <c r="B1496">
        <v>16688585</v>
      </c>
      <c r="C1496">
        <v>16691323</v>
      </c>
      <c r="D1496">
        <v>15167963</v>
      </c>
      <c r="E1496">
        <v>1</v>
      </c>
      <c r="F1496">
        <v>1</v>
      </c>
      <c r="G1496">
        <v>1</v>
      </c>
      <c r="H1496">
        <v>3</v>
      </c>
      <c r="I1496" t="s">
        <v>1387</v>
      </c>
      <c r="J1496" t="s">
        <v>1388</v>
      </c>
      <c r="K1496" t="s">
        <v>1389</v>
      </c>
      <c r="L1496">
        <v>1346</v>
      </c>
      <c r="N1496">
        <v>1009</v>
      </c>
      <c r="O1496" t="s">
        <v>90</v>
      </c>
      <c r="P1496" t="s">
        <v>90</v>
      </c>
      <c r="Q1496">
        <v>1</v>
      </c>
      <c r="W1496">
        <v>0</v>
      </c>
      <c r="X1496">
        <v>-490687590</v>
      </c>
      <c r="Y1496">
        <v>0.13</v>
      </c>
      <c r="AA1496">
        <v>37.29</v>
      </c>
      <c r="AB1496">
        <v>0</v>
      </c>
      <c r="AC1496">
        <v>0</v>
      </c>
      <c r="AD1496">
        <v>0</v>
      </c>
      <c r="AE1496">
        <v>37.29</v>
      </c>
      <c r="AF1496">
        <v>0</v>
      </c>
      <c r="AG1496">
        <v>0</v>
      </c>
      <c r="AH1496">
        <v>0</v>
      </c>
      <c r="AI1496">
        <v>1</v>
      </c>
      <c r="AJ1496">
        <v>1</v>
      </c>
      <c r="AK1496">
        <v>1</v>
      </c>
      <c r="AL1496">
        <v>1</v>
      </c>
      <c r="AN1496">
        <v>0</v>
      </c>
      <c r="AO1496">
        <v>1</v>
      </c>
      <c r="AP1496">
        <v>0</v>
      </c>
      <c r="AQ1496">
        <v>0</v>
      </c>
      <c r="AR1496">
        <v>0</v>
      </c>
      <c r="AS1496" t="s">
        <v>6</v>
      </c>
      <c r="AT1496">
        <v>0.13</v>
      </c>
      <c r="AU1496" t="s">
        <v>6</v>
      </c>
      <c r="AV1496">
        <v>0</v>
      </c>
      <c r="AW1496">
        <v>2</v>
      </c>
      <c r="AX1496">
        <v>16691325</v>
      </c>
      <c r="AY1496">
        <v>1</v>
      </c>
      <c r="AZ1496">
        <v>0</v>
      </c>
      <c r="BA1496">
        <v>1482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CX1496">
        <f>Y1496*Source!I658</f>
        <v>5.2000000000000005E-2</v>
      </c>
      <c r="CY1496">
        <f t="shared" ref="CY1496:CY1502" si="171">AA1496</f>
        <v>37.29</v>
      </c>
      <c r="CZ1496">
        <f t="shared" ref="CZ1496:CZ1502" si="172">AE1496</f>
        <v>37.29</v>
      </c>
      <c r="DA1496">
        <f t="shared" ref="DA1496:DA1502" si="173">AI1496</f>
        <v>1</v>
      </c>
      <c r="DB1496">
        <v>0</v>
      </c>
    </row>
    <row r="1497" spans="1:106" x14ac:dyDescent="0.2">
      <c r="A1497">
        <f>ROW(Source!A658)</f>
        <v>658</v>
      </c>
      <c r="B1497">
        <v>16688585</v>
      </c>
      <c r="C1497">
        <v>16691323</v>
      </c>
      <c r="D1497">
        <v>15203740</v>
      </c>
      <c r="E1497">
        <v>1</v>
      </c>
      <c r="F1497">
        <v>1</v>
      </c>
      <c r="G1497">
        <v>1</v>
      </c>
      <c r="H1497">
        <v>3</v>
      </c>
      <c r="I1497" t="s">
        <v>1396</v>
      </c>
      <c r="J1497" t="s">
        <v>1397</v>
      </c>
      <c r="K1497" t="s">
        <v>1398</v>
      </c>
      <c r="L1497">
        <v>1348</v>
      </c>
      <c r="N1497">
        <v>1009</v>
      </c>
      <c r="O1497" t="s">
        <v>86</v>
      </c>
      <c r="P1497" t="s">
        <v>86</v>
      </c>
      <c r="Q1497">
        <v>1000</v>
      </c>
      <c r="W1497">
        <v>0</v>
      </c>
      <c r="X1497">
        <v>570223526</v>
      </c>
      <c r="Y1497">
        <v>2.5999999999999998E-4</v>
      </c>
      <c r="AA1497">
        <v>15119</v>
      </c>
      <c r="AB1497">
        <v>0</v>
      </c>
      <c r="AC1497">
        <v>0</v>
      </c>
      <c r="AD1497">
        <v>0</v>
      </c>
      <c r="AE1497">
        <v>15119</v>
      </c>
      <c r="AF1497">
        <v>0</v>
      </c>
      <c r="AG1497">
        <v>0</v>
      </c>
      <c r="AH1497">
        <v>0</v>
      </c>
      <c r="AI1497">
        <v>1</v>
      </c>
      <c r="AJ1497">
        <v>1</v>
      </c>
      <c r="AK1497">
        <v>1</v>
      </c>
      <c r="AL1497">
        <v>1</v>
      </c>
      <c r="AN1497">
        <v>0</v>
      </c>
      <c r="AO1497">
        <v>1</v>
      </c>
      <c r="AP1497">
        <v>0</v>
      </c>
      <c r="AQ1497">
        <v>0</v>
      </c>
      <c r="AR1497">
        <v>0</v>
      </c>
      <c r="AS1497" t="s">
        <v>6</v>
      </c>
      <c r="AT1497">
        <v>2.5999999999999998E-4</v>
      </c>
      <c r="AU1497" t="s">
        <v>6</v>
      </c>
      <c r="AV1497">
        <v>0</v>
      </c>
      <c r="AW1497">
        <v>2</v>
      </c>
      <c r="AX1497">
        <v>16691328</v>
      </c>
      <c r="AY1497">
        <v>1</v>
      </c>
      <c r="AZ1497">
        <v>0</v>
      </c>
      <c r="BA1497">
        <v>1485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CX1497">
        <f>Y1497*Source!I658</f>
        <v>1.0399999999999999E-4</v>
      </c>
      <c r="CY1497">
        <f t="shared" si="171"/>
        <v>15119</v>
      </c>
      <c r="CZ1497">
        <f t="shared" si="172"/>
        <v>15119</v>
      </c>
      <c r="DA1497">
        <f t="shared" si="173"/>
        <v>1</v>
      </c>
      <c r="DB1497">
        <v>0</v>
      </c>
    </row>
    <row r="1498" spans="1:106" x14ac:dyDescent="0.2">
      <c r="A1498">
        <f>ROW(Source!A658)</f>
        <v>658</v>
      </c>
      <c r="B1498">
        <v>16688585</v>
      </c>
      <c r="C1498">
        <v>16691323</v>
      </c>
      <c r="D1498">
        <v>15204468</v>
      </c>
      <c r="E1498">
        <v>1</v>
      </c>
      <c r="F1498">
        <v>1</v>
      </c>
      <c r="G1498">
        <v>1</v>
      </c>
      <c r="H1498">
        <v>3</v>
      </c>
      <c r="I1498" t="s">
        <v>1399</v>
      </c>
      <c r="J1498" t="s">
        <v>1400</v>
      </c>
      <c r="K1498" t="s">
        <v>1401</v>
      </c>
      <c r="L1498">
        <v>1348</v>
      </c>
      <c r="N1498">
        <v>1009</v>
      </c>
      <c r="O1498" t="s">
        <v>86</v>
      </c>
      <c r="P1498" t="s">
        <v>86</v>
      </c>
      <c r="Q1498">
        <v>1000</v>
      </c>
      <c r="W1498">
        <v>0</v>
      </c>
      <c r="X1498">
        <v>-909021926</v>
      </c>
      <c r="Y1498">
        <v>1.2999999999999999E-4</v>
      </c>
      <c r="AA1498">
        <v>16950</v>
      </c>
      <c r="AB1498">
        <v>0</v>
      </c>
      <c r="AC1498">
        <v>0</v>
      </c>
      <c r="AD1498">
        <v>0</v>
      </c>
      <c r="AE1498">
        <v>16950</v>
      </c>
      <c r="AF1498">
        <v>0</v>
      </c>
      <c r="AG1498">
        <v>0</v>
      </c>
      <c r="AH1498">
        <v>0</v>
      </c>
      <c r="AI1498">
        <v>1</v>
      </c>
      <c r="AJ1498">
        <v>1</v>
      </c>
      <c r="AK1498">
        <v>1</v>
      </c>
      <c r="AL1498">
        <v>1</v>
      </c>
      <c r="AN1498">
        <v>0</v>
      </c>
      <c r="AO1498">
        <v>1</v>
      </c>
      <c r="AP1498">
        <v>0</v>
      </c>
      <c r="AQ1498">
        <v>0</v>
      </c>
      <c r="AR1498">
        <v>0</v>
      </c>
      <c r="AS1498" t="s">
        <v>6</v>
      </c>
      <c r="AT1498">
        <v>1.2999999999999999E-4</v>
      </c>
      <c r="AU1498" t="s">
        <v>6</v>
      </c>
      <c r="AV1498">
        <v>0</v>
      </c>
      <c r="AW1498">
        <v>2</v>
      </c>
      <c r="AX1498">
        <v>16691329</v>
      </c>
      <c r="AY1498">
        <v>1</v>
      </c>
      <c r="AZ1498">
        <v>0</v>
      </c>
      <c r="BA1498">
        <v>1486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CX1498">
        <f>Y1498*Source!I658</f>
        <v>5.1999999999999997E-5</v>
      </c>
      <c r="CY1498">
        <f t="shared" si="171"/>
        <v>16950</v>
      </c>
      <c r="CZ1498">
        <f t="shared" si="172"/>
        <v>16950</v>
      </c>
      <c r="DA1498">
        <f t="shared" si="173"/>
        <v>1</v>
      </c>
      <c r="DB1498">
        <v>0</v>
      </c>
    </row>
    <row r="1499" spans="1:106" x14ac:dyDescent="0.2">
      <c r="A1499">
        <f>ROW(Source!A658)</f>
        <v>658</v>
      </c>
      <c r="B1499">
        <v>16688585</v>
      </c>
      <c r="C1499">
        <v>16691323</v>
      </c>
      <c r="D1499">
        <v>15211306</v>
      </c>
      <c r="E1499">
        <v>1</v>
      </c>
      <c r="F1499">
        <v>1</v>
      </c>
      <c r="G1499">
        <v>1</v>
      </c>
      <c r="H1499">
        <v>3</v>
      </c>
      <c r="I1499" t="s">
        <v>966</v>
      </c>
      <c r="J1499" t="s">
        <v>968</v>
      </c>
      <c r="K1499" t="s">
        <v>967</v>
      </c>
      <c r="L1499">
        <v>1035</v>
      </c>
      <c r="N1499">
        <v>1013</v>
      </c>
      <c r="O1499" t="s">
        <v>168</v>
      </c>
      <c r="P1499" t="s">
        <v>168</v>
      </c>
      <c r="Q1499">
        <v>1</v>
      </c>
      <c r="W1499">
        <v>0</v>
      </c>
      <c r="X1499">
        <v>529260401</v>
      </c>
      <c r="Y1499">
        <v>2.5</v>
      </c>
      <c r="AA1499">
        <v>252.5</v>
      </c>
      <c r="AB1499">
        <v>0</v>
      </c>
      <c r="AC1499">
        <v>0</v>
      </c>
      <c r="AD1499">
        <v>0</v>
      </c>
      <c r="AE1499">
        <v>252.5</v>
      </c>
      <c r="AF1499">
        <v>0</v>
      </c>
      <c r="AG1499">
        <v>0</v>
      </c>
      <c r="AH1499">
        <v>0</v>
      </c>
      <c r="AI1499">
        <v>1</v>
      </c>
      <c r="AJ1499">
        <v>1</v>
      </c>
      <c r="AK1499">
        <v>1</v>
      </c>
      <c r="AL1499">
        <v>1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 t="s">
        <v>6</v>
      </c>
      <c r="AT1499">
        <v>2.5</v>
      </c>
      <c r="AU1499" t="s">
        <v>6</v>
      </c>
      <c r="AV1499">
        <v>0</v>
      </c>
      <c r="AW1499">
        <v>1</v>
      </c>
      <c r="AX1499">
        <v>-1</v>
      </c>
      <c r="AY1499">
        <v>0</v>
      </c>
      <c r="AZ1499">
        <v>0</v>
      </c>
      <c r="BA1499" t="s">
        <v>6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CX1499">
        <f>Y1499*Source!I658</f>
        <v>1</v>
      </c>
      <c r="CY1499">
        <f t="shared" si="171"/>
        <v>252.5</v>
      </c>
      <c r="CZ1499">
        <f t="shared" si="172"/>
        <v>252.5</v>
      </c>
      <c r="DA1499">
        <f t="shared" si="173"/>
        <v>1</v>
      </c>
      <c r="DB1499">
        <v>0</v>
      </c>
    </row>
    <row r="1500" spans="1:106" x14ac:dyDescent="0.2">
      <c r="A1500">
        <f>ROW(Source!A658)</f>
        <v>658</v>
      </c>
      <c r="B1500">
        <v>16688585</v>
      </c>
      <c r="C1500">
        <v>16691323</v>
      </c>
      <c r="D1500">
        <v>15211314</v>
      </c>
      <c r="E1500">
        <v>1</v>
      </c>
      <c r="F1500">
        <v>1</v>
      </c>
      <c r="G1500">
        <v>1</v>
      </c>
      <c r="H1500">
        <v>3</v>
      </c>
      <c r="I1500" t="s">
        <v>970</v>
      </c>
      <c r="J1500" t="s">
        <v>972</v>
      </c>
      <c r="K1500" t="s">
        <v>971</v>
      </c>
      <c r="L1500">
        <v>1035</v>
      </c>
      <c r="N1500">
        <v>1013</v>
      </c>
      <c r="O1500" t="s">
        <v>168</v>
      </c>
      <c r="P1500" t="s">
        <v>168</v>
      </c>
      <c r="Q1500">
        <v>1</v>
      </c>
      <c r="W1500">
        <v>0</v>
      </c>
      <c r="X1500">
        <v>-1158480503</v>
      </c>
      <c r="Y1500">
        <v>2.5</v>
      </c>
      <c r="AA1500">
        <v>106.93</v>
      </c>
      <c r="AB1500">
        <v>0</v>
      </c>
      <c r="AC1500">
        <v>0</v>
      </c>
      <c r="AD1500">
        <v>0</v>
      </c>
      <c r="AE1500">
        <v>106.93</v>
      </c>
      <c r="AF1500">
        <v>0</v>
      </c>
      <c r="AG1500">
        <v>0</v>
      </c>
      <c r="AH1500">
        <v>0</v>
      </c>
      <c r="AI1500">
        <v>1</v>
      </c>
      <c r="AJ1500">
        <v>1</v>
      </c>
      <c r="AK1500">
        <v>1</v>
      </c>
      <c r="AL1500">
        <v>1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 t="s">
        <v>6</v>
      </c>
      <c r="AT1500">
        <v>2.5</v>
      </c>
      <c r="AU1500" t="s">
        <v>6</v>
      </c>
      <c r="AV1500">
        <v>0</v>
      </c>
      <c r="AW1500">
        <v>1</v>
      </c>
      <c r="AX1500">
        <v>-1</v>
      </c>
      <c r="AY1500">
        <v>0</v>
      </c>
      <c r="AZ1500">
        <v>0</v>
      </c>
      <c r="BA1500" t="s">
        <v>6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CX1500">
        <f>Y1500*Source!I658</f>
        <v>1</v>
      </c>
      <c r="CY1500">
        <f t="shared" si="171"/>
        <v>106.93</v>
      </c>
      <c r="CZ1500">
        <f t="shared" si="172"/>
        <v>106.93</v>
      </c>
      <c r="DA1500">
        <f t="shared" si="173"/>
        <v>1</v>
      </c>
      <c r="DB1500">
        <v>0</v>
      </c>
    </row>
    <row r="1501" spans="1:106" x14ac:dyDescent="0.2">
      <c r="A1501">
        <f>ROW(Source!A658)</f>
        <v>658</v>
      </c>
      <c r="B1501">
        <v>16688585</v>
      </c>
      <c r="C1501">
        <v>16691323</v>
      </c>
      <c r="D1501">
        <v>15211319</v>
      </c>
      <c r="E1501">
        <v>1</v>
      </c>
      <c r="F1501">
        <v>1</v>
      </c>
      <c r="G1501">
        <v>1</v>
      </c>
      <c r="H1501">
        <v>3</v>
      </c>
      <c r="I1501" t="s">
        <v>974</v>
      </c>
      <c r="J1501" t="s">
        <v>976</v>
      </c>
      <c r="K1501" t="s">
        <v>975</v>
      </c>
      <c r="L1501">
        <v>1035</v>
      </c>
      <c r="N1501">
        <v>1013</v>
      </c>
      <c r="O1501" t="s">
        <v>168</v>
      </c>
      <c r="P1501" t="s">
        <v>168</v>
      </c>
      <c r="Q1501">
        <v>1</v>
      </c>
      <c r="W1501">
        <v>0</v>
      </c>
      <c r="X1501">
        <v>-518659730</v>
      </c>
      <c r="Y1501">
        <v>5</v>
      </c>
      <c r="AA1501">
        <v>87.17</v>
      </c>
      <c r="AB1501">
        <v>0</v>
      </c>
      <c r="AC1501">
        <v>0</v>
      </c>
      <c r="AD1501">
        <v>0</v>
      </c>
      <c r="AE1501">
        <v>87.17</v>
      </c>
      <c r="AF1501">
        <v>0</v>
      </c>
      <c r="AG1501">
        <v>0</v>
      </c>
      <c r="AH1501">
        <v>0</v>
      </c>
      <c r="AI1501">
        <v>1</v>
      </c>
      <c r="AJ1501">
        <v>1</v>
      </c>
      <c r="AK1501">
        <v>1</v>
      </c>
      <c r="AL1501">
        <v>1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 t="s">
        <v>6</v>
      </c>
      <c r="AT1501">
        <v>5</v>
      </c>
      <c r="AU1501" t="s">
        <v>6</v>
      </c>
      <c r="AV1501">
        <v>0</v>
      </c>
      <c r="AW1501">
        <v>1</v>
      </c>
      <c r="AX1501">
        <v>-1</v>
      </c>
      <c r="AY1501">
        <v>0</v>
      </c>
      <c r="AZ1501">
        <v>0</v>
      </c>
      <c r="BA1501" t="s">
        <v>6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CX1501">
        <f>Y1501*Source!I658</f>
        <v>2</v>
      </c>
      <c r="CY1501">
        <f t="shared" si="171"/>
        <v>87.17</v>
      </c>
      <c r="CZ1501">
        <f t="shared" si="172"/>
        <v>87.17</v>
      </c>
      <c r="DA1501">
        <f t="shared" si="173"/>
        <v>1</v>
      </c>
      <c r="DB1501">
        <v>0</v>
      </c>
    </row>
    <row r="1502" spans="1:106" x14ac:dyDescent="0.2">
      <c r="A1502">
        <f>ROW(Source!A658)</f>
        <v>658</v>
      </c>
      <c r="B1502">
        <v>16688585</v>
      </c>
      <c r="C1502">
        <v>16691323</v>
      </c>
      <c r="D1502">
        <v>15211963</v>
      </c>
      <c r="E1502">
        <v>1</v>
      </c>
      <c r="F1502">
        <v>1</v>
      </c>
      <c r="G1502">
        <v>1</v>
      </c>
      <c r="H1502">
        <v>3</v>
      </c>
      <c r="I1502" t="s">
        <v>962</v>
      </c>
      <c r="J1502" t="s">
        <v>964</v>
      </c>
      <c r="K1502" t="s">
        <v>963</v>
      </c>
      <c r="L1502">
        <v>1358</v>
      </c>
      <c r="N1502">
        <v>1010</v>
      </c>
      <c r="O1502" t="s">
        <v>538</v>
      </c>
      <c r="P1502" t="s">
        <v>538</v>
      </c>
      <c r="Q1502">
        <v>10</v>
      </c>
      <c r="W1502">
        <v>0</v>
      </c>
      <c r="X1502">
        <v>1904909872</v>
      </c>
      <c r="Y1502">
        <v>1</v>
      </c>
      <c r="AA1502">
        <v>204.5</v>
      </c>
      <c r="AB1502">
        <v>0</v>
      </c>
      <c r="AC1502">
        <v>0</v>
      </c>
      <c r="AD1502">
        <v>0</v>
      </c>
      <c r="AE1502">
        <v>204.5</v>
      </c>
      <c r="AF1502">
        <v>0</v>
      </c>
      <c r="AG1502">
        <v>0</v>
      </c>
      <c r="AH1502">
        <v>0</v>
      </c>
      <c r="AI1502">
        <v>1</v>
      </c>
      <c r="AJ1502">
        <v>1</v>
      </c>
      <c r="AK1502">
        <v>1</v>
      </c>
      <c r="AL1502">
        <v>1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 t="s">
        <v>6</v>
      </c>
      <c r="AT1502">
        <v>1</v>
      </c>
      <c r="AU1502" t="s">
        <v>6</v>
      </c>
      <c r="AV1502">
        <v>0</v>
      </c>
      <c r="AW1502">
        <v>1</v>
      </c>
      <c r="AX1502">
        <v>-1</v>
      </c>
      <c r="AY1502">
        <v>0</v>
      </c>
      <c r="AZ1502">
        <v>0</v>
      </c>
      <c r="BA1502" t="s">
        <v>6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CX1502">
        <f>Y1502*Source!I658</f>
        <v>0.4</v>
      </c>
      <c r="CY1502">
        <f t="shared" si="171"/>
        <v>204.5</v>
      </c>
      <c r="CZ1502">
        <f t="shared" si="172"/>
        <v>204.5</v>
      </c>
      <c r="DA1502">
        <f t="shared" si="173"/>
        <v>1</v>
      </c>
      <c r="DB1502">
        <v>0</v>
      </c>
    </row>
    <row r="1503" spans="1:106" x14ac:dyDescent="0.2">
      <c r="A1503">
        <f>ROW(Source!A659)</f>
        <v>659</v>
      </c>
      <c r="B1503">
        <v>16688586</v>
      </c>
      <c r="C1503">
        <v>16691323</v>
      </c>
      <c r="D1503">
        <v>15436556</v>
      </c>
      <c r="E1503">
        <v>1</v>
      </c>
      <c r="F1503">
        <v>1</v>
      </c>
      <c r="G1503">
        <v>1</v>
      </c>
      <c r="H1503">
        <v>1</v>
      </c>
      <c r="I1503" t="s">
        <v>1255</v>
      </c>
      <c r="J1503" t="s">
        <v>6</v>
      </c>
      <c r="K1503" t="s">
        <v>1256</v>
      </c>
      <c r="L1503">
        <v>1191</v>
      </c>
      <c r="N1503">
        <v>1013</v>
      </c>
      <c r="O1503" t="s">
        <v>1090</v>
      </c>
      <c r="P1503" t="s">
        <v>1090</v>
      </c>
      <c r="Q1503">
        <v>1</v>
      </c>
      <c r="W1503">
        <v>0</v>
      </c>
      <c r="X1503">
        <v>1069510174</v>
      </c>
      <c r="Y1503">
        <v>8.0499999999999989</v>
      </c>
      <c r="AA1503">
        <v>0</v>
      </c>
      <c r="AB1503">
        <v>0</v>
      </c>
      <c r="AC1503">
        <v>0</v>
      </c>
      <c r="AD1503">
        <v>68.59</v>
      </c>
      <c r="AE1503">
        <v>0</v>
      </c>
      <c r="AF1503">
        <v>0</v>
      </c>
      <c r="AG1503">
        <v>0</v>
      </c>
      <c r="AH1503">
        <v>9.6199999999999992</v>
      </c>
      <c r="AI1503">
        <v>1</v>
      </c>
      <c r="AJ1503">
        <v>1</v>
      </c>
      <c r="AK1503">
        <v>1</v>
      </c>
      <c r="AL1503">
        <v>7.13</v>
      </c>
      <c r="AN1503">
        <v>0</v>
      </c>
      <c r="AO1503">
        <v>1</v>
      </c>
      <c r="AP1503">
        <v>1</v>
      </c>
      <c r="AQ1503">
        <v>0</v>
      </c>
      <c r="AR1503">
        <v>0</v>
      </c>
      <c r="AS1503" t="s">
        <v>6</v>
      </c>
      <c r="AT1503">
        <v>7</v>
      </c>
      <c r="AU1503" t="s">
        <v>97</v>
      </c>
      <c r="AV1503">
        <v>1</v>
      </c>
      <c r="AW1503">
        <v>2</v>
      </c>
      <c r="AX1503">
        <v>16691324</v>
      </c>
      <c r="AY1503">
        <v>1</v>
      </c>
      <c r="AZ1503">
        <v>0</v>
      </c>
      <c r="BA1503">
        <v>1488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CX1503">
        <f>Y1503*Source!I659</f>
        <v>3.2199999999999998</v>
      </c>
      <c r="CY1503">
        <f>AD1503</f>
        <v>68.59</v>
      </c>
      <c r="CZ1503">
        <f>AH1503</f>
        <v>9.6199999999999992</v>
      </c>
      <c r="DA1503">
        <f>AL1503</f>
        <v>7.13</v>
      </c>
      <c r="DB1503">
        <v>0</v>
      </c>
    </row>
    <row r="1504" spans="1:106" x14ac:dyDescent="0.2">
      <c r="A1504">
        <f>ROW(Source!A659)</f>
        <v>659</v>
      </c>
      <c r="B1504">
        <v>16688586</v>
      </c>
      <c r="C1504">
        <v>16691323</v>
      </c>
      <c r="D1504">
        <v>15167963</v>
      </c>
      <c r="E1504">
        <v>1</v>
      </c>
      <c r="F1504">
        <v>1</v>
      </c>
      <c r="G1504">
        <v>1</v>
      </c>
      <c r="H1504">
        <v>3</v>
      </c>
      <c r="I1504" t="s">
        <v>1387</v>
      </c>
      <c r="J1504" t="s">
        <v>1388</v>
      </c>
      <c r="K1504" t="s">
        <v>1389</v>
      </c>
      <c r="L1504">
        <v>1346</v>
      </c>
      <c r="N1504">
        <v>1009</v>
      </c>
      <c r="O1504" t="s">
        <v>90</v>
      </c>
      <c r="P1504" t="s">
        <v>90</v>
      </c>
      <c r="Q1504">
        <v>1</v>
      </c>
      <c r="W1504">
        <v>0</v>
      </c>
      <c r="X1504">
        <v>-490687590</v>
      </c>
      <c r="Y1504">
        <v>0.13</v>
      </c>
      <c r="AA1504">
        <v>265.88</v>
      </c>
      <c r="AB1504">
        <v>0</v>
      </c>
      <c r="AC1504">
        <v>0</v>
      </c>
      <c r="AD1504">
        <v>0</v>
      </c>
      <c r="AE1504">
        <v>37.29</v>
      </c>
      <c r="AF1504">
        <v>0</v>
      </c>
      <c r="AG1504">
        <v>0</v>
      </c>
      <c r="AH1504">
        <v>0</v>
      </c>
      <c r="AI1504">
        <v>7.13</v>
      </c>
      <c r="AJ1504">
        <v>1</v>
      </c>
      <c r="AK1504">
        <v>1</v>
      </c>
      <c r="AL1504">
        <v>1</v>
      </c>
      <c r="AN1504">
        <v>0</v>
      </c>
      <c r="AO1504">
        <v>1</v>
      </c>
      <c r="AP1504">
        <v>0</v>
      </c>
      <c r="AQ1504">
        <v>0</v>
      </c>
      <c r="AR1504">
        <v>0</v>
      </c>
      <c r="AS1504" t="s">
        <v>6</v>
      </c>
      <c r="AT1504">
        <v>0.13</v>
      </c>
      <c r="AU1504" t="s">
        <v>6</v>
      </c>
      <c r="AV1504">
        <v>0</v>
      </c>
      <c r="AW1504">
        <v>2</v>
      </c>
      <c r="AX1504">
        <v>16691325</v>
      </c>
      <c r="AY1504">
        <v>1</v>
      </c>
      <c r="AZ1504">
        <v>0</v>
      </c>
      <c r="BA1504">
        <v>1489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CX1504">
        <f>Y1504*Source!I659</f>
        <v>5.2000000000000005E-2</v>
      </c>
      <c r="CY1504">
        <f t="shared" ref="CY1504:CY1510" si="174">AA1504</f>
        <v>265.88</v>
      </c>
      <c r="CZ1504">
        <f t="shared" ref="CZ1504:CZ1510" si="175">AE1504</f>
        <v>37.29</v>
      </c>
      <c r="DA1504">
        <f t="shared" ref="DA1504:DA1510" si="176">AI1504</f>
        <v>7.13</v>
      </c>
      <c r="DB1504">
        <v>0</v>
      </c>
    </row>
    <row r="1505" spans="1:106" x14ac:dyDescent="0.2">
      <c r="A1505">
        <f>ROW(Source!A659)</f>
        <v>659</v>
      </c>
      <c r="B1505">
        <v>16688586</v>
      </c>
      <c r="C1505">
        <v>16691323</v>
      </c>
      <c r="D1505">
        <v>15203740</v>
      </c>
      <c r="E1505">
        <v>1</v>
      </c>
      <c r="F1505">
        <v>1</v>
      </c>
      <c r="G1505">
        <v>1</v>
      </c>
      <c r="H1505">
        <v>3</v>
      </c>
      <c r="I1505" t="s">
        <v>1396</v>
      </c>
      <c r="J1505" t="s">
        <v>1397</v>
      </c>
      <c r="K1505" t="s">
        <v>1398</v>
      </c>
      <c r="L1505">
        <v>1348</v>
      </c>
      <c r="N1505">
        <v>1009</v>
      </c>
      <c r="O1505" t="s">
        <v>86</v>
      </c>
      <c r="P1505" t="s">
        <v>86</v>
      </c>
      <c r="Q1505">
        <v>1000</v>
      </c>
      <c r="W1505">
        <v>0</v>
      </c>
      <c r="X1505">
        <v>570223526</v>
      </c>
      <c r="Y1505">
        <v>2.5999999999999998E-4</v>
      </c>
      <c r="AA1505">
        <v>107798.47</v>
      </c>
      <c r="AB1505">
        <v>0</v>
      </c>
      <c r="AC1505">
        <v>0</v>
      </c>
      <c r="AD1505">
        <v>0</v>
      </c>
      <c r="AE1505">
        <v>15119</v>
      </c>
      <c r="AF1505">
        <v>0</v>
      </c>
      <c r="AG1505">
        <v>0</v>
      </c>
      <c r="AH1505">
        <v>0</v>
      </c>
      <c r="AI1505">
        <v>7.13</v>
      </c>
      <c r="AJ1505">
        <v>1</v>
      </c>
      <c r="AK1505">
        <v>1</v>
      </c>
      <c r="AL1505">
        <v>1</v>
      </c>
      <c r="AN1505">
        <v>0</v>
      </c>
      <c r="AO1505">
        <v>1</v>
      </c>
      <c r="AP1505">
        <v>0</v>
      </c>
      <c r="AQ1505">
        <v>0</v>
      </c>
      <c r="AR1505">
        <v>0</v>
      </c>
      <c r="AS1505" t="s">
        <v>6</v>
      </c>
      <c r="AT1505">
        <v>2.5999999999999998E-4</v>
      </c>
      <c r="AU1505" t="s">
        <v>6</v>
      </c>
      <c r="AV1505">
        <v>0</v>
      </c>
      <c r="AW1505">
        <v>2</v>
      </c>
      <c r="AX1505">
        <v>16691328</v>
      </c>
      <c r="AY1505">
        <v>1</v>
      </c>
      <c r="AZ1505">
        <v>0</v>
      </c>
      <c r="BA1505">
        <v>1492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CX1505">
        <f>Y1505*Source!I659</f>
        <v>1.0399999999999999E-4</v>
      </c>
      <c r="CY1505">
        <f t="shared" si="174"/>
        <v>107798.47</v>
      </c>
      <c r="CZ1505">
        <f t="shared" si="175"/>
        <v>15119</v>
      </c>
      <c r="DA1505">
        <f t="shared" si="176"/>
        <v>7.13</v>
      </c>
      <c r="DB1505">
        <v>0</v>
      </c>
    </row>
    <row r="1506" spans="1:106" x14ac:dyDescent="0.2">
      <c r="A1506">
        <f>ROW(Source!A659)</f>
        <v>659</v>
      </c>
      <c r="B1506">
        <v>16688586</v>
      </c>
      <c r="C1506">
        <v>16691323</v>
      </c>
      <c r="D1506">
        <v>15204468</v>
      </c>
      <c r="E1506">
        <v>1</v>
      </c>
      <c r="F1506">
        <v>1</v>
      </c>
      <c r="G1506">
        <v>1</v>
      </c>
      <c r="H1506">
        <v>3</v>
      </c>
      <c r="I1506" t="s">
        <v>1399</v>
      </c>
      <c r="J1506" t="s">
        <v>1400</v>
      </c>
      <c r="K1506" t="s">
        <v>1401</v>
      </c>
      <c r="L1506">
        <v>1348</v>
      </c>
      <c r="N1506">
        <v>1009</v>
      </c>
      <c r="O1506" t="s">
        <v>86</v>
      </c>
      <c r="P1506" t="s">
        <v>86</v>
      </c>
      <c r="Q1506">
        <v>1000</v>
      </c>
      <c r="W1506">
        <v>0</v>
      </c>
      <c r="X1506">
        <v>-909021926</v>
      </c>
      <c r="Y1506">
        <v>1.2999999999999999E-4</v>
      </c>
      <c r="AA1506">
        <v>120853.5</v>
      </c>
      <c r="AB1506">
        <v>0</v>
      </c>
      <c r="AC1506">
        <v>0</v>
      </c>
      <c r="AD1506">
        <v>0</v>
      </c>
      <c r="AE1506">
        <v>16950</v>
      </c>
      <c r="AF1506">
        <v>0</v>
      </c>
      <c r="AG1506">
        <v>0</v>
      </c>
      <c r="AH1506">
        <v>0</v>
      </c>
      <c r="AI1506">
        <v>7.13</v>
      </c>
      <c r="AJ1506">
        <v>1</v>
      </c>
      <c r="AK1506">
        <v>1</v>
      </c>
      <c r="AL1506">
        <v>1</v>
      </c>
      <c r="AN1506">
        <v>0</v>
      </c>
      <c r="AO1506">
        <v>1</v>
      </c>
      <c r="AP1506">
        <v>0</v>
      </c>
      <c r="AQ1506">
        <v>0</v>
      </c>
      <c r="AR1506">
        <v>0</v>
      </c>
      <c r="AS1506" t="s">
        <v>6</v>
      </c>
      <c r="AT1506">
        <v>1.2999999999999999E-4</v>
      </c>
      <c r="AU1506" t="s">
        <v>6</v>
      </c>
      <c r="AV1506">
        <v>0</v>
      </c>
      <c r="AW1506">
        <v>2</v>
      </c>
      <c r="AX1506">
        <v>16691329</v>
      </c>
      <c r="AY1506">
        <v>1</v>
      </c>
      <c r="AZ1506">
        <v>0</v>
      </c>
      <c r="BA1506">
        <v>1493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CX1506">
        <f>Y1506*Source!I659</f>
        <v>5.1999999999999997E-5</v>
      </c>
      <c r="CY1506">
        <f t="shared" si="174"/>
        <v>120853.5</v>
      </c>
      <c r="CZ1506">
        <f t="shared" si="175"/>
        <v>16950</v>
      </c>
      <c r="DA1506">
        <f t="shared" si="176"/>
        <v>7.13</v>
      </c>
      <c r="DB1506">
        <v>0</v>
      </c>
    </row>
    <row r="1507" spans="1:106" x14ac:dyDescent="0.2">
      <c r="A1507">
        <f>ROW(Source!A659)</f>
        <v>659</v>
      </c>
      <c r="B1507">
        <v>16688586</v>
      </c>
      <c r="C1507">
        <v>16691323</v>
      </c>
      <c r="D1507">
        <v>15211306</v>
      </c>
      <c r="E1507">
        <v>1</v>
      </c>
      <c r="F1507">
        <v>1</v>
      </c>
      <c r="G1507">
        <v>1</v>
      </c>
      <c r="H1507">
        <v>3</v>
      </c>
      <c r="I1507" t="s">
        <v>966</v>
      </c>
      <c r="J1507" t="s">
        <v>968</v>
      </c>
      <c r="K1507" t="s">
        <v>967</v>
      </c>
      <c r="L1507">
        <v>1035</v>
      </c>
      <c r="N1507">
        <v>1013</v>
      </c>
      <c r="O1507" t="s">
        <v>168</v>
      </c>
      <c r="P1507" t="s">
        <v>168</v>
      </c>
      <c r="Q1507">
        <v>1</v>
      </c>
      <c r="W1507">
        <v>0</v>
      </c>
      <c r="X1507">
        <v>529260401</v>
      </c>
      <c r="Y1507">
        <v>2.5</v>
      </c>
      <c r="AA1507">
        <v>1800.33</v>
      </c>
      <c r="AB1507">
        <v>0</v>
      </c>
      <c r="AC1507">
        <v>0</v>
      </c>
      <c r="AD1507">
        <v>0</v>
      </c>
      <c r="AE1507">
        <v>252.5</v>
      </c>
      <c r="AF1507">
        <v>0</v>
      </c>
      <c r="AG1507">
        <v>0</v>
      </c>
      <c r="AH1507">
        <v>0</v>
      </c>
      <c r="AI1507">
        <v>7.13</v>
      </c>
      <c r="AJ1507">
        <v>1</v>
      </c>
      <c r="AK1507">
        <v>1</v>
      </c>
      <c r="AL1507">
        <v>1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 t="s">
        <v>6</v>
      </c>
      <c r="AT1507">
        <v>2.5</v>
      </c>
      <c r="AU1507" t="s">
        <v>6</v>
      </c>
      <c r="AV1507">
        <v>0</v>
      </c>
      <c r="AW1507">
        <v>1</v>
      </c>
      <c r="AX1507">
        <v>-1</v>
      </c>
      <c r="AY1507">
        <v>0</v>
      </c>
      <c r="AZ1507">
        <v>0</v>
      </c>
      <c r="BA1507" t="s">
        <v>6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CX1507">
        <f>Y1507*Source!I659</f>
        <v>1</v>
      </c>
      <c r="CY1507">
        <f t="shared" si="174"/>
        <v>1800.33</v>
      </c>
      <c r="CZ1507">
        <f t="shared" si="175"/>
        <v>252.5</v>
      </c>
      <c r="DA1507">
        <f t="shared" si="176"/>
        <v>7.13</v>
      </c>
      <c r="DB1507">
        <v>0</v>
      </c>
    </row>
    <row r="1508" spans="1:106" x14ac:dyDescent="0.2">
      <c r="A1508">
        <f>ROW(Source!A659)</f>
        <v>659</v>
      </c>
      <c r="B1508">
        <v>16688586</v>
      </c>
      <c r="C1508">
        <v>16691323</v>
      </c>
      <c r="D1508">
        <v>15211314</v>
      </c>
      <c r="E1508">
        <v>1</v>
      </c>
      <c r="F1508">
        <v>1</v>
      </c>
      <c r="G1508">
        <v>1</v>
      </c>
      <c r="H1508">
        <v>3</v>
      </c>
      <c r="I1508" t="s">
        <v>970</v>
      </c>
      <c r="J1508" t="s">
        <v>972</v>
      </c>
      <c r="K1508" t="s">
        <v>971</v>
      </c>
      <c r="L1508">
        <v>1035</v>
      </c>
      <c r="N1508">
        <v>1013</v>
      </c>
      <c r="O1508" t="s">
        <v>168</v>
      </c>
      <c r="P1508" t="s">
        <v>168</v>
      </c>
      <c r="Q1508">
        <v>1</v>
      </c>
      <c r="W1508">
        <v>0</v>
      </c>
      <c r="X1508">
        <v>-1158480503</v>
      </c>
      <c r="Y1508">
        <v>2.5</v>
      </c>
      <c r="AA1508">
        <v>762.41</v>
      </c>
      <c r="AB1508">
        <v>0</v>
      </c>
      <c r="AC1508">
        <v>0</v>
      </c>
      <c r="AD1508">
        <v>0</v>
      </c>
      <c r="AE1508">
        <v>106.93</v>
      </c>
      <c r="AF1508">
        <v>0</v>
      </c>
      <c r="AG1508">
        <v>0</v>
      </c>
      <c r="AH1508">
        <v>0</v>
      </c>
      <c r="AI1508">
        <v>7.13</v>
      </c>
      <c r="AJ1508">
        <v>1</v>
      </c>
      <c r="AK1508">
        <v>1</v>
      </c>
      <c r="AL1508">
        <v>1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 t="s">
        <v>6</v>
      </c>
      <c r="AT1508">
        <v>2.5</v>
      </c>
      <c r="AU1508" t="s">
        <v>6</v>
      </c>
      <c r="AV1508">
        <v>0</v>
      </c>
      <c r="AW1508">
        <v>1</v>
      </c>
      <c r="AX1508">
        <v>-1</v>
      </c>
      <c r="AY1508">
        <v>0</v>
      </c>
      <c r="AZ1508">
        <v>0</v>
      </c>
      <c r="BA1508" t="s">
        <v>6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CX1508">
        <f>Y1508*Source!I659</f>
        <v>1</v>
      </c>
      <c r="CY1508">
        <f t="shared" si="174"/>
        <v>762.41</v>
      </c>
      <c r="CZ1508">
        <f t="shared" si="175"/>
        <v>106.93</v>
      </c>
      <c r="DA1508">
        <f t="shared" si="176"/>
        <v>7.13</v>
      </c>
      <c r="DB1508">
        <v>0</v>
      </c>
    </row>
    <row r="1509" spans="1:106" x14ac:dyDescent="0.2">
      <c r="A1509">
        <f>ROW(Source!A659)</f>
        <v>659</v>
      </c>
      <c r="B1509">
        <v>16688586</v>
      </c>
      <c r="C1509">
        <v>16691323</v>
      </c>
      <c r="D1509">
        <v>15211319</v>
      </c>
      <c r="E1509">
        <v>1</v>
      </c>
      <c r="F1509">
        <v>1</v>
      </c>
      <c r="G1509">
        <v>1</v>
      </c>
      <c r="H1509">
        <v>3</v>
      </c>
      <c r="I1509" t="s">
        <v>974</v>
      </c>
      <c r="J1509" t="s">
        <v>976</v>
      </c>
      <c r="K1509" t="s">
        <v>975</v>
      </c>
      <c r="L1509">
        <v>1035</v>
      </c>
      <c r="N1509">
        <v>1013</v>
      </c>
      <c r="O1509" t="s">
        <v>168</v>
      </c>
      <c r="P1509" t="s">
        <v>168</v>
      </c>
      <c r="Q1509">
        <v>1</v>
      </c>
      <c r="W1509">
        <v>0</v>
      </c>
      <c r="X1509">
        <v>-518659730</v>
      </c>
      <c r="Y1509">
        <v>5</v>
      </c>
      <c r="AA1509">
        <v>621.52</v>
      </c>
      <c r="AB1509">
        <v>0</v>
      </c>
      <c r="AC1509">
        <v>0</v>
      </c>
      <c r="AD1509">
        <v>0</v>
      </c>
      <c r="AE1509">
        <v>87.17</v>
      </c>
      <c r="AF1509">
        <v>0</v>
      </c>
      <c r="AG1509">
        <v>0</v>
      </c>
      <c r="AH1509">
        <v>0</v>
      </c>
      <c r="AI1509">
        <v>7.13</v>
      </c>
      <c r="AJ1509">
        <v>1</v>
      </c>
      <c r="AK1509">
        <v>1</v>
      </c>
      <c r="AL1509">
        <v>1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 t="s">
        <v>6</v>
      </c>
      <c r="AT1509">
        <v>5</v>
      </c>
      <c r="AU1509" t="s">
        <v>6</v>
      </c>
      <c r="AV1509">
        <v>0</v>
      </c>
      <c r="AW1509">
        <v>1</v>
      </c>
      <c r="AX1509">
        <v>-1</v>
      </c>
      <c r="AY1509">
        <v>0</v>
      </c>
      <c r="AZ1509">
        <v>0</v>
      </c>
      <c r="BA1509" t="s">
        <v>6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CX1509">
        <f>Y1509*Source!I659</f>
        <v>2</v>
      </c>
      <c r="CY1509">
        <f t="shared" si="174"/>
        <v>621.52</v>
      </c>
      <c r="CZ1509">
        <f t="shared" si="175"/>
        <v>87.17</v>
      </c>
      <c r="DA1509">
        <f t="shared" si="176"/>
        <v>7.13</v>
      </c>
      <c r="DB1509">
        <v>0</v>
      </c>
    </row>
    <row r="1510" spans="1:106" x14ac:dyDescent="0.2">
      <c r="A1510">
        <f>ROW(Source!A659)</f>
        <v>659</v>
      </c>
      <c r="B1510">
        <v>16688586</v>
      </c>
      <c r="C1510">
        <v>16691323</v>
      </c>
      <c r="D1510">
        <v>15211963</v>
      </c>
      <c r="E1510">
        <v>1</v>
      </c>
      <c r="F1510">
        <v>1</v>
      </c>
      <c r="G1510">
        <v>1</v>
      </c>
      <c r="H1510">
        <v>3</v>
      </c>
      <c r="I1510" t="s">
        <v>962</v>
      </c>
      <c r="J1510" t="s">
        <v>964</v>
      </c>
      <c r="K1510" t="s">
        <v>963</v>
      </c>
      <c r="L1510">
        <v>1358</v>
      </c>
      <c r="N1510">
        <v>1010</v>
      </c>
      <c r="O1510" t="s">
        <v>538</v>
      </c>
      <c r="P1510" t="s">
        <v>538</v>
      </c>
      <c r="Q1510">
        <v>10</v>
      </c>
      <c r="W1510">
        <v>0</v>
      </c>
      <c r="X1510">
        <v>1904909872</v>
      </c>
      <c r="Y1510">
        <v>1</v>
      </c>
      <c r="AA1510">
        <v>1458.09</v>
      </c>
      <c r="AB1510">
        <v>0</v>
      </c>
      <c r="AC1510">
        <v>0</v>
      </c>
      <c r="AD1510">
        <v>0</v>
      </c>
      <c r="AE1510">
        <v>204.5</v>
      </c>
      <c r="AF1510">
        <v>0</v>
      </c>
      <c r="AG1510">
        <v>0</v>
      </c>
      <c r="AH1510">
        <v>0</v>
      </c>
      <c r="AI1510">
        <v>7.13</v>
      </c>
      <c r="AJ1510">
        <v>1</v>
      </c>
      <c r="AK1510">
        <v>1</v>
      </c>
      <c r="AL1510">
        <v>1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 t="s">
        <v>6</v>
      </c>
      <c r="AT1510">
        <v>1</v>
      </c>
      <c r="AU1510" t="s">
        <v>6</v>
      </c>
      <c r="AV1510">
        <v>0</v>
      </c>
      <c r="AW1510">
        <v>1</v>
      </c>
      <c r="AX1510">
        <v>-1</v>
      </c>
      <c r="AY1510">
        <v>0</v>
      </c>
      <c r="AZ1510">
        <v>0</v>
      </c>
      <c r="BA1510" t="s">
        <v>6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CX1510">
        <f>Y1510*Source!I659</f>
        <v>0.4</v>
      </c>
      <c r="CY1510">
        <f t="shared" si="174"/>
        <v>1458.09</v>
      </c>
      <c r="CZ1510">
        <f t="shared" si="175"/>
        <v>204.5</v>
      </c>
      <c r="DA1510">
        <f t="shared" si="176"/>
        <v>7.13</v>
      </c>
      <c r="DB1510">
        <v>0</v>
      </c>
    </row>
    <row r="1511" spans="1:106" x14ac:dyDescent="0.2">
      <c r="A1511">
        <f>ROW(Source!A668)</f>
        <v>668</v>
      </c>
      <c r="B1511">
        <v>16688585</v>
      </c>
      <c r="C1511">
        <v>16691344</v>
      </c>
      <c r="D1511">
        <v>15436556</v>
      </c>
      <c r="E1511">
        <v>1</v>
      </c>
      <c r="F1511">
        <v>1</v>
      </c>
      <c r="G1511">
        <v>1</v>
      </c>
      <c r="H1511">
        <v>1</v>
      </c>
      <c r="I1511" t="s">
        <v>1255</v>
      </c>
      <c r="J1511" t="s">
        <v>6</v>
      </c>
      <c r="K1511" t="s">
        <v>1256</v>
      </c>
      <c r="L1511">
        <v>1191</v>
      </c>
      <c r="N1511">
        <v>1013</v>
      </c>
      <c r="O1511" t="s">
        <v>1090</v>
      </c>
      <c r="P1511" t="s">
        <v>1090</v>
      </c>
      <c r="Q1511">
        <v>1</v>
      </c>
      <c r="W1511">
        <v>0</v>
      </c>
      <c r="X1511">
        <v>1069510174</v>
      </c>
      <c r="Y1511">
        <v>3.2199999999999998</v>
      </c>
      <c r="AA1511">
        <v>0</v>
      </c>
      <c r="AB1511">
        <v>0</v>
      </c>
      <c r="AC1511">
        <v>0</v>
      </c>
      <c r="AD1511">
        <v>9.6199999999999992</v>
      </c>
      <c r="AE1511">
        <v>0</v>
      </c>
      <c r="AF1511">
        <v>0</v>
      </c>
      <c r="AG1511">
        <v>0</v>
      </c>
      <c r="AH1511">
        <v>9.6199999999999992</v>
      </c>
      <c r="AI1511">
        <v>1</v>
      </c>
      <c r="AJ1511">
        <v>1</v>
      </c>
      <c r="AK1511">
        <v>1</v>
      </c>
      <c r="AL1511">
        <v>1</v>
      </c>
      <c r="AN1511">
        <v>0</v>
      </c>
      <c r="AO1511">
        <v>1</v>
      </c>
      <c r="AP1511">
        <v>1</v>
      </c>
      <c r="AQ1511">
        <v>0</v>
      </c>
      <c r="AR1511">
        <v>0</v>
      </c>
      <c r="AS1511" t="s">
        <v>6</v>
      </c>
      <c r="AT1511">
        <v>2.8</v>
      </c>
      <c r="AU1511" t="s">
        <v>97</v>
      </c>
      <c r="AV1511">
        <v>1</v>
      </c>
      <c r="AW1511">
        <v>2</v>
      </c>
      <c r="AX1511">
        <v>16691353</v>
      </c>
      <c r="AY1511">
        <v>1</v>
      </c>
      <c r="AZ1511">
        <v>0</v>
      </c>
      <c r="BA1511">
        <v>1495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CX1511">
        <f>Y1511*Source!I668</f>
        <v>0.64400000000000002</v>
      </c>
      <c r="CY1511">
        <f>AD1511</f>
        <v>9.6199999999999992</v>
      </c>
      <c r="CZ1511">
        <f>AH1511</f>
        <v>9.6199999999999992</v>
      </c>
      <c r="DA1511">
        <f>AL1511</f>
        <v>1</v>
      </c>
      <c r="DB1511">
        <v>0</v>
      </c>
    </row>
    <row r="1512" spans="1:106" x14ac:dyDescent="0.2">
      <c r="A1512">
        <f>ROW(Source!A668)</f>
        <v>668</v>
      </c>
      <c r="B1512">
        <v>16688585</v>
      </c>
      <c r="C1512">
        <v>16691344</v>
      </c>
      <c r="D1512">
        <v>15163011</v>
      </c>
      <c r="E1512">
        <v>17</v>
      </c>
      <c r="F1512">
        <v>1</v>
      </c>
      <c r="G1512">
        <v>1</v>
      </c>
      <c r="H1512">
        <v>3</v>
      </c>
      <c r="I1512" t="s">
        <v>704</v>
      </c>
      <c r="J1512" t="s">
        <v>6</v>
      </c>
      <c r="K1512" t="s">
        <v>705</v>
      </c>
      <c r="L1512">
        <v>1358</v>
      </c>
      <c r="N1512">
        <v>1010</v>
      </c>
      <c r="O1512" t="s">
        <v>538</v>
      </c>
      <c r="P1512" t="s">
        <v>538</v>
      </c>
      <c r="Q1512">
        <v>10</v>
      </c>
      <c r="W1512">
        <v>0</v>
      </c>
      <c r="X1512">
        <v>488433216</v>
      </c>
      <c r="Y1512">
        <v>2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1</v>
      </c>
      <c r="AJ1512">
        <v>1</v>
      </c>
      <c r="AK1512">
        <v>1</v>
      </c>
      <c r="AL1512">
        <v>1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 t="s">
        <v>6</v>
      </c>
      <c r="AT1512">
        <v>2</v>
      </c>
      <c r="AU1512" t="s">
        <v>6</v>
      </c>
      <c r="AV1512">
        <v>0</v>
      </c>
      <c r="AW1512">
        <v>2</v>
      </c>
      <c r="AX1512">
        <v>16691354</v>
      </c>
      <c r="AY1512">
        <v>1</v>
      </c>
      <c r="AZ1512">
        <v>0</v>
      </c>
      <c r="BA1512">
        <v>1496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CX1512">
        <f>Y1512*Source!I668</f>
        <v>0.4</v>
      </c>
      <c r="CY1512">
        <f>AA1512</f>
        <v>0</v>
      </c>
      <c r="CZ1512">
        <f>AE1512</f>
        <v>0</v>
      </c>
      <c r="DA1512">
        <f>AI1512</f>
        <v>1</v>
      </c>
      <c r="DB1512">
        <v>0</v>
      </c>
    </row>
    <row r="1513" spans="1:106" x14ac:dyDescent="0.2">
      <c r="A1513">
        <f>ROW(Source!A668)</f>
        <v>668</v>
      </c>
      <c r="B1513">
        <v>16688585</v>
      </c>
      <c r="C1513">
        <v>16691344</v>
      </c>
      <c r="D1513">
        <v>15170071</v>
      </c>
      <c r="E1513">
        <v>1</v>
      </c>
      <c r="F1513">
        <v>1</v>
      </c>
      <c r="G1513">
        <v>1</v>
      </c>
      <c r="H1513">
        <v>3</v>
      </c>
      <c r="I1513" t="s">
        <v>983</v>
      </c>
      <c r="J1513" t="s">
        <v>985</v>
      </c>
      <c r="K1513" t="s">
        <v>984</v>
      </c>
      <c r="L1513">
        <v>1355</v>
      </c>
      <c r="N1513">
        <v>1010</v>
      </c>
      <c r="O1513" t="s">
        <v>250</v>
      </c>
      <c r="P1513" t="s">
        <v>250</v>
      </c>
      <c r="Q1513">
        <v>100</v>
      </c>
      <c r="W1513">
        <v>0</v>
      </c>
      <c r="X1513">
        <v>-1552274619</v>
      </c>
      <c r="Y1513">
        <v>0.2</v>
      </c>
      <c r="AA1513">
        <v>45.9</v>
      </c>
      <c r="AB1513">
        <v>0</v>
      </c>
      <c r="AC1513">
        <v>0</v>
      </c>
      <c r="AD1513">
        <v>0</v>
      </c>
      <c r="AE1513">
        <v>45.9</v>
      </c>
      <c r="AF1513">
        <v>0</v>
      </c>
      <c r="AG1513">
        <v>0</v>
      </c>
      <c r="AH1513">
        <v>0</v>
      </c>
      <c r="AI1513">
        <v>1</v>
      </c>
      <c r="AJ1513">
        <v>1</v>
      </c>
      <c r="AK1513">
        <v>1</v>
      </c>
      <c r="AL1513">
        <v>1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 t="s">
        <v>6</v>
      </c>
      <c r="AT1513">
        <v>0.2</v>
      </c>
      <c r="AU1513" t="s">
        <v>6</v>
      </c>
      <c r="AV1513">
        <v>0</v>
      </c>
      <c r="AW1513">
        <v>1</v>
      </c>
      <c r="AX1513">
        <v>-1</v>
      </c>
      <c r="AY1513">
        <v>0</v>
      </c>
      <c r="AZ1513">
        <v>0</v>
      </c>
      <c r="BA1513" t="s">
        <v>6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CX1513">
        <f>Y1513*Source!I668</f>
        <v>4.0000000000000008E-2</v>
      </c>
      <c r="CY1513">
        <f>AA1513</f>
        <v>45.9</v>
      </c>
      <c r="CZ1513">
        <f>AE1513</f>
        <v>45.9</v>
      </c>
      <c r="DA1513">
        <f>AI1513</f>
        <v>1</v>
      </c>
      <c r="DB1513">
        <v>0</v>
      </c>
    </row>
    <row r="1514" spans="1:106" x14ac:dyDescent="0.2">
      <c r="A1514">
        <f>ROW(Source!A668)</f>
        <v>668</v>
      </c>
      <c r="B1514">
        <v>16688585</v>
      </c>
      <c r="C1514">
        <v>16691344</v>
      </c>
      <c r="D1514">
        <v>15189796</v>
      </c>
      <c r="E1514">
        <v>1</v>
      </c>
      <c r="F1514">
        <v>1</v>
      </c>
      <c r="G1514">
        <v>1</v>
      </c>
      <c r="H1514">
        <v>3</v>
      </c>
      <c r="I1514" t="s">
        <v>1105</v>
      </c>
      <c r="J1514" t="s">
        <v>1106</v>
      </c>
      <c r="K1514" t="s">
        <v>1107</v>
      </c>
      <c r="L1514">
        <v>1348</v>
      </c>
      <c r="N1514">
        <v>1009</v>
      </c>
      <c r="O1514" t="s">
        <v>86</v>
      </c>
      <c r="P1514" t="s">
        <v>86</v>
      </c>
      <c r="Q1514">
        <v>1000</v>
      </c>
      <c r="W1514">
        <v>0</v>
      </c>
      <c r="X1514">
        <v>-1756095795</v>
      </c>
      <c r="Y1514">
        <v>1E-4</v>
      </c>
      <c r="AA1514">
        <v>5989</v>
      </c>
      <c r="AB1514">
        <v>0</v>
      </c>
      <c r="AC1514">
        <v>0</v>
      </c>
      <c r="AD1514">
        <v>0</v>
      </c>
      <c r="AE1514">
        <v>5989</v>
      </c>
      <c r="AF1514">
        <v>0</v>
      </c>
      <c r="AG1514">
        <v>0</v>
      </c>
      <c r="AH1514">
        <v>0</v>
      </c>
      <c r="AI1514">
        <v>1</v>
      </c>
      <c r="AJ1514">
        <v>1</v>
      </c>
      <c r="AK1514">
        <v>1</v>
      </c>
      <c r="AL1514">
        <v>1</v>
      </c>
      <c r="AN1514">
        <v>0</v>
      </c>
      <c r="AO1514">
        <v>1</v>
      </c>
      <c r="AP1514">
        <v>0</v>
      </c>
      <c r="AQ1514">
        <v>0</v>
      </c>
      <c r="AR1514">
        <v>0</v>
      </c>
      <c r="AS1514" t="s">
        <v>6</v>
      </c>
      <c r="AT1514">
        <v>1E-4</v>
      </c>
      <c r="AU1514" t="s">
        <v>6</v>
      </c>
      <c r="AV1514">
        <v>0</v>
      </c>
      <c r="AW1514">
        <v>2</v>
      </c>
      <c r="AX1514">
        <v>16691356</v>
      </c>
      <c r="AY1514">
        <v>1</v>
      </c>
      <c r="AZ1514">
        <v>0</v>
      </c>
      <c r="BA1514">
        <v>1498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CX1514">
        <f>Y1514*Source!I668</f>
        <v>2.0000000000000002E-5</v>
      </c>
      <c r="CY1514">
        <f>AA1514</f>
        <v>5989</v>
      </c>
      <c r="CZ1514">
        <f>AE1514</f>
        <v>5989</v>
      </c>
      <c r="DA1514">
        <f>AI1514</f>
        <v>1</v>
      </c>
      <c r="DB1514">
        <v>0</v>
      </c>
    </row>
    <row r="1515" spans="1:106" x14ac:dyDescent="0.2">
      <c r="A1515">
        <f>ROW(Source!A668)</f>
        <v>668</v>
      </c>
      <c r="B1515">
        <v>16688585</v>
      </c>
      <c r="C1515">
        <v>16691344</v>
      </c>
      <c r="D1515">
        <v>15163210</v>
      </c>
      <c r="E1515">
        <v>17</v>
      </c>
      <c r="F1515">
        <v>1</v>
      </c>
      <c r="G1515">
        <v>1</v>
      </c>
      <c r="H1515">
        <v>3</v>
      </c>
      <c r="I1515" t="s">
        <v>987</v>
      </c>
      <c r="J1515" t="s">
        <v>6</v>
      </c>
      <c r="K1515" t="s">
        <v>988</v>
      </c>
      <c r="L1515">
        <v>1354</v>
      </c>
      <c r="N1515">
        <v>1010</v>
      </c>
      <c r="O1515" t="s">
        <v>268</v>
      </c>
      <c r="P1515" t="s">
        <v>268</v>
      </c>
      <c r="Q1515">
        <v>1</v>
      </c>
      <c r="W1515">
        <v>0</v>
      </c>
      <c r="X1515">
        <v>586033462</v>
      </c>
      <c r="Y1515">
        <v>10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1</v>
      </c>
      <c r="AJ1515">
        <v>1</v>
      </c>
      <c r="AK1515">
        <v>1</v>
      </c>
      <c r="AL1515">
        <v>1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 t="s">
        <v>6</v>
      </c>
      <c r="AT1515">
        <v>10</v>
      </c>
      <c r="AU1515" t="s">
        <v>6</v>
      </c>
      <c r="AV1515">
        <v>0</v>
      </c>
      <c r="AW1515">
        <v>2</v>
      </c>
      <c r="AX1515">
        <v>16691357</v>
      </c>
      <c r="AY1515">
        <v>1</v>
      </c>
      <c r="AZ1515">
        <v>0</v>
      </c>
      <c r="BA1515">
        <v>1499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CX1515">
        <f>Y1515*Source!I668</f>
        <v>2</v>
      </c>
      <c r="CY1515">
        <f>AA1515</f>
        <v>0</v>
      </c>
      <c r="CZ1515">
        <f>AE1515</f>
        <v>0</v>
      </c>
      <c r="DA1515">
        <f>AI1515</f>
        <v>1</v>
      </c>
      <c r="DB1515">
        <v>0</v>
      </c>
    </row>
    <row r="1516" spans="1:106" x14ac:dyDescent="0.2">
      <c r="A1516">
        <f>ROW(Source!A668)</f>
        <v>668</v>
      </c>
      <c r="B1516">
        <v>16688585</v>
      </c>
      <c r="C1516">
        <v>16691344</v>
      </c>
      <c r="D1516">
        <v>15211937</v>
      </c>
      <c r="E1516">
        <v>1</v>
      </c>
      <c r="F1516">
        <v>1</v>
      </c>
      <c r="G1516">
        <v>1</v>
      </c>
      <c r="H1516">
        <v>3</v>
      </c>
      <c r="I1516" t="s">
        <v>990</v>
      </c>
      <c r="J1516" t="s">
        <v>992</v>
      </c>
      <c r="K1516" t="s">
        <v>991</v>
      </c>
      <c r="L1516">
        <v>1327</v>
      </c>
      <c r="N1516">
        <v>1005</v>
      </c>
      <c r="O1516" t="s">
        <v>181</v>
      </c>
      <c r="P1516" t="s">
        <v>181</v>
      </c>
      <c r="Q1516">
        <v>1</v>
      </c>
      <c r="W1516">
        <v>0</v>
      </c>
      <c r="X1516">
        <v>-95337833</v>
      </c>
      <c r="Y1516">
        <v>3</v>
      </c>
      <c r="AA1516">
        <v>211.81</v>
      </c>
      <c r="AB1516">
        <v>0</v>
      </c>
      <c r="AC1516">
        <v>0</v>
      </c>
      <c r="AD1516">
        <v>0</v>
      </c>
      <c r="AE1516">
        <v>211.81</v>
      </c>
      <c r="AF1516">
        <v>0</v>
      </c>
      <c r="AG1516">
        <v>0</v>
      </c>
      <c r="AH1516">
        <v>0</v>
      </c>
      <c r="AI1516">
        <v>1</v>
      </c>
      <c r="AJ1516">
        <v>1</v>
      </c>
      <c r="AK1516">
        <v>1</v>
      </c>
      <c r="AL1516">
        <v>1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 t="s">
        <v>6</v>
      </c>
      <c r="AT1516">
        <v>3</v>
      </c>
      <c r="AU1516" t="s">
        <v>6</v>
      </c>
      <c r="AV1516">
        <v>0</v>
      </c>
      <c r="AW1516">
        <v>1</v>
      </c>
      <c r="AX1516">
        <v>-1</v>
      </c>
      <c r="AY1516">
        <v>0</v>
      </c>
      <c r="AZ1516">
        <v>0</v>
      </c>
      <c r="BA1516" t="s">
        <v>6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CX1516">
        <f>Y1516*Source!I668</f>
        <v>0.60000000000000009</v>
      </c>
      <c r="CY1516">
        <f>AA1516</f>
        <v>211.81</v>
      </c>
      <c r="CZ1516">
        <f>AE1516</f>
        <v>211.81</v>
      </c>
      <c r="DA1516">
        <f>AI1516</f>
        <v>1</v>
      </c>
      <c r="DB1516">
        <v>0</v>
      </c>
    </row>
    <row r="1517" spans="1:106" x14ac:dyDescent="0.2">
      <c r="A1517">
        <f>ROW(Source!A669)</f>
        <v>669</v>
      </c>
      <c r="B1517">
        <v>16688586</v>
      </c>
      <c r="C1517">
        <v>16691344</v>
      </c>
      <c r="D1517">
        <v>15436556</v>
      </c>
      <c r="E1517">
        <v>1</v>
      </c>
      <c r="F1517">
        <v>1</v>
      </c>
      <c r="G1517">
        <v>1</v>
      </c>
      <c r="H1517">
        <v>1</v>
      </c>
      <c r="I1517" t="s">
        <v>1255</v>
      </c>
      <c r="J1517" t="s">
        <v>6</v>
      </c>
      <c r="K1517" t="s">
        <v>1256</v>
      </c>
      <c r="L1517">
        <v>1191</v>
      </c>
      <c r="N1517">
        <v>1013</v>
      </c>
      <c r="O1517" t="s">
        <v>1090</v>
      </c>
      <c r="P1517" t="s">
        <v>1090</v>
      </c>
      <c r="Q1517">
        <v>1</v>
      </c>
      <c r="W1517">
        <v>0</v>
      </c>
      <c r="X1517">
        <v>1069510174</v>
      </c>
      <c r="Y1517">
        <v>3.2199999999999998</v>
      </c>
      <c r="AA1517">
        <v>0</v>
      </c>
      <c r="AB1517">
        <v>0</v>
      </c>
      <c r="AC1517">
        <v>0</v>
      </c>
      <c r="AD1517">
        <v>68.59</v>
      </c>
      <c r="AE1517">
        <v>0</v>
      </c>
      <c r="AF1517">
        <v>0</v>
      </c>
      <c r="AG1517">
        <v>0</v>
      </c>
      <c r="AH1517">
        <v>9.6199999999999992</v>
      </c>
      <c r="AI1517">
        <v>1</v>
      </c>
      <c r="AJ1517">
        <v>1</v>
      </c>
      <c r="AK1517">
        <v>1</v>
      </c>
      <c r="AL1517">
        <v>7.13</v>
      </c>
      <c r="AN1517">
        <v>0</v>
      </c>
      <c r="AO1517">
        <v>1</v>
      </c>
      <c r="AP1517">
        <v>1</v>
      </c>
      <c r="AQ1517">
        <v>0</v>
      </c>
      <c r="AR1517">
        <v>0</v>
      </c>
      <c r="AS1517" t="s">
        <v>6</v>
      </c>
      <c r="AT1517">
        <v>2.8</v>
      </c>
      <c r="AU1517" t="s">
        <v>97</v>
      </c>
      <c r="AV1517">
        <v>1</v>
      </c>
      <c r="AW1517">
        <v>2</v>
      </c>
      <c r="AX1517">
        <v>16691353</v>
      </c>
      <c r="AY1517">
        <v>1</v>
      </c>
      <c r="AZ1517">
        <v>0</v>
      </c>
      <c r="BA1517">
        <v>1500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CX1517">
        <f>Y1517*Source!I669</f>
        <v>0.64400000000000002</v>
      </c>
      <c r="CY1517">
        <f>AD1517</f>
        <v>68.59</v>
      </c>
      <c r="CZ1517">
        <f>AH1517</f>
        <v>9.6199999999999992</v>
      </c>
      <c r="DA1517">
        <f>AL1517</f>
        <v>7.13</v>
      </c>
      <c r="DB1517">
        <v>0</v>
      </c>
    </row>
    <row r="1518" spans="1:106" x14ac:dyDescent="0.2">
      <c r="A1518">
        <f>ROW(Source!A669)</f>
        <v>669</v>
      </c>
      <c r="B1518">
        <v>16688586</v>
      </c>
      <c r="C1518">
        <v>16691344</v>
      </c>
      <c r="D1518">
        <v>15163011</v>
      </c>
      <c r="E1518">
        <v>17</v>
      </c>
      <c r="F1518">
        <v>1</v>
      </c>
      <c r="G1518">
        <v>1</v>
      </c>
      <c r="H1518">
        <v>3</v>
      </c>
      <c r="I1518" t="s">
        <v>704</v>
      </c>
      <c r="J1518" t="s">
        <v>6</v>
      </c>
      <c r="K1518" t="s">
        <v>705</v>
      </c>
      <c r="L1518">
        <v>1358</v>
      </c>
      <c r="N1518">
        <v>1010</v>
      </c>
      <c r="O1518" t="s">
        <v>538</v>
      </c>
      <c r="P1518" t="s">
        <v>538</v>
      </c>
      <c r="Q1518">
        <v>10</v>
      </c>
      <c r="W1518">
        <v>0</v>
      </c>
      <c r="X1518">
        <v>488433216</v>
      </c>
      <c r="Y1518">
        <v>2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7.13</v>
      </c>
      <c r="AJ1518">
        <v>1</v>
      </c>
      <c r="AK1518">
        <v>1</v>
      </c>
      <c r="AL1518">
        <v>1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 t="s">
        <v>6</v>
      </c>
      <c r="AT1518">
        <v>2</v>
      </c>
      <c r="AU1518" t="s">
        <v>6</v>
      </c>
      <c r="AV1518">
        <v>0</v>
      </c>
      <c r="AW1518">
        <v>2</v>
      </c>
      <c r="AX1518">
        <v>16691354</v>
      </c>
      <c r="AY1518">
        <v>1</v>
      </c>
      <c r="AZ1518">
        <v>0</v>
      </c>
      <c r="BA1518">
        <v>1501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CX1518">
        <f>Y1518*Source!I669</f>
        <v>0.4</v>
      </c>
      <c r="CY1518">
        <f>AA1518</f>
        <v>0</v>
      </c>
      <c r="CZ1518">
        <f>AE1518</f>
        <v>0</v>
      </c>
      <c r="DA1518">
        <f>AI1518</f>
        <v>7.13</v>
      </c>
      <c r="DB1518">
        <v>0</v>
      </c>
    </row>
    <row r="1519" spans="1:106" x14ac:dyDescent="0.2">
      <c r="A1519">
        <f>ROW(Source!A669)</f>
        <v>669</v>
      </c>
      <c r="B1519">
        <v>16688586</v>
      </c>
      <c r="C1519">
        <v>16691344</v>
      </c>
      <c r="D1519">
        <v>15170071</v>
      </c>
      <c r="E1519">
        <v>1</v>
      </c>
      <c r="F1519">
        <v>1</v>
      </c>
      <c r="G1519">
        <v>1</v>
      </c>
      <c r="H1519">
        <v>3</v>
      </c>
      <c r="I1519" t="s">
        <v>983</v>
      </c>
      <c r="J1519" t="s">
        <v>985</v>
      </c>
      <c r="K1519" t="s">
        <v>984</v>
      </c>
      <c r="L1519">
        <v>1355</v>
      </c>
      <c r="N1519">
        <v>1010</v>
      </c>
      <c r="O1519" t="s">
        <v>250</v>
      </c>
      <c r="P1519" t="s">
        <v>250</v>
      </c>
      <c r="Q1519">
        <v>100</v>
      </c>
      <c r="W1519">
        <v>0</v>
      </c>
      <c r="X1519">
        <v>-1552274619</v>
      </c>
      <c r="Y1519">
        <v>0.2</v>
      </c>
      <c r="AA1519">
        <v>327.27</v>
      </c>
      <c r="AB1519">
        <v>0</v>
      </c>
      <c r="AC1519">
        <v>0</v>
      </c>
      <c r="AD1519">
        <v>0</v>
      </c>
      <c r="AE1519">
        <v>45.9</v>
      </c>
      <c r="AF1519">
        <v>0</v>
      </c>
      <c r="AG1519">
        <v>0</v>
      </c>
      <c r="AH1519">
        <v>0</v>
      </c>
      <c r="AI1519">
        <v>7.13</v>
      </c>
      <c r="AJ1519">
        <v>1</v>
      </c>
      <c r="AK1519">
        <v>1</v>
      </c>
      <c r="AL1519">
        <v>1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 t="s">
        <v>6</v>
      </c>
      <c r="AT1519">
        <v>0.2</v>
      </c>
      <c r="AU1519" t="s">
        <v>6</v>
      </c>
      <c r="AV1519">
        <v>0</v>
      </c>
      <c r="AW1519">
        <v>1</v>
      </c>
      <c r="AX1519">
        <v>-1</v>
      </c>
      <c r="AY1519">
        <v>0</v>
      </c>
      <c r="AZ1519">
        <v>0</v>
      </c>
      <c r="BA1519" t="s">
        <v>6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CX1519">
        <f>Y1519*Source!I669</f>
        <v>4.0000000000000008E-2</v>
      </c>
      <c r="CY1519">
        <f>AA1519</f>
        <v>327.27</v>
      </c>
      <c r="CZ1519">
        <f>AE1519</f>
        <v>45.9</v>
      </c>
      <c r="DA1519">
        <f>AI1519</f>
        <v>7.13</v>
      </c>
      <c r="DB1519">
        <v>0</v>
      </c>
    </row>
    <row r="1520" spans="1:106" x14ac:dyDescent="0.2">
      <c r="A1520">
        <f>ROW(Source!A669)</f>
        <v>669</v>
      </c>
      <c r="B1520">
        <v>16688586</v>
      </c>
      <c r="C1520">
        <v>16691344</v>
      </c>
      <c r="D1520">
        <v>15189796</v>
      </c>
      <c r="E1520">
        <v>1</v>
      </c>
      <c r="F1520">
        <v>1</v>
      </c>
      <c r="G1520">
        <v>1</v>
      </c>
      <c r="H1520">
        <v>3</v>
      </c>
      <c r="I1520" t="s">
        <v>1105</v>
      </c>
      <c r="J1520" t="s">
        <v>1106</v>
      </c>
      <c r="K1520" t="s">
        <v>1107</v>
      </c>
      <c r="L1520">
        <v>1348</v>
      </c>
      <c r="N1520">
        <v>1009</v>
      </c>
      <c r="O1520" t="s">
        <v>86</v>
      </c>
      <c r="P1520" t="s">
        <v>86</v>
      </c>
      <c r="Q1520">
        <v>1000</v>
      </c>
      <c r="W1520">
        <v>0</v>
      </c>
      <c r="X1520">
        <v>-1756095795</v>
      </c>
      <c r="Y1520">
        <v>1E-4</v>
      </c>
      <c r="AA1520">
        <v>42701.57</v>
      </c>
      <c r="AB1520">
        <v>0</v>
      </c>
      <c r="AC1520">
        <v>0</v>
      </c>
      <c r="AD1520">
        <v>0</v>
      </c>
      <c r="AE1520">
        <v>5989</v>
      </c>
      <c r="AF1520">
        <v>0</v>
      </c>
      <c r="AG1520">
        <v>0</v>
      </c>
      <c r="AH1520">
        <v>0</v>
      </c>
      <c r="AI1520">
        <v>7.13</v>
      </c>
      <c r="AJ1520">
        <v>1</v>
      </c>
      <c r="AK1520">
        <v>1</v>
      </c>
      <c r="AL1520">
        <v>1</v>
      </c>
      <c r="AN1520">
        <v>0</v>
      </c>
      <c r="AO1520">
        <v>1</v>
      </c>
      <c r="AP1520">
        <v>0</v>
      </c>
      <c r="AQ1520">
        <v>0</v>
      </c>
      <c r="AR1520">
        <v>0</v>
      </c>
      <c r="AS1520" t="s">
        <v>6</v>
      </c>
      <c r="AT1520">
        <v>1E-4</v>
      </c>
      <c r="AU1520" t="s">
        <v>6</v>
      </c>
      <c r="AV1520">
        <v>0</v>
      </c>
      <c r="AW1520">
        <v>2</v>
      </c>
      <c r="AX1520">
        <v>16691356</v>
      </c>
      <c r="AY1520">
        <v>1</v>
      </c>
      <c r="AZ1520">
        <v>0</v>
      </c>
      <c r="BA1520">
        <v>1503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CX1520">
        <f>Y1520*Source!I669</f>
        <v>2.0000000000000002E-5</v>
      </c>
      <c r="CY1520">
        <f>AA1520</f>
        <v>42701.57</v>
      </c>
      <c r="CZ1520">
        <f>AE1520</f>
        <v>5989</v>
      </c>
      <c r="DA1520">
        <f>AI1520</f>
        <v>7.13</v>
      </c>
      <c r="DB1520">
        <v>0</v>
      </c>
    </row>
    <row r="1521" spans="1:106" x14ac:dyDescent="0.2">
      <c r="A1521">
        <f>ROW(Source!A669)</f>
        <v>669</v>
      </c>
      <c r="B1521">
        <v>16688586</v>
      </c>
      <c r="C1521">
        <v>16691344</v>
      </c>
      <c r="D1521">
        <v>15163210</v>
      </c>
      <c r="E1521">
        <v>17</v>
      </c>
      <c r="F1521">
        <v>1</v>
      </c>
      <c r="G1521">
        <v>1</v>
      </c>
      <c r="H1521">
        <v>3</v>
      </c>
      <c r="I1521" t="s">
        <v>987</v>
      </c>
      <c r="J1521" t="s">
        <v>6</v>
      </c>
      <c r="K1521" t="s">
        <v>988</v>
      </c>
      <c r="L1521">
        <v>1354</v>
      </c>
      <c r="N1521">
        <v>1010</v>
      </c>
      <c r="O1521" t="s">
        <v>268</v>
      </c>
      <c r="P1521" t="s">
        <v>268</v>
      </c>
      <c r="Q1521">
        <v>1</v>
      </c>
      <c r="W1521">
        <v>0</v>
      </c>
      <c r="X1521">
        <v>586033462</v>
      </c>
      <c r="Y1521">
        <v>10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7.13</v>
      </c>
      <c r="AJ1521">
        <v>1</v>
      </c>
      <c r="AK1521">
        <v>1</v>
      </c>
      <c r="AL1521">
        <v>1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 t="s">
        <v>6</v>
      </c>
      <c r="AT1521">
        <v>10</v>
      </c>
      <c r="AU1521" t="s">
        <v>6</v>
      </c>
      <c r="AV1521">
        <v>0</v>
      </c>
      <c r="AW1521">
        <v>2</v>
      </c>
      <c r="AX1521">
        <v>16691357</v>
      </c>
      <c r="AY1521">
        <v>1</v>
      </c>
      <c r="AZ1521">
        <v>0</v>
      </c>
      <c r="BA1521">
        <v>1504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CX1521">
        <f>Y1521*Source!I669</f>
        <v>2</v>
      </c>
      <c r="CY1521">
        <f>AA1521</f>
        <v>0</v>
      </c>
      <c r="CZ1521">
        <f>AE1521</f>
        <v>0</v>
      </c>
      <c r="DA1521">
        <f>AI1521</f>
        <v>7.13</v>
      </c>
      <c r="DB1521">
        <v>0</v>
      </c>
    </row>
    <row r="1522" spans="1:106" x14ac:dyDescent="0.2">
      <c r="A1522">
        <f>ROW(Source!A669)</f>
        <v>669</v>
      </c>
      <c r="B1522">
        <v>16688586</v>
      </c>
      <c r="C1522">
        <v>16691344</v>
      </c>
      <c r="D1522">
        <v>15211937</v>
      </c>
      <c r="E1522">
        <v>1</v>
      </c>
      <c r="F1522">
        <v>1</v>
      </c>
      <c r="G1522">
        <v>1</v>
      </c>
      <c r="H1522">
        <v>3</v>
      </c>
      <c r="I1522" t="s">
        <v>990</v>
      </c>
      <c r="J1522" t="s">
        <v>992</v>
      </c>
      <c r="K1522" t="s">
        <v>991</v>
      </c>
      <c r="L1522">
        <v>1327</v>
      </c>
      <c r="N1522">
        <v>1005</v>
      </c>
      <c r="O1522" t="s">
        <v>181</v>
      </c>
      <c r="P1522" t="s">
        <v>181</v>
      </c>
      <c r="Q1522">
        <v>1</v>
      </c>
      <c r="W1522">
        <v>0</v>
      </c>
      <c r="X1522">
        <v>-95337833</v>
      </c>
      <c r="Y1522">
        <v>3</v>
      </c>
      <c r="AA1522">
        <v>1510.21</v>
      </c>
      <c r="AB1522">
        <v>0</v>
      </c>
      <c r="AC1522">
        <v>0</v>
      </c>
      <c r="AD1522">
        <v>0</v>
      </c>
      <c r="AE1522">
        <v>211.81</v>
      </c>
      <c r="AF1522">
        <v>0</v>
      </c>
      <c r="AG1522">
        <v>0</v>
      </c>
      <c r="AH1522">
        <v>0</v>
      </c>
      <c r="AI1522">
        <v>7.13</v>
      </c>
      <c r="AJ1522">
        <v>1</v>
      </c>
      <c r="AK1522">
        <v>1</v>
      </c>
      <c r="AL1522">
        <v>1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 t="s">
        <v>6</v>
      </c>
      <c r="AT1522">
        <v>3</v>
      </c>
      <c r="AU1522" t="s">
        <v>6</v>
      </c>
      <c r="AV1522">
        <v>0</v>
      </c>
      <c r="AW1522">
        <v>1</v>
      </c>
      <c r="AX1522">
        <v>-1</v>
      </c>
      <c r="AY1522">
        <v>0</v>
      </c>
      <c r="AZ1522">
        <v>0</v>
      </c>
      <c r="BA1522" t="s">
        <v>6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CX1522">
        <f>Y1522*Source!I669</f>
        <v>0.60000000000000009</v>
      </c>
      <c r="CY1522">
        <f>AA1522</f>
        <v>1510.21</v>
      </c>
      <c r="CZ1522">
        <f>AE1522</f>
        <v>211.81</v>
      </c>
      <c r="DA1522">
        <f>AI1522</f>
        <v>7.13</v>
      </c>
      <c r="DB1522">
        <v>0</v>
      </c>
    </row>
    <row r="1523" spans="1:106" x14ac:dyDescent="0.2">
      <c r="A1523">
        <f>ROW(Source!A678)</f>
        <v>678</v>
      </c>
      <c r="B1523">
        <v>16688585</v>
      </c>
      <c r="C1523">
        <v>16691365</v>
      </c>
      <c r="D1523">
        <v>15478831</v>
      </c>
      <c r="E1523">
        <v>1</v>
      </c>
      <c r="F1523">
        <v>1</v>
      </c>
      <c r="G1523">
        <v>1</v>
      </c>
      <c r="H1523">
        <v>1</v>
      </c>
      <c r="I1523" t="s">
        <v>1442</v>
      </c>
      <c r="J1523" t="s">
        <v>6</v>
      </c>
      <c r="K1523" t="s">
        <v>1443</v>
      </c>
      <c r="L1523">
        <v>1191</v>
      </c>
      <c r="N1523">
        <v>1013</v>
      </c>
      <c r="O1523" t="s">
        <v>1090</v>
      </c>
      <c r="P1523" t="s">
        <v>1090</v>
      </c>
      <c r="Q1523">
        <v>1</v>
      </c>
      <c r="W1523">
        <v>0</v>
      </c>
      <c r="X1523">
        <v>-1658069037</v>
      </c>
      <c r="Y1523">
        <v>5.761499999999999</v>
      </c>
      <c r="AA1523">
        <v>0</v>
      </c>
      <c r="AB1523">
        <v>0</v>
      </c>
      <c r="AC1523">
        <v>0</v>
      </c>
      <c r="AD1523">
        <v>11.64</v>
      </c>
      <c r="AE1523">
        <v>0</v>
      </c>
      <c r="AF1523">
        <v>0</v>
      </c>
      <c r="AG1523">
        <v>0</v>
      </c>
      <c r="AH1523">
        <v>11.64</v>
      </c>
      <c r="AI1523">
        <v>1</v>
      </c>
      <c r="AJ1523">
        <v>1</v>
      </c>
      <c r="AK1523">
        <v>1</v>
      </c>
      <c r="AL1523">
        <v>1</v>
      </c>
      <c r="AN1523">
        <v>0</v>
      </c>
      <c r="AO1523">
        <v>1</v>
      </c>
      <c r="AP1523">
        <v>1</v>
      </c>
      <c r="AQ1523">
        <v>0</v>
      </c>
      <c r="AR1523">
        <v>0</v>
      </c>
      <c r="AS1523" t="s">
        <v>6</v>
      </c>
      <c r="AT1523">
        <v>5.01</v>
      </c>
      <c r="AU1523" t="s">
        <v>97</v>
      </c>
      <c r="AV1523">
        <v>1</v>
      </c>
      <c r="AW1523">
        <v>2</v>
      </c>
      <c r="AX1523">
        <v>16691366</v>
      </c>
      <c r="AY1523">
        <v>1</v>
      </c>
      <c r="AZ1523">
        <v>0</v>
      </c>
      <c r="BA1523">
        <v>1505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CX1523">
        <f>Y1523*Source!I678</f>
        <v>1.9012949999999997</v>
      </c>
      <c r="CY1523">
        <f>AD1523</f>
        <v>11.64</v>
      </c>
      <c r="CZ1523">
        <f>AH1523</f>
        <v>11.64</v>
      </c>
      <c r="DA1523">
        <f>AL1523</f>
        <v>1</v>
      </c>
      <c r="DB1523">
        <v>0</v>
      </c>
    </row>
    <row r="1524" spans="1:106" x14ac:dyDescent="0.2">
      <c r="A1524">
        <f>ROW(Source!A678)</f>
        <v>678</v>
      </c>
      <c r="B1524">
        <v>16688585</v>
      </c>
      <c r="C1524">
        <v>16691365</v>
      </c>
      <c r="D1524">
        <v>15248793</v>
      </c>
      <c r="E1524">
        <v>1</v>
      </c>
      <c r="F1524">
        <v>1</v>
      </c>
      <c r="G1524">
        <v>1</v>
      </c>
      <c r="H1524">
        <v>2</v>
      </c>
      <c r="I1524" t="s">
        <v>1402</v>
      </c>
      <c r="J1524" t="s">
        <v>1403</v>
      </c>
      <c r="K1524" t="s">
        <v>1404</v>
      </c>
      <c r="L1524">
        <v>1368</v>
      </c>
      <c r="N1524">
        <v>1011</v>
      </c>
      <c r="O1524" t="s">
        <v>1096</v>
      </c>
      <c r="P1524" t="s">
        <v>1096</v>
      </c>
      <c r="Q1524">
        <v>1</v>
      </c>
      <c r="W1524">
        <v>0</v>
      </c>
      <c r="X1524">
        <v>-1347092713</v>
      </c>
      <c r="Y1524">
        <v>1.875</v>
      </c>
      <c r="AA1524">
        <v>0</v>
      </c>
      <c r="AB1524">
        <v>29.67</v>
      </c>
      <c r="AC1524">
        <v>0</v>
      </c>
      <c r="AD1524">
        <v>0</v>
      </c>
      <c r="AE1524">
        <v>0</v>
      </c>
      <c r="AF1524">
        <v>29.67</v>
      </c>
      <c r="AG1524">
        <v>0</v>
      </c>
      <c r="AH1524">
        <v>0</v>
      </c>
      <c r="AI1524">
        <v>1</v>
      </c>
      <c r="AJ1524">
        <v>1</v>
      </c>
      <c r="AK1524">
        <v>1</v>
      </c>
      <c r="AL1524">
        <v>1</v>
      </c>
      <c r="AN1524">
        <v>0</v>
      </c>
      <c r="AO1524">
        <v>1</v>
      </c>
      <c r="AP1524">
        <v>1</v>
      </c>
      <c r="AQ1524">
        <v>0</v>
      </c>
      <c r="AR1524">
        <v>0</v>
      </c>
      <c r="AS1524" t="s">
        <v>6</v>
      </c>
      <c r="AT1524">
        <v>1.5</v>
      </c>
      <c r="AU1524" t="s">
        <v>96</v>
      </c>
      <c r="AV1524">
        <v>0</v>
      </c>
      <c r="AW1524">
        <v>2</v>
      </c>
      <c r="AX1524">
        <v>16691367</v>
      </c>
      <c r="AY1524">
        <v>1</v>
      </c>
      <c r="AZ1524">
        <v>0</v>
      </c>
      <c r="BA1524">
        <v>1506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CX1524">
        <f>Y1524*Source!I678</f>
        <v>0.61875000000000002</v>
      </c>
      <c r="CY1524">
        <f>AB1524</f>
        <v>29.67</v>
      </c>
      <c r="CZ1524">
        <f>AF1524</f>
        <v>29.67</v>
      </c>
      <c r="DA1524">
        <f>AJ1524</f>
        <v>1</v>
      </c>
      <c r="DB1524">
        <v>0</v>
      </c>
    </row>
    <row r="1525" spans="1:106" x14ac:dyDescent="0.2">
      <c r="A1525">
        <f>ROW(Source!A678)</f>
        <v>678</v>
      </c>
      <c r="B1525">
        <v>16688585</v>
      </c>
      <c r="C1525">
        <v>16691365</v>
      </c>
      <c r="D1525">
        <v>15167286</v>
      </c>
      <c r="E1525">
        <v>1</v>
      </c>
      <c r="F1525">
        <v>1</v>
      </c>
      <c r="G1525">
        <v>1</v>
      </c>
      <c r="H1525">
        <v>3</v>
      </c>
      <c r="I1525" t="s">
        <v>1184</v>
      </c>
      <c r="J1525" t="s">
        <v>1185</v>
      </c>
      <c r="K1525" t="s">
        <v>1186</v>
      </c>
      <c r="L1525">
        <v>1339</v>
      </c>
      <c r="N1525">
        <v>1007</v>
      </c>
      <c r="O1525" t="s">
        <v>199</v>
      </c>
      <c r="P1525" t="s">
        <v>199</v>
      </c>
      <c r="Q1525">
        <v>1</v>
      </c>
      <c r="W1525">
        <v>0</v>
      </c>
      <c r="X1525">
        <v>-1660354250</v>
      </c>
      <c r="Y1525">
        <v>1</v>
      </c>
      <c r="AA1525">
        <v>2.44</v>
      </c>
      <c r="AB1525">
        <v>0</v>
      </c>
      <c r="AC1525">
        <v>0</v>
      </c>
      <c r="AD1525">
        <v>0</v>
      </c>
      <c r="AE1525">
        <v>2.44</v>
      </c>
      <c r="AF1525">
        <v>0</v>
      </c>
      <c r="AG1525">
        <v>0</v>
      </c>
      <c r="AH1525">
        <v>0</v>
      </c>
      <c r="AI1525">
        <v>1</v>
      </c>
      <c r="AJ1525">
        <v>1</v>
      </c>
      <c r="AK1525">
        <v>1</v>
      </c>
      <c r="AL1525">
        <v>1</v>
      </c>
      <c r="AN1525">
        <v>0</v>
      </c>
      <c r="AO1525">
        <v>1</v>
      </c>
      <c r="AP1525">
        <v>0</v>
      </c>
      <c r="AQ1525">
        <v>0</v>
      </c>
      <c r="AR1525">
        <v>0</v>
      </c>
      <c r="AS1525" t="s">
        <v>6</v>
      </c>
      <c r="AT1525">
        <v>1</v>
      </c>
      <c r="AU1525" t="s">
        <v>6</v>
      </c>
      <c r="AV1525">
        <v>0</v>
      </c>
      <c r="AW1525">
        <v>2</v>
      </c>
      <c r="AX1525">
        <v>16691368</v>
      </c>
      <c r="AY1525">
        <v>1</v>
      </c>
      <c r="AZ1525">
        <v>0</v>
      </c>
      <c r="BA1525">
        <v>1507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CX1525">
        <f>Y1525*Source!I678</f>
        <v>0.33</v>
      </c>
      <c r="CY1525">
        <f>AA1525</f>
        <v>2.44</v>
      </c>
      <c r="CZ1525">
        <f>AE1525</f>
        <v>2.44</v>
      </c>
      <c r="DA1525">
        <f>AI1525</f>
        <v>1</v>
      </c>
      <c r="DB1525">
        <v>0</v>
      </c>
    </row>
    <row r="1526" spans="1:106" x14ac:dyDescent="0.2">
      <c r="A1526">
        <f>ROW(Source!A678)</f>
        <v>678</v>
      </c>
      <c r="B1526">
        <v>16688585</v>
      </c>
      <c r="C1526">
        <v>16691365</v>
      </c>
      <c r="D1526">
        <v>15167963</v>
      </c>
      <c r="E1526">
        <v>1</v>
      </c>
      <c r="F1526">
        <v>1</v>
      </c>
      <c r="G1526">
        <v>1</v>
      </c>
      <c r="H1526">
        <v>3</v>
      </c>
      <c r="I1526" t="s">
        <v>1387</v>
      </c>
      <c r="J1526" t="s">
        <v>1388</v>
      </c>
      <c r="K1526" t="s">
        <v>1389</v>
      </c>
      <c r="L1526">
        <v>1346</v>
      </c>
      <c r="N1526">
        <v>1009</v>
      </c>
      <c r="O1526" t="s">
        <v>90</v>
      </c>
      <c r="P1526" t="s">
        <v>90</v>
      </c>
      <c r="Q1526">
        <v>1</v>
      </c>
      <c r="W1526">
        <v>0</v>
      </c>
      <c r="X1526">
        <v>-490687590</v>
      </c>
      <c r="Y1526">
        <v>0.02</v>
      </c>
      <c r="AA1526">
        <v>37.29</v>
      </c>
      <c r="AB1526">
        <v>0</v>
      </c>
      <c r="AC1526">
        <v>0</v>
      </c>
      <c r="AD1526">
        <v>0</v>
      </c>
      <c r="AE1526">
        <v>37.29</v>
      </c>
      <c r="AF1526">
        <v>0</v>
      </c>
      <c r="AG1526">
        <v>0</v>
      </c>
      <c r="AH1526">
        <v>0</v>
      </c>
      <c r="AI1526">
        <v>1</v>
      </c>
      <c r="AJ1526">
        <v>1</v>
      </c>
      <c r="AK1526">
        <v>1</v>
      </c>
      <c r="AL1526">
        <v>1</v>
      </c>
      <c r="AN1526">
        <v>0</v>
      </c>
      <c r="AO1526">
        <v>1</v>
      </c>
      <c r="AP1526">
        <v>0</v>
      </c>
      <c r="AQ1526">
        <v>0</v>
      </c>
      <c r="AR1526">
        <v>0</v>
      </c>
      <c r="AS1526" t="s">
        <v>6</v>
      </c>
      <c r="AT1526">
        <v>0.02</v>
      </c>
      <c r="AU1526" t="s">
        <v>6</v>
      </c>
      <c r="AV1526">
        <v>0</v>
      </c>
      <c r="AW1526">
        <v>2</v>
      </c>
      <c r="AX1526">
        <v>16691369</v>
      </c>
      <c r="AY1526">
        <v>1</v>
      </c>
      <c r="AZ1526">
        <v>0</v>
      </c>
      <c r="BA1526">
        <v>1508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CX1526">
        <f>Y1526*Source!I678</f>
        <v>6.6000000000000008E-3</v>
      </c>
      <c r="CY1526">
        <f>AA1526</f>
        <v>37.29</v>
      </c>
      <c r="CZ1526">
        <f>AE1526</f>
        <v>37.29</v>
      </c>
      <c r="DA1526">
        <f>AI1526</f>
        <v>1</v>
      </c>
      <c r="DB1526">
        <v>0</v>
      </c>
    </row>
    <row r="1527" spans="1:106" x14ac:dyDescent="0.2">
      <c r="A1527">
        <f>ROW(Source!A678)</f>
        <v>678</v>
      </c>
      <c r="B1527">
        <v>16688585</v>
      </c>
      <c r="C1527">
        <v>16691365</v>
      </c>
      <c r="D1527">
        <v>15203740</v>
      </c>
      <c r="E1527">
        <v>1</v>
      </c>
      <c r="F1527">
        <v>1</v>
      </c>
      <c r="G1527">
        <v>1</v>
      </c>
      <c r="H1527">
        <v>3</v>
      </c>
      <c r="I1527" t="s">
        <v>1396</v>
      </c>
      <c r="J1527" t="s">
        <v>1397</v>
      </c>
      <c r="K1527" t="s">
        <v>1398</v>
      </c>
      <c r="L1527">
        <v>1348</v>
      </c>
      <c r="N1527">
        <v>1009</v>
      </c>
      <c r="O1527" t="s">
        <v>86</v>
      </c>
      <c r="P1527" t="s">
        <v>86</v>
      </c>
      <c r="Q1527">
        <v>1000</v>
      </c>
      <c r="W1527">
        <v>0</v>
      </c>
      <c r="X1527">
        <v>570223526</v>
      </c>
      <c r="Y1527">
        <v>5.0000000000000002E-5</v>
      </c>
      <c r="AA1527">
        <v>15119</v>
      </c>
      <c r="AB1527">
        <v>0</v>
      </c>
      <c r="AC1527">
        <v>0</v>
      </c>
      <c r="AD1527">
        <v>0</v>
      </c>
      <c r="AE1527">
        <v>15119</v>
      </c>
      <c r="AF1527">
        <v>0</v>
      </c>
      <c r="AG1527">
        <v>0</v>
      </c>
      <c r="AH1527">
        <v>0</v>
      </c>
      <c r="AI1527">
        <v>1</v>
      </c>
      <c r="AJ1527">
        <v>1</v>
      </c>
      <c r="AK1527">
        <v>1</v>
      </c>
      <c r="AL1527">
        <v>1</v>
      </c>
      <c r="AN1527">
        <v>0</v>
      </c>
      <c r="AO1527">
        <v>1</v>
      </c>
      <c r="AP1527">
        <v>0</v>
      </c>
      <c r="AQ1527">
        <v>0</v>
      </c>
      <c r="AR1527">
        <v>0</v>
      </c>
      <c r="AS1527" t="s">
        <v>6</v>
      </c>
      <c r="AT1527">
        <v>5.0000000000000002E-5</v>
      </c>
      <c r="AU1527" t="s">
        <v>6</v>
      </c>
      <c r="AV1527">
        <v>0</v>
      </c>
      <c r="AW1527">
        <v>2</v>
      </c>
      <c r="AX1527">
        <v>16691370</v>
      </c>
      <c r="AY1527">
        <v>1</v>
      </c>
      <c r="AZ1527">
        <v>0</v>
      </c>
      <c r="BA1527">
        <v>1509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CX1527">
        <f>Y1527*Source!I678</f>
        <v>1.6500000000000001E-5</v>
      </c>
      <c r="CY1527">
        <f>AA1527</f>
        <v>15119</v>
      </c>
      <c r="CZ1527">
        <f>AE1527</f>
        <v>15119</v>
      </c>
      <c r="DA1527">
        <f>AI1527</f>
        <v>1</v>
      </c>
      <c r="DB1527">
        <v>0</v>
      </c>
    </row>
    <row r="1528" spans="1:106" x14ac:dyDescent="0.2">
      <c r="A1528">
        <f>ROW(Source!A678)</f>
        <v>678</v>
      </c>
      <c r="B1528">
        <v>16688585</v>
      </c>
      <c r="C1528">
        <v>16691365</v>
      </c>
      <c r="D1528">
        <v>15204468</v>
      </c>
      <c r="E1528">
        <v>1</v>
      </c>
      <c r="F1528">
        <v>1</v>
      </c>
      <c r="G1528">
        <v>1</v>
      </c>
      <c r="H1528">
        <v>3</v>
      </c>
      <c r="I1528" t="s">
        <v>1399</v>
      </c>
      <c r="J1528" t="s">
        <v>1400</v>
      </c>
      <c r="K1528" t="s">
        <v>1401</v>
      </c>
      <c r="L1528">
        <v>1348</v>
      </c>
      <c r="N1528">
        <v>1009</v>
      </c>
      <c r="O1528" t="s">
        <v>86</v>
      </c>
      <c r="P1528" t="s">
        <v>86</v>
      </c>
      <c r="Q1528">
        <v>1000</v>
      </c>
      <c r="W1528">
        <v>0</v>
      </c>
      <c r="X1528">
        <v>-909021926</v>
      </c>
      <c r="Y1528">
        <v>2.0000000000000002E-5</v>
      </c>
      <c r="AA1528">
        <v>16950</v>
      </c>
      <c r="AB1528">
        <v>0</v>
      </c>
      <c r="AC1528">
        <v>0</v>
      </c>
      <c r="AD1528">
        <v>0</v>
      </c>
      <c r="AE1528">
        <v>16950</v>
      </c>
      <c r="AF1528">
        <v>0</v>
      </c>
      <c r="AG1528">
        <v>0</v>
      </c>
      <c r="AH1528">
        <v>0</v>
      </c>
      <c r="AI1528">
        <v>1</v>
      </c>
      <c r="AJ1528">
        <v>1</v>
      </c>
      <c r="AK1528">
        <v>1</v>
      </c>
      <c r="AL1528">
        <v>1</v>
      </c>
      <c r="AN1528">
        <v>0</v>
      </c>
      <c r="AO1528">
        <v>1</v>
      </c>
      <c r="AP1528">
        <v>0</v>
      </c>
      <c r="AQ1528">
        <v>0</v>
      </c>
      <c r="AR1528">
        <v>0</v>
      </c>
      <c r="AS1528" t="s">
        <v>6</v>
      </c>
      <c r="AT1528">
        <v>2.0000000000000002E-5</v>
      </c>
      <c r="AU1528" t="s">
        <v>6</v>
      </c>
      <c r="AV1528">
        <v>0</v>
      </c>
      <c r="AW1528">
        <v>2</v>
      </c>
      <c r="AX1528">
        <v>16691371</v>
      </c>
      <c r="AY1528">
        <v>1</v>
      </c>
      <c r="AZ1528">
        <v>0</v>
      </c>
      <c r="BA1528">
        <v>1510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CX1528">
        <f>Y1528*Source!I678</f>
        <v>6.6000000000000012E-6</v>
      </c>
      <c r="CY1528">
        <f>AA1528</f>
        <v>16950</v>
      </c>
      <c r="CZ1528">
        <f>AE1528</f>
        <v>16950</v>
      </c>
      <c r="DA1528">
        <f>AI1528</f>
        <v>1</v>
      </c>
      <c r="DB1528">
        <v>0</v>
      </c>
    </row>
    <row r="1529" spans="1:106" x14ac:dyDescent="0.2">
      <c r="A1529">
        <f>ROW(Source!A679)</f>
        <v>679</v>
      </c>
      <c r="B1529">
        <v>16688586</v>
      </c>
      <c r="C1529">
        <v>16691365</v>
      </c>
      <c r="D1529">
        <v>15478831</v>
      </c>
      <c r="E1529">
        <v>1</v>
      </c>
      <c r="F1529">
        <v>1</v>
      </c>
      <c r="G1529">
        <v>1</v>
      </c>
      <c r="H1529">
        <v>1</v>
      </c>
      <c r="I1529" t="s">
        <v>1442</v>
      </c>
      <c r="J1529" t="s">
        <v>6</v>
      </c>
      <c r="K1529" t="s">
        <v>1443</v>
      </c>
      <c r="L1529">
        <v>1191</v>
      </c>
      <c r="N1529">
        <v>1013</v>
      </c>
      <c r="O1529" t="s">
        <v>1090</v>
      </c>
      <c r="P1529" t="s">
        <v>1090</v>
      </c>
      <c r="Q1529">
        <v>1</v>
      </c>
      <c r="W1529">
        <v>0</v>
      </c>
      <c r="X1529">
        <v>-1658069037</v>
      </c>
      <c r="Y1529">
        <v>5.761499999999999</v>
      </c>
      <c r="AA1529">
        <v>0</v>
      </c>
      <c r="AB1529">
        <v>0</v>
      </c>
      <c r="AC1529">
        <v>0</v>
      </c>
      <c r="AD1529">
        <v>82.99</v>
      </c>
      <c r="AE1529">
        <v>0</v>
      </c>
      <c r="AF1529">
        <v>0</v>
      </c>
      <c r="AG1529">
        <v>0</v>
      </c>
      <c r="AH1529">
        <v>11.64</v>
      </c>
      <c r="AI1529">
        <v>1</v>
      </c>
      <c r="AJ1529">
        <v>1</v>
      </c>
      <c r="AK1529">
        <v>1</v>
      </c>
      <c r="AL1529">
        <v>7.13</v>
      </c>
      <c r="AN1529">
        <v>0</v>
      </c>
      <c r="AO1529">
        <v>1</v>
      </c>
      <c r="AP1529">
        <v>1</v>
      </c>
      <c r="AQ1529">
        <v>0</v>
      </c>
      <c r="AR1529">
        <v>0</v>
      </c>
      <c r="AS1529" t="s">
        <v>6</v>
      </c>
      <c r="AT1529">
        <v>5.01</v>
      </c>
      <c r="AU1529" t="s">
        <v>97</v>
      </c>
      <c r="AV1529">
        <v>1</v>
      </c>
      <c r="AW1529">
        <v>2</v>
      </c>
      <c r="AX1529">
        <v>16691366</v>
      </c>
      <c r="AY1529">
        <v>1</v>
      </c>
      <c r="AZ1529">
        <v>0</v>
      </c>
      <c r="BA1529">
        <v>1511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CX1529">
        <f>Y1529*Source!I679</f>
        <v>1.9012949999999997</v>
      </c>
      <c r="CY1529">
        <f>AD1529</f>
        <v>82.99</v>
      </c>
      <c r="CZ1529">
        <f>AH1529</f>
        <v>11.64</v>
      </c>
      <c r="DA1529">
        <f>AL1529</f>
        <v>7.13</v>
      </c>
      <c r="DB1529">
        <v>0</v>
      </c>
    </row>
    <row r="1530" spans="1:106" x14ac:dyDescent="0.2">
      <c r="A1530">
        <f>ROW(Source!A679)</f>
        <v>679</v>
      </c>
      <c r="B1530">
        <v>16688586</v>
      </c>
      <c r="C1530">
        <v>16691365</v>
      </c>
      <c r="D1530">
        <v>15248793</v>
      </c>
      <c r="E1530">
        <v>1</v>
      </c>
      <c r="F1530">
        <v>1</v>
      </c>
      <c r="G1530">
        <v>1</v>
      </c>
      <c r="H1530">
        <v>2</v>
      </c>
      <c r="I1530" t="s">
        <v>1402</v>
      </c>
      <c r="J1530" t="s">
        <v>1403</v>
      </c>
      <c r="K1530" t="s">
        <v>1404</v>
      </c>
      <c r="L1530">
        <v>1368</v>
      </c>
      <c r="N1530">
        <v>1011</v>
      </c>
      <c r="O1530" t="s">
        <v>1096</v>
      </c>
      <c r="P1530" t="s">
        <v>1096</v>
      </c>
      <c r="Q1530">
        <v>1</v>
      </c>
      <c r="W1530">
        <v>0</v>
      </c>
      <c r="X1530">
        <v>-1347092713</v>
      </c>
      <c r="Y1530">
        <v>1.875</v>
      </c>
      <c r="AA1530">
        <v>0</v>
      </c>
      <c r="AB1530">
        <v>211.55</v>
      </c>
      <c r="AC1530">
        <v>0</v>
      </c>
      <c r="AD1530">
        <v>0</v>
      </c>
      <c r="AE1530">
        <v>0</v>
      </c>
      <c r="AF1530">
        <v>29.67</v>
      </c>
      <c r="AG1530">
        <v>0</v>
      </c>
      <c r="AH1530">
        <v>0</v>
      </c>
      <c r="AI1530">
        <v>1</v>
      </c>
      <c r="AJ1530">
        <v>7.13</v>
      </c>
      <c r="AK1530">
        <v>1</v>
      </c>
      <c r="AL1530">
        <v>1</v>
      </c>
      <c r="AN1530">
        <v>0</v>
      </c>
      <c r="AO1530">
        <v>1</v>
      </c>
      <c r="AP1530">
        <v>1</v>
      </c>
      <c r="AQ1530">
        <v>0</v>
      </c>
      <c r="AR1530">
        <v>0</v>
      </c>
      <c r="AS1530" t="s">
        <v>6</v>
      </c>
      <c r="AT1530">
        <v>1.5</v>
      </c>
      <c r="AU1530" t="s">
        <v>96</v>
      </c>
      <c r="AV1530">
        <v>0</v>
      </c>
      <c r="AW1530">
        <v>2</v>
      </c>
      <c r="AX1530">
        <v>16691367</v>
      </c>
      <c r="AY1530">
        <v>1</v>
      </c>
      <c r="AZ1530">
        <v>0</v>
      </c>
      <c r="BA1530">
        <v>1512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CX1530">
        <f>Y1530*Source!I679</f>
        <v>0.61875000000000002</v>
      </c>
      <c r="CY1530">
        <f>AB1530</f>
        <v>211.55</v>
      </c>
      <c r="CZ1530">
        <f>AF1530</f>
        <v>29.67</v>
      </c>
      <c r="DA1530">
        <f>AJ1530</f>
        <v>7.13</v>
      </c>
      <c r="DB1530">
        <v>0</v>
      </c>
    </row>
    <row r="1531" spans="1:106" x14ac:dyDescent="0.2">
      <c r="A1531">
        <f>ROW(Source!A679)</f>
        <v>679</v>
      </c>
      <c r="B1531">
        <v>16688586</v>
      </c>
      <c r="C1531">
        <v>16691365</v>
      </c>
      <c r="D1531">
        <v>15167286</v>
      </c>
      <c r="E1531">
        <v>1</v>
      </c>
      <c r="F1531">
        <v>1</v>
      </c>
      <c r="G1531">
        <v>1</v>
      </c>
      <c r="H1531">
        <v>3</v>
      </c>
      <c r="I1531" t="s">
        <v>1184</v>
      </c>
      <c r="J1531" t="s">
        <v>1185</v>
      </c>
      <c r="K1531" t="s">
        <v>1186</v>
      </c>
      <c r="L1531">
        <v>1339</v>
      </c>
      <c r="N1531">
        <v>1007</v>
      </c>
      <c r="O1531" t="s">
        <v>199</v>
      </c>
      <c r="P1531" t="s">
        <v>199</v>
      </c>
      <c r="Q1531">
        <v>1</v>
      </c>
      <c r="W1531">
        <v>0</v>
      </c>
      <c r="X1531">
        <v>-1660354250</v>
      </c>
      <c r="Y1531">
        <v>1</v>
      </c>
      <c r="AA1531">
        <v>17.399999999999999</v>
      </c>
      <c r="AB1531">
        <v>0</v>
      </c>
      <c r="AC1531">
        <v>0</v>
      </c>
      <c r="AD1531">
        <v>0</v>
      </c>
      <c r="AE1531">
        <v>2.44</v>
      </c>
      <c r="AF1531">
        <v>0</v>
      </c>
      <c r="AG1531">
        <v>0</v>
      </c>
      <c r="AH1531">
        <v>0</v>
      </c>
      <c r="AI1531">
        <v>7.13</v>
      </c>
      <c r="AJ1531">
        <v>1</v>
      </c>
      <c r="AK1531">
        <v>1</v>
      </c>
      <c r="AL1531">
        <v>1</v>
      </c>
      <c r="AN1531">
        <v>0</v>
      </c>
      <c r="AO1531">
        <v>1</v>
      </c>
      <c r="AP1531">
        <v>0</v>
      </c>
      <c r="AQ1531">
        <v>0</v>
      </c>
      <c r="AR1531">
        <v>0</v>
      </c>
      <c r="AS1531" t="s">
        <v>6</v>
      </c>
      <c r="AT1531">
        <v>1</v>
      </c>
      <c r="AU1531" t="s">
        <v>6</v>
      </c>
      <c r="AV1531">
        <v>0</v>
      </c>
      <c r="AW1531">
        <v>2</v>
      </c>
      <c r="AX1531">
        <v>16691368</v>
      </c>
      <c r="AY1531">
        <v>1</v>
      </c>
      <c r="AZ1531">
        <v>0</v>
      </c>
      <c r="BA1531">
        <v>1513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CX1531">
        <f>Y1531*Source!I679</f>
        <v>0.33</v>
      </c>
      <c r="CY1531">
        <f>AA1531</f>
        <v>17.399999999999999</v>
      </c>
      <c r="CZ1531">
        <f>AE1531</f>
        <v>2.44</v>
      </c>
      <c r="DA1531">
        <f>AI1531</f>
        <v>7.13</v>
      </c>
      <c r="DB1531">
        <v>0</v>
      </c>
    </row>
    <row r="1532" spans="1:106" x14ac:dyDescent="0.2">
      <c r="A1532">
        <f>ROW(Source!A679)</f>
        <v>679</v>
      </c>
      <c r="B1532">
        <v>16688586</v>
      </c>
      <c r="C1532">
        <v>16691365</v>
      </c>
      <c r="D1532">
        <v>15167963</v>
      </c>
      <c r="E1532">
        <v>1</v>
      </c>
      <c r="F1532">
        <v>1</v>
      </c>
      <c r="G1532">
        <v>1</v>
      </c>
      <c r="H1532">
        <v>3</v>
      </c>
      <c r="I1532" t="s">
        <v>1387</v>
      </c>
      <c r="J1532" t="s">
        <v>1388</v>
      </c>
      <c r="K1532" t="s">
        <v>1389</v>
      </c>
      <c r="L1532">
        <v>1346</v>
      </c>
      <c r="N1532">
        <v>1009</v>
      </c>
      <c r="O1532" t="s">
        <v>90</v>
      </c>
      <c r="P1532" t="s">
        <v>90</v>
      </c>
      <c r="Q1532">
        <v>1</v>
      </c>
      <c r="W1532">
        <v>0</v>
      </c>
      <c r="X1532">
        <v>-490687590</v>
      </c>
      <c r="Y1532">
        <v>0.02</v>
      </c>
      <c r="AA1532">
        <v>265.88</v>
      </c>
      <c r="AB1532">
        <v>0</v>
      </c>
      <c r="AC1532">
        <v>0</v>
      </c>
      <c r="AD1532">
        <v>0</v>
      </c>
      <c r="AE1532">
        <v>37.29</v>
      </c>
      <c r="AF1532">
        <v>0</v>
      </c>
      <c r="AG1532">
        <v>0</v>
      </c>
      <c r="AH1532">
        <v>0</v>
      </c>
      <c r="AI1532">
        <v>7.13</v>
      </c>
      <c r="AJ1532">
        <v>1</v>
      </c>
      <c r="AK1532">
        <v>1</v>
      </c>
      <c r="AL1532">
        <v>1</v>
      </c>
      <c r="AN1532">
        <v>0</v>
      </c>
      <c r="AO1532">
        <v>1</v>
      </c>
      <c r="AP1532">
        <v>0</v>
      </c>
      <c r="AQ1532">
        <v>0</v>
      </c>
      <c r="AR1532">
        <v>0</v>
      </c>
      <c r="AS1532" t="s">
        <v>6</v>
      </c>
      <c r="AT1532">
        <v>0.02</v>
      </c>
      <c r="AU1532" t="s">
        <v>6</v>
      </c>
      <c r="AV1532">
        <v>0</v>
      </c>
      <c r="AW1532">
        <v>2</v>
      </c>
      <c r="AX1532">
        <v>16691369</v>
      </c>
      <c r="AY1532">
        <v>1</v>
      </c>
      <c r="AZ1532">
        <v>0</v>
      </c>
      <c r="BA1532">
        <v>1514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CX1532">
        <f>Y1532*Source!I679</f>
        <v>6.6000000000000008E-3</v>
      </c>
      <c r="CY1532">
        <f>AA1532</f>
        <v>265.88</v>
      </c>
      <c r="CZ1532">
        <f>AE1532</f>
        <v>37.29</v>
      </c>
      <c r="DA1532">
        <f>AI1532</f>
        <v>7.13</v>
      </c>
      <c r="DB1532">
        <v>0</v>
      </c>
    </row>
    <row r="1533" spans="1:106" x14ac:dyDescent="0.2">
      <c r="A1533">
        <f>ROW(Source!A679)</f>
        <v>679</v>
      </c>
      <c r="B1533">
        <v>16688586</v>
      </c>
      <c r="C1533">
        <v>16691365</v>
      </c>
      <c r="D1533">
        <v>15203740</v>
      </c>
      <c r="E1533">
        <v>1</v>
      </c>
      <c r="F1533">
        <v>1</v>
      </c>
      <c r="G1533">
        <v>1</v>
      </c>
      <c r="H1533">
        <v>3</v>
      </c>
      <c r="I1533" t="s">
        <v>1396</v>
      </c>
      <c r="J1533" t="s">
        <v>1397</v>
      </c>
      <c r="K1533" t="s">
        <v>1398</v>
      </c>
      <c r="L1533">
        <v>1348</v>
      </c>
      <c r="N1533">
        <v>1009</v>
      </c>
      <c r="O1533" t="s">
        <v>86</v>
      </c>
      <c r="P1533" t="s">
        <v>86</v>
      </c>
      <c r="Q1533">
        <v>1000</v>
      </c>
      <c r="W1533">
        <v>0</v>
      </c>
      <c r="X1533">
        <v>570223526</v>
      </c>
      <c r="Y1533">
        <v>5.0000000000000002E-5</v>
      </c>
      <c r="AA1533">
        <v>107798.47</v>
      </c>
      <c r="AB1533">
        <v>0</v>
      </c>
      <c r="AC1533">
        <v>0</v>
      </c>
      <c r="AD1533">
        <v>0</v>
      </c>
      <c r="AE1533">
        <v>15119</v>
      </c>
      <c r="AF1533">
        <v>0</v>
      </c>
      <c r="AG1533">
        <v>0</v>
      </c>
      <c r="AH1533">
        <v>0</v>
      </c>
      <c r="AI1533">
        <v>7.13</v>
      </c>
      <c r="AJ1533">
        <v>1</v>
      </c>
      <c r="AK1533">
        <v>1</v>
      </c>
      <c r="AL1533">
        <v>1</v>
      </c>
      <c r="AN1533">
        <v>0</v>
      </c>
      <c r="AO1533">
        <v>1</v>
      </c>
      <c r="AP1533">
        <v>0</v>
      </c>
      <c r="AQ1533">
        <v>0</v>
      </c>
      <c r="AR1533">
        <v>0</v>
      </c>
      <c r="AS1533" t="s">
        <v>6</v>
      </c>
      <c r="AT1533">
        <v>5.0000000000000002E-5</v>
      </c>
      <c r="AU1533" t="s">
        <v>6</v>
      </c>
      <c r="AV1533">
        <v>0</v>
      </c>
      <c r="AW1533">
        <v>2</v>
      </c>
      <c r="AX1533">
        <v>16691370</v>
      </c>
      <c r="AY1533">
        <v>1</v>
      </c>
      <c r="AZ1533">
        <v>0</v>
      </c>
      <c r="BA1533">
        <v>1515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CX1533">
        <f>Y1533*Source!I679</f>
        <v>1.6500000000000001E-5</v>
      </c>
      <c r="CY1533">
        <f>AA1533</f>
        <v>107798.47</v>
      </c>
      <c r="CZ1533">
        <f>AE1533</f>
        <v>15119</v>
      </c>
      <c r="DA1533">
        <f>AI1533</f>
        <v>7.13</v>
      </c>
      <c r="DB1533">
        <v>0</v>
      </c>
    </row>
    <row r="1534" spans="1:106" x14ac:dyDescent="0.2">
      <c r="A1534">
        <f>ROW(Source!A679)</f>
        <v>679</v>
      </c>
      <c r="B1534">
        <v>16688586</v>
      </c>
      <c r="C1534">
        <v>16691365</v>
      </c>
      <c r="D1534">
        <v>15204468</v>
      </c>
      <c r="E1534">
        <v>1</v>
      </c>
      <c r="F1534">
        <v>1</v>
      </c>
      <c r="G1534">
        <v>1</v>
      </c>
      <c r="H1534">
        <v>3</v>
      </c>
      <c r="I1534" t="s">
        <v>1399</v>
      </c>
      <c r="J1534" t="s">
        <v>1400</v>
      </c>
      <c r="K1534" t="s">
        <v>1401</v>
      </c>
      <c r="L1534">
        <v>1348</v>
      </c>
      <c r="N1534">
        <v>1009</v>
      </c>
      <c r="O1534" t="s">
        <v>86</v>
      </c>
      <c r="P1534" t="s">
        <v>86</v>
      </c>
      <c r="Q1534">
        <v>1000</v>
      </c>
      <c r="W1534">
        <v>0</v>
      </c>
      <c r="X1534">
        <v>-909021926</v>
      </c>
      <c r="Y1534">
        <v>2.0000000000000002E-5</v>
      </c>
      <c r="AA1534">
        <v>120853.5</v>
      </c>
      <c r="AB1534">
        <v>0</v>
      </c>
      <c r="AC1534">
        <v>0</v>
      </c>
      <c r="AD1534">
        <v>0</v>
      </c>
      <c r="AE1534">
        <v>16950</v>
      </c>
      <c r="AF1534">
        <v>0</v>
      </c>
      <c r="AG1534">
        <v>0</v>
      </c>
      <c r="AH1534">
        <v>0</v>
      </c>
      <c r="AI1534">
        <v>7.13</v>
      </c>
      <c r="AJ1534">
        <v>1</v>
      </c>
      <c r="AK1534">
        <v>1</v>
      </c>
      <c r="AL1534">
        <v>1</v>
      </c>
      <c r="AN1534">
        <v>0</v>
      </c>
      <c r="AO1534">
        <v>1</v>
      </c>
      <c r="AP1534">
        <v>0</v>
      </c>
      <c r="AQ1534">
        <v>0</v>
      </c>
      <c r="AR1534">
        <v>0</v>
      </c>
      <c r="AS1534" t="s">
        <v>6</v>
      </c>
      <c r="AT1534">
        <v>2.0000000000000002E-5</v>
      </c>
      <c r="AU1534" t="s">
        <v>6</v>
      </c>
      <c r="AV1534">
        <v>0</v>
      </c>
      <c r="AW1534">
        <v>2</v>
      </c>
      <c r="AX1534">
        <v>16691371</v>
      </c>
      <c r="AY1534">
        <v>1</v>
      </c>
      <c r="AZ1534">
        <v>0</v>
      </c>
      <c r="BA1534">
        <v>1516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CX1534">
        <f>Y1534*Source!I679</f>
        <v>6.6000000000000012E-6</v>
      </c>
      <c r="CY1534">
        <f>AA1534</f>
        <v>120853.5</v>
      </c>
      <c r="CZ1534">
        <f>AE1534</f>
        <v>16950</v>
      </c>
      <c r="DA1534">
        <f>AI1534</f>
        <v>7.13</v>
      </c>
      <c r="DB1534">
        <v>0</v>
      </c>
    </row>
    <row r="1535" spans="1:106" x14ac:dyDescent="0.2">
      <c r="A1535">
        <f>ROW(Source!A680)</f>
        <v>680</v>
      </c>
      <c r="B1535">
        <v>16688585</v>
      </c>
      <c r="C1535">
        <v>16691372</v>
      </c>
      <c r="D1535">
        <v>15446300</v>
      </c>
      <c r="E1535">
        <v>1</v>
      </c>
      <c r="F1535">
        <v>1</v>
      </c>
      <c r="G1535">
        <v>1</v>
      </c>
      <c r="H1535">
        <v>1</v>
      </c>
      <c r="I1535" t="s">
        <v>1170</v>
      </c>
      <c r="J1535" t="s">
        <v>6</v>
      </c>
      <c r="K1535" t="s">
        <v>1171</v>
      </c>
      <c r="L1535">
        <v>1191</v>
      </c>
      <c r="N1535">
        <v>1013</v>
      </c>
      <c r="O1535" t="s">
        <v>1090</v>
      </c>
      <c r="P1535" t="s">
        <v>1090</v>
      </c>
      <c r="Q1535">
        <v>1</v>
      </c>
      <c r="W1535">
        <v>0</v>
      </c>
      <c r="X1535">
        <v>912892513</v>
      </c>
      <c r="Y1535">
        <v>5.1289999999999996</v>
      </c>
      <c r="AA1535">
        <v>0</v>
      </c>
      <c r="AB1535">
        <v>0</v>
      </c>
      <c r="AC1535">
        <v>0</v>
      </c>
      <c r="AD1535">
        <v>9.92</v>
      </c>
      <c r="AE1535">
        <v>0</v>
      </c>
      <c r="AF1535">
        <v>0</v>
      </c>
      <c r="AG1535">
        <v>0</v>
      </c>
      <c r="AH1535">
        <v>9.92</v>
      </c>
      <c r="AI1535">
        <v>1</v>
      </c>
      <c r="AJ1535">
        <v>1</v>
      </c>
      <c r="AK1535">
        <v>1</v>
      </c>
      <c r="AL1535">
        <v>1</v>
      </c>
      <c r="AN1535">
        <v>0</v>
      </c>
      <c r="AO1535">
        <v>1</v>
      </c>
      <c r="AP1535">
        <v>1</v>
      </c>
      <c r="AQ1535">
        <v>0</v>
      </c>
      <c r="AR1535">
        <v>0</v>
      </c>
      <c r="AS1535" t="s">
        <v>6</v>
      </c>
      <c r="AT1535">
        <v>4.46</v>
      </c>
      <c r="AU1535" t="s">
        <v>97</v>
      </c>
      <c r="AV1535">
        <v>1</v>
      </c>
      <c r="AW1535">
        <v>2</v>
      </c>
      <c r="AX1535">
        <v>16691384</v>
      </c>
      <c r="AY1535">
        <v>1</v>
      </c>
      <c r="AZ1535">
        <v>0</v>
      </c>
      <c r="BA1535">
        <v>1517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CX1535">
        <f>Y1535*Source!I680</f>
        <v>5.1289999999999996</v>
      </c>
      <c r="CY1535">
        <f>AD1535</f>
        <v>9.92</v>
      </c>
      <c r="CZ1535">
        <f>AH1535</f>
        <v>9.92</v>
      </c>
      <c r="DA1535">
        <f>AL1535</f>
        <v>1</v>
      </c>
      <c r="DB1535">
        <v>0</v>
      </c>
    </row>
    <row r="1536" spans="1:106" x14ac:dyDescent="0.2">
      <c r="A1536">
        <f>ROW(Source!A680)</f>
        <v>680</v>
      </c>
      <c r="B1536">
        <v>16688585</v>
      </c>
      <c r="C1536">
        <v>16691372</v>
      </c>
      <c r="D1536">
        <v>15430395</v>
      </c>
      <c r="E1536">
        <v>1</v>
      </c>
      <c r="F1536">
        <v>1</v>
      </c>
      <c r="G1536">
        <v>1</v>
      </c>
      <c r="H1536">
        <v>1</v>
      </c>
      <c r="I1536" t="s">
        <v>1091</v>
      </c>
      <c r="J1536" t="s">
        <v>6</v>
      </c>
      <c r="K1536" t="s">
        <v>1092</v>
      </c>
      <c r="L1536">
        <v>1191</v>
      </c>
      <c r="N1536">
        <v>1013</v>
      </c>
      <c r="O1536" t="s">
        <v>1090</v>
      </c>
      <c r="P1536" t="s">
        <v>1090</v>
      </c>
      <c r="Q1536">
        <v>1</v>
      </c>
      <c r="W1536">
        <v>0</v>
      </c>
      <c r="X1536">
        <v>-1417349443</v>
      </c>
      <c r="Y1536">
        <v>0.01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1</v>
      </c>
      <c r="AJ1536">
        <v>1</v>
      </c>
      <c r="AK1536">
        <v>1</v>
      </c>
      <c r="AL1536">
        <v>1</v>
      </c>
      <c r="AN1536">
        <v>0</v>
      </c>
      <c r="AO1536">
        <v>1</v>
      </c>
      <c r="AP1536">
        <v>0</v>
      </c>
      <c r="AQ1536">
        <v>0</v>
      </c>
      <c r="AR1536">
        <v>0</v>
      </c>
      <c r="AS1536" t="s">
        <v>6</v>
      </c>
      <c r="AT1536">
        <v>0.01</v>
      </c>
      <c r="AU1536" t="s">
        <v>6</v>
      </c>
      <c r="AV1536">
        <v>2</v>
      </c>
      <c r="AW1536">
        <v>2</v>
      </c>
      <c r="AX1536">
        <v>16691385</v>
      </c>
      <c r="AY1536">
        <v>1</v>
      </c>
      <c r="AZ1536">
        <v>2048</v>
      </c>
      <c r="BA1536">
        <v>1518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CX1536">
        <f>Y1536*Source!I680</f>
        <v>0.01</v>
      </c>
      <c r="CY1536">
        <f>AD1536</f>
        <v>0</v>
      </c>
      <c r="CZ1536">
        <f>AH1536</f>
        <v>0</v>
      </c>
      <c r="DA1536">
        <f>AL1536</f>
        <v>1</v>
      </c>
      <c r="DB1536">
        <v>0</v>
      </c>
    </row>
    <row r="1537" spans="1:106" x14ac:dyDescent="0.2">
      <c r="A1537">
        <f>ROW(Source!A680)</f>
        <v>680</v>
      </c>
      <c r="B1537">
        <v>16688585</v>
      </c>
      <c r="C1537">
        <v>16691372</v>
      </c>
      <c r="D1537">
        <v>15249073</v>
      </c>
      <c r="E1537">
        <v>1</v>
      </c>
      <c r="F1537">
        <v>1</v>
      </c>
      <c r="G1537">
        <v>1</v>
      </c>
      <c r="H1537">
        <v>2</v>
      </c>
      <c r="I1537" t="s">
        <v>1099</v>
      </c>
      <c r="J1537" t="s">
        <v>1100</v>
      </c>
      <c r="K1537" t="s">
        <v>1101</v>
      </c>
      <c r="L1537">
        <v>1368</v>
      </c>
      <c r="N1537">
        <v>1011</v>
      </c>
      <c r="O1537" t="s">
        <v>1096</v>
      </c>
      <c r="P1537" t="s">
        <v>1096</v>
      </c>
      <c r="Q1537">
        <v>1</v>
      </c>
      <c r="W1537">
        <v>0</v>
      </c>
      <c r="X1537">
        <v>1372534845</v>
      </c>
      <c r="Y1537">
        <v>1.2500000000000001E-2</v>
      </c>
      <c r="AA1537">
        <v>0</v>
      </c>
      <c r="AB1537">
        <v>65.709999999999994</v>
      </c>
      <c r="AC1537">
        <v>11.6</v>
      </c>
      <c r="AD1537">
        <v>0</v>
      </c>
      <c r="AE1537">
        <v>0</v>
      </c>
      <c r="AF1537">
        <v>65.709999999999994</v>
      </c>
      <c r="AG1537">
        <v>11.6</v>
      </c>
      <c r="AH1537">
        <v>0</v>
      </c>
      <c r="AI1537">
        <v>1</v>
      </c>
      <c r="AJ1537">
        <v>1</v>
      </c>
      <c r="AK1537">
        <v>1</v>
      </c>
      <c r="AL1537">
        <v>1</v>
      </c>
      <c r="AN1537">
        <v>0</v>
      </c>
      <c r="AO1537">
        <v>1</v>
      </c>
      <c r="AP1537">
        <v>1</v>
      </c>
      <c r="AQ1537">
        <v>0</v>
      </c>
      <c r="AR1537">
        <v>0</v>
      </c>
      <c r="AS1537" t="s">
        <v>6</v>
      </c>
      <c r="AT1537">
        <v>0.01</v>
      </c>
      <c r="AU1537" t="s">
        <v>96</v>
      </c>
      <c r="AV1537">
        <v>0</v>
      </c>
      <c r="AW1537">
        <v>2</v>
      </c>
      <c r="AX1537">
        <v>16691386</v>
      </c>
      <c r="AY1537">
        <v>1</v>
      </c>
      <c r="AZ1537">
        <v>0</v>
      </c>
      <c r="BA1537">
        <v>1519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CX1537">
        <f>Y1537*Source!I680</f>
        <v>1.2500000000000001E-2</v>
      </c>
      <c r="CY1537">
        <f>AB1537</f>
        <v>65.709999999999994</v>
      </c>
      <c r="CZ1537">
        <f>AF1537</f>
        <v>65.709999999999994</v>
      </c>
      <c r="DA1537">
        <f>AJ1537</f>
        <v>1</v>
      </c>
      <c r="DB1537">
        <v>0</v>
      </c>
    </row>
    <row r="1538" spans="1:106" x14ac:dyDescent="0.2">
      <c r="A1538">
        <f>ROW(Source!A680)</f>
        <v>680</v>
      </c>
      <c r="B1538">
        <v>16688585</v>
      </c>
      <c r="C1538">
        <v>16691372</v>
      </c>
      <c r="D1538">
        <v>15249308</v>
      </c>
      <c r="E1538">
        <v>1</v>
      </c>
      <c r="F1538">
        <v>1</v>
      </c>
      <c r="G1538">
        <v>1</v>
      </c>
      <c r="H1538">
        <v>2</v>
      </c>
      <c r="I1538" t="s">
        <v>1375</v>
      </c>
      <c r="J1538" t="s">
        <v>1376</v>
      </c>
      <c r="K1538" t="s">
        <v>1377</v>
      </c>
      <c r="L1538">
        <v>1368</v>
      </c>
      <c r="N1538">
        <v>1011</v>
      </c>
      <c r="O1538" t="s">
        <v>1096</v>
      </c>
      <c r="P1538" t="s">
        <v>1096</v>
      </c>
      <c r="Q1538">
        <v>1</v>
      </c>
      <c r="W1538">
        <v>0</v>
      </c>
      <c r="X1538">
        <v>792402865</v>
      </c>
      <c r="Y1538">
        <v>0.61250000000000004</v>
      </c>
      <c r="AA1538">
        <v>0</v>
      </c>
      <c r="AB1538">
        <v>1.2</v>
      </c>
      <c r="AC1538">
        <v>0</v>
      </c>
      <c r="AD1538">
        <v>0</v>
      </c>
      <c r="AE1538">
        <v>0</v>
      </c>
      <c r="AF1538">
        <v>1.2</v>
      </c>
      <c r="AG1538">
        <v>0</v>
      </c>
      <c r="AH1538">
        <v>0</v>
      </c>
      <c r="AI1538">
        <v>1</v>
      </c>
      <c r="AJ1538">
        <v>1</v>
      </c>
      <c r="AK1538">
        <v>1</v>
      </c>
      <c r="AL1538">
        <v>1</v>
      </c>
      <c r="AN1538">
        <v>0</v>
      </c>
      <c r="AO1538">
        <v>1</v>
      </c>
      <c r="AP1538">
        <v>1</v>
      </c>
      <c r="AQ1538">
        <v>0</v>
      </c>
      <c r="AR1538">
        <v>0</v>
      </c>
      <c r="AS1538" t="s">
        <v>6</v>
      </c>
      <c r="AT1538">
        <v>0.49</v>
      </c>
      <c r="AU1538" t="s">
        <v>96</v>
      </c>
      <c r="AV1538">
        <v>0</v>
      </c>
      <c r="AW1538">
        <v>2</v>
      </c>
      <c r="AX1538">
        <v>16691387</v>
      </c>
      <c r="AY1538">
        <v>1</v>
      </c>
      <c r="AZ1538">
        <v>0</v>
      </c>
      <c r="BA1538">
        <v>1520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CX1538">
        <f>Y1538*Source!I680</f>
        <v>0.61250000000000004</v>
      </c>
      <c r="CY1538">
        <f>AB1538</f>
        <v>1.2</v>
      </c>
      <c r="CZ1538">
        <f>AF1538</f>
        <v>1.2</v>
      </c>
      <c r="DA1538">
        <f>AJ1538</f>
        <v>1</v>
      </c>
      <c r="DB1538">
        <v>0</v>
      </c>
    </row>
    <row r="1539" spans="1:106" x14ac:dyDescent="0.2">
      <c r="A1539">
        <f>ROW(Source!A680)</f>
        <v>680</v>
      </c>
      <c r="B1539">
        <v>16688585</v>
      </c>
      <c r="C1539">
        <v>16691372</v>
      </c>
      <c r="D1539">
        <v>15249377</v>
      </c>
      <c r="E1539">
        <v>1</v>
      </c>
      <c r="F1539">
        <v>1</v>
      </c>
      <c r="G1539">
        <v>1</v>
      </c>
      <c r="H1539">
        <v>2</v>
      </c>
      <c r="I1539" t="s">
        <v>1172</v>
      </c>
      <c r="J1539" t="s">
        <v>1173</v>
      </c>
      <c r="K1539" t="s">
        <v>1174</v>
      </c>
      <c r="L1539">
        <v>1368</v>
      </c>
      <c r="N1539">
        <v>1011</v>
      </c>
      <c r="O1539" t="s">
        <v>1096</v>
      </c>
      <c r="P1539" t="s">
        <v>1096</v>
      </c>
      <c r="Q1539">
        <v>1</v>
      </c>
      <c r="W1539">
        <v>0</v>
      </c>
      <c r="X1539">
        <v>-353815937</v>
      </c>
      <c r="Y1539">
        <v>0.53749999999999998</v>
      </c>
      <c r="AA1539">
        <v>0</v>
      </c>
      <c r="AB1539">
        <v>8.1</v>
      </c>
      <c r="AC1539">
        <v>0</v>
      </c>
      <c r="AD1539">
        <v>0</v>
      </c>
      <c r="AE1539">
        <v>0</v>
      </c>
      <c r="AF1539">
        <v>8.1</v>
      </c>
      <c r="AG1539">
        <v>0</v>
      </c>
      <c r="AH1539">
        <v>0</v>
      </c>
      <c r="AI1539">
        <v>1</v>
      </c>
      <c r="AJ1539">
        <v>1</v>
      </c>
      <c r="AK1539">
        <v>1</v>
      </c>
      <c r="AL1539">
        <v>1</v>
      </c>
      <c r="AN1539">
        <v>0</v>
      </c>
      <c r="AO1539">
        <v>1</v>
      </c>
      <c r="AP1539">
        <v>1</v>
      </c>
      <c r="AQ1539">
        <v>0</v>
      </c>
      <c r="AR1539">
        <v>0</v>
      </c>
      <c r="AS1539" t="s">
        <v>6</v>
      </c>
      <c r="AT1539">
        <v>0.43</v>
      </c>
      <c r="AU1539" t="s">
        <v>96</v>
      </c>
      <c r="AV1539">
        <v>0</v>
      </c>
      <c r="AW1539">
        <v>2</v>
      </c>
      <c r="AX1539">
        <v>16691388</v>
      </c>
      <c r="AY1539">
        <v>1</v>
      </c>
      <c r="AZ1539">
        <v>0</v>
      </c>
      <c r="BA1539">
        <v>1521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CX1539">
        <f>Y1539*Source!I680</f>
        <v>0.53749999999999998</v>
      </c>
      <c r="CY1539">
        <f>AB1539</f>
        <v>8.1</v>
      </c>
      <c r="CZ1539">
        <f>AF1539</f>
        <v>8.1</v>
      </c>
      <c r="DA1539">
        <f>AJ1539</f>
        <v>1</v>
      </c>
      <c r="DB1539">
        <v>0</v>
      </c>
    </row>
    <row r="1540" spans="1:106" x14ac:dyDescent="0.2">
      <c r="A1540">
        <f>ROW(Source!A680)</f>
        <v>680</v>
      </c>
      <c r="B1540">
        <v>16688585</v>
      </c>
      <c r="C1540">
        <v>16691372</v>
      </c>
      <c r="D1540">
        <v>15165634</v>
      </c>
      <c r="E1540">
        <v>1</v>
      </c>
      <c r="F1540">
        <v>1</v>
      </c>
      <c r="G1540">
        <v>1</v>
      </c>
      <c r="H1540">
        <v>3</v>
      </c>
      <c r="I1540" t="s">
        <v>1378</v>
      </c>
      <c r="J1540" t="s">
        <v>1379</v>
      </c>
      <c r="K1540" t="s">
        <v>1380</v>
      </c>
      <c r="L1540">
        <v>1339</v>
      </c>
      <c r="N1540">
        <v>1007</v>
      </c>
      <c r="O1540" t="s">
        <v>199</v>
      </c>
      <c r="P1540" t="s">
        <v>199</v>
      </c>
      <c r="Q1540">
        <v>1</v>
      </c>
      <c r="W1540">
        <v>0</v>
      </c>
      <c r="X1540">
        <v>1706747518</v>
      </c>
      <c r="Y1540">
        <v>8.3999999999999995E-3</v>
      </c>
      <c r="AA1540">
        <v>38.51</v>
      </c>
      <c r="AB1540">
        <v>0</v>
      </c>
      <c r="AC1540">
        <v>0</v>
      </c>
      <c r="AD1540">
        <v>0</v>
      </c>
      <c r="AE1540">
        <v>38.51</v>
      </c>
      <c r="AF1540">
        <v>0</v>
      </c>
      <c r="AG1540">
        <v>0</v>
      </c>
      <c r="AH1540">
        <v>0</v>
      </c>
      <c r="AI1540">
        <v>1</v>
      </c>
      <c r="AJ1540">
        <v>1</v>
      </c>
      <c r="AK1540">
        <v>1</v>
      </c>
      <c r="AL1540">
        <v>1</v>
      </c>
      <c r="AN1540">
        <v>0</v>
      </c>
      <c r="AO1540">
        <v>1</v>
      </c>
      <c r="AP1540">
        <v>0</v>
      </c>
      <c r="AQ1540">
        <v>0</v>
      </c>
      <c r="AR1540">
        <v>0</v>
      </c>
      <c r="AS1540" t="s">
        <v>6</v>
      </c>
      <c r="AT1540">
        <v>8.3999999999999995E-3</v>
      </c>
      <c r="AU1540" t="s">
        <v>6</v>
      </c>
      <c r="AV1540">
        <v>0</v>
      </c>
      <c r="AW1540">
        <v>2</v>
      </c>
      <c r="AX1540">
        <v>16691389</v>
      </c>
      <c r="AY1540">
        <v>1</v>
      </c>
      <c r="AZ1540">
        <v>0</v>
      </c>
      <c r="BA1540">
        <v>1522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CX1540">
        <f>Y1540*Source!I680</f>
        <v>8.3999999999999995E-3</v>
      </c>
      <c r="CY1540">
        <f>AA1540</f>
        <v>38.51</v>
      </c>
      <c r="CZ1540">
        <f>AE1540</f>
        <v>38.51</v>
      </c>
      <c r="DA1540">
        <f>AI1540</f>
        <v>1</v>
      </c>
      <c r="DB1540">
        <v>0</v>
      </c>
    </row>
    <row r="1541" spans="1:106" x14ac:dyDescent="0.2">
      <c r="A1541">
        <f>ROW(Source!A680)</f>
        <v>680</v>
      </c>
      <c r="B1541">
        <v>16688585</v>
      </c>
      <c r="C1541">
        <v>16691372</v>
      </c>
      <c r="D1541">
        <v>15165653</v>
      </c>
      <c r="E1541">
        <v>1</v>
      </c>
      <c r="F1541">
        <v>1</v>
      </c>
      <c r="G1541">
        <v>1</v>
      </c>
      <c r="H1541">
        <v>3</v>
      </c>
      <c r="I1541" t="s">
        <v>1381</v>
      </c>
      <c r="J1541" t="s">
        <v>1382</v>
      </c>
      <c r="K1541" t="s">
        <v>1383</v>
      </c>
      <c r="L1541">
        <v>1339</v>
      </c>
      <c r="N1541">
        <v>1007</v>
      </c>
      <c r="O1541" t="s">
        <v>199</v>
      </c>
      <c r="P1541" t="s">
        <v>199</v>
      </c>
      <c r="Q1541">
        <v>1</v>
      </c>
      <c r="W1541">
        <v>0</v>
      </c>
      <c r="X1541">
        <v>1262771840</v>
      </c>
      <c r="Y1541">
        <v>3.6999999999999998E-2</v>
      </c>
      <c r="AA1541">
        <v>6.22</v>
      </c>
      <c r="AB1541">
        <v>0</v>
      </c>
      <c r="AC1541">
        <v>0</v>
      </c>
      <c r="AD1541">
        <v>0</v>
      </c>
      <c r="AE1541">
        <v>6.22</v>
      </c>
      <c r="AF1541">
        <v>0</v>
      </c>
      <c r="AG1541">
        <v>0</v>
      </c>
      <c r="AH1541">
        <v>0</v>
      </c>
      <c r="AI1541">
        <v>1</v>
      </c>
      <c r="AJ1541">
        <v>1</v>
      </c>
      <c r="AK1541">
        <v>1</v>
      </c>
      <c r="AL1541">
        <v>1</v>
      </c>
      <c r="AN1541">
        <v>0</v>
      </c>
      <c r="AO1541">
        <v>1</v>
      </c>
      <c r="AP1541">
        <v>0</v>
      </c>
      <c r="AQ1541">
        <v>0</v>
      </c>
      <c r="AR1541">
        <v>0</v>
      </c>
      <c r="AS1541" t="s">
        <v>6</v>
      </c>
      <c r="AT1541">
        <v>3.6999999999999998E-2</v>
      </c>
      <c r="AU1541" t="s">
        <v>6</v>
      </c>
      <c r="AV1541">
        <v>0</v>
      </c>
      <c r="AW1541">
        <v>2</v>
      </c>
      <c r="AX1541">
        <v>16691390</v>
      </c>
      <c r="AY1541">
        <v>1</v>
      </c>
      <c r="AZ1541">
        <v>0</v>
      </c>
      <c r="BA1541">
        <v>1523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CX1541">
        <f>Y1541*Source!I680</f>
        <v>3.6999999999999998E-2</v>
      </c>
      <c r="CY1541">
        <f>AA1541</f>
        <v>6.22</v>
      </c>
      <c r="CZ1541">
        <f>AE1541</f>
        <v>6.22</v>
      </c>
      <c r="DA1541">
        <f>AI1541</f>
        <v>1</v>
      </c>
      <c r="DB1541">
        <v>0</v>
      </c>
    </row>
    <row r="1542" spans="1:106" x14ac:dyDescent="0.2">
      <c r="A1542">
        <f>ROW(Source!A680)</f>
        <v>680</v>
      </c>
      <c r="B1542">
        <v>16688585</v>
      </c>
      <c r="C1542">
        <v>16691372</v>
      </c>
      <c r="D1542">
        <v>15168763</v>
      </c>
      <c r="E1542">
        <v>1</v>
      </c>
      <c r="F1542">
        <v>1</v>
      </c>
      <c r="G1542">
        <v>1</v>
      </c>
      <c r="H1542">
        <v>3</v>
      </c>
      <c r="I1542" t="s">
        <v>1416</v>
      </c>
      <c r="J1542" t="s">
        <v>1417</v>
      </c>
      <c r="K1542" t="s">
        <v>1418</v>
      </c>
      <c r="L1542">
        <v>1348</v>
      </c>
      <c r="N1542">
        <v>1009</v>
      </c>
      <c r="O1542" t="s">
        <v>86</v>
      </c>
      <c r="P1542" t="s">
        <v>86</v>
      </c>
      <c r="Q1542">
        <v>1000</v>
      </c>
      <c r="W1542">
        <v>0</v>
      </c>
      <c r="X1542">
        <v>-1068056325</v>
      </c>
      <c r="Y1542">
        <v>1.4999999999999999E-4</v>
      </c>
      <c r="AA1542">
        <v>10362</v>
      </c>
      <c r="AB1542">
        <v>0</v>
      </c>
      <c r="AC1542">
        <v>0</v>
      </c>
      <c r="AD1542">
        <v>0</v>
      </c>
      <c r="AE1542">
        <v>10362</v>
      </c>
      <c r="AF1542">
        <v>0</v>
      </c>
      <c r="AG1542">
        <v>0</v>
      </c>
      <c r="AH1542">
        <v>0</v>
      </c>
      <c r="AI1542">
        <v>1</v>
      </c>
      <c r="AJ1542">
        <v>1</v>
      </c>
      <c r="AK1542">
        <v>1</v>
      </c>
      <c r="AL1542">
        <v>1</v>
      </c>
      <c r="AN1542">
        <v>0</v>
      </c>
      <c r="AO1542">
        <v>1</v>
      </c>
      <c r="AP1542">
        <v>0</v>
      </c>
      <c r="AQ1542">
        <v>0</v>
      </c>
      <c r="AR1542">
        <v>0</v>
      </c>
      <c r="AS1542" t="s">
        <v>6</v>
      </c>
      <c r="AT1542">
        <v>1.4999999999999999E-4</v>
      </c>
      <c r="AU1542" t="s">
        <v>6</v>
      </c>
      <c r="AV1542">
        <v>0</v>
      </c>
      <c r="AW1542">
        <v>2</v>
      </c>
      <c r="AX1542">
        <v>16691391</v>
      </c>
      <c r="AY1542">
        <v>1</v>
      </c>
      <c r="AZ1542">
        <v>0</v>
      </c>
      <c r="BA1542">
        <v>1524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CX1542">
        <f>Y1542*Source!I680</f>
        <v>1.4999999999999999E-4</v>
      </c>
      <c r="CY1542">
        <f>AA1542</f>
        <v>10362</v>
      </c>
      <c r="CZ1542">
        <f>AE1542</f>
        <v>10362</v>
      </c>
      <c r="DA1542">
        <f>AI1542</f>
        <v>1</v>
      </c>
      <c r="DB1542">
        <v>0</v>
      </c>
    </row>
    <row r="1543" spans="1:106" x14ac:dyDescent="0.2">
      <c r="A1543">
        <f>ROW(Source!A680)</f>
        <v>680</v>
      </c>
      <c r="B1543">
        <v>16688585</v>
      </c>
      <c r="C1543">
        <v>16691372</v>
      </c>
      <c r="D1543">
        <v>15227603</v>
      </c>
      <c r="E1543">
        <v>1</v>
      </c>
      <c r="F1543">
        <v>1</v>
      </c>
      <c r="G1543">
        <v>1</v>
      </c>
      <c r="H1543">
        <v>3</v>
      </c>
      <c r="I1543" t="s">
        <v>1515</v>
      </c>
      <c r="J1543" t="s">
        <v>1516</v>
      </c>
      <c r="K1543" t="s">
        <v>1517</v>
      </c>
      <c r="L1543">
        <v>1301</v>
      </c>
      <c r="N1543">
        <v>1003</v>
      </c>
      <c r="O1543" t="s">
        <v>143</v>
      </c>
      <c r="P1543" t="s">
        <v>143</v>
      </c>
      <c r="Q1543">
        <v>1</v>
      </c>
      <c r="W1543">
        <v>0</v>
      </c>
      <c r="X1543">
        <v>1526288398</v>
      </c>
      <c r="Y1543">
        <v>0.4</v>
      </c>
      <c r="AA1543">
        <v>40.5</v>
      </c>
      <c r="AB1543">
        <v>0</v>
      </c>
      <c r="AC1543">
        <v>0</v>
      </c>
      <c r="AD1543">
        <v>0</v>
      </c>
      <c r="AE1543">
        <v>40.5</v>
      </c>
      <c r="AF1543">
        <v>0</v>
      </c>
      <c r="AG1543">
        <v>0</v>
      </c>
      <c r="AH1543">
        <v>0</v>
      </c>
      <c r="AI1543">
        <v>1</v>
      </c>
      <c r="AJ1543">
        <v>1</v>
      </c>
      <c r="AK1543">
        <v>1</v>
      </c>
      <c r="AL1543">
        <v>1</v>
      </c>
      <c r="AN1543">
        <v>0</v>
      </c>
      <c r="AO1543">
        <v>1</v>
      </c>
      <c r="AP1543">
        <v>0</v>
      </c>
      <c r="AQ1543">
        <v>0</v>
      </c>
      <c r="AR1543">
        <v>0</v>
      </c>
      <c r="AS1543" t="s">
        <v>6</v>
      </c>
      <c r="AT1543">
        <v>0.4</v>
      </c>
      <c r="AU1543" t="s">
        <v>6</v>
      </c>
      <c r="AV1543">
        <v>0</v>
      </c>
      <c r="AW1543">
        <v>2</v>
      </c>
      <c r="AX1543">
        <v>16691393</v>
      </c>
      <c r="AY1543">
        <v>1</v>
      </c>
      <c r="AZ1543">
        <v>0</v>
      </c>
      <c r="BA1543">
        <v>1526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CX1543">
        <f>Y1543*Source!I680</f>
        <v>0.4</v>
      </c>
      <c r="CY1543">
        <f>AA1543</f>
        <v>40.5</v>
      </c>
      <c r="CZ1543">
        <f>AE1543</f>
        <v>40.5</v>
      </c>
      <c r="DA1543">
        <f>AI1543</f>
        <v>1</v>
      </c>
      <c r="DB1543">
        <v>0</v>
      </c>
    </row>
    <row r="1544" spans="1:106" x14ac:dyDescent="0.2">
      <c r="A1544">
        <f>ROW(Source!A681)</f>
        <v>681</v>
      </c>
      <c r="B1544">
        <v>16688586</v>
      </c>
      <c r="C1544">
        <v>16691372</v>
      </c>
      <c r="D1544">
        <v>15446300</v>
      </c>
      <c r="E1544">
        <v>1</v>
      </c>
      <c r="F1544">
        <v>1</v>
      </c>
      <c r="G1544">
        <v>1</v>
      </c>
      <c r="H1544">
        <v>1</v>
      </c>
      <c r="I1544" t="s">
        <v>1170</v>
      </c>
      <c r="J1544" t="s">
        <v>6</v>
      </c>
      <c r="K1544" t="s">
        <v>1171</v>
      </c>
      <c r="L1544">
        <v>1191</v>
      </c>
      <c r="N1544">
        <v>1013</v>
      </c>
      <c r="O1544" t="s">
        <v>1090</v>
      </c>
      <c r="P1544" t="s">
        <v>1090</v>
      </c>
      <c r="Q1544">
        <v>1</v>
      </c>
      <c r="W1544">
        <v>0</v>
      </c>
      <c r="X1544">
        <v>912892513</v>
      </c>
      <c r="Y1544">
        <v>5.1289999999999996</v>
      </c>
      <c r="AA1544">
        <v>0</v>
      </c>
      <c r="AB1544">
        <v>0</v>
      </c>
      <c r="AC1544">
        <v>0</v>
      </c>
      <c r="AD1544">
        <v>70.73</v>
      </c>
      <c r="AE1544">
        <v>0</v>
      </c>
      <c r="AF1544">
        <v>0</v>
      </c>
      <c r="AG1544">
        <v>0</v>
      </c>
      <c r="AH1544">
        <v>9.92</v>
      </c>
      <c r="AI1544">
        <v>1</v>
      </c>
      <c r="AJ1544">
        <v>1</v>
      </c>
      <c r="AK1544">
        <v>1</v>
      </c>
      <c r="AL1544">
        <v>7.13</v>
      </c>
      <c r="AN1544">
        <v>0</v>
      </c>
      <c r="AO1544">
        <v>1</v>
      </c>
      <c r="AP1544">
        <v>1</v>
      </c>
      <c r="AQ1544">
        <v>0</v>
      </c>
      <c r="AR1544">
        <v>0</v>
      </c>
      <c r="AS1544" t="s">
        <v>6</v>
      </c>
      <c r="AT1544">
        <v>4.46</v>
      </c>
      <c r="AU1544" t="s">
        <v>97</v>
      </c>
      <c r="AV1544">
        <v>1</v>
      </c>
      <c r="AW1544">
        <v>2</v>
      </c>
      <c r="AX1544">
        <v>16691384</v>
      </c>
      <c r="AY1544">
        <v>1</v>
      </c>
      <c r="AZ1544">
        <v>0</v>
      </c>
      <c r="BA1544">
        <v>1527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CX1544">
        <f>Y1544*Source!I681</f>
        <v>5.1289999999999996</v>
      </c>
      <c r="CY1544">
        <f>AD1544</f>
        <v>70.73</v>
      </c>
      <c r="CZ1544">
        <f>AH1544</f>
        <v>9.92</v>
      </c>
      <c r="DA1544">
        <f>AL1544</f>
        <v>7.13</v>
      </c>
      <c r="DB1544">
        <v>0</v>
      </c>
    </row>
    <row r="1545" spans="1:106" x14ac:dyDescent="0.2">
      <c r="A1545">
        <f>ROW(Source!A681)</f>
        <v>681</v>
      </c>
      <c r="B1545">
        <v>16688586</v>
      </c>
      <c r="C1545">
        <v>16691372</v>
      </c>
      <c r="D1545">
        <v>15430395</v>
      </c>
      <c r="E1545">
        <v>1</v>
      </c>
      <c r="F1545">
        <v>1</v>
      </c>
      <c r="G1545">
        <v>1</v>
      </c>
      <c r="H1545">
        <v>1</v>
      </c>
      <c r="I1545" t="s">
        <v>1091</v>
      </c>
      <c r="J1545" t="s">
        <v>6</v>
      </c>
      <c r="K1545" t="s">
        <v>1092</v>
      </c>
      <c r="L1545">
        <v>1191</v>
      </c>
      <c r="N1545">
        <v>1013</v>
      </c>
      <c r="O1545" t="s">
        <v>1090</v>
      </c>
      <c r="P1545" t="s">
        <v>1090</v>
      </c>
      <c r="Q1545">
        <v>1</v>
      </c>
      <c r="W1545">
        <v>0</v>
      </c>
      <c r="X1545">
        <v>-1417349443</v>
      </c>
      <c r="Y1545">
        <v>0.01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1</v>
      </c>
      <c r="AJ1545">
        <v>1</v>
      </c>
      <c r="AK1545">
        <v>7.13</v>
      </c>
      <c r="AL1545">
        <v>1</v>
      </c>
      <c r="AN1545">
        <v>0</v>
      </c>
      <c r="AO1545">
        <v>1</v>
      </c>
      <c r="AP1545">
        <v>0</v>
      </c>
      <c r="AQ1545">
        <v>0</v>
      </c>
      <c r="AR1545">
        <v>0</v>
      </c>
      <c r="AS1545" t="s">
        <v>6</v>
      </c>
      <c r="AT1545">
        <v>0.01</v>
      </c>
      <c r="AU1545" t="s">
        <v>6</v>
      </c>
      <c r="AV1545">
        <v>2</v>
      </c>
      <c r="AW1545">
        <v>2</v>
      </c>
      <c r="AX1545">
        <v>16691385</v>
      </c>
      <c r="AY1545">
        <v>1</v>
      </c>
      <c r="AZ1545">
        <v>2048</v>
      </c>
      <c r="BA1545">
        <v>1528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CX1545">
        <f>Y1545*Source!I681</f>
        <v>0.01</v>
      </c>
      <c r="CY1545">
        <f>AD1545</f>
        <v>0</v>
      </c>
      <c r="CZ1545">
        <f>AH1545</f>
        <v>0</v>
      </c>
      <c r="DA1545">
        <f>AL1545</f>
        <v>1</v>
      </c>
      <c r="DB1545">
        <v>0</v>
      </c>
    </row>
    <row r="1546" spans="1:106" x14ac:dyDescent="0.2">
      <c r="A1546">
        <f>ROW(Source!A681)</f>
        <v>681</v>
      </c>
      <c r="B1546">
        <v>16688586</v>
      </c>
      <c r="C1546">
        <v>16691372</v>
      </c>
      <c r="D1546">
        <v>15249073</v>
      </c>
      <c r="E1546">
        <v>1</v>
      </c>
      <c r="F1546">
        <v>1</v>
      </c>
      <c r="G1546">
        <v>1</v>
      </c>
      <c r="H1546">
        <v>2</v>
      </c>
      <c r="I1546" t="s">
        <v>1099</v>
      </c>
      <c r="J1546" t="s">
        <v>1100</v>
      </c>
      <c r="K1546" t="s">
        <v>1101</v>
      </c>
      <c r="L1546">
        <v>1368</v>
      </c>
      <c r="N1546">
        <v>1011</v>
      </c>
      <c r="O1546" t="s">
        <v>1096</v>
      </c>
      <c r="P1546" t="s">
        <v>1096</v>
      </c>
      <c r="Q1546">
        <v>1</v>
      </c>
      <c r="W1546">
        <v>0</v>
      </c>
      <c r="X1546">
        <v>1372534845</v>
      </c>
      <c r="Y1546">
        <v>1.2500000000000001E-2</v>
      </c>
      <c r="AA1546">
        <v>0</v>
      </c>
      <c r="AB1546">
        <v>468.51</v>
      </c>
      <c r="AC1546">
        <v>11.6</v>
      </c>
      <c r="AD1546">
        <v>0</v>
      </c>
      <c r="AE1546">
        <v>0</v>
      </c>
      <c r="AF1546">
        <v>65.709999999999994</v>
      </c>
      <c r="AG1546">
        <v>11.6</v>
      </c>
      <c r="AH1546">
        <v>0</v>
      </c>
      <c r="AI1546">
        <v>1</v>
      </c>
      <c r="AJ1546">
        <v>7.13</v>
      </c>
      <c r="AK1546">
        <v>1</v>
      </c>
      <c r="AL1546">
        <v>1</v>
      </c>
      <c r="AN1546">
        <v>0</v>
      </c>
      <c r="AO1546">
        <v>1</v>
      </c>
      <c r="AP1546">
        <v>1</v>
      </c>
      <c r="AQ1546">
        <v>0</v>
      </c>
      <c r="AR1546">
        <v>0</v>
      </c>
      <c r="AS1546" t="s">
        <v>6</v>
      </c>
      <c r="AT1546">
        <v>0.01</v>
      </c>
      <c r="AU1546" t="s">
        <v>96</v>
      </c>
      <c r="AV1546">
        <v>0</v>
      </c>
      <c r="AW1546">
        <v>2</v>
      </c>
      <c r="AX1546">
        <v>16691386</v>
      </c>
      <c r="AY1546">
        <v>1</v>
      </c>
      <c r="AZ1546">
        <v>0</v>
      </c>
      <c r="BA1546">
        <v>1529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CX1546">
        <f>Y1546*Source!I681</f>
        <v>1.2500000000000001E-2</v>
      </c>
      <c r="CY1546">
        <f>AB1546</f>
        <v>468.51</v>
      </c>
      <c r="CZ1546">
        <f>AF1546</f>
        <v>65.709999999999994</v>
      </c>
      <c r="DA1546">
        <f>AJ1546</f>
        <v>7.13</v>
      </c>
      <c r="DB1546">
        <v>0</v>
      </c>
    </row>
    <row r="1547" spans="1:106" x14ac:dyDescent="0.2">
      <c r="A1547">
        <f>ROW(Source!A681)</f>
        <v>681</v>
      </c>
      <c r="B1547">
        <v>16688586</v>
      </c>
      <c r="C1547">
        <v>16691372</v>
      </c>
      <c r="D1547">
        <v>15249308</v>
      </c>
      <c r="E1547">
        <v>1</v>
      </c>
      <c r="F1547">
        <v>1</v>
      </c>
      <c r="G1547">
        <v>1</v>
      </c>
      <c r="H1547">
        <v>2</v>
      </c>
      <c r="I1547" t="s">
        <v>1375</v>
      </c>
      <c r="J1547" t="s">
        <v>1376</v>
      </c>
      <c r="K1547" t="s">
        <v>1377</v>
      </c>
      <c r="L1547">
        <v>1368</v>
      </c>
      <c r="N1547">
        <v>1011</v>
      </c>
      <c r="O1547" t="s">
        <v>1096</v>
      </c>
      <c r="P1547" t="s">
        <v>1096</v>
      </c>
      <c r="Q1547">
        <v>1</v>
      </c>
      <c r="W1547">
        <v>0</v>
      </c>
      <c r="X1547">
        <v>792402865</v>
      </c>
      <c r="Y1547">
        <v>0.61250000000000004</v>
      </c>
      <c r="AA1547">
        <v>0</v>
      </c>
      <c r="AB1547">
        <v>8.56</v>
      </c>
      <c r="AC1547">
        <v>0</v>
      </c>
      <c r="AD1547">
        <v>0</v>
      </c>
      <c r="AE1547">
        <v>0</v>
      </c>
      <c r="AF1547">
        <v>1.2</v>
      </c>
      <c r="AG1547">
        <v>0</v>
      </c>
      <c r="AH1547">
        <v>0</v>
      </c>
      <c r="AI1547">
        <v>1</v>
      </c>
      <c r="AJ1547">
        <v>7.13</v>
      </c>
      <c r="AK1547">
        <v>1</v>
      </c>
      <c r="AL1547">
        <v>1</v>
      </c>
      <c r="AN1547">
        <v>0</v>
      </c>
      <c r="AO1547">
        <v>1</v>
      </c>
      <c r="AP1547">
        <v>1</v>
      </c>
      <c r="AQ1547">
        <v>0</v>
      </c>
      <c r="AR1547">
        <v>0</v>
      </c>
      <c r="AS1547" t="s">
        <v>6</v>
      </c>
      <c r="AT1547">
        <v>0.49</v>
      </c>
      <c r="AU1547" t="s">
        <v>96</v>
      </c>
      <c r="AV1547">
        <v>0</v>
      </c>
      <c r="AW1547">
        <v>2</v>
      </c>
      <c r="AX1547">
        <v>16691387</v>
      </c>
      <c r="AY1547">
        <v>1</v>
      </c>
      <c r="AZ1547">
        <v>0</v>
      </c>
      <c r="BA1547">
        <v>1530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CX1547">
        <f>Y1547*Source!I681</f>
        <v>0.61250000000000004</v>
      </c>
      <c r="CY1547">
        <f>AB1547</f>
        <v>8.56</v>
      </c>
      <c r="CZ1547">
        <f>AF1547</f>
        <v>1.2</v>
      </c>
      <c r="DA1547">
        <f>AJ1547</f>
        <v>7.13</v>
      </c>
      <c r="DB1547">
        <v>0</v>
      </c>
    </row>
    <row r="1548" spans="1:106" x14ac:dyDescent="0.2">
      <c r="A1548">
        <f>ROW(Source!A681)</f>
        <v>681</v>
      </c>
      <c r="B1548">
        <v>16688586</v>
      </c>
      <c r="C1548">
        <v>16691372</v>
      </c>
      <c r="D1548">
        <v>15249377</v>
      </c>
      <c r="E1548">
        <v>1</v>
      </c>
      <c r="F1548">
        <v>1</v>
      </c>
      <c r="G1548">
        <v>1</v>
      </c>
      <c r="H1548">
        <v>2</v>
      </c>
      <c r="I1548" t="s">
        <v>1172</v>
      </c>
      <c r="J1548" t="s">
        <v>1173</v>
      </c>
      <c r="K1548" t="s">
        <v>1174</v>
      </c>
      <c r="L1548">
        <v>1368</v>
      </c>
      <c r="N1548">
        <v>1011</v>
      </c>
      <c r="O1548" t="s">
        <v>1096</v>
      </c>
      <c r="P1548" t="s">
        <v>1096</v>
      </c>
      <c r="Q1548">
        <v>1</v>
      </c>
      <c r="W1548">
        <v>0</v>
      </c>
      <c r="X1548">
        <v>-353815937</v>
      </c>
      <c r="Y1548">
        <v>0.53749999999999998</v>
      </c>
      <c r="AA1548">
        <v>0</v>
      </c>
      <c r="AB1548">
        <v>57.75</v>
      </c>
      <c r="AC1548">
        <v>0</v>
      </c>
      <c r="AD1548">
        <v>0</v>
      </c>
      <c r="AE1548">
        <v>0</v>
      </c>
      <c r="AF1548">
        <v>8.1</v>
      </c>
      <c r="AG1548">
        <v>0</v>
      </c>
      <c r="AH1548">
        <v>0</v>
      </c>
      <c r="AI1548">
        <v>1</v>
      </c>
      <c r="AJ1548">
        <v>7.13</v>
      </c>
      <c r="AK1548">
        <v>1</v>
      </c>
      <c r="AL1548">
        <v>1</v>
      </c>
      <c r="AN1548">
        <v>0</v>
      </c>
      <c r="AO1548">
        <v>1</v>
      </c>
      <c r="AP1548">
        <v>1</v>
      </c>
      <c r="AQ1548">
        <v>0</v>
      </c>
      <c r="AR1548">
        <v>0</v>
      </c>
      <c r="AS1548" t="s">
        <v>6</v>
      </c>
      <c r="AT1548">
        <v>0.43</v>
      </c>
      <c r="AU1548" t="s">
        <v>96</v>
      </c>
      <c r="AV1548">
        <v>0</v>
      </c>
      <c r="AW1548">
        <v>2</v>
      </c>
      <c r="AX1548">
        <v>16691388</v>
      </c>
      <c r="AY1548">
        <v>1</v>
      </c>
      <c r="AZ1548">
        <v>0</v>
      </c>
      <c r="BA1548">
        <v>1531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CX1548">
        <f>Y1548*Source!I681</f>
        <v>0.53749999999999998</v>
      </c>
      <c r="CY1548">
        <f>AB1548</f>
        <v>57.75</v>
      </c>
      <c r="CZ1548">
        <f>AF1548</f>
        <v>8.1</v>
      </c>
      <c r="DA1548">
        <f>AJ1548</f>
        <v>7.13</v>
      </c>
      <c r="DB1548">
        <v>0</v>
      </c>
    </row>
    <row r="1549" spans="1:106" x14ac:dyDescent="0.2">
      <c r="A1549">
        <f>ROW(Source!A681)</f>
        <v>681</v>
      </c>
      <c r="B1549">
        <v>16688586</v>
      </c>
      <c r="C1549">
        <v>16691372</v>
      </c>
      <c r="D1549">
        <v>15165634</v>
      </c>
      <c r="E1549">
        <v>1</v>
      </c>
      <c r="F1549">
        <v>1</v>
      </c>
      <c r="G1549">
        <v>1</v>
      </c>
      <c r="H1549">
        <v>3</v>
      </c>
      <c r="I1549" t="s">
        <v>1378</v>
      </c>
      <c r="J1549" t="s">
        <v>1379</v>
      </c>
      <c r="K1549" t="s">
        <v>1380</v>
      </c>
      <c r="L1549">
        <v>1339</v>
      </c>
      <c r="N1549">
        <v>1007</v>
      </c>
      <c r="O1549" t="s">
        <v>199</v>
      </c>
      <c r="P1549" t="s">
        <v>199</v>
      </c>
      <c r="Q1549">
        <v>1</v>
      </c>
      <c r="W1549">
        <v>0</v>
      </c>
      <c r="X1549">
        <v>1706747518</v>
      </c>
      <c r="Y1549">
        <v>8.3999999999999995E-3</v>
      </c>
      <c r="AA1549">
        <v>274.58</v>
      </c>
      <c r="AB1549">
        <v>0</v>
      </c>
      <c r="AC1549">
        <v>0</v>
      </c>
      <c r="AD1549">
        <v>0</v>
      </c>
      <c r="AE1549">
        <v>38.51</v>
      </c>
      <c r="AF1549">
        <v>0</v>
      </c>
      <c r="AG1549">
        <v>0</v>
      </c>
      <c r="AH1549">
        <v>0</v>
      </c>
      <c r="AI1549">
        <v>7.13</v>
      </c>
      <c r="AJ1549">
        <v>1</v>
      </c>
      <c r="AK1549">
        <v>1</v>
      </c>
      <c r="AL1549">
        <v>1</v>
      </c>
      <c r="AN1549">
        <v>0</v>
      </c>
      <c r="AO1549">
        <v>1</v>
      </c>
      <c r="AP1549">
        <v>0</v>
      </c>
      <c r="AQ1549">
        <v>0</v>
      </c>
      <c r="AR1549">
        <v>0</v>
      </c>
      <c r="AS1549" t="s">
        <v>6</v>
      </c>
      <c r="AT1549">
        <v>8.3999999999999995E-3</v>
      </c>
      <c r="AU1549" t="s">
        <v>6</v>
      </c>
      <c r="AV1549">
        <v>0</v>
      </c>
      <c r="AW1549">
        <v>2</v>
      </c>
      <c r="AX1549">
        <v>16691389</v>
      </c>
      <c r="AY1549">
        <v>1</v>
      </c>
      <c r="AZ1549">
        <v>0</v>
      </c>
      <c r="BA1549">
        <v>1532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CX1549">
        <f>Y1549*Source!I681</f>
        <v>8.3999999999999995E-3</v>
      </c>
      <c r="CY1549">
        <f>AA1549</f>
        <v>274.58</v>
      </c>
      <c r="CZ1549">
        <f>AE1549</f>
        <v>38.51</v>
      </c>
      <c r="DA1549">
        <f>AI1549</f>
        <v>7.13</v>
      </c>
      <c r="DB1549">
        <v>0</v>
      </c>
    </row>
    <row r="1550" spans="1:106" x14ac:dyDescent="0.2">
      <c r="A1550">
        <f>ROW(Source!A681)</f>
        <v>681</v>
      </c>
      <c r="B1550">
        <v>16688586</v>
      </c>
      <c r="C1550">
        <v>16691372</v>
      </c>
      <c r="D1550">
        <v>15165653</v>
      </c>
      <c r="E1550">
        <v>1</v>
      </c>
      <c r="F1550">
        <v>1</v>
      </c>
      <c r="G1550">
        <v>1</v>
      </c>
      <c r="H1550">
        <v>3</v>
      </c>
      <c r="I1550" t="s">
        <v>1381</v>
      </c>
      <c r="J1550" t="s">
        <v>1382</v>
      </c>
      <c r="K1550" t="s">
        <v>1383</v>
      </c>
      <c r="L1550">
        <v>1339</v>
      </c>
      <c r="N1550">
        <v>1007</v>
      </c>
      <c r="O1550" t="s">
        <v>199</v>
      </c>
      <c r="P1550" t="s">
        <v>199</v>
      </c>
      <c r="Q1550">
        <v>1</v>
      </c>
      <c r="W1550">
        <v>0</v>
      </c>
      <c r="X1550">
        <v>1262771840</v>
      </c>
      <c r="Y1550">
        <v>3.6999999999999998E-2</v>
      </c>
      <c r="AA1550">
        <v>44.35</v>
      </c>
      <c r="AB1550">
        <v>0</v>
      </c>
      <c r="AC1550">
        <v>0</v>
      </c>
      <c r="AD1550">
        <v>0</v>
      </c>
      <c r="AE1550">
        <v>6.22</v>
      </c>
      <c r="AF1550">
        <v>0</v>
      </c>
      <c r="AG1550">
        <v>0</v>
      </c>
      <c r="AH1550">
        <v>0</v>
      </c>
      <c r="AI1550">
        <v>7.13</v>
      </c>
      <c r="AJ1550">
        <v>1</v>
      </c>
      <c r="AK1550">
        <v>1</v>
      </c>
      <c r="AL1550">
        <v>1</v>
      </c>
      <c r="AN1550">
        <v>0</v>
      </c>
      <c r="AO1550">
        <v>1</v>
      </c>
      <c r="AP1550">
        <v>0</v>
      </c>
      <c r="AQ1550">
        <v>0</v>
      </c>
      <c r="AR1550">
        <v>0</v>
      </c>
      <c r="AS1550" t="s">
        <v>6</v>
      </c>
      <c r="AT1550">
        <v>3.6999999999999998E-2</v>
      </c>
      <c r="AU1550" t="s">
        <v>6</v>
      </c>
      <c r="AV1550">
        <v>0</v>
      </c>
      <c r="AW1550">
        <v>2</v>
      </c>
      <c r="AX1550">
        <v>16691390</v>
      </c>
      <c r="AY1550">
        <v>1</v>
      </c>
      <c r="AZ1550">
        <v>0</v>
      </c>
      <c r="BA1550">
        <v>1533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CX1550">
        <f>Y1550*Source!I681</f>
        <v>3.6999999999999998E-2</v>
      </c>
      <c r="CY1550">
        <f>AA1550</f>
        <v>44.35</v>
      </c>
      <c r="CZ1550">
        <f>AE1550</f>
        <v>6.22</v>
      </c>
      <c r="DA1550">
        <f>AI1550</f>
        <v>7.13</v>
      </c>
      <c r="DB1550">
        <v>0</v>
      </c>
    </row>
    <row r="1551" spans="1:106" x14ac:dyDescent="0.2">
      <c r="A1551">
        <f>ROW(Source!A681)</f>
        <v>681</v>
      </c>
      <c r="B1551">
        <v>16688586</v>
      </c>
      <c r="C1551">
        <v>16691372</v>
      </c>
      <c r="D1551">
        <v>15168763</v>
      </c>
      <c r="E1551">
        <v>1</v>
      </c>
      <c r="F1551">
        <v>1</v>
      </c>
      <c r="G1551">
        <v>1</v>
      </c>
      <c r="H1551">
        <v>3</v>
      </c>
      <c r="I1551" t="s">
        <v>1416</v>
      </c>
      <c r="J1551" t="s">
        <v>1417</v>
      </c>
      <c r="K1551" t="s">
        <v>1418</v>
      </c>
      <c r="L1551">
        <v>1348</v>
      </c>
      <c r="N1551">
        <v>1009</v>
      </c>
      <c r="O1551" t="s">
        <v>86</v>
      </c>
      <c r="P1551" t="s">
        <v>86</v>
      </c>
      <c r="Q1551">
        <v>1000</v>
      </c>
      <c r="W1551">
        <v>0</v>
      </c>
      <c r="X1551">
        <v>-1068056325</v>
      </c>
      <c r="Y1551">
        <v>1.4999999999999999E-4</v>
      </c>
      <c r="AA1551">
        <v>73881.06</v>
      </c>
      <c r="AB1551">
        <v>0</v>
      </c>
      <c r="AC1551">
        <v>0</v>
      </c>
      <c r="AD1551">
        <v>0</v>
      </c>
      <c r="AE1551">
        <v>10362</v>
      </c>
      <c r="AF1551">
        <v>0</v>
      </c>
      <c r="AG1551">
        <v>0</v>
      </c>
      <c r="AH1551">
        <v>0</v>
      </c>
      <c r="AI1551">
        <v>7.13</v>
      </c>
      <c r="AJ1551">
        <v>1</v>
      </c>
      <c r="AK1551">
        <v>1</v>
      </c>
      <c r="AL1551">
        <v>1</v>
      </c>
      <c r="AN1551">
        <v>0</v>
      </c>
      <c r="AO1551">
        <v>1</v>
      </c>
      <c r="AP1551">
        <v>0</v>
      </c>
      <c r="AQ1551">
        <v>0</v>
      </c>
      <c r="AR1551">
        <v>0</v>
      </c>
      <c r="AS1551" t="s">
        <v>6</v>
      </c>
      <c r="AT1551">
        <v>1.4999999999999999E-4</v>
      </c>
      <c r="AU1551" t="s">
        <v>6</v>
      </c>
      <c r="AV1551">
        <v>0</v>
      </c>
      <c r="AW1551">
        <v>2</v>
      </c>
      <c r="AX1551">
        <v>16691391</v>
      </c>
      <c r="AY1551">
        <v>1</v>
      </c>
      <c r="AZ1551">
        <v>0</v>
      </c>
      <c r="BA1551">
        <v>1534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CX1551">
        <f>Y1551*Source!I681</f>
        <v>1.4999999999999999E-4</v>
      </c>
      <c r="CY1551">
        <f>AA1551</f>
        <v>73881.06</v>
      </c>
      <c r="CZ1551">
        <f>AE1551</f>
        <v>10362</v>
      </c>
      <c r="DA1551">
        <f>AI1551</f>
        <v>7.13</v>
      </c>
      <c r="DB1551">
        <v>0</v>
      </c>
    </row>
    <row r="1552" spans="1:106" x14ac:dyDescent="0.2">
      <c r="A1552">
        <f>ROW(Source!A681)</f>
        <v>681</v>
      </c>
      <c r="B1552">
        <v>16688586</v>
      </c>
      <c r="C1552">
        <v>16691372</v>
      </c>
      <c r="D1552">
        <v>15227603</v>
      </c>
      <c r="E1552">
        <v>1</v>
      </c>
      <c r="F1552">
        <v>1</v>
      </c>
      <c r="G1552">
        <v>1</v>
      </c>
      <c r="H1552">
        <v>3</v>
      </c>
      <c r="I1552" t="s">
        <v>1515</v>
      </c>
      <c r="J1552" t="s">
        <v>1516</v>
      </c>
      <c r="K1552" t="s">
        <v>1517</v>
      </c>
      <c r="L1552">
        <v>1301</v>
      </c>
      <c r="N1552">
        <v>1003</v>
      </c>
      <c r="O1552" t="s">
        <v>143</v>
      </c>
      <c r="P1552" t="s">
        <v>143</v>
      </c>
      <c r="Q1552">
        <v>1</v>
      </c>
      <c r="W1552">
        <v>0</v>
      </c>
      <c r="X1552">
        <v>1526288398</v>
      </c>
      <c r="Y1552">
        <v>0.4</v>
      </c>
      <c r="AA1552">
        <v>288.77</v>
      </c>
      <c r="AB1552">
        <v>0</v>
      </c>
      <c r="AC1552">
        <v>0</v>
      </c>
      <c r="AD1552">
        <v>0</v>
      </c>
      <c r="AE1552">
        <v>40.5</v>
      </c>
      <c r="AF1552">
        <v>0</v>
      </c>
      <c r="AG1552">
        <v>0</v>
      </c>
      <c r="AH1552">
        <v>0</v>
      </c>
      <c r="AI1552">
        <v>7.13</v>
      </c>
      <c r="AJ1552">
        <v>1</v>
      </c>
      <c r="AK1552">
        <v>1</v>
      </c>
      <c r="AL1552">
        <v>1</v>
      </c>
      <c r="AN1552">
        <v>0</v>
      </c>
      <c r="AO1552">
        <v>1</v>
      </c>
      <c r="AP1552">
        <v>0</v>
      </c>
      <c r="AQ1552">
        <v>0</v>
      </c>
      <c r="AR1552">
        <v>0</v>
      </c>
      <c r="AS1552" t="s">
        <v>6</v>
      </c>
      <c r="AT1552">
        <v>0.4</v>
      </c>
      <c r="AU1552" t="s">
        <v>6</v>
      </c>
      <c r="AV1552">
        <v>0</v>
      </c>
      <c r="AW1552">
        <v>2</v>
      </c>
      <c r="AX1552">
        <v>16691393</v>
      </c>
      <c r="AY1552">
        <v>1</v>
      </c>
      <c r="AZ1552">
        <v>0</v>
      </c>
      <c r="BA1552">
        <v>1536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CX1552">
        <f>Y1552*Source!I681</f>
        <v>0.4</v>
      </c>
      <c r="CY1552">
        <f>AA1552</f>
        <v>288.77</v>
      </c>
      <c r="CZ1552">
        <f>AE1552</f>
        <v>40.5</v>
      </c>
      <c r="DA1552">
        <f>AI1552</f>
        <v>7.13</v>
      </c>
      <c r="DB1552">
        <v>0</v>
      </c>
    </row>
    <row r="1553" spans="1:106" x14ac:dyDescent="0.2">
      <c r="A1553">
        <f>ROW(Source!A720)</f>
        <v>720</v>
      </c>
      <c r="B1553">
        <v>16688585</v>
      </c>
      <c r="C1553">
        <v>16689308</v>
      </c>
      <c r="D1553">
        <v>15433629</v>
      </c>
      <c r="E1553">
        <v>1</v>
      </c>
      <c r="F1553">
        <v>1</v>
      </c>
      <c r="G1553">
        <v>1</v>
      </c>
      <c r="H1553">
        <v>1</v>
      </c>
      <c r="I1553" t="s">
        <v>1518</v>
      </c>
      <c r="J1553" t="s">
        <v>6</v>
      </c>
      <c r="K1553" t="s">
        <v>1519</v>
      </c>
      <c r="L1553">
        <v>1191</v>
      </c>
      <c r="N1553">
        <v>1013</v>
      </c>
      <c r="O1553" t="s">
        <v>1090</v>
      </c>
      <c r="P1553" t="s">
        <v>1090</v>
      </c>
      <c r="Q1553">
        <v>1</v>
      </c>
      <c r="W1553">
        <v>0</v>
      </c>
      <c r="X1553">
        <v>-576067263</v>
      </c>
      <c r="Y1553">
        <v>1.03</v>
      </c>
      <c r="AA1553">
        <v>0</v>
      </c>
      <c r="AB1553">
        <v>0</v>
      </c>
      <c r="AC1553">
        <v>0</v>
      </c>
      <c r="AD1553">
        <v>7.19</v>
      </c>
      <c r="AE1553">
        <v>0</v>
      </c>
      <c r="AF1553">
        <v>0</v>
      </c>
      <c r="AG1553">
        <v>0</v>
      </c>
      <c r="AH1553">
        <v>7.19</v>
      </c>
      <c r="AI1553">
        <v>1</v>
      </c>
      <c r="AJ1553">
        <v>1</v>
      </c>
      <c r="AK1553">
        <v>1</v>
      </c>
      <c r="AL1553">
        <v>1</v>
      </c>
      <c r="AN1553">
        <v>0</v>
      </c>
      <c r="AO1553">
        <v>1</v>
      </c>
      <c r="AP1553">
        <v>0</v>
      </c>
      <c r="AQ1553">
        <v>0</v>
      </c>
      <c r="AR1553">
        <v>0</v>
      </c>
      <c r="AS1553" t="s">
        <v>6</v>
      </c>
      <c r="AT1553">
        <v>1.03</v>
      </c>
      <c r="AU1553" t="s">
        <v>6</v>
      </c>
      <c r="AV1553">
        <v>1</v>
      </c>
      <c r="AW1553">
        <v>2</v>
      </c>
      <c r="AX1553">
        <v>16689311</v>
      </c>
      <c r="AY1553">
        <v>1</v>
      </c>
      <c r="AZ1553">
        <v>0</v>
      </c>
      <c r="BA1553">
        <v>1537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CX1553">
        <f>Y1553*Source!I720</f>
        <v>12.7102</v>
      </c>
      <c r="CY1553">
        <f>AD1553</f>
        <v>7.19</v>
      </c>
      <c r="CZ1553">
        <f>AH1553</f>
        <v>7.19</v>
      </c>
      <c r="DA1553">
        <f>AL1553</f>
        <v>1</v>
      </c>
      <c r="DB1553">
        <v>0</v>
      </c>
    </row>
    <row r="1554" spans="1:106" x14ac:dyDescent="0.2">
      <c r="A1554">
        <f>ROW(Source!A720)</f>
        <v>720</v>
      </c>
      <c r="B1554">
        <v>16688585</v>
      </c>
      <c r="C1554">
        <v>16689308</v>
      </c>
      <c r="D1554">
        <v>15170984</v>
      </c>
      <c r="E1554">
        <v>1</v>
      </c>
      <c r="F1554">
        <v>1</v>
      </c>
      <c r="G1554">
        <v>1</v>
      </c>
      <c r="H1554">
        <v>3</v>
      </c>
      <c r="I1554" t="s">
        <v>1520</v>
      </c>
      <c r="J1554" t="s">
        <v>1521</v>
      </c>
      <c r="K1554" t="s">
        <v>1522</v>
      </c>
      <c r="L1554">
        <v>1355</v>
      </c>
      <c r="N1554">
        <v>1010</v>
      </c>
      <c r="O1554" t="s">
        <v>250</v>
      </c>
      <c r="P1554" t="s">
        <v>250</v>
      </c>
      <c r="Q1554">
        <v>100</v>
      </c>
      <c r="W1554">
        <v>0</v>
      </c>
      <c r="X1554">
        <v>1092967459</v>
      </c>
      <c r="Y1554">
        <v>0.2</v>
      </c>
      <c r="AA1554">
        <v>82</v>
      </c>
      <c r="AB1554">
        <v>0</v>
      </c>
      <c r="AC1554">
        <v>0</v>
      </c>
      <c r="AD1554">
        <v>0</v>
      </c>
      <c r="AE1554">
        <v>82</v>
      </c>
      <c r="AF1554">
        <v>0</v>
      </c>
      <c r="AG1554">
        <v>0</v>
      </c>
      <c r="AH1554">
        <v>0</v>
      </c>
      <c r="AI1554">
        <v>1</v>
      </c>
      <c r="AJ1554">
        <v>1</v>
      </c>
      <c r="AK1554">
        <v>1</v>
      </c>
      <c r="AL1554">
        <v>1</v>
      </c>
      <c r="AN1554">
        <v>0</v>
      </c>
      <c r="AO1554">
        <v>1</v>
      </c>
      <c r="AP1554">
        <v>0</v>
      </c>
      <c r="AQ1554">
        <v>0</v>
      </c>
      <c r="AR1554">
        <v>0</v>
      </c>
      <c r="AS1554" t="s">
        <v>6</v>
      </c>
      <c r="AT1554">
        <v>0.2</v>
      </c>
      <c r="AU1554" t="s">
        <v>6</v>
      </c>
      <c r="AV1554">
        <v>0</v>
      </c>
      <c r="AW1554">
        <v>2</v>
      </c>
      <c r="AX1554">
        <v>16689312</v>
      </c>
      <c r="AY1554">
        <v>1</v>
      </c>
      <c r="AZ1554">
        <v>0</v>
      </c>
      <c r="BA1554">
        <v>1538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CX1554">
        <f>Y1554*Source!I720</f>
        <v>2.468</v>
      </c>
      <c r="CY1554">
        <f>AA1554</f>
        <v>82</v>
      </c>
      <c r="CZ1554">
        <f>AE1554</f>
        <v>82</v>
      </c>
      <c r="DA1554">
        <f>AI1554</f>
        <v>1</v>
      </c>
      <c r="DB1554">
        <v>0</v>
      </c>
    </row>
    <row r="1555" spans="1:106" x14ac:dyDescent="0.2">
      <c r="A1555">
        <f>ROW(Source!A721)</f>
        <v>721</v>
      </c>
      <c r="B1555">
        <v>16688586</v>
      </c>
      <c r="C1555">
        <v>16689308</v>
      </c>
      <c r="D1555">
        <v>15433629</v>
      </c>
      <c r="E1555">
        <v>1</v>
      </c>
      <c r="F1555">
        <v>1</v>
      </c>
      <c r="G1555">
        <v>1</v>
      </c>
      <c r="H1555">
        <v>1</v>
      </c>
      <c r="I1555" t="s">
        <v>1518</v>
      </c>
      <c r="J1555" t="s">
        <v>6</v>
      </c>
      <c r="K1555" t="s">
        <v>1519</v>
      </c>
      <c r="L1555">
        <v>1191</v>
      </c>
      <c r="N1555">
        <v>1013</v>
      </c>
      <c r="O1555" t="s">
        <v>1090</v>
      </c>
      <c r="P1555" t="s">
        <v>1090</v>
      </c>
      <c r="Q1555">
        <v>1</v>
      </c>
      <c r="W1555">
        <v>0</v>
      </c>
      <c r="X1555">
        <v>-576067263</v>
      </c>
      <c r="Y1555">
        <v>1.03</v>
      </c>
      <c r="AA1555">
        <v>0</v>
      </c>
      <c r="AB1555">
        <v>0</v>
      </c>
      <c r="AC1555">
        <v>0</v>
      </c>
      <c r="AD1555">
        <v>51.26</v>
      </c>
      <c r="AE1555">
        <v>0</v>
      </c>
      <c r="AF1555">
        <v>0</v>
      </c>
      <c r="AG1555">
        <v>0</v>
      </c>
      <c r="AH1555">
        <v>7.19</v>
      </c>
      <c r="AI1555">
        <v>1</v>
      </c>
      <c r="AJ1555">
        <v>1</v>
      </c>
      <c r="AK1555">
        <v>1</v>
      </c>
      <c r="AL1555">
        <v>7.13</v>
      </c>
      <c r="AN1555">
        <v>0</v>
      </c>
      <c r="AO1555">
        <v>1</v>
      </c>
      <c r="AP1555">
        <v>0</v>
      </c>
      <c r="AQ1555">
        <v>0</v>
      </c>
      <c r="AR1555">
        <v>0</v>
      </c>
      <c r="AS1555" t="s">
        <v>6</v>
      </c>
      <c r="AT1555">
        <v>1.03</v>
      </c>
      <c r="AU1555" t="s">
        <v>6</v>
      </c>
      <c r="AV1555">
        <v>1</v>
      </c>
      <c r="AW1555">
        <v>2</v>
      </c>
      <c r="AX1555">
        <v>16689311</v>
      </c>
      <c r="AY1555">
        <v>1</v>
      </c>
      <c r="AZ1555">
        <v>0</v>
      </c>
      <c r="BA1555">
        <v>1539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CX1555">
        <f>Y1555*Source!I721</f>
        <v>12.7102</v>
      </c>
      <c r="CY1555">
        <f>AD1555</f>
        <v>51.26</v>
      </c>
      <c r="CZ1555">
        <f>AH1555</f>
        <v>7.19</v>
      </c>
      <c r="DA1555">
        <f>AL1555</f>
        <v>7.13</v>
      </c>
      <c r="DB1555">
        <v>0</v>
      </c>
    </row>
    <row r="1556" spans="1:106" x14ac:dyDescent="0.2">
      <c r="A1556">
        <f>ROW(Source!A721)</f>
        <v>721</v>
      </c>
      <c r="B1556">
        <v>16688586</v>
      </c>
      <c r="C1556">
        <v>16689308</v>
      </c>
      <c r="D1556">
        <v>15170984</v>
      </c>
      <c r="E1556">
        <v>1</v>
      </c>
      <c r="F1556">
        <v>1</v>
      </c>
      <c r="G1556">
        <v>1</v>
      </c>
      <c r="H1556">
        <v>3</v>
      </c>
      <c r="I1556" t="s">
        <v>1520</v>
      </c>
      <c r="J1556" t="s">
        <v>1521</v>
      </c>
      <c r="K1556" t="s">
        <v>1522</v>
      </c>
      <c r="L1556">
        <v>1355</v>
      </c>
      <c r="N1556">
        <v>1010</v>
      </c>
      <c r="O1556" t="s">
        <v>250</v>
      </c>
      <c r="P1556" t="s">
        <v>250</v>
      </c>
      <c r="Q1556">
        <v>100</v>
      </c>
      <c r="W1556">
        <v>0</v>
      </c>
      <c r="X1556">
        <v>1092967459</v>
      </c>
      <c r="Y1556">
        <v>0.2</v>
      </c>
      <c r="AA1556">
        <v>584.66</v>
      </c>
      <c r="AB1556">
        <v>0</v>
      </c>
      <c r="AC1556">
        <v>0</v>
      </c>
      <c r="AD1556">
        <v>0</v>
      </c>
      <c r="AE1556">
        <v>82</v>
      </c>
      <c r="AF1556">
        <v>0</v>
      </c>
      <c r="AG1556">
        <v>0</v>
      </c>
      <c r="AH1556">
        <v>0</v>
      </c>
      <c r="AI1556">
        <v>7.13</v>
      </c>
      <c r="AJ1556">
        <v>1</v>
      </c>
      <c r="AK1556">
        <v>1</v>
      </c>
      <c r="AL1556">
        <v>1</v>
      </c>
      <c r="AN1556">
        <v>0</v>
      </c>
      <c r="AO1556">
        <v>1</v>
      </c>
      <c r="AP1556">
        <v>0</v>
      </c>
      <c r="AQ1556">
        <v>0</v>
      </c>
      <c r="AR1556">
        <v>0</v>
      </c>
      <c r="AS1556" t="s">
        <v>6</v>
      </c>
      <c r="AT1556">
        <v>0.2</v>
      </c>
      <c r="AU1556" t="s">
        <v>6</v>
      </c>
      <c r="AV1556">
        <v>0</v>
      </c>
      <c r="AW1556">
        <v>2</v>
      </c>
      <c r="AX1556">
        <v>16689312</v>
      </c>
      <c r="AY1556">
        <v>1</v>
      </c>
      <c r="AZ1556">
        <v>0</v>
      </c>
      <c r="BA1556">
        <v>1540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CX1556">
        <f>Y1556*Source!I721</f>
        <v>2.468</v>
      </c>
      <c r="CY1556">
        <f>AA1556</f>
        <v>584.66</v>
      </c>
      <c r="CZ1556">
        <f>AE1556</f>
        <v>82</v>
      </c>
      <c r="DA1556">
        <f>AI1556</f>
        <v>7.13</v>
      </c>
      <c r="DB155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4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16689614</v>
      </c>
      <c r="C1">
        <v>16689613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1088</v>
      </c>
      <c r="J1" t="s">
        <v>6</v>
      </c>
      <c r="K1" t="s">
        <v>1089</v>
      </c>
      <c r="L1">
        <v>1191</v>
      </c>
      <c r="N1">
        <v>1013</v>
      </c>
      <c r="O1" t="s">
        <v>1090</v>
      </c>
      <c r="P1" t="s">
        <v>1090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103.91</v>
      </c>
      <c r="AH1">
        <v>2</v>
      </c>
      <c r="AI1">
        <v>16689614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16689615</v>
      </c>
      <c r="C2">
        <v>16689613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1091</v>
      </c>
      <c r="J2" t="s">
        <v>6</v>
      </c>
      <c r="K2" t="s">
        <v>1092</v>
      </c>
      <c r="L2">
        <v>1191</v>
      </c>
      <c r="N2">
        <v>1013</v>
      </c>
      <c r="O2" t="s">
        <v>1090</v>
      </c>
      <c r="P2" t="s">
        <v>1090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16689615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16689616</v>
      </c>
      <c r="C3">
        <v>16689613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1093</v>
      </c>
      <c r="J3" t="s">
        <v>1094</v>
      </c>
      <c r="K3" t="s">
        <v>1095</v>
      </c>
      <c r="L3">
        <v>1368</v>
      </c>
      <c r="N3">
        <v>1011</v>
      </c>
      <c r="O3" t="s">
        <v>1096</v>
      </c>
      <c r="P3" t="s">
        <v>1096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16689616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16689614</v>
      </c>
      <c r="C4">
        <v>16689613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1088</v>
      </c>
      <c r="J4" t="s">
        <v>6</v>
      </c>
      <c r="K4" t="s">
        <v>1089</v>
      </c>
      <c r="L4">
        <v>1191</v>
      </c>
      <c r="N4">
        <v>1013</v>
      </c>
      <c r="O4" t="s">
        <v>1090</v>
      </c>
      <c r="P4" t="s">
        <v>1090</v>
      </c>
      <c r="Q4">
        <v>1</v>
      </c>
      <c r="X4">
        <v>103.91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103.91</v>
      </c>
      <c r="AH4">
        <v>2</v>
      </c>
      <c r="AI4">
        <v>16689614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16689615</v>
      </c>
      <c r="C5">
        <v>16689613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1091</v>
      </c>
      <c r="J5" t="s">
        <v>6</v>
      </c>
      <c r="K5" t="s">
        <v>1092</v>
      </c>
      <c r="L5">
        <v>1191</v>
      </c>
      <c r="N5">
        <v>1013</v>
      </c>
      <c r="O5" t="s">
        <v>1090</v>
      </c>
      <c r="P5" t="s">
        <v>1090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16689615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16689616</v>
      </c>
      <c r="C6">
        <v>16689613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1093</v>
      </c>
      <c r="J6" t="s">
        <v>1094</v>
      </c>
      <c r="K6" t="s">
        <v>1095</v>
      </c>
      <c r="L6">
        <v>1368</v>
      </c>
      <c r="N6">
        <v>1011</v>
      </c>
      <c r="O6" t="s">
        <v>1096</v>
      </c>
      <c r="P6" t="s">
        <v>1096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16689616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16689627</v>
      </c>
      <c r="C7">
        <v>16689617</v>
      </c>
      <c r="D7">
        <v>15432010</v>
      </c>
      <c r="E7">
        <v>1</v>
      </c>
      <c r="F7">
        <v>1</v>
      </c>
      <c r="G7">
        <v>1</v>
      </c>
      <c r="H7">
        <v>1</v>
      </c>
      <c r="I7" t="s">
        <v>1097</v>
      </c>
      <c r="J7" t="s">
        <v>6</v>
      </c>
      <c r="K7" t="s">
        <v>1098</v>
      </c>
      <c r="L7">
        <v>1191</v>
      </c>
      <c r="N7">
        <v>1013</v>
      </c>
      <c r="O7" t="s">
        <v>1090</v>
      </c>
      <c r="P7" t="s">
        <v>1090</v>
      </c>
      <c r="Q7">
        <v>1</v>
      </c>
      <c r="X7">
        <v>75.150000000000006</v>
      </c>
      <c r="Y7">
        <v>0</v>
      </c>
      <c r="Z7">
        <v>0</v>
      </c>
      <c r="AA7">
        <v>0</v>
      </c>
      <c r="AB7">
        <v>8.02</v>
      </c>
      <c r="AC7">
        <v>0</v>
      </c>
      <c r="AD7">
        <v>1</v>
      </c>
      <c r="AE7">
        <v>1</v>
      </c>
      <c r="AF7" t="s">
        <v>31</v>
      </c>
      <c r="AG7">
        <v>60.120000000000005</v>
      </c>
      <c r="AH7">
        <v>2</v>
      </c>
      <c r="AI7">
        <v>16689627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16689628</v>
      </c>
      <c r="C8">
        <v>16689617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1091</v>
      </c>
      <c r="J8" t="s">
        <v>6</v>
      </c>
      <c r="K8" t="s">
        <v>1092</v>
      </c>
      <c r="L8">
        <v>1191</v>
      </c>
      <c r="N8">
        <v>1013</v>
      </c>
      <c r="O8" t="s">
        <v>1090</v>
      </c>
      <c r="P8" t="s">
        <v>1090</v>
      </c>
      <c r="Q8">
        <v>1</v>
      </c>
      <c r="X8">
        <v>4.2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31</v>
      </c>
      <c r="AG8">
        <v>3.3600000000000003</v>
      </c>
      <c r="AH8">
        <v>2</v>
      </c>
      <c r="AI8">
        <v>16689628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16689629</v>
      </c>
      <c r="C9">
        <v>16689617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1093</v>
      </c>
      <c r="J9" t="s">
        <v>1094</v>
      </c>
      <c r="K9" t="s">
        <v>1095</v>
      </c>
      <c r="L9">
        <v>1368</v>
      </c>
      <c r="N9">
        <v>1011</v>
      </c>
      <c r="O9" t="s">
        <v>1096</v>
      </c>
      <c r="P9" t="s">
        <v>1096</v>
      </c>
      <c r="Q9">
        <v>1</v>
      </c>
      <c r="X9">
        <v>1.73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31</v>
      </c>
      <c r="AG9">
        <v>1.3840000000000001</v>
      </c>
      <c r="AH9">
        <v>2</v>
      </c>
      <c r="AI9">
        <v>16689629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16689630</v>
      </c>
      <c r="C10">
        <v>16689617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1099</v>
      </c>
      <c r="J10" t="s">
        <v>1100</v>
      </c>
      <c r="K10" t="s">
        <v>1101</v>
      </c>
      <c r="L10">
        <v>1368</v>
      </c>
      <c r="N10">
        <v>1011</v>
      </c>
      <c r="O10" t="s">
        <v>1096</v>
      </c>
      <c r="P10" t="s">
        <v>1096</v>
      </c>
      <c r="Q10">
        <v>1</v>
      </c>
      <c r="X10">
        <v>2.4700000000000002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31</v>
      </c>
      <c r="AG10">
        <v>1.9760000000000002</v>
      </c>
      <c r="AH10">
        <v>2</v>
      </c>
      <c r="AI10">
        <v>16689630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ROW(Source!A30)</f>
        <v>30</v>
      </c>
      <c r="B11">
        <v>16689631</v>
      </c>
      <c r="C11">
        <v>16689617</v>
      </c>
      <c r="D11">
        <v>15170039</v>
      </c>
      <c r="E11">
        <v>1</v>
      </c>
      <c r="F11">
        <v>1</v>
      </c>
      <c r="G11">
        <v>1</v>
      </c>
      <c r="H11">
        <v>3</v>
      </c>
      <c r="I11" t="s">
        <v>1102</v>
      </c>
      <c r="J11" t="s">
        <v>1103</v>
      </c>
      <c r="K11" t="s">
        <v>1104</v>
      </c>
      <c r="L11">
        <v>1348</v>
      </c>
      <c r="N11">
        <v>1009</v>
      </c>
      <c r="O11" t="s">
        <v>86</v>
      </c>
      <c r="P11" t="s">
        <v>86</v>
      </c>
      <c r="Q11">
        <v>1000</v>
      </c>
      <c r="X11">
        <v>1.2E-2</v>
      </c>
      <c r="Y11">
        <v>11978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30</v>
      </c>
      <c r="AG11">
        <v>0</v>
      </c>
      <c r="AH11">
        <v>2</v>
      </c>
      <c r="AI11">
        <v>16689631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ROW(Source!A30)</f>
        <v>30</v>
      </c>
      <c r="B12">
        <v>16689632</v>
      </c>
      <c r="C12">
        <v>16689617</v>
      </c>
      <c r="D12">
        <v>15189796</v>
      </c>
      <c r="E12">
        <v>1</v>
      </c>
      <c r="F12">
        <v>1</v>
      </c>
      <c r="G12">
        <v>1</v>
      </c>
      <c r="H12">
        <v>3</v>
      </c>
      <c r="I12" t="s">
        <v>1105</v>
      </c>
      <c r="J12" t="s">
        <v>1106</v>
      </c>
      <c r="K12" t="s">
        <v>1107</v>
      </c>
      <c r="L12">
        <v>1348</v>
      </c>
      <c r="N12">
        <v>1009</v>
      </c>
      <c r="O12" t="s">
        <v>86</v>
      </c>
      <c r="P12" t="s">
        <v>86</v>
      </c>
      <c r="Q12">
        <v>1000</v>
      </c>
      <c r="X12">
        <v>3.5000000000000003E-2</v>
      </c>
      <c r="Y12">
        <v>5989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30</v>
      </c>
      <c r="AG12">
        <v>0</v>
      </c>
      <c r="AH12">
        <v>2</v>
      </c>
      <c r="AI12">
        <v>16689632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16689633</v>
      </c>
      <c r="C13">
        <v>16689617</v>
      </c>
      <c r="D13">
        <v>15162522</v>
      </c>
      <c r="E13">
        <v>17</v>
      </c>
      <c r="F13">
        <v>1</v>
      </c>
      <c r="G13">
        <v>1</v>
      </c>
      <c r="H13">
        <v>3</v>
      </c>
      <c r="I13" t="s">
        <v>1523</v>
      </c>
      <c r="J13" t="s">
        <v>6</v>
      </c>
      <c r="K13" t="s">
        <v>1524</v>
      </c>
      <c r="L13">
        <v>1354</v>
      </c>
      <c r="N13">
        <v>1010</v>
      </c>
      <c r="O13" t="s">
        <v>268</v>
      </c>
      <c r="P13" t="s">
        <v>268</v>
      </c>
      <c r="Q13">
        <v>1</v>
      </c>
      <c r="X13">
        <v>100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 t="s">
        <v>30</v>
      </c>
      <c r="AG13">
        <v>0</v>
      </c>
      <c r="AH13">
        <v>3</v>
      </c>
      <c r="AI13">
        <v>-1</v>
      </c>
      <c r="AJ13" t="s">
        <v>6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16689634</v>
      </c>
      <c r="C14">
        <v>16689617</v>
      </c>
      <c r="D14">
        <v>15196771</v>
      </c>
      <c r="E14">
        <v>1</v>
      </c>
      <c r="F14">
        <v>1</v>
      </c>
      <c r="G14">
        <v>1</v>
      </c>
      <c r="H14">
        <v>3</v>
      </c>
      <c r="I14" t="s">
        <v>1108</v>
      </c>
      <c r="J14" t="s">
        <v>1109</v>
      </c>
      <c r="K14" t="s">
        <v>1110</v>
      </c>
      <c r="L14">
        <v>1301</v>
      </c>
      <c r="N14">
        <v>1003</v>
      </c>
      <c r="O14" t="s">
        <v>143</v>
      </c>
      <c r="P14" t="s">
        <v>143</v>
      </c>
      <c r="Q14">
        <v>1</v>
      </c>
      <c r="X14">
        <v>400</v>
      </c>
      <c r="Y14">
        <v>3.2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30</v>
      </c>
      <c r="AG14">
        <v>0</v>
      </c>
      <c r="AH14">
        <v>2</v>
      </c>
      <c r="AI14">
        <v>16689634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16689627</v>
      </c>
      <c r="C15">
        <v>16689617</v>
      </c>
      <c r="D15">
        <v>15432010</v>
      </c>
      <c r="E15">
        <v>1</v>
      </c>
      <c r="F15">
        <v>1</v>
      </c>
      <c r="G15">
        <v>1</v>
      </c>
      <c r="H15">
        <v>1</v>
      </c>
      <c r="I15" t="s">
        <v>1097</v>
      </c>
      <c r="J15" t="s">
        <v>6</v>
      </c>
      <c r="K15" t="s">
        <v>1098</v>
      </c>
      <c r="L15">
        <v>1191</v>
      </c>
      <c r="N15">
        <v>1013</v>
      </c>
      <c r="O15" t="s">
        <v>1090</v>
      </c>
      <c r="P15" t="s">
        <v>1090</v>
      </c>
      <c r="Q15">
        <v>1</v>
      </c>
      <c r="X15">
        <v>75.150000000000006</v>
      </c>
      <c r="Y15">
        <v>0</v>
      </c>
      <c r="Z15">
        <v>0</v>
      </c>
      <c r="AA15">
        <v>0</v>
      </c>
      <c r="AB15">
        <v>8.02</v>
      </c>
      <c r="AC15">
        <v>0</v>
      </c>
      <c r="AD15">
        <v>1</v>
      </c>
      <c r="AE15">
        <v>1</v>
      </c>
      <c r="AF15" t="s">
        <v>31</v>
      </c>
      <c r="AG15">
        <v>60.120000000000005</v>
      </c>
      <c r="AH15">
        <v>2</v>
      </c>
      <c r="AI15">
        <v>16689627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16689628</v>
      </c>
      <c r="C16">
        <v>16689617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1091</v>
      </c>
      <c r="J16" t="s">
        <v>6</v>
      </c>
      <c r="K16" t="s">
        <v>1092</v>
      </c>
      <c r="L16">
        <v>1191</v>
      </c>
      <c r="N16">
        <v>1013</v>
      </c>
      <c r="O16" t="s">
        <v>1090</v>
      </c>
      <c r="P16" t="s">
        <v>1090</v>
      </c>
      <c r="Q16">
        <v>1</v>
      </c>
      <c r="X16">
        <v>4.2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31</v>
      </c>
      <c r="AG16">
        <v>3.3600000000000003</v>
      </c>
      <c r="AH16">
        <v>2</v>
      </c>
      <c r="AI16">
        <v>16689628</v>
      </c>
      <c r="AJ16">
        <v>15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16689629</v>
      </c>
      <c r="C17">
        <v>16689617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1093</v>
      </c>
      <c r="J17" t="s">
        <v>1094</v>
      </c>
      <c r="K17" t="s">
        <v>1095</v>
      </c>
      <c r="L17">
        <v>1368</v>
      </c>
      <c r="N17">
        <v>1011</v>
      </c>
      <c r="O17" t="s">
        <v>1096</v>
      </c>
      <c r="P17" t="s">
        <v>1096</v>
      </c>
      <c r="Q17">
        <v>1</v>
      </c>
      <c r="X17">
        <v>1.73</v>
      </c>
      <c r="Y17">
        <v>0</v>
      </c>
      <c r="Z17">
        <v>31.26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31</v>
      </c>
      <c r="AG17">
        <v>1.3840000000000001</v>
      </c>
      <c r="AH17">
        <v>2</v>
      </c>
      <c r="AI17">
        <v>16689629</v>
      </c>
      <c r="AJ17">
        <v>16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16689630</v>
      </c>
      <c r="C18">
        <v>16689617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1099</v>
      </c>
      <c r="J18" t="s">
        <v>1100</v>
      </c>
      <c r="K18" t="s">
        <v>1101</v>
      </c>
      <c r="L18">
        <v>1368</v>
      </c>
      <c r="N18">
        <v>1011</v>
      </c>
      <c r="O18" t="s">
        <v>1096</v>
      </c>
      <c r="P18" t="s">
        <v>1096</v>
      </c>
      <c r="Q18">
        <v>1</v>
      </c>
      <c r="X18">
        <v>2.4700000000000002</v>
      </c>
      <c r="Y18">
        <v>0</v>
      </c>
      <c r="Z18">
        <v>65.709999999999994</v>
      </c>
      <c r="AA18">
        <v>11.6</v>
      </c>
      <c r="AB18">
        <v>0</v>
      </c>
      <c r="AC18">
        <v>0</v>
      </c>
      <c r="AD18">
        <v>1</v>
      </c>
      <c r="AE18">
        <v>0</v>
      </c>
      <c r="AF18" t="s">
        <v>31</v>
      </c>
      <c r="AG18">
        <v>1.9760000000000002</v>
      </c>
      <c r="AH18">
        <v>2</v>
      </c>
      <c r="AI18">
        <v>16689630</v>
      </c>
      <c r="AJ18">
        <v>17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ROW(Source!A31)</f>
        <v>31</v>
      </c>
      <c r="B19">
        <v>16689631</v>
      </c>
      <c r="C19">
        <v>16689617</v>
      </c>
      <c r="D19">
        <v>15170039</v>
      </c>
      <c r="E19">
        <v>1</v>
      </c>
      <c r="F19">
        <v>1</v>
      </c>
      <c r="G19">
        <v>1</v>
      </c>
      <c r="H19">
        <v>3</v>
      </c>
      <c r="I19" t="s">
        <v>1102</v>
      </c>
      <c r="J19" t="s">
        <v>1103</v>
      </c>
      <c r="K19" t="s">
        <v>1104</v>
      </c>
      <c r="L19">
        <v>1348</v>
      </c>
      <c r="N19">
        <v>1009</v>
      </c>
      <c r="O19" t="s">
        <v>86</v>
      </c>
      <c r="P19" t="s">
        <v>86</v>
      </c>
      <c r="Q19">
        <v>1000</v>
      </c>
      <c r="X19">
        <v>1.2E-2</v>
      </c>
      <c r="Y19">
        <v>11978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30</v>
      </c>
      <c r="AG19">
        <v>0</v>
      </c>
      <c r="AH19">
        <v>2</v>
      </c>
      <c r="AI19">
        <v>16689631</v>
      </c>
      <c r="AJ19">
        <v>18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ROW(Source!A31)</f>
        <v>31</v>
      </c>
      <c r="B20">
        <v>16689632</v>
      </c>
      <c r="C20">
        <v>16689617</v>
      </c>
      <c r="D20">
        <v>15189796</v>
      </c>
      <c r="E20">
        <v>1</v>
      </c>
      <c r="F20">
        <v>1</v>
      </c>
      <c r="G20">
        <v>1</v>
      </c>
      <c r="H20">
        <v>3</v>
      </c>
      <c r="I20" t="s">
        <v>1105</v>
      </c>
      <c r="J20" t="s">
        <v>1106</v>
      </c>
      <c r="K20" t="s">
        <v>1107</v>
      </c>
      <c r="L20">
        <v>1348</v>
      </c>
      <c r="N20">
        <v>1009</v>
      </c>
      <c r="O20" t="s">
        <v>86</v>
      </c>
      <c r="P20" t="s">
        <v>86</v>
      </c>
      <c r="Q20">
        <v>1000</v>
      </c>
      <c r="X20">
        <v>3.5000000000000003E-2</v>
      </c>
      <c r="Y20">
        <v>5989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30</v>
      </c>
      <c r="AG20">
        <v>0</v>
      </c>
      <c r="AH20">
        <v>2</v>
      </c>
      <c r="AI20">
        <v>16689632</v>
      </c>
      <c r="AJ20">
        <v>19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ROW(Source!A31)</f>
        <v>31</v>
      </c>
      <c r="B21">
        <v>16689633</v>
      </c>
      <c r="C21">
        <v>16689617</v>
      </c>
      <c r="D21">
        <v>15162522</v>
      </c>
      <c r="E21">
        <v>17</v>
      </c>
      <c r="F21">
        <v>1</v>
      </c>
      <c r="G21">
        <v>1</v>
      </c>
      <c r="H21">
        <v>3</v>
      </c>
      <c r="I21" t="s">
        <v>1523</v>
      </c>
      <c r="J21" t="s">
        <v>6</v>
      </c>
      <c r="K21" t="s">
        <v>1524</v>
      </c>
      <c r="L21">
        <v>1354</v>
      </c>
      <c r="N21">
        <v>1010</v>
      </c>
      <c r="O21" t="s">
        <v>268</v>
      </c>
      <c r="P21" t="s">
        <v>268</v>
      </c>
      <c r="Q21">
        <v>1</v>
      </c>
      <c r="X21">
        <v>100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30</v>
      </c>
      <c r="AG21">
        <v>0</v>
      </c>
      <c r="AH21">
        <v>3</v>
      </c>
      <c r="AI21">
        <v>-1</v>
      </c>
      <c r="AJ21" t="s">
        <v>6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ROW(Source!A31)</f>
        <v>31</v>
      </c>
      <c r="B22">
        <v>16689634</v>
      </c>
      <c r="C22">
        <v>16689617</v>
      </c>
      <c r="D22">
        <v>15196771</v>
      </c>
      <c r="E22">
        <v>1</v>
      </c>
      <c r="F22">
        <v>1</v>
      </c>
      <c r="G22">
        <v>1</v>
      </c>
      <c r="H22">
        <v>3</v>
      </c>
      <c r="I22" t="s">
        <v>1108</v>
      </c>
      <c r="J22" t="s">
        <v>1109</v>
      </c>
      <c r="K22" t="s">
        <v>1110</v>
      </c>
      <c r="L22">
        <v>1301</v>
      </c>
      <c r="N22">
        <v>1003</v>
      </c>
      <c r="O22" t="s">
        <v>143</v>
      </c>
      <c r="P22" t="s">
        <v>143</v>
      </c>
      <c r="Q22">
        <v>1</v>
      </c>
      <c r="X22">
        <v>400</v>
      </c>
      <c r="Y22">
        <v>3.2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30</v>
      </c>
      <c r="AG22">
        <v>0</v>
      </c>
      <c r="AH22">
        <v>2</v>
      </c>
      <c r="AI22">
        <v>16689634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ROW(Source!A32)</f>
        <v>32</v>
      </c>
      <c r="B23">
        <v>16688827</v>
      </c>
      <c r="C23">
        <v>16688823</v>
      </c>
      <c r="D23">
        <v>15430767</v>
      </c>
      <c r="E23">
        <v>1</v>
      </c>
      <c r="F23">
        <v>1</v>
      </c>
      <c r="G23">
        <v>1</v>
      </c>
      <c r="H23">
        <v>1</v>
      </c>
      <c r="I23" t="s">
        <v>1111</v>
      </c>
      <c r="J23" t="s">
        <v>6</v>
      </c>
      <c r="K23" t="s">
        <v>1112</v>
      </c>
      <c r="L23">
        <v>1191</v>
      </c>
      <c r="N23">
        <v>1013</v>
      </c>
      <c r="O23" t="s">
        <v>1090</v>
      </c>
      <c r="P23" t="s">
        <v>1090</v>
      </c>
      <c r="Q23">
        <v>1</v>
      </c>
      <c r="X23">
        <v>69.87</v>
      </c>
      <c r="Y23">
        <v>0</v>
      </c>
      <c r="Z23">
        <v>0</v>
      </c>
      <c r="AA23">
        <v>0</v>
      </c>
      <c r="AB23">
        <v>8.5299999999999994</v>
      </c>
      <c r="AC23">
        <v>0</v>
      </c>
      <c r="AD23">
        <v>1</v>
      </c>
      <c r="AE23">
        <v>1</v>
      </c>
      <c r="AF23" t="s">
        <v>6</v>
      </c>
      <c r="AG23">
        <v>69.87</v>
      </c>
      <c r="AH23">
        <v>2</v>
      </c>
      <c r="AI23">
        <v>16688824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ROW(Source!A32)</f>
        <v>32</v>
      </c>
      <c r="B24">
        <v>16688828</v>
      </c>
      <c r="C24">
        <v>16688823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1091</v>
      </c>
      <c r="J24" t="s">
        <v>6</v>
      </c>
      <c r="K24" t="s">
        <v>1092</v>
      </c>
      <c r="L24">
        <v>1191</v>
      </c>
      <c r="N24">
        <v>1013</v>
      </c>
      <c r="O24" t="s">
        <v>1090</v>
      </c>
      <c r="P24" t="s">
        <v>1090</v>
      </c>
      <c r="Q24">
        <v>1</v>
      </c>
      <c r="X24">
        <v>1.44</v>
      </c>
      <c r="Y24">
        <v>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2</v>
      </c>
      <c r="AF24" t="s">
        <v>6</v>
      </c>
      <c r="AG24">
        <v>1.44</v>
      </c>
      <c r="AH24">
        <v>2</v>
      </c>
      <c r="AI24">
        <v>16688825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ROW(Source!A32)</f>
        <v>32</v>
      </c>
      <c r="B25">
        <v>16688829</v>
      </c>
      <c r="C25">
        <v>16688823</v>
      </c>
      <c r="D25">
        <v>15247974</v>
      </c>
      <c r="E25">
        <v>1</v>
      </c>
      <c r="F25">
        <v>1</v>
      </c>
      <c r="G25">
        <v>1</v>
      </c>
      <c r="H25">
        <v>2</v>
      </c>
      <c r="I25" t="s">
        <v>1093</v>
      </c>
      <c r="J25" t="s">
        <v>1094</v>
      </c>
      <c r="K25" t="s">
        <v>1095</v>
      </c>
      <c r="L25">
        <v>1368</v>
      </c>
      <c r="N25">
        <v>1011</v>
      </c>
      <c r="O25" t="s">
        <v>1096</v>
      </c>
      <c r="P25" t="s">
        <v>1096</v>
      </c>
      <c r="Q25">
        <v>1</v>
      </c>
      <c r="X25">
        <v>1.44</v>
      </c>
      <c r="Y25">
        <v>0</v>
      </c>
      <c r="Z25">
        <v>31.26</v>
      </c>
      <c r="AA25">
        <v>13.5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1.44</v>
      </c>
      <c r="AH25">
        <v>2</v>
      </c>
      <c r="AI25">
        <v>16688826</v>
      </c>
      <c r="AJ25">
        <v>23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ROW(Source!A32)</f>
        <v>32</v>
      </c>
      <c r="B26">
        <v>16688830</v>
      </c>
      <c r="C26">
        <v>16688823</v>
      </c>
      <c r="D26">
        <v>15164566</v>
      </c>
      <c r="E26">
        <v>17</v>
      </c>
      <c r="F26">
        <v>1</v>
      </c>
      <c r="G26">
        <v>1</v>
      </c>
      <c r="H26">
        <v>3</v>
      </c>
      <c r="I26" t="s">
        <v>1525</v>
      </c>
      <c r="J26" t="s">
        <v>6</v>
      </c>
      <c r="K26" t="s">
        <v>1526</v>
      </c>
      <c r="L26">
        <v>1348</v>
      </c>
      <c r="N26">
        <v>1009</v>
      </c>
      <c r="O26" t="s">
        <v>86</v>
      </c>
      <c r="P26" t="s">
        <v>86</v>
      </c>
      <c r="Q26">
        <v>1000</v>
      </c>
      <c r="X26">
        <v>5.2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5.2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16688827</v>
      </c>
      <c r="C27">
        <v>16688823</v>
      </c>
      <c r="D27">
        <v>15430767</v>
      </c>
      <c r="E27">
        <v>1</v>
      </c>
      <c r="F27">
        <v>1</v>
      </c>
      <c r="G27">
        <v>1</v>
      </c>
      <c r="H27">
        <v>1</v>
      </c>
      <c r="I27" t="s">
        <v>1111</v>
      </c>
      <c r="J27" t="s">
        <v>6</v>
      </c>
      <c r="K27" t="s">
        <v>1112</v>
      </c>
      <c r="L27">
        <v>1191</v>
      </c>
      <c r="N27">
        <v>1013</v>
      </c>
      <c r="O27" t="s">
        <v>1090</v>
      </c>
      <c r="P27" t="s">
        <v>1090</v>
      </c>
      <c r="Q27">
        <v>1</v>
      </c>
      <c r="X27">
        <v>69.87</v>
      </c>
      <c r="Y27">
        <v>0</v>
      </c>
      <c r="Z27">
        <v>0</v>
      </c>
      <c r="AA27">
        <v>0</v>
      </c>
      <c r="AB27">
        <v>8.5299999999999994</v>
      </c>
      <c r="AC27">
        <v>0</v>
      </c>
      <c r="AD27">
        <v>1</v>
      </c>
      <c r="AE27">
        <v>1</v>
      </c>
      <c r="AF27" t="s">
        <v>6</v>
      </c>
      <c r="AG27">
        <v>69.87</v>
      </c>
      <c r="AH27">
        <v>2</v>
      </c>
      <c r="AI27">
        <v>16688824</v>
      </c>
      <c r="AJ27">
        <v>24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16688828</v>
      </c>
      <c r="C28">
        <v>16688823</v>
      </c>
      <c r="D28">
        <v>15430395</v>
      </c>
      <c r="E28">
        <v>1</v>
      </c>
      <c r="F28">
        <v>1</v>
      </c>
      <c r="G28">
        <v>1</v>
      </c>
      <c r="H28">
        <v>1</v>
      </c>
      <c r="I28" t="s">
        <v>1091</v>
      </c>
      <c r="J28" t="s">
        <v>6</v>
      </c>
      <c r="K28" t="s">
        <v>1092</v>
      </c>
      <c r="L28">
        <v>1191</v>
      </c>
      <c r="N28">
        <v>1013</v>
      </c>
      <c r="O28" t="s">
        <v>1090</v>
      </c>
      <c r="P28" t="s">
        <v>1090</v>
      </c>
      <c r="Q28">
        <v>1</v>
      </c>
      <c r="X28">
        <v>1.44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6</v>
      </c>
      <c r="AG28">
        <v>1.44</v>
      </c>
      <c r="AH28">
        <v>2</v>
      </c>
      <c r="AI28">
        <v>16688825</v>
      </c>
      <c r="AJ28">
        <v>25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16688829</v>
      </c>
      <c r="C29">
        <v>16688823</v>
      </c>
      <c r="D29">
        <v>15247974</v>
      </c>
      <c r="E29">
        <v>1</v>
      </c>
      <c r="F29">
        <v>1</v>
      </c>
      <c r="G29">
        <v>1</v>
      </c>
      <c r="H29">
        <v>2</v>
      </c>
      <c r="I29" t="s">
        <v>1093</v>
      </c>
      <c r="J29" t="s">
        <v>1094</v>
      </c>
      <c r="K29" t="s">
        <v>1095</v>
      </c>
      <c r="L29">
        <v>1368</v>
      </c>
      <c r="N29">
        <v>1011</v>
      </c>
      <c r="O29" t="s">
        <v>1096</v>
      </c>
      <c r="P29" t="s">
        <v>1096</v>
      </c>
      <c r="Q29">
        <v>1</v>
      </c>
      <c r="X29">
        <v>1.44</v>
      </c>
      <c r="Y29">
        <v>0</v>
      </c>
      <c r="Z29">
        <v>31.26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6</v>
      </c>
      <c r="AG29">
        <v>1.44</v>
      </c>
      <c r="AH29">
        <v>2</v>
      </c>
      <c r="AI29">
        <v>16688826</v>
      </c>
      <c r="AJ29">
        <v>26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16688830</v>
      </c>
      <c r="C30">
        <v>16688823</v>
      </c>
      <c r="D30">
        <v>15164566</v>
      </c>
      <c r="E30">
        <v>17</v>
      </c>
      <c r="F30">
        <v>1</v>
      </c>
      <c r="G30">
        <v>1</v>
      </c>
      <c r="H30">
        <v>3</v>
      </c>
      <c r="I30" t="s">
        <v>1525</v>
      </c>
      <c r="J30" t="s">
        <v>6</v>
      </c>
      <c r="K30" t="s">
        <v>1526</v>
      </c>
      <c r="L30">
        <v>1348</v>
      </c>
      <c r="N30">
        <v>1009</v>
      </c>
      <c r="O30" t="s">
        <v>86</v>
      </c>
      <c r="P30" t="s">
        <v>86</v>
      </c>
      <c r="Q30">
        <v>1000</v>
      </c>
      <c r="X30">
        <v>5.2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 t="s">
        <v>6</v>
      </c>
      <c r="AG30">
        <v>5.2</v>
      </c>
      <c r="AH30">
        <v>3</v>
      </c>
      <c r="AI30">
        <v>-1</v>
      </c>
      <c r="AJ30" t="s">
        <v>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ROW(Source!A34)</f>
        <v>34</v>
      </c>
      <c r="B31">
        <v>16689641</v>
      </c>
      <c r="C31">
        <v>16689637</v>
      </c>
      <c r="D31">
        <v>15430517</v>
      </c>
      <c r="E31">
        <v>1</v>
      </c>
      <c r="F31">
        <v>1</v>
      </c>
      <c r="G31">
        <v>1</v>
      </c>
      <c r="H31">
        <v>1</v>
      </c>
      <c r="I31" t="s">
        <v>1113</v>
      </c>
      <c r="J31" t="s">
        <v>6</v>
      </c>
      <c r="K31" t="s">
        <v>1114</v>
      </c>
      <c r="L31">
        <v>1191</v>
      </c>
      <c r="N31">
        <v>1013</v>
      </c>
      <c r="O31" t="s">
        <v>1090</v>
      </c>
      <c r="P31" t="s">
        <v>1090</v>
      </c>
      <c r="Q31">
        <v>1</v>
      </c>
      <c r="X31">
        <v>7.67</v>
      </c>
      <c r="Y31">
        <v>0</v>
      </c>
      <c r="Z31">
        <v>0</v>
      </c>
      <c r="AA31">
        <v>0</v>
      </c>
      <c r="AB31">
        <v>7.8</v>
      </c>
      <c r="AC31">
        <v>0</v>
      </c>
      <c r="AD31">
        <v>1</v>
      </c>
      <c r="AE31">
        <v>1</v>
      </c>
      <c r="AF31" t="s">
        <v>6</v>
      </c>
      <c r="AG31">
        <v>7.67</v>
      </c>
      <c r="AH31">
        <v>2</v>
      </c>
      <c r="AI31">
        <v>16689641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ROW(Source!A34)</f>
        <v>34</v>
      </c>
      <c r="B32">
        <v>16689642</v>
      </c>
      <c r="C32">
        <v>16689637</v>
      </c>
      <c r="D32">
        <v>15164566</v>
      </c>
      <c r="E32">
        <v>17</v>
      </c>
      <c r="F32">
        <v>1</v>
      </c>
      <c r="G32">
        <v>1</v>
      </c>
      <c r="H32">
        <v>3</v>
      </c>
      <c r="I32" t="s">
        <v>1525</v>
      </c>
      <c r="J32" t="s">
        <v>6</v>
      </c>
      <c r="K32" t="s">
        <v>1526</v>
      </c>
      <c r="L32">
        <v>1348</v>
      </c>
      <c r="N32">
        <v>1009</v>
      </c>
      <c r="O32" t="s">
        <v>86</v>
      </c>
      <c r="P32" t="s">
        <v>86</v>
      </c>
      <c r="Q32">
        <v>1000</v>
      </c>
      <c r="X32">
        <v>0.7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6</v>
      </c>
      <c r="AG32">
        <v>0.7</v>
      </c>
      <c r="AH32">
        <v>3</v>
      </c>
      <c r="AI32">
        <v>-1</v>
      </c>
      <c r="AJ32" t="s">
        <v>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ROW(Source!A35)</f>
        <v>35</v>
      </c>
      <c r="B33">
        <v>16689641</v>
      </c>
      <c r="C33">
        <v>16689637</v>
      </c>
      <c r="D33">
        <v>15430517</v>
      </c>
      <c r="E33">
        <v>1</v>
      </c>
      <c r="F33">
        <v>1</v>
      </c>
      <c r="G33">
        <v>1</v>
      </c>
      <c r="H33">
        <v>1</v>
      </c>
      <c r="I33" t="s">
        <v>1113</v>
      </c>
      <c r="J33" t="s">
        <v>6</v>
      </c>
      <c r="K33" t="s">
        <v>1114</v>
      </c>
      <c r="L33">
        <v>1191</v>
      </c>
      <c r="N33">
        <v>1013</v>
      </c>
      <c r="O33" t="s">
        <v>1090</v>
      </c>
      <c r="P33" t="s">
        <v>1090</v>
      </c>
      <c r="Q33">
        <v>1</v>
      </c>
      <c r="X33">
        <v>7.67</v>
      </c>
      <c r="Y33">
        <v>0</v>
      </c>
      <c r="Z33">
        <v>0</v>
      </c>
      <c r="AA33">
        <v>0</v>
      </c>
      <c r="AB33">
        <v>7.8</v>
      </c>
      <c r="AC33">
        <v>0</v>
      </c>
      <c r="AD33">
        <v>1</v>
      </c>
      <c r="AE33">
        <v>1</v>
      </c>
      <c r="AF33" t="s">
        <v>6</v>
      </c>
      <c r="AG33">
        <v>7.67</v>
      </c>
      <c r="AH33">
        <v>2</v>
      </c>
      <c r="AI33">
        <v>16689641</v>
      </c>
      <c r="AJ33">
        <v>28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ROW(Source!A35)</f>
        <v>35</v>
      </c>
      <c r="B34">
        <v>16689642</v>
      </c>
      <c r="C34">
        <v>16689637</v>
      </c>
      <c r="D34">
        <v>15164566</v>
      </c>
      <c r="E34">
        <v>17</v>
      </c>
      <c r="F34">
        <v>1</v>
      </c>
      <c r="G34">
        <v>1</v>
      </c>
      <c r="H34">
        <v>3</v>
      </c>
      <c r="I34" t="s">
        <v>1525</v>
      </c>
      <c r="J34" t="s">
        <v>6</v>
      </c>
      <c r="K34" t="s">
        <v>1526</v>
      </c>
      <c r="L34">
        <v>1348</v>
      </c>
      <c r="N34">
        <v>1009</v>
      </c>
      <c r="O34" t="s">
        <v>86</v>
      </c>
      <c r="P34" t="s">
        <v>86</v>
      </c>
      <c r="Q34">
        <v>1000</v>
      </c>
      <c r="X34">
        <v>0.7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6</v>
      </c>
      <c r="AG34">
        <v>0.7</v>
      </c>
      <c r="AH34">
        <v>3</v>
      </c>
      <c r="AI34">
        <v>-1</v>
      </c>
      <c r="AJ34" t="s">
        <v>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ROW(Source!A36)</f>
        <v>36</v>
      </c>
      <c r="B35">
        <v>16689650</v>
      </c>
      <c r="C35">
        <v>16689644</v>
      </c>
      <c r="D35">
        <v>15430517</v>
      </c>
      <c r="E35">
        <v>1</v>
      </c>
      <c r="F35">
        <v>1</v>
      </c>
      <c r="G35">
        <v>1</v>
      </c>
      <c r="H35">
        <v>1</v>
      </c>
      <c r="I35" t="s">
        <v>1113</v>
      </c>
      <c r="J35" t="s">
        <v>6</v>
      </c>
      <c r="K35" t="s">
        <v>1114</v>
      </c>
      <c r="L35">
        <v>1191</v>
      </c>
      <c r="N35">
        <v>1013</v>
      </c>
      <c r="O35" t="s">
        <v>1090</v>
      </c>
      <c r="P35" t="s">
        <v>1090</v>
      </c>
      <c r="Q35">
        <v>1</v>
      </c>
      <c r="X35">
        <v>11.39</v>
      </c>
      <c r="Y35">
        <v>0</v>
      </c>
      <c r="Z35">
        <v>0</v>
      </c>
      <c r="AA35">
        <v>0</v>
      </c>
      <c r="AB35">
        <v>7.8</v>
      </c>
      <c r="AC35">
        <v>0</v>
      </c>
      <c r="AD35">
        <v>1</v>
      </c>
      <c r="AE35">
        <v>1</v>
      </c>
      <c r="AF35" t="s">
        <v>6</v>
      </c>
      <c r="AG35">
        <v>11.39</v>
      </c>
      <c r="AH35">
        <v>2</v>
      </c>
      <c r="AI35">
        <v>16689650</v>
      </c>
      <c r="AJ35">
        <v>29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ROW(Source!A36)</f>
        <v>36</v>
      </c>
      <c r="B36">
        <v>16689651</v>
      </c>
      <c r="C36">
        <v>16689644</v>
      </c>
      <c r="D36">
        <v>15430395</v>
      </c>
      <c r="E36">
        <v>1</v>
      </c>
      <c r="F36">
        <v>1</v>
      </c>
      <c r="G36">
        <v>1</v>
      </c>
      <c r="H36">
        <v>1</v>
      </c>
      <c r="I36" t="s">
        <v>1091</v>
      </c>
      <c r="J36" t="s">
        <v>6</v>
      </c>
      <c r="K36" t="s">
        <v>1092</v>
      </c>
      <c r="L36">
        <v>1191</v>
      </c>
      <c r="N36">
        <v>1013</v>
      </c>
      <c r="O36" t="s">
        <v>1090</v>
      </c>
      <c r="P36" t="s">
        <v>1090</v>
      </c>
      <c r="Q36">
        <v>1</v>
      </c>
      <c r="X36">
        <v>0.13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6</v>
      </c>
      <c r="AG36">
        <v>0.13</v>
      </c>
      <c r="AH36">
        <v>2</v>
      </c>
      <c r="AI36">
        <v>16689651</v>
      </c>
      <c r="AJ36">
        <v>30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ROW(Source!A36)</f>
        <v>36</v>
      </c>
      <c r="B37">
        <v>16689652</v>
      </c>
      <c r="C37">
        <v>16689644</v>
      </c>
      <c r="D37">
        <v>15247974</v>
      </c>
      <c r="E37">
        <v>1</v>
      </c>
      <c r="F37">
        <v>1</v>
      </c>
      <c r="G37">
        <v>1</v>
      </c>
      <c r="H37">
        <v>2</v>
      </c>
      <c r="I37" t="s">
        <v>1093</v>
      </c>
      <c r="J37" t="s">
        <v>1094</v>
      </c>
      <c r="K37" t="s">
        <v>1095</v>
      </c>
      <c r="L37">
        <v>1368</v>
      </c>
      <c r="N37">
        <v>1011</v>
      </c>
      <c r="O37" t="s">
        <v>1096</v>
      </c>
      <c r="P37" t="s">
        <v>1096</v>
      </c>
      <c r="Q37">
        <v>1</v>
      </c>
      <c r="X37">
        <v>0.13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6</v>
      </c>
      <c r="AG37">
        <v>0.13</v>
      </c>
      <c r="AH37">
        <v>2</v>
      </c>
      <c r="AI37">
        <v>16689652</v>
      </c>
      <c r="AJ37">
        <v>31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ROW(Source!A36)</f>
        <v>36</v>
      </c>
      <c r="B38">
        <v>16689653</v>
      </c>
      <c r="C38">
        <v>16689644</v>
      </c>
      <c r="D38">
        <v>15164566</v>
      </c>
      <c r="E38">
        <v>17</v>
      </c>
      <c r="F38">
        <v>1</v>
      </c>
      <c r="G38">
        <v>1</v>
      </c>
      <c r="H38">
        <v>3</v>
      </c>
      <c r="I38" t="s">
        <v>1525</v>
      </c>
      <c r="J38" t="s">
        <v>6</v>
      </c>
      <c r="K38" t="s">
        <v>1526</v>
      </c>
      <c r="L38">
        <v>1348</v>
      </c>
      <c r="N38">
        <v>1009</v>
      </c>
      <c r="O38" t="s">
        <v>86</v>
      </c>
      <c r="P38" t="s">
        <v>86</v>
      </c>
      <c r="Q38">
        <v>1000</v>
      </c>
      <c r="X38">
        <v>0.47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 t="s">
        <v>6</v>
      </c>
      <c r="AG38">
        <v>0.47</v>
      </c>
      <c r="AH38">
        <v>3</v>
      </c>
      <c r="AI38">
        <v>-1</v>
      </c>
      <c r="AJ38" t="s">
        <v>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16689650</v>
      </c>
      <c r="C39">
        <v>16689644</v>
      </c>
      <c r="D39">
        <v>15430517</v>
      </c>
      <c r="E39">
        <v>1</v>
      </c>
      <c r="F39">
        <v>1</v>
      </c>
      <c r="G39">
        <v>1</v>
      </c>
      <c r="H39">
        <v>1</v>
      </c>
      <c r="I39" t="s">
        <v>1113</v>
      </c>
      <c r="J39" t="s">
        <v>6</v>
      </c>
      <c r="K39" t="s">
        <v>1114</v>
      </c>
      <c r="L39">
        <v>1191</v>
      </c>
      <c r="N39">
        <v>1013</v>
      </c>
      <c r="O39" t="s">
        <v>1090</v>
      </c>
      <c r="P39" t="s">
        <v>1090</v>
      </c>
      <c r="Q39">
        <v>1</v>
      </c>
      <c r="X39">
        <v>11.39</v>
      </c>
      <c r="Y39">
        <v>0</v>
      </c>
      <c r="Z39">
        <v>0</v>
      </c>
      <c r="AA39">
        <v>0</v>
      </c>
      <c r="AB39">
        <v>7.8</v>
      </c>
      <c r="AC39">
        <v>0</v>
      </c>
      <c r="AD39">
        <v>1</v>
      </c>
      <c r="AE39">
        <v>1</v>
      </c>
      <c r="AF39" t="s">
        <v>6</v>
      </c>
      <c r="AG39">
        <v>11.39</v>
      </c>
      <c r="AH39">
        <v>2</v>
      </c>
      <c r="AI39">
        <v>16689650</v>
      </c>
      <c r="AJ39">
        <v>32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16689651</v>
      </c>
      <c r="C40">
        <v>16689644</v>
      </c>
      <c r="D40">
        <v>15430395</v>
      </c>
      <c r="E40">
        <v>1</v>
      </c>
      <c r="F40">
        <v>1</v>
      </c>
      <c r="G40">
        <v>1</v>
      </c>
      <c r="H40">
        <v>1</v>
      </c>
      <c r="I40" t="s">
        <v>1091</v>
      </c>
      <c r="J40" t="s">
        <v>6</v>
      </c>
      <c r="K40" t="s">
        <v>1092</v>
      </c>
      <c r="L40">
        <v>1191</v>
      </c>
      <c r="N40">
        <v>1013</v>
      </c>
      <c r="O40" t="s">
        <v>1090</v>
      </c>
      <c r="P40" t="s">
        <v>1090</v>
      </c>
      <c r="Q40">
        <v>1</v>
      </c>
      <c r="X40">
        <v>0.13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2</v>
      </c>
      <c r="AF40" t="s">
        <v>6</v>
      </c>
      <c r="AG40">
        <v>0.13</v>
      </c>
      <c r="AH40">
        <v>2</v>
      </c>
      <c r="AI40">
        <v>16689651</v>
      </c>
      <c r="AJ40">
        <v>33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16689652</v>
      </c>
      <c r="C41">
        <v>16689644</v>
      </c>
      <c r="D41">
        <v>15247974</v>
      </c>
      <c r="E41">
        <v>1</v>
      </c>
      <c r="F41">
        <v>1</v>
      </c>
      <c r="G41">
        <v>1</v>
      </c>
      <c r="H41">
        <v>2</v>
      </c>
      <c r="I41" t="s">
        <v>1093</v>
      </c>
      <c r="J41" t="s">
        <v>1094</v>
      </c>
      <c r="K41" t="s">
        <v>1095</v>
      </c>
      <c r="L41">
        <v>1368</v>
      </c>
      <c r="N41">
        <v>1011</v>
      </c>
      <c r="O41" t="s">
        <v>1096</v>
      </c>
      <c r="P41" t="s">
        <v>1096</v>
      </c>
      <c r="Q41">
        <v>1</v>
      </c>
      <c r="X41">
        <v>0.13</v>
      </c>
      <c r="Y41">
        <v>0</v>
      </c>
      <c r="Z41">
        <v>31.26</v>
      </c>
      <c r="AA41">
        <v>13.5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0.13</v>
      </c>
      <c r="AH41">
        <v>2</v>
      </c>
      <c r="AI41">
        <v>16689652</v>
      </c>
      <c r="AJ41">
        <v>34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ROW(Source!A37)</f>
        <v>37</v>
      </c>
      <c r="B42">
        <v>16689653</v>
      </c>
      <c r="C42">
        <v>16689644</v>
      </c>
      <c r="D42">
        <v>15164566</v>
      </c>
      <c r="E42">
        <v>17</v>
      </c>
      <c r="F42">
        <v>1</v>
      </c>
      <c r="G42">
        <v>1</v>
      </c>
      <c r="H42">
        <v>3</v>
      </c>
      <c r="I42" t="s">
        <v>1525</v>
      </c>
      <c r="J42" t="s">
        <v>6</v>
      </c>
      <c r="K42" t="s">
        <v>1526</v>
      </c>
      <c r="L42">
        <v>1348</v>
      </c>
      <c r="N42">
        <v>1009</v>
      </c>
      <c r="O42" t="s">
        <v>86</v>
      </c>
      <c r="P42" t="s">
        <v>86</v>
      </c>
      <c r="Q42">
        <v>1000</v>
      </c>
      <c r="X42">
        <v>0.47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 t="s">
        <v>6</v>
      </c>
      <c r="AG42">
        <v>0.47</v>
      </c>
      <c r="AH42">
        <v>3</v>
      </c>
      <c r="AI42">
        <v>-1</v>
      </c>
      <c r="AJ42" t="s">
        <v>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ROW(Source!A38)</f>
        <v>38</v>
      </c>
      <c r="B43">
        <v>16688833</v>
      </c>
      <c r="C43">
        <v>16688831</v>
      </c>
      <c r="D43">
        <v>15430517</v>
      </c>
      <c r="E43">
        <v>1</v>
      </c>
      <c r="F43">
        <v>1</v>
      </c>
      <c r="G43">
        <v>1</v>
      </c>
      <c r="H43">
        <v>1</v>
      </c>
      <c r="I43" t="s">
        <v>1113</v>
      </c>
      <c r="J43" t="s">
        <v>6</v>
      </c>
      <c r="K43" t="s">
        <v>1114</v>
      </c>
      <c r="L43">
        <v>1191</v>
      </c>
      <c r="N43">
        <v>1013</v>
      </c>
      <c r="O43" t="s">
        <v>1090</v>
      </c>
      <c r="P43" t="s">
        <v>1090</v>
      </c>
      <c r="Q43">
        <v>1</v>
      </c>
      <c r="X43">
        <v>14.28</v>
      </c>
      <c r="Y43">
        <v>0</v>
      </c>
      <c r="Z43">
        <v>0</v>
      </c>
      <c r="AA43">
        <v>0</v>
      </c>
      <c r="AB43">
        <v>7.8</v>
      </c>
      <c r="AC43">
        <v>0</v>
      </c>
      <c r="AD43">
        <v>1</v>
      </c>
      <c r="AE43">
        <v>1</v>
      </c>
      <c r="AF43" t="s">
        <v>6</v>
      </c>
      <c r="AG43">
        <v>14.28</v>
      </c>
      <c r="AH43">
        <v>2</v>
      </c>
      <c r="AI43">
        <v>16688832</v>
      </c>
      <c r="AJ43">
        <v>35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ROW(Source!A38)</f>
        <v>38</v>
      </c>
      <c r="B44">
        <v>16688834</v>
      </c>
      <c r="C44">
        <v>16688831</v>
      </c>
      <c r="D44">
        <v>15164566</v>
      </c>
      <c r="E44">
        <v>17</v>
      </c>
      <c r="F44">
        <v>1</v>
      </c>
      <c r="G44">
        <v>1</v>
      </c>
      <c r="H44">
        <v>3</v>
      </c>
      <c r="I44" t="s">
        <v>1525</v>
      </c>
      <c r="J44" t="s">
        <v>6</v>
      </c>
      <c r="K44" t="s">
        <v>1526</v>
      </c>
      <c r="L44">
        <v>1348</v>
      </c>
      <c r="N44">
        <v>1009</v>
      </c>
      <c r="O44" t="s">
        <v>86</v>
      </c>
      <c r="P44" t="s">
        <v>86</v>
      </c>
      <c r="Q44">
        <v>1000</v>
      </c>
      <c r="X44">
        <v>0.62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6</v>
      </c>
      <c r="AG44">
        <v>0.62</v>
      </c>
      <c r="AH44">
        <v>3</v>
      </c>
      <c r="AI44">
        <v>-1</v>
      </c>
      <c r="AJ44" t="s">
        <v>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ROW(Source!A39)</f>
        <v>39</v>
      </c>
      <c r="B45">
        <v>16688833</v>
      </c>
      <c r="C45">
        <v>16688831</v>
      </c>
      <c r="D45">
        <v>15430517</v>
      </c>
      <c r="E45">
        <v>1</v>
      </c>
      <c r="F45">
        <v>1</v>
      </c>
      <c r="G45">
        <v>1</v>
      </c>
      <c r="H45">
        <v>1</v>
      </c>
      <c r="I45" t="s">
        <v>1113</v>
      </c>
      <c r="J45" t="s">
        <v>6</v>
      </c>
      <c r="K45" t="s">
        <v>1114</v>
      </c>
      <c r="L45">
        <v>1191</v>
      </c>
      <c r="N45">
        <v>1013</v>
      </c>
      <c r="O45" t="s">
        <v>1090</v>
      </c>
      <c r="P45" t="s">
        <v>1090</v>
      </c>
      <c r="Q45">
        <v>1</v>
      </c>
      <c r="X45">
        <v>14.28</v>
      </c>
      <c r="Y45">
        <v>0</v>
      </c>
      <c r="Z45">
        <v>0</v>
      </c>
      <c r="AA45">
        <v>0</v>
      </c>
      <c r="AB45">
        <v>7.8</v>
      </c>
      <c r="AC45">
        <v>0</v>
      </c>
      <c r="AD45">
        <v>1</v>
      </c>
      <c r="AE45">
        <v>1</v>
      </c>
      <c r="AF45" t="s">
        <v>6</v>
      </c>
      <c r="AG45">
        <v>14.28</v>
      </c>
      <c r="AH45">
        <v>2</v>
      </c>
      <c r="AI45">
        <v>16688832</v>
      </c>
      <c r="AJ45">
        <v>36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ROW(Source!A39)</f>
        <v>39</v>
      </c>
      <c r="B46">
        <v>16688834</v>
      </c>
      <c r="C46">
        <v>16688831</v>
      </c>
      <c r="D46">
        <v>15164566</v>
      </c>
      <c r="E46">
        <v>17</v>
      </c>
      <c r="F46">
        <v>1</v>
      </c>
      <c r="G46">
        <v>1</v>
      </c>
      <c r="H46">
        <v>3</v>
      </c>
      <c r="I46" t="s">
        <v>1525</v>
      </c>
      <c r="J46" t="s">
        <v>6</v>
      </c>
      <c r="K46" t="s">
        <v>1526</v>
      </c>
      <c r="L46">
        <v>1348</v>
      </c>
      <c r="N46">
        <v>1009</v>
      </c>
      <c r="O46" t="s">
        <v>86</v>
      </c>
      <c r="P46" t="s">
        <v>86</v>
      </c>
      <c r="Q46">
        <v>1000</v>
      </c>
      <c r="X46">
        <v>0.62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6</v>
      </c>
      <c r="AG46">
        <v>0.62</v>
      </c>
      <c r="AH46">
        <v>3</v>
      </c>
      <c r="AI46">
        <v>-1</v>
      </c>
      <c r="AJ46" t="s">
        <v>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16689664</v>
      </c>
      <c r="C47">
        <v>16689663</v>
      </c>
      <c r="D47">
        <v>15430517</v>
      </c>
      <c r="E47">
        <v>1</v>
      </c>
      <c r="F47">
        <v>1</v>
      </c>
      <c r="G47">
        <v>1</v>
      </c>
      <c r="H47">
        <v>1</v>
      </c>
      <c r="I47" t="s">
        <v>1113</v>
      </c>
      <c r="J47" t="s">
        <v>6</v>
      </c>
      <c r="K47" t="s">
        <v>1114</v>
      </c>
      <c r="L47">
        <v>1191</v>
      </c>
      <c r="N47">
        <v>1013</v>
      </c>
      <c r="O47" t="s">
        <v>1090</v>
      </c>
      <c r="P47" t="s">
        <v>1090</v>
      </c>
      <c r="Q47">
        <v>1</v>
      </c>
      <c r="X47">
        <v>3.77</v>
      </c>
      <c r="Y47">
        <v>0</v>
      </c>
      <c r="Z47">
        <v>0</v>
      </c>
      <c r="AA47">
        <v>0</v>
      </c>
      <c r="AB47">
        <v>7.8</v>
      </c>
      <c r="AC47">
        <v>0</v>
      </c>
      <c r="AD47">
        <v>1</v>
      </c>
      <c r="AE47">
        <v>1</v>
      </c>
      <c r="AF47" t="s">
        <v>6</v>
      </c>
      <c r="AG47">
        <v>3.77</v>
      </c>
      <c r="AH47">
        <v>2</v>
      </c>
      <c r="AI47">
        <v>16689664</v>
      </c>
      <c r="AJ47">
        <v>37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ROW(Source!A40)</f>
        <v>40</v>
      </c>
      <c r="B48">
        <v>16689665</v>
      </c>
      <c r="C48">
        <v>16689663</v>
      </c>
      <c r="D48">
        <v>15164566</v>
      </c>
      <c r="E48">
        <v>17</v>
      </c>
      <c r="F48">
        <v>1</v>
      </c>
      <c r="G48">
        <v>1</v>
      </c>
      <c r="H48">
        <v>3</v>
      </c>
      <c r="I48" t="s">
        <v>1525</v>
      </c>
      <c r="J48" t="s">
        <v>6</v>
      </c>
      <c r="K48" t="s">
        <v>1526</v>
      </c>
      <c r="L48">
        <v>1348</v>
      </c>
      <c r="N48">
        <v>1009</v>
      </c>
      <c r="O48" t="s">
        <v>86</v>
      </c>
      <c r="P48" t="s">
        <v>86</v>
      </c>
      <c r="Q48">
        <v>1000</v>
      </c>
      <c r="X48">
        <v>0.11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6</v>
      </c>
      <c r="AG48">
        <v>0.11</v>
      </c>
      <c r="AH48">
        <v>3</v>
      </c>
      <c r="AI48">
        <v>-1</v>
      </c>
      <c r="AJ48" t="s">
        <v>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ROW(Source!A41)</f>
        <v>41</v>
      </c>
      <c r="B49">
        <v>16689664</v>
      </c>
      <c r="C49">
        <v>16689663</v>
      </c>
      <c r="D49">
        <v>15430517</v>
      </c>
      <c r="E49">
        <v>1</v>
      </c>
      <c r="F49">
        <v>1</v>
      </c>
      <c r="G49">
        <v>1</v>
      </c>
      <c r="H49">
        <v>1</v>
      </c>
      <c r="I49" t="s">
        <v>1113</v>
      </c>
      <c r="J49" t="s">
        <v>6</v>
      </c>
      <c r="K49" t="s">
        <v>1114</v>
      </c>
      <c r="L49">
        <v>1191</v>
      </c>
      <c r="N49">
        <v>1013</v>
      </c>
      <c r="O49" t="s">
        <v>1090</v>
      </c>
      <c r="P49" t="s">
        <v>1090</v>
      </c>
      <c r="Q49">
        <v>1</v>
      </c>
      <c r="X49">
        <v>3.77</v>
      </c>
      <c r="Y49">
        <v>0</v>
      </c>
      <c r="Z49">
        <v>0</v>
      </c>
      <c r="AA49">
        <v>0</v>
      </c>
      <c r="AB49">
        <v>7.8</v>
      </c>
      <c r="AC49">
        <v>0</v>
      </c>
      <c r="AD49">
        <v>1</v>
      </c>
      <c r="AE49">
        <v>1</v>
      </c>
      <c r="AF49" t="s">
        <v>6</v>
      </c>
      <c r="AG49">
        <v>3.77</v>
      </c>
      <c r="AH49">
        <v>2</v>
      </c>
      <c r="AI49">
        <v>16689664</v>
      </c>
      <c r="AJ49">
        <v>38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ROW(Source!A41)</f>
        <v>41</v>
      </c>
      <c r="B50">
        <v>16689665</v>
      </c>
      <c r="C50">
        <v>16689663</v>
      </c>
      <c r="D50">
        <v>15164566</v>
      </c>
      <c r="E50">
        <v>17</v>
      </c>
      <c r="F50">
        <v>1</v>
      </c>
      <c r="G50">
        <v>1</v>
      </c>
      <c r="H50">
        <v>3</v>
      </c>
      <c r="I50" t="s">
        <v>1525</v>
      </c>
      <c r="J50" t="s">
        <v>6</v>
      </c>
      <c r="K50" t="s">
        <v>1526</v>
      </c>
      <c r="L50">
        <v>1348</v>
      </c>
      <c r="N50">
        <v>1009</v>
      </c>
      <c r="O50" t="s">
        <v>86</v>
      </c>
      <c r="P50" t="s">
        <v>86</v>
      </c>
      <c r="Q50">
        <v>1000</v>
      </c>
      <c r="X50">
        <v>0.11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6</v>
      </c>
      <c r="AG50">
        <v>0.11</v>
      </c>
      <c r="AH50">
        <v>3</v>
      </c>
      <c r="AI50">
        <v>-1</v>
      </c>
      <c r="AJ50" t="s">
        <v>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ROW(Source!A42)</f>
        <v>42</v>
      </c>
      <c r="B51">
        <v>16689656</v>
      </c>
      <c r="C51">
        <v>16689655</v>
      </c>
      <c r="D51">
        <v>15430767</v>
      </c>
      <c r="E51">
        <v>1</v>
      </c>
      <c r="F51">
        <v>1</v>
      </c>
      <c r="G51">
        <v>1</v>
      </c>
      <c r="H51">
        <v>1</v>
      </c>
      <c r="I51" t="s">
        <v>1111</v>
      </c>
      <c r="J51" t="s">
        <v>6</v>
      </c>
      <c r="K51" t="s">
        <v>1112</v>
      </c>
      <c r="L51">
        <v>1191</v>
      </c>
      <c r="N51">
        <v>1013</v>
      </c>
      <c r="O51" t="s">
        <v>1090</v>
      </c>
      <c r="P51" t="s">
        <v>1090</v>
      </c>
      <c r="Q51">
        <v>1</v>
      </c>
      <c r="X51">
        <v>111.2</v>
      </c>
      <c r="Y51">
        <v>0</v>
      </c>
      <c r="Z51">
        <v>0</v>
      </c>
      <c r="AA51">
        <v>0</v>
      </c>
      <c r="AB51">
        <v>8.5299999999999994</v>
      </c>
      <c r="AC51">
        <v>0</v>
      </c>
      <c r="AD51">
        <v>1</v>
      </c>
      <c r="AE51">
        <v>1</v>
      </c>
      <c r="AF51" t="s">
        <v>6</v>
      </c>
      <c r="AG51">
        <v>111.2</v>
      </c>
      <c r="AH51">
        <v>2</v>
      </c>
      <c r="AI51">
        <v>16689656</v>
      </c>
      <c r="AJ51">
        <v>39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ROW(Source!A42)</f>
        <v>42</v>
      </c>
      <c r="B52">
        <v>16689657</v>
      </c>
      <c r="C52">
        <v>16689655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1091</v>
      </c>
      <c r="J52" t="s">
        <v>6</v>
      </c>
      <c r="K52" t="s">
        <v>1092</v>
      </c>
      <c r="L52">
        <v>1191</v>
      </c>
      <c r="N52">
        <v>1013</v>
      </c>
      <c r="O52" t="s">
        <v>1090</v>
      </c>
      <c r="P52" t="s">
        <v>1090</v>
      </c>
      <c r="Q52">
        <v>1</v>
      </c>
      <c r="X52">
        <v>1.8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6</v>
      </c>
      <c r="AG52">
        <v>1.8</v>
      </c>
      <c r="AH52">
        <v>2</v>
      </c>
      <c r="AI52">
        <v>16689657</v>
      </c>
      <c r="AJ52">
        <v>40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ROW(Source!A42)</f>
        <v>42</v>
      </c>
      <c r="B53">
        <v>16689658</v>
      </c>
      <c r="C53">
        <v>16689655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1093</v>
      </c>
      <c r="J53" t="s">
        <v>1094</v>
      </c>
      <c r="K53" t="s">
        <v>1095</v>
      </c>
      <c r="L53">
        <v>1368</v>
      </c>
      <c r="N53">
        <v>1011</v>
      </c>
      <c r="O53" t="s">
        <v>1096</v>
      </c>
      <c r="P53" t="s">
        <v>1096</v>
      </c>
      <c r="Q53">
        <v>1</v>
      </c>
      <c r="X53">
        <v>1.8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1.8</v>
      </c>
      <c r="AH53">
        <v>2</v>
      </c>
      <c r="AI53">
        <v>16689658</v>
      </c>
      <c r="AJ53">
        <v>41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ROW(Source!A42)</f>
        <v>42</v>
      </c>
      <c r="B54">
        <v>16689659</v>
      </c>
      <c r="C54">
        <v>16689655</v>
      </c>
      <c r="D54">
        <v>15249402</v>
      </c>
      <c r="E54">
        <v>1</v>
      </c>
      <c r="F54">
        <v>1</v>
      </c>
      <c r="G54">
        <v>1</v>
      </c>
      <c r="H54">
        <v>2</v>
      </c>
      <c r="I54" t="s">
        <v>1115</v>
      </c>
      <c r="J54" t="s">
        <v>1116</v>
      </c>
      <c r="K54" t="s">
        <v>1117</v>
      </c>
      <c r="L54">
        <v>1368</v>
      </c>
      <c r="N54">
        <v>1011</v>
      </c>
      <c r="O54" t="s">
        <v>1096</v>
      </c>
      <c r="P54" t="s">
        <v>1096</v>
      </c>
      <c r="Q54">
        <v>1</v>
      </c>
      <c r="X54">
        <v>19.2</v>
      </c>
      <c r="Y54">
        <v>0</v>
      </c>
      <c r="Z54">
        <v>32.5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19.2</v>
      </c>
      <c r="AH54">
        <v>2</v>
      </c>
      <c r="AI54">
        <v>16689659</v>
      </c>
      <c r="AJ54">
        <v>42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ROW(Source!A42)</f>
        <v>42</v>
      </c>
      <c r="B55">
        <v>16689660</v>
      </c>
      <c r="C55">
        <v>16689655</v>
      </c>
      <c r="D55">
        <v>15249998</v>
      </c>
      <c r="E55">
        <v>1</v>
      </c>
      <c r="F55">
        <v>1</v>
      </c>
      <c r="G55">
        <v>1</v>
      </c>
      <c r="H55">
        <v>2</v>
      </c>
      <c r="I55" t="s">
        <v>1118</v>
      </c>
      <c r="J55" t="s">
        <v>1119</v>
      </c>
      <c r="K55" t="s">
        <v>1120</v>
      </c>
      <c r="L55">
        <v>1368</v>
      </c>
      <c r="N55">
        <v>1011</v>
      </c>
      <c r="O55" t="s">
        <v>1096</v>
      </c>
      <c r="P55" t="s">
        <v>1096</v>
      </c>
      <c r="Q55">
        <v>1</v>
      </c>
      <c r="X55">
        <v>38.4</v>
      </c>
      <c r="Y55">
        <v>0</v>
      </c>
      <c r="Z55">
        <v>1.53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38.4</v>
      </c>
      <c r="AH55">
        <v>2</v>
      </c>
      <c r="AI55">
        <v>16689660</v>
      </c>
      <c r="AJ55">
        <v>43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ROW(Source!A42)</f>
        <v>42</v>
      </c>
      <c r="B56">
        <v>16689661</v>
      </c>
      <c r="C56">
        <v>16689655</v>
      </c>
      <c r="D56">
        <v>15164566</v>
      </c>
      <c r="E56">
        <v>17</v>
      </c>
      <c r="F56">
        <v>1</v>
      </c>
      <c r="G56">
        <v>1</v>
      </c>
      <c r="H56">
        <v>3</v>
      </c>
      <c r="I56" t="s">
        <v>1525</v>
      </c>
      <c r="J56" t="s">
        <v>6</v>
      </c>
      <c r="K56" t="s">
        <v>1526</v>
      </c>
      <c r="L56">
        <v>1348</v>
      </c>
      <c r="N56">
        <v>1009</v>
      </c>
      <c r="O56" t="s">
        <v>86</v>
      </c>
      <c r="P56" t="s">
        <v>86</v>
      </c>
      <c r="Q56">
        <v>1000</v>
      </c>
      <c r="X56">
        <v>6.6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 t="s">
        <v>6</v>
      </c>
      <c r="AG56">
        <v>6.6</v>
      </c>
      <c r="AH56">
        <v>3</v>
      </c>
      <c r="AI56">
        <v>-1</v>
      </c>
      <c r="AJ56" t="s">
        <v>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ROW(Source!A43)</f>
        <v>43</v>
      </c>
      <c r="B57">
        <v>16689656</v>
      </c>
      <c r="C57">
        <v>16689655</v>
      </c>
      <c r="D57">
        <v>15430767</v>
      </c>
      <c r="E57">
        <v>1</v>
      </c>
      <c r="F57">
        <v>1</v>
      </c>
      <c r="G57">
        <v>1</v>
      </c>
      <c r="H57">
        <v>1</v>
      </c>
      <c r="I57" t="s">
        <v>1111</v>
      </c>
      <c r="J57" t="s">
        <v>6</v>
      </c>
      <c r="K57" t="s">
        <v>1112</v>
      </c>
      <c r="L57">
        <v>1191</v>
      </c>
      <c r="N57">
        <v>1013</v>
      </c>
      <c r="O57" t="s">
        <v>1090</v>
      </c>
      <c r="P57" t="s">
        <v>1090</v>
      </c>
      <c r="Q57">
        <v>1</v>
      </c>
      <c r="X57">
        <v>111.2</v>
      </c>
      <c r="Y57">
        <v>0</v>
      </c>
      <c r="Z57">
        <v>0</v>
      </c>
      <c r="AA57">
        <v>0</v>
      </c>
      <c r="AB57">
        <v>8.5299999999999994</v>
      </c>
      <c r="AC57">
        <v>0</v>
      </c>
      <c r="AD57">
        <v>1</v>
      </c>
      <c r="AE57">
        <v>1</v>
      </c>
      <c r="AF57" t="s">
        <v>6</v>
      </c>
      <c r="AG57">
        <v>111.2</v>
      </c>
      <c r="AH57">
        <v>2</v>
      </c>
      <c r="AI57">
        <v>16689656</v>
      </c>
      <c r="AJ57">
        <v>44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ROW(Source!A43)</f>
        <v>43</v>
      </c>
      <c r="B58">
        <v>16689657</v>
      </c>
      <c r="C58">
        <v>16689655</v>
      </c>
      <c r="D58">
        <v>15430395</v>
      </c>
      <c r="E58">
        <v>1</v>
      </c>
      <c r="F58">
        <v>1</v>
      </c>
      <c r="G58">
        <v>1</v>
      </c>
      <c r="H58">
        <v>1</v>
      </c>
      <c r="I58" t="s">
        <v>1091</v>
      </c>
      <c r="J58" t="s">
        <v>6</v>
      </c>
      <c r="K58" t="s">
        <v>1092</v>
      </c>
      <c r="L58">
        <v>1191</v>
      </c>
      <c r="N58">
        <v>1013</v>
      </c>
      <c r="O58" t="s">
        <v>1090</v>
      </c>
      <c r="P58" t="s">
        <v>1090</v>
      </c>
      <c r="Q58">
        <v>1</v>
      </c>
      <c r="X58">
        <v>1.8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6</v>
      </c>
      <c r="AG58">
        <v>1.8</v>
      </c>
      <c r="AH58">
        <v>2</v>
      </c>
      <c r="AI58">
        <v>16689657</v>
      </c>
      <c r="AJ58">
        <v>45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ROW(Source!A43)</f>
        <v>43</v>
      </c>
      <c r="B59">
        <v>16689658</v>
      </c>
      <c r="C59">
        <v>16689655</v>
      </c>
      <c r="D59">
        <v>15247974</v>
      </c>
      <c r="E59">
        <v>1</v>
      </c>
      <c r="F59">
        <v>1</v>
      </c>
      <c r="G59">
        <v>1</v>
      </c>
      <c r="H59">
        <v>2</v>
      </c>
      <c r="I59" t="s">
        <v>1093</v>
      </c>
      <c r="J59" t="s">
        <v>1094</v>
      </c>
      <c r="K59" t="s">
        <v>1095</v>
      </c>
      <c r="L59">
        <v>1368</v>
      </c>
      <c r="N59">
        <v>1011</v>
      </c>
      <c r="O59" t="s">
        <v>1096</v>
      </c>
      <c r="P59" t="s">
        <v>1096</v>
      </c>
      <c r="Q59">
        <v>1</v>
      </c>
      <c r="X59">
        <v>1.8</v>
      </c>
      <c r="Y59">
        <v>0</v>
      </c>
      <c r="Z59">
        <v>31.26</v>
      </c>
      <c r="AA59">
        <v>13.5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1.8</v>
      </c>
      <c r="AH59">
        <v>2</v>
      </c>
      <c r="AI59">
        <v>16689658</v>
      </c>
      <c r="AJ59">
        <v>46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ROW(Source!A43)</f>
        <v>43</v>
      </c>
      <c r="B60">
        <v>16689659</v>
      </c>
      <c r="C60">
        <v>16689655</v>
      </c>
      <c r="D60">
        <v>15249402</v>
      </c>
      <c r="E60">
        <v>1</v>
      </c>
      <c r="F60">
        <v>1</v>
      </c>
      <c r="G60">
        <v>1</v>
      </c>
      <c r="H60">
        <v>2</v>
      </c>
      <c r="I60" t="s">
        <v>1115</v>
      </c>
      <c r="J60" t="s">
        <v>1116</v>
      </c>
      <c r="K60" t="s">
        <v>1117</v>
      </c>
      <c r="L60">
        <v>1368</v>
      </c>
      <c r="N60">
        <v>1011</v>
      </c>
      <c r="O60" t="s">
        <v>1096</v>
      </c>
      <c r="P60" t="s">
        <v>1096</v>
      </c>
      <c r="Q60">
        <v>1</v>
      </c>
      <c r="X60">
        <v>19.2</v>
      </c>
      <c r="Y60">
        <v>0</v>
      </c>
      <c r="Z60">
        <v>32.5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19.2</v>
      </c>
      <c r="AH60">
        <v>2</v>
      </c>
      <c r="AI60">
        <v>16689659</v>
      </c>
      <c r="AJ60">
        <v>47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ROW(Source!A43)</f>
        <v>43</v>
      </c>
      <c r="B61">
        <v>16689660</v>
      </c>
      <c r="C61">
        <v>16689655</v>
      </c>
      <c r="D61">
        <v>15249998</v>
      </c>
      <c r="E61">
        <v>1</v>
      </c>
      <c r="F61">
        <v>1</v>
      </c>
      <c r="G61">
        <v>1</v>
      </c>
      <c r="H61">
        <v>2</v>
      </c>
      <c r="I61" t="s">
        <v>1118</v>
      </c>
      <c r="J61" t="s">
        <v>1119</v>
      </c>
      <c r="K61" t="s">
        <v>1120</v>
      </c>
      <c r="L61">
        <v>1368</v>
      </c>
      <c r="N61">
        <v>1011</v>
      </c>
      <c r="O61" t="s">
        <v>1096</v>
      </c>
      <c r="P61" t="s">
        <v>1096</v>
      </c>
      <c r="Q61">
        <v>1</v>
      </c>
      <c r="X61">
        <v>38.4</v>
      </c>
      <c r="Y61">
        <v>0</v>
      </c>
      <c r="Z61">
        <v>1.53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38.4</v>
      </c>
      <c r="AH61">
        <v>2</v>
      </c>
      <c r="AI61">
        <v>16689660</v>
      </c>
      <c r="AJ61">
        <v>48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ROW(Source!A43)</f>
        <v>43</v>
      </c>
      <c r="B62">
        <v>16689661</v>
      </c>
      <c r="C62">
        <v>16689655</v>
      </c>
      <c r="D62">
        <v>15164566</v>
      </c>
      <c r="E62">
        <v>17</v>
      </c>
      <c r="F62">
        <v>1</v>
      </c>
      <c r="G62">
        <v>1</v>
      </c>
      <c r="H62">
        <v>3</v>
      </c>
      <c r="I62" t="s">
        <v>1525</v>
      </c>
      <c r="J62" t="s">
        <v>6</v>
      </c>
      <c r="K62" t="s">
        <v>1526</v>
      </c>
      <c r="L62">
        <v>1348</v>
      </c>
      <c r="N62">
        <v>1009</v>
      </c>
      <c r="O62" t="s">
        <v>86</v>
      </c>
      <c r="P62" t="s">
        <v>86</v>
      </c>
      <c r="Q62">
        <v>1000</v>
      </c>
      <c r="X62">
        <v>6.6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6</v>
      </c>
      <c r="AG62">
        <v>6.6</v>
      </c>
      <c r="AH62">
        <v>3</v>
      </c>
      <c r="AI62">
        <v>-1</v>
      </c>
      <c r="AJ62" t="s">
        <v>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ROW(Source!A44)</f>
        <v>44</v>
      </c>
      <c r="B63">
        <v>16689668</v>
      </c>
      <c r="C63">
        <v>16689667</v>
      </c>
      <c r="D63">
        <v>15431465</v>
      </c>
      <c r="E63">
        <v>1</v>
      </c>
      <c r="F63">
        <v>1</v>
      </c>
      <c r="G63">
        <v>1</v>
      </c>
      <c r="H63">
        <v>1</v>
      </c>
      <c r="I63" t="s">
        <v>1121</v>
      </c>
      <c r="J63" t="s">
        <v>6</v>
      </c>
      <c r="K63" t="s">
        <v>1122</v>
      </c>
      <c r="L63">
        <v>1191</v>
      </c>
      <c r="N63">
        <v>1013</v>
      </c>
      <c r="O63" t="s">
        <v>1090</v>
      </c>
      <c r="P63" t="s">
        <v>1090</v>
      </c>
      <c r="Q63">
        <v>1</v>
      </c>
      <c r="X63">
        <v>74.3</v>
      </c>
      <c r="Y63">
        <v>0</v>
      </c>
      <c r="Z63">
        <v>0</v>
      </c>
      <c r="AA63">
        <v>0</v>
      </c>
      <c r="AB63">
        <v>7.87</v>
      </c>
      <c r="AC63">
        <v>0</v>
      </c>
      <c r="AD63">
        <v>1</v>
      </c>
      <c r="AE63">
        <v>1</v>
      </c>
      <c r="AF63" t="s">
        <v>6</v>
      </c>
      <c r="AG63">
        <v>74.3</v>
      </c>
      <c r="AH63">
        <v>2</v>
      </c>
      <c r="AI63">
        <v>16689668</v>
      </c>
      <c r="AJ63">
        <v>49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ROW(Source!A44)</f>
        <v>44</v>
      </c>
      <c r="B64">
        <v>16689669</v>
      </c>
      <c r="C64">
        <v>16689667</v>
      </c>
      <c r="D64">
        <v>15430395</v>
      </c>
      <c r="E64">
        <v>1</v>
      </c>
      <c r="F64">
        <v>1</v>
      </c>
      <c r="G64">
        <v>1</v>
      </c>
      <c r="H64">
        <v>1</v>
      </c>
      <c r="I64" t="s">
        <v>1091</v>
      </c>
      <c r="J64" t="s">
        <v>6</v>
      </c>
      <c r="K64" t="s">
        <v>1092</v>
      </c>
      <c r="L64">
        <v>1191</v>
      </c>
      <c r="N64">
        <v>1013</v>
      </c>
      <c r="O64" t="s">
        <v>1090</v>
      </c>
      <c r="P64" t="s">
        <v>1090</v>
      </c>
      <c r="Q64">
        <v>1</v>
      </c>
      <c r="X64">
        <v>0.35</v>
      </c>
      <c r="Y64">
        <v>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2</v>
      </c>
      <c r="AF64" t="s">
        <v>6</v>
      </c>
      <c r="AG64">
        <v>0.35</v>
      </c>
      <c r="AH64">
        <v>2</v>
      </c>
      <c r="AI64">
        <v>16689669</v>
      </c>
      <c r="AJ64">
        <v>50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ROW(Source!A44)</f>
        <v>44</v>
      </c>
      <c r="B65">
        <v>16689670</v>
      </c>
      <c r="C65">
        <v>16689667</v>
      </c>
      <c r="D65">
        <v>15247974</v>
      </c>
      <c r="E65">
        <v>1</v>
      </c>
      <c r="F65">
        <v>1</v>
      </c>
      <c r="G65">
        <v>1</v>
      </c>
      <c r="H65">
        <v>2</v>
      </c>
      <c r="I65" t="s">
        <v>1093</v>
      </c>
      <c r="J65" t="s">
        <v>1094</v>
      </c>
      <c r="K65" t="s">
        <v>1095</v>
      </c>
      <c r="L65">
        <v>1368</v>
      </c>
      <c r="N65">
        <v>1011</v>
      </c>
      <c r="O65" t="s">
        <v>1096</v>
      </c>
      <c r="P65" t="s">
        <v>1096</v>
      </c>
      <c r="Q65">
        <v>1</v>
      </c>
      <c r="X65">
        <v>0.35</v>
      </c>
      <c r="Y65">
        <v>0</v>
      </c>
      <c r="Z65">
        <v>31.26</v>
      </c>
      <c r="AA65">
        <v>13.5</v>
      </c>
      <c r="AB65">
        <v>0</v>
      </c>
      <c r="AC65">
        <v>0</v>
      </c>
      <c r="AD65">
        <v>1</v>
      </c>
      <c r="AE65">
        <v>0</v>
      </c>
      <c r="AF65" t="s">
        <v>6</v>
      </c>
      <c r="AG65">
        <v>0.35</v>
      </c>
      <c r="AH65">
        <v>2</v>
      </c>
      <c r="AI65">
        <v>16689670</v>
      </c>
      <c r="AJ65">
        <v>51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ROW(Source!A44)</f>
        <v>44</v>
      </c>
      <c r="B66">
        <v>16689671</v>
      </c>
      <c r="C66">
        <v>16689667</v>
      </c>
      <c r="D66">
        <v>15249402</v>
      </c>
      <c r="E66">
        <v>1</v>
      </c>
      <c r="F66">
        <v>1</v>
      </c>
      <c r="G66">
        <v>1</v>
      </c>
      <c r="H66">
        <v>2</v>
      </c>
      <c r="I66" t="s">
        <v>1115</v>
      </c>
      <c r="J66" t="s">
        <v>1116</v>
      </c>
      <c r="K66" t="s">
        <v>1117</v>
      </c>
      <c r="L66">
        <v>1368</v>
      </c>
      <c r="N66">
        <v>1011</v>
      </c>
      <c r="O66" t="s">
        <v>1096</v>
      </c>
      <c r="P66" t="s">
        <v>1096</v>
      </c>
      <c r="Q66">
        <v>1</v>
      </c>
      <c r="X66">
        <v>1.64</v>
      </c>
      <c r="Y66">
        <v>0</v>
      </c>
      <c r="Z66">
        <v>32.5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1.64</v>
      </c>
      <c r="AH66">
        <v>2</v>
      </c>
      <c r="AI66">
        <v>16689671</v>
      </c>
      <c r="AJ66">
        <v>52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ROW(Source!A44)</f>
        <v>44</v>
      </c>
      <c r="B67">
        <v>16689672</v>
      </c>
      <c r="C67">
        <v>16689667</v>
      </c>
      <c r="D67">
        <v>15249998</v>
      </c>
      <c r="E67">
        <v>1</v>
      </c>
      <c r="F67">
        <v>1</v>
      </c>
      <c r="G67">
        <v>1</v>
      </c>
      <c r="H67">
        <v>2</v>
      </c>
      <c r="I67" t="s">
        <v>1118</v>
      </c>
      <c r="J67" t="s">
        <v>1119</v>
      </c>
      <c r="K67" t="s">
        <v>1120</v>
      </c>
      <c r="L67">
        <v>1368</v>
      </c>
      <c r="N67">
        <v>1011</v>
      </c>
      <c r="O67" t="s">
        <v>1096</v>
      </c>
      <c r="P67" t="s">
        <v>1096</v>
      </c>
      <c r="Q67">
        <v>1</v>
      </c>
      <c r="X67">
        <v>3.28</v>
      </c>
      <c r="Y67">
        <v>0</v>
      </c>
      <c r="Z67">
        <v>1.53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3.28</v>
      </c>
      <c r="AH67">
        <v>2</v>
      </c>
      <c r="AI67">
        <v>16689672</v>
      </c>
      <c r="AJ67">
        <v>53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ROW(Source!A45)</f>
        <v>45</v>
      </c>
      <c r="B68">
        <v>16689668</v>
      </c>
      <c r="C68">
        <v>16689667</v>
      </c>
      <c r="D68">
        <v>15431465</v>
      </c>
      <c r="E68">
        <v>1</v>
      </c>
      <c r="F68">
        <v>1</v>
      </c>
      <c r="G68">
        <v>1</v>
      </c>
      <c r="H68">
        <v>1</v>
      </c>
      <c r="I68" t="s">
        <v>1121</v>
      </c>
      <c r="J68" t="s">
        <v>6</v>
      </c>
      <c r="K68" t="s">
        <v>1122</v>
      </c>
      <c r="L68">
        <v>1191</v>
      </c>
      <c r="N68">
        <v>1013</v>
      </c>
      <c r="O68" t="s">
        <v>1090</v>
      </c>
      <c r="P68" t="s">
        <v>1090</v>
      </c>
      <c r="Q68">
        <v>1</v>
      </c>
      <c r="X68">
        <v>74.3</v>
      </c>
      <c r="Y68">
        <v>0</v>
      </c>
      <c r="Z68">
        <v>0</v>
      </c>
      <c r="AA68">
        <v>0</v>
      </c>
      <c r="AB68">
        <v>7.87</v>
      </c>
      <c r="AC68">
        <v>0</v>
      </c>
      <c r="AD68">
        <v>1</v>
      </c>
      <c r="AE68">
        <v>1</v>
      </c>
      <c r="AF68" t="s">
        <v>6</v>
      </c>
      <c r="AG68">
        <v>74.3</v>
      </c>
      <c r="AH68">
        <v>2</v>
      </c>
      <c r="AI68">
        <v>16689668</v>
      </c>
      <c r="AJ68">
        <v>54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ROW(Source!A45)</f>
        <v>45</v>
      </c>
      <c r="B69">
        <v>16689669</v>
      </c>
      <c r="C69">
        <v>16689667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1091</v>
      </c>
      <c r="J69" t="s">
        <v>6</v>
      </c>
      <c r="K69" t="s">
        <v>1092</v>
      </c>
      <c r="L69">
        <v>1191</v>
      </c>
      <c r="N69">
        <v>1013</v>
      </c>
      <c r="O69" t="s">
        <v>1090</v>
      </c>
      <c r="P69" t="s">
        <v>1090</v>
      </c>
      <c r="Q69">
        <v>1</v>
      </c>
      <c r="X69">
        <v>0.35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6</v>
      </c>
      <c r="AG69">
        <v>0.35</v>
      </c>
      <c r="AH69">
        <v>2</v>
      </c>
      <c r="AI69">
        <v>16689669</v>
      </c>
      <c r="AJ69">
        <v>55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ROW(Source!A45)</f>
        <v>45</v>
      </c>
      <c r="B70">
        <v>16689670</v>
      </c>
      <c r="C70">
        <v>16689667</v>
      </c>
      <c r="D70">
        <v>15247974</v>
      </c>
      <c r="E70">
        <v>1</v>
      </c>
      <c r="F70">
        <v>1</v>
      </c>
      <c r="G70">
        <v>1</v>
      </c>
      <c r="H70">
        <v>2</v>
      </c>
      <c r="I70" t="s">
        <v>1093</v>
      </c>
      <c r="J70" t="s">
        <v>1094</v>
      </c>
      <c r="K70" t="s">
        <v>1095</v>
      </c>
      <c r="L70">
        <v>1368</v>
      </c>
      <c r="N70">
        <v>1011</v>
      </c>
      <c r="O70" t="s">
        <v>1096</v>
      </c>
      <c r="P70" t="s">
        <v>1096</v>
      </c>
      <c r="Q70">
        <v>1</v>
      </c>
      <c r="X70">
        <v>0.35</v>
      </c>
      <c r="Y70">
        <v>0</v>
      </c>
      <c r="Z70">
        <v>31.26</v>
      </c>
      <c r="AA70">
        <v>13.5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0.35</v>
      </c>
      <c r="AH70">
        <v>2</v>
      </c>
      <c r="AI70">
        <v>16689670</v>
      </c>
      <c r="AJ70">
        <v>56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ROW(Source!A45)</f>
        <v>45</v>
      </c>
      <c r="B71">
        <v>16689671</v>
      </c>
      <c r="C71">
        <v>16689667</v>
      </c>
      <c r="D71">
        <v>15249402</v>
      </c>
      <c r="E71">
        <v>1</v>
      </c>
      <c r="F71">
        <v>1</v>
      </c>
      <c r="G71">
        <v>1</v>
      </c>
      <c r="H71">
        <v>2</v>
      </c>
      <c r="I71" t="s">
        <v>1115</v>
      </c>
      <c r="J71" t="s">
        <v>1116</v>
      </c>
      <c r="K71" t="s">
        <v>1117</v>
      </c>
      <c r="L71">
        <v>1368</v>
      </c>
      <c r="N71">
        <v>1011</v>
      </c>
      <c r="O71" t="s">
        <v>1096</v>
      </c>
      <c r="P71" t="s">
        <v>1096</v>
      </c>
      <c r="Q71">
        <v>1</v>
      </c>
      <c r="X71">
        <v>1.64</v>
      </c>
      <c r="Y71">
        <v>0</v>
      </c>
      <c r="Z71">
        <v>32.5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1.64</v>
      </c>
      <c r="AH71">
        <v>2</v>
      </c>
      <c r="AI71">
        <v>16689671</v>
      </c>
      <c r="AJ71">
        <v>57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ROW(Source!A45)</f>
        <v>45</v>
      </c>
      <c r="B72">
        <v>16689672</v>
      </c>
      <c r="C72">
        <v>16689667</v>
      </c>
      <c r="D72">
        <v>15249998</v>
      </c>
      <c r="E72">
        <v>1</v>
      </c>
      <c r="F72">
        <v>1</v>
      </c>
      <c r="G72">
        <v>1</v>
      </c>
      <c r="H72">
        <v>2</v>
      </c>
      <c r="I72" t="s">
        <v>1118</v>
      </c>
      <c r="J72" t="s">
        <v>1119</v>
      </c>
      <c r="K72" t="s">
        <v>1120</v>
      </c>
      <c r="L72">
        <v>1368</v>
      </c>
      <c r="N72">
        <v>1011</v>
      </c>
      <c r="O72" t="s">
        <v>1096</v>
      </c>
      <c r="P72" t="s">
        <v>1096</v>
      </c>
      <c r="Q72">
        <v>1</v>
      </c>
      <c r="X72">
        <v>3.28</v>
      </c>
      <c r="Y72">
        <v>0</v>
      </c>
      <c r="Z72">
        <v>1.53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3.28</v>
      </c>
      <c r="AH72">
        <v>2</v>
      </c>
      <c r="AI72">
        <v>16689672</v>
      </c>
      <c r="AJ72">
        <v>58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ROW(Source!A46)</f>
        <v>46</v>
      </c>
      <c r="B73">
        <v>16689674</v>
      </c>
      <c r="C73">
        <v>16689673</v>
      </c>
      <c r="D73">
        <v>15430517</v>
      </c>
      <c r="E73">
        <v>1</v>
      </c>
      <c r="F73">
        <v>1</v>
      </c>
      <c r="G73">
        <v>1</v>
      </c>
      <c r="H73">
        <v>1</v>
      </c>
      <c r="I73" t="s">
        <v>1113</v>
      </c>
      <c r="J73" t="s">
        <v>6</v>
      </c>
      <c r="K73" t="s">
        <v>1114</v>
      </c>
      <c r="L73">
        <v>1191</v>
      </c>
      <c r="N73">
        <v>1013</v>
      </c>
      <c r="O73" t="s">
        <v>1090</v>
      </c>
      <c r="P73" t="s">
        <v>1090</v>
      </c>
      <c r="Q73">
        <v>1</v>
      </c>
      <c r="X73">
        <v>10.4</v>
      </c>
      <c r="Y73">
        <v>0</v>
      </c>
      <c r="Z73">
        <v>0</v>
      </c>
      <c r="AA73">
        <v>0</v>
      </c>
      <c r="AB73">
        <v>7.8</v>
      </c>
      <c r="AC73">
        <v>0</v>
      </c>
      <c r="AD73">
        <v>1</v>
      </c>
      <c r="AE73">
        <v>1</v>
      </c>
      <c r="AF73" t="s">
        <v>6</v>
      </c>
      <c r="AG73">
        <v>10.4</v>
      </c>
      <c r="AH73">
        <v>2</v>
      </c>
      <c r="AI73">
        <v>16689674</v>
      </c>
      <c r="AJ73">
        <v>59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ROW(Source!A46)</f>
        <v>46</v>
      </c>
      <c r="B74">
        <v>16689675</v>
      </c>
      <c r="C74">
        <v>16689673</v>
      </c>
      <c r="D74">
        <v>15164566</v>
      </c>
      <c r="E74">
        <v>17</v>
      </c>
      <c r="F74">
        <v>1</v>
      </c>
      <c r="G74">
        <v>1</v>
      </c>
      <c r="H74">
        <v>3</v>
      </c>
      <c r="I74" t="s">
        <v>1525</v>
      </c>
      <c r="J74" t="s">
        <v>6</v>
      </c>
      <c r="K74" t="s">
        <v>1526</v>
      </c>
      <c r="L74">
        <v>1348</v>
      </c>
      <c r="N74">
        <v>1009</v>
      </c>
      <c r="O74" t="s">
        <v>86</v>
      </c>
      <c r="P74" t="s">
        <v>86</v>
      </c>
      <c r="Q74">
        <v>1000</v>
      </c>
      <c r="X74">
        <v>0.03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6</v>
      </c>
      <c r="AG74">
        <v>0.03</v>
      </c>
      <c r="AH74">
        <v>3</v>
      </c>
      <c r="AI74">
        <v>-1</v>
      </c>
      <c r="AJ74" t="s">
        <v>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ROW(Source!A47)</f>
        <v>47</v>
      </c>
      <c r="B75">
        <v>16689674</v>
      </c>
      <c r="C75">
        <v>16689673</v>
      </c>
      <c r="D75">
        <v>15430517</v>
      </c>
      <c r="E75">
        <v>1</v>
      </c>
      <c r="F75">
        <v>1</v>
      </c>
      <c r="G75">
        <v>1</v>
      </c>
      <c r="H75">
        <v>1</v>
      </c>
      <c r="I75" t="s">
        <v>1113</v>
      </c>
      <c r="J75" t="s">
        <v>6</v>
      </c>
      <c r="K75" t="s">
        <v>1114</v>
      </c>
      <c r="L75">
        <v>1191</v>
      </c>
      <c r="N75">
        <v>1013</v>
      </c>
      <c r="O75" t="s">
        <v>1090</v>
      </c>
      <c r="P75" t="s">
        <v>1090</v>
      </c>
      <c r="Q75">
        <v>1</v>
      </c>
      <c r="X75">
        <v>10.4</v>
      </c>
      <c r="Y75">
        <v>0</v>
      </c>
      <c r="Z75">
        <v>0</v>
      </c>
      <c r="AA75">
        <v>0</v>
      </c>
      <c r="AB75">
        <v>7.8</v>
      </c>
      <c r="AC75">
        <v>0</v>
      </c>
      <c r="AD75">
        <v>1</v>
      </c>
      <c r="AE75">
        <v>1</v>
      </c>
      <c r="AF75" t="s">
        <v>6</v>
      </c>
      <c r="AG75">
        <v>10.4</v>
      </c>
      <c r="AH75">
        <v>2</v>
      </c>
      <c r="AI75">
        <v>16689674</v>
      </c>
      <c r="AJ75">
        <v>60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ROW(Source!A47)</f>
        <v>47</v>
      </c>
      <c r="B76">
        <v>16689675</v>
      </c>
      <c r="C76">
        <v>16689673</v>
      </c>
      <c r="D76">
        <v>15164566</v>
      </c>
      <c r="E76">
        <v>17</v>
      </c>
      <c r="F76">
        <v>1</v>
      </c>
      <c r="G76">
        <v>1</v>
      </c>
      <c r="H76">
        <v>3</v>
      </c>
      <c r="I76" t="s">
        <v>1525</v>
      </c>
      <c r="J76" t="s">
        <v>6</v>
      </c>
      <c r="K76" t="s">
        <v>1526</v>
      </c>
      <c r="L76">
        <v>1348</v>
      </c>
      <c r="N76">
        <v>1009</v>
      </c>
      <c r="O76" t="s">
        <v>86</v>
      </c>
      <c r="P76" t="s">
        <v>86</v>
      </c>
      <c r="Q76">
        <v>1000</v>
      </c>
      <c r="X76">
        <v>0.03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6</v>
      </c>
      <c r="AG76">
        <v>0.03</v>
      </c>
      <c r="AH76">
        <v>3</v>
      </c>
      <c r="AI76">
        <v>-1</v>
      </c>
      <c r="AJ76" t="s">
        <v>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ROW(Source!A48)</f>
        <v>48</v>
      </c>
      <c r="B77">
        <v>16689679</v>
      </c>
      <c r="C77">
        <v>16689677</v>
      </c>
      <c r="D77">
        <v>15430517</v>
      </c>
      <c r="E77">
        <v>1</v>
      </c>
      <c r="F77">
        <v>1</v>
      </c>
      <c r="G77">
        <v>1</v>
      </c>
      <c r="H77">
        <v>1</v>
      </c>
      <c r="I77" t="s">
        <v>1113</v>
      </c>
      <c r="J77" t="s">
        <v>6</v>
      </c>
      <c r="K77" t="s">
        <v>1114</v>
      </c>
      <c r="L77">
        <v>1191</v>
      </c>
      <c r="N77">
        <v>1013</v>
      </c>
      <c r="O77" t="s">
        <v>1090</v>
      </c>
      <c r="P77" t="s">
        <v>1090</v>
      </c>
      <c r="Q77">
        <v>1</v>
      </c>
      <c r="X77">
        <v>22.82</v>
      </c>
      <c r="Y77">
        <v>0</v>
      </c>
      <c r="Z77">
        <v>0</v>
      </c>
      <c r="AA77">
        <v>0</v>
      </c>
      <c r="AB77">
        <v>7.8</v>
      </c>
      <c r="AC77">
        <v>0</v>
      </c>
      <c r="AD77">
        <v>1</v>
      </c>
      <c r="AE77">
        <v>1</v>
      </c>
      <c r="AF77" t="s">
        <v>6</v>
      </c>
      <c r="AG77">
        <v>22.82</v>
      </c>
      <c r="AH77">
        <v>2</v>
      </c>
      <c r="AI77">
        <v>16689679</v>
      </c>
      <c r="AJ77">
        <v>61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ROW(Source!A49)</f>
        <v>49</v>
      </c>
      <c r="B78">
        <v>16689679</v>
      </c>
      <c r="C78">
        <v>16689677</v>
      </c>
      <c r="D78">
        <v>15430517</v>
      </c>
      <c r="E78">
        <v>1</v>
      </c>
      <c r="F78">
        <v>1</v>
      </c>
      <c r="G78">
        <v>1</v>
      </c>
      <c r="H78">
        <v>1</v>
      </c>
      <c r="I78" t="s">
        <v>1113</v>
      </c>
      <c r="J78" t="s">
        <v>6</v>
      </c>
      <c r="K78" t="s">
        <v>1114</v>
      </c>
      <c r="L78">
        <v>1191</v>
      </c>
      <c r="N78">
        <v>1013</v>
      </c>
      <c r="O78" t="s">
        <v>1090</v>
      </c>
      <c r="P78" t="s">
        <v>1090</v>
      </c>
      <c r="Q78">
        <v>1</v>
      </c>
      <c r="X78">
        <v>22.82</v>
      </c>
      <c r="Y78">
        <v>0</v>
      </c>
      <c r="Z78">
        <v>0</v>
      </c>
      <c r="AA78">
        <v>0</v>
      </c>
      <c r="AB78">
        <v>7.8</v>
      </c>
      <c r="AC78">
        <v>0</v>
      </c>
      <c r="AD78">
        <v>1</v>
      </c>
      <c r="AE78">
        <v>1</v>
      </c>
      <c r="AF78" t="s">
        <v>6</v>
      </c>
      <c r="AG78">
        <v>22.82</v>
      </c>
      <c r="AH78">
        <v>2</v>
      </c>
      <c r="AI78">
        <v>16689679</v>
      </c>
      <c r="AJ78">
        <v>62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ROW(Source!A50)</f>
        <v>50</v>
      </c>
      <c r="B79">
        <v>16688863</v>
      </c>
      <c r="C79">
        <v>16688853</v>
      </c>
      <c r="D79">
        <v>15436014</v>
      </c>
      <c r="E79">
        <v>1</v>
      </c>
      <c r="F79">
        <v>1</v>
      </c>
      <c r="G79">
        <v>1</v>
      </c>
      <c r="H79">
        <v>1</v>
      </c>
      <c r="I79" t="s">
        <v>1123</v>
      </c>
      <c r="J79" t="s">
        <v>6</v>
      </c>
      <c r="K79" t="s">
        <v>1124</v>
      </c>
      <c r="L79">
        <v>1191</v>
      </c>
      <c r="N79">
        <v>1013</v>
      </c>
      <c r="O79" t="s">
        <v>1090</v>
      </c>
      <c r="P79" t="s">
        <v>1090</v>
      </c>
      <c r="Q79">
        <v>1</v>
      </c>
      <c r="X79">
        <v>17.16</v>
      </c>
      <c r="Y79">
        <v>0</v>
      </c>
      <c r="Z79">
        <v>0</v>
      </c>
      <c r="AA79">
        <v>0</v>
      </c>
      <c r="AB79">
        <v>8.74</v>
      </c>
      <c r="AC79">
        <v>0</v>
      </c>
      <c r="AD79">
        <v>1</v>
      </c>
      <c r="AE79">
        <v>1</v>
      </c>
      <c r="AF79" t="s">
        <v>6</v>
      </c>
      <c r="AG79">
        <v>17.16</v>
      </c>
      <c r="AH79">
        <v>2</v>
      </c>
      <c r="AI79">
        <v>16688854</v>
      </c>
      <c r="AJ79">
        <v>63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ROW(Source!A50)</f>
        <v>50</v>
      </c>
      <c r="B80">
        <v>16688864</v>
      </c>
      <c r="C80">
        <v>16688853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1091</v>
      </c>
      <c r="J80" t="s">
        <v>6</v>
      </c>
      <c r="K80" t="s">
        <v>1092</v>
      </c>
      <c r="L80">
        <v>1191</v>
      </c>
      <c r="N80">
        <v>1013</v>
      </c>
      <c r="O80" t="s">
        <v>1090</v>
      </c>
      <c r="P80" t="s">
        <v>1090</v>
      </c>
      <c r="Q80">
        <v>1</v>
      </c>
      <c r="X80">
        <v>0.04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6</v>
      </c>
      <c r="AG80">
        <v>0.04</v>
      </c>
      <c r="AH80">
        <v>2</v>
      </c>
      <c r="AI80">
        <v>16688855</v>
      </c>
      <c r="AJ80">
        <v>64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ROW(Source!A50)</f>
        <v>50</v>
      </c>
      <c r="B81">
        <v>16688865</v>
      </c>
      <c r="C81">
        <v>16688853</v>
      </c>
      <c r="D81">
        <v>15247878</v>
      </c>
      <c r="E81">
        <v>1</v>
      </c>
      <c r="F81">
        <v>1</v>
      </c>
      <c r="G81">
        <v>1</v>
      </c>
      <c r="H81">
        <v>2</v>
      </c>
      <c r="I81" t="s">
        <v>1125</v>
      </c>
      <c r="J81" t="s">
        <v>1126</v>
      </c>
      <c r="K81" t="s">
        <v>1127</v>
      </c>
      <c r="L81">
        <v>1368</v>
      </c>
      <c r="N81">
        <v>1011</v>
      </c>
      <c r="O81" t="s">
        <v>1096</v>
      </c>
      <c r="P81" t="s">
        <v>1096</v>
      </c>
      <c r="Q81">
        <v>1</v>
      </c>
      <c r="X81">
        <v>0.1</v>
      </c>
      <c r="Y81">
        <v>0</v>
      </c>
      <c r="Z81">
        <v>1.7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6</v>
      </c>
      <c r="AG81">
        <v>0.1</v>
      </c>
      <c r="AH81">
        <v>2</v>
      </c>
      <c r="AI81">
        <v>16688856</v>
      </c>
      <c r="AJ81">
        <v>65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ROW(Source!A50)</f>
        <v>50</v>
      </c>
      <c r="B82">
        <v>16688866</v>
      </c>
      <c r="C82">
        <v>16688853</v>
      </c>
      <c r="D82">
        <v>15249073</v>
      </c>
      <c r="E82">
        <v>1</v>
      </c>
      <c r="F82">
        <v>1</v>
      </c>
      <c r="G82">
        <v>1</v>
      </c>
      <c r="H82">
        <v>2</v>
      </c>
      <c r="I82" t="s">
        <v>1099</v>
      </c>
      <c r="J82" t="s">
        <v>1100</v>
      </c>
      <c r="K82" t="s">
        <v>1101</v>
      </c>
      <c r="L82">
        <v>1368</v>
      </c>
      <c r="N82">
        <v>1011</v>
      </c>
      <c r="O82" t="s">
        <v>1096</v>
      </c>
      <c r="P82" t="s">
        <v>1096</v>
      </c>
      <c r="Q82">
        <v>1</v>
      </c>
      <c r="X82">
        <v>0.04</v>
      </c>
      <c r="Y82">
        <v>0</v>
      </c>
      <c r="Z82">
        <v>65.709999999999994</v>
      </c>
      <c r="AA82">
        <v>11.6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0.04</v>
      </c>
      <c r="AH82">
        <v>2</v>
      </c>
      <c r="AI82">
        <v>16688857</v>
      </c>
      <c r="AJ82">
        <v>66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ROW(Source!A50)</f>
        <v>50</v>
      </c>
      <c r="B83">
        <v>16688867</v>
      </c>
      <c r="C83">
        <v>16688853</v>
      </c>
      <c r="D83">
        <v>15171018</v>
      </c>
      <c r="E83">
        <v>1</v>
      </c>
      <c r="F83">
        <v>1</v>
      </c>
      <c r="G83">
        <v>1</v>
      </c>
      <c r="H83">
        <v>3</v>
      </c>
      <c r="I83" t="s">
        <v>1128</v>
      </c>
      <c r="J83" t="s">
        <v>1129</v>
      </c>
      <c r="K83" t="s">
        <v>1130</v>
      </c>
      <c r="L83">
        <v>1346</v>
      </c>
      <c r="N83">
        <v>1009</v>
      </c>
      <c r="O83" t="s">
        <v>90</v>
      </c>
      <c r="P83" t="s">
        <v>90</v>
      </c>
      <c r="Q83">
        <v>1</v>
      </c>
      <c r="X83">
        <v>0.01</v>
      </c>
      <c r="Y83">
        <v>1.82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0.01</v>
      </c>
      <c r="AH83">
        <v>2</v>
      </c>
      <c r="AI83">
        <v>16688858</v>
      </c>
      <c r="AJ83">
        <v>67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ROW(Source!A50)</f>
        <v>50</v>
      </c>
      <c r="B84">
        <v>16688868</v>
      </c>
      <c r="C84">
        <v>16688853</v>
      </c>
      <c r="D84">
        <v>15171150</v>
      </c>
      <c r="E84">
        <v>1</v>
      </c>
      <c r="F84">
        <v>1</v>
      </c>
      <c r="G84">
        <v>1</v>
      </c>
      <c r="H84">
        <v>3</v>
      </c>
      <c r="I84" t="s">
        <v>1131</v>
      </c>
      <c r="J84" t="s">
        <v>1132</v>
      </c>
      <c r="K84" t="s">
        <v>1133</v>
      </c>
      <c r="L84">
        <v>1348</v>
      </c>
      <c r="N84">
        <v>1009</v>
      </c>
      <c r="O84" t="s">
        <v>86</v>
      </c>
      <c r="P84" t="s">
        <v>86</v>
      </c>
      <c r="Q84">
        <v>1000</v>
      </c>
      <c r="X84">
        <v>1.4500000000000001E-2</v>
      </c>
      <c r="Y84">
        <v>2734.6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1.4500000000000001E-2</v>
      </c>
      <c r="AH84">
        <v>2</v>
      </c>
      <c r="AI84">
        <v>16688859</v>
      </c>
      <c r="AJ84">
        <v>68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ROW(Source!A50)</f>
        <v>50</v>
      </c>
      <c r="B85">
        <v>16688869</v>
      </c>
      <c r="C85">
        <v>16688853</v>
      </c>
      <c r="D85">
        <v>15171907</v>
      </c>
      <c r="E85">
        <v>1</v>
      </c>
      <c r="F85">
        <v>1</v>
      </c>
      <c r="G85">
        <v>1</v>
      </c>
      <c r="H85">
        <v>3</v>
      </c>
      <c r="I85" t="s">
        <v>1134</v>
      </c>
      <c r="J85" t="s">
        <v>1135</v>
      </c>
      <c r="K85" t="s">
        <v>1136</v>
      </c>
      <c r="L85">
        <v>1339</v>
      </c>
      <c r="N85">
        <v>1007</v>
      </c>
      <c r="O85" t="s">
        <v>199</v>
      </c>
      <c r="P85" t="s">
        <v>199</v>
      </c>
      <c r="Q85">
        <v>1</v>
      </c>
      <c r="X85">
        <v>3.0000000000000001E-3</v>
      </c>
      <c r="Y85">
        <v>74.58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3.0000000000000001E-3</v>
      </c>
      <c r="AH85">
        <v>2</v>
      </c>
      <c r="AI85">
        <v>16688860</v>
      </c>
      <c r="AJ85">
        <v>69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ROW(Source!A50)</f>
        <v>50</v>
      </c>
      <c r="B86">
        <v>16688870</v>
      </c>
      <c r="C86">
        <v>16688853</v>
      </c>
      <c r="D86">
        <v>15163051</v>
      </c>
      <c r="E86">
        <v>17</v>
      </c>
      <c r="F86">
        <v>1</v>
      </c>
      <c r="G86">
        <v>1</v>
      </c>
      <c r="H86">
        <v>3</v>
      </c>
      <c r="I86" t="s">
        <v>84</v>
      </c>
      <c r="J86" t="s">
        <v>6</v>
      </c>
      <c r="K86" t="s">
        <v>85</v>
      </c>
      <c r="L86">
        <v>1348</v>
      </c>
      <c r="N86">
        <v>1009</v>
      </c>
      <c r="O86" t="s">
        <v>86</v>
      </c>
      <c r="P86" t="s">
        <v>86</v>
      </c>
      <c r="Q86">
        <v>1000</v>
      </c>
      <c r="X86">
        <v>1.4E-2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 t="s">
        <v>6</v>
      </c>
      <c r="AG86">
        <v>1.4E-2</v>
      </c>
      <c r="AH86">
        <v>2</v>
      </c>
      <c r="AI86">
        <v>16688861</v>
      </c>
      <c r="AJ86">
        <v>70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ROW(Source!A51)</f>
        <v>51</v>
      </c>
      <c r="B87">
        <v>16688863</v>
      </c>
      <c r="C87">
        <v>16688853</v>
      </c>
      <c r="D87">
        <v>15436014</v>
      </c>
      <c r="E87">
        <v>1</v>
      </c>
      <c r="F87">
        <v>1</v>
      </c>
      <c r="G87">
        <v>1</v>
      </c>
      <c r="H87">
        <v>1</v>
      </c>
      <c r="I87" t="s">
        <v>1123</v>
      </c>
      <c r="J87" t="s">
        <v>6</v>
      </c>
      <c r="K87" t="s">
        <v>1124</v>
      </c>
      <c r="L87">
        <v>1191</v>
      </c>
      <c r="N87">
        <v>1013</v>
      </c>
      <c r="O87" t="s">
        <v>1090</v>
      </c>
      <c r="P87" t="s">
        <v>1090</v>
      </c>
      <c r="Q87">
        <v>1</v>
      </c>
      <c r="X87">
        <v>17.16</v>
      </c>
      <c r="Y87">
        <v>0</v>
      </c>
      <c r="Z87">
        <v>0</v>
      </c>
      <c r="AA87">
        <v>0</v>
      </c>
      <c r="AB87">
        <v>8.74</v>
      </c>
      <c r="AC87">
        <v>0</v>
      </c>
      <c r="AD87">
        <v>1</v>
      </c>
      <c r="AE87">
        <v>1</v>
      </c>
      <c r="AF87" t="s">
        <v>6</v>
      </c>
      <c r="AG87">
        <v>17.16</v>
      </c>
      <c r="AH87">
        <v>2</v>
      </c>
      <c r="AI87">
        <v>16688854</v>
      </c>
      <c r="AJ87">
        <v>72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ROW(Source!A51)</f>
        <v>51</v>
      </c>
      <c r="B88">
        <v>16688864</v>
      </c>
      <c r="C88">
        <v>16688853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1091</v>
      </c>
      <c r="J88" t="s">
        <v>6</v>
      </c>
      <c r="K88" t="s">
        <v>1092</v>
      </c>
      <c r="L88">
        <v>1191</v>
      </c>
      <c r="N88">
        <v>1013</v>
      </c>
      <c r="O88" t="s">
        <v>1090</v>
      </c>
      <c r="P88" t="s">
        <v>1090</v>
      </c>
      <c r="Q88">
        <v>1</v>
      </c>
      <c r="X88">
        <v>0.04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6</v>
      </c>
      <c r="AG88">
        <v>0.04</v>
      </c>
      <c r="AH88">
        <v>2</v>
      </c>
      <c r="AI88">
        <v>16688855</v>
      </c>
      <c r="AJ88">
        <v>73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ROW(Source!A51)</f>
        <v>51</v>
      </c>
      <c r="B89">
        <v>16688865</v>
      </c>
      <c r="C89">
        <v>16688853</v>
      </c>
      <c r="D89">
        <v>15247878</v>
      </c>
      <c r="E89">
        <v>1</v>
      </c>
      <c r="F89">
        <v>1</v>
      </c>
      <c r="G89">
        <v>1</v>
      </c>
      <c r="H89">
        <v>2</v>
      </c>
      <c r="I89" t="s">
        <v>1125</v>
      </c>
      <c r="J89" t="s">
        <v>1126</v>
      </c>
      <c r="K89" t="s">
        <v>1127</v>
      </c>
      <c r="L89">
        <v>1368</v>
      </c>
      <c r="N89">
        <v>1011</v>
      </c>
      <c r="O89" t="s">
        <v>1096</v>
      </c>
      <c r="P89" t="s">
        <v>1096</v>
      </c>
      <c r="Q89">
        <v>1</v>
      </c>
      <c r="X89">
        <v>0.1</v>
      </c>
      <c r="Y89">
        <v>0</v>
      </c>
      <c r="Z89">
        <v>1.7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0.1</v>
      </c>
      <c r="AH89">
        <v>2</v>
      </c>
      <c r="AI89">
        <v>16688856</v>
      </c>
      <c r="AJ89">
        <v>74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ROW(Source!A51)</f>
        <v>51</v>
      </c>
      <c r="B90">
        <v>16688866</v>
      </c>
      <c r="C90">
        <v>16688853</v>
      </c>
      <c r="D90">
        <v>15249073</v>
      </c>
      <c r="E90">
        <v>1</v>
      </c>
      <c r="F90">
        <v>1</v>
      </c>
      <c r="G90">
        <v>1</v>
      </c>
      <c r="H90">
        <v>2</v>
      </c>
      <c r="I90" t="s">
        <v>1099</v>
      </c>
      <c r="J90" t="s">
        <v>1100</v>
      </c>
      <c r="K90" t="s">
        <v>1101</v>
      </c>
      <c r="L90">
        <v>1368</v>
      </c>
      <c r="N90">
        <v>1011</v>
      </c>
      <c r="O90" t="s">
        <v>1096</v>
      </c>
      <c r="P90" t="s">
        <v>1096</v>
      </c>
      <c r="Q90">
        <v>1</v>
      </c>
      <c r="X90">
        <v>0.04</v>
      </c>
      <c r="Y90">
        <v>0</v>
      </c>
      <c r="Z90">
        <v>65.709999999999994</v>
      </c>
      <c r="AA90">
        <v>11.6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0.04</v>
      </c>
      <c r="AH90">
        <v>2</v>
      </c>
      <c r="AI90">
        <v>16688857</v>
      </c>
      <c r="AJ90">
        <v>75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ROW(Source!A51)</f>
        <v>51</v>
      </c>
      <c r="B91">
        <v>16688867</v>
      </c>
      <c r="C91">
        <v>16688853</v>
      </c>
      <c r="D91">
        <v>15171018</v>
      </c>
      <c r="E91">
        <v>1</v>
      </c>
      <c r="F91">
        <v>1</v>
      </c>
      <c r="G91">
        <v>1</v>
      </c>
      <c r="H91">
        <v>3</v>
      </c>
      <c r="I91" t="s">
        <v>1128</v>
      </c>
      <c r="J91" t="s">
        <v>1129</v>
      </c>
      <c r="K91" t="s">
        <v>1130</v>
      </c>
      <c r="L91">
        <v>1346</v>
      </c>
      <c r="N91">
        <v>1009</v>
      </c>
      <c r="O91" t="s">
        <v>90</v>
      </c>
      <c r="P91" t="s">
        <v>90</v>
      </c>
      <c r="Q91">
        <v>1</v>
      </c>
      <c r="X91">
        <v>0.01</v>
      </c>
      <c r="Y91">
        <v>1.82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0.01</v>
      </c>
      <c r="AH91">
        <v>2</v>
      </c>
      <c r="AI91">
        <v>16688858</v>
      </c>
      <c r="AJ91">
        <v>76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ROW(Source!A51)</f>
        <v>51</v>
      </c>
      <c r="B92">
        <v>16688868</v>
      </c>
      <c r="C92">
        <v>16688853</v>
      </c>
      <c r="D92">
        <v>15171150</v>
      </c>
      <c r="E92">
        <v>1</v>
      </c>
      <c r="F92">
        <v>1</v>
      </c>
      <c r="G92">
        <v>1</v>
      </c>
      <c r="H92">
        <v>3</v>
      </c>
      <c r="I92" t="s">
        <v>1131</v>
      </c>
      <c r="J92" t="s">
        <v>1132</v>
      </c>
      <c r="K92" t="s">
        <v>1133</v>
      </c>
      <c r="L92">
        <v>1348</v>
      </c>
      <c r="N92">
        <v>1009</v>
      </c>
      <c r="O92" t="s">
        <v>86</v>
      </c>
      <c r="P92" t="s">
        <v>86</v>
      </c>
      <c r="Q92">
        <v>1000</v>
      </c>
      <c r="X92">
        <v>1.4500000000000001E-2</v>
      </c>
      <c r="Y92">
        <v>2734.6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1.4500000000000001E-2</v>
      </c>
      <c r="AH92">
        <v>2</v>
      </c>
      <c r="AI92">
        <v>16688859</v>
      </c>
      <c r="AJ92">
        <v>77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ROW(Source!A51)</f>
        <v>51</v>
      </c>
      <c r="B93">
        <v>16688869</v>
      </c>
      <c r="C93">
        <v>16688853</v>
      </c>
      <c r="D93">
        <v>15171907</v>
      </c>
      <c r="E93">
        <v>1</v>
      </c>
      <c r="F93">
        <v>1</v>
      </c>
      <c r="G93">
        <v>1</v>
      </c>
      <c r="H93">
        <v>3</v>
      </c>
      <c r="I93" t="s">
        <v>1134</v>
      </c>
      <c r="J93" t="s">
        <v>1135</v>
      </c>
      <c r="K93" t="s">
        <v>1136</v>
      </c>
      <c r="L93">
        <v>1339</v>
      </c>
      <c r="N93">
        <v>1007</v>
      </c>
      <c r="O93" t="s">
        <v>199</v>
      </c>
      <c r="P93" t="s">
        <v>199</v>
      </c>
      <c r="Q93">
        <v>1</v>
      </c>
      <c r="X93">
        <v>3.0000000000000001E-3</v>
      </c>
      <c r="Y93">
        <v>74.58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3.0000000000000001E-3</v>
      </c>
      <c r="AH93">
        <v>2</v>
      </c>
      <c r="AI93">
        <v>16688860</v>
      </c>
      <c r="AJ93">
        <v>78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ROW(Source!A51)</f>
        <v>51</v>
      </c>
      <c r="B94">
        <v>16688870</v>
      </c>
      <c r="C94">
        <v>16688853</v>
      </c>
      <c r="D94">
        <v>15163051</v>
      </c>
      <c r="E94">
        <v>17</v>
      </c>
      <c r="F94">
        <v>1</v>
      </c>
      <c r="G94">
        <v>1</v>
      </c>
      <c r="H94">
        <v>3</v>
      </c>
      <c r="I94" t="s">
        <v>84</v>
      </c>
      <c r="J94" t="s">
        <v>6</v>
      </c>
      <c r="K94" t="s">
        <v>85</v>
      </c>
      <c r="L94">
        <v>1348</v>
      </c>
      <c r="N94">
        <v>1009</v>
      </c>
      <c r="O94" t="s">
        <v>86</v>
      </c>
      <c r="P94" t="s">
        <v>86</v>
      </c>
      <c r="Q94">
        <v>1000</v>
      </c>
      <c r="X94">
        <v>1.4E-2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 t="s">
        <v>6</v>
      </c>
      <c r="AG94">
        <v>1.4E-2</v>
      </c>
      <c r="AH94">
        <v>2</v>
      </c>
      <c r="AI94">
        <v>16688861</v>
      </c>
      <c r="AJ94">
        <v>79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ROW(Source!A56)</f>
        <v>56</v>
      </c>
      <c r="B95">
        <v>16688879</v>
      </c>
      <c r="C95">
        <v>16688873</v>
      </c>
      <c r="D95">
        <v>15435683</v>
      </c>
      <c r="E95">
        <v>1</v>
      </c>
      <c r="F95">
        <v>1</v>
      </c>
      <c r="G95">
        <v>1</v>
      </c>
      <c r="H95">
        <v>1</v>
      </c>
      <c r="I95" t="s">
        <v>1137</v>
      </c>
      <c r="J95" t="s">
        <v>6</v>
      </c>
      <c r="K95" t="s">
        <v>1138</v>
      </c>
      <c r="L95">
        <v>1191</v>
      </c>
      <c r="N95">
        <v>1013</v>
      </c>
      <c r="O95" t="s">
        <v>1090</v>
      </c>
      <c r="P95" t="s">
        <v>1090</v>
      </c>
      <c r="Q95">
        <v>1</v>
      </c>
      <c r="X95">
        <v>12.8</v>
      </c>
      <c r="Y95">
        <v>0</v>
      </c>
      <c r="Z95">
        <v>0</v>
      </c>
      <c r="AA95">
        <v>0</v>
      </c>
      <c r="AB95">
        <v>9.2899999999999991</v>
      </c>
      <c r="AC95">
        <v>0</v>
      </c>
      <c r="AD95">
        <v>1</v>
      </c>
      <c r="AE95">
        <v>1</v>
      </c>
      <c r="AF95" t="s">
        <v>97</v>
      </c>
      <c r="AG95">
        <v>14.719999999999999</v>
      </c>
      <c r="AH95">
        <v>2</v>
      </c>
      <c r="AI95">
        <v>16688874</v>
      </c>
      <c r="AJ95">
        <v>81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ROW(Source!A56)</f>
        <v>56</v>
      </c>
      <c r="B96">
        <v>16688880</v>
      </c>
      <c r="C96">
        <v>16688873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1091</v>
      </c>
      <c r="J96" t="s">
        <v>6</v>
      </c>
      <c r="K96" t="s">
        <v>1092</v>
      </c>
      <c r="L96">
        <v>1191</v>
      </c>
      <c r="N96">
        <v>1013</v>
      </c>
      <c r="O96" t="s">
        <v>1090</v>
      </c>
      <c r="P96" t="s">
        <v>1090</v>
      </c>
      <c r="Q96">
        <v>1</v>
      </c>
      <c r="X96">
        <v>0.05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96</v>
      </c>
      <c r="AG96">
        <v>6.25E-2</v>
      </c>
      <c r="AH96">
        <v>2</v>
      </c>
      <c r="AI96">
        <v>16688875</v>
      </c>
      <c r="AJ96">
        <v>82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ROW(Source!A56)</f>
        <v>56</v>
      </c>
      <c r="B97">
        <v>16688881</v>
      </c>
      <c r="C97">
        <v>16688873</v>
      </c>
      <c r="D97">
        <v>15249073</v>
      </c>
      <c r="E97">
        <v>1</v>
      </c>
      <c r="F97">
        <v>1</v>
      </c>
      <c r="G97">
        <v>1</v>
      </c>
      <c r="H97">
        <v>2</v>
      </c>
      <c r="I97" t="s">
        <v>1099</v>
      </c>
      <c r="J97" t="s">
        <v>1100</v>
      </c>
      <c r="K97" t="s">
        <v>1101</v>
      </c>
      <c r="L97">
        <v>1368</v>
      </c>
      <c r="N97">
        <v>1011</v>
      </c>
      <c r="O97" t="s">
        <v>1096</v>
      </c>
      <c r="P97" t="s">
        <v>1096</v>
      </c>
      <c r="Q97">
        <v>1</v>
      </c>
      <c r="X97">
        <v>0.05</v>
      </c>
      <c r="Y97">
        <v>0</v>
      </c>
      <c r="Z97">
        <v>65.709999999999994</v>
      </c>
      <c r="AA97">
        <v>11.6</v>
      </c>
      <c r="AB97">
        <v>0</v>
      </c>
      <c r="AC97">
        <v>0</v>
      </c>
      <c r="AD97">
        <v>1</v>
      </c>
      <c r="AE97">
        <v>0</v>
      </c>
      <c r="AF97" t="s">
        <v>96</v>
      </c>
      <c r="AG97">
        <v>6.25E-2</v>
      </c>
      <c r="AH97">
        <v>2</v>
      </c>
      <c r="AI97">
        <v>16688876</v>
      </c>
      <c r="AJ97">
        <v>83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ROW(Source!A56)</f>
        <v>56</v>
      </c>
      <c r="B98">
        <v>16688882</v>
      </c>
      <c r="C98">
        <v>16688873</v>
      </c>
      <c r="D98">
        <v>15162072</v>
      </c>
      <c r="E98">
        <v>17</v>
      </c>
      <c r="F98">
        <v>1</v>
      </c>
      <c r="G98">
        <v>1</v>
      </c>
      <c r="H98">
        <v>3</v>
      </c>
      <c r="I98" t="s">
        <v>1527</v>
      </c>
      <c r="J98" t="s">
        <v>6</v>
      </c>
      <c r="K98" t="s">
        <v>1528</v>
      </c>
      <c r="L98">
        <v>1348</v>
      </c>
      <c r="N98">
        <v>1009</v>
      </c>
      <c r="O98" t="s">
        <v>86</v>
      </c>
      <c r="P98" t="s">
        <v>86</v>
      </c>
      <c r="Q98">
        <v>1000</v>
      </c>
      <c r="X98">
        <v>7.5000000000000002E-4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6</v>
      </c>
      <c r="AG98">
        <v>7.5000000000000002E-4</v>
      </c>
      <c r="AH98">
        <v>3</v>
      </c>
      <c r="AI98">
        <v>-1</v>
      </c>
      <c r="AJ98" t="s">
        <v>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ROW(Source!A56)</f>
        <v>56</v>
      </c>
      <c r="B99">
        <v>16688883</v>
      </c>
      <c r="C99">
        <v>16688873</v>
      </c>
      <c r="D99">
        <v>15161825</v>
      </c>
      <c r="E99">
        <v>17</v>
      </c>
      <c r="F99">
        <v>1</v>
      </c>
      <c r="G99">
        <v>1</v>
      </c>
      <c r="H99">
        <v>3</v>
      </c>
      <c r="I99" t="s">
        <v>102</v>
      </c>
      <c r="J99" t="s">
        <v>6</v>
      </c>
      <c r="K99" t="s">
        <v>1529</v>
      </c>
      <c r="L99">
        <v>1348</v>
      </c>
      <c r="N99">
        <v>1009</v>
      </c>
      <c r="O99" t="s">
        <v>86</v>
      </c>
      <c r="P99" t="s">
        <v>86</v>
      </c>
      <c r="Q99">
        <v>1000</v>
      </c>
      <c r="X99">
        <v>0</v>
      </c>
      <c r="Y99">
        <v>0</v>
      </c>
      <c r="Z99">
        <v>0</v>
      </c>
      <c r="AA99">
        <v>0</v>
      </c>
      <c r="AB99">
        <v>0</v>
      </c>
      <c r="AC99">
        <v>1</v>
      </c>
      <c r="AD99">
        <v>0</v>
      </c>
      <c r="AE99">
        <v>0</v>
      </c>
      <c r="AF99" t="s">
        <v>6</v>
      </c>
      <c r="AG99">
        <v>0</v>
      </c>
      <c r="AH99">
        <v>2</v>
      </c>
      <c r="AI99">
        <v>16688877</v>
      </c>
      <c r="AJ99">
        <v>85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ROW(Source!A56)</f>
        <v>56</v>
      </c>
      <c r="B100">
        <v>16688884</v>
      </c>
      <c r="C100">
        <v>16688873</v>
      </c>
      <c r="D100">
        <v>15161825</v>
      </c>
      <c r="E100">
        <v>17</v>
      </c>
      <c r="F100">
        <v>1</v>
      </c>
      <c r="G100">
        <v>1</v>
      </c>
      <c r="H100">
        <v>3</v>
      </c>
      <c r="I100" t="s">
        <v>102</v>
      </c>
      <c r="J100" t="s">
        <v>6</v>
      </c>
      <c r="K100" t="s">
        <v>103</v>
      </c>
      <c r="L100">
        <v>1348</v>
      </c>
      <c r="N100">
        <v>1009</v>
      </c>
      <c r="O100" t="s">
        <v>86</v>
      </c>
      <c r="P100" t="s">
        <v>86</v>
      </c>
      <c r="Q100">
        <v>1000</v>
      </c>
      <c r="X100">
        <v>4.0000000000000001E-3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 t="s">
        <v>6</v>
      </c>
      <c r="AG100">
        <v>4.0000000000000001E-3</v>
      </c>
      <c r="AH100">
        <v>3</v>
      </c>
      <c r="AI100">
        <v>-1</v>
      </c>
      <c r="AJ100" t="s">
        <v>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ROW(Source!A57)</f>
        <v>57</v>
      </c>
      <c r="B101">
        <v>16688879</v>
      </c>
      <c r="C101">
        <v>16688873</v>
      </c>
      <c r="D101">
        <v>15435683</v>
      </c>
      <c r="E101">
        <v>1</v>
      </c>
      <c r="F101">
        <v>1</v>
      </c>
      <c r="G101">
        <v>1</v>
      </c>
      <c r="H101">
        <v>1</v>
      </c>
      <c r="I101" t="s">
        <v>1137</v>
      </c>
      <c r="J101" t="s">
        <v>6</v>
      </c>
      <c r="K101" t="s">
        <v>1138</v>
      </c>
      <c r="L101">
        <v>1191</v>
      </c>
      <c r="N101">
        <v>1013</v>
      </c>
      <c r="O101" t="s">
        <v>1090</v>
      </c>
      <c r="P101" t="s">
        <v>1090</v>
      </c>
      <c r="Q101">
        <v>1</v>
      </c>
      <c r="X101">
        <v>12.8</v>
      </c>
      <c r="Y101">
        <v>0</v>
      </c>
      <c r="Z101">
        <v>0</v>
      </c>
      <c r="AA101">
        <v>0</v>
      </c>
      <c r="AB101">
        <v>9.2899999999999991</v>
      </c>
      <c r="AC101">
        <v>0</v>
      </c>
      <c r="AD101">
        <v>1</v>
      </c>
      <c r="AE101">
        <v>1</v>
      </c>
      <c r="AF101" t="s">
        <v>97</v>
      </c>
      <c r="AG101">
        <v>14.719999999999999</v>
      </c>
      <c r="AH101">
        <v>2</v>
      </c>
      <c r="AI101">
        <v>16688874</v>
      </c>
      <c r="AJ101">
        <v>86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ROW(Source!A57)</f>
        <v>57</v>
      </c>
      <c r="B102">
        <v>16688880</v>
      </c>
      <c r="C102">
        <v>16688873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1091</v>
      </c>
      <c r="J102" t="s">
        <v>6</v>
      </c>
      <c r="K102" t="s">
        <v>1092</v>
      </c>
      <c r="L102">
        <v>1191</v>
      </c>
      <c r="N102">
        <v>1013</v>
      </c>
      <c r="O102" t="s">
        <v>1090</v>
      </c>
      <c r="P102" t="s">
        <v>1090</v>
      </c>
      <c r="Q102">
        <v>1</v>
      </c>
      <c r="X102">
        <v>0.05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96</v>
      </c>
      <c r="AG102">
        <v>6.25E-2</v>
      </c>
      <c r="AH102">
        <v>2</v>
      </c>
      <c r="AI102">
        <v>16688875</v>
      </c>
      <c r="AJ102">
        <v>87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ROW(Source!A57)</f>
        <v>57</v>
      </c>
      <c r="B103">
        <v>16688881</v>
      </c>
      <c r="C103">
        <v>16688873</v>
      </c>
      <c r="D103">
        <v>15249073</v>
      </c>
      <c r="E103">
        <v>1</v>
      </c>
      <c r="F103">
        <v>1</v>
      </c>
      <c r="G103">
        <v>1</v>
      </c>
      <c r="H103">
        <v>2</v>
      </c>
      <c r="I103" t="s">
        <v>1099</v>
      </c>
      <c r="J103" t="s">
        <v>1100</v>
      </c>
      <c r="K103" t="s">
        <v>1101</v>
      </c>
      <c r="L103">
        <v>1368</v>
      </c>
      <c r="N103">
        <v>1011</v>
      </c>
      <c r="O103" t="s">
        <v>1096</v>
      </c>
      <c r="P103" t="s">
        <v>1096</v>
      </c>
      <c r="Q103">
        <v>1</v>
      </c>
      <c r="X103">
        <v>0.05</v>
      </c>
      <c r="Y103">
        <v>0</v>
      </c>
      <c r="Z103">
        <v>65.709999999999994</v>
      </c>
      <c r="AA103">
        <v>11.6</v>
      </c>
      <c r="AB103">
        <v>0</v>
      </c>
      <c r="AC103">
        <v>0</v>
      </c>
      <c r="AD103">
        <v>1</v>
      </c>
      <c r="AE103">
        <v>0</v>
      </c>
      <c r="AF103" t="s">
        <v>96</v>
      </c>
      <c r="AG103">
        <v>6.25E-2</v>
      </c>
      <c r="AH103">
        <v>2</v>
      </c>
      <c r="AI103">
        <v>16688876</v>
      </c>
      <c r="AJ103">
        <v>88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ROW(Source!A57)</f>
        <v>57</v>
      </c>
      <c r="B104">
        <v>16688882</v>
      </c>
      <c r="C104">
        <v>16688873</v>
      </c>
      <c r="D104">
        <v>15162072</v>
      </c>
      <c r="E104">
        <v>17</v>
      </c>
      <c r="F104">
        <v>1</v>
      </c>
      <c r="G104">
        <v>1</v>
      </c>
      <c r="H104">
        <v>3</v>
      </c>
      <c r="I104" t="s">
        <v>1527</v>
      </c>
      <c r="J104" t="s">
        <v>6</v>
      </c>
      <c r="K104" t="s">
        <v>1528</v>
      </c>
      <c r="L104">
        <v>1348</v>
      </c>
      <c r="N104">
        <v>1009</v>
      </c>
      <c r="O104" t="s">
        <v>86</v>
      </c>
      <c r="P104" t="s">
        <v>86</v>
      </c>
      <c r="Q104">
        <v>1000</v>
      </c>
      <c r="X104">
        <v>7.5000000000000002E-4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6</v>
      </c>
      <c r="AG104">
        <v>7.5000000000000002E-4</v>
      </c>
      <c r="AH104">
        <v>3</v>
      </c>
      <c r="AI104">
        <v>-1</v>
      </c>
      <c r="AJ104" t="s">
        <v>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ROW(Source!A57)</f>
        <v>57</v>
      </c>
      <c r="B105">
        <v>16688883</v>
      </c>
      <c r="C105">
        <v>16688873</v>
      </c>
      <c r="D105">
        <v>15161825</v>
      </c>
      <c r="E105">
        <v>17</v>
      </c>
      <c r="F105">
        <v>1</v>
      </c>
      <c r="G105">
        <v>1</v>
      </c>
      <c r="H105">
        <v>3</v>
      </c>
      <c r="I105" t="s">
        <v>102</v>
      </c>
      <c r="J105" t="s">
        <v>6</v>
      </c>
      <c r="K105" t="s">
        <v>1529</v>
      </c>
      <c r="L105">
        <v>1348</v>
      </c>
      <c r="N105">
        <v>1009</v>
      </c>
      <c r="O105" t="s">
        <v>86</v>
      </c>
      <c r="P105" t="s">
        <v>86</v>
      </c>
      <c r="Q105">
        <v>1000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1</v>
      </c>
      <c r="AD105">
        <v>0</v>
      </c>
      <c r="AE105">
        <v>0</v>
      </c>
      <c r="AF105" t="s">
        <v>6</v>
      </c>
      <c r="AG105">
        <v>0</v>
      </c>
      <c r="AH105">
        <v>2</v>
      </c>
      <c r="AI105">
        <v>16688877</v>
      </c>
      <c r="AJ105">
        <v>90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ROW(Source!A57)</f>
        <v>57</v>
      </c>
      <c r="B106">
        <v>16688884</v>
      </c>
      <c r="C106">
        <v>16688873</v>
      </c>
      <c r="D106">
        <v>15161825</v>
      </c>
      <c r="E106">
        <v>17</v>
      </c>
      <c r="F106">
        <v>1</v>
      </c>
      <c r="G106">
        <v>1</v>
      </c>
      <c r="H106">
        <v>3</v>
      </c>
      <c r="I106" t="s">
        <v>102</v>
      </c>
      <c r="J106" t="s">
        <v>6</v>
      </c>
      <c r="K106" t="s">
        <v>103</v>
      </c>
      <c r="L106">
        <v>1348</v>
      </c>
      <c r="N106">
        <v>1009</v>
      </c>
      <c r="O106" t="s">
        <v>86</v>
      </c>
      <c r="P106" t="s">
        <v>86</v>
      </c>
      <c r="Q106">
        <v>1000</v>
      </c>
      <c r="X106">
        <v>4.0000000000000001E-3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 t="s">
        <v>6</v>
      </c>
      <c r="AG106">
        <v>4.0000000000000001E-3</v>
      </c>
      <c r="AH106">
        <v>3</v>
      </c>
      <c r="AI106">
        <v>-1</v>
      </c>
      <c r="AJ106" t="s">
        <v>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ROW(Source!A62)</f>
        <v>62</v>
      </c>
      <c r="B107">
        <v>16688896</v>
      </c>
      <c r="C107">
        <v>16688887</v>
      </c>
      <c r="D107">
        <v>15430497</v>
      </c>
      <c r="E107">
        <v>1</v>
      </c>
      <c r="F107">
        <v>1</v>
      </c>
      <c r="G107">
        <v>1</v>
      </c>
      <c r="H107">
        <v>1</v>
      </c>
      <c r="I107" t="s">
        <v>1139</v>
      </c>
      <c r="J107" t="s">
        <v>6</v>
      </c>
      <c r="K107" t="s">
        <v>1140</v>
      </c>
      <c r="L107">
        <v>1191</v>
      </c>
      <c r="N107">
        <v>1013</v>
      </c>
      <c r="O107" t="s">
        <v>1090</v>
      </c>
      <c r="P107" t="s">
        <v>1090</v>
      </c>
      <c r="Q107">
        <v>1</v>
      </c>
      <c r="X107">
        <v>71.06</v>
      </c>
      <c r="Y107">
        <v>0</v>
      </c>
      <c r="Z107">
        <v>0</v>
      </c>
      <c r="AA107">
        <v>0</v>
      </c>
      <c r="AB107">
        <v>8.86</v>
      </c>
      <c r="AC107">
        <v>0</v>
      </c>
      <c r="AD107">
        <v>1</v>
      </c>
      <c r="AE107">
        <v>1</v>
      </c>
      <c r="AF107" t="s">
        <v>97</v>
      </c>
      <c r="AG107">
        <v>81.718999999999994</v>
      </c>
      <c r="AH107">
        <v>2</v>
      </c>
      <c r="AI107">
        <v>16688888</v>
      </c>
      <c r="AJ107">
        <v>91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ROW(Source!A62)</f>
        <v>62</v>
      </c>
      <c r="B108">
        <v>16688897</v>
      </c>
      <c r="C108">
        <v>16688887</v>
      </c>
      <c r="D108">
        <v>15430395</v>
      </c>
      <c r="E108">
        <v>1</v>
      </c>
      <c r="F108">
        <v>1</v>
      </c>
      <c r="G108">
        <v>1</v>
      </c>
      <c r="H108">
        <v>1</v>
      </c>
      <c r="I108" t="s">
        <v>1091</v>
      </c>
      <c r="J108" t="s">
        <v>6</v>
      </c>
      <c r="K108" t="s">
        <v>1092</v>
      </c>
      <c r="L108">
        <v>1191</v>
      </c>
      <c r="N108">
        <v>1013</v>
      </c>
      <c r="O108" t="s">
        <v>1090</v>
      </c>
      <c r="P108" t="s">
        <v>1090</v>
      </c>
      <c r="Q108">
        <v>1</v>
      </c>
      <c r="X108">
        <v>0.04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96</v>
      </c>
      <c r="AG108">
        <v>0.05</v>
      </c>
      <c r="AH108">
        <v>2</v>
      </c>
      <c r="AI108">
        <v>16688889</v>
      </c>
      <c r="AJ108">
        <v>92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ROW(Source!A62)</f>
        <v>62</v>
      </c>
      <c r="B109">
        <v>16688898</v>
      </c>
      <c r="C109">
        <v>16688887</v>
      </c>
      <c r="D109">
        <v>15247974</v>
      </c>
      <c r="E109">
        <v>1</v>
      </c>
      <c r="F109">
        <v>1</v>
      </c>
      <c r="G109">
        <v>1</v>
      </c>
      <c r="H109">
        <v>2</v>
      </c>
      <c r="I109" t="s">
        <v>1093</v>
      </c>
      <c r="J109" t="s">
        <v>1094</v>
      </c>
      <c r="K109" t="s">
        <v>1095</v>
      </c>
      <c r="L109">
        <v>1368</v>
      </c>
      <c r="N109">
        <v>1011</v>
      </c>
      <c r="O109" t="s">
        <v>1096</v>
      </c>
      <c r="P109" t="s">
        <v>1096</v>
      </c>
      <c r="Q109">
        <v>1</v>
      </c>
      <c r="X109">
        <v>0.01</v>
      </c>
      <c r="Y109">
        <v>0</v>
      </c>
      <c r="Z109">
        <v>31.26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96</v>
      </c>
      <c r="AG109">
        <v>1.2500000000000001E-2</v>
      </c>
      <c r="AH109">
        <v>2</v>
      </c>
      <c r="AI109">
        <v>16688890</v>
      </c>
      <c r="AJ109">
        <v>93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ROW(Source!A62)</f>
        <v>62</v>
      </c>
      <c r="B110">
        <v>16688899</v>
      </c>
      <c r="C110">
        <v>16688887</v>
      </c>
      <c r="D110">
        <v>15249073</v>
      </c>
      <c r="E110">
        <v>1</v>
      </c>
      <c r="F110">
        <v>1</v>
      </c>
      <c r="G110">
        <v>1</v>
      </c>
      <c r="H110">
        <v>2</v>
      </c>
      <c r="I110" t="s">
        <v>1099</v>
      </c>
      <c r="J110" t="s">
        <v>1100</v>
      </c>
      <c r="K110" t="s">
        <v>1101</v>
      </c>
      <c r="L110">
        <v>1368</v>
      </c>
      <c r="N110">
        <v>1011</v>
      </c>
      <c r="O110" t="s">
        <v>1096</v>
      </c>
      <c r="P110" t="s">
        <v>1096</v>
      </c>
      <c r="Q110">
        <v>1</v>
      </c>
      <c r="X110">
        <v>0.03</v>
      </c>
      <c r="Y110">
        <v>0</v>
      </c>
      <c r="Z110">
        <v>65.709999999999994</v>
      </c>
      <c r="AA110">
        <v>11.6</v>
      </c>
      <c r="AB110">
        <v>0</v>
      </c>
      <c r="AC110">
        <v>0</v>
      </c>
      <c r="AD110">
        <v>1</v>
      </c>
      <c r="AE110">
        <v>0</v>
      </c>
      <c r="AF110" t="s">
        <v>96</v>
      </c>
      <c r="AG110">
        <v>3.7499999999999999E-2</v>
      </c>
      <c r="AH110">
        <v>2</v>
      </c>
      <c r="AI110">
        <v>16688891</v>
      </c>
      <c r="AJ110">
        <v>94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ROW(Source!A62)</f>
        <v>62</v>
      </c>
      <c r="B111">
        <v>16688900</v>
      </c>
      <c r="C111">
        <v>16688887</v>
      </c>
      <c r="D111">
        <v>15171018</v>
      </c>
      <c r="E111">
        <v>1</v>
      </c>
      <c r="F111">
        <v>1</v>
      </c>
      <c r="G111">
        <v>1</v>
      </c>
      <c r="H111">
        <v>3</v>
      </c>
      <c r="I111" t="s">
        <v>1128</v>
      </c>
      <c r="J111" t="s">
        <v>1129</v>
      </c>
      <c r="K111" t="s">
        <v>1130</v>
      </c>
      <c r="L111">
        <v>1346</v>
      </c>
      <c r="N111">
        <v>1009</v>
      </c>
      <c r="O111" t="s">
        <v>90</v>
      </c>
      <c r="P111" t="s">
        <v>90</v>
      </c>
      <c r="Q111">
        <v>1</v>
      </c>
      <c r="X111">
        <v>0.3</v>
      </c>
      <c r="Y111">
        <v>1.82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0.3</v>
      </c>
      <c r="AH111">
        <v>2</v>
      </c>
      <c r="AI111">
        <v>16688892</v>
      </c>
      <c r="AJ111">
        <v>95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ROW(Source!A62)</f>
        <v>62</v>
      </c>
      <c r="B112">
        <v>16688901</v>
      </c>
      <c r="C112">
        <v>16688887</v>
      </c>
      <c r="D112">
        <v>15163068</v>
      </c>
      <c r="E112">
        <v>17</v>
      </c>
      <c r="F112">
        <v>1</v>
      </c>
      <c r="G112">
        <v>1</v>
      </c>
      <c r="H112">
        <v>3</v>
      </c>
      <c r="I112" t="s">
        <v>115</v>
      </c>
      <c r="J112" t="s">
        <v>6</v>
      </c>
      <c r="K112" t="s">
        <v>116</v>
      </c>
      <c r="L112">
        <v>1348</v>
      </c>
      <c r="N112">
        <v>1009</v>
      </c>
      <c r="O112" t="s">
        <v>86</v>
      </c>
      <c r="P112" t="s">
        <v>86</v>
      </c>
      <c r="Q112">
        <v>1000</v>
      </c>
      <c r="X112">
        <v>2.46E-2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6</v>
      </c>
      <c r="AG112">
        <v>2.46E-2</v>
      </c>
      <c r="AH112">
        <v>2</v>
      </c>
      <c r="AI112">
        <v>16688893</v>
      </c>
      <c r="AJ112">
        <v>96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ROW(Source!A62)</f>
        <v>62</v>
      </c>
      <c r="B113">
        <v>16688902</v>
      </c>
      <c r="C113">
        <v>16688887</v>
      </c>
      <c r="D113">
        <v>15204471</v>
      </c>
      <c r="E113">
        <v>1</v>
      </c>
      <c r="F113">
        <v>1</v>
      </c>
      <c r="G113">
        <v>1</v>
      </c>
      <c r="H113">
        <v>3</v>
      </c>
      <c r="I113" t="s">
        <v>1141</v>
      </c>
      <c r="J113" t="s">
        <v>1142</v>
      </c>
      <c r="K113" t="s">
        <v>1143</v>
      </c>
      <c r="L113">
        <v>1346</v>
      </c>
      <c r="N113">
        <v>1009</v>
      </c>
      <c r="O113" t="s">
        <v>90</v>
      </c>
      <c r="P113" t="s">
        <v>90</v>
      </c>
      <c r="Q113">
        <v>1</v>
      </c>
      <c r="X113">
        <v>2.7</v>
      </c>
      <c r="Y113">
        <v>32.6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2.7</v>
      </c>
      <c r="AH113">
        <v>2</v>
      </c>
      <c r="AI113">
        <v>16688894</v>
      </c>
      <c r="AJ113">
        <v>98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ROW(Source!A63)</f>
        <v>63</v>
      </c>
      <c r="B114">
        <v>16688896</v>
      </c>
      <c r="C114">
        <v>16688887</v>
      </c>
      <c r="D114">
        <v>15430497</v>
      </c>
      <c r="E114">
        <v>1</v>
      </c>
      <c r="F114">
        <v>1</v>
      </c>
      <c r="G114">
        <v>1</v>
      </c>
      <c r="H114">
        <v>1</v>
      </c>
      <c r="I114" t="s">
        <v>1139</v>
      </c>
      <c r="J114" t="s">
        <v>6</v>
      </c>
      <c r="K114" t="s">
        <v>1140</v>
      </c>
      <c r="L114">
        <v>1191</v>
      </c>
      <c r="N114">
        <v>1013</v>
      </c>
      <c r="O114" t="s">
        <v>1090</v>
      </c>
      <c r="P114" t="s">
        <v>1090</v>
      </c>
      <c r="Q114">
        <v>1</v>
      </c>
      <c r="X114">
        <v>71.06</v>
      </c>
      <c r="Y114">
        <v>0</v>
      </c>
      <c r="Z114">
        <v>0</v>
      </c>
      <c r="AA114">
        <v>0</v>
      </c>
      <c r="AB114">
        <v>8.86</v>
      </c>
      <c r="AC114">
        <v>0</v>
      </c>
      <c r="AD114">
        <v>1</v>
      </c>
      <c r="AE114">
        <v>1</v>
      </c>
      <c r="AF114" t="s">
        <v>97</v>
      </c>
      <c r="AG114">
        <v>81.718999999999994</v>
      </c>
      <c r="AH114">
        <v>2</v>
      </c>
      <c r="AI114">
        <v>16688888</v>
      </c>
      <c r="AJ114">
        <v>99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ROW(Source!A63)</f>
        <v>63</v>
      </c>
      <c r="B115">
        <v>16688897</v>
      </c>
      <c r="C115">
        <v>16688887</v>
      </c>
      <c r="D115">
        <v>15430395</v>
      </c>
      <c r="E115">
        <v>1</v>
      </c>
      <c r="F115">
        <v>1</v>
      </c>
      <c r="G115">
        <v>1</v>
      </c>
      <c r="H115">
        <v>1</v>
      </c>
      <c r="I115" t="s">
        <v>1091</v>
      </c>
      <c r="J115" t="s">
        <v>6</v>
      </c>
      <c r="K115" t="s">
        <v>1092</v>
      </c>
      <c r="L115">
        <v>1191</v>
      </c>
      <c r="N115">
        <v>1013</v>
      </c>
      <c r="O115" t="s">
        <v>1090</v>
      </c>
      <c r="P115" t="s">
        <v>1090</v>
      </c>
      <c r="Q115">
        <v>1</v>
      </c>
      <c r="X115">
        <v>0.04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2</v>
      </c>
      <c r="AF115" t="s">
        <v>96</v>
      </c>
      <c r="AG115">
        <v>0.05</v>
      </c>
      <c r="AH115">
        <v>2</v>
      </c>
      <c r="AI115">
        <v>16688889</v>
      </c>
      <c r="AJ115">
        <v>100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ROW(Source!A63)</f>
        <v>63</v>
      </c>
      <c r="B116">
        <v>16688898</v>
      </c>
      <c r="C116">
        <v>16688887</v>
      </c>
      <c r="D116">
        <v>15247974</v>
      </c>
      <c r="E116">
        <v>1</v>
      </c>
      <c r="F116">
        <v>1</v>
      </c>
      <c r="G116">
        <v>1</v>
      </c>
      <c r="H116">
        <v>2</v>
      </c>
      <c r="I116" t="s">
        <v>1093</v>
      </c>
      <c r="J116" t="s">
        <v>1094</v>
      </c>
      <c r="K116" t="s">
        <v>1095</v>
      </c>
      <c r="L116">
        <v>1368</v>
      </c>
      <c r="N116">
        <v>1011</v>
      </c>
      <c r="O116" t="s">
        <v>1096</v>
      </c>
      <c r="P116" t="s">
        <v>1096</v>
      </c>
      <c r="Q116">
        <v>1</v>
      </c>
      <c r="X116">
        <v>0.01</v>
      </c>
      <c r="Y116">
        <v>0</v>
      </c>
      <c r="Z116">
        <v>31.26</v>
      </c>
      <c r="AA116">
        <v>13.5</v>
      </c>
      <c r="AB116">
        <v>0</v>
      </c>
      <c r="AC116">
        <v>0</v>
      </c>
      <c r="AD116">
        <v>1</v>
      </c>
      <c r="AE116">
        <v>0</v>
      </c>
      <c r="AF116" t="s">
        <v>96</v>
      </c>
      <c r="AG116">
        <v>1.2500000000000001E-2</v>
      </c>
      <c r="AH116">
        <v>2</v>
      </c>
      <c r="AI116">
        <v>16688890</v>
      </c>
      <c r="AJ116">
        <v>101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ROW(Source!A63)</f>
        <v>63</v>
      </c>
      <c r="B117">
        <v>16688899</v>
      </c>
      <c r="C117">
        <v>16688887</v>
      </c>
      <c r="D117">
        <v>15249073</v>
      </c>
      <c r="E117">
        <v>1</v>
      </c>
      <c r="F117">
        <v>1</v>
      </c>
      <c r="G117">
        <v>1</v>
      </c>
      <c r="H117">
        <v>2</v>
      </c>
      <c r="I117" t="s">
        <v>1099</v>
      </c>
      <c r="J117" t="s">
        <v>1100</v>
      </c>
      <c r="K117" t="s">
        <v>1101</v>
      </c>
      <c r="L117">
        <v>1368</v>
      </c>
      <c r="N117">
        <v>1011</v>
      </c>
      <c r="O117" t="s">
        <v>1096</v>
      </c>
      <c r="P117" t="s">
        <v>1096</v>
      </c>
      <c r="Q117">
        <v>1</v>
      </c>
      <c r="X117">
        <v>0.03</v>
      </c>
      <c r="Y117">
        <v>0</v>
      </c>
      <c r="Z117">
        <v>65.709999999999994</v>
      </c>
      <c r="AA117">
        <v>11.6</v>
      </c>
      <c r="AB117">
        <v>0</v>
      </c>
      <c r="AC117">
        <v>0</v>
      </c>
      <c r="AD117">
        <v>1</v>
      </c>
      <c r="AE117">
        <v>0</v>
      </c>
      <c r="AF117" t="s">
        <v>96</v>
      </c>
      <c r="AG117">
        <v>3.7499999999999999E-2</v>
      </c>
      <c r="AH117">
        <v>2</v>
      </c>
      <c r="AI117">
        <v>16688891</v>
      </c>
      <c r="AJ117">
        <v>102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ROW(Source!A63)</f>
        <v>63</v>
      </c>
      <c r="B118">
        <v>16688900</v>
      </c>
      <c r="C118">
        <v>16688887</v>
      </c>
      <c r="D118">
        <v>15171018</v>
      </c>
      <c r="E118">
        <v>1</v>
      </c>
      <c r="F118">
        <v>1</v>
      </c>
      <c r="G118">
        <v>1</v>
      </c>
      <c r="H118">
        <v>3</v>
      </c>
      <c r="I118" t="s">
        <v>1128</v>
      </c>
      <c r="J118" t="s">
        <v>1129</v>
      </c>
      <c r="K118" t="s">
        <v>1130</v>
      </c>
      <c r="L118">
        <v>1346</v>
      </c>
      <c r="N118">
        <v>1009</v>
      </c>
      <c r="O118" t="s">
        <v>90</v>
      </c>
      <c r="P118" t="s">
        <v>90</v>
      </c>
      <c r="Q118">
        <v>1</v>
      </c>
      <c r="X118">
        <v>0.3</v>
      </c>
      <c r="Y118">
        <v>1.82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0.3</v>
      </c>
      <c r="AH118">
        <v>2</v>
      </c>
      <c r="AI118">
        <v>16688892</v>
      </c>
      <c r="AJ118">
        <v>103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ROW(Source!A63)</f>
        <v>63</v>
      </c>
      <c r="B119">
        <v>16688901</v>
      </c>
      <c r="C119">
        <v>16688887</v>
      </c>
      <c r="D119">
        <v>15163068</v>
      </c>
      <c r="E119">
        <v>17</v>
      </c>
      <c r="F119">
        <v>1</v>
      </c>
      <c r="G119">
        <v>1</v>
      </c>
      <c r="H119">
        <v>3</v>
      </c>
      <c r="I119" t="s">
        <v>115</v>
      </c>
      <c r="J119" t="s">
        <v>6</v>
      </c>
      <c r="K119" t="s">
        <v>116</v>
      </c>
      <c r="L119">
        <v>1348</v>
      </c>
      <c r="N119">
        <v>1009</v>
      </c>
      <c r="O119" t="s">
        <v>86</v>
      </c>
      <c r="P119" t="s">
        <v>86</v>
      </c>
      <c r="Q119">
        <v>1000</v>
      </c>
      <c r="X119">
        <v>2.46E-2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6</v>
      </c>
      <c r="AG119">
        <v>2.46E-2</v>
      </c>
      <c r="AH119">
        <v>2</v>
      </c>
      <c r="AI119">
        <v>16688893</v>
      </c>
      <c r="AJ119">
        <v>104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ROW(Source!A63)</f>
        <v>63</v>
      </c>
      <c r="B120">
        <v>16688902</v>
      </c>
      <c r="C120">
        <v>16688887</v>
      </c>
      <c r="D120">
        <v>15204471</v>
      </c>
      <c r="E120">
        <v>1</v>
      </c>
      <c r="F120">
        <v>1</v>
      </c>
      <c r="G120">
        <v>1</v>
      </c>
      <c r="H120">
        <v>3</v>
      </c>
      <c r="I120" t="s">
        <v>1141</v>
      </c>
      <c r="J120" t="s">
        <v>1142</v>
      </c>
      <c r="K120" t="s">
        <v>1143</v>
      </c>
      <c r="L120">
        <v>1346</v>
      </c>
      <c r="N120">
        <v>1009</v>
      </c>
      <c r="O120" t="s">
        <v>90</v>
      </c>
      <c r="P120" t="s">
        <v>90</v>
      </c>
      <c r="Q120">
        <v>1</v>
      </c>
      <c r="X120">
        <v>2.7</v>
      </c>
      <c r="Y120">
        <v>32.6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2.7</v>
      </c>
      <c r="AH120">
        <v>2</v>
      </c>
      <c r="AI120">
        <v>16688894</v>
      </c>
      <c r="AJ120">
        <v>106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ROW(Source!A68)</f>
        <v>68</v>
      </c>
      <c r="B121">
        <v>16689682</v>
      </c>
      <c r="C121">
        <v>16689681</v>
      </c>
      <c r="D121">
        <v>15436014</v>
      </c>
      <c r="E121">
        <v>1</v>
      </c>
      <c r="F121">
        <v>1</v>
      </c>
      <c r="G121">
        <v>1</v>
      </c>
      <c r="H121">
        <v>1</v>
      </c>
      <c r="I121" t="s">
        <v>1123</v>
      </c>
      <c r="J121" t="s">
        <v>6</v>
      </c>
      <c r="K121" t="s">
        <v>1124</v>
      </c>
      <c r="L121">
        <v>1191</v>
      </c>
      <c r="N121">
        <v>1013</v>
      </c>
      <c r="O121" t="s">
        <v>1090</v>
      </c>
      <c r="P121" t="s">
        <v>1090</v>
      </c>
      <c r="Q121">
        <v>1</v>
      </c>
      <c r="X121">
        <v>43.56</v>
      </c>
      <c r="Y121">
        <v>0</v>
      </c>
      <c r="Z121">
        <v>0</v>
      </c>
      <c r="AA121">
        <v>0</v>
      </c>
      <c r="AB121">
        <v>8.74</v>
      </c>
      <c r="AC121">
        <v>0</v>
      </c>
      <c r="AD121">
        <v>1</v>
      </c>
      <c r="AE121">
        <v>1</v>
      </c>
      <c r="AF121" t="s">
        <v>97</v>
      </c>
      <c r="AG121">
        <v>50.094000000000001</v>
      </c>
      <c r="AH121">
        <v>2</v>
      </c>
      <c r="AI121">
        <v>16689682</v>
      </c>
      <c r="AJ121">
        <v>107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ROW(Source!A68)</f>
        <v>68</v>
      </c>
      <c r="B122">
        <v>16689683</v>
      </c>
      <c r="C122">
        <v>16689681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1091</v>
      </c>
      <c r="J122" t="s">
        <v>6</v>
      </c>
      <c r="K122" t="s">
        <v>1092</v>
      </c>
      <c r="L122">
        <v>1191</v>
      </c>
      <c r="N122">
        <v>1013</v>
      </c>
      <c r="O122" t="s">
        <v>1090</v>
      </c>
      <c r="P122" t="s">
        <v>1090</v>
      </c>
      <c r="Q122">
        <v>1</v>
      </c>
      <c r="X122">
        <v>0.17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96</v>
      </c>
      <c r="AG122">
        <v>0.21250000000000002</v>
      </c>
      <c r="AH122">
        <v>2</v>
      </c>
      <c r="AI122">
        <v>16689683</v>
      </c>
      <c r="AJ122">
        <v>108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ROW(Source!A68)</f>
        <v>68</v>
      </c>
      <c r="B123">
        <v>16689684</v>
      </c>
      <c r="C123">
        <v>16689681</v>
      </c>
      <c r="D123">
        <v>15247970</v>
      </c>
      <c r="E123">
        <v>1</v>
      </c>
      <c r="F123">
        <v>1</v>
      </c>
      <c r="G123">
        <v>1</v>
      </c>
      <c r="H123">
        <v>2</v>
      </c>
      <c r="I123" t="s">
        <v>1144</v>
      </c>
      <c r="J123" t="s">
        <v>1145</v>
      </c>
      <c r="K123" t="s">
        <v>1146</v>
      </c>
      <c r="L123">
        <v>1368</v>
      </c>
      <c r="N123">
        <v>1011</v>
      </c>
      <c r="O123" t="s">
        <v>1096</v>
      </c>
      <c r="P123" t="s">
        <v>1096</v>
      </c>
      <c r="Q123">
        <v>1</v>
      </c>
      <c r="X123">
        <v>0.02</v>
      </c>
      <c r="Y123">
        <v>0</v>
      </c>
      <c r="Z123">
        <v>27.66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96</v>
      </c>
      <c r="AG123">
        <v>2.5000000000000001E-2</v>
      </c>
      <c r="AH123">
        <v>2</v>
      </c>
      <c r="AI123">
        <v>16689684</v>
      </c>
      <c r="AJ123">
        <v>109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ROW(Source!A68)</f>
        <v>68</v>
      </c>
      <c r="B124">
        <v>16689685</v>
      </c>
      <c r="C124">
        <v>16689681</v>
      </c>
      <c r="D124">
        <v>15249073</v>
      </c>
      <c r="E124">
        <v>1</v>
      </c>
      <c r="F124">
        <v>1</v>
      </c>
      <c r="G124">
        <v>1</v>
      </c>
      <c r="H124">
        <v>2</v>
      </c>
      <c r="I124" t="s">
        <v>1099</v>
      </c>
      <c r="J124" t="s">
        <v>1100</v>
      </c>
      <c r="K124" t="s">
        <v>1101</v>
      </c>
      <c r="L124">
        <v>1368</v>
      </c>
      <c r="N124">
        <v>1011</v>
      </c>
      <c r="O124" t="s">
        <v>1096</v>
      </c>
      <c r="P124" t="s">
        <v>1096</v>
      </c>
      <c r="Q124">
        <v>1</v>
      </c>
      <c r="X124">
        <v>0.15</v>
      </c>
      <c r="Y124">
        <v>0</v>
      </c>
      <c r="Z124">
        <v>65.709999999999994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96</v>
      </c>
      <c r="AG124">
        <v>0.1875</v>
      </c>
      <c r="AH124">
        <v>2</v>
      </c>
      <c r="AI124">
        <v>16689685</v>
      </c>
      <c r="AJ124">
        <v>110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ROW(Source!A68)</f>
        <v>68</v>
      </c>
      <c r="B125">
        <v>16689686</v>
      </c>
      <c r="C125">
        <v>16689681</v>
      </c>
      <c r="D125">
        <v>15170682</v>
      </c>
      <c r="E125">
        <v>1</v>
      </c>
      <c r="F125">
        <v>1</v>
      </c>
      <c r="G125">
        <v>1</v>
      </c>
      <c r="H125">
        <v>3</v>
      </c>
      <c r="I125" t="s">
        <v>1147</v>
      </c>
      <c r="J125" t="s">
        <v>1148</v>
      </c>
      <c r="K125" t="s">
        <v>1149</v>
      </c>
      <c r="L125">
        <v>1327</v>
      </c>
      <c r="N125">
        <v>1005</v>
      </c>
      <c r="O125" t="s">
        <v>181</v>
      </c>
      <c r="P125" t="s">
        <v>181</v>
      </c>
      <c r="Q125">
        <v>1</v>
      </c>
      <c r="X125">
        <v>0.84</v>
      </c>
      <c r="Y125">
        <v>72.319999999999993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0.84</v>
      </c>
      <c r="AH125">
        <v>2</v>
      </c>
      <c r="AI125">
        <v>16689686</v>
      </c>
      <c r="AJ125">
        <v>111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ROW(Source!A68)</f>
        <v>68</v>
      </c>
      <c r="B126">
        <v>16689687</v>
      </c>
      <c r="C126">
        <v>16689681</v>
      </c>
      <c r="D126">
        <v>15171018</v>
      </c>
      <c r="E126">
        <v>1</v>
      </c>
      <c r="F126">
        <v>1</v>
      </c>
      <c r="G126">
        <v>1</v>
      </c>
      <c r="H126">
        <v>3</v>
      </c>
      <c r="I126" t="s">
        <v>1128</v>
      </c>
      <c r="J126" t="s">
        <v>1129</v>
      </c>
      <c r="K126" t="s">
        <v>1130</v>
      </c>
      <c r="L126">
        <v>1346</v>
      </c>
      <c r="N126">
        <v>1009</v>
      </c>
      <c r="O126" t="s">
        <v>90</v>
      </c>
      <c r="P126" t="s">
        <v>90</v>
      </c>
      <c r="Q126">
        <v>1</v>
      </c>
      <c r="X126">
        <v>0.31</v>
      </c>
      <c r="Y126">
        <v>1.82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0.31</v>
      </c>
      <c r="AH126">
        <v>2</v>
      </c>
      <c r="AI126">
        <v>16689687</v>
      </c>
      <c r="AJ126">
        <v>112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ROW(Source!A68)</f>
        <v>68</v>
      </c>
      <c r="B127">
        <v>16689688</v>
      </c>
      <c r="C127">
        <v>16689681</v>
      </c>
      <c r="D127">
        <v>15163055</v>
      </c>
      <c r="E127">
        <v>17</v>
      </c>
      <c r="F127">
        <v>1</v>
      </c>
      <c r="G127">
        <v>1</v>
      </c>
      <c r="H127">
        <v>3</v>
      </c>
      <c r="I127" t="s">
        <v>126</v>
      </c>
      <c r="J127" t="s">
        <v>6</v>
      </c>
      <c r="K127" t="s">
        <v>127</v>
      </c>
      <c r="L127">
        <v>1348</v>
      </c>
      <c r="N127">
        <v>1009</v>
      </c>
      <c r="O127" t="s">
        <v>86</v>
      </c>
      <c r="P127" t="s">
        <v>86</v>
      </c>
      <c r="Q127">
        <v>1000</v>
      </c>
      <c r="X127">
        <v>0.03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6</v>
      </c>
      <c r="AG127">
        <v>0.03</v>
      </c>
      <c r="AH127">
        <v>2</v>
      </c>
      <c r="AI127">
        <v>16689688</v>
      </c>
      <c r="AJ127">
        <v>114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ROW(Source!A68)</f>
        <v>68</v>
      </c>
      <c r="B128">
        <v>16689689</v>
      </c>
      <c r="C128">
        <v>16689681</v>
      </c>
      <c r="D128">
        <v>15162572</v>
      </c>
      <c r="E128">
        <v>17</v>
      </c>
      <c r="F128">
        <v>1</v>
      </c>
      <c r="G128">
        <v>1</v>
      </c>
      <c r="H128">
        <v>3</v>
      </c>
      <c r="I128" t="s">
        <v>137</v>
      </c>
      <c r="J128" t="s">
        <v>6</v>
      </c>
      <c r="K128" t="s">
        <v>138</v>
      </c>
      <c r="L128">
        <v>1348</v>
      </c>
      <c r="N128">
        <v>1009</v>
      </c>
      <c r="O128" t="s">
        <v>86</v>
      </c>
      <c r="P128" t="s">
        <v>86</v>
      </c>
      <c r="Q128">
        <v>1000</v>
      </c>
      <c r="X128">
        <v>0.02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6</v>
      </c>
      <c r="AG128">
        <v>0.02</v>
      </c>
      <c r="AH128">
        <v>2</v>
      </c>
      <c r="AI128">
        <v>16689689</v>
      </c>
      <c r="AJ128">
        <v>116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ROW(Source!A68)</f>
        <v>68</v>
      </c>
      <c r="B129">
        <v>16689690</v>
      </c>
      <c r="C129">
        <v>16689681</v>
      </c>
      <c r="D129">
        <v>15204737</v>
      </c>
      <c r="E129">
        <v>1</v>
      </c>
      <c r="F129">
        <v>1</v>
      </c>
      <c r="G129">
        <v>1</v>
      </c>
      <c r="H129">
        <v>3</v>
      </c>
      <c r="I129" t="s">
        <v>1150</v>
      </c>
      <c r="J129" t="s">
        <v>1151</v>
      </c>
      <c r="K129" t="s">
        <v>1152</v>
      </c>
      <c r="L129">
        <v>1348</v>
      </c>
      <c r="N129">
        <v>1009</v>
      </c>
      <c r="O129" t="s">
        <v>86</v>
      </c>
      <c r="P129" t="s">
        <v>86</v>
      </c>
      <c r="Q129">
        <v>1000</v>
      </c>
      <c r="X129">
        <v>5.0999999999999997E-2</v>
      </c>
      <c r="Y129">
        <v>11397.1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5.0999999999999997E-2</v>
      </c>
      <c r="AH129">
        <v>2</v>
      </c>
      <c r="AI129">
        <v>16689690</v>
      </c>
      <c r="AJ129">
        <v>117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ROW(Source!A69)</f>
        <v>69</v>
      </c>
      <c r="B130">
        <v>16689682</v>
      </c>
      <c r="C130">
        <v>16689681</v>
      </c>
      <c r="D130">
        <v>15436014</v>
      </c>
      <c r="E130">
        <v>1</v>
      </c>
      <c r="F130">
        <v>1</v>
      </c>
      <c r="G130">
        <v>1</v>
      </c>
      <c r="H130">
        <v>1</v>
      </c>
      <c r="I130" t="s">
        <v>1123</v>
      </c>
      <c r="J130" t="s">
        <v>6</v>
      </c>
      <c r="K130" t="s">
        <v>1124</v>
      </c>
      <c r="L130">
        <v>1191</v>
      </c>
      <c r="N130">
        <v>1013</v>
      </c>
      <c r="O130" t="s">
        <v>1090</v>
      </c>
      <c r="P130" t="s">
        <v>1090</v>
      </c>
      <c r="Q130">
        <v>1</v>
      </c>
      <c r="X130">
        <v>43.56</v>
      </c>
      <c r="Y130">
        <v>0</v>
      </c>
      <c r="Z130">
        <v>0</v>
      </c>
      <c r="AA130">
        <v>0</v>
      </c>
      <c r="AB130">
        <v>8.74</v>
      </c>
      <c r="AC130">
        <v>0</v>
      </c>
      <c r="AD130">
        <v>1</v>
      </c>
      <c r="AE130">
        <v>1</v>
      </c>
      <c r="AF130" t="s">
        <v>97</v>
      </c>
      <c r="AG130">
        <v>50.094000000000001</v>
      </c>
      <c r="AH130">
        <v>2</v>
      </c>
      <c r="AI130">
        <v>16689682</v>
      </c>
      <c r="AJ130">
        <v>118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ROW(Source!A69)</f>
        <v>69</v>
      </c>
      <c r="B131">
        <v>16689683</v>
      </c>
      <c r="C131">
        <v>16689681</v>
      </c>
      <c r="D131">
        <v>15430395</v>
      </c>
      <c r="E131">
        <v>1</v>
      </c>
      <c r="F131">
        <v>1</v>
      </c>
      <c r="G131">
        <v>1</v>
      </c>
      <c r="H131">
        <v>1</v>
      </c>
      <c r="I131" t="s">
        <v>1091</v>
      </c>
      <c r="J131" t="s">
        <v>6</v>
      </c>
      <c r="K131" t="s">
        <v>1092</v>
      </c>
      <c r="L131">
        <v>1191</v>
      </c>
      <c r="N131">
        <v>1013</v>
      </c>
      <c r="O131" t="s">
        <v>1090</v>
      </c>
      <c r="P131" t="s">
        <v>1090</v>
      </c>
      <c r="Q131">
        <v>1</v>
      </c>
      <c r="X131">
        <v>0.17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2</v>
      </c>
      <c r="AF131" t="s">
        <v>96</v>
      </c>
      <c r="AG131">
        <v>0.21250000000000002</v>
      </c>
      <c r="AH131">
        <v>2</v>
      </c>
      <c r="AI131">
        <v>16689683</v>
      </c>
      <c r="AJ131">
        <v>119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ROW(Source!A69)</f>
        <v>69</v>
      </c>
      <c r="B132">
        <v>16689684</v>
      </c>
      <c r="C132">
        <v>16689681</v>
      </c>
      <c r="D132">
        <v>15247970</v>
      </c>
      <c r="E132">
        <v>1</v>
      </c>
      <c r="F132">
        <v>1</v>
      </c>
      <c r="G132">
        <v>1</v>
      </c>
      <c r="H132">
        <v>2</v>
      </c>
      <c r="I132" t="s">
        <v>1144</v>
      </c>
      <c r="J132" t="s">
        <v>1145</v>
      </c>
      <c r="K132" t="s">
        <v>1146</v>
      </c>
      <c r="L132">
        <v>1368</v>
      </c>
      <c r="N132">
        <v>1011</v>
      </c>
      <c r="O132" t="s">
        <v>1096</v>
      </c>
      <c r="P132" t="s">
        <v>1096</v>
      </c>
      <c r="Q132">
        <v>1</v>
      </c>
      <c r="X132">
        <v>0.02</v>
      </c>
      <c r="Y132">
        <v>0</v>
      </c>
      <c r="Z132">
        <v>27.66</v>
      </c>
      <c r="AA132">
        <v>11.6</v>
      </c>
      <c r="AB132">
        <v>0</v>
      </c>
      <c r="AC132">
        <v>0</v>
      </c>
      <c r="AD132">
        <v>1</v>
      </c>
      <c r="AE132">
        <v>0</v>
      </c>
      <c r="AF132" t="s">
        <v>96</v>
      </c>
      <c r="AG132">
        <v>2.5000000000000001E-2</v>
      </c>
      <c r="AH132">
        <v>2</v>
      </c>
      <c r="AI132">
        <v>16689684</v>
      </c>
      <c r="AJ132">
        <v>120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ROW(Source!A69)</f>
        <v>69</v>
      </c>
      <c r="B133">
        <v>16689685</v>
      </c>
      <c r="C133">
        <v>16689681</v>
      </c>
      <c r="D133">
        <v>15249073</v>
      </c>
      <c r="E133">
        <v>1</v>
      </c>
      <c r="F133">
        <v>1</v>
      </c>
      <c r="G133">
        <v>1</v>
      </c>
      <c r="H133">
        <v>2</v>
      </c>
      <c r="I133" t="s">
        <v>1099</v>
      </c>
      <c r="J133" t="s">
        <v>1100</v>
      </c>
      <c r="K133" t="s">
        <v>1101</v>
      </c>
      <c r="L133">
        <v>1368</v>
      </c>
      <c r="N133">
        <v>1011</v>
      </c>
      <c r="O133" t="s">
        <v>1096</v>
      </c>
      <c r="P133" t="s">
        <v>1096</v>
      </c>
      <c r="Q133">
        <v>1</v>
      </c>
      <c r="X133">
        <v>0.15</v>
      </c>
      <c r="Y133">
        <v>0</v>
      </c>
      <c r="Z133">
        <v>65.709999999999994</v>
      </c>
      <c r="AA133">
        <v>11.6</v>
      </c>
      <c r="AB133">
        <v>0</v>
      </c>
      <c r="AC133">
        <v>0</v>
      </c>
      <c r="AD133">
        <v>1</v>
      </c>
      <c r="AE133">
        <v>0</v>
      </c>
      <c r="AF133" t="s">
        <v>96</v>
      </c>
      <c r="AG133">
        <v>0.1875</v>
      </c>
      <c r="AH133">
        <v>2</v>
      </c>
      <c r="AI133">
        <v>16689685</v>
      </c>
      <c r="AJ133">
        <v>121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ROW(Source!A69)</f>
        <v>69</v>
      </c>
      <c r="B134">
        <v>16689686</v>
      </c>
      <c r="C134">
        <v>16689681</v>
      </c>
      <c r="D134">
        <v>15170682</v>
      </c>
      <c r="E134">
        <v>1</v>
      </c>
      <c r="F134">
        <v>1</v>
      </c>
      <c r="G134">
        <v>1</v>
      </c>
      <c r="H134">
        <v>3</v>
      </c>
      <c r="I134" t="s">
        <v>1147</v>
      </c>
      <c r="J134" t="s">
        <v>1148</v>
      </c>
      <c r="K134" t="s">
        <v>1149</v>
      </c>
      <c r="L134">
        <v>1327</v>
      </c>
      <c r="N134">
        <v>1005</v>
      </c>
      <c r="O134" t="s">
        <v>181</v>
      </c>
      <c r="P134" t="s">
        <v>181</v>
      </c>
      <c r="Q134">
        <v>1</v>
      </c>
      <c r="X134">
        <v>0.84</v>
      </c>
      <c r="Y134">
        <v>72.319999999999993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6</v>
      </c>
      <c r="AG134">
        <v>0.84</v>
      </c>
      <c r="AH134">
        <v>2</v>
      </c>
      <c r="AI134">
        <v>16689686</v>
      </c>
      <c r="AJ134">
        <v>122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ROW(Source!A69)</f>
        <v>69</v>
      </c>
      <c r="B135">
        <v>16689687</v>
      </c>
      <c r="C135">
        <v>16689681</v>
      </c>
      <c r="D135">
        <v>15171018</v>
      </c>
      <c r="E135">
        <v>1</v>
      </c>
      <c r="F135">
        <v>1</v>
      </c>
      <c r="G135">
        <v>1</v>
      </c>
      <c r="H135">
        <v>3</v>
      </c>
      <c r="I135" t="s">
        <v>1128</v>
      </c>
      <c r="J135" t="s">
        <v>1129</v>
      </c>
      <c r="K135" t="s">
        <v>1130</v>
      </c>
      <c r="L135">
        <v>1346</v>
      </c>
      <c r="N135">
        <v>1009</v>
      </c>
      <c r="O135" t="s">
        <v>90</v>
      </c>
      <c r="P135" t="s">
        <v>90</v>
      </c>
      <c r="Q135">
        <v>1</v>
      </c>
      <c r="X135">
        <v>0.31</v>
      </c>
      <c r="Y135">
        <v>1.82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0.31</v>
      </c>
      <c r="AH135">
        <v>2</v>
      </c>
      <c r="AI135">
        <v>16689687</v>
      </c>
      <c r="AJ135">
        <v>123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ROW(Source!A69)</f>
        <v>69</v>
      </c>
      <c r="B136">
        <v>16689688</v>
      </c>
      <c r="C136">
        <v>16689681</v>
      </c>
      <c r="D136">
        <v>15163055</v>
      </c>
      <c r="E136">
        <v>17</v>
      </c>
      <c r="F136">
        <v>1</v>
      </c>
      <c r="G136">
        <v>1</v>
      </c>
      <c r="H136">
        <v>3</v>
      </c>
      <c r="I136" t="s">
        <v>126</v>
      </c>
      <c r="J136" t="s">
        <v>6</v>
      </c>
      <c r="K136" t="s">
        <v>127</v>
      </c>
      <c r="L136">
        <v>1348</v>
      </c>
      <c r="N136">
        <v>1009</v>
      </c>
      <c r="O136" t="s">
        <v>86</v>
      </c>
      <c r="P136" t="s">
        <v>86</v>
      </c>
      <c r="Q136">
        <v>1000</v>
      </c>
      <c r="X136">
        <v>0.03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6</v>
      </c>
      <c r="AG136">
        <v>0.03</v>
      </c>
      <c r="AH136">
        <v>2</v>
      </c>
      <c r="AI136">
        <v>16689688</v>
      </c>
      <c r="AJ136">
        <v>125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ROW(Source!A69)</f>
        <v>69</v>
      </c>
      <c r="B137">
        <v>16689689</v>
      </c>
      <c r="C137">
        <v>16689681</v>
      </c>
      <c r="D137">
        <v>15162572</v>
      </c>
      <c r="E137">
        <v>17</v>
      </c>
      <c r="F137">
        <v>1</v>
      </c>
      <c r="G137">
        <v>1</v>
      </c>
      <c r="H137">
        <v>3</v>
      </c>
      <c r="I137" t="s">
        <v>137</v>
      </c>
      <c r="J137" t="s">
        <v>6</v>
      </c>
      <c r="K137" t="s">
        <v>138</v>
      </c>
      <c r="L137">
        <v>1348</v>
      </c>
      <c r="N137">
        <v>1009</v>
      </c>
      <c r="O137" t="s">
        <v>86</v>
      </c>
      <c r="P137" t="s">
        <v>86</v>
      </c>
      <c r="Q137">
        <v>1000</v>
      </c>
      <c r="X137">
        <v>0.02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6</v>
      </c>
      <c r="AG137">
        <v>0.02</v>
      </c>
      <c r="AH137">
        <v>2</v>
      </c>
      <c r="AI137">
        <v>16689689</v>
      </c>
      <c r="AJ137">
        <v>127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ROW(Source!A69)</f>
        <v>69</v>
      </c>
      <c r="B138">
        <v>16689690</v>
      </c>
      <c r="C138">
        <v>16689681</v>
      </c>
      <c r="D138">
        <v>15204737</v>
      </c>
      <c r="E138">
        <v>1</v>
      </c>
      <c r="F138">
        <v>1</v>
      </c>
      <c r="G138">
        <v>1</v>
      </c>
      <c r="H138">
        <v>3</v>
      </c>
      <c r="I138" t="s">
        <v>1150</v>
      </c>
      <c r="J138" t="s">
        <v>1151</v>
      </c>
      <c r="K138" t="s">
        <v>1152</v>
      </c>
      <c r="L138">
        <v>1348</v>
      </c>
      <c r="N138">
        <v>1009</v>
      </c>
      <c r="O138" t="s">
        <v>86</v>
      </c>
      <c r="P138" t="s">
        <v>86</v>
      </c>
      <c r="Q138">
        <v>1000</v>
      </c>
      <c r="X138">
        <v>5.0999999999999997E-2</v>
      </c>
      <c r="Y138">
        <v>11397.1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5.0999999999999997E-2</v>
      </c>
      <c r="AH138">
        <v>2</v>
      </c>
      <c r="AI138">
        <v>16689690</v>
      </c>
      <c r="AJ138">
        <v>128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ROW(Source!A78)</f>
        <v>78</v>
      </c>
      <c r="B139">
        <v>16689698</v>
      </c>
      <c r="C139">
        <v>16689697</v>
      </c>
      <c r="D139">
        <v>15435683</v>
      </c>
      <c r="E139">
        <v>1</v>
      </c>
      <c r="F139">
        <v>1</v>
      </c>
      <c r="G139">
        <v>1</v>
      </c>
      <c r="H139">
        <v>1</v>
      </c>
      <c r="I139" t="s">
        <v>1137</v>
      </c>
      <c r="J139" t="s">
        <v>6</v>
      </c>
      <c r="K139" t="s">
        <v>1138</v>
      </c>
      <c r="L139">
        <v>1191</v>
      </c>
      <c r="N139">
        <v>1013</v>
      </c>
      <c r="O139" t="s">
        <v>1090</v>
      </c>
      <c r="P139" t="s">
        <v>1090</v>
      </c>
      <c r="Q139">
        <v>1</v>
      </c>
      <c r="X139">
        <v>12.8</v>
      </c>
      <c r="Y139">
        <v>0</v>
      </c>
      <c r="Z139">
        <v>0</v>
      </c>
      <c r="AA139">
        <v>0</v>
      </c>
      <c r="AB139">
        <v>9.2899999999999991</v>
      </c>
      <c r="AC139">
        <v>0</v>
      </c>
      <c r="AD139">
        <v>1</v>
      </c>
      <c r="AE139">
        <v>1</v>
      </c>
      <c r="AF139" t="s">
        <v>97</v>
      </c>
      <c r="AG139">
        <v>14.719999999999999</v>
      </c>
      <c r="AH139">
        <v>2</v>
      </c>
      <c r="AI139">
        <v>16689698</v>
      </c>
      <c r="AJ139">
        <v>129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ROW(Source!A78)</f>
        <v>78</v>
      </c>
      <c r="B140">
        <v>16689699</v>
      </c>
      <c r="C140">
        <v>16689697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1091</v>
      </c>
      <c r="J140" t="s">
        <v>6</v>
      </c>
      <c r="K140" t="s">
        <v>1092</v>
      </c>
      <c r="L140">
        <v>1191</v>
      </c>
      <c r="N140">
        <v>1013</v>
      </c>
      <c r="O140" t="s">
        <v>1090</v>
      </c>
      <c r="P140" t="s">
        <v>1090</v>
      </c>
      <c r="Q140">
        <v>1</v>
      </c>
      <c r="X140">
        <v>0.05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2</v>
      </c>
      <c r="AF140" t="s">
        <v>96</v>
      </c>
      <c r="AG140">
        <v>6.25E-2</v>
      </c>
      <c r="AH140">
        <v>2</v>
      </c>
      <c r="AI140">
        <v>16689699</v>
      </c>
      <c r="AJ140">
        <v>130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ROW(Source!A78)</f>
        <v>78</v>
      </c>
      <c r="B141">
        <v>16689700</v>
      </c>
      <c r="C141">
        <v>16689697</v>
      </c>
      <c r="D141">
        <v>15249073</v>
      </c>
      <c r="E141">
        <v>1</v>
      </c>
      <c r="F141">
        <v>1</v>
      </c>
      <c r="G141">
        <v>1</v>
      </c>
      <c r="H141">
        <v>2</v>
      </c>
      <c r="I141" t="s">
        <v>1099</v>
      </c>
      <c r="J141" t="s">
        <v>1100</v>
      </c>
      <c r="K141" t="s">
        <v>1101</v>
      </c>
      <c r="L141">
        <v>1368</v>
      </c>
      <c r="N141">
        <v>1011</v>
      </c>
      <c r="O141" t="s">
        <v>1096</v>
      </c>
      <c r="P141" t="s">
        <v>1096</v>
      </c>
      <c r="Q141">
        <v>1</v>
      </c>
      <c r="X141">
        <v>0.05</v>
      </c>
      <c r="Y141">
        <v>0</v>
      </c>
      <c r="Z141">
        <v>65.709999999999994</v>
      </c>
      <c r="AA141">
        <v>11.6</v>
      </c>
      <c r="AB141">
        <v>0</v>
      </c>
      <c r="AC141">
        <v>0</v>
      </c>
      <c r="AD141">
        <v>1</v>
      </c>
      <c r="AE141">
        <v>0</v>
      </c>
      <c r="AF141" t="s">
        <v>96</v>
      </c>
      <c r="AG141">
        <v>6.25E-2</v>
      </c>
      <c r="AH141">
        <v>2</v>
      </c>
      <c r="AI141">
        <v>16689700</v>
      </c>
      <c r="AJ141">
        <v>131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ROW(Source!A78)</f>
        <v>78</v>
      </c>
      <c r="B142">
        <v>16689701</v>
      </c>
      <c r="C142">
        <v>16689697</v>
      </c>
      <c r="D142">
        <v>15162072</v>
      </c>
      <c r="E142">
        <v>17</v>
      </c>
      <c r="F142">
        <v>1</v>
      </c>
      <c r="G142">
        <v>1</v>
      </c>
      <c r="H142">
        <v>3</v>
      </c>
      <c r="I142" t="s">
        <v>1527</v>
      </c>
      <c r="J142" t="s">
        <v>6</v>
      </c>
      <c r="K142" t="s">
        <v>1528</v>
      </c>
      <c r="L142">
        <v>1348</v>
      </c>
      <c r="N142">
        <v>1009</v>
      </c>
      <c r="O142" t="s">
        <v>86</v>
      </c>
      <c r="P142" t="s">
        <v>86</v>
      </c>
      <c r="Q142">
        <v>1000</v>
      </c>
      <c r="X142">
        <v>7.5000000000000002E-4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6</v>
      </c>
      <c r="AG142">
        <v>7.5000000000000002E-4</v>
      </c>
      <c r="AH142">
        <v>3</v>
      </c>
      <c r="AI142">
        <v>-1</v>
      </c>
      <c r="AJ142" t="s">
        <v>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ROW(Source!A78)</f>
        <v>78</v>
      </c>
      <c r="B143">
        <v>16689702</v>
      </c>
      <c r="C143">
        <v>16689697</v>
      </c>
      <c r="D143">
        <v>15161912</v>
      </c>
      <c r="E143">
        <v>17</v>
      </c>
      <c r="F143">
        <v>1</v>
      </c>
      <c r="G143">
        <v>1</v>
      </c>
      <c r="H143">
        <v>3</v>
      </c>
      <c r="I143" t="s">
        <v>102</v>
      </c>
      <c r="J143" t="s">
        <v>6</v>
      </c>
      <c r="K143" t="s">
        <v>1529</v>
      </c>
      <c r="L143">
        <v>1348</v>
      </c>
      <c r="N143">
        <v>1009</v>
      </c>
      <c r="O143" t="s">
        <v>86</v>
      </c>
      <c r="P143" t="s">
        <v>86</v>
      </c>
      <c r="Q143">
        <v>1000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1</v>
      </c>
      <c r="AD143">
        <v>0</v>
      </c>
      <c r="AE143">
        <v>0</v>
      </c>
      <c r="AF143" t="s">
        <v>6</v>
      </c>
      <c r="AG143">
        <v>0</v>
      </c>
      <c r="AH143">
        <v>2</v>
      </c>
      <c r="AI143">
        <v>16689703</v>
      </c>
      <c r="AJ143">
        <v>132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ROW(Source!A78)</f>
        <v>78</v>
      </c>
      <c r="B144">
        <v>16689703</v>
      </c>
      <c r="C144">
        <v>16689697</v>
      </c>
      <c r="D144">
        <v>15162348</v>
      </c>
      <c r="E144">
        <v>17</v>
      </c>
      <c r="F144">
        <v>1</v>
      </c>
      <c r="G144">
        <v>1</v>
      </c>
      <c r="H144">
        <v>3</v>
      </c>
      <c r="I144" t="s">
        <v>102</v>
      </c>
      <c r="J144" t="s">
        <v>6</v>
      </c>
      <c r="K144" t="s">
        <v>103</v>
      </c>
      <c r="L144">
        <v>1348</v>
      </c>
      <c r="N144">
        <v>1009</v>
      </c>
      <c r="O144" t="s">
        <v>86</v>
      </c>
      <c r="P144" t="s">
        <v>86</v>
      </c>
      <c r="Q144">
        <v>1000</v>
      </c>
      <c r="X144">
        <v>4.0000000000000001E-3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6</v>
      </c>
      <c r="AG144">
        <v>4.0000000000000001E-3</v>
      </c>
      <c r="AH144">
        <v>3</v>
      </c>
      <c r="AI144">
        <v>-1</v>
      </c>
      <c r="AJ144" t="s">
        <v>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ROW(Source!A79)</f>
        <v>79</v>
      </c>
      <c r="B145">
        <v>16689698</v>
      </c>
      <c r="C145">
        <v>16689697</v>
      </c>
      <c r="D145">
        <v>15435683</v>
      </c>
      <c r="E145">
        <v>1</v>
      </c>
      <c r="F145">
        <v>1</v>
      </c>
      <c r="G145">
        <v>1</v>
      </c>
      <c r="H145">
        <v>1</v>
      </c>
      <c r="I145" t="s">
        <v>1137</v>
      </c>
      <c r="J145" t="s">
        <v>6</v>
      </c>
      <c r="K145" t="s">
        <v>1138</v>
      </c>
      <c r="L145">
        <v>1191</v>
      </c>
      <c r="N145">
        <v>1013</v>
      </c>
      <c r="O145" t="s">
        <v>1090</v>
      </c>
      <c r="P145" t="s">
        <v>1090</v>
      </c>
      <c r="Q145">
        <v>1</v>
      </c>
      <c r="X145">
        <v>12.8</v>
      </c>
      <c r="Y145">
        <v>0</v>
      </c>
      <c r="Z145">
        <v>0</v>
      </c>
      <c r="AA145">
        <v>0</v>
      </c>
      <c r="AB145">
        <v>9.2899999999999991</v>
      </c>
      <c r="AC145">
        <v>0</v>
      </c>
      <c r="AD145">
        <v>1</v>
      </c>
      <c r="AE145">
        <v>1</v>
      </c>
      <c r="AF145" t="s">
        <v>97</v>
      </c>
      <c r="AG145">
        <v>14.719999999999999</v>
      </c>
      <c r="AH145">
        <v>2</v>
      </c>
      <c r="AI145">
        <v>16689698</v>
      </c>
      <c r="AJ145">
        <v>134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ROW(Source!A79)</f>
        <v>79</v>
      </c>
      <c r="B146">
        <v>16689699</v>
      </c>
      <c r="C146">
        <v>16689697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1091</v>
      </c>
      <c r="J146" t="s">
        <v>6</v>
      </c>
      <c r="K146" t="s">
        <v>1092</v>
      </c>
      <c r="L146">
        <v>1191</v>
      </c>
      <c r="N146">
        <v>1013</v>
      </c>
      <c r="O146" t="s">
        <v>1090</v>
      </c>
      <c r="P146" t="s">
        <v>1090</v>
      </c>
      <c r="Q146">
        <v>1</v>
      </c>
      <c r="X146">
        <v>0.05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96</v>
      </c>
      <c r="AG146">
        <v>6.25E-2</v>
      </c>
      <c r="AH146">
        <v>2</v>
      </c>
      <c r="AI146">
        <v>16689699</v>
      </c>
      <c r="AJ146">
        <v>135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ROW(Source!A79)</f>
        <v>79</v>
      </c>
      <c r="B147">
        <v>16689700</v>
      </c>
      <c r="C147">
        <v>16689697</v>
      </c>
      <c r="D147">
        <v>15249073</v>
      </c>
      <c r="E147">
        <v>1</v>
      </c>
      <c r="F147">
        <v>1</v>
      </c>
      <c r="G147">
        <v>1</v>
      </c>
      <c r="H147">
        <v>2</v>
      </c>
      <c r="I147" t="s">
        <v>1099</v>
      </c>
      <c r="J147" t="s">
        <v>1100</v>
      </c>
      <c r="K147" t="s">
        <v>1101</v>
      </c>
      <c r="L147">
        <v>1368</v>
      </c>
      <c r="N147">
        <v>1011</v>
      </c>
      <c r="O147" t="s">
        <v>1096</v>
      </c>
      <c r="P147" t="s">
        <v>1096</v>
      </c>
      <c r="Q147">
        <v>1</v>
      </c>
      <c r="X147">
        <v>0.05</v>
      </c>
      <c r="Y147">
        <v>0</v>
      </c>
      <c r="Z147">
        <v>65.709999999999994</v>
      </c>
      <c r="AA147">
        <v>11.6</v>
      </c>
      <c r="AB147">
        <v>0</v>
      </c>
      <c r="AC147">
        <v>0</v>
      </c>
      <c r="AD147">
        <v>1</v>
      </c>
      <c r="AE147">
        <v>0</v>
      </c>
      <c r="AF147" t="s">
        <v>96</v>
      </c>
      <c r="AG147">
        <v>6.25E-2</v>
      </c>
      <c r="AH147">
        <v>2</v>
      </c>
      <c r="AI147">
        <v>16689700</v>
      </c>
      <c r="AJ147">
        <v>136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ROW(Source!A79)</f>
        <v>79</v>
      </c>
      <c r="B148">
        <v>16689701</v>
      </c>
      <c r="C148">
        <v>16689697</v>
      </c>
      <c r="D148">
        <v>15162072</v>
      </c>
      <c r="E148">
        <v>17</v>
      </c>
      <c r="F148">
        <v>1</v>
      </c>
      <c r="G148">
        <v>1</v>
      </c>
      <c r="H148">
        <v>3</v>
      </c>
      <c r="I148" t="s">
        <v>1527</v>
      </c>
      <c r="J148" t="s">
        <v>6</v>
      </c>
      <c r="K148" t="s">
        <v>1528</v>
      </c>
      <c r="L148">
        <v>1348</v>
      </c>
      <c r="N148">
        <v>1009</v>
      </c>
      <c r="O148" t="s">
        <v>86</v>
      </c>
      <c r="P148" t="s">
        <v>86</v>
      </c>
      <c r="Q148">
        <v>1000</v>
      </c>
      <c r="X148">
        <v>7.5000000000000002E-4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 t="s">
        <v>6</v>
      </c>
      <c r="AG148">
        <v>7.5000000000000002E-4</v>
      </c>
      <c r="AH148">
        <v>3</v>
      </c>
      <c r="AI148">
        <v>-1</v>
      </c>
      <c r="AJ148" t="s">
        <v>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ROW(Source!A79)</f>
        <v>79</v>
      </c>
      <c r="B149">
        <v>16689702</v>
      </c>
      <c r="C149">
        <v>16689697</v>
      </c>
      <c r="D149">
        <v>15161912</v>
      </c>
      <c r="E149">
        <v>17</v>
      </c>
      <c r="F149">
        <v>1</v>
      </c>
      <c r="G149">
        <v>1</v>
      </c>
      <c r="H149">
        <v>3</v>
      </c>
      <c r="I149" t="s">
        <v>102</v>
      </c>
      <c r="J149" t="s">
        <v>6</v>
      </c>
      <c r="K149" t="s">
        <v>1529</v>
      </c>
      <c r="L149">
        <v>1348</v>
      </c>
      <c r="N149">
        <v>1009</v>
      </c>
      <c r="O149" t="s">
        <v>86</v>
      </c>
      <c r="P149" t="s">
        <v>86</v>
      </c>
      <c r="Q149">
        <v>1000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1</v>
      </c>
      <c r="AD149">
        <v>0</v>
      </c>
      <c r="AE149">
        <v>0</v>
      </c>
      <c r="AF149" t="s">
        <v>6</v>
      </c>
      <c r="AG149">
        <v>0</v>
      </c>
      <c r="AH149">
        <v>2</v>
      </c>
      <c r="AI149">
        <v>16689703</v>
      </c>
      <c r="AJ149">
        <v>137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ROW(Source!A79)</f>
        <v>79</v>
      </c>
      <c r="B150">
        <v>16689703</v>
      </c>
      <c r="C150">
        <v>16689697</v>
      </c>
      <c r="D150">
        <v>15162348</v>
      </c>
      <c r="E150">
        <v>17</v>
      </c>
      <c r="F150">
        <v>1</v>
      </c>
      <c r="G150">
        <v>1</v>
      </c>
      <c r="H150">
        <v>3</v>
      </c>
      <c r="I150" t="s">
        <v>102</v>
      </c>
      <c r="J150" t="s">
        <v>6</v>
      </c>
      <c r="K150" t="s">
        <v>103</v>
      </c>
      <c r="L150">
        <v>1348</v>
      </c>
      <c r="N150">
        <v>1009</v>
      </c>
      <c r="O150" t="s">
        <v>86</v>
      </c>
      <c r="P150" t="s">
        <v>86</v>
      </c>
      <c r="Q150">
        <v>1000</v>
      </c>
      <c r="X150">
        <v>4.0000000000000001E-3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 t="s">
        <v>6</v>
      </c>
      <c r="AG150">
        <v>4.0000000000000001E-3</v>
      </c>
      <c r="AH150">
        <v>3</v>
      </c>
      <c r="AI150">
        <v>-1</v>
      </c>
      <c r="AJ150" t="s">
        <v>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ROW(Source!A84)</f>
        <v>84</v>
      </c>
      <c r="B151">
        <v>16689710</v>
      </c>
      <c r="C151">
        <v>16689709</v>
      </c>
      <c r="D151">
        <v>15432236</v>
      </c>
      <c r="E151">
        <v>1</v>
      </c>
      <c r="F151">
        <v>1</v>
      </c>
      <c r="G151">
        <v>1</v>
      </c>
      <c r="H151">
        <v>1</v>
      </c>
      <c r="I151" t="s">
        <v>1153</v>
      </c>
      <c r="J151" t="s">
        <v>6</v>
      </c>
      <c r="K151" t="s">
        <v>1154</v>
      </c>
      <c r="L151">
        <v>1191</v>
      </c>
      <c r="N151">
        <v>1013</v>
      </c>
      <c r="O151" t="s">
        <v>1090</v>
      </c>
      <c r="P151" t="s">
        <v>1090</v>
      </c>
      <c r="Q151">
        <v>1</v>
      </c>
      <c r="X151">
        <v>7.82</v>
      </c>
      <c r="Y151">
        <v>0</v>
      </c>
      <c r="Z151">
        <v>0</v>
      </c>
      <c r="AA151">
        <v>0</v>
      </c>
      <c r="AB151">
        <v>8.17</v>
      </c>
      <c r="AC151">
        <v>0</v>
      </c>
      <c r="AD151">
        <v>1</v>
      </c>
      <c r="AE151">
        <v>1</v>
      </c>
      <c r="AF151" t="s">
        <v>97</v>
      </c>
      <c r="AG151">
        <v>8.9930000000000003</v>
      </c>
      <c r="AH151">
        <v>2</v>
      </c>
      <c r="AI151">
        <v>16689710</v>
      </c>
      <c r="AJ151">
        <v>139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ROW(Source!A84)</f>
        <v>84</v>
      </c>
      <c r="B152">
        <v>16689711</v>
      </c>
      <c r="C152">
        <v>16689709</v>
      </c>
      <c r="D152">
        <v>15430395</v>
      </c>
      <c r="E152">
        <v>1</v>
      </c>
      <c r="F152">
        <v>1</v>
      </c>
      <c r="G152">
        <v>1</v>
      </c>
      <c r="H152">
        <v>1</v>
      </c>
      <c r="I152" t="s">
        <v>1091</v>
      </c>
      <c r="J152" t="s">
        <v>6</v>
      </c>
      <c r="K152" t="s">
        <v>1092</v>
      </c>
      <c r="L152">
        <v>1191</v>
      </c>
      <c r="N152">
        <v>1013</v>
      </c>
      <c r="O152" t="s">
        <v>1090</v>
      </c>
      <c r="P152" t="s">
        <v>1090</v>
      </c>
      <c r="Q152">
        <v>1</v>
      </c>
      <c r="X152">
        <v>0.04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2</v>
      </c>
      <c r="AF152" t="s">
        <v>96</v>
      </c>
      <c r="AG152">
        <v>0.05</v>
      </c>
      <c r="AH152">
        <v>2</v>
      </c>
      <c r="AI152">
        <v>16689711</v>
      </c>
      <c r="AJ152">
        <v>140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ROW(Source!A84)</f>
        <v>84</v>
      </c>
      <c r="B153">
        <v>16689712</v>
      </c>
      <c r="C153">
        <v>16689709</v>
      </c>
      <c r="D153">
        <v>15249073</v>
      </c>
      <c r="E153">
        <v>1</v>
      </c>
      <c r="F153">
        <v>1</v>
      </c>
      <c r="G153">
        <v>1</v>
      </c>
      <c r="H153">
        <v>2</v>
      </c>
      <c r="I153" t="s">
        <v>1099</v>
      </c>
      <c r="J153" t="s">
        <v>1100</v>
      </c>
      <c r="K153" t="s">
        <v>1101</v>
      </c>
      <c r="L153">
        <v>1368</v>
      </c>
      <c r="N153">
        <v>1011</v>
      </c>
      <c r="O153" t="s">
        <v>1096</v>
      </c>
      <c r="P153" t="s">
        <v>1096</v>
      </c>
      <c r="Q153">
        <v>1</v>
      </c>
      <c r="X153">
        <v>0.04</v>
      </c>
      <c r="Y153">
        <v>0</v>
      </c>
      <c r="Z153">
        <v>65.709999999999994</v>
      </c>
      <c r="AA153">
        <v>11.6</v>
      </c>
      <c r="AB153">
        <v>0</v>
      </c>
      <c r="AC153">
        <v>0</v>
      </c>
      <c r="AD153">
        <v>1</v>
      </c>
      <c r="AE153">
        <v>0</v>
      </c>
      <c r="AF153" t="s">
        <v>96</v>
      </c>
      <c r="AG153">
        <v>0.05</v>
      </c>
      <c r="AH153">
        <v>2</v>
      </c>
      <c r="AI153">
        <v>16689712</v>
      </c>
      <c r="AJ153">
        <v>141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ROW(Source!A84)</f>
        <v>84</v>
      </c>
      <c r="B154">
        <v>16689713</v>
      </c>
      <c r="C154">
        <v>16689709</v>
      </c>
      <c r="D154">
        <v>15170039</v>
      </c>
      <c r="E154">
        <v>1</v>
      </c>
      <c r="F154">
        <v>1</v>
      </c>
      <c r="G154">
        <v>1</v>
      </c>
      <c r="H154">
        <v>3</v>
      </c>
      <c r="I154" t="s">
        <v>1102</v>
      </c>
      <c r="J154" t="s">
        <v>1103</v>
      </c>
      <c r="K154" t="s">
        <v>1104</v>
      </c>
      <c r="L154">
        <v>1348</v>
      </c>
      <c r="N154">
        <v>1009</v>
      </c>
      <c r="O154" t="s">
        <v>86</v>
      </c>
      <c r="P154" t="s">
        <v>86</v>
      </c>
      <c r="Q154">
        <v>1000</v>
      </c>
      <c r="X154">
        <v>7.1000000000000002E-4</v>
      </c>
      <c r="Y154">
        <v>11978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7.1000000000000002E-4</v>
      </c>
      <c r="AH154">
        <v>2</v>
      </c>
      <c r="AI154">
        <v>16689713</v>
      </c>
      <c r="AJ154">
        <v>142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ROW(Source!A84)</f>
        <v>84</v>
      </c>
      <c r="B155">
        <v>16689714</v>
      </c>
      <c r="C155">
        <v>16689709</v>
      </c>
      <c r="D155">
        <v>15162185</v>
      </c>
      <c r="E155">
        <v>17</v>
      </c>
      <c r="F155">
        <v>1</v>
      </c>
      <c r="G155">
        <v>1</v>
      </c>
      <c r="H155">
        <v>3</v>
      </c>
      <c r="I155" t="s">
        <v>151</v>
      </c>
      <c r="J155" t="s">
        <v>6</v>
      </c>
      <c r="K155" t="s">
        <v>152</v>
      </c>
      <c r="L155">
        <v>1301</v>
      </c>
      <c r="N155">
        <v>1003</v>
      </c>
      <c r="O155" t="s">
        <v>143</v>
      </c>
      <c r="P155" t="s">
        <v>143</v>
      </c>
      <c r="Q155">
        <v>1</v>
      </c>
      <c r="X155">
        <v>112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 t="s">
        <v>6</v>
      </c>
      <c r="AG155">
        <v>112</v>
      </c>
      <c r="AH155">
        <v>2</v>
      </c>
      <c r="AI155">
        <v>16689714</v>
      </c>
      <c r="AJ155">
        <v>143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ROW(Source!A85)</f>
        <v>85</v>
      </c>
      <c r="B156">
        <v>16689710</v>
      </c>
      <c r="C156">
        <v>16689709</v>
      </c>
      <c r="D156">
        <v>15432236</v>
      </c>
      <c r="E156">
        <v>1</v>
      </c>
      <c r="F156">
        <v>1</v>
      </c>
      <c r="G156">
        <v>1</v>
      </c>
      <c r="H156">
        <v>1</v>
      </c>
      <c r="I156" t="s">
        <v>1153</v>
      </c>
      <c r="J156" t="s">
        <v>6</v>
      </c>
      <c r="K156" t="s">
        <v>1154</v>
      </c>
      <c r="L156">
        <v>1191</v>
      </c>
      <c r="N156">
        <v>1013</v>
      </c>
      <c r="O156" t="s">
        <v>1090</v>
      </c>
      <c r="P156" t="s">
        <v>1090</v>
      </c>
      <c r="Q156">
        <v>1</v>
      </c>
      <c r="X156">
        <v>7.82</v>
      </c>
      <c r="Y156">
        <v>0</v>
      </c>
      <c r="Z156">
        <v>0</v>
      </c>
      <c r="AA156">
        <v>0</v>
      </c>
      <c r="AB156">
        <v>8.17</v>
      </c>
      <c r="AC156">
        <v>0</v>
      </c>
      <c r="AD156">
        <v>1</v>
      </c>
      <c r="AE156">
        <v>1</v>
      </c>
      <c r="AF156" t="s">
        <v>97</v>
      </c>
      <c r="AG156">
        <v>8.9930000000000003</v>
      </c>
      <c r="AH156">
        <v>2</v>
      </c>
      <c r="AI156">
        <v>16689710</v>
      </c>
      <c r="AJ156">
        <v>146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ROW(Source!A85)</f>
        <v>85</v>
      </c>
      <c r="B157">
        <v>16689711</v>
      </c>
      <c r="C157">
        <v>16689709</v>
      </c>
      <c r="D157">
        <v>15430395</v>
      </c>
      <c r="E157">
        <v>1</v>
      </c>
      <c r="F157">
        <v>1</v>
      </c>
      <c r="G157">
        <v>1</v>
      </c>
      <c r="H157">
        <v>1</v>
      </c>
      <c r="I157" t="s">
        <v>1091</v>
      </c>
      <c r="J157" t="s">
        <v>6</v>
      </c>
      <c r="K157" t="s">
        <v>1092</v>
      </c>
      <c r="L157">
        <v>1191</v>
      </c>
      <c r="N157">
        <v>1013</v>
      </c>
      <c r="O157" t="s">
        <v>1090</v>
      </c>
      <c r="P157" t="s">
        <v>1090</v>
      </c>
      <c r="Q157">
        <v>1</v>
      </c>
      <c r="X157">
        <v>0.04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2</v>
      </c>
      <c r="AF157" t="s">
        <v>96</v>
      </c>
      <c r="AG157">
        <v>0.05</v>
      </c>
      <c r="AH157">
        <v>2</v>
      </c>
      <c r="AI157">
        <v>16689711</v>
      </c>
      <c r="AJ157">
        <v>147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ROW(Source!A85)</f>
        <v>85</v>
      </c>
      <c r="B158">
        <v>16689712</v>
      </c>
      <c r="C158">
        <v>16689709</v>
      </c>
      <c r="D158">
        <v>15249073</v>
      </c>
      <c r="E158">
        <v>1</v>
      </c>
      <c r="F158">
        <v>1</v>
      </c>
      <c r="G158">
        <v>1</v>
      </c>
      <c r="H158">
        <v>2</v>
      </c>
      <c r="I158" t="s">
        <v>1099</v>
      </c>
      <c r="J158" t="s">
        <v>1100</v>
      </c>
      <c r="K158" t="s">
        <v>1101</v>
      </c>
      <c r="L158">
        <v>1368</v>
      </c>
      <c r="N158">
        <v>1011</v>
      </c>
      <c r="O158" t="s">
        <v>1096</v>
      </c>
      <c r="P158" t="s">
        <v>1096</v>
      </c>
      <c r="Q158">
        <v>1</v>
      </c>
      <c r="X158">
        <v>0.04</v>
      </c>
      <c r="Y158">
        <v>0</v>
      </c>
      <c r="Z158">
        <v>65.709999999999994</v>
      </c>
      <c r="AA158">
        <v>11.6</v>
      </c>
      <c r="AB158">
        <v>0</v>
      </c>
      <c r="AC158">
        <v>0</v>
      </c>
      <c r="AD158">
        <v>1</v>
      </c>
      <c r="AE158">
        <v>0</v>
      </c>
      <c r="AF158" t="s">
        <v>96</v>
      </c>
      <c r="AG158">
        <v>0.05</v>
      </c>
      <c r="AH158">
        <v>2</v>
      </c>
      <c r="AI158">
        <v>16689712</v>
      </c>
      <c r="AJ158">
        <v>148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ROW(Source!A85)</f>
        <v>85</v>
      </c>
      <c r="B159">
        <v>16689713</v>
      </c>
      <c r="C159">
        <v>16689709</v>
      </c>
      <c r="D159">
        <v>15170039</v>
      </c>
      <c r="E159">
        <v>1</v>
      </c>
      <c r="F159">
        <v>1</v>
      </c>
      <c r="G159">
        <v>1</v>
      </c>
      <c r="H159">
        <v>3</v>
      </c>
      <c r="I159" t="s">
        <v>1102</v>
      </c>
      <c r="J159" t="s">
        <v>1103</v>
      </c>
      <c r="K159" t="s">
        <v>1104</v>
      </c>
      <c r="L159">
        <v>1348</v>
      </c>
      <c r="N159">
        <v>1009</v>
      </c>
      <c r="O159" t="s">
        <v>86</v>
      </c>
      <c r="P159" t="s">
        <v>86</v>
      </c>
      <c r="Q159">
        <v>1000</v>
      </c>
      <c r="X159">
        <v>7.1000000000000002E-4</v>
      </c>
      <c r="Y159">
        <v>11978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7.1000000000000002E-4</v>
      </c>
      <c r="AH159">
        <v>2</v>
      </c>
      <c r="AI159">
        <v>16689713</v>
      </c>
      <c r="AJ159">
        <v>149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ROW(Source!A85)</f>
        <v>85</v>
      </c>
      <c r="B160">
        <v>16689714</v>
      </c>
      <c r="C160">
        <v>16689709</v>
      </c>
      <c r="D160">
        <v>15162185</v>
      </c>
      <c r="E160">
        <v>17</v>
      </c>
      <c r="F160">
        <v>1</v>
      </c>
      <c r="G160">
        <v>1</v>
      </c>
      <c r="H160">
        <v>3</v>
      </c>
      <c r="I160" t="s">
        <v>151</v>
      </c>
      <c r="J160" t="s">
        <v>6</v>
      </c>
      <c r="K160" t="s">
        <v>152</v>
      </c>
      <c r="L160">
        <v>1301</v>
      </c>
      <c r="N160">
        <v>1003</v>
      </c>
      <c r="O160" t="s">
        <v>143</v>
      </c>
      <c r="P160" t="s">
        <v>143</v>
      </c>
      <c r="Q160">
        <v>1</v>
      </c>
      <c r="X160">
        <v>112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 t="s">
        <v>6</v>
      </c>
      <c r="AG160">
        <v>112</v>
      </c>
      <c r="AH160">
        <v>2</v>
      </c>
      <c r="AI160">
        <v>16689714</v>
      </c>
      <c r="AJ160">
        <v>150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ROW(Source!A92)</f>
        <v>92</v>
      </c>
      <c r="B161">
        <v>16689721</v>
      </c>
      <c r="C161">
        <v>16689720</v>
      </c>
      <c r="D161">
        <v>15438286</v>
      </c>
      <c r="E161">
        <v>1</v>
      </c>
      <c r="F161">
        <v>1</v>
      </c>
      <c r="G161">
        <v>1</v>
      </c>
      <c r="H161">
        <v>1</v>
      </c>
      <c r="I161" t="s">
        <v>1155</v>
      </c>
      <c r="J161" t="s">
        <v>6</v>
      </c>
      <c r="K161" t="s">
        <v>1156</v>
      </c>
      <c r="L161">
        <v>1191</v>
      </c>
      <c r="N161">
        <v>1013</v>
      </c>
      <c r="O161" t="s">
        <v>1090</v>
      </c>
      <c r="P161" t="s">
        <v>1090</v>
      </c>
      <c r="Q161">
        <v>1</v>
      </c>
      <c r="X161">
        <v>89.53</v>
      </c>
      <c r="Y161">
        <v>0</v>
      </c>
      <c r="Z161">
        <v>0</v>
      </c>
      <c r="AA161">
        <v>0</v>
      </c>
      <c r="AB161">
        <v>9.18</v>
      </c>
      <c r="AC161">
        <v>0</v>
      </c>
      <c r="AD161">
        <v>1</v>
      </c>
      <c r="AE161">
        <v>1</v>
      </c>
      <c r="AF161" t="s">
        <v>97</v>
      </c>
      <c r="AG161">
        <v>102.95949999999999</v>
      </c>
      <c r="AH161">
        <v>2</v>
      </c>
      <c r="AI161">
        <v>16689721</v>
      </c>
      <c r="AJ161">
        <v>153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ROW(Source!A92)</f>
        <v>92</v>
      </c>
      <c r="B162">
        <v>16689722</v>
      </c>
      <c r="C162">
        <v>16689720</v>
      </c>
      <c r="D162">
        <v>15430395</v>
      </c>
      <c r="E162">
        <v>1</v>
      </c>
      <c r="F162">
        <v>1</v>
      </c>
      <c r="G162">
        <v>1</v>
      </c>
      <c r="H162">
        <v>1</v>
      </c>
      <c r="I162" t="s">
        <v>1091</v>
      </c>
      <c r="J162" t="s">
        <v>6</v>
      </c>
      <c r="K162" t="s">
        <v>1092</v>
      </c>
      <c r="L162">
        <v>1191</v>
      </c>
      <c r="N162">
        <v>1013</v>
      </c>
      <c r="O162" t="s">
        <v>1090</v>
      </c>
      <c r="P162" t="s">
        <v>1090</v>
      </c>
      <c r="Q162">
        <v>1</v>
      </c>
      <c r="X162">
        <v>11.68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2</v>
      </c>
      <c r="AF162" t="s">
        <v>96</v>
      </c>
      <c r="AG162">
        <v>14.6</v>
      </c>
      <c r="AH162">
        <v>2</v>
      </c>
      <c r="AI162">
        <v>16689722</v>
      </c>
      <c r="AJ162">
        <v>154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ROW(Source!A92)</f>
        <v>92</v>
      </c>
      <c r="B163">
        <v>16689723</v>
      </c>
      <c r="C163">
        <v>16689720</v>
      </c>
      <c r="D163">
        <v>15247578</v>
      </c>
      <c r="E163">
        <v>1</v>
      </c>
      <c r="F163">
        <v>1</v>
      </c>
      <c r="G163">
        <v>1</v>
      </c>
      <c r="H163">
        <v>2</v>
      </c>
      <c r="I163" t="s">
        <v>1157</v>
      </c>
      <c r="J163" t="s">
        <v>1158</v>
      </c>
      <c r="K163" t="s">
        <v>1159</v>
      </c>
      <c r="L163">
        <v>1368</v>
      </c>
      <c r="N163">
        <v>1011</v>
      </c>
      <c r="O163" t="s">
        <v>1096</v>
      </c>
      <c r="P163" t="s">
        <v>1096</v>
      </c>
      <c r="Q163">
        <v>1</v>
      </c>
      <c r="X163">
        <v>9.69</v>
      </c>
      <c r="Y163">
        <v>0</v>
      </c>
      <c r="Z163">
        <v>86.4</v>
      </c>
      <c r="AA163">
        <v>13.5</v>
      </c>
      <c r="AB163">
        <v>0</v>
      </c>
      <c r="AC163">
        <v>0</v>
      </c>
      <c r="AD163">
        <v>1</v>
      </c>
      <c r="AE163">
        <v>0</v>
      </c>
      <c r="AF163" t="s">
        <v>96</v>
      </c>
      <c r="AG163">
        <v>12.112499999999999</v>
      </c>
      <c r="AH163">
        <v>2</v>
      </c>
      <c r="AI163">
        <v>16689723</v>
      </c>
      <c r="AJ163">
        <v>155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ROW(Source!A92)</f>
        <v>92</v>
      </c>
      <c r="B164">
        <v>16689724</v>
      </c>
      <c r="C164">
        <v>16689720</v>
      </c>
      <c r="D164">
        <v>15249073</v>
      </c>
      <c r="E164">
        <v>1</v>
      </c>
      <c r="F164">
        <v>1</v>
      </c>
      <c r="G164">
        <v>1</v>
      </c>
      <c r="H164">
        <v>2</v>
      </c>
      <c r="I164" t="s">
        <v>1099</v>
      </c>
      <c r="J164" t="s">
        <v>1100</v>
      </c>
      <c r="K164" t="s">
        <v>1101</v>
      </c>
      <c r="L164">
        <v>1368</v>
      </c>
      <c r="N164">
        <v>1011</v>
      </c>
      <c r="O164" t="s">
        <v>1096</v>
      </c>
      <c r="P164" t="s">
        <v>1096</v>
      </c>
      <c r="Q164">
        <v>1</v>
      </c>
      <c r="X164">
        <v>1.99</v>
      </c>
      <c r="Y164">
        <v>0</v>
      </c>
      <c r="Z164">
        <v>65.709999999999994</v>
      </c>
      <c r="AA164">
        <v>11.6</v>
      </c>
      <c r="AB164">
        <v>0</v>
      </c>
      <c r="AC164">
        <v>0</v>
      </c>
      <c r="AD164">
        <v>1</v>
      </c>
      <c r="AE164">
        <v>0</v>
      </c>
      <c r="AF164" t="s">
        <v>96</v>
      </c>
      <c r="AG164">
        <v>2.4874999999999998</v>
      </c>
      <c r="AH164">
        <v>2</v>
      </c>
      <c r="AI164">
        <v>16689724</v>
      </c>
      <c r="AJ164">
        <v>156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ROW(Source!A92)</f>
        <v>92</v>
      </c>
      <c r="B165">
        <v>16689725</v>
      </c>
      <c r="C165">
        <v>16689720</v>
      </c>
      <c r="D165">
        <v>15162381</v>
      </c>
      <c r="E165">
        <v>17</v>
      </c>
      <c r="F165">
        <v>1</v>
      </c>
      <c r="G165">
        <v>1</v>
      </c>
      <c r="H165">
        <v>3</v>
      </c>
      <c r="I165" t="s">
        <v>1530</v>
      </c>
      <c r="J165" t="s">
        <v>6</v>
      </c>
      <c r="K165" t="s">
        <v>1531</v>
      </c>
      <c r="L165">
        <v>1035</v>
      </c>
      <c r="N165">
        <v>1013</v>
      </c>
      <c r="O165" t="s">
        <v>168</v>
      </c>
      <c r="P165" t="s">
        <v>168</v>
      </c>
      <c r="Q165">
        <v>1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1</v>
      </c>
      <c r="AD165">
        <v>0</v>
      </c>
      <c r="AE165">
        <v>0</v>
      </c>
      <c r="AF165" t="s">
        <v>6</v>
      </c>
      <c r="AG165">
        <v>0</v>
      </c>
      <c r="AH165">
        <v>3</v>
      </c>
      <c r="AI165">
        <v>-1</v>
      </c>
      <c r="AJ165" t="s">
        <v>6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ROW(Source!A92)</f>
        <v>92</v>
      </c>
      <c r="B166">
        <v>16689726</v>
      </c>
      <c r="C166">
        <v>16689720</v>
      </c>
      <c r="D166">
        <v>15170039</v>
      </c>
      <c r="E166">
        <v>1</v>
      </c>
      <c r="F166">
        <v>1</v>
      </c>
      <c r="G166">
        <v>1</v>
      </c>
      <c r="H166">
        <v>3</v>
      </c>
      <c r="I166" t="s">
        <v>1102</v>
      </c>
      <c r="J166" t="s">
        <v>1103</v>
      </c>
      <c r="K166" t="s">
        <v>1104</v>
      </c>
      <c r="L166">
        <v>1348</v>
      </c>
      <c r="N166">
        <v>1009</v>
      </c>
      <c r="O166" t="s">
        <v>86</v>
      </c>
      <c r="P166" t="s">
        <v>86</v>
      </c>
      <c r="Q166">
        <v>1000</v>
      </c>
      <c r="X166">
        <v>4.13E-3</v>
      </c>
      <c r="Y166">
        <v>11978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4.13E-3</v>
      </c>
      <c r="AH166">
        <v>2</v>
      </c>
      <c r="AI166">
        <v>16689726</v>
      </c>
      <c r="AJ166">
        <v>158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ROW(Source!A92)</f>
        <v>92</v>
      </c>
      <c r="B167">
        <v>16689727</v>
      </c>
      <c r="C167">
        <v>16689720</v>
      </c>
      <c r="D167">
        <v>15172818</v>
      </c>
      <c r="E167">
        <v>1</v>
      </c>
      <c r="F167">
        <v>1</v>
      </c>
      <c r="G167">
        <v>1</v>
      </c>
      <c r="H167">
        <v>3</v>
      </c>
      <c r="I167" t="s">
        <v>1160</v>
      </c>
      <c r="J167" t="s">
        <v>1161</v>
      </c>
      <c r="K167" t="s">
        <v>1162</v>
      </c>
      <c r="L167">
        <v>1339</v>
      </c>
      <c r="N167">
        <v>1007</v>
      </c>
      <c r="O167" t="s">
        <v>199</v>
      </c>
      <c r="P167" t="s">
        <v>199</v>
      </c>
      <c r="Q167">
        <v>1</v>
      </c>
      <c r="X167">
        <v>0.105</v>
      </c>
      <c r="Y167">
        <v>458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0.105</v>
      </c>
      <c r="AH167">
        <v>2</v>
      </c>
      <c r="AI167">
        <v>16689727</v>
      </c>
      <c r="AJ167">
        <v>159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ROW(Source!A92)</f>
        <v>92</v>
      </c>
      <c r="B168">
        <v>16689728</v>
      </c>
      <c r="C168">
        <v>16689720</v>
      </c>
      <c r="D168">
        <v>15162455</v>
      </c>
      <c r="E168">
        <v>17</v>
      </c>
      <c r="F168">
        <v>1</v>
      </c>
      <c r="G168">
        <v>1</v>
      </c>
      <c r="H168">
        <v>3</v>
      </c>
      <c r="I168" t="s">
        <v>1532</v>
      </c>
      <c r="J168" t="s">
        <v>6</v>
      </c>
      <c r="K168" t="s">
        <v>1533</v>
      </c>
      <c r="L168">
        <v>1346</v>
      </c>
      <c r="N168">
        <v>1009</v>
      </c>
      <c r="O168" t="s">
        <v>90</v>
      </c>
      <c r="P168" t="s">
        <v>90</v>
      </c>
      <c r="Q168">
        <v>1</v>
      </c>
      <c r="X168">
        <v>37.5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 t="s">
        <v>6</v>
      </c>
      <c r="AG168">
        <v>37.5</v>
      </c>
      <c r="AH168">
        <v>3</v>
      </c>
      <c r="AI168">
        <v>-1</v>
      </c>
      <c r="AJ168" t="s">
        <v>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ROW(Source!A92)</f>
        <v>92</v>
      </c>
      <c r="B169">
        <v>16689729</v>
      </c>
      <c r="C169">
        <v>16689720</v>
      </c>
      <c r="D169">
        <v>15196008</v>
      </c>
      <c r="E169">
        <v>1</v>
      </c>
      <c r="F169">
        <v>1</v>
      </c>
      <c r="G169">
        <v>1</v>
      </c>
      <c r="H169">
        <v>3</v>
      </c>
      <c r="I169" t="s">
        <v>1163</v>
      </c>
      <c r="J169" t="s">
        <v>1164</v>
      </c>
      <c r="K169" t="s">
        <v>1165</v>
      </c>
      <c r="L169">
        <v>1339</v>
      </c>
      <c r="N169">
        <v>1007</v>
      </c>
      <c r="O169" t="s">
        <v>199</v>
      </c>
      <c r="P169" t="s">
        <v>199</v>
      </c>
      <c r="Q169">
        <v>1</v>
      </c>
      <c r="X169">
        <v>0.08</v>
      </c>
      <c r="Y169">
        <v>1100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0.08</v>
      </c>
      <c r="AH169">
        <v>2</v>
      </c>
      <c r="AI169">
        <v>16689729</v>
      </c>
      <c r="AJ169">
        <v>160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ROW(Source!A92)</f>
        <v>92</v>
      </c>
      <c r="B170">
        <v>16689730</v>
      </c>
      <c r="C170">
        <v>16689720</v>
      </c>
      <c r="D170">
        <v>15162477</v>
      </c>
      <c r="E170">
        <v>17</v>
      </c>
      <c r="F170">
        <v>1</v>
      </c>
      <c r="G170">
        <v>1</v>
      </c>
      <c r="H170">
        <v>3</v>
      </c>
      <c r="I170" t="s">
        <v>1534</v>
      </c>
      <c r="J170" t="s">
        <v>6</v>
      </c>
      <c r="K170" t="s">
        <v>1535</v>
      </c>
      <c r="L170">
        <v>1327</v>
      </c>
      <c r="N170">
        <v>1005</v>
      </c>
      <c r="O170" t="s">
        <v>181</v>
      </c>
      <c r="P170" t="s">
        <v>181</v>
      </c>
      <c r="Q170">
        <v>1</v>
      </c>
      <c r="X170">
        <v>100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6</v>
      </c>
      <c r="AG170">
        <v>100</v>
      </c>
      <c r="AH170">
        <v>3</v>
      </c>
      <c r="AI170">
        <v>-1</v>
      </c>
      <c r="AJ170" t="s">
        <v>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ROW(Source!A92)</f>
        <v>92</v>
      </c>
      <c r="B171">
        <v>16689731</v>
      </c>
      <c r="C171">
        <v>16689720</v>
      </c>
      <c r="D171">
        <v>15204315</v>
      </c>
      <c r="E171">
        <v>1</v>
      </c>
      <c r="F171">
        <v>1</v>
      </c>
      <c r="G171">
        <v>1</v>
      </c>
      <c r="H171">
        <v>3</v>
      </c>
      <c r="I171" t="s">
        <v>1166</v>
      </c>
      <c r="J171" t="s">
        <v>1167</v>
      </c>
      <c r="K171" t="s">
        <v>1168</v>
      </c>
      <c r="L171">
        <v>1296</v>
      </c>
      <c r="N171">
        <v>1002</v>
      </c>
      <c r="O171" t="s">
        <v>1169</v>
      </c>
      <c r="P171" t="s">
        <v>1169</v>
      </c>
      <c r="Q171">
        <v>1</v>
      </c>
      <c r="X171">
        <v>32.4</v>
      </c>
      <c r="Y171">
        <v>46.86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32.4</v>
      </c>
      <c r="AH171">
        <v>2</v>
      </c>
      <c r="AI171">
        <v>16689731</v>
      </c>
      <c r="AJ171">
        <v>163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ROW(Source!A93)</f>
        <v>93</v>
      </c>
      <c r="B172">
        <v>16689721</v>
      </c>
      <c r="C172">
        <v>16689720</v>
      </c>
      <c r="D172">
        <v>15438286</v>
      </c>
      <c r="E172">
        <v>1</v>
      </c>
      <c r="F172">
        <v>1</v>
      </c>
      <c r="G172">
        <v>1</v>
      </c>
      <c r="H172">
        <v>1</v>
      </c>
      <c r="I172" t="s">
        <v>1155</v>
      </c>
      <c r="J172" t="s">
        <v>6</v>
      </c>
      <c r="K172" t="s">
        <v>1156</v>
      </c>
      <c r="L172">
        <v>1191</v>
      </c>
      <c r="N172">
        <v>1013</v>
      </c>
      <c r="O172" t="s">
        <v>1090</v>
      </c>
      <c r="P172" t="s">
        <v>1090</v>
      </c>
      <c r="Q172">
        <v>1</v>
      </c>
      <c r="X172">
        <v>89.53</v>
      </c>
      <c r="Y172">
        <v>0</v>
      </c>
      <c r="Z172">
        <v>0</v>
      </c>
      <c r="AA172">
        <v>0</v>
      </c>
      <c r="AB172">
        <v>9.18</v>
      </c>
      <c r="AC172">
        <v>0</v>
      </c>
      <c r="AD172">
        <v>1</v>
      </c>
      <c r="AE172">
        <v>1</v>
      </c>
      <c r="AF172" t="s">
        <v>97</v>
      </c>
      <c r="AG172">
        <v>102.95949999999999</v>
      </c>
      <c r="AH172">
        <v>2</v>
      </c>
      <c r="AI172">
        <v>16689721</v>
      </c>
      <c r="AJ172">
        <v>164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ROW(Source!A93)</f>
        <v>93</v>
      </c>
      <c r="B173">
        <v>16689722</v>
      </c>
      <c r="C173">
        <v>16689720</v>
      </c>
      <c r="D173">
        <v>15430395</v>
      </c>
      <c r="E173">
        <v>1</v>
      </c>
      <c r="F173">
        <v>1</v>
      </c>
      <c r="G173">
        <v>1</v>
      </c>
      <c r="H173">
        <v>1</v>
      </c>
      <c r="I173" t="s">
        <v>1091</v>
      </c>
      <c r="J173" t="s">
        <v>6</v>
      </c>
      <c r="K173" t="s">
        <v>1092</v>
      </c>
      <c r="L173">
        <v>1191</v>
      </c>
      <c r="N173">
        <v>1013</v>
      </c>
      <c r="O173" t="s">
        <v>1090</v>
      </c>
      <c r="P173" t="s">
        <v>1090</v>
      </c>
      <c r="Q173">
        <v>1</v>
      </c>
      <c r="X173">
        <v>11.68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2</v>
      </c>
      <c r="AF173" t="s">
        <v>96</v>
      </c>
      <c r="AG173">
        <v>14.6</v>
      </c>
      <c r="AH173">
        <v>2</v>
      </c>
      <c r="AI173">
        <v>16689722</v>
      </c>
      <c r="AJ173">
        <v>165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ROW(Source!A93)</f>
        <v>93</v>
      </c>
      <c r="B174">
        <v>16689723</v>
      </c>
      <c r="C174">
        <v>16689720</v>
      </c>
      <c r="D174">
        <v>15247578</v>
      </c>
      <c r="E174">
        <v>1</v>
      </c>
      <c r="F174">
        <v>1</v>
      </c>
      <c r="G174">
        <v>1</v>
      </c>
      <c r="H174">
        <v>2</v>
      </c>
      <c r="I174" t="s">
        <v>1157</v>
      </c>
      <c r="J174" t="s">
        <v>1158</v>
      </c>
      <c r="K174" t="s">
        <v>1159</v>
      </c>
      <c r="L174">
        <v>1368</v>
      </c>
      <c r="N174">
        <v>1011</v>
      </c>
      <c r="O174" t="s">
        <v>1096</v>
      </c>
      <c r="P174" t="s">
        <v>1096</v>
      </c>
      <c r="Q174">
        <v>1</v>
      </c>
      <c r="X174">
        <v>9.69</v>
      </c>
      <c r="Y174">
        <v>0</v>
      </c>
      <c r="Z174">
        <v>86.4</v>
      </c>
      <c r="AA174">
        <v>13.5</v>
      </c>
      <c r="AB174">
        <v>0</v>
      </c>
      <c r="AC174">
        <v>0</v>
      </c>
      <c r="AD174">
        <v>1</v>
      </c>
      <c r="AE174">
        <v>0</v>
      </c>
      <c r="AF174" t="s">
        <v>96</v>
      </c>
      <c r="AG174">
        <v>12.112499999999999</v>
      </c>
      <c r="AH174">
        <v>2</v>
      </c>
      <c r="AI174">
        <v>16689723</v>
      </c>
      <c r="AJ174">
        <v>166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ROW(Source!A93)</f>
        <v>93</v>
      </c>
      <c r="B175">
        <v>16689724</v>
      </c>
      <c r="C175">
        <v>16689720</v>
      </c>
      <c r="D175">
        <v>15249073</v>
      </c>
      <c r="E175">
        <v>1</v>
      </c>
      <c r="F175">
        <v>1</v>
      </c>
      <c r="G175">
        <v>1</v>
      </c>
      <c r="H175">
        <v>2</v>
      </c>
      <c r="I175" t="s">
        <v>1099</v>
      </c>
      <c r="J175" t="s">
        <v>1100</v>
      </c>
      <c r="K175" t="s">
        <v>1101</v>
      </c>
      <c r="L175">
        <v>1368</v>
      </c>
      <c r="N175">
        <v>1011</v>
      </c>
      <c r="O175" t="s">
        <v>1096</v>
      </c>
      <c r="P175" t="s">
        <v>1096</v>
      </c>
      <c r="Q175">
        <v>1</v>
      </c>
      <c r="X175">
        <v>1.99</v>
      </c>
      <c r="Y175">
        <v>0</v>
      </c>
      <c r="Z175">
        <v>65.709999999999994</v>
      </c>
      <c r="AA175">
        <v>11.6</v>
      </c>
      <c r="AB175">
        <v>0</v>
      </c>
      <c r="AC175">
        <v>0</v>
      </c>
      <c r="AD175">
        <v>1</v>
      </c>
      <c r="AE175">
        <v>0</v>
      </c>
      <c r="AF175" t="s">
        <v>96</v>
      </c>
      <c r="AG175">
        <v>2.4874999999999998</v>
      </c>
      <c r="AH175">
        <v>2</v>
      </c>
      <c r="AI175">
        <v>16689724</v>
      </c>
      <c r="AJ175">
        <v>167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ROW(Source!A93)</f>
        <v>93</v>
      </c>
      <c r="B176">
        <v>16689725</v>
      </c>
      <c r="C176">
        <v>16689720</v>
      </c>
      <c r="D176">
        <v>15162381</v>
      </c>
      <c r="E176">
        <v>17</v>
      </c>
      <c r="F176">
        <v>1</v>
      </c>
      <c r="G176">
        <v>1</v>
      </c>
      <c r="H176">
        <v>3</v>
      </c>
      <c r="I176" t="s">
        <v>1530</v>
      </c>
      <c r="J176" t="s">
        <v>6</v>
      </c>
      <c r="K176" t="s">
        <v>1531</v>
      </c>
      <c r="L176">
        <v>1035</v>
      </c>
      <c r="N176">
        <v>1013</v>
      </c>
      <c r="O176" t="s">
        <v>168</v>
      </c>
      <c r="P176" t="s">
        <v>168</v>
      </c>
      <c r="Q176">
        <v>1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1</v>
      </c>
      <c r="AD176">
        <v>0</v>
      </c>
      <c r="AE176">
        <v>0</v>
      </c>
      <c r="AF176" t="s">
        <v>6</v>
      </c>
      <c r="AG176">
        <v>0</v>
      </c>
      <c r="AH176">
        <v>3</v>
      </c>
      <c r="AI176">
        <v>-1</v>
      </c>
      <c r="AJ176" t="s">
        <v>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ROW(Source!A93)</f>
        <v>93</v>
      </c>
      <c r="B177">
        <v>16689726</v>
      </c>
      <c r="C177">
        <v>16689720</v>
      </c>
      <c r="D177">
        <v>15170039</v>
      </c>
      <c r="E177">
        <v>1</v>
      </c>
      <c r="F177">
        <v>1</v>
      </c>
      <c r="G177">
        <v>1</v>
      </c>
      <c r="H177">
        <v>3</v>
      </c>
      <c r="I177" t="s">
        <v>1102</v>
      </c>
      <c r="J177" t="s">
        <v>1103</v>
      </c>
      <c r="K177" t="s">
        <v>1104</v>
      </c>
      <c r="L177">
        <v>1348</v>
      </c>
      <c r="N177">
        <v>1009</v>
      </c>
      <c r="O177" t="s">
        <v>86</v>
      </c>
      <c r="P177" t="s">
        <v>86</v>
      </c>
      <c r="Q177">
        <v>1000</v>
      </c>
      <c r="X177">
        <v>4.13E-3</v>
      </c>
      <c r="Y177">
        <v>11978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4.13E-3</v>
      </c>
      <c r="AH177">
        <v>2</v>
      </c>
      <c r="AI177">
        <v>16689726</v>
      </c>
      <c r="AJ177">
        <v>169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ROW(Source!A93)</f>
        <v>93</v>
      </c>
      <c r="B178">
        <v>16689727</v>
      </c>
      <c r="C178">
        <v>16689720</v>
      </c>
      <c r="D178">
        <v>15172818</v>
      </c>
      <c r="E178">
        <v>1</v>
      </c>
      <c r="F178">
        <v>1</v>
      </c>
      <c r="G178">
        <v>1</v>
      </c>
      <c r="H178">
        <v>3</v>
      </c>
      <c r="I178" t="s">
        <v>1160</v>
      </c>
      <c r="J178" t="s">
        <v>1161</v>
      </c>
      <c r="K178" t="s">
        <v>1162</v>
      </c>
      <c r="L178">
        <v>1339</v>
      </c>
      <c r="N178">
        <v>1007</v>
      </c>
      <c r="O178" t="s">
        <v>199</v>
      </c>
      <c r="P178" t="s">
        <v>199</v>
      </c>
      <c r="Q178">
        <v>1</v>
      </c>
      <c r="X178">
        <v>0.105</v>
      </c>
      <c r="Y178">
        <v>458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0.105</v>
      </c>
      <c r="AH178">
        <v>2</v>
      </c>
      <c r="AI178">
        <v>16689727</v>
      </c>
      <c r="AJ178">
        <v>170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ROW(Source!A93)</f>
        <v>93</v>
      </c>
      <c r="B179">
        <v>16689728</v>
      </c>
      <c r="C179">
        <v>16689720</v>
      </c>
      <c r="D179">
        <v>15162455</v>
      </c>
      <c r="E179">
        <v>17</v>
      </c>
      <c r="F179">
        <v>1</v>
      </c>
      <c r="G179">
        <v>1</v>
      </c>
      <c r="H179">
        <v>3</v>
      </c>
      <c r="I179" t="s">
        <v>1532</v>
      </c>
      <c r="J179" t="s">
        <v>6</v>
      </c>
      <c r="K179" t="s">
        <v>1533</v>
      </c>
      <c r="L179">
        <v>1346</v>
      </c>
      <c r="N179">
        <v>1009</v>
      </c>
      <c r="O179" t="s">
        <v>90</v>
      </c>
      <c r="P179" t="s">
        <v>90</v>
      </c>
      <c r="Q179">
        <v>1</v>
      </c>
      <c r="X179">
        <v>37.5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6</v>
      </c>
      <c r="AG179">
        <v>37.5</v>
      </c>
      <c r="AH179">
        <v>3</v>
      </c>
      <c r="AI179">
        <v>-1</v>
      </c>
      <c r="AJ179" t="s">
        <v>6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ROW(Source!A93)</f>
        <v>93</v>
      </c>
      <c r="B180">
        <v>16689729</v>
      </c>
      <c r="C180">
        <v>16689720</v>
      </c>
      <c r="D180">
        <v>15196008</v>
      </c>
      <c r="E180">
        <v>1</v>
      </c>
      <c r="F180">
        <v>1</v>
      </c>
      <c r="G180">
        <v>1</v>
      </c>
      <c r="H180">
        <v>3</v>
      </c>
      <c r="I180" t="s">
        <v>1163</v>
      </c>
      <c r="J180" t="s">
        <v>1164</v>
      </c>
      <c r="K180" t="s">
        <v>1165</v>
      </c>
      <c r="L180">
        <v>1339</v>
      </c>
      <c r="N180">
        <v>1007</v>
      </c>
      <c r="O180" t="s">
        <v>199</v>
      </c>
      <c r="P180" t="s">
        <v>199</v>
      </c>
      <c r="Q180">
        <v>1</v>
      </c>
      <c r="X180">
        <v>0.08</v>
      </c>
      <c r="Y180">
        <v>1100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0.08</v>
      </c>
      <c r="AH180">
        <v>2</v>
      </c>
      <c r="AI180">
        <v>16689729</v>
      </c>
      <c r="AJ180">
        <v>171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ROW(Source!A93)</f>
        <v>93</v>
      </c>
      <c r="B181">
        <v>16689730</v>
      </c>
      <c r="C181">
        <v>16689720</v>
      </c>
      <c r="D181">
        <v>15162477</v>
      </c>
      <c r="E181">
        <v>17</v>
      </c>
      <c r="F181">
        <v>1</v>
      </c>
      <c r="G181">
        <v>1</v>
      </c>
      <c r="H181">
        <v>3</v>
      </c>
      <c r="I181" t="s">
        <v>1534</v>
      </c>
      <c r="J181" t="s">
        <v>6</v>
      </c>
      <c r="K181" t="s">
        <v>1535</v>
      </c>
      <c r="L181">
        <v>1327</v>
      </c>
      <c r="N181">
        <v>1005</v>
      </c>
      <c r="O181" t="s">
        <v>181</v>
      </c>
      <c r="P181" t="s">
        <v>181</v>
      </c>
      <c r="Q181">
        <v>1</v>
      </c>
      <c r="X181">
        <v>100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 t="s">
        <v>6</v>
      </c>
      <c r="AG181">
        <v>100</v>
      </c>
      <c r="AH181">
        <v>3</v>
      </c>
      <c r="AI181">
        <v>-1</v>
      </c>
      <c r="AJ181" t="s">
        <v>6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ROW(Source!A93)</f>
        <v>93</v>
      </c>
      <c r="B182">
        <v>16689731</v>
      </c>
      <c r="C182">
        <v>16689720</v>
      </c>
      <c r="D182">
        <v>15204315</v>
      </c>
      <c r="E182">
        <v>1</v>
      </c>
      <c r="F182">
        <v>1</v>
      </c>
      <c r="G182">
        <v>1</v>
      </c>
      <c r="H182">
        <v>3</v>
      </c>
      <c r="I182" t="s">
        <v>1166</v>
      </c>
      <c r="J182" t="s">
        <v>1167</v>
      </c>
      <c r="K182" t="s">
        <v>1168</v>
      </c>
      <c r="L182">
        <v>1296</v>
      </c>
      <c r="N182">
        <v>1002</v>
      </c>
      <c r="O182" t="s">
        <v>1169</v>
      </c>
      <c r="P182" t="s">
        <v>1169</v>
      </c>
      <c r="Q182">
        <v>1</v>
      </c>
      <c r="X182">
        <v>32.4</v>
      </c>
      <c r="Y182">
        <v>46.86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32.4</v>
      </c>
      <c r="AH182">
        <v>2</v>
      </c>
      <c r="AI182">
        <v>16689731</v>
      </c>
      <c r="AJ182">
        <v>174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ROW(Source!A100)</f>
        <v>100</v>
      </c>
      <c r="B183">
        <v>16689740</v>
      </c>
      <c r="C183">
        <v>16689739</v>
      </c>
      <c r="D183">
        <v>15446300</v>
      </c>
      <c r="E183">
        <v>1</v>
      </c>
      <c r="F183">
        <v>1</v>
      </c>
      <c r="G183">
        <v>1</v>
      </c>
      <c r="H183">
        <v>1</v>
      </c>
      <c r="I183" t="s">
        <v>1170</v>
      </c>
      <c r="J183" t="s">
        <v>6</v>
      </c>
      <c r="K183" t="s">
        <v>1171</v>
      </c>
      <c r="L183">
        <v>1191</v>
      </c>
      <c r="N183">
        <v>1013</v>
      </c>
      <c r="O183" t="s">
        <v>1090</v>
      </c>
      <c r="P183" t="s">
        <v>1090</v>
      </c>
      <c r="Q183">
        <v>1</v>
      </c>
      <c r="X183">
        <v>2.4</v>
      </c>
      <c r="Y183">
        <v>0</v>
      </c>
      <c r="Z183">
        <v>0</v>
      </c>
      <c r="AA183">
        <v>0</v>
      </c>
      <c r="AB183">
        <v>9.92</v>
      </c>
      <c r="AC183">
        <v>0</v>
      </c>
      <c r="AD183">
        <v>1</v>
      </c>
      <c r="AE183">
        <v>1</v>
      </c>
      <c r="AF183" t="s">
        <v>97</v>
      </c>
      <c r="AG183">
        <v>2.76</v>
      </c>
      <c r="AH183">
        <v>2</v>
      </c>
      <c r="AI183">
        <v>16689740</v>
      </c>
      <c r="AJ183">
        <v>175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ROW(Source!A100)</f>
        <v>100</v>
      </c>
      <c r="B184">
        <v>16689741</v>
      </c>
      <c r="C184">
        <v>16689739</v>
      </c>
      <c r="D184">
        <v>15430395</v>
      </c>
      <c r="E184">
        <v>1</v>
      </c>
      <c r="F184">
        <v>1</v>
      </c>
      <c r="G184">
        <v>1</v>
      </c>
      <c r="H184">
        <v>1</v>
      </c>
      <c r="I184" t="s">
        <v>1091</v>
      </c>
      <c r="J184" t="s">
        <v>6</v>
      </c>
      <c r="K184" t="s">
        <v>1092</v>
      </c>
      <c r="L184">
        <v>1191</v>
      </c>
      <c r="N184">
        <v>1013</v>
      </c>
      <c r="O184" t="s">
        <v>1090</v>
      </c>
      <c r="P184" t="s">
        <v>1090</v>
      </c>
      <c r="Q184">
        <v>1</v>
      </c>
      <c r="X184">
        <v>0.17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2</v>
      </c>
      <c r="AF184" t="s">
        <v>96</v>
      </c>
      <c r="AG184">
        <v>0.21250000000000002</v>
      </c>
      <c r="AH184">
        <v>2</v>
      </c>
      <c r="AI184">
        <v>16689741</v>
      </c>
      <c r="AJ184">
        <v>176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ROW(Source!A100)</f>
        <v>100</v>
      </c>
      <c r="B185">
        <v>16689742</v>
      </c>
      <c r="C185">
        <v>16689739</v>
      </c>
      <c r="D185">
        <v>15249073</v>
      </c>
      <c r="E185">
        <v>1</v>
      </c>
      <c r="F185">
        <v>1</v>
      </c>
      <c r="G185">
        <v>1</v>
      </c>
      <c r="H185">
        <v>2</v>
      </c>
      <c r="I185" t="s">
        <v>1099</v>
      </c>
      <c r="J185" t="s">
        <v>1100</v>
      </c>
      <c r="K185" t="s">
        <v>1101</v>
      </c>
      <c r="L185">
        <v>1368</v>
      </c>
      <c r="N185">
        <v>1011</v>
      </c>
      <c r="O185" t="s">
        <v>1096</v>
      </c>
      <c r="P185" t="s">
        <v>1096</v>
      </c>
      <c r="Q185">
        <v>1</v>
      </c>
      <c r="X185">
        <v>0.17</v>
      </c>
      <c r="Y185">
        <v>0</v>
      </c>
      <c r="Z185">
        <v>65.709999999999994</v>
      </c>
      <c r="AA185">
        <v>11.6</v>
      </c>
      <c r="AB185">
        <v>0</v>
      </c>
      <c r="AC185">
        <v>0</v>
      </c>
      <c r="AD185">
        <v>1</v>
      </c>
      <c r="AE185">
        <v>0</v>
      </c>
      <c r="AF185" t="s">
        <v>96</v>
      </c>
      <c r="AG185">
        <v>0.21250000000000002</v>
      </c>
      <c r="AH185">
        <v>2</v>
      </c>
      <c r="AI185">
        <v>16689742</v>
      </c>
      <c r="AJ185">
        <v>177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ROW(Source!A100)</f>
        <v>100</v>
      </c>
      <c r="B186">
        <v>16689743</v>
      </c>
      <c r="C186">
        <v>16689739</v>
      </c>
      <c r="D186">
        <v>15249377</v>
      </c>
      <c r="E186">
        <v>1</v>
      </c>
      <c r="F186">
        <v>1</v>
      </c>
      <c r="G186">
        <v>1</v>
      </c>
      <c r="H186">
        <v>2</v>
      </c>
      <c r="I186" t="s">
        <v>1172</v>
      </c>
      <c r="J186" t="s">
        <v>1173</v>
      </c>
      <c r="K186" t="s">
        <v>1174</v>
      </c>
      <c r="L186">
        <v>1368</v>
      </c>
      <c r="N186">
        <v>1011</v>
      </c>
      <c r="O186" t="s">
        <v>1096</v>
      </c>
      <c r="P186" t="s">
        <v>1096</v>
      </c>
      <c r="Q186">
        <v>1</v>
      </c>
      <c r="X186">
        <v>0.4</v>
      </c>
      <c r="Y186">
        <v>0</v>
      </c>
      <c r="Z186">
        <v>8.1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96</v>
      </c>
      <c r="AG186">
        <v>0.5</v>
      </c>
      <c r="AH186">
        <v>2</v>
      </c>
      <c r="AI186">
        <v>16689743</v>
      </c>
      <c r="AJ186">
        <v>178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ROW(Source!A100)</f>
        <v>100</v>
      </c>
      <c r="B187">
        <v>16689744</v>
      </c>
      <c r="C187">
        <v>16689739</v>
      </c>
      <c r="D187">
        <v>15162381</v>
      </c>
      <c r="E187">
        <v>17</v>
      </c>
      <c r="F187">
        <v>1</v>
      </c>
      <c r="G187">
        <v>1</v>
      </c>
      <c r="H187">
        <v>3</v>
      </c>
      <c r="I187" t="s">
        <v>1530</v>
      </c>
      <c r="J187" t="s">
        <v>6</v>
      </c>
      <c r="K187" t="s">
        <v>1531</v>
      </c>
      <c r="L187">
        <v>1035</v>
      </c>
      <c r="N187">
        <v>1013</v>
      </c>
      <c r="O187" t="s">
        <v>168</v>
      </c>
      <c r="P187" t="s">
        <v>168</v>
      </c>
      <c r="Q187">
        <v>1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1</v>
      </c>
      <c r="AD187">
        <v>0</v>
      </c>
      <c r="AE187">
        <v>0</v>
      </c>
      <c r="AF187" t="s">
        <v>6</v>
      </c>
      <c r="AG187">
        <v>0</v>
      </c>
      <c r="AH187">
        <v>3</v>
      </c>
      <c r="AI187">
        <v>-1</v>
      </c>
      <c r="AJ187" t="s">
        <v>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ROW(Source!A100)</f>
        <v>100</v>
      </c>
      <c r="B188">
        <v>16689745</v>
      </c>
      <c r="C188">
        <v>16689739</v>
      </c>
      <c r="D188">
        <v>15168750</v>
      </c>
      <c r="E188">
        <v>1</v>
      </c>
      <c r="F188">
        <v>1</v>
      </c>
      <c r="G188">
        <v>1</v>
      </c>
      <c r="H188">
        <v>3</v>
      </c>
      <c r="I188" t="s">
        <v>1175</v>
      </c>
      <c r="J188" t="s">
        <v>1176</v>
      </c>
      <c r="K188" t="s">
        <v>1177</v>
      </c>
      <c r="L188">
        <v>1348</v>
      </c>
      <c r="N188">
        <v>1009</v>
      </c>
      <c r="O188" t="s">
        <v>86</v>
      </c>
      <c r="P188" t="s">
        <v>86</v>
      </c>
      <c r="Q188">
        <v>1000</v>
      </c>
      <c r="X188">
        <v>1E-4</v>
      </c>
      <c r="Y188">
        <v>10315.01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6</v>
      </c>
      <c r="AG188">
        <v>1E-4</v>
      </c>
      <c r="AH188">
        <v>2</v>
      </c>
      <c r="AI188">
        <v>16689745</v>
      </c>
      <c r="AJ188">
        <v>180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ROW(Source!A100)</f>
        <v>100</v>
      </c>
      <c r="B189">
        <v>16689746</v>
      </c>
      <c r="C189">
        <v>16689739</v>
      </c>
      <c r="D189">
        <v>15162386</v>
      </c>
      <c r="E189">
        <v>17</v>
      </c>
      <c r="F189">
        <v>1</v>
      </c>
      <c r="G189">
        <v>1</v>
      </c>
      <c r="H189">
        <v>3</v>
      </c>
      <c r="I189" t="s">
        <v>185</v>
      </c>
      <c r="J189" t="s">
        <v>6</v>
      </c>
      <c r="K189" t="s">
        <v>186</v>
      </c>
      <c r="L189">
        <v>1327</v>
      </c>
      <c r="N189">
        <v>1005</v>
      </c>
      <c r="O189" t="s">
        <v>181</v>
      </c>
      <c r="P189" t="s">
        <v>181</v>
      </c>
      <c r="Q189">
        <v>1</v>
      </c>
      <c r="X189">
        <v>1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 t="s">
        <v>6</v>
      </c>
      <c r="AG189">
        <v>1</v>
      </c>
      <c r="AH189">
        <v>2</v>
      </c>
      <c r="AI189">
        <v>16689746</v>
      </c>
      <c r="AJ189">
        <v>181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ROW(Source!A100)</f>
        <v>100</v>
      </c>
      <c r="B190">
        <v>16689747</v>
      </c>
      <c r="C190">
        <v>16689739</v>
      </c>
      <c r="D190">
        <v>15192019</v>
      </c>
      <c r="E190">
        <v>1</v>
      </c>
      <c r="F190">
        <v>1</v>
      </c>
      <c r="G190">
        <v>1</v>
      </c>
      <c r="H190">
        <v>3</v>
      </c>
      <c r="I190" t="s">
        <v>1178</v>
      </c>
      <c r="J190" t="s">
        <v>1179</v>
      </c>
      <c r="K190" t="s">
        <v>1180</v>
      </c>
      <c r="L190">
        <v>1348</v>
      </c>
      <c r="N190">
        <v>1009</v>
      </c>
      <c r="O190" t="s">
        <v>86</v>
      </c>
      <c r="P190" t="s">
        <v>86</v>
      </c>
      <c r="Q190">
        <v>1000</v>
      </c>
      <c r="X190">
        <v>3.0000000000000001E-3</v>
      </c>
      <c r="Y190">
        <v>5804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3.0000000000000001E-3</v>
      </c>
      <c r="AH190">
        <v>2</v>
      </c>
      <c r="AI190">
        <v>16689747</v>
      </c>
      <c r="AJ190">
        <v>183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ROW(Source!A100)</f>
        <v>100</v>
      </c>
      <c r="B191">
        <v>16689748</v>
      </c>
      <c r="C191">
        <v>16689739</v>
      </c>
      <c r="D191">
        <v>15204330</v>
      </c>
      <c r="E191">
        <v>1</v>
      </c>
      <c r="F191">
        <v>1</v>
      </c>
      <c r="G191">
        <v>1</v>
      </c>
      <c r="H191">
        <v>3</v>
      </c>
      <c r="I191" t="s">
        <v>1181</v>
      </c>
      <c r="J191" t="s">
        <v>1182</v>
      </c>
      <c r="K191" t="s">
        <v>1183</v>
      </c>
      <c r="L191">
        <v>1354</v>
      </c>
      <c r="N191">
        <v>1010</v>
      </c>
      <c r="O191" t="s">
        <v>268</v>
      </c>
      <c r="P191" t="s">
        <v>268</v>
      </c>
      <c r="Q191">
        <v>1</v>
      </c>
      <c r="X191">
        <v>0.1</v>
      </c>
      <c r="Y191">
        <v>72.8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0.1</v>
      </c>
      <c r="AH191">
        <v>2</v>
      </c>
      <c r="AI191">
        <v>16689748</v>
      </c>
      <c r="AJ191">
        <v>184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ROW(Source!A101)</f>
        <v>101</v>
      </c>
      <c r="B192">
        <v>16689740</v>
      </c>
      <c r="C192">
        <v>16689739</v>
      </c>
      <c r="D192">
        <v>15446300</v>
      </c>
      <c r="E192">
        <v>1</v>
      </c>
      <c r="F192">
        <v>1</v>
      </c>
      <c r="G192">
        <v>1</v>
      </c>
      <c r="H192">
        <v>1</v>
      </c>
      <c r="I192" t="s">
        <v>1170</v>
      </c>
      <c r="J192" t="s">
        <v>6</v>
      </c>
      <c r="K192" t="s">
        <v>1171</v>
      </c>
      <c r="L192">
        <v>1191</v>
      </c>
      <c r="N192">
        <v>1013</v>
      </c>
      <c r="O192" t="s">
        <v>1090</v>
      </c>
      <c r="P192" t="s">
        <v>1090</v>
      </c>
      <c r="Q192">
        <v>1</v>
      </c>
      <c r="X192">
        <v>2.4</v>
      </c>
      <c r="Y192">
        <v>0</v>
      </c>
      <c r="Z192">
        <v>0</v>
      </c>
      <c r="AA192">
        <v>0</v>
      </c>
      <c r="AB192">
        <v>9.92</v>
      </c>
      <c r="AC192">
        <v>0</v>
      </c>
      <c r="AD192">
        <v>1</v>
      </c>
      <c r="AE192">
        <v>1</v>
      </c>
      <c r="AF192" t="s">
        <v>97</v>
      </c>
      <c r="AG192">
        <v>2.76</v>
      </c>
      <c r="AH192">
        <v>2</v>
      </c>
      <c r="AI192">
        <v>16689740</v>
      </c>
      <c r="AJ192">
        <v>185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ROW(Source!A101)</f>
        <v>101</v>
      </c>
      <c r="B193">
        <v>16689741</v>
      </c>
      <c r="C193">
        <v>16689739</v>
      </c>
      <c r="D193">
        <v>15430395</v>
      </c>
      <c r="E193">
        <v>1</v>
      </c>
      <c r="F193">
        <v>1</v>
      </c>
      <c r="G193">
        <v>1</v>
      </c>
      <c r="H193">
        <v>1</v>
      </c>
      <c r="I193" t="s">
        <v>1091</v>
      </c>
      <c r="J193" t="s">
        <v>6</v>
      </c>
      <c r="K193" t="s">
        <v>1092</v>
      </c>
      <c r="L193">
        <v>1191</v>
      </c>
      <c r="N193">
        <v>1013</v>
      </c>
      <c r="O193" t="s">
        <v>1090</v>
      </c>
      <c r="P193" t="s">
        <v>1090</v>
      </c>
      <c r="Q193">
        <v>1</v>
      </c>
      <c r="X193">
        <v>0.17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2</v>
      </c>
      <c r="AF193" t="s">
        <v>96</v>
      </c>
      <c r="AG193">
        <v>0.21250000000000002</v>
      </c>
      <c r="AH193">
        <v>2</v>
      </c>
      <c r="AI193">
        <v>16689741</v>
      </c>
      <c r="AJ193">
        <v>186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ROW(Source!A101)</f>
        <v>101</v>
      </c>
      <c r="B194">
        <v>16689742</v>
      </c>
      <c r="C194">
        <v>16689739</v>
      </c>
      <c r="D194">
        <v>15249073</v>
      </c>
      <c r="E194">
        <v>1</v>
      </c>
      <c r="F194">
        <v>1</v>
      </c>
      <c r="G194">
        <v>1</v>
      </c>
      <c r="H194">
        <v>2</v>
      </c>
      <c r="I194" t="s">
        <v>1099</v>
      </c>
      <c r="J194" t="s">
        <v>1100</v>
      </c>
      <c r="K194" t="s">
        <v>1101</v>
      </c>
      <c r="L194">
        <v>1368</v>
      </c>
      <c r="N194">
        <v>1011</v>
      </c>
      <c r="O194" t="s">
        <v>1096</v>
      </c>
      <c r="P194" t="s">
        <v>1096</v>
      </c>
      <c r="Q194">
        <v>1</v>
      </c>
      <c r="X194">
        <v>0.17</v>
      </c>
      <c r="Y194">
        <v>0</v>
      </c>
      <c r="Z194">
        <v>65.709999999999994</v>
      </c>
      <c r="AA194">
        <v>11.6</v>
      </c>
      <c r="AB194">
        <v>0</v>
      </c>
      <c r="AC194">
        <v>0</v>
      </c>
      <c r="AD194">
        <v>1</v>
      </c>
      <c r="AE194">
        <v>0</v>
      </c>
      <c r="AF194" t="s">
        <v>96</v>
      </c>
      <c r="AG194">
        <v>0.21250000000000002</v>
      </c>
      <c r="AH194">
        <v>2</v>
      </c>
      <c r="AI194">
        <v>16689742</v>
      </c>
      <c r="AJ194">
        <v>187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ROW(Source!A101)</f>
        <v>101</v>
      </c>
      <c r="B195">
        <v>16689743</v>
      </c>
      <c r="C195">
        <v>16689739</v>
      </c>
      <c r="D195">
        <v>15249377</v>
      </c>
      <c r="E195">
        <v>1</v>
      </c>
      <c r="F195">
        <v>1</v>
      </c>
      <c r="G195">
        <v>1</v>
      </c>
      <c r="H195">
        <v>2</v>
      </c>
      <c r="I195" t="s">
        <v>1172</v>
      </c>
      <c r="J195" t="s">
        <v>1173</v>
      </c>
      <c r="K195" t="s">
        <v>1174</v>
      </c>
      <c r="L195">
        <v>1368</v>
      </c>
      <c r="N195">
        <v>1011</v>
      </c>
      <c r="O195" t="s">
        <v>1096</v>
      </c>
      <c r="P195" t="s">
        <v>1096</v>
      </c>
      <c r="Q195">
        <v>1</v>
      </c>
      <c r="X195">
        <v>0.4</v>
      </c>
      <c r="Y195">
        <v>0</v>
      </c>
      <c r="Z195">
        <v>8.1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96</v>
      </c>
      <c r="AG195">
        <v>0.5</v>
      </c>
      <c r="AH195">
        <v>2</v>
      </c>
      <c r="AI195">
        <v>16689743</v>
      </c>
      <c r="AJ195">
        <v>188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ROW(Source!A101)</f>
        <v>101</v>
      </c>
      <c r="B196">
        <v>16689744</v>
      </c>
      <c r="C196">
        <v>16689739</v>
      </c>
      <c r="D196">
        <v>15162381</v>
      </c>
      <c r="E196">
        <v>17</v>
      </c>
      <c r="F196">
        <v>1</v>
      </c>
      <c r="G196">
        <v>1</v>
      </c>
      <c r="H196">
        <v>3</v>
      </c>
      <c r="I196" t="s">
        <v>1530</v>
      </c>
      <c r="J196" t="s">
        <v>6</v>
      </c>
      <c r="K196" t="s">
        <v>1531</v>
      </c>
      <c r="L196">
        <v>1035</v>
      </c>
      <c r="N196">
        <v>1013</v>
      </c>
      <c r="O196" t="s">
        <v>168</v>
      </c>
      <c r="P196" t="s">
        <v>168</v>
      </c>
      <c r="Q196">
        <v>1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1</v>
      </c>
      <c r="AD196">
        <v>0</v>
      </c>
      <c r="AE196">
        <v>0</v>
      </c>
      <c r="AF196" t="s">
        <v>6</v>
      </c>
      <c r="AG196">
        <v>0</v>
      </c>
      <c r="AH196">
        <v>3</v>
      </c>
      <c r="AI196">
        <v>-1</v>
      </c>
      <c r="AJ196" t="s">
        <v>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ROW(Source!A101)</f>
        <v>101</v>
      </c>
      <c r="B197">
        <v>16689745</v>
      </c>
      <c r="C197">
        <v>16689739</v>
      </c>
      <c r="D197">
        <v>15168750</v>
      </c>
      <c r="E197">
        <v>1</v>
      </c>
      <c r="F197">
        <v>1</v>
      </c>
      <c r="G197">
        <v>1</v>
      </c>
      <c r="H197">
        <v>3</v>
      </c>
      <c r="I197" t="s">
        <v>1175</v>
      </c>
      <c r="J197" t="s">
        <v>1176</v>
      </c>
      <c r="K197" t="s">
        <v>1177</v>
      </c>
      <c r="L197">
        <v>1348</v>
      </c>
      <c r="N197">
        <v>1009</v>
      </c>
      <c r="O197" t="s">
        <v>86</v>
      </c>
      <c r="P197" t="s">
        <v>86</v>
      </c>
      <c r="Q197">
        <v>1000</v>
      </c>
      <c r="X197">
        <v>1E-4</v>
      </c>
      <c r="Y197">
        <v>10315.01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6</v>
      </c>
      <c r="AG197">
        <v>1E-4</v>
      </c>
      <c r="AH197">
        <v>2</v>
      </c>
      <c r="AI197">
        <v>16689745</v>
      </c>
      <c r="AJ197">
        <v>190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ROW(Source!A101)</f>
        <v>101</v>
      </c>
      <c r="B198">
        <v>16689746</v>
      </c>
      <c r="C198">
        <v>16689739</v>
      </c>
      <c r="D198">
        <v>15162386</v>
      </c>
      <c r="E198">
        <v>17</v>
      </c>
      <c r="F198">
        <v>1</v>
      </c>
      <c r="G198">
        <v>1</v>
      </c>
      <c r="H198">
        <v>3</v>
      </c>
      <c r="I198" t="s">
        <v>185</v>
      </c>
      <c r="J198" t="s">
        <v>6</v>
      </c>
      <c r="K198" t="s">
        <v>186</v>
      </c>
      <c r="L198">
        <v>1327</v>
      </c>
      <c r="N198">
        <v>1005</v>
      </c>
      <c r="O198" t="s">
        <v>181</v>
      </c>
      <c r="P198" t="s">
        <v>181</v>
      </c>
      <c r="Q198">
        <v>1</v>
      </c>
      <c r="X198">
        <v>1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 t="s">
        <v>6</v>
      </c>
      <c r="AG198">
        <v>1</v>
      </c>
      <c r="AH198">
        <v>2</v>
      </c>
      <c r="AI198">
        <v>16689746</v>
      </c>
      <c r="AJ198">
        <v>191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ROW(Source!A101)</f>
        <v>101</v>
      </c>
      <c r="B199">
        <v>16689747</v>
      </c>
      <c r="C199">
        <v>16689739</v>
      </c>
      <c r="D199">
        <v>15192019</v>
      </c>
      <c r="E199">
        <v>1</v>
      </c>
      <c r="F199">
        <v>1</v>
      </c>
      <c r="G199">
        <v>1</v>
      </c>
      <c r="H199">
        <v>3</v>
      </c>
      <c r="I199" t="s">
        <v>1178</v>
      </c>
      <c r="J199" t="s">
        <v>1179</v>
      </c>
      <c r="K199" t="s">
        <v>1180</v>
      </c>
      <c r="L199">
        <v>1348</v>
      </c>
      <c r="N199">
        <v>1009</v>
      </c>
      <c r="O199" t="s">
        <v>86</v>
      </c>
      <c r="P199" t="s">
        <v>86</v>
      </c>
      <c r="Q199">
        <v>1000</v>
      </c>
      <c r="X199">
        <v>3.0000000000000001E-3</v>
      </c>
      <c r="Y199">
        <v>5804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6</v>
      </c>
      <c r="AG199">
        <v>3.0000000000000001E-3</v>
      </c>
      <c r="AH199">
        <v>2</v>
      </c>
      <c r="AI199">
        <v>16689747</v>
      </c>
      <c r="AJ199">
        <v>193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ROW(Source!A101)</f>
        <v>101</v>
      </c>
      <c r="B200">
        <v>16689748</v>
      </c>
      <c r="C200">
        <v>16689739</v>
      </c>
      <c r="D200">
        <v>15204330</v>
      </c>
      <c r="E200">
        <v>1</v>
      </c>
      <c r="F200">
        <v>1</v>
      </c>
      <c r="G200">
        <v>1</v>
      </c>
      <c r="H200">
        <v>3</v>
      </c>
      <c r="I200" t="s">
        <v>1181</v>
      </c>
      <c r="J200" t="s">
        <v>1182</v>
      </c>
      <c r="K200" t="s">
        <v>1183</v>
      </c>
      <c r="L200">
        <v>1354</v>
      </c>
      <c r="N200">
        <v>1010</v>
      </c>
      <c r="O200" t="s">
        <v>268</v>
      </c>
      <c r="P200" t="s">
        <v>268</v>
      </c>
      <c r="Q200">
        <v>1</v>
      </c>
      <c r="X200">
        <v>0.1</v>
      </c>
      <c r="Y200">
        <v>72.8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0.1</v>
      </c>
      <c r="AH200">
        <v>2</v>
      </c>
      <c r="AI200">
        <v>16689748</v>
      </c>
      <c r="AJ200">
        <v>194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ROW(Source!A108)</f>
        <v>108</v>
      </c>
      <c r="B201">
        <v>16689758</v>
      </c>
      <c r="C201">
        <v>16689757</v>
      </c>
      <c r="D201">
        <v>15430767</v>
      </c>
      <c r="E201">
        <v>1</v>
      </c>
      <c r="F201">
        <v>1</v>
      </c>
      <c r="G201">
        <v>1</v>
      </c>
      <c r="H201">
        <v>1</v>
      </c>
      <c r="I201" t="s">
        <v>1111</v>
      </c>
      <c r="J201" t="s">
        <v>6</v>
      </c>
      <c r="K201" t="s">
        <v>1112</v>
      </c>
      <c r="L201">
        <v>1191</v>
      </c>
      <c r="N201">
        <v>1013</v>
      </c>
      <c r="O201" t="s">
        <v>1090</v>
      </c>
      <c r="P201" t="s">
        <v>1090</v>
      </c>
      <c r="Q201">
        <v>1</v>
      </c>
      <c r="X201">
        <v>124.23</v>
      </c>
      <c r="Y201">
        <v>0</v>
      </c>
      <c r="Z201">
        <v>0</v>
      </c>
      <c r="AA201">
        <v>0</v>
      </c>
      <c r="AB201">
        <v>8.5299999999999994</v>
      </c>
      <c r="AC201">
        <v>0</v>
      </c>
      <c r="AD201">
        <v>1</v>
      </c>
      <c r="AE201">
        <v>1</v>
      </c>
      <c r="AF201" t="s">
        <v>6</v>
      </c>
      <c r="AG201">
        <v>124.23</v>
      </c>
      <c r="AH201">
        <v>2</v>
      </c>
      <c r="AI201">
        <v>16689758</v>
      </c>
      <c r="AJ201">
        <v>195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ROW(Source!A108)</f>
        <v>108</v>
      </c>
      <c r="B202">
        <v>16689759</v>
      </c>
      <c r="C202">
        <v>16689757</v>
      </c>
      <c r="D202">
        <v>15249402</v>
      </c>
      <c r="E202">
        <v>1</v>
      </c>
      <c r="F202">
        <v>1</v>
      </c>
      <c r="G202">
        <v>1</v>
      </c>
      <c r="H202">
        <v>2</v>
      </c>
      <c r="I202" t="s">
        <v>1115</v>
      </c>
      <c r="J202" t="s">
        <v>1116</v>
      </c>
      <c r="K202" t="s">
        <v>1117</v>
      </c>
      <c r="L202">
        <v>1368</v>
      </c>
      <c r="N202">
        <v>1011</v>
      </c>
      <c r="O202" t="s">
        <v>1096</v>
      </c>
      <c r="P202" t="s">
        <v>1096</v>
      </c>
      <c r="Q202">
        <v>1</v>
      </c>
      <c r="X202">
        <v>1.38</v>
      </c>
      <c r="Y202">
        <v>0</v>
      </c>
      <c r="Z202">
        <v>32.5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1.38</v>
      </c>
      <c r="AH202">
        <v>2</v>
      </c>
      <c r="AI202">
        <v>16689759</v>
      </c>
      <c r="AJ202">
        <v>196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ROW(Source!A108)</f>
        <v>108</v>
      </c>
      <c r="B203">
        <v>16689760</v>
      </c>
      <c r="C203">
        <v>16689757</v>
      </c>
      <c r="D203">
        <v>15249998</v>
      </c>
      <c r="E203">
        <v>1</v>
      </c>
      <c r="F203">
        <v>1</v>
      </c>
      <c r="G203">
        <v>1</v>
      </c>
      <c r="H203">
        <v>2</v>
      </c>
      <c r="I203" t="s">
        <v>1118</v>
      </c>
      <c r="J203" t="s">
        <v>1119</v>
      </c>
      <c r="K203" t="s">
        <v>1120</v>
      </c>
      <c r="L203">
        <v>1368</v>
      </c>
      <c r="N203">
        <v>1011</v>
      </c>
      <c r="O203" t="s">
        <v>1096</v>
      </c>
      <c r="P203" t="s">
        <v>1096</v>
      </c>
      <c r="Q203">
        <v>1</v>
      </c>
      <c r="X203">
        <v>1.38</v>
      </c>
      <c r="Y203">
        <v>0</v>
      </c>
      <c r="Z203">
        <v>1.53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1.38</v>
      </c>
      <c r="AH203">
        <v>2</v>
      </c>
      <c r="AI203">
        <v>16689760</v>
      </c>
      <c r="AJ203">
        <v>197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ROW(Source!A108)</f>
        <v>108</v>
      </c>
      <c r="B204">
        <v>16689761</v>
      </c>
      <c r="C204">
        <v>16689757</v>
      </c>
      <c r="D204">
        <v>15167286</v>
      </c>
      <c r="E204">
        <v>1</v>
      </c>
      <c r="F204">
        <v>1</v>
      </c>
      <c r="G204">
        <v>1</v>
      </c>
      <c r="H204">
        <v>3</v>
      </c>
      <c r="I204" t="s">
        <v>1184</v>
      </c>
      <c r="J204" t="s">
        <v>1185</v>
      </c>
      <c r="K204" t="s">
        <v>1186</v>
      </c>
      <c r="L204">
        <v>1339</v>
      </c>
      <c r="N204">
        <v>1007</v>
      </c>
      <c r="O204" t="s">
        <v>199</v>
      </c>
      <c r="P204" t="s">
        <v>199</v>
      </c>
      <c r="Q204">
        <v>1</v>
      </c>
      <c r="X204">
        <v>0.1</v>
      </c>
      <c r="Y204">
        <v>2.44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0.1</v>
      </c>
      <c r="AH204">
        <v>2</v>
      </c>
      <c r="AI204">
        <v>16689761</v>
      </c>
      <c r="AJ204">
        <v>198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ROW(Source!A108)</f>
        <v>108</v>
      </c>
      <c r="B205">
        <v>16689762</v>
      </c>
      <c r="C205">
        <v>16689757</v>
      </c>
      <c r="D205">
        <v>15164566</v>
      </c>
      <c r="E205">
        <v>17</v>
      </c>
      <c r="F205">
        <v>1</v>
      </c>
      <c r="G205">
        <v>1</v>
      </c>
      <c r="H205">
        <v>3</v>
      </c>
      <c r="I205" t="s">
        <v>1525</v>
      </c>
      <c r="J205" t="s">
        <v>6</v>
      </c>
      <c r="K205" t="s">
        <v>1526</v>
      </c>
      <c r="L205">
        <v>1348</v>
      </c>
      <c r="N205">
        <v>1009</v>
      </c>
      <c r="O205" t="s">
        <v>86</v>
      </c>
      <c r="P205" t="s">
        <v>86</v>
      </c>
      <c r="Q205">
        <v>1000</v>
      </c>
      <c r="X205">
        <v>1.48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 t="s">
        <v>6</v>
      </c>
      <c r="AG205">
        <v>1.48</v>
      </c>
      <c r="AH205">
        <v>3</v>
      </c>
      <c r="AI205">
        <v>-1</v>
      </c>
      <c r="AJ205" t="s">
        <v>6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ROW(Source!A108)</f>
        <v>108</v>
      </c>
      <c r="B206">
        <v>16689763</v>
      </c>
      <c r="C206">
        <v>16689757</v>
      </c>
      <c r="D206">
        <v>15161975</v>
      </c>
      <c r="E206">
        <v>17</v>
      </c>
      <c r="F206">
        <v>1</v>
      </c>
      <c r="G206">
        <v>1</v>
      </c>
      <c r="H206">
        <v>3</v>
      </c>
      <c r="I206" t="s">
        <v>1536</v>
      </c>
      <c r="J206" t="s">
        <v>6</v>
      </c>
      <c r="K206" t="s">
        <v>1537</v>
      </c>
      <c r="L206">
        <v>1348</v>
      </c>
      <c r="N206">
        <v>1009</v>
      </c>
      <c r="O206" t="s">
        <v>86</v>
      </c>
      <c r="P206" t="s">
        <v>86</v>
      </c>
      <c r="Q206">
        <v>1000</v>
      </c>
      <c r="X206">
        <v>4.4999999999999998E-2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 t="s">
        <v>6</v>
      </c>
      <c r="AG206">
        <v>4.4999999999999998E-2</v>
      </c>
      <c r="AH206">
        <v>3</v>
      </c>
      <c r="AI206">
        <v>-1</v>
      </c>
      <c r="AJ206" t="s">
        <v>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ROW(Source!A108)</f>
        <v>108</v>
      </c>
      <c r="B207">
        <v>16689764</v>
      </c>
      <c r="C207">
        <v>16689757</v>
      </c>
      <c r="D207">
        <v>15162639</v>
      </c>
      <c r="E207">
        <v>17</v>
      </c>
      <c r="F207">
        <v>1</v>
      </c>
      <c r="G207">
        <v>1</v>
      </c>
      <c r="H207">
        <v>3</v>
      </c>
      <c r="I207" t="s">
        <v>197</v>
      </c>
      <c r="J207" t="s">
        <v>6</v>
      </c>
      <c r="K207" t="s">
        <v>198</v>
      </c>
      <c r="L207">
        <v>1339</v>
      </c>
      <c r="N207">
        <v>1007</v>
      </c>
      <c r="O207" t="s">
        <v>199</v>
      </c>
      <c r="P207" t="s">
        <v>199</v>
      </c>
      <c r="Q207">
        <v>1</v>
      </c>
      <c r="X207">
        <v>2.14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6</v>
      </c>
      <c r="AG207">
        <v>2.14</v>
      </c>
      <c r="AH207">
        <v>2</v>
      </c>
      <c r="AI207">
        <v>16689764</v>
      </c>
      <c r="AJ207">
        <v>199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ROW(Source!A109)</f>
        <v>109</v>
      </c>
      <c r="B208">
        <v>16689758</v>
      </c>
      <c r="C208">
        <v>16689757</v>
      </c>
      <c r="D208">
        <v>15430767</v>
      </c>
      <c r="E208">
        <v>1</v>
      </c>
      <c r="F208">
        <v>1</v>
      </c>
      <c r="G208">
        <v>1</v>
      </c>
      <c r="H208">
        <v>1</v>
      </c>
      <c r="I208" t="s">
        <v>1111</v>
      </c>
      <c r="J208" t="s">
        <v>6</v>
      </c>
      <c r="K208" t="s">
        <v>1112</v>
      </c>
      <c r="L208">
        <v>1191</v>
      </c>
      <c r="N208">
        <v>1013</v>
      </c>
      <c r="O208" t="s">
        <v>1090</v>
      </c>
      <c r="P208" t="s">
        <v>1090</v>
      </c>
      <c r="Q208">
        <v>1</v>
      </c>
      <c r="X208">
        <v>124.23</v>
      </c>
      <c r="Y208">
        <v>0</v>
      </c>
      <c r="Z208">
        <v>0</v>
      </c>
      <c r="AA208">
        <v>0</v>
      </c>
      <c r="AB208">
        <v>8.5299999999999994</v>
      </c>
      <c r="AC208">
        <v>0</v>
      </c>
      <c r="AD208">
        <v>1</v>
      </c>
      <c r="AE208">
        <v>1</v>
      </c>
      <c r="AF208" t="s">
        <v>6</v>
      </c>
      <c r="AG208">
        <v>124.23</v>
      </c>
      <c r="AH208">
        <v>2</v>
      </c>
      <c r="AI208">
        <v>16689758</v>
      </c>
      <c r="AJ208">
        <v>201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ROW(Source!A109)</f>
        <v>109</v>
      </c>
      <c r="B209">
        <v>16689759</v>
      </c>
      <c r="C209">
        <v>16689757</v>
      </c>
      <c r="D209">
        <v>15249402</v>
      </c>
      <c r="E209">
        <v>1</v>
      </c>
      <c r="F209">
        <v>1</v>
      </c>
      <c r="G209">
        <v>1</v>
      </c>
      <c r="H209">
        <v>2</v>
      </c>
      <c r="I209" t="s">
        <v>1115</v>
      </c>
      <c r="J209" t="s">
        <v>1116</v>
      </c>
      <c r="K209" t="s">
        <v>1117</v>
      </c>
      <c r="L209">
        <v>1368</v>
      </c>
      <c r="N209">
        <v>1011</v>
      </c>
      <c r="O209" t="s">
        <v>1096</v>
      </c>
      <c r="P209" t="s">
        <v>1096</v>
      </c>
      <c r="Q209">
        <v>1</v>
      </c>
      <c r="X209">
        <v>1.38</v>
      </c>
      <c r="Y209">
        <v>0</v>
      </c>
      <c r="Z209">
        <v>32.5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1.38</v>
      </c>
      <c r="AH209">
        <v>2</v>
      </c>
      <c r="AI209">
        <v>16689759</v>
      </c>
      <c r="AJ209">
        <v>202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ROW(Source!A109)</f>
        <v>109</v>
      </c>
      <c r="B210">
        <v>16689760</v>
      </c>
      <c r="C210">
        <v>16689757</v>
      </c>
      <c r="D210">
        <v>15249998</v>
      </c>
      <c r="E210">
        <v>1</v>
      </c>
      <c r="F210">
        <v>1</v>
      </c>
      <c r="G210">
        <v>1</v>
      </c>
      <c r="H210">
        <v>2</v>
      </c>
      <c r="I210" t="s">
        <v>1118</v>
      </c>
      <c r="J210" t="s">
        <v>1119</v>
      </c>
      <c r="K210" t="s">
        <v>1120</v>
      </c>
      <c r="L210">
        <v>1368</v>
      </c>
      <c r="N210">
        <v>1011</v>
      </c>
      <c r="O210" t="s">
        <v>1096</v>
      </c>
      <c r="P210" t="s">
        <v>1096</v>
      </c>
      <c r="Q210">
        <v>1</v>
      </c>
      <c r="X210">
        <v>1.38</v>
      </c>
      <c r="Y210">
        <v>0</v>
      </c>
      <c r="Z210">
        <v>1.53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6</v>
      </c>
      <c r="AG210">
        <v>1.38</v>
      </c>
      <c r="AH210">
        <v>2</v>
      </c>
      <c r="AI210">
        <v>16689760</v>
      </c>
      <c r="AJ210">
        <v>203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ROW(Source!A109)</f>
        <v>109</v>
      </c>
      <c r="B211">
        <v>16689761</v>
      </c>
      <c r="C211">
        <v>16689757</v>
      </c>
      <c r="D211">
        <v>15167286</v>
      </c>
      <c r="E211">
        <v>1</v>
      </c>
      <c r="F211">
        <v>1</v>
      </c>
      <c r="G211">
        <v>1</v>
      </c>
      <c r="H211">
        <v>3</v>
      </c>
      <c r="I211" t="s">
        <v>1184</v>
      </c>
      <c r="J211" t="s">
        <v>1185</v>
      </c>
      <c r="K211" t="s">
        <v>1186</v>
      </c>
      <c r="L211">
        <v>1339</v>
      </c>
      <c r="N211">
        <v>1007</v>
      </c>
      <c r="O211" t="s">
        <v>199</v>
      </c>
      <c r="P211" t="s">
        <v>199</v>
      </c>
      <c r="Q211">
        <v>1</v>
      </c>
      <c r="X211">
        <v>0.1</v>
      </c>
      <c r="Y211">
        <v>2.44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0.1</v>
      </c>
      <c r="AH211">
        <v>2</v>
      </c>
      <c r="AI211">
        <v>16689761</v>
      </c>
      <c r="AJ211">
        <v>204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ROW(Source!A109)</f>
        <v>109</v>
      </c>
      <c r="B212">
        <v>16689762</v>
      </c>
      <c r="C212">
        <v>16689757</v>
      </c>
      <c r="D212">
        <v>15164566</v>
      </c>
      <c r="E212">
        <v>17</v>
      </c>
      <c r="F212">
        <v>1</v>
      </c>
      <c r="G212">
        <v>1</v>
      </c>
      <c r="H212">
        <v>3</v>
      </c>
      <c r="I212" t="s">
        <v>1525</v>
      </c>
      <c r="J212" t="s">
        <v>6</v>
      </c>
      <c r="K212" t="s">
        <v>1526</v>
      </c>
      <c r="L212">
        <v>1348</v>
      </c>
      <c r="N212">
        <v>1009</v>
      </c>
      <c r="O212" t="s">
        <v>86</v>
      </c>
      <c r="P212" t="s">
        <v>86</v>
      </c>
      <c r="Q212">
        <v>1000</v>
      </c>
      <c r="X212">
        <v>1.48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6</v>
      </c>
      <c r="AG212">
        <v>1.48</v>
      </c>
      <c r="AH212">
        <v>3</v>
      </c>
      <c r="AI212">
        <v>-1</v>
      </c>
      <c r="AJ212" t="s">
        <v>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ROW(Source!A109)</f>
        <v>109</v>
      </c>
      <c r="B213">
        <v>16689763</v>
      </c>
      <c r="C213">
        <v>16689757</v>
      </c>
      <c r="D213">
        <v>15161975</v>
      </c>
      <c r="E213">
        <v>17</v>
      </c>
      <c r="F213">
        <v>1</v>
      </c>
      <c r="G213">
        <v>1</v>
      </c>
      <c r="H213">
        <v>3</v>
      </c>
      <c r="I213" t="s">
        <v>1536</v>
      </c>
      <c r="J213" t="s">
        <v>6</v>
      </c>
      <c r="K213" t="s">
        <v>1537</v>
      </c>
      <c r="L213">
        <v>1348</v>
      </c>
      <c r="N213">
        <v>1009</v>
      </c>
      <c r="O213" t="s">
        <v>86</v>
      </c>
      <c r="P213" t="s">
        <v>86</v>
      </c>
      <c r="Q213">
        <v>1000</v>
      </c>
      <c r="X213">
        <v>4.4999999999999998E-2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 t="s">
        <v>6</v>
      </c>
      <c r="AG213">
        <v>4.4999999999999998E-2</v>
      </c>
      <c r="AH213">
        <v>3</v>
      </c>
      <c r="AI213">
        <v>-1</v>
      </c>
      <c r="AJ213" t="s">
        <v>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ROW(Source!A109)</f>
        <v>109</v>
      </c>
      <c r="B214">
        <v>16689764</v>
      </c>
      <c r="C214">
        <v>16689757</v>
      </c>
      <c r="D214">
        <v>15162639</v>
      </c>
      <c r="E214">
        <v>17</v>
      </c>
      <c r="F214">
        <v>1</v>
      </c>
      <c r="G214">
        <v>1</v>
      </c>
      <c r="H214">
        <v>3</v>
      </c>
      <c r="I214" t="s">
        <v>197</v>
      </c>
      <c r="J214" t="s">
        <v>6</v>
      </c>
      <c r="K214" t="s">
        <v>198</v>
      </c>
      <c r="L214">
        <v>1339</v>
      </c>
      <c r="N214">
        <v>1007</v>
      </c>
      <c r="O214" t="s">
        <v>199</v>
      </c>
      <c r="P214" t="s">
        <v>199</v>
      </c>
      <c r="Q214">
        <v>1</v>
      </c>
      <c r="X214">
        <v>2.14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6</v>
      </c>
      <c r="AG214">
        <v>2.14</v>
      </c>
      <c r="AH214">
        <v>2</v>
      </c>
      <c r="AI214">
        <v>16689764</v>
      </c>
      <c r="AJ214">
        <v>205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ROW(Source!A114)</f>
        <v>114</v>
      </c>
      <c r="B215">
        <v>16689771</v>
      </c>
      <c r="C215">
        <v>16689770</v>
      </c>
      <c r="D215">
        <v>15438286</v>
      </c>
      <c r="E215">
        <v>1</v>
      </c>
      <c r="F215">
        <v>1</v>
      </c>
      <c r="G215">
        <v>1</v>
      </c>
      <c r="H215">
        <v>1</v>
      </c>
      <c r="I215" t="s">
        <v>1155</v>
      </c>
      <c r="J215" t="s">
        <v>6</v>
      </c>
      <c r="K215" t="s">
        <v>1156</v>
      </c>
      <c r="L215">
        <v>1191</v>
      </c>
      <c r="N215">
        <v>1013</v>
      </c>
      <c r="O215" t="s">
        <v>1090</v>
      </c>
      <c r="P215" t="s">
        <v>1090</v>
      </c>
      <c r="Q215">
        <v>1</v>
      </c>
      <c r="X215">
        <v>3.69</v>
      </c>
      <c r="Y215">
        <v>0</v>
      </c>
      <c r="Z215">
        <v>0</v>
      </c>
      <c r="AA215">
        <v>0</v>
      </c>
      <c r="AB215">
        <v>9.18</v>
      </c>
      <c r="AC215">
        <v>0</v>
      </c>
      <c r="AD215">
        <v>1</v>
      </c>
      <c r="AE215">
        <v>1</v>
      </c>
      <c r="AF215" t="s">
        <v>97</v>
      </c>
      <c r="AG215">
        <v>4.2435</v>
      </c>
      <c r="AH215">
        <v>2</v>
      </c>
      <c r="AI215">
        <v>16689771</v>
      </c>
      <c r="AJ215">
        <v>207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ROW(Source!A114)</f>
        <v>114</v>
      </c>
      <c r="B216">
        <v>16689772</v>
      </c>
      <c r="C216">
        <v>16689770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1091</v>
      </c>
      <c r="J216" t="s">
        <v>6</v>
      </c>
      <c r="K216" t="s">
        <v>1092</v>
      </c>
      <c r="L216">
        <v>1191</v>
      </c>
      <c r="N216">
        <v>1013</v>
      </c>
      <c r="O216" t="s">
        <v>1090</v>
      </c>
      <c r="P216" t="s">
        <v>1090</v>
      </c>
      <c r="Q216">
        <v>1</v>
      </c>
      <c r="X216">
        <v>0.05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96</v>
      </c>
      <c r="AG216">
        <v>6.25E-2</v>
      </c>
      <c r="AH216">
        <v>2</v>
      </c>
      <c r="AI216">
        <v>16689772</v>
      </c>
      <c r="AJ216">
        <v>208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ROW(Source!A114)</f>
        <v>114</v>
      </c>
      <c r="B217">
        <v>16689773</v>
      </c>
      <c r="C217">
        <v>16689770</v>
      </c>
      <c r="D217">
        <v>15247970</v>
      </c>
      <c r="E217">
        <v>1</v>
      </c>
      <c r="F217">
        <v>1</v>
      </c>
      <c r="G217">
        <v>1</v>
      </c>
      <c r="H217">
        <v>2</v>
      </c>
      <c r="I217" t="s">
        <v>1144</v>
      </c>
      <c r="J217" t="s">
        <v>1145</v>
      </c>
      <c r="K217" t="s">
        <v>1146</v>
      </c>
      <c r="L217">
        <v>1368</v>
      </c>
      <c r="N217">
        <v>1011</v>
      </c>
      <c r="O217" t="s">
        <v>1096</v>
      </c>
      <c r="P217" t="s">
        <v>1096</v>
      </c>
      <c r="Q217">
        <v>1</v>
      </c>
      <c r="X217">
        <v>0.01</v>
      </c>
      <c r="Y217">
        <v>0</v>
      </c>
      <c r="Z217">
        <v>27.66</v>
      </c>
      <c r="AA217">
        <v>11.6</v>
      </c>
      <c r="AB217">
        <v>0</v>
      </c>
      <c r="AC217">
        <v>0</v>
      </c>
      <c r="AD217">
        <v>1</v>
      </c>
      <c r="AE217">
        <v>0</v>
      </c>
      <c r="AF217" t="s">
        <v>96</v>
      </c>
      <c r="AG217">
        <v>1.2500000000000001E-2</v>
      </c>
      <c r="AH217">
        <v>2</v>
      </c>
      <c r="AI217">
        <v>16689773</v>
      </c>
      <c r="AJ217">
        <v>209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ROW(Source!A114)</f>
        <v>114</v>
      </c>
      <c r="B218">
        <v>16689774</v>
      </c>
      <c r="C218">
        <v>16689770</v>
      </c>
      <c r="D218">
        <v>15249073</v>
      </c>
      <c r="E218">
        <v>1</v>
      </c>
      <c r="F218">
        <v>1</v>
      </c>
      <c r="G218">
        <v>1</v>
      </c>
      <c r="H218">
        <v>2</v>
      </c>
      <c r="I218" t="s">
        <v>1099</v>
      </c>
      <c r="J218" t="s">
        <v>1100</v>
      </c>
      <c r="K218" t="s">
        <v>1101</v>
      </c>
      <c r="L218">
        <v>1368</v>
      </c>
      <c r="N218">
        <v>1011</v>
      </c>
      <c r="O218" t="s">
        <v>1096</v>
      </c>
      <c r="P218" t="s">
        <v>1096</v>
      </c>
      <c r="Q218">
        <v>1</v>
      </c>
      <c r="X218">
        <v>0.04</v>
      </c>
      <c r="Y218">
        <v>0</v>
      </c>
      <c r="Z218">
        <v>65.709999999999994</v>
      </c>
      <c r="AA218">
        <v>11.6</v>
      </c>
      <c r="AB218">
        <v>0</v>
      </c>
      <c r="AC218">
        <v>0</v>
      </c>
      <c r="AD218">
        <v>1</v>
      </c>
      <c r="AE218">
        <v>0</v>
      </c>
      <c r="AF218" t="s">
        <v>96</v>
      </c>
      <c r="AG218">
        <v>0.05</v>
      </c>
      <c r="AH218">
        <v>2</v>
      </c>
      <c r="AI218">
        <v>16689774</v>
      </c>
      <c r="AJ218">
        <v>210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ROW(Source!A114)</f>
        <v>114</v>
      </c>
      <c r="B219">
        <v>16689775</v>
      </c>
      <c r="C219">
        <v>16689770</v>
      </c>
      <c r="D219">
        <v>15249933</v>
      </c>
      <c r="E219">
        <v>1</v>
      </c>
      <c r="F219">
        <v>1</v>
      </c>
      <c r="G219">
        <v>1</v>
      </c>
      <c r="H219">
        <v>2</v>
      </c>
      <c r="I219" t="s">
        <v>1187</v>
      </c>
      <c r="J219" t="s">
        <v>1188</v>
      </c>
      <c r="K219" t="s">
        <v>1189</v>
      </c>
      <c r="L219">
        <v>1368</v>
      </c>
      <c r="N219">
        <v>1011</v>
      </c>
      <c r="O219" t="s">
        <v>1096</v>
      </c>
      <c r="P219" t="s">
        <v>1096</v>
      </c>
      <c r="Q219">
        <v>1</v>
      </c>
      <c r="X219">
        <v>2.82</v>
      </c>
      <c r="Y219">
        <v>0</v>
      </c>
      <c r="Z219">
        <v>6.82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96</v>
      </c>
      <c r="AG219">
        <v>3.5249999999999999</v>
      </c>
      <c r="AH219">
        <v>2</v>
      </c>
      <c r="AI219">
        <v>16689775</v>
      </c>
      <c r="AJ219">
        <v>211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ROW(Source!A114)</f>
        <v>114</v>
      </c>
      <c r="B220">
        <v>16689776</v>
      </c>
      <c r="C220">
        <v>16689770</v>
      </c>
      <c r="D220">
        <v>15167286</v>
      </c>
      <c r="E220">
        <v>1</v>
      </c>
      <c r="F220">
        <v>1</v>
      </c>
      <c r="G220">
        <v>1</v>
      </c>
      <c r="H220">
        <v>3</v>
      </c>
      <c r="I220" t="s">
        <v>1184</v>
      </c>
      <c r="J220" t="s">
        <v>1185</v>
      </c>
      <c r="K220" t="s">
        <v>1186</v>
      </c>
      <c r="L220">
        <v>1339</v>
      </c>
      <c r="N220">
        <v>1007</v>
      </c>
      <c r="O220" t="s">
        <v>199</v>
      </c>
      <c r="P220" t="s">
        <v>199</v>
      </c>
      <c r="Q220">
        <v>1</v>
      </c>
      <c r="X220">
        <v>0.01</v>
      </c>
      <c r="Y220">
        <v>2.44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0.01</v>
      </c>
      <c r="AH220">
        <v>2</v>
      </c>
      <c r="AI220">
        <v>16689776</v>
      </c>
      <c r="AJ220">
        <v>212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ROW(Source!A114)</f>
        <v>114</v>
      </c>
      <c r="B221">
        <v>16689777</v>
      </c>
      <c r="C221">
        <v>16689770</v>
      </c>
      <c r="D221">
        <v>15171018</v>
      </c>
      <c r="E221">
        <v>1</v>
      </c>
      <c r="F221">
        <v>1</v>
      </c>
      <c r="G221">
        <v>1</v>
      </c>
      <c r="H221">
        <v>3</v>
      </c>
      <c r="I221" t="s">
        <v>1128</v>
      </c>
      <c r="J221" t="s">
        <v>1129</v>
      </c>
      <c r="K221" t="s">
        <v>1130</v>
      </c>
      <c r="L221">
        <v>1346</v>
      </c>
      <c r="N221">
        <v>1009</v>
      </c>
      <c r="O221" t="s">
        <v>90</v>
      </c>
      <c r="P221" t="s">
        <v>90</v>
      </c>
      <c r="Q221">
        <v>1</v>
      </c>
      <c r="X221">
        <v>1</v>
      </c>
      <c r="Y221">
        <v>1.82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1</v>
      </c>
      <c r="AH221">
        <v>2</v>
      </c>
      <c r="AI221">
        <v>16689777</v>
      </c>
      <c r="AJ221">
        <v>213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ROW(Source!A114)</f>
        <v>114</v>
      </c>
      <c r="B222">
        <v>16689778</v>
      </c>
      <c r="C222">
        <v>16689770</v>
      </c>
      <c r="D222">
        <v>15203485</v>
      </c>
      <c r="E222">
        <v>1</v>
      </c>
      <c r="F222">
        <v>1</v>
      </c>
      <c r="G222">
        <v>1</v>
      </c>
      <c r="H222">
        <v>3</v>
      </c>
      <c r="I222" t="s">
        <v>1190</v>
      </c>
      <c r="J222" t="s">
        <v>1191</v>
      </c>
      <c r="K222" t="s">
        <v>1192</v>
      </c>
      <c r="L222">
        <v>1346</v>
      </c>
      <c r="N222">
        <v>1009</v>
      </c>
      <c r="O222" t="s">
        <v>90</v>
      </c>
      <c r="P222" t="s">
        <v>90</v>
      </c>
      <c r="Q222">
        <v>1</v>
      </c>
      <c r="X222">
        <v>13.8</v>
      </c>
      <c r="Y222">
        <v>15.25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13.8</v>
      </c>
      <c r="AH222">
        <v>2</v>
      </c>
      <c r="AI222">
        <v>16689778</v>
      </c>
      <c r="AJ222">
        <v>214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ROW(Source!A115)</f>
        <v>115</v>
      </c>
      <c r="B223">
        <v>16689771</v>
      </c>
      <c r="C223">
        <v>16689770</v>
      </c>
      <c r="D223">
        <v>15438286</v>
      </c>
      <c r="E223">
        <v>1</v>
      </c>
      <c r="F223">
        <v>1</v>
      </c>
      <c r="G223">
        <v>1</v>
      </c>
      <c r="H223">
        <v>1</v>
      </c>
      <c r="I223" t="s">
        <v>1155</v>
      </c>
      <c r="J223" t="s">
        <v>6</v>
      </c>
      <c r="K223" t="s">
        <v>1156</v>
      </c>
      <c r="L223">
        <v>1191</v>
      </c>
      <c r="N223">
        <v>1013</v>
      </c>
      <c r="O223" t="s">
        <v>1090</v>
      </c>
      <c r="P223" t="s">
        <v>1090</v>
      </c>
      <c r="Q223">
        <v>1</v>
      </c>
      <c r="X223">
        <v>3.69</v>
      </c>
      <c r="Y223">
        <v>0</v>
      </c>
      <c r="Z223">
        <v>0</v>
      </c>
      <c r="AA223">
        <v>0</v>
      </c>
      <c r="AB223">
        <v>9.18</v>
      </c>
      <c r="AC223">
        <v>0</v>
      </c>
      <c r="AD223">
        <v>1</v>
      </c>
      <c r="AE223">
        <v>1</v>
      </c>
      <c r="AF223" t="s">
        <v>97</v>
      </c>
      <c r="AG223">
        <v>4.2435</v>
      </c>
      <c r="AH223">
        <v>2</v>
      </c>
      <c r="AI223">
        <v>16689771</v>
      </c>
      <c r="AJ223">
        <v>215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ROW(Source!A115)</f>
        <v>115</v>
      </c>
      <c r="B224">
        <v>16689772</v>
      </c>
      <c r="C224">
        <v>16689770</v>
      </c>
      <c r="D224">
        <v>15430395</v>
      </c>
      <c r="E224">
        <v>1</v>
      </c>
      <c r="F224">
        <v>1</v>
      </c>
      <c r="G224">
        <v>1</v>
      </c>
      <c r="H224">
        <v>1</v>
      </c>
      <c r="I224" t="s">
        <v>1091</v>
      </c>
      <c r="J224" t="s">
        <v>6</v>
      </c>
      <c r="K224" t="s">
        <v>1092</v>
      </c>
      <c r="L224">
        <v>1191</v>
      </c>
      <c r="N224">
        <v>1013</v>
      </c>
      <c r="O224" t="s">
        <v>1090</v>
      </c>
      <c r="P224" t="s">
        <v>1090</v>
      </c>
      <c r="Q224">
        <v>1</v>
      </c>
      <c r="X224">
        <v>0.05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96</v>
      </c>
      <c r="AG224">
        <v>6.25E-2</v>
      </c>
      <c r="AH224">
        <v>2</v>
      </c>
      <c r="AI224">
        <v>16689772</v>
      </c>
      <c r="AJ224">
        <v>216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ROW(Source!A115)</f>
        <v>115</v>
      </c>
      <c r="B225">
        <v>16689773</v>
      </c>
      <c r="C225">
        <v>16689770</v>
      </c>
      <c r="D225">
        <v>15247970</v>
      </c>
      <c r="E225">
        <v>1</v>
      </c>
      <c r="F225">
        <v>1</v>
      </c>
      <c r="G225">
        <v>1</v>
      </c>
      <c r="H225">
        <v>2</v>
      </c>
      <c r="I225" t="s">
        <v>1144</v>
      </c>
      <c r="J225" t="s">
        <v>1145</v>
      </c>
      <c r="K225" t="s">
        <v>1146</v>
      </c>
      <c r="L225">
        <v>1368</v>
      </c>
      <c r="N225">
        <v>1011</v>
      </c>
      <c r="O225" t="s">
        <v>1096</v>
      </c>
      <c r="P225" t="s">
        <v>1096</v>
      </c>
      <c r="Q225">
        <v>1</v>
      </c>
      <c r="X225">
        <v>0.01</v>
      </c>
      <c r="Y225">
        <v>0</v>
      </c>
      <c r="Z225">
        <v>27.66</v>
      </c>
      <c r="AA225">
        <v>11.6</v>
      </c>
      <c r="AB225">
        <v>0</v>
      </c>
      <c r="AC225">
        <v>0</v>
      </c>
      <c r="AD225">
        <v>1</v>
      </c>
      <c r="AE225">
        <v>0</v>
      </c>
      <c r="AF225" t="s">
        <v>96</v>
      </c>
      <c r="AG225">
        <v>1.2500000000000001E-2</v>
      </c>
      <c r="AH225">
        <v>2</v>
      </c>
      <c r="AI225">
        <v>16689773</v>
      </c>
      <c r="AJ225">
        <v>217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ROW(Source!A115)</f>
        <v>115</v>
      </c>
      <c r="B226">
        <v>16689774</v>
      </c>
      <c r="C226">
        <v>16689770</v>
      </c>
      <c r="D226">
        <v>15249073</v>
      </c>
      <c r="E226">
        <v>1</v>
      </c>
      <c r="F226">
        <v>1</v>
      </c>
      <c r="G226">
        <v>1</v>
      </c>
      <c r="H226">
        <v>2</v>
      </c>
      <c r="I226" t="s">
        <v>1099</v>
      </c>
      <c r="J226" t="s">
        <v>1100</v>
      </c>
      <c r="K226" t="s">
        <v>1101</v>
      </c>
      <c r="L226">
        <v>1368</v>
      </c>
      <c r="N226">
        <v>1011</v>
      </c>
      <c r="O226" t="s">
        <v>1096</v>
      </c>
      <c r="P226" t="s">
        <v>1096</v>
      </c>
      <c r="Q226">
        <v>1</v>
      </c>
      <c r="X226">
        <v>0.04</v>
      </c>
      <c r="Y226">
        <v>0</v>
      </c>
      <c r="Z226">
        <v>65.709999999999994</v>
      </c>
      <c r="AA226">
        <v>11.6</v>
      </c>
      <c r="AB226">
        <v>0</v>
      </c>
      <c r="AC226">
        <v>0</v>
      </c>
      <c r="AD226">
        <v>1</v>
      </c>
      <c r="AE226">
        <v>0</v>
      </c>
      <c r="AF226" t="s">
        <v>96</v>
      </c>
      <c r="AG226">
        <v>0.05</v>
      </c>
      <c r="AH226">
        <v>2</v>
      </c>
      <c r="AI226">
        <v>16689774</v>
      </c>
      <c r="AJ226">
        <v>218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ROW(Source!A115)</f>
        <v>115</v>
      </c>
      <c r="B227">
        <v>16689775</v>
      </c>
      <c r="C227">
        <v>16689770</v>
      </c>
      <c r="D227">
        <v>15249933</v>
      </c>
      <c r="E227">
        <v>1</v>
      </c>
      <c r="F227">
        <v>1</v>
      </c>
      <c r="G227">
        <v>1</v>
      </c>
      <c r="H227">
        <v>2</v>
      </c>
      <c r="I227" t="s">
        <v>1187</v>
      </c>
      <c r="J227" t="s">
        <v>1188</v>
      </c>
      <c r="K227" t="s">
        <v>1189</v>
      </c>
      <c r="L227">
        <v>1368</v>
      </c>
      <c r="N227">
        <v>1011</v>
      </c>
      <c r="O227" t="s">
        <v>1096</v>
      </c>
      <c r="P227" t="s">
        <v>1096</v>
      </c>
      <c r="Q227">
        <v>1</v>
      </c>
      <c r="X227">
        <v>2.82</v>
      </c>
      <c r="Y227">
        <v>0</v>
      </c>
      <c r="Z227">
        <v>6.82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96</v>
      </c>
      <c r="AG227">
        <v>3.5249999999999999</v>
      </c>
      <c r="AH227">
        <v>2</v>
      </c>
      <c r="AI227">
        <v>16689775</v>
      </c>
      <c r="AJ227">
        <v>219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ROW(Source!A115)</f>
        <v>115</v>
      </c>
      <c r="B228">
        <v>16689776</v>
      </c>
      <c r="C228">
        <v>16689770</v>
      </c>
      <c r="D228">
        <v>15167286</v>
      </c>
      <c r="E228">
        <v>1</v>
      </c>
      <c r="F228">
        <v>1</v>
      </c>
      <c r="G228">
        <v>1</v>
      </c>
      <c r="H228">
        <v>3</v>
      </c>
      <c r="I228" t="s">
        <v>1184</v>
      </c>
      <c r="J228" t="s">
        <v>1185</v>
      </c>
      <c r="K228" t="s">
        <v>1186</v>
      </c>
      <c r="L228">
        <v>1339</v>
      </c>
      <c r="N228">
        <v>1007</v>
      </c>
      <c r="O228" t="s">
        <v>199</v>
      </c>
      <c r="P228" t="s">
        <v>199</v>
      </c>
      <c r="Q228">
        <v>1</v>
      </c>
      <c r="X228">
        <v>0.01</v>
      </c>
      <c r="Y228">
        <v>2.44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0.01</v>
      </c>
      <c r="AH228">
        <v>2</v>
      </c>
      <c r="AI228">
        <v>16689776</v>
      </c>
      <c r="AJ228">
        <v>220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ROW(Source!A115)</f>
        <v>115</v>
      </c>
      <c r="B229">
        <v>16689777</v>
      </c>
      <c r="C229">
        <v>16689770</v>
      </c>
      <c r="D229">
        <v>15171018</v>
      </c>
      <c r="E229">
        <v>1</v>
      </c>
      <c r="F229">
        <v>1</v>
      </c>
      <c r="G229">
        <v>1</v>
      </c>
      <c r="H229">
        <v>3</v>
      </c>
      <c r="I229" t="s">
        <v>1128</v>
      </c>
      <c r="J229" t="s">
        <v>1129</v>
      </c>
      <c r="K229" t="s">
        <v>1130</v>
      </c>
      <c r="L229">
        <v>1346</v>
      </c>
      <c r="N229">
        <v>1009</v>
      </c>
      <c r="O229" t="s">
        <v>90</v>
      </c>
      <c r="P229" t="s">
        <v>90</v>
      </c>
      <c r="Q229">
        <v>1</v>
      </c>
      <c r="X229">
        <v>1</v>
      </c>
      <c r="Y229">
        <v>1.82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1</v>
      </c>
      <c r="AH229">
        <v>2</v>
      </c>
      <c r="AI229">
        <v>16689777</v>
      </c>
      <c r="AJ229">
        <v>221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ROW(Source!A115)</f>
        <v>115</v>
      </c>
      <c r="B230">
        <v>16689778</v>
      </c>
      <c r="C230">
        <v>16689770</v>
      </c>
      <c r="D230">
        <v>15203485</v>
      </c>
      <c r="E230">
        <v>1</v>
      </c>
      <c r="F230">
        <v>1</v>
      </c>
      <c r="G230">
        <v>1</v>
      </c>
      <c r="H230">
        <v>3</v>
      </c>
      <c r="I230" t="s">
        <v>1190</v>
      </c>
      <c r="J230" t="s">
        <v>1191</v>
      </c>
      <c r="K230" t="s">
        <v>1192</v>
      </c>
      <c r="L230">
        <v>1346</v>
      </c>
      <c r="N230">
        <v>1009</v>
      </c>
      <c r="O230" t="s">
        <v>90</v>
      </c>
      <c r="P230" t="s">
        <v>90</v>
      </c>
      <c r="Q230">
        <v>1</v>
      </c>
      <c r="X230">
        <v>13.8</v>
      </c>
      <c r="Y230">
        <v>15.25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13.8</v>
      </c>
      <c r="AH230">
        <v>2</v>
      </c>
      <c r="AI230">
        <v>16689778</v>
      </c>
      <c r="AJ230">
        <v>222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ROW(Source!A116)</f>
        <v>116</v>
      </c>
      <c r="B231">
        <v>16688911</v>
      </c>
      <c r="C231">
        <v>16688905</v>
      </c>
      <c r="D231">
        <v>15432236</v>
      </c>
      <c r="E231">
        <v>1</v>
      </c>
      <c r="F231">
        <v>1</v>
      </c>
      <c r="G231">
        <v>1</v>
      </c>
      <c r="H231">
        <v>1</v>
      </c>
      <c r="I231" t="s">
        <v>1153</v>
      </c>
      <c r="J231" t="s">
        <v>6</v>
      </c>
      <c r="K231" t="s">
        <v>1154</v>
      </c>
      <c r="L231">
        <v>1191</v>
      </c>
      <c r="N231">
        <v>1013</v>
      </c>
      <c r="O231" t="s">
        <v>1090</v>
      </c>
      <c r="P231" t="s">
        <v>1090</v>
      </c>
      <c r="Q231">
        <v>1</v>
      </c>
      <c r="X231">
        <v>14.63</v>
      </c>
      <c r="Y231">
        <v>0</v>
      </c>
      <c r="Z231">
        <v>0</v>
      </c>
      <c r="AA231">
        <v>0</v>
      </c>
      <c r="AB231">
        <v>8.17</v>
      </c>
      <c r="AC231">
        <v>0</v>
      </c>
      <c r="AD231">
        <v>1</v>
      </c>
      <c r="AE231">
        <v>1</v>
      </c>
      <c r="AF231" t="s">
        <v>6</v>
      </c>
      <c r="AG231">
        <v>14.63</v>
      </c>
      <c r="AH231">
        <v>2</v>
      </c>
      <c r="AI231">
        <v>16688906</v>
      </c>
      <c r="AJ231">
        <v>223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ROW(Source!A116)</f>
        <v>116</v>
      </c>
      <c r="B232">
        <v>16688912</v>
      </c>
      <c r="C232">
        <v>16688905</v>
      </c>
      <c r="D232">
        <v>15247873</v>
      </c>
      <c r="E232">
        <v>1</v>
      </c>
      <c r="F232">
        <v>1</v>
      </c>
      <c r="G232">
        <v>1</v>
      </c>
      <c r="H232">
        <v>2</v>
      </c>
      <c r="I232" t="s">
        <v>1193</v>
      </c>
      <c r="J232" t="s">
        <v>1194</v>
      </c>
      <c r="K232" t="s">
        <v>1195</v>
      </c>
      <c r="L232">
        <v>1368</v>
      </c>
      <c r="N232">
        <v>1011</v>
      </c>
      <c r="O232" t="s">
        <v>1096</v>
      </c>
      <c r="P232" t="s">
        <v>1096</v>
      </c>
      <c r="Q232">
        <v>1</v>
      </c>
      <c r="X232">
        <v>0.32</v>
      </c>
      <c r="Y232">
        <v>0</v>
      </c>
      <c r="Z232">
        <v>6.66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0.32</v>
      </c>
      <c r="AH232">
        <v>2</v>
      </c>
      <c r="AI232">
        <v>16688907</v>
      </c>
      <c r="AJ232">
        <v>224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ROW(Source!A116)</f>
        <v>116</v>
      </c>
      <c r="B233">
        <v>16688913</v>
      </c>
      <c r="C233">
        <v>16688905</v>
      </c>
      <c r="D233">
        <v>15172868</v>
      </c>
      <c r="E233">
        <v>1</v>
      </c>
      <c r="F233">
        <v>1</v>
      </c>
      <c r="G233">
        <v>1</v>
      </c>
      <c r="H233">
        <v>3</v>
      </c>
      <c r="I233" t="s">
        <v>1196</v>
      </c>
      <c r="J233" t="s">
        <v>1197</v>
      </c>
      <c r="K233" t="s">
        <v>1198</v>
      </c>
      <c r="L233">
        <v>1339</v>
      </c>
      <c r="N233">
        <v>1007</v>
      </c>
      <c r="O233" t="s">
        <v>199</v>
      </c>
      <c r="P233" t="s">
        <v>199</v>
      </c>
      <c r="Q233">
        <v>1</v>
      </c>
      <c r="X233">
        <v>0.24</v>
      </c>
      <c r="Y233">
        <v>519.79999999999995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0.24</v>
      </c>
      <c r="AH233">
        <v>2</v>
      </c>
      <c r="AI233">
        <v>16688908</v>
      </c>
      <c r="AJ233">
        <v>225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ROW(Source!A116)</f>
        <v>116</v>
      </c>
      <c r="B234">
        <v>16688914</v>
      </c>
      <c r="C234">
        <v>16688905</v>
      </c>
      <c r="D234">
        <v>15162112</v>
      </c>
      <c r="E234">
        <v>17</v>
      </c>
      <c r="F234">
        <v>1</v>
      </c>
      <c r="G234">
        <v>1</v>
      </c>
      <c r="H234">
        <v>3</v>
      </c>
      <c r="I234" t="s">
        <v>213</v>
      </c>
      <c r="J234" t="s">
        <v>6</v>
      </c>
      <c r="K234" t="s">
        <v>214</v>
      </c>
      <c r="L234">
        <v>1356</v>
      </c>
      <c r="N234">
        <v>1010</v>
      </c>
      <c r="O234" t="s">
        <v>215</v>
      </c>
      <c r="P234" t="s">
        <v>215</v>
      </c>
      <c r="Q234">
        <v>1000</v>
      </c>
      <c r="X234">
        <v>0.4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6</v>
      </c>
      <c r="AG234">
        <v>0.4</v>
      </c>
      <c r="AH234">
        <v>2</v>
      </c>
      <c r="AI234">
        <v>16688909</v>
      </c>
      <c r="AJ234">
        <v>226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ROW(Source!A117)</f>
        <v>117</v>
      </c>
      <c r="B235">
        <v>16688911</v>
      </c>
      <c r="C235">
        <v>16688905</v>
      </c>
      <c r="D235">
        <v>15432236</v>
      </c>
      <c r="E235">
        <v>1</v>
      </c>
      <c r="F235">
        <v>1</v>
      </c>
      <c r="G235">
        <v>1</v>
      </c>
      <c r="H235">
        <v>1</v>
      </c>
      <c r="I235" t="s">
        <v>1153</v>
      </c>
      <c r="J235" t="s">
        <v>6</v>
      </c>
      <c r="K235" t="s">
        <v>1154</v>
      </c>
      <c r="L235">
        <v>1191</v>
      </c>
      <c r="N235">
        <v>1013</v>
      </c>
      <c r="O235" t="s">
        <v>1090</v>
      </c>
      <c r="P235" t="s">
        <v>1090</v>
      </c>
      <c r="Q235">
        <v>1</v>
      </c>
      <c r="X235">
        <v>14.63</v>
      </c>
      <c r="Y235">
        <v>0</v>
      </c>
      <c r="Z235">
        <v>0</v>
      </c>
      <c r="AA235">
        <v>0</v>
      </c>
      <c r="AB235">
        <v>8.17</v>
      </c>
      <c r="AC235">
        <v>0</v>
      </c>
      <c r="AD235">
        <v>1</v>
      </c>
      <c r="AE235">
        <v>1</v>
      </c>
      <c r="AF235" t="s">
        <v>6</v>
      </c>
      <c r="AG235">
        <v>14.63</v>
      </c>
      <c r="AH235">
        <v>2</v>
      </c>
      <c r="AI235">
        <v>16688906</v>
      </c>
      <c r="AJ235">
        <v>228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ROW(Source!A117)</f>
        <v>117</v>
      </c>
      <c r="B236">
        <v>16688912</v>
      </c>
      <c r="C236">
        <v>16688905</v>
      </c>
      <c r="D236">
        <v>15247873</v>
      </c>
      <c r="E236">
        <v>1</v>
      </c>
      <c r="F236">
        <v>1</v>
      </c>
      <c r="G236">
        <v>1</v>
      </c>
      <c r="H236">
        <v>2</v>
      </c>
      <c r="I236" t="s">
        <v>1193</v>
      </c>
      <c r="J236" t="s">
        <v>1194</v>
      </c>
      <c r="K236" t="s">
        <v>1195</v>
      </c>
      <c r="L236">
        <v>1368</v>
      </c>
      <c r="N236">
        <v>1011</v>
      </c>
      <c r="O236" t="s">
        <v>1096</v>
      </c>
      <c r="P236" t="s">
        <v>1096</v>
      </c>
      <c r="Q236">
        <v>1</v>
      </c>
      <c r="X236">
        <v>0.32</v>
      </c>
      <c r="Y236">
        <v>0</v>
      </c>
      <c r="Z236">
        <v>6.66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0.32</v>
      </c>
      <c r="AH236">
        <v>2</v>
      </c>
      <c r="AI236">
        <v>16688907</v>
      </c>
      <c r="AJ236">
        <v>229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ROW(Source!A117)</f>
        <v>117</v>
      </c>
      <c r="B237">
        <v>16688913</v>
      </c>
      <c r="C237">
        <v>16688905</v>
      </c>
      <c r="D237">
        <v>15172868</v>
      </c>
      <c r="E237">
        <v>1</v>
      </c>
      <c r="F237">
        <v>1</v>
      </c>
      <c r="G237">
        <v>1</v>
      </c>
      <c r="H237">
        <v>3</v>
      </c>
      <c r="I237" t="s">
        <v>1196</v>
      </c>
      <c r="J237" t="s">
        <v>1197</v>
      </c>
      <c r="K237" t="s">
        <v>1198</v>
      </c>
      <c r="L237">
        <v>1339</v>
      </c>
      <c r="N237">
        <v>1007</v>
      </c>
      <c r="O237" t="s">
        <v>199</v>
      </c>
      <c r="P237" t="s">
        <v>199</v>
      </c>
      <c r="Q237">
        <v>1</v>
      </c>
      <c r="X237">
        <v>0.24</v>
      </c>
      <c r="Y237">
        <v>519.79999999999995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0.24</v>
      </c>
      <c r="AH237">
        <v>2</v>
      </c>
      <c r="AI237">
        <v>16688908</v>
      </c>
      <c r="AJ237">
        <v>230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ROW(Source!A117)</f>
        <v>117</v>
      </c>
      <c r="B238">
        <v>16688914</v>
      </c>
      <c r="C238">
        <v>16688905</v>
      </c>
      <c r="D238">
        <v>15162112</v>
      </c>
      <c r="E238">
        <v>17</v>
      </c>
      <c r="F238">
        <v>1</v>
      </c>
      <c r="G238">
        <v>1</v>
      </c>
      <c r="H238">
        <v>3</v>
      </c>
      <c r="I238" t="s">
        <v>213</v>
      </c>
      <c r="J238" t="s">
        <v>6</v>
      </c>
      <c r="K238" t="s">
        <v>214</v>
      </c>
      <c r="L238">
        <v>1356</v>
      </c>
      <c r="N238">
        <v>1010</v>
      </c>
      <c r="O238" t="s">
        <v>215</v>
      </c>
      <c r="P238" t="s">
        <v>215</v>
      </c>
      <c r="Q238">
        <v>1000</v>
      </c>
      <c r="X238">
        <v>0.4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 t="s">
        <v>6</v>
      </c>
      <c r="AG238">
        <v>0.4</v>
      </c>
      <c r="AH238">
        <v>2</v>
      </c>
      <c r="AI238">
        <v>16688909</v>
      </c>
      <c r="AJ238">
        <v>231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ROW(Source!A122)</f>
        <v>122</v>
      </c>
      <c r="B239">
        <v>16688925</v>
      </c>
      <c r="C239">
        <v>16688917</v>
      </c>
      <c r="D239">
        <v>15433640</v>
      </c>
      <c r="E239">
        <v>1</v>
      </c>
      <c r="F239">
        <v>1</v>
      </c>
      <c r="G239">
        <v>1</v>
      </c>
      <c r="H239">
        <v>1</v>
      </c>
      <c r="I239" t="s">
        <v>1199</v>
      </c>
      <c r="J239" t="s">
        <v>6</v>
      </c>
      <c r="K239" t="s">
        <v>1200</v>
      </c>
      <c r="L239">
        <v>1191</v>
      </c>
      <c r="N239">
        <v>1013</v>
      </c>
      <c r="O239" t="s">
        <v>1090</v>
      </c>
      <c r="P239" t="s">
        <v>1090</v>
      </c>
      <c r="Q239">
        <v>1</v>
      </c>
      <c r="X239">
        <v>39.51</v>
      </c>
      <c r="Y239">
        <v>0</v>
      </c>
      <c r="Z239">
        <v>0</v>
      </c>
      <c r="AA239">
        <v>0</v>
      </c>
      <c r="AB239">
        <v>7.94</v>
      </c>
      <c r="AC239">
        <v>0</v>
      </c>
      <c r="AD239">
        <v>1</v>
      </c>
      <c r="AE239">
        <v>1</v>
      </c>
      <c r="AF239" t="s">
        <v>97</v>
      </c>
      <c r="AG239">
        <v>45.436499999999995</v>
      </c>
      <c r="AH239">
        <v>2</v>
      </c>
      <c r="AI239">
        <v>16688918</v>
      </c>
      <c r="AJ239">
        <v>233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ROW(Source!A122)</f>
        <v>122</v>
      </c>
      <c r="B240">
        <v>16688926</v>
      </c>
      <c r="C240">
        <v>16688917</v>
      </c>
      <c r="D240">
        <v>15430395</v>
      </c>
      <c r="E240">
        <v>1</v>
      </c>
      <c r="F240">
        <v>1</v>
      </c>
      <c r="G240">
        <v>1</v>
      </c>
      <c r="H240">
        <v>1</v>
      </c>
      <c r="I240" t="s">
        <v>1091</v>
      </c>
      <c r="J240" t="s">
        <v>6</v>
      </c>
      <c r="K240" t="s">
        <v>1092</v>
      </c>
      <c r="L240">
        <v>1191</v>
      </c>
      <c r="N240">
        <v>1013</v>
      </c>
      <c r="O240" t="s">
        <v>1090</v>
      </c>
      <c r="P240" t="s">
        <v>1090</v>
      </c>
      <c r="Q240">
        <v>1</v>
      </c>
      <c r="X240">
        <v>1.27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2</v>
      </c>
      <c r="AF240" t="s">
        <v>96</v>
      </c>
      <c r="AG240">
        <v>1.5874999999999999</v>
      </c>
      <c r="AH240">
        <v>2</v>
      </c>
      <c r="AI240">
        <v>16688919</v>
      </c>
      <c r="AJ240">
        <v>234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ROW(Source!A122)</f>
        <v>122</v>
      </c>
      <c r="B241">
        <v>16688927</v>
      </c>
      <c r="C241">
        <v>16688917</v>
      </c>
      <c r="D241">
        <v>15247974</v>
      </c>
      <c r="E241">
        <v>1</v>
      </c>
      <c r="F241">
        <v>1</v>
      </c>
      <c r="G241">
        <v>1</v>
      </c>
      <c r="H241">
        <v>2</v>
      </c>
      <c r="I241" t="s">
        <v>1093</v>
      </c>
      <c r="J241" t="s">
        <v>1094</v>
      </c>
      <c r="K241" t="s">
        <v>1095</v>
      </c>
      <c r="L241">
        <v>1368</v>
      </c>
      <c r="N241">
        <v>1011</v>
      </c>
      <c r="O241" t="s">
        <v>1096</v>
      </c>
      <c r="P241" t="s">
        <v>1096</v>
      </c>
      <c r="Q241">
        <v>1</v>
      </c>
      <c r="X241">
        <v>1.27</v>
      </c>
      <c r="Y241">
        <v>0</v>
      </c>
      <c r="Z241">
        <v>31.26</v>
      </c>
      <c r="AA241">
        <v>13.5</v>
      </c>
      <c r="AB241">
        <v>0</v>
      </c>
      <c r="AC241">
        <v>0</v>
      </c>
      <c r="AD241">
        <v>1</v>
      </c>
      <c r="AE241">
        <v>0</v>
      </c>
      <c r="AF241" t="s">
        <v>96</v>
      </c>
      <c r="AG241">
        <v>1.5874999999999999</v>
      </c>
      <c r="AH241">
        <v>2</v>
      </c>
      <c r="AI241">
        <v>16688920</v>
      </c>
      <c r="AJ241">
        <v>235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ROW(Source!A122)</f>
        <v>122</v>
      </c>
      <c r="B242">
        <v>16688928</v>
      </c>
      <c r="C242">
        <v>16688917</v>
      </c>
      <c r="D242">
        <v>15248091</v>
      </c>
      <c r="E242">
        <v>1</v>
      </c>
      <c r="F242">
        <v>1</v>
      </c>
      <c r="G242">
        <v>1</v>
      </c>
      <c r="H242">
        <v>2</v>
      </c>
      <c r="I242" t="s">
        <v>1201</v>
      </c>
      <c r="J242" t="s">
        <v>1202</v>
      </c>
      <c r="K242" t="s">
        <v>1203</v>
      </c>
      <c r="L242">
        <v>1368</v>
      </c>
      <c r="N242">
        <v>1011</v>
      </c>
      <c r="O242" t="s">
        <v>1096</v>
      </c>
      <c r="P242" t="s">
        <v>1096</v>
      </c>
      <c r="Q242">
        <v>1</v>
      </c>
      <c r="X242">
        <v>9.07</v>
      </c>
      <c r="Y242">
        <v>0</v>
      </c>
      <c r="Z242">
        <v>0.5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96</v>
      </c>
      <c r="AG242">
        <v>11.3375</v>
      </c>
      <c r="AH242">
        <v>2</v>
      </c>
      <c r="AI242">
        <v>16688921</v>
      </c>
      <c r="AJ242">
        <v>236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ROW(Source!A122)</f>
        <v>122</v>
      </c>
      <c r="B243">
        <v>16688929</v>
      </c>
      <c r="C243">
        <v>16688917</v>
      </c>
      <c r="D243">
        <v>15167286</v>
      </c>
      <c r="E243">
        <v>1</v>
      </c>
      <c r="F243">
        <v>1</v>
      </c>
      <c r="G243">
        <v>1</v>
      </c>
      <c r="H243">
        <v>3</v>
      </c>
      <c r="I243" t="s">
        <v>1184</v>
      </c>
      <c r="J243" t="s">
        <v>1185</v>
      </c>
      <c r="K243" t="s">
        <v>1186</v>
      </c>
      <c r="L243">
        <v>1339</v>
      </c>
      <c r="N243">
        <v>1007</v>
      </c>
      <c r="O243" t="s">
        <v>199</v>
      </c>
      <c r="P243" t="s">
        <v>199</v>
      </c>
      <c r="Q243">
        <v>1</v>
      </c>
      <c r="X243">
        <v>3.5</v>
      </c>
      <c r="Y243">
        <v>2.44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3.5</v>
      </c>
      <c r="AH243">
        <v>2</v>
      </c>
      <c r="AI243">
        <v>16688922</v>
      </c>
      <c r="AJ243">
        <v>237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ROW(Source!A122)</f>
        <v>122</v>
      </c>
      <c r="B244">
        <v>16688930</v>
      </c>
      <c r="C244">
        <v>16688917</v>
      </c>
      <c r="D244">
        <v>15161703</v>
      </c>
      <c r="E244">
        <v>17</v>
      </c>
      <c r="F244">
        <v>1</v>
      </c>
      <c r="G244">
        <v>1</v>
      </c>
      <c r="H244">
        <v>3</v>
      </c>
      <c r="I244" t="s">
        <v>197</v>
      </c>
      <c r="J244" t="s">
        <v>6</v>
      </c>
      <c r="K244" t="s">
        <v>198</v>
      </c>
      <c r="L244">
        <v>1339</v>
      </c>
      <c r="N244">
        <v>1007</v>
      </c>
      <c r="O244" t="s">
        <v>199</v>
      </c>
      <c r="P244" t="s">
        <v>199</v>
      </c>
      <c r="Q244">
        <v>1</v>
      </c>
      <c r="X244">
        <v>2.04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 t="s">
        <v>6</v>
      </c>
      <c r="AG244">
        <v>2.04</v>
      </c>
      <c r="AH244">
        <v>2</v>
      </c>
      <c r="AI244">
        <v>16688923</v>
      </c>
      <c r="AJ244">
        <v>238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ROW(Source!A123)</f>
        <v>123</v>
      </c>
      <c r="B245">
        <v>16688925</v>
      </c>
      <c r="C245">
        <v>16688917</v>
      </c>
      <c r="D245">
        <v>15433640</v>
      </c>
      <c r="E245">
        <v>1</v>
      </c>
      <c r="F245">
        <v>1</v>
      </c>
      <c r="G245">
        <v>1</v>
      </c>
      <c r="H245">
        <v>1</v>
      </c>
      <c r="I245" t="s">
        <v>1199</v>
      </c>
      <c r="J245" t="s">
        <v>6</v>
      </c>
      <c r="K245" t="s">
        <v>1200</v>
      </c>
      <c r="L245">
        <v>1191</v>
      </c>
      <c r="N245">
        <v>1013</v>
      </c>
      <c r="O245" t="s">
        <v>1090</v>
      </c>
      <c r="P245" t="s">
        <v>1090</v>
      </c>
      <c r="Q245">
        <v>1</v>
      </c>
      <c r="X245">
        <v>39.51</v>
      </c>
      <c r="Y245">
        <v>0</v>
      </c>
      <c r="Z245">
        <v>0</v>
      </c>
      <c r="AA245">
        <v>0</v>
      </c>
      <c r="AB245">
        <v>7.94</v>
      </c>
      <c r="AC245">
        <v>0</v>
      </c>
      <c r="AD245">
        <v>1</v>
      </c>
      <c r="AE245">
        <v>1</v>
      </c>
      <c r="AF245" t="s">
        <v>97</v>
      </c>
      <c r="AG245">
        <v>45.436499999999995</v>
      </c>
      <c r="AH245">
        <v>2</v>
      </c>
      <c r="AI245">
        <v>16688918</v>
      </c>
      <c r="AJ245">
        <v>240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ROW(Source!A123)</f>
        <v>123</v>
      </c>
      <c r="B246">
        <v>16688926</v>
      </c>
      <c r="C246">
        <v>16688917</v>
      </c>
      <c r="D246">
        <v>15430395</v>
      </c>
      <c r="E246">
        <v>1</v>
      </c>
      <c r="F246">
        <v>1</v>
      </c>
      <c r="G246">
        <v>1</v>
      </c>
      <c r="H246">
        <v>1</v>
      </c>
      <c r="I246" t="s">
        <v>1091</v>
      </c>
      <c r="J246" t="s">
        <v>6</v>
      </c>
      <c r="K246" t="s">
        <v>1092</v>
      </c>
      <c r="L246">
        <v>1191</v>
      </c>
      <c r="N246">
        <v>1013</v>
      </c>
      <c r="O246" t="s">
        <v>1090</v>
      </c>
      <c r="P246" t="s">
        <v>1090</v>
      </c>
      <c r="Q246">
        <v>1</v>
      </c>
      <c r="X246">
        <v>1.27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2</v>
      </c>
      <c r="AF246" t="s">
        <v>96</v>
      </c>
      <c r="AG246">
        <v>1.5874999999999999</v>
      </c>
      <c r="AH246">
        <v>2</v>
      </c>
      <c r="AI246">
        <v>16688919</v>
      </c>
      <c r="AJ246">
        <v>241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ROW(Source!A123)</f>
        <v>123</v>
      </c>
      <c r="B247">
        <v>16688927</v>
      </c>
      <c r="C247">
        <v>16688917</v>
      </c>
      <c r="D247">
        <v>15247974</v>
      </c>
      <c r="E247">
        <v>1</v>
      </c>
      <c r="F247">
        <v>1</v>
      </c>
      <c r="G247">
        <v>1</v>
      </c>
      <c r="H247">
        <v>2</v>
      </c>
      <c r="I247" t="s">
        <v>1093</v>
      </c>
      <c r="J247" t="s">
        <v>1094</v>
      </c>
      <c r="K247" t="s">
        <v>1095</v>
      </c>
      <c r="L247">
        <v>1368</v>
      </c>
      <c r="N247">
        <v>1011</v>
      </c>
      <c r="O247" t="s">
        <v>1096</v>
      </c>
      <c r="P247" t="s">
        <v>1096</v>
      </c>
      <c r="Q247">
        <v>1</v>
      </c>
      <c r="X247">
        <v>1.27</v>
      </c>
      <c r="Y247">
        <v>0</v>
      </c>
      <c r="Z247">
        <v>31.26</v>
      </c>
      <c r="AA247">
        <v>13.5</v>
      </c>
      <c r="AB247">
        <v>0</v>
      </c>
      <c r="AC247">
        <v>0</v>
      </c>
      <c r="AD247">
        <v>1</v>
      </c>
      <c r="AE247">
        <v>0</v>
      </c>
      <c r="AF247" t="s">
        <v>96</v>
      </c>
      <c r="AG247">
        <v>1.5874999999999999</v>
      </c>
      <c r="AH247">
        <v>2</v>
      </c>
      <c r="AI247">
        <v>16688920</v>
      </c>
      <c r="AJ247">
        <v>242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ROW(Source!A123)</f>
        <v>123</v>
      </c>
      <c r="B248">
        <v>16688928</v>
      </c>
      <c r="C248">
        <v>16688917</v>
      </c>
      <c r="D248">
        <v>15248091</v>
      </c>
      <c r="E248">
        <v>1</v>
      </c>
      <c r="F248">
        <v>1</v>
      </c>
      <c r="G248">
        <v>1</v>
      </c>
      <c r="H248">
        <v>2</v>
      </c>
      <c r="I248" t="s">
        <v>1201</v>
      </c>
      <c r="J248" t="s">
        <v>1202</v>
      </c>
      <c r="K248" t="s">
        <v>1203</v>
      </c>
      <c r="L248">
        <v>1368</v>
      </c>
      <c r="N248">
        <v>1011</v>
      </c>
      <c r="O248" t="s">
        <v>1096</v>
      </c>
      <c r="P248" t="s">
        <v>1096</v>
      </c>
      <c r="Q248">
        <v>1</v>
      </c>
      <c r="X248">
        <v>9.07</v>
      </c>
      <c r="Y248">
        <v>0</v>
      </c>
      <c r="Z248">
        <v>0.5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96</v>
      </c>
      <c r="AG248">
        <v>11.3375</v>
      </c>
      <c r="AH248">
        <v>2</v>
      </c>
      <c r="AI248">
        <v>16688921</v>
      </c>
      <c r="AJ248">
        <v>243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ROW(Source!A123)</f>
        <v>123</v>
      </c>
      <c r="B249">
        <v>16688929</v>
      </c>
      <c r="C249">
        <v>16688917</v>
      </c>
      <c r="D249">
        <v>15167286</v>
      </c>
      <c r="E249">
        <v>1</v>
      </c>
      <c r="F249">
        <v>1</v>
      </c>
      <c r="G249">
        <v>1</v>
      </c>
      <c r="H249">
        <v>3</v>
      </c>
      <c r="I249" t="s">
        <v>1184</v>
      </c>
      <c r="J249" t="s">
        <v>1185</v>
      </c>
      <c r="K249" t="s">
        <v>1186</v>
      </c>
      <c r="L249">
        <v>1339</v>
      </c>
      <c r="N249">
        <v>1007</v>
      </c>
      <c r="O249" t="s">
        <v>199</v>
      </c>
      <c r="P249" t="s">
        <v>199</v>
      </c>
      <c r="Q249">
        <v>1</v>
      </c>
      <c r="X249">
        <v>3.5</v>
      </c>
      <c r="Y249">
        <v>2.44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6</v>
      </c>
      <c r="AG249">
        <v>3.5</v>
      </c>
      <c r="AH249">
        <v>2</v>
      </c>
      <c r="AI249">
        <v>16688922</v>
      </c>
      <c r="AJ249">
        <v>244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ROW(Source!A123)</f>
        <v>123</v>
      </c>
      <c r="B250">
        <v>16688930</v>
      </c>
      <c r="C250">
        <v>16688917</v>
      </c>
      <c r="D250">
        <v>15161703</v>
      </c>
      <c r="E250">
        <v>17</v>
      </c>
      <c r="F250">
        <v>1</v>
      </c>
      <c r="G250">
        <v>1</v>
      </c>
      <c r="H250">
        <v>3</v>
      </c>
      <c r="I250" t="s">
        <v>197</v>
      </c>
      <c r="J250" t="s">
        <v>6</v>
      </c>
      <c r="K250" t="s">
        <v>198</v>
      </c>
      <c r="L250">
        <v>1339</v>
      </c>
      <c r="N250">
        <v>1007</v>
      </c>
      <c r="O250" t="s">
        <v>199</v>
      </c>
      <c r="P250" t="s">
        <v>199</v>
      </c>
      <c r="Q250">
        <v>1</v>
      </c>
      <c r="X250">
        <v>2.04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 t="s">
        <v>6</v>
      </c>
      <c r="AG250">
        <v>2.04</v>
      </c>
      <c r="AH250">
        <v>2</v>
      </c>
      <c r="AI250">
        <v>16688923</v>
      </c>
      <c r="AJ250">
        <v>245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ROW(Source!A128)</f>
        <v>128</v>
      </c>
      <c r="B251">
        <v>16688940</v>
      </c>
      <c r="C251">
        <v>16688933</v>
      </c>
      <c r="D251">
        <v>15433640</v>
      </c>
      <c r="E251">
        <v>1</v>
      </c>
      <c r="F251">
        <v>1</v>
      </c>
      <c r="G251">
        <v>1</v>
      </c>
      <c r="H251">
        <v>1</v>
      </c>
      <c r="I251" t="s">
        <v>1199</v>
      </c>
      <c r="J251" t="s">
        <v>6</v>
      </c>
      <c r="K251" t="s">
        <v>1200</v>
      </c>
      <c r="L251">
        <v>1191</v>
      </c>
      <c r="N251">
        <v>1013</v>
      </c>
      <c r="O251" t="s">
        <v>1090</v>
      </c>
      <c r="P251" t="s">
        <v>1090</v>
      </c>
      <c r="Q251">
        <v>1</v>
      </c>
      <c r="X251">
        <v>0.5</v>
      </c>
      <c r="Y251">
        <v>0</v>
      </c>
      <c r="Z251">
        <v>0</v>
      </c>
      <c r="AA251">
        <v>0</v>
      </c>
      <c r="AB251">
        <v>7.94</v>
      </c>
      <c r="AC251">
        <v>0</v>
      </c>
      <c r="AD251">
        <v>1</v>
      </c>
      <c r="AE251">
        <v>1</v>
      </c>
      <c r="AF251" t="s">
        <v>233</v>
      </c>
      <c r="AG251">
        <v>1.7249999999999999</v>
      </c>
      <c r="AH251">
        <v>2</v>
      </c>
      <c r="AI251">
        <v>16688934</v>
      </c>
      <c r="AJ251">
        <v>247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ROW(Source!A128)</f>
        <v>128</v>
      </c>
      <c r="B252">
        <v>16688941</v>
      </c>
      <c r="C252">
        <v>16688933</v>
      </c>
      <c r="D252">
        <v>15430395</v>
      </c>
      <c r="E252">
        <v>1</v>
      </c>
      <c r="F252">
        <v>1</v>
      </c>
      <c r="G252">
        <v>1</v>
      </c>
      <c r="H252">
        <v>1</v>
      </c>
      <c r="I252" t="s">
        <v>1091</v>
      </c>
      <c r="J252" t="s">
        <v>6</v>
      </c>
      <c r="K252" t="s">
        <v>1092</v>
      </c>
      <c r="L252">
        <v>1191</v>
      </c>
      <c r="N252">
        <v>1013</v>
      </c>
      <c r="O252" t="s">
        <v>1090</v>
      </c>
      <c r="P252" t="s">
        <v>1090</v>
      </c>
      <c r="Q252">
        <v>1</v>
      </c>
      <c r="X252">
        <v>0.21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2</v>
      </c>
      <c r="AF252" t="s">
        <v>232</v>
      </c>
      <c r="AG252">
        <v>0.78750000000000009</v>
      </c>
      <c r="AH252">
        <v>2</v>
      </c>
      <c r="AI252">
        <v>16688935</v>
      </c>
      <c r="AJ252">
        <v>248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ROW(Source!A128)</f>
        <v>128</v>
      </c>
      <c r="B253">
        <v>16688942</v>
      </c>
      <c r="C253">
        <v>16688933</v>
      </c>
      <c r="D253">
        <v>15247974</v>
      </c>
      <c r="E253">
        <v>1</v>
      </c>
      <c r="F253">
        <v>1</v>
      </c>
      <c r="G253">
        <v>1</v>
      </c>
      <c r="H253">
        <v>2</v>
      </c>
      <c r="I253" t="s">
        <v>1093</v>
      </c>
      <c r="J253" t="s">
        <v>1094</v>
      </c>
      <c r="K253" t="s">
        <v>1095</v>
      </c>
      <c r="L253">
        <v>1368</v>
      </c>
      <c r="N253">
        <v>1011</v>
      </c>
      <c r="O253" t="s">
        <v>1096</v>
      </c>
      <c r="P253" t="s">
        <v>1096</v>
      </c>
      <c r="Q253">
        <v>1</v>
      </c>
      <c r="X253">
        <v>0.21</v>
      </c>
      <c r="Y253">
        <v>0</v>
      </c>
      <c r="Z253">
        <v>31.26</v>
      </c>
      <c r="AA253">
        <v>13.5</v>
      </c>
      <c r="AB253">
        <v>0</v>
      </c>
      <c r="AC253">
        <v>0</v>
      </c>
      <c r="AD253">
        <v>1</v>
      </c>
      <c r="AE253">
        <v>0</v>
      </c>
      <c r="AF253" t="s">
        <v>232</v>
      </c>
      <c r="AG253">
        <v>0.78750000000000009</v>
      </c>
      <c r="AH253">
        <v>2</v>
      </c>
      <c r="AI253">
        <v>16688936</v>
      </c>
      <c r="AJ253">
        <v>249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ROW(Source!A128)</f>
        <v>128</v>
      </c>
      <c r="B254">
        <v>16688943</v>
      </c>
      <c r="C254">
        <v>16688933</v>
      </c>
      <c r="D254">
        <v>15248091</v>
      </c>
      <c r="E254">
        <v>1</v>
      </c>
      <c r="F254">
        <v>1</v>
      </c>
      <c r="G254">
        <v>1</v>
      </c>
      <c r="H254">
        <v>2</v>
      </c>
      <c r="I254" t="s">
        <v>1201</v>
      </c>
      <c r="J254" t="s">
        <v>1202</v>
      </c>
      <c r="K254" t="s">
        <v>1203</v>
      </c>
      <c r="L254">
        <v>1368</v>
      </c>
      <c r="N254">
        <v>1011</v>
      </c>
      <c r="O254" t="s">
        <v>1096</v>
      </c>
      <c r="P254" t="s">
        <v>1096</v>
      </c>
      <c r="Q254">
        <v>1</v>
      </c>
      <c r="X254">
        <v>2.3199999999999998</v>
      </c>
      <c r="Y254">
        <v>0</v>
      </c>
      <c r="Z254">
        <v>0.5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232</v>
      </c>
      <c r="AG254">
        <v>8.6999999999999993</v>
      </c>
      <c r="AH254">
        <v>2</v>
      </c>
      <c r="AI254">
        <v>16688937</v>
      </c>
      <c r="AJ254">
        <v>250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ROW(Source!A128)</f>
        <v>128</v>
      </c>
      <c r="B255">
        <v>16688944</v>
      </c>
      <c r="C255">
        <v>16688933</v>
      </c>
      <c r="D255">
        <v>15161703</v>
      </c>
      <c r="E255">
        <v>17</v>
      </c>
      <c r="F255">
        <v>1</v>
      </c>
      <c r="G255">
        <v>1</v>
      </c>
      <c r="H255">
        <v>3</v>
      </c>
      <c r="I255" t="s">
        <v>197</v>
      </c>
      <c r="J255" t="s">
        <v>6</v>
      </c>
      <c r="K255" t="s">
        <v>198</v>
      </c>
      <c r="L255">
        <v>1339</v>
      </c>
      <c r="N255">
        <v>1007</v>
      </c>
      <c r="O255" t="s">
        <v>199</v>
      </c>
      <c r="P255" t="s">
        <v>199</v>
      </c>
      <c r="Q255">
        <v>1</v>
      </c>
      <c r="X255">
        <v>0.51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231</v>
      </c>
      <c r="AG255">
        <v>1.53</v>
      </c>
      <c r="AH255">
        <v>2</v>
      </c>
      <c r="AI255">
        <v>16688938</v>
      </c>
      <c r="AJ255">
        <v>251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ROW(Source!A129)</f>
        <v>129</v>
      </c>
      <c r="B256">
        <v>16688940</v>
      </c>
      <c r="C256">
        <v>16688933</v>
      </c>
      <c r="D256">
        <v>15433640</v>
      </c>
      <c r="E256">
        <v>1</v>
      </c>
      <c r="F256">
        <v>1</v>
      </c>
      <c r="G256">
        <v>1</v>
      </c>
      <c r="H256">
        <v>1</v>
      </c>
      <c r="I256" t="s">
        <v>1199</v>
      </c>
      <c r="J256" t="s">
        <v>6</v>
      </c>
      <c r="K256" t="s">
        <v>1200</v>
      </c>
      <c r="L256">
        <v>1191</v>
      </c>
      <c r="N256">
        <v>1013</v>
      </c>
      <c r="O256" t="s">
        <v>1090</v>
      </c>
      <c r="P256" t="s">
        <v>1090</v>
      </c>
      <c r="Q256">
        <v>1</v>
      </c>
      <c r="X256">
        <v>0.5</v>
      </c>
      <c r="Y256">
        <v>0</v>
      </c>
      <c r="Z256">
        <v>0</v>
      </c>
      <c r="AA256">
        <v>0</v>
      </c>
      <c r="AB256">
        <v>7.94</v>
      </c>
      <c r="AC256">
        <v>0</v>
      </c>
      <c r="AD256">
        <v>1</v>
      </c>
      <c r="AE256">
        <v>1</v>
      </c>
      <c r="AF256" t="s">
        <v>233</v>
      </c>
      <c r="AG256">
        <v>1.7249999999999999</v>
      </c>
      <c r="AH256">
        <v>2</v>
      </c>
      <c r="AI256">
        <v>16688934</v>
      </c>
      <c r="AJ256">
        <v>253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ROW(Source!A129)</f>
        <v>129</v>
      </c>
      <c r="B257">
        <v>16688941</v>
      </c>
      <c r="C257">
        <v>16688933</v>
      </c>
      <c r="D257">
        <v>15430395</v>
      </c>
      <c r="E257">
        <v>1</v>
      </c>
      <c r="F257">
        <v>1</v>
      </c>
      <c r="G257">
        <v>1</v>
      </c>
      <c r="H257">
        <v>1</v>
      </c>
      <c r="I257" t="s">
        <v>1091</v>
      </c>
      <c r="J257" t="s">
        <v>6</v>
      </c>
      <c r="K257" t="s">
        <v>1092</v>
      </c>
      <c r="L257">
        <v>1191</v>
      </c>
      <c r="N257">
        <v>1013</v>
      </c>
      <c r="O257" t="s">
        <v>1090</v>
      </c>
      <c r="P257" t="s">
        <v>1090</v>
      </c>
      <c r="Q257">
        <v>1</v>
      </c>
      <c r="X257">
        <v>0.21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2</v>
      </c>
      <c r="AF257" t="s">
        <v>232</v>
      </c>
      <c r="AG257">
        <v>0.78750000000000009</v>
      </c>
      <c r="AH257">
        <v>2</v>
      </c>
      <c r="AI257">
        <v>16688935</v>
      </c>
      <c r="AJ257">
        <v>254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ROW(Source!A129)</f>
        <v>129</v>
      </c>
      <c r="B258">
        <v>16688942</v>
      </c>
      <c r="C258">
        <v>16688933</v>
      </c>
      <c r="D258">
        <v>15247974</v>
      </c>
      <c r="E258">
        <v>1</v>
      </c>
      <c r="F258">
        <v>1</v>
      </c>
      <c r="G258">
        <v>1</v>
      </c>
      <c r="H258">
        <v>2</v>
      </c>
      <c r="I258" t="s">
        <v>1093</v>
      </c>
      <c r="J258" t="s">
        <v>1094</v>
      </c>
      <c r="K258" t="s">
        <v>1095</v>
      </c>
      <c r="L258">
        <v>1368</v>
      </c>
      <c r="N258">
        <v>1011</v>
      </c>
      <c r="O258" t="s">
        <v>1096</v>
      </c>
      <c r="P258" t="s">
        <v>1096</v>
      </c>
      <c r="Q258">
        <v>1</v>
      </c>
      <c r="X258">
        <v>0.21</v>
      </c>
      <c r="Y258">
        <v>0</v>
      </c>
      <c r="Z258">
        <v>31.26</v>
      </c>
      <c r="AA258">
        <v>13.5</v>
      </c>
      <c r="AB258">
        <v>0</v>
      </c>
      <c r="AC258">
        <v>0</v>
      </c>
      <c r="AD258">
        <v>1</v>
      </c>
      <c r="AE258">
        <v>0</v>
      </c>
      <c r="AF258" t="s">
        <v>232</v>
      </c>
      <c r="AG258">
        <v>0.78750000000000009</v>
      </c>
      <c r="AH258">
        <v>2</v>
      </c>
      <c r="AI258">
        <v>16688936</v>
      </c>
      <c r="AJ258">
        <v>255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ROW(Source!A129)</f>
        <v>129</v>
      </c>
      <c r="B259">
        <v>16688943</v>
      </c>
      <c r="C259">
        <v>16688933</v>
      </c>
      <c r="D259">
        <v>15248091</v>
      </c>
      <c r="E259">
        <v>1</v>
      </c>
      <c r="F259">
        <v>1</v>
      </c>
      <c r="G259">
        <v>1</v>
      </c>
      <c r="H259">
        <v>2</v>
      </c>
      <c r="I259" t="s">
        <v>1201</v>
      </c>
      <c r="J259" t="s">
        <v>1202</v>
      </c>
      <c r="K259" t="s">
        <v>1203</v>
      </c>
      <c r="L259">
        <v>1368</v>
      </c>
      <c r="N259">
        <v>1011</v>
      </c>
      <c r="O259" t="s">
        <v>1096</v>
      </c>
      <c r="P259" t="s">
        <v>1096</v>
      </c>
      <c r="Q259">
        <v>1</v>
      </c>
      <c r="X259">
        <v>2.3199999999999998</v>
      </c>
      <c r="Y259">
        <v>0</v>
      </c>
      <c r="Z259">
        <v>0.5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232</v>
      </c>
      <c r="AG259">
        <v>8.6999999999999993</v>
      </c>
      <c r="AH259">
        <v>2</v>
      </c>
      <c r="AI259">
        <v>16688937</v>
      </c>
      <c r="AJ259">
        <v>256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ROW(Source!A129)</f>
        <v>129</v>
      </c>
      <c r="B260">
        <v>16688944</v>
      </c>
      <c r="C260">
        <v>16688933</v>
      </c>
      <c r="D260">
        <v>15161703</v>
      </c>
      <c r="E260">
        <v>17</v>
      </c>
      <c r="F260">
        <v>1</v>
      </c>
      <c r="G260">
        <v>1</v>
      </c>
      <c r="H260">
        <v>3</v>
      </c>
      <c r="I260" t="s">
        <v>197</v>
      </c>
      <c r="J260" t="s">
        <v>6</v>
      </c>
      <c r="K260" t="s">
        <v>198</v>
      </c>
      <c r="L260">
        <v>1339</v>
      </c>
      <c r="N260">
        <v>1007</v>
      </c>
      <c r="O260" t="s">
        <v>199</v>
      </c>
      <c r="P260" t="s">
        <v>199</v>
      </c>
      <c r="Q260">
        <v>1</v>
      </c>
      <c r="X260">
        <v>0.51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 t="s">
        <v>231</v>
      </c>
      <c r="AG260">
        <v>1.53</v>
      </c>
      <c r="AH260">
        <v>2</v>
      </c>
      <c r="AI260">
        <v>16688938</v>
      </c>
      <c r="AJ260">
        <v>257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ROW(Source!A134)</f>
        <v>134</v>
      </c>
      <c r="B261">
        <v>16689780</v>
      </c>
      <c r="C261">
        <v>16689779</v>
      </c>
      <c r="D261">
        <v>15430767</v>
      </c>
      <c r="E261">
        <v>1</v>
      </c>
      <c r="F261">
        <v>1</v>
      </c>
      <c r="G261">
        <v>1</v>
      </c>
      <c r="H261">
        <v>1</v>
      </c>
      <c r="I261" t="s">
        <v>1111</v>
      </c>
      <c r="J261" t="s">
        <v>6</v>
      </c>
      <c r="K261" t="s">
        <v>1112</v>
      </c>
      <c r="L261">
        <v>1191</v>
      </c>
      <c r="N261">
        <v>1013</v>
      </c>
      <c r="O261" t="s">
        <v>1090</v>
      </c>
      <c r="P261" t="s">
        <v>1090</v>
      </c>
      <c r="Q261">
        <v>1</v>
      </c>
      <c r="X261">
        <v>37.67</v>
      </c>
      <c r="Y261">
        <v>0</v>
      </c>
      <c r="Z261">
        <v>0</v>
      </c>
      <c r="AA261">
        <v>0</v>
      </c>
      <c r="AB261">
        <v>8.5299999999999994</v>
      </c>
      <c r="AC261">
        <v>0</v>
      </c>
      <c r="AD261">
        <v>1</v>
      </c>
      <c r="AE261">
        <v>1</v>
      </c>
      <c r="AF261" t="s">
        <v>97</v>
      </c>
      <c r="AG261">
        <v>43.320499999999996</v>
      </c>
      <c r="AH261">
        <v>2</v>
      </c>
      <c r="AI261">
        <v>16689780</v>
      </c>
      <c r="AJ261">
        <v>259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ROW(Source!A134)</f>
        <v>134</v>
      </c>
      <c r="B262">
        <v>16689781</v>
      </c>
      <c r="C262">
        <v>16689779</v>
      </c>
      <c r="D262">
        <v>15430395</v>
      </c>
      <c r="E262">
        <v>1</v>
      </c>
      <c r="F262">
        <v>1</v>
      </c>
      <c r="G262">
        <v>1</v>
      </c>
      <c r="H262">
        <v>1</v>
      </c>
      <c r="I262" t="s">
        <v>1091</v>
      </c>
      <c r="J262" t="s">
        <v>6</v>
      </c>
      <c r="K262" t="s">
        <v>1092</v>
      </c>
      <c r="L262">
        <v>1191</v>
      </c>
      <c r="N262">
        <v>1013</v>
      </c>
      <c r="O262" t="s">
        <v>1090</v>
      </c>
      <c r="P262" t="s">
        <v>1090</v>
      </c>
      <c r="Q262">
        <v>1</v>
      </c>
      <c r="X262">
        <v>0.17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96</v>
      </c>
      <c r="AG262">
        <v>0.21250000000000002</v>
      </c>
      <c r="AH262">
        <v>2</v>
      </c>
      <c r="AI262">
        <v>16689781</v>
      </c>
      <c r="AJ262">
        <v>260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ROW(Source!A134)</f>
        <v>134</v>
      </c>
      <c r="B263">
        <v>16689782</v>
      </c>
      <c r="C263">
        <v>16689779</v>
      </c>
      <c r="D263">
        <v>15247970</v>
      </c>
      <c r="E263">
        <v>1</v>
      </c>
      <c r="F263">
        <v>1</v>
      </c>
      <c r="G263">
        <v>1</v>
      </c>
      <c r="H263">
        <v>2</v>
      </c>
      <c r="I263" t="s">
        <v>1144</v>
      </c>
      <c r="J263" t="s">
        <v>1145</v>
      </c>
      <c r="K263" t="s">
        <v>1146</v>
      </c>
      <c r="L263">
        <v>1368</v>
      </c>
      <c r="N263">
        <v>1011</v>
      </c>
      <c r="O263" t="s">
        <v>1096</v>
      </c>
      <c r="P263" t="s">
        <v>1096</v>
      </c>
      <c r="Q263">
        <v>1</v>
      </c>
      <c r="X263">
        <v>0.13</v>
      </c>
      <c r="Y263">
        <v>0</v>
      </c>
      <c r="Z263">
        <v>27.66</v>
      </c>
      <c r="AA263">
        <v>11.6</v>
      </c>
      <c r="AB263">
        <v>0</v>
      </c>
      <c r="AC263">
        <v>0</v>
      </c>
      <c r="AD263">
        <v>1</v>
      </c>
      <c r="AE263">
        <v>0</v>
      </c>
      <c r="AF263" t="s">
        <v>96</v>
      </c>
      <c r="AG263">
        <v>0.16250000000000001</v>
      </c>
      <c r="AH263">
        <v>2</v>
      </c>
      <c r="AI263">
        <v>16689782</v>
      </c>
      <c r="AJ263">
        <v>261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ROW(Source!A134)</f>
        <v>134</v>
      </c>
      <c r="B264">
        <v>16689783</v>
      </c>
      <c r="C264">
        <v>16689779</v>
      </c>
      <c r="D264">
        <v>15249073</v>
      </c>
      <c r="E264">
        <v>1</v>
      </c>
      <c r="F264">
        <v>1</v>
      </c>
      <c r="G264">
        <v>1</v>
      </c>
      <c r="H264">
        <v>2</v>
      </c>
      <c r="I264" t="s">
        <v>1099</v>
      </c>
      <c r="J264" t="s">
        <v>1100</v>
      </c>
      <c r="K264" t="s">
        <v>1101</v>
      </c>
      <c r="L264">
        <v>1368</v>
      </c>
      <c r="N264">
        <v>1011</v>
      </c>
      <c r="O264" t="s">
        <v>1096</v>
      </c>
      <c r="P264" t="s">
        <v>1096</v>
      </c>
      <c r="Q264">
        <v>1</v>
      </c>
      <c r="X264">
        <v>0.04</v>
      </c>
      <c r="Y264">
        <v>0</v>
      </c>
      <c r="Z264">
        <v>65.709999999999994</v>
      </c>
      <c r="AA264">
        <v>11.6</v>
      </c>
      <c r="AB264">
        <v>0</v>
      </c>
      <c r="AC264">
        <v>0</v>
      </c>
      <c r="AD264">
        <v>1</v>
      </c>
      <c r="AE264">
        <v>0</v>
      </c>
      <c r="AF264" t="s">
        <v>96</v>
      </c>
      <c r="AG264">
        <v>0.05</v>
      </c>
      <c r="AH264">
        <v>2</v>
      </c>
      <c r="AI264">
        <v>16689783</v>
      </c>
      <c r="AJ264">
        <v>262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ROW(Source!A134)</f>
        <v>134</v>
      </c>
      <c r="B265">
        <v>16689784</v>
      </c>
      <c r="C265">
        <v>16689779</v>
      </c>
      <c r="D265">
        <v>15167286</v>
      </c>
      <c r="E265">
        <v>1</v>
      </c>
      <c r="F265">
        <v>1</v>
      </c>
      <c r="G265">
        <v>1</v>
      </c>
      <c r="H265">
        <v>3</v>
      </c>
      <c r="I265" t="s">
        <v>1184</v>
      </c>
      <c r="J265" t="s">
        <v>1185</v>
      </c>
      <c r="K265" t="s">
        <v>1186</v>
      </c>
      <c r="L265">
        <v>1339</v>
      </c>
      <c r="N265">
        <v>1007</v>
      </c>
      <c r="O265" t="s">
        <v>199</v>
      </c>
      <c r="P265" t="s">
        <v>199</v>
      </c>
      <c r="Q265">
        <v>1</v>
      </c>
      <c r="X265">
        <v>0.17399999999999999</v>
      </c>
      <c r="Y265">
        <v>2.44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6</v>
      </c>
      <c r="AG265">
        <v>0.17399999999999999</v>
      </c>
      <c r="AH265">
        <v>2</v>
      </c>
      <c r="AI265">
        <v>16689784</v>
      </c>
      <c r="AJ265">
        <v>263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ROW(Source!A134)</f>
        <v>134</v>
      </c>
      <c r="B266">
        <v>16689785</v>
      </c>
      <c r="C266">
        <v>16689779</v>
      </c>
      <c r="D266">
        <v>15172906</v>
      </c>
      <c r="E266">
        <v>1</v>
      </c>
      <c r="F266">
        <v>1</v>
      </c>
      <c r="G266">
        <v>1</v>
      </c>
      <c r="H266">
        <v>3</v>
      </c>
      <c r="I266" t="s">
        <v>1204</v>
      </c>
      <c r="J266" t="s">
        <v>1205</v>
      </c>
      <c r="K266" t="s">
        <v>1206</v>
      </c>
      <c r="L266">
        <v>1348</v>
      </c>
      <c r="N266">
        <v>1009</v>
      </c>
      <c r="O266" t="s">
        <v>86</v>
      </c>
      <c r="P266" t="s">
        <v>86</v>
      </c>
      <c r="Q266">
        <v>1000</v>
      </c>
      <c r="X266">
        <v>0.9</v>
      </c>
      <c r="Y266">
        <v>11381.57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0.9</v>
      </c>
      <c r="AH266">
        <v>2</v>
      </c>
      <c r="AI266">
        <v>16689785</v>
      </c>
      <c r="AJ266">
        <v>264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ROW(Source!A134)</f>
        <v>134</v>
      </c>
      <c r="B267">
        <v>16689786</v>
      </c>
      <c r="C267">
        <v>16689779</v>
      </c>
      <c r="D267">
        <v>15203485</v>
      </c>
      <c r="E267">
        <v>1</v>
      </c>
      <c r="F267">
        <v>1</v>
      </c>
      <c r="G267">
        <v>1</v>
      </c>
      <c r="H267">
        <v>3</v>
      </c>
      <c r="I267" t="s">
        <v>1190</v>
      </c>
      <c r="J267" t="s">
        <v>1191</v>
      </c>
      <c r="K267" t="s">
        <v>1192</v>
      </c>
      <c r="L267">
        <v>1346</v>
      </c>
      <c r="N267">
        <v>1009</v>
      </c>
      <c r="O267" t="s">
        <v>90</v>
      </c>
      <c r="P267" t="s">
        <v>90</v>
      </c>
      <c r="Q267">
        <v>1</v>
      </c>
      <c r="X267">
        <v>30</v>
      </c>
      <c r="Y267">
        <v>15.25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30</v>
      </c>
      <c r="AH267">
        <v>2</v>
      </c>
      <c r="AI267">
        <v>16689786</v>
      </c>
      <c r="AJ267">
        <v>265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ROW(Source!A135)</f>
        <v>135</v>
      </c>
      <c r="B268">
        <v>16689780</v>
      </c>
      <c r="C268">
        <v>16689779</v>
      </c>
      <c r="D268">
        <v>15430767</v>
      </c>
      <c r="E268">
        <v>1</v>
      </c>
      <c r="F268">
        <v>1</v>
      </c>
      <c r="G268">
        <v>1</v>
      </c>
      <c r="H268">
        <v>1</v>
      </c>
      <c r="I268" t="s">
        <v>1111</v>
      </c>
      <c r="J268" t="s">
        <v>6</v>
      </c>
      <c r="K268" t="s">
        <v>1112</v>
      </c>
      <c r="L268">
        <v>1191</v>
      </c>
      <c r="N268">
        <v>1013</v>
      </c>
      <c r="O268" t="s">
        <v>1090</v>
      </c>
      <c r="P268" t="s">
        <v>1090</v>
      </c>
      <c r="Q268">
        <v>1</v>
      </c>
      <c r="X268">
        <v>37.67</v>
      </c>
      <c r="Y268">
        <v>0</v>
      </c>
      <c r="Z268">
        <v>0</v>
      </c>
      <c r="AA268">
        <v>0</v>
      </c>
      <c r="AB268">
        <v>8.5299999999999994</v>
      </c>
      <c r="AC268">
        <v>0</v>
      </c>
      <c r="AD268">
        <v>1</v>
      </c>
      <c r="AE268">
        <v>1</v>
      </c>
      <c r="AF268" t="s">
        <v>97</v>
      </c>
      <c r="AG268">
        <v>43.320499999999996</v>
      </c>
      <c r="AH268">
        <v>2</v>
      </c>
      <c r="AI268">
        <v>16689780</v>
      </c>
      <c r="AJ268">
        <v>266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ROW(Source!A135)</f>
        <v>135</v>
      </c>
      <c r="B269">
        <v>16689781</v>
      </c>
      <c r="C269">
        <v>16689779</v>
      </c>
      <c r="D269">
        <v>15430395</v>
      </c>
      <c r="E269">
        <v>1</v>
      </c>
      <c r="F269">
        <v>1</v>
      </c>
      <c r="G269">
        <v>1</v>
      </c>
      <c r="H269">
        <v>1</v>
      </c>
      <c r="I269" t="s">
        <v>1091</v>
      </c>
      <c r="J269" t="s">
        <v>6</v>
      </c>
      <c r="K269" t="s">
        <v>1092</v>
      </c>
      <c r="L269">
        <v>1191</v>
      </c>
      <c r="N269">
        <v>1013</v>
      </c>
      <c r="O269" t="s">
        <v>1090</v>
      </c>
      <c r="P269" t="s">
        <v>1090</v>
      </c>
      <c r="Q269">
        <v>1</v>
      </c>
      <c r="X269">
        <v>0.17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2</v>
      </c>
      <c r="AF269" t="s">
        <v>96</v>
      </c>
      <c r="AG269">
        <v>0.21250000000000002</v>
      </c>
      <c r="AH269">
        <v>2</v>
      </c>
      <c r="AI269">
        <v>16689781</v>
      </c>
      <c r="AJ269">
        <v>267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ROW(Source!A135)</f>
        <v>135</v>
      </c>
      <c r="B270">
        <v>16689782</v>
      </c>
      <c r="C270">
        <v>16689779</v>
      </c>
      <c r="D270">
        <v>15247970</v>
      </c>
      <c r="E270">
        <v>1</v>
      </c>
      <c r="F270">
        <v>1</v>
      </c>
      <c r="G270">
        <v>1</v>
      </c>
      <c r="H270">
        <v>2</v>
      </c>
      <c r="I270" t="s">
        <v>1144</v>
      </c>
      <c r="J270" t="s">
        <v>1145</v>
      </c>
      <c r="K270" t="s">
        <v>1146</v>
      </c>
      <c r="L270">
        <v>1368</v>
      </c>
      <c r="N270">
        <v>1011</v>
      </c>
      <c r="O270" t="s">
        <v>1096</v>
      </c>
      <c r="P270" t="s">
        <v>1096</v>
      </c>
      <c r="Q270">
        <v>1</v>
      </c>
      <c r="X270">
        <v>0.13</v>
      </c>
      <c r="Y270">
        <v>0</v>
      </c>
      <c r="Z270">
        <v>27.66</v>
      </c>
      <c r="AA270">
        <v>11.6</v>
      </c>
      <c r="AB270">
        <v>0</v>
      </c>
      <c r="AC270">
        <v>0</v>
      </c>
      <c r="AD270">
        <v>1</v>
      </c>
      <c r="AE270">
        <v>0</v>
      </c>
      <c r="AF270" t="s">
        <v>96</v>
      </c>
      <c r="AG270">
        <v>0.16250000000000001</v>
      </c>
      <c r="AH270">
        <v>2</v>
      </c>
      <c r="AI270">
        <v>16689782</v>
      </c>
      <c r="AJ270">
        <v>268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ROW(Source!A135)</f>
        <v>135</v>
      </c>
      <c r="B271">
        <v>16689783</v>
      </c>
      <c r="C271">
        <v>16689779</v>
      </c>
      <c r="D271">
        <v>15249073</v>
      </c>
      <c r="E271">
        <v>1</v>
      </c>
      <c r="F271">
        <v>1</v>
      </c>
      <c r="G271">
        <v>1</v>
      </c>
      <c r="H271">
        <v>2</v>
      </c>
      <c r="I271" t="s">
        <v>1099</v>
      </c>
      <c r="J271" t="s">
        <v>1100</v>
      </c>
      <c r="K271" t="s">
        <v>1101</v>
      </c>
      <c r="L271">
        <v>1368</v>
      </c>
      <c r="N271">
        <v>1011</v>
      </c>
      <c r="O271" t="s">
        <v>1096</v>
      </c>
      <c r="P271" t="s">
        <v>1096</v>
      </c>
      <c r="Q271">
        <v>1</v>
      </c>
      <c r="X271">
        <v>0.04</v>
      </c>
      <c r="Y271">
        <v>0</v>
      </c>
      <c r="Z271">
        <v>65.709999999999994</v>
      </c>
      <c r="AA271">
        <v>11.6</v>
      </c>
      <c r="AB271">
        <v>0</v>
      </c>
      <c r="AC271">
        <v>0</v>
      </c>
      <c r="AD271">
        <v>1</v>
      </c>
      <c r="AE271">
        <v>0</v>
      </c>
      <c r="AF271" t="s">
        <v>96</v>
      </c>
      <c r="AG271">
        <v>0.05</v>
      </c>
      <c r="AH271">
        <v>2</v>
      </c>
      <c r="AI271">
        <v>16689783</v>
      </c>
      <c r="AJ271">
        <v>269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ROW(Source!A135)</f>
        <v>135</v>
      </c>
      <c r="B272">
        <v>16689784</v>
      </c>
      <c r="C272">
        <v>16689779</v>
      </c>
      <c r="D272">
        <v>15167286</v>
      </c>
      <c r="E272">
        <v>1</v>
      </c>
      <c r="F272">
        <v>1</v>
      </c>
      <c r="G272">
        <v>1</v>
      </c>
      <c r="H272">
        <v>3</v>
      </c>
      <c r="I272" t="s">
        <v>1184</v>
      </c>
      <c r="J272" t="s">
        <v>1185</v>
      </c>
      <c r="K272" t="s">
        <v>1186</v>
      </c>
      <c r="L272">
        <v>1339</v>
      </c>
      <c r="N272">
        <v>1007</v>
      </c>
      <c r="O272" t="s">
        <v>199</v>
      </c>
      <c r="P272" t="s">
        <v>199</v>
      </c>
      <c r="Q272">
        <v>1</v>
      </c>
      <c r="X272">
        <v>0.17399999999999999</v>
      </c>
      <c r="Y272">
        <v>2.44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0.17399999999999999</v>
      </c>
      <c r="AH272">
        <v>2</v>
      </c>
      <c r="AI272">
        <v>16689784</v>
      </c>
      <c r="AJ272">
        <v>270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ROW(Source!A135)</f>
        <v>135</v>
      </c>
      <c r="B273">
        <v>16689785</v>
      </c>
      <c r="C273">
        <v>16689779</v>
      </c>
      <c r="D273">
        <v>15172906</v>
      </c>
      <c r="E273">
        <v>1</v>
      </c>
      <c r="F273">
        <v>1</v>
      </c>
      <c r="G273">
        <v>1</v>
      </c>
      <c r="H273">
        <v>3</v>
      </c>
      <c r="I273" t="s">
        <v>1204</v>
      </c>
      <c r="J273" t="s">
        <v>1205</v>
      </c>
      <c r="K273" t="s">
        <v>1206</v>
      </c>
      <c r="L273">
        <v>1348</v>
      </c>
      <c r="N273">
        <v>1009</v>
      </c>
      <c r="O273" t="s">
        <v>86</v>
      </c>
      <c r="P273" t="s">
        <v>86</v>
      </c>
      <c r="Q273">
        <v>1000</v>
      </c>
      <c r="X273">
        <v>0.9</v>
      </c>
      <c r="Y273">
        <v>11381.57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6</v>
      </c>
      <c r="AG273">
        <v>0.9</v>
      </c>
      <c r="AH273">
        <v>2</v>
      </c>
      <c r="AI273">
        <v>16689785</v>
      </c>
      <c r="AJ273">
        <v>271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ROW(Source!A135)</f>
        <v>135</v>
      </c>
      <c r="B274">
        <v>16689786</v>
      </c>
      <c r="C274">
        <v>16689779</v>
      </c>
      <c r="D274">
        <v>15203485</v>
      </c>
      <c r="E274">
        <v>1</v>
      </c>
      <c r="F274">
        <v>1</v>
      </c>
      <c r="G274">
        <v>1</v>
      </c>
      <c r="H274">
        <v>3</v>
      </c>
      <c r="I274" t="s">
        <v>1190</v>
      </c>
      <c r="J274" t="s">
        <v>1191</v>
      </c>
      <c r="K274" t="s">
        <v>1192</v>
      </c>
      <c r="L274">
        <v>1346</v>
      </c>
      <c r="N274">
        <v>1009</v>
      </c>
      <c r="O274" t="s">
        <v>90</v>
      </c>
      <c r="P274" t="s">
        <v>90</v>
      </c>
      <c r="Q274">
        <v>1</v>
      </c>
      <c r="X274">
        <v>30</v>
      </c>
      <c r="Y274">
        <v>15.25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30</v>
      </c>
      <c r="AH274">
        <v>2</v>
      </c>
      <c r="AI274">
        <v>16689786</v>
      </c>
      <c r="AJ274">
        <v>272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ROW(Source!A136)</f>
        <v>136</v>
      </c>
      <c r="B275">
        <v>16689788</v>
      </c>
      <c r="C275">
        <v>16689787</v>
      </c>
      <c r="D275">
        <v>15438286</v>
      </c>
      <c r="E275">
        <v>1</v>
      </c>
      <c r="F275">
        <v>1</v>
      </c>
      <c r="G275">
        <v>1</v>
      </c>
      <c r="H275">
        <v>1</v>
      </c>
      <c r="I275" t="s">
        <v>1155</v>
      </c>
      <c r="J275" t="s">
        <v>6</v>
      </c>
      <c r="K275" t="s">
        <v>1156</v>
      </c>
      <c r="L275">
        <v>1191</v>
      </c>
      <c r="N275">
        <v>1013</v>
      </c>
      <c r="O275" t="s">
        <v>1090</v>
      </c>
      <c r="P275" t="s">
        <v>1090</v>
      </c>
      <c r="Q275">
        <v>1</v>
      </c>
      <c r="X275">
        <v>6.68</v>
      </c>
      <c r="Y275">
        <v>0</v>
      </c>
      <c r="Z275">
        <v>0</v>
      </c>
      <c r="AA275">
        <v>0</v>
      </c>
      <c r="AB275">
        <v>9.18</v>
      </c>
      <c r="AC275">
        <v>0</v>
      </c>
      <c r="AD275">
        <v>1</v>
      </c>
      <c r="AE275">
        <v>1</v>
      </c>
      <c r="AF275" t="s">
        <v>97</v>
      </c>
      <c r="AG275">
        <v>7.6819999999999995</v>
      </c>
      <c r="AH275">
        <v>2</v>
      </c>
      <c r="AI275">
        <v>16689788</v>
      </c>
      <c r="AJ275">
        <v>273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ROW(Source!A136)</f>
        <v>136</v>
      </c>
      <c r="B276">
        <v>16689789</v>
      </c>
      <c r="C276">
        <v>16689787</v>
      </c>
      <c r="D276">
        <v>15430395</v>
      </c>
      <c r="E276">
        <v>1</v>
      </c>
      <c r="F276">
        <v>1</v>
      </c>
      <c r="G276">
        <v>1</v>
      </c>
      <c r="H276">
        <v>1</v>
      </c>
      <c r="I276" t="s">
        <v>1091</v>
      </c>
      <c r="J276" t="s">
        <v>6</v>
      </c>
      <c r="K276" t="s">
        <v>1092</v>
      </c>
      <c r="L276">
        <v>1191</v>
      </c>
      <c r="N276">
        <v>1013</v>
      </c>
      <c r="O276" t="s">
        <v>1090</v>
      </c>
      <c r="P276" t="s">
        <v>1090</v>
      </c>
      <c r="Q276">
        <v>1</v>
      </c>
      <c r="X276">
        <v>0.04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2</v>
      </c>
      <c r="AF276" t="s">
        <v>96</v>
      </c>
      <c r="AG276">
        <v>0.05</v>
      </c>
      <c r="AH276">
        <v>2</v>
      </c>
      <c r="AI276">
        <v>16689789</v>
      </c>
      <c r="AJ276">
        <v>274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ROW(Source!A136)</f>
        <v>136</v>
      </c>
      <c r="B277">
        <v>16689790</v>
      </c>
      <c r="C277">
        <v>16689787</v>
      </c>
      <c r="D277">
        <v>15247974</v>
      </c>
      <c r="E277">
        <v>1</v>
      </c>
      <c r="F277">
        <v>1</v>
      </c>
      <c r="G277">
        <v>1</v>
      </c>
      <c r="H277">
        <v>2</v>
      </c>
      <c r="I277" t="s">
        <v>1093</v>
      </c>
      <c r="J277" t="s">
        <v>1094</v>
      </c>
      <c r="K277" t="s">
        <v>1095</v>
      </c>
      <c r="L277">
        <v>1368</v>
      </c>
      <c r="N277">
        <v>1011</v>
      </c>
      <c r="O277" t="s">
        <v>1096</v>
      </c>
      <c r="P277" t="s">
        <v>1096</v>
      </c>
      <c r="Q277">
        <v>1</v>
      </c>
      <c r="X277">
        <v>5.0000000000000001E-3</v>
      </c>
      <c r="Y277">
        <v>0</v>
      </c>
      <c r="Z277">
        <v>31.26</v>
      </c>
      <c r="AA277">
        <v>13.5</v>
      </c>
      <c r="AB277">
        <v>0</v>
      </c>
      <c r="AC277">
        <v>0</v>
      </c>
      <c r="AD277">
        <v>1</v>
      </c>
      <c r="AE277">
        <v>0</v>
      </c>
      <c r="AF277" t="s">
        <v>96</v>
      </c>
      <c r="AG277">
        <v>6.2500000000000003E-3</v>
      </c>
      <c r="AH277">
        <v>2</v>
      </c>
      <c r="AI277">
        <v>16689790</v>
      </c>
      <c r="AJ277">
        <v>275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ROW(Source!A136)</f>
        <v>136</v>
      </c>
      <c r="B278">
        <v>16689791</v>
      </c>
      <c r="C278">
        <v>16689787</v>
      </c>
      <c r="D278">
        <v>15249073</v>
      </c>
      <c r="E278">
        <v>1</v>
      </c>
      <c r="F278">
        <v>1</v>
      </c>
      <c r="G278">
        <v>1</v>
      </c>
      <c r="H278">
        <v>2</v>
      </c>
      <c r="I278" t="s">
        <v>1099</v>
      </c>
      <c r="J278" t="s">
        <v>1100</v>
      </c>
      <c r="K278" t="s">
        <v>1101</v>
      </c>
      <c r="L278">
        <v>1368</v>
      </c>
      <c r="N278">
        <v>1011</v>
      </c>
      <c r="O278" t="s">
        <v>1096</v>
      </c>
      <c r="P278" t="s">
        <v>1096</v>
      </c>
      <c r="Q278">
        <v>1</v>
      </c>
      <c r="X278">
        <v>0.03</v>
      </c>
      <c r="Y278">
        <v>0</v>
      </c>
      <c r="Z278">
        <v>65.709999999999994</v>
      </c>
      <c r="AA278">
        <v>11.6</v>
      </c>
      <c r="AB278">
        <v>0</v>
      </c>
      <c r="AC278">
        <v>0</v>
      </c>
      <c r="AD278">
        <v>1</v>
      </c>
      <c r="AE278">
        <v>0</v>
      </c>
      <c r="AF278" t="s">
        <v>96</v>
      </c>
      <c r="AG278">
        <v>3.7499999999999999E-2</v>
      </c>
      <c r="AH278">
        <v>2</v>
      </c>
      <c r="AI278">
        <v>16689791</v>
      </c>
      <c r="AJ278">
        <v>276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ROW(Source!A136)</f>
        <v>136</v>
      </c>
      <c r="B279">
        <v>16689792</v>
      </c>
      <c r="C279">
        <v>16689787</v>
      </c>
      <c r="D279">
        <v>15169972</v>
      </c>
      <c r="E279">
        <v>1</v>
      </c>
      <c r="F279">
        <v>1</v>
      </c>
      <c r="G279">
        <v>1</v>
      </c>
      <c r="H279">
        <v>3</v>
      </c>
      <c r="I279" t="s">
        <v>1207</v>
      </c>
      <c r="J279" t="s">
        <v>1208</v>
      </c>
      <c r="K279" t="s">
        <v>1209</v>
      </c>
      <c r="L279">
        <v>1355</v>
      </c>
      <c r="N279">
        <v>1010</v>
      </c>
      <c r="O279" t="s">
        <v>250</v>
      </c>
      <c r="P279" t="s">
        <v>250</v>
      </c>
      <c r="Q279">
        <v>100</v>
      </c>
      <c r="X279">
        <v>2.63</v>
      </c>
      <c r="Y279">
        <v>12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2.63</v>
      </c>
      <c r="AH279">
        <v>2</v>
      </c>
      <c r="AI279">
        <v>16689792</v>
      </c>
      <c r="AJ279">
        <v>277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ROW(Source!A136)</f>
        <v>136</v>
      </c>
      <c r="B280">
        <v>16689793</v>
      </c>
      <c r="C280">
        <v>16689787</v>
      </c>
      <c r="D280">
        <v>15170075</v>
      </c>
      <c r="E280">
        <v>1</v>
      </c>
      <c r="F280">
        <v>1</v>
      </c>
      <c r="G280">
        <v>1</v>
      </c>
      <c r="H280">
        <v>3</v>
      </c>
      <c r="I280" t="s">
        <v>1210</v>
      </c>
      <c r="J280" t="s">
        <v>1211</v>
      </c>
      <c r="K280" t="s">
        <v>1212</v>
      </c>
      <c r="L280">
        <v>1356</v>
      </c>
      <c r="N280">
        <v>1010</v>
      </c>
      <c r="O280" t="s">
        <v>215</v>
      </c>
      <c r="P280" t="s">
        <v>215</v>
      </c>
      <c r="Q280">
        <v>1000</v>
      </c>
      <c r="X280">
        <v>0.26300000000000001</v>
      </c>
      <c r="Y280">
        <v>160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0.26300000000000001</v>
      </c>
      <c r="AH280">
        <v>2</v>
      </c>
      <c r="AI280">
        <v>16689793</v>
      </c>
      <c r="AJ280">
        <v>278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ROW(Source!A136)</f>
        <v>136</v>
      </c>
      <c r="B281">
        <v>16689794</v>
      </c>
      <c r="C281">
        <v>16689787</v>
      </c>
      <c r="D281">
        <v>15162756</v>
      </c>
      <c r="E281">
        <v>17</v>
      </c>
      <c r="F281">
        <v>1</v>
      </c>
      <c r="G281">
        <v>1</v>
      </c>
      <c r="H281">
        <v>3</v>
      </c>
      <c r="I281" t="s">
        <v>245</v>
      </c>
      <c r="J281" t="s">
        <v>6</v>
      </c>
      <c r="K281" t="s">
        <v>246</v>
      </c>
      <c r="L281">
        <v>1301</v>
      </c>
      <c r="N281">
        <v>1003</v>
      </c>
      <c r="O281" t="s">
        <v>143</v>
      </c>
      <c r="P281" t="s">
        <v>143</v>
      </c>
      <c r="Q281">
        <v>1</v>
      </c>
      <c r="X281">
        <v>101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 t="s">
        <v>6</v>
      </c>
      <c r="AG281">
        <v>101</v>
      </c>
      <c r="AH281">
        <v>2</v>
      </c>
      <c r="AI281">
        <v>16689794</v>
      </c>
      <c r="AJ281">
        <v>279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ROW(Source!A136)</f>
        <v>136</v>
      </c>
      <c r="B282">
        <v>16689795</v>
      </c>
      <c r="C282">
        <v>16689787</v>
      </c>
      <c r="D282">
        <v>15162763</v>
      </c>
      <c r="E282">
        <v>17</v>
      </c>
      <c r="F282">
        <v>1</v>
      </c>
      <c r="G282">
        <v>1</v>
      </c>
      <c r="H282">
        <v>3</v>
      </c>
      <c r="I282" t="s">
        <v>266</v>
      </c>
      <c r="J282" t="s">
        <v>6</v>
      </c>
      <c r="K282" t="s">
        <v>267</v>
      </c>
      <c r="L282">
        <v>1354</v>
      </c>
      <c r="N282">
        <v>1010</v>
      </c>
      <c r="O282" t="s">
        <v>268</v>
      </c>
      <c r="P282" t="s">
        <v>268</v>
      </c>
      <c r="Q282">
        <v>1</v>
      </c>
      <c r="X282">
        <v>7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 t="s">
        <v>6</v>
      </c>
      <c r="AG282">
        <v>7</v>
      </c>
      <c r="AH282">
        <v>2</v>
      </c>
      <c r="AI282">
        <v>16689795</v>
      </c>
      <c r="AJ282">
        <v>281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ROW(Source!A136)</f>
        <v>136</v>
      </c>
      <c r="B283">
        <v>16689796</v>
      </c>
      <c r="C283">
        <v>16689787</v>
      </c>
      <c r="D283">
        <v>15162762</v>
      </c>
      <c r="E283">
        <v>17</v>
      </c>
      <c r="F283">
        <v>1</v>
      </c>
      <c r="G283">
        <v>1</v>
      </c>
      <c r="H283">
        <v>3</v>
      </c>
      <c r="I283" t="s">
        <v>266</v>
      </c>
      <c r="J283" t="s">
        <v>6</v>
      </c>
      <c r="K283" t="s">
        <v>270</v>
      </c>
      <c r="L283">
        <v>1354</v>
      </c>
      <c r="N283">
        <v>1010</v>
      </c>
      <c r="O283" t="s">
        <v>268</v>
      </c>
      <c r="P283" t="s">
        <v>268</v>
      </c>
      <c r="Q283">
        <v>1</v>
      </c>
      <c r="X283">
        <v>7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 t="s">
        <v>6</v>
      </c>
      <c r="AG283">
        <v>7</v>
      </c>
      <c r="AH283">
        <v>2</v>
      </c>
      <c r="AI283">
        <v>16689796</v>
      </c>
      <c r="AJ283">
        <v>282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ROW(Source!A136)</f>
        <v>136</v>
      </c>
      <c r="B284">
        <v>16689797</v>
      </c>
      <c r="C284">
        <v>16689787</v>
      </c>
      <c r="D284">
        <v>15162761</v>
      </c>
      <c r="E284">
        <v>17</v>
      </c>
      <c r="F284">
        <v>1</v>
      </c>
      <c r="G284">
        <v>1</v>
      </c>
      <c r="H284">
        <v>3</v>
      </c>
      <c r="I284" t="s">
        <v>266</v>
      </c>
      <c r="J284" t="s">
        <v>6</v>
      </c>
      <c r="K284" t="s">
        <v>272</v>
      </c>
      <c r="L284">
        <v>1354</v>
      </c>
      <c r="N284">
        <v>1010</v>
      </c>
      <c r="O284" t="s">
        <v>268</v>
      </c>
      <c r="P284" t="s">
        <v>268</v>
      </c>
      <c r="Q284">
        <v>1</v>
      </c>
      <c r="X284">
        <v>40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 t="s">
        <v>6</v>
      </c>
      <c r="AG284">
        <v>40</v>
      </c>
      <c r="AH284">
        <v>2</v>
      </c>
      <c r="AI284">
        <v>16689797</v>
      </c>
      <c r="AJ284">
        <v>283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ROW(Source!A136)</f>
        <v>136</v>
      </c>
      <c r="B285">
        <v>16689798</v>
      </c>
      <c r="C285">
        <v>16689787</v>
      </c>
      <c r="D285">
        <v>15162759</v>
      </c>
      <c r="E285">
        <v>17</v>
      </c>
      <c r="F285">
        <v>1</v>
      </c>
      <c r="G285">
        <v>1</v>
      </c>
      <c r="H285">
        <v>3</v>
      </c>
      <c r="I285" t="s">
        <v>266</v>
      </c>
      <c r="J285" t="s">
        <v>6</v>
      </c>
      <c r="K285" t="s">
        <v>274</v>
      </c>
      <c r="L285">
        <v>1354</v>
      </c>
      <c r="N285">
        <v>1010</v>
      </c>
      <c r="O285" t="s">
        <v>268</v>
      </c>
      <c r="P285" t="s">
        <v>268</v>
      </c>
      <c r="Q285">
        <v>1</v>
      </c>
      <c r="X285">
        <v>8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 t="s">
        <v>6</v>
      </c>
      <c r="AG285">
        <v>8</v>
      </c>
      <c r="AH285">
        <v>2</v>
      </c>
      <c r="AI285">
        <v>16689798</v>
      </c>
      <c r="AJ285">
        <v>284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ROW(Source!A136)</f>
        <v>136</v>
      </c>
      <c r="B286">
        <v>16689799</v>
      </c>
      <c r="C286">
        <v>16689787</v>
      </c>
      <c r="D286">
        <v>15162760</v>
      </c>
      <c r="E286">
        <v>17</v>
      </c>
      <c r="F286">
        <v>1</v>
      </c>
      <c r="G286">
        <v>1</v>
      </c>
      <c r="H286">
        <v>3</v>
      </c>
      <c r="I286" t="s">
        <v>266</v>
      </c>
      <c r="J286" t="s">
        <v>6</v>
      </c>
      <c r="K286" t="s">
        <v>276</v>
      </c>
      <c r="L286">
        <v>1354</v>
      </c>
      <c r="N286">
        <v>1010</v>
      </c>
      <c r="O286" t="s">
        <v>268</v>
      </c>
      <c r="P286" t="s">
        <v>268</v>
      </c>
      <c r="Q286">
        <v>1</v>
      </c>
      <c r="X286">
        <v>8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 t="s">
        <v>6</v>
      </c>
      <c r="AG286">
        <v>8</v>
      </c>
      <c r="AH286">
        <v>2</v>
      </c>
      <c r="AI286">
        <v>16689799</v>
      </c>
      <c r="AJ286">
        <v>285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ROW(Source!A137)</f>
        <v>137</v>
      </c>
      <c r="B287">
        <v>16689788</v>
      </c>
      <c r="C287">
        <v>16689787</v>
      </c>
      <c r="D287">
        <v>15438286</v>
      </c>
      <c r="E287">
        <v>1</v>
      </c>
      <c r="F287">
        <v>1</v>
      </c>
      <c r="G287">
        <v>1</v>
      </c>
      <c r="H287">
        <v>1</v>
      </c>
      <c r="I287" t="s">
        <v>1155</v>
      </c>
      <c r="J287" t="s">
        <v>6</v>
      </c>
      <c r="K287" t="s">
        <v>1156</v>
      </c>
      <c r="L287">
        <v>1191</v>
      </c>
      <c r="N287">
        <v>1013</v>
      </c>
      <c r="O287" t="s">
        <v>1090</v>
      </c>
      <c r="P287" t="s">
        <v>1090</v>
      </c>
      <c r="Q287">
        <v>1</v>
      </c>
      <c r="X287">
        <v>6.68</v>
      </c>
      <c r="Y287">
        <v>0</v>
      </c>
      <c r="Z287">
        <v>0</v>
      </c>
      <c r="AA287">
        <v>0</v>
      </c>
      <c r="AB287">
        <v>9.18</v>
      </c>
      <c r="AC287">
        <v>0</v>
      </c>
      <c r="AD287">
        <v>1</v>
      </c>
      <c r="AE287">
        <v>1</v>
      </c>
      <c r="AF287" t="s">
        <v>97</v>
      </c>
      <c r="AG287">
        <v>7.6819999999999995</v>
      </c>
      <c r="AH287">
        <v>2</v>
      </c>
      <c r="AI287">
        <v>16689788</v>
      </c>
      <c r="AJ287">
        <v>290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ROW(Source!A137)</f>
        <v>137</v>
      </c>
      <c r="B288">
        <v>16689789</v>
      </c>
      <c r="C288">
        <v>16689787</v>
      </c>
      <c r="D288">
        <v>15430395</v>
      </c>
      <c r="E288">
        <v>1</v>
      </c>
      <c r="F288">
        <v>1</v>
      </c>
      <c r="G288">
        <v>1</v>
      </c>
      <c r="H288">
        <v>1</v>
      </c>
      <c r="I288" t="s">
        <v>1091</v>
      </c>
      <c r="J288" t="s">
        <v>6</v>
      </c>
      <c r="K288" t="s">
        <v>1092</v>
      </c>
      <c r="L288">
        <v>1191</v>
      </c>
      <c r="N288">
        <v>1013</v>
      </c>
      <c r="O288" t="s">
        <v>1090</v>
      </c>
      <c r="P288" t="s">
        <v>1090</v>
      </c>
      <c r="Q288">
        <v>1</v>
      </c>
      <c r="X288">
        <v>0.04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96</v>
      </c>
      <c r="AG288">
        <v>0.05</v>
      </c>
      <c r="AH288">
        <v>2</v>
      </c>
      <c r="AI288">
        <v>16689789</v>
      </c>
      <c r="AJ288">
        <v>291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ROW(Source!A137)</f>
        <v>137</v>
      </c>
      <c r="B289">
        <v>16689790</v>
      </c>
      <c r="C289">
        <v>16689787</v>
      </c>
      <c r="D289">
        <v>15247974</v>
      </c>
      <c r="E289">
        <v>1</v>
      </c>
      <c r="F289">
        <v>1</v>
      </c>
      <c r="G289">
        <v>1</v>
      </c>
      <c r="H289">
        <v>2</v>
      </c>
      <c r="I289" t="s">
        <v>1093</v>
      </c>
      <c r="J289" t="s">
        <v>1094</v>
      </c>
      <c r="K289" t="s">
        <v>1095</v>
      </c>
      <c r="L289">
        <v>1368</v>
      </c>
      <c r="N289">
        <v>1011</v>
      </c>
      <c r="O289" t="s">
        <v>1096</v>
      </c>
      <c r="P289" t="s">
        <v>1096</v>
      </c>
      <c r="Q289">
        <v>1</v>
      </c>
      <c r="X289">
        <v>5.0000000000000001E-3</v>
      </c>
      <c r="Y289">
        <v>0</v>
      </c>
      <c r="Z289">
        <v>31.26</v>
      </c>
      <c r="AA289">
        <v>13.5</v>
      </c>
      <c r="AB289">
        <v>0</v>
      </c>
      <c r="AC289">
        <v>0</v>
      </c>
      <c r="AD289">
        <v>1</v>
      </c>
      <c r="AE289">
        <v>0</v>
      </c>
      <c r="AF289" t="s">
        <v>96</v>
      </c>
      <c r="AG289">
        <v>6.2500000000000003E-3</v>
      </c>
      <c r="AH289">
        <v>2</v>
      </c>
      <c r="AI289">
        <v>16689790</v>
      </c>
      <c r="AJ289">
        <v>292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ROW(Source!A137)</f>
        <v>137</v>
      </c>
      <c r="B290">
        <v>16689791</v>
      </c>
      <c r="C290">
        <v>16689787</v>
      </c>
      <c r="D290">
        <v>15249073</v>
      </c>
      <c r="E290">
        <v>1</v>
      </c>
      <c r="F290">
        <v>1</v>
      </c>
      <c r="G290">
        <v>1</v>
      </c>
      <c r="H290">
        <v>2</v>
      </c>
      <c r="I290" t="s">
        <v>1099</v>
      </c>
      <c r="J290" t="s">
        <v>1100</v>
      </c>
      <c r="K290" t="s">
        <v>1101</v>
      </c>
      <c r="L290">
        <v>1368</v>
      </c>
      <c r="N290">
        <v>1011</v>
      </c>
      <c r="O290" t="s">
        <v>1096</v>
      </c>
      <c r="P290" t="s">
        <v>1096</v>
      </c>
      <c r="Q290">
        <v>1</v>
      </c>
      <c r="X290">
        <v>0.03</v>
      </c>
      <c r="Y290">
        <v>0</v>
      </c>
      <c r="Z290">
        <v>65.709999999999994</v>
      </c>
      <c r="AA290">
        <v>11.6</v>
      </c>
      <c r="AB290">
        <v>0</v>
      </c>
      <c r="AC290">
        <v>0</v>
      </c>
      <c r="AD290">
        <v>1</v>
      </c>
      <c r="AE290">
        <v>0</v>
      </c>
      <c r="AF290" t="s">
        <v>96</v>
      </c>
      <c r="AG290">
        <v>3.7499999999999999E-2</v>
      </c>
      <c r="AH290">
        <v>2</v>
      </c>
      <c r="AI290">
        <v>16689791</v>
      </c>
      <c r="AJ290">
        <v>293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ROW(Source!A137)</f>
        <v>137</v>
      </c>
      <c r="B291">
        <v>16689792</v>
      </c>
      <c r="C291">
        <v>16689787</v>
      </c>
      <c r="D291">
        <v>15169972</v>
      </c>
      <c r="E291">
        <v>1</v>
      </c>
      <c r="F291">
        <v>1</v>
      </c>
      <c r="G291">
        <v>1</v>
      </c>
      <c r="H291">
        <v>3</v>
      </c>
      <c r="I291" t="s">
        <v>1207</v>
      </c>
      <c r="J291" t="s">
        <v>1208</v>
      </c>
      <c r="K291" t="s">
        <v>1209</v>
      </c>
      <c r="L291">
        <v>1355</v>
      </c>
      <c r="N291">
        <v>1010</v>
      </c>
      <c r="O291" t="s">
        <v>250</v>
      </c>
      <c r="P291" t="s">
        <v>250</v>
      </c>
      <c r="Q291">
        <v>100</v>
      </c>
      <c r="X291">
        <v>2.63</v>
      </c>
      <c r="Y291">
        <v>12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2.63</v>
      </c>
      <c r="AH291">
        <v>2</v>
      </c>
      <c r="AI291">
        <v>16689792</v>
      </c>
      <c r="AJ291">
        <v>294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ROW(Source!A137)</f>
        <v>137</v>
      </c>
      <c r="B292">
        <v>16689793</v>
      </c>
      <c r="C292">
        <v>16689787</v>
      </c>
      <c r="D292">
        <v>15170075</v>
      </c>
      <c r="E292">
        <v>1</v>
      </c>
      <c r="F292">
        <v>1</v>
      </c>
      <c r="G292">
        <v>1</v>
      </c>
      <c r="H292">
        <v>3</v>
      </c>
      <c r="I292" t="s">
        <v>1210</v>
      </c>
      <c r="J292" t="s">
        <v>1211</v>
      </c>
      <c r="K292" t="s">
        <v>1212</v>
      </c>
      <c r="L292">
        <v>1356</v>
      </c>
      <c r="N292">
        <v>1010</v>
      </c>
      <c r="O292" t="s">
        <v>215</v>
      </c>
      <c r="P292" t="s">
        <v>215</v>
      </c>
      <c r="Q292">
        <v>1000</v>
      </c>
      <c r="X292">
        <v>0.26300000000000001</v>
      </c>
      <c r="Y292">
        <v>160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0.26300000000000001</v>
      </c>
      <c r="AH292">
        <v>2</v>
      </c>
      <c r="AI292">
        <v>16689793</v>
      </c>
      <c r="AJ292">
        <v>295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ROW(Source!A137)</f>
        <v>137</v>
      </c>
      <c r="B293">
        <v>16689794</v>
      </c>
      <c r="C293">
        <v>16689787</v>
      </c>
      <c r="D293">
        <v>15162756</v>
      </c>
      <c r="E293">
        <v>17</v>
      </c>
      <c r="F293">
        <v>1</v>
      </c>
      <c r="G293">
        <v>1</v>
      </c>
      <c r="H293">
        <v>3</v>
      </c>
      <c r="I293" t="s">
        <v>245</v>
      </c>
      <c r="J293" t="s">
        <v>6</v>
      </c>
      <c r="K293" t="s">
        <v>246</v>
      </c>
      <c r="L293">
        <v>1301</v>
      </c>
      <c r="N293">
        <v>1003</v>
      </c>
      <c r="O293" t="s">
        <v>143</v>
      </c>
      <c r="P293" t="s">
        <v>143</v>
      </c>
      <c r="Q293">
        <v>1</v>
      </c>
      <c r="X293">
        <v>101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 t="s">
        <v>6</v>
      </c>
      <c r="AG293">
        <v>101</v>
      </c>
      <c r="AH293">
        <v>2</v>
      </c>
      <c r="AI293">
        <v>16689794</v>
      </c>
      <c r="AJ293">
        <v>296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ROW(Source!A137)</f>
        <v>137</v>
      </c>
      <c r="B294">
        <v>16689795</v>
      </c>
      <c r="C294">
        <v>16689787</v>
      </c>
      <c r="D294">
        <v>15162763</v>
      </c>
      <c r="E294">
        <v>17</v>
      </c>
      <c r="F294">
        <v>1</v>
      </c>
      <c r="G294">
        <v>1</v>
      </c>
      <c r="H294">
        <v>3</v>
      </c>
      <c r="I294" t="s">
        <v>266</v>
      </c>
      <c r="J294" t="s">
        <v>6</v>
      </c>
      <c r="K294" t="s">
        <v>267</v>
      </c>
      <c r="L294">
        <v>1354</v>
      </c>
      <c r="N294">
        <v>1010</v>
      </c>
      <c r="O294" t="s">
        <v>268</v>
      </c>
      <c r="P294" t="s">
        <v>268</v>
      </c>
      <c r="Q294">
        <v>1</v>
      </c>
      <c r="X294">
        <v>7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 t="s">
        <v>6</v>
      </c>
      <c r="AG294">
        <v>7</v>
      </c>
      <c r="AH294">
        <v>2</v>
      </c>
      <c r="AI294">
        <v>16689795</v>
      </c>
      <c r="AJ294">
        <v>298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ROW(Source!A137)</f>
        <v>137</v>
      </c>
      <c r="B295">
        <v>16689796</v>
      </c>
      <c r="C295">
        <v>16689787</v>
      </c>
      <c r="D295">
        <v>15162762</v>
      </c>
      <c r="E295">
        <v>17</v>
      </c>
      <c r="F295">
        <v>1</v>
      </c>
      <c r="G295">
        <v>1</v>
      </c>
      <c r="H295">
        <v>3</v>
      </c>
      <c r="I295" t="s">
        <v>266</v>
      </c>
      <c r="J295" t="s">
        <v>6</v>
      </c>
      <c r="K295" t="s">
        <v>270</v>
      </c>
      <c r="L295">
        <v>1354</v>
      </c>
      <c r="N295">
        <v>1010</v>
      </c>
      <c r="O295" t="s">
        <v>268</v>
      </c>
      <c r="P295" t="s">
        <v>268</v>
      </c>
      <c r="Q295">
        <v>1</v>
      </c>
      <c r="X295">
        <v>7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 t="s">
        <v>6</v>
      </c>
      <c r="AG295">
        <v>7</v>
      </c>
      <c r="AH295">
        <v>2</v>
      </c>
      <c r="AI295">
        <v>16689796</v>
      </c>
      <c r="AJ295">
        <v>299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ROW(Source!A137)</f>
        <v>137</v>
      </c>
      <c r="B296">
        <v>16689797</v>
      </c>
      <c r="C296">
        <v>16689787</v>
      </c>
      <c r="D296">
        <v>15162761</v>
      </c>
      <c r="E296">
        <v>17</v>
      </c>
      <c r="F296">
        <v>1</v>
      </c>
      <c r="G296">
        <v>1</v>
      </c>
      <c r="H296">
        <v>3</v>
      </c>
      <c r="I296" t="s">
        <v>266</v>
      </c>
      <c r="J296" t="s">
        <v>6</v>
      </c>
      <c r="K296" t="s">
        <v>272</v>
      </c>
      <c r="L296">
        <v>1354</v>
      </c>
      <c r="N296">
        <v>1010</v>
      </c>
      <c r="O296" t="s">
        <v>268</v>
      </c>
      <c r="P296" t="s">
        <v>268</v>
      </c>
      <c r="Q296">
        <v>1</v>
      </c>
      <c r="X296">
        <v>40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 t="s">
        <v>6</v>
      </c>
      <c r="AG296">
        <v>40</v>
      </c>
      <c r="AH296">
        <v>2</v>
      </c>
      <c r="AI296">
        <v>16689797</v>
      </c>
      <c r="AJ296">
        <v>300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ROW(Source!A137)</f>
        <v>137</v>
      </c>
      <c r="B297">
        <v>16689798</v>
      </c>
      <c r="C297">
        <v>16689787</v>
      </c>
      <c r="D297">
        <v>15162759</v>
      </c>
      <c r="E297">
        <v>17</v>
      </c>
      <c r="F297">
        <v>1</v>
      </c>
      <c r="G297">
        <v>1</v>
      </c>
      <c r="H297">
        <v>3</v>
      </c>
      <c r="I297" t="s">
        <v>266</v>
      </c>
      <c r="J297" t="s">
        <v>6</v>
      </c>
      <c r="K297" t="s">
        <v>274</v>
      </c>
      <c r="L297">
        <v>1354</v>
      </c>
      <c r="N297">
        <v>1010</v>
      </c>
      <c r="O297" t="s">
        <v>268</v>
      </c>
      <c r="P297" t="s">
        <v>268</v>
      </c>
      <c r="Q297">
        <v>1</v>
      </c>
      <c r="X297">
        <v>8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 t="s">
        <v>6</v>
      </c>
      <c r="AG297">
        <v>8</v>
      </c>
      <c r="AH297">
        <v>2</v>
      </c>
      <c r="AI297">
        <v>16689798</v>
      </c>
      <c r="AJ297">
        <v>301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ROW(Source!A137)</f>
        <v>137</v>
      </c>
      <c r="B298">
        <v>16689799</v>
      </c>
      <c r="C298">
        <v>16689787</v>
      </c>
      <c r="D298">
        <v>15162760</v>
      </c>
      <c r="E298">
        <v>17</v>
      </c>
      <c r="F298">
        <v>1</v>
      </c>
      <c r="G298">
        <v>1</v>
      </c>
      <c r="H298">
        <v>3</v>
      </c>
      <c r="I298" t="s">
        <v>266</v>
      </c>
      <c r="J298" t="s">
        <v>6</v>
      </c>
      <c r="K298" t="s">
        <v>276</v>
      </c>
      <c r="L298">
        <v>1354</v>
      </c>
      <c r="N298">
        <v>1010</v>
      </c>
      <c r="O298" t="s">
        <v>268</v>
      </c>
      <c r="P298" t="s">
        <v>268</v>
      </c>
      <c r="Q298">
        <v>1</v>
      </c>
      <c r="X298">
        <v>8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 t="s">
        <v>6</v>
      </c>
      <c r="AG298">
        <v>8</v>
      </c>
      <c r="AH298">
        <v>2</v>
      </c>
      <c r="AI298">
        <v>16689799</v>
      </c>
      <c r="AJ298">
        <v>302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ROW(Source!A160)</f>
        <v>160</v>
      </c>
      <c r="B299">
        <v>16689852</v>
      </c>
      <c r="C299">
        <v>16689839</v>
      </c>
      <c r="D299">
        <v>15435695</v>
      </c>
      <c r="E299">
        <v>1</v>
      </c>
      <c r="F299">
        <v>1</v>
      </c>
      <c r="G299">
        <v>1</v>
      </c>
      <c r="H299">
        <v>1</v>
      </c>
      <c r="I299" t="s">
        <v>1213</v>
      </c>
      <c r="J299" t="s">
        <v>6</v>
      </c>
      <c r="K299" t="s">
        <v>1214</v>
      </c>
      <c r="L299">
        <v>1191</v>
      </c>
      <c r="N299">
        <v>1013</v>
      </c>
      <c r="O299" t="s">
        <v>1090</v>
      </c>
      <c r="P299" t="s">
        <v>1090</v>
      </c>
      <c r="Q299">
        <v>1</v>
      </c>
      <c r="X299">
        <v>26.97</v>
      </c>
      <c r="Y299">
        <v>0</v>
      </c>
      <c r="Z299">
        <v>0</v>
      </c>
      <c r="AA299">
        <v>0</v>
      </c>
      <c r="AB299">
        <v>10.94</v>
      </c>
      <c r="AC299">
        <v>0</v>
      </c>
      <c r="AD299">
        <v>1</v>
      </c>
      <c r="AE299">
        <v>1</v>
      </c>
      <c r="AF299" t="s">
        <v>97</v>
      </c>
      <c r="AG299">
        <v>31.015499999999996</v>
      </c>
      <c r="AH299">
        <v>2</v>
      </c>
      <c r="AI299">
        <v>16689852</v>
      </c>
      <c r="AJ299">
        <v>307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ROW(Source!A160)</f>
        <v>160</v>
      </c>
      <c r="B300">
        <v>16689853</v>
      </c>
      <c r="C300">
        <v>16689839</v>
      </c>
      <c r="D300">
        <v>15430395</v>
      </c>
      <c r="E300">
        <v>1</v>
      </c>
      <c r="F300">
        <v>1</v>
      </c>
      <c r="G300">
        <v>1</v>
      </c>
      <c r="H300">
        <v>1</v>
      </c>
      <c r="I300" t="s">
        <v>1091</v>
      </c>
      <c r="J300" t="s">
        <v>6</v>
      </c>
      <c r="K300" t="s">
        <v>1092</v>
      </c>
      <c r="L300">
        <v>1191</v>
      </c>
      <c r="N300">
        <v>1013</v>
      </c>
      <c r="O300" t="s">
        <v>1090</v>
      </c>
      <c r="P300" t="s">
        <v>1090</v>
      </c>
      <c r="Q300">
        <v>1</v>
      </c>
      <c r="X300">
        <v>0.43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2</v>
      </c>
      <c r="AF300" t="s">
        <v>96</v>
      </c>
      <c r="AG300">
        <v>0.53749999999999998</v>
      </c>
      <c r="AH300">
        <v>2</v>
      </c>
      <c r="AI300">
        <v>16689853</v>
      </c>
      <c r="AJ300">
        <v>308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ROW(Source!A160)</f>
        <v>160</v>
      </c>
      <c r="B301">
        <v>16689854</v>
      </c>
      <c r="C301">
        <v>16689839</v>
      </c>
      <c r="D301">
        <v>15247974</v>
      </c>
      <c r="E301">
        <v>1</v>
      </c>
      <c r="F301">
        <v>1</v>
      </c>
      <c r="G301">
        <v>1</v>
      </c>
      <c r="H301">
        <v>2</v>
      </c>
      <c r="I301" t="s">
        <v>1093</v>
      </c>
      <c r="J301" t="s">
        <v>1094</v>
      </c>
      <c r="K301" t="s">
        <v>1095</v>
      </c>
      <c r="L301">
        <v>1368</v>
      </c>
      <c r="N301">
        <v>1011</v>
      </c>
      <c r="O301" t="s">
        <v>1096</v>
      </c>
      <c r="P301" t="s">
        <v>1096</v>
      </c>
      <c r="Q301">
        <v>1</v>
      </c>
      <c r="X301">
        <v>0.18</v>
      </c>
      <c r="Y301">
        <v>0</v>
      </c>
      <c r="Z301">
        <v>31.26</v>
      </c>
      <c r="AA301">
        <v>13.5</v>
      </c>
      <c r="AB301">
        <v>0</v>
      </c>
      <c r="AC301">
        <v>0</v>
      </c>
      <c r="AD301">
        <v>1</v>
      </c>
      <c r="AE301">
        <v>0</v>
      </c>
      <c r="AF301" t="s">
        <v>96</v>
      </c>
      <c r="AG301">
        <v>0.22499999999999998</v>
      </c>
      <c r="AH301">
        <v>2</v>
      </c>
      <c r="AI301">
        <v>16689854</v>
      </c>
      <c r="AJ301">
        <v>309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ROW(Source!A160)</f>
        <v>160</v>
      </c>
      <c r="B302">
        <v>16689855</v>
      </c>
      <c r="C302">
        <v>16689839</v>
      </c>
      <c r="D302">
        <v>15248306</v>
      </c>
      <c r="E302">
        <v>1</v>
      </c>
      <c r="F302">
        <v>1</v>
      </c>
      <c r="G302">
        <v>1</v>
      </c>
      <c r="H302">
        <v>2</v>
      </c>
      <c r="I302" t="s">
        <v>1215</v>
      </c>
      <c r="J302" t="s">
        <v>1216</v>
      </c>
      <c r="K302" t="s">
        <v>1217</v>
      </c>
      <c r="L302">
        <v>1368</v>
      </c>
      <c r="N302">
        <v>1011</v>
      </c>
      <c r="O302" t="s">
        <v>1096</v>
      </c>
      <c r="P302" t="s">
        <v>1096</v>
      </c>
      <c r="Q302">
        <v>1</v>
      </c>
      <c r="X302">
        <v>4.37</v>
      </c>
      <c r="Y302">
        <v>0</v>
      </c>
      <c r="Z302">
        <v>30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96</v>
      </c>
      <c r="AG302">
        <v>5.4625000000000004</v>
      </c>
      <c r="AH302">
        <v>2</v>
      </c>
      <c r="AI302">
        <v>16689855</v>
      </c>
      <c r="AJ302">
        <v>310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ROW(Source!A160)</f>
        <v>160</v>
      </c>
      <c r="B303">
        <v>16689856</v>
      </c>
      <c r="C303">
        <v>16689839</v>
      </c>
      <c r="D303">
        <v>15249073</v>
      </c>
      <c r="E303">
        <v>1</v>
      </c>
      <c r="F303">
        <v>1</v>
      </c>
      <c r="G303">
        <v>1</v>
      </c>
      <c r="H303">
        <v>2</v>
      </c>
      <c r="I303" t="s">
        <v>1099</v>
      </c>
      <c r="J303" t="s">
        <v>1100</v>
      </c>
      <c r="K303" t="s">
        <v>1101</v>
      </c>
      <c r="L303">
        <v>1368</v>
      </c>
      <c r="N303">
        <v>1011</v>
      </c>
      <c r="O303" t="s">
        <v>1096</v>
      </c>
      <c r="P303" t="s">
        <v>1096</v>
      </c>
      <c r="Q303">
        <v>1</v>
      </c>
      <c r="X303">
        <v>0.25</v>
      </c>
      <c r="Y303">
        <v>0</v>
      </c>
      <c r="Z303">
        <v>65.709999999999994</v>
      </c>
      <c r="AA303">
        <v>11.6</v>
      </c>
      <c r="AB303">
        <v>0</v>
      </c>
      <c r="AC303">
        <v>0</v>
      </c>
      <c r="AD303">
        <v>1</v>
      </c>
      <c r="AE303">
        <v>0</v>
      </c>
      <c r="AF303" t="s">
        <v>96</v>
      </c>
      <c r="AG303">
        <v>0.3125</v>
      </c>
      <c r="AH303">
        <v>2</v>
      </c>
      <c r="AI303">
        <v>16689856</v>
      </c>
      <c r="AJ303">
        <v>311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ROW(Source!A160)</f>
        <v>160</v>
      </c>
      <c r="B304">
        <v>16689857</v>
      </c>
      <c r="C304">
        <v>16689839</v>
      </c>
      <c r="D304">
        <v>15250226</v>
      </c>
      <c r="E304">
        <v>1</v>
      </c>
      <c r="F304">
        <v>1</v>
      </c>
      <c r="G304">
        <v>1</v>
      </c>
      <c r="H304">
        <v>2</v>
      </c>
      <c r="I304" t="s">
        <v>1218</v>
      </c>
      <c r="J304" t="s">
        <v>1219</v>
      </c>
      <c r="K304" t="s">
        <v>1220</v>
      </c>
      <c r="L304">
        <v>1368</v>
      </c>
      <c r="N304">
        <v>1011</v>
      </c>
      <c r="O304" t="s">
        <v>1096</v>
      </c>
      <c r="P304" t="s">
        <v>1096</v>
      </c>
      <c r="Q304">
        <v>1</v>
      </c>
      <c r="X304">
        <v>1.5</v>
      </c>
      <c r="Y304">
        <v>0</v>
      </c>
      <c r="Z304">
        <v>2.7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96</v>
      </c>
      <c r="AG304">
        <v>1.875</v>
      </c>
      <c r="AH304">
        <v>2</v>
      </c>
      <c r="AI304">
        <v>16689857</v>
      </c>
      <c r="AJ304">
        <v>312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ROW(Source!A160)</f>
        <v>160</v>
      </c>
      <c r="B305">
        <v>16689858</v>
      </c>
      <c r="C305">
        <v>16689839</v>
      </c>
      <c r="D305">
        <v>15165310</v>
      </c>
      <c r="E305">
        <v>1</v>
      </c>
      <c r="F305">
        <v>1</v>
      </c>
      <c r="G305">
        <v>1</v>
      </c>
      <c r="H305">
        <v>3</v>
      </c>
      <c r="I305" t="s">
        <v>1221</v>
      </c>
      <c r="J305" t="s">
        <v>1222</v>
      </c>
      <c r="K305" t="s">
        <v>1223</v>
      </c>
      <c r="L305">
        <v>1348</v>
      </c>
      <c r="N305">
        <v>1009</v>
      </c>
      <c r="O305" t="s">
        <v>86</v>
      </c>
      <c r="P305" t="s">
        <v>86</v>
      </c>
      <c r="Q305">
        <v>1000</v>
      </c>
      <c r="X305">
        <v>8.0000000000000002E-3</v>
      </c>
      <c r="Y305">
        <v>1160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8.0000000000000002E-3</v>
      </c>
      <c r="AH305">
        <v>2</v>
      </c>
      <c r="AI305">
        <v>16689858</v>
      </c>
      <c r="AJ305">
        <v>313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ROW(Source!A160)</f>
        <v>160</v>
      </c>
      <c r="B306">
        <v>16689859</v>
      </c>
      <c r="C306">
        <v>16689839</v>
      </c>
      <c r="D306">
        <v>15165346</v>
      </c>
      <c r="E306">
        <v>1</v>
      </c>
      <c r="F306">
        <v>1</v>
      </c>
      <c r="G306">
        <v>1</v>
      </c>
      <c r="H306">
        <v>3</v>
      </c>
      <c r="I306" t="s">
        <v>1224</v>
      </c>
      <c r="J306" t="s">
        <v>1225</v>
      </c>
      <c r="K306" t="s">
        <v>1226</v>
      </c>
      <c r="L306">
        <v>1348</v>
      </c>
      <c r="N306">
        <v>1009</v>
      </c>
      <c r="O306" t="s">
        <v>86</v>
      </c>
      <c r="P306" t="s">
        <v>86</v>
      </c>
      <c r="Q306">
        <v>1000</v>
      </c>
      <c r="X306">
        <v>1.9E-2</v>
      </c>
      <c r="Y306">
        <v>1525.5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1.9E-2</v>
      </c>
      <c r="AH306">
        <v>2</v>
      </c>
      <c r="AI306">
        <v>16689859</v>
      </c>
      <c r="AJ306">
        <v>314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ROW(Source!A160)</f>
        <v>160</v>
      </c>
      <c r="B307">
        <v>16689860</v>
      </c>
      <c r="C307">
        <v>16689839</v>
      </c>
      <c r="D307">
        <v>15165348</v>
      </c>
      <c r="E307">
        <v>1</v>
      </c>
      <c r="F307">
        <v>1</v>
      </c>
      <c r="G307">
        <v>1</v>
      </c>
      <c r="H307">
        <v>3</v>
      </c>
      <c r="I307" t="s">
        <v>1227</v>
      </c>
      <c r="J307" t="s">
        <v>1228</v>
      </c>
      <c r="K307" t="s">
        <v>1229</v>
      </c>
      <c r="L307">
        <v>1348</v>
      </c>
      <c r="N307">
        <v>1009</v>
      </c>
      <c r="O307" t="s">
        <v>86</v>
      </c>
      <c r="P307" t="s">
        <v>86</v>
      </c>
      <c r="Q307">
        <v>1000</v>
      </c>
      <c r="X307">
        <v>0.157</v>
      </c>
      <c r="Y307">
        <v>1383.1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0.157</v>
      </c>
      <c r="AH307">
        <v>2</v>
      </c>
      <c r="AI307">
        <v>16689860</v>
      </c>
      <c r="AJ307">
        <v>315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ROW(Source!A160)</f>
        <v>160</v>
      </c>
      <c r="B308">
        <v>16689861</v>
      </c>
      <c r="C308">
        <v>16689839</v>
      </c>
      <c r="D308">
        <v>15165532</v>
      </c>
      <c r="E308">
        <v>1</v>
      </c>
      <c r="F308">
        <v>1</v>
      </c>
      <c r="G308">
        <v>1</v>
      </c>
      <c r="H308">
        <v>3</v>
      </c>
      <c r="I308" t="s">
        <v>1230</v>
      </c>
      <c r="J308" t="s">
        <v>1231</v>
      </c>
      <c r="K308" t="s">
        <v>1232</v>
      </c>
      <c r="L308">
        <v>1348</v>
      </c>
      <c r="N308">
        <v>1009</v>
      </c>
      <c r="O308" t="s">
        <v>86</v>
      </c>
      <c r="P308" t="s">
        <v>86</v>
      </c>
      <c r="Q308">
        <v>1000</v>
      </c>
      <c r="X308">
        <v>5.7000000000000002E-2</v>
      </c>
      <c r="Y308">
        <v>6143.8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5.7000000000000002E-2</v>
      </c>
      <c r="AH308">
        <v>2</v>
      </c>
      <c r="AI308">
        <v>16689861</v>
      </c>
      <c r="AJ308">
        <v>316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ROW(Source!A160)</f>
        <v>160</v>
      </c>
      <c r="B309">
        <v>16689862</v>
      </c>
      <c r="C309">
        <v>16689839</v>
      </c>
      <c r="D309">
        <v>15167803</v>
      </c>
      <c r="E309">
        <v>1</v>
      </c>
      <c r="F309">
        <v>1</v>
      </c>
      <c r="G309">
        <v>1</v>
      </c>
      <c r="H309">
        <v>3</v>
      </c>
      <c r="I309" t="s">
        <v>1233</v>
      </c>
      <c r="J309" t="s">
        <v>1234</v>
      </c>
      <c r="K309" t="s">
        <v>1235</v>
      </c>
      <c r="L309">
        <v>1348</v>
      </c>
      <c r="N309">
        <v>1009</v>
      </c>
      <c r="O309" t="s">
        <v>86</v>
      </c>
      <c r="P309" t="s">
        <v>86</v>
      </c>
      <c r="Q309">
        <v>1000</v>
      </c>
      <c r="X309">
        <v>0.125</v>
      </c>
      <c r="Y309">
        <v>688.8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0.125</v>
      </c>
      <c r="AH309">
        <v>2</v>
      </c>
      <c r="AI309">
        <v>16689862</v>
      </c>
      <c r="AJ309">
        <v>317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ROW(Source!A160)</f>
        <v>160</v>
      </c>
      <c r="B310">
        <v>16689863</v>
      </c>
      <c r="C310">
        <v>16689839</v>
      </c>
      <c r="D310">
        <v>15171018</v>
      </c>
      <c r="E310">
        <v>1</v>
      </c>
      <c r="F310">
        <v>1</v>
      </c>
      <c r="G310">
        <v>1</v>
      </c>
      <c r="H310">
        <v>3</v>
      </c>
      <c r="I310" t="s">
        <v>1128</v>
      </c>
      <c r="J310" t="s">
        <v>1129</v>
      </c>
      <c r="K310" t="s">
        <v>1130</v>
      </c>
      <c r="L310">
        <v>1346</v>
      </c>
      <c r="N310">
        <v>1009</v>
      </c>
      <c r="O310" t="s">
        <v>90</v>
      </c>
      <c r="P310" t="s">
        <v>90</v>
      </c>
      <c r="Q310">
        <v>1</v>
      </c>
      <c r="X310">
        <v>0.5</v>
      </c>
      <c r="Y310">
        <v>1.82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0.5</v>
      </c>
      <c r="AH310">
        <v>2</v>
      </c>
      <c r="AI310">
        <v>16689863</v>
      </c>
      <c r="AJ310">
        <v>318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ROW(Source!A161)</f>
        <v>161</v>
      </c>
      <c r="B311">
        <v>16689852</v>
      </c>
      <c r="C311">
        <v>16689839</v>
      </c>
      <c r="D311">
        <v>15435695</v>
      </c>
      <c r="E311">
        <v>1</v>
      </c>
      <c r="F311">
        <v>1</v>
      </c>
      <c r="G311">
        <v>1</v>
      </c>
      <c r="H311">
        <v>1</v>
      </c>
      <c r="I311" t="s">
        <v>1213</v>
      </c>
      <c r="J311" t="s">
        <v>6</v>
      </c>
      <c r="K311" t="s">
        <v>1214</v>
      </c>
      <c r="L311">
        <v>1191</v>
      </c>
      <c r="N311">
        <v>1013</v>
      </c>
      <c r="O311" t="s">
        <v>1090</v>
      </c>
      <c r="P311" t="s">
        <v>1090</v>
      </c>
      <c r="Q311">
        <v>1</v>
      </c>
      <c r="X311">
        <v>26.97</v>
      </c>
      <c r="Y311">
        <v>0</v>
      </c>
      <c r="Z311">
        <v>0</v>
      </c>
      <c r="AA311">
        <v>0</v>
      </c>
      <c r="AB311">
        <v>10.94</v>
      </c>
      <c r="AC311">
        <v>0</v>
      </c>
      <c r="AD311">
        <v>1</v>
      </c>
      <c r="AE311">
        <v>1</v>
      </c>
      <c r="AF311" t="s">
        <v>97</v>
      </c>
      <c r="AG311">
        <v>31.015499999999996</v>
      </c>
      <c r="AH311">
        <v>2</v>
      </c>
      <c r="AI311">
        <v>16689852</v>
      </c>
      <c r="AJ311">
        <v>319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ROW(Source!A161)</f>
        <v>161</v>
      </c>
      <c r="B312">
        <v>16689853</v>
      </c>
      <c r="C312">
        <v>16689839</v>
      </c>
      <c r="D312">
        <v>15430395</v>
      </c>
      <c r="E312">
        <v>1</v>
      </c>
      <c r="F312">
        <v>1</v>
      </c>
      <c r="G312">
        <v>1</v>
      </c>
      <c r="H312">
        <v>1</v>
      </c>
      <c r="I312" t="s">
        <v>1091</v>
      </c>
      <c r="J312" t="s">
        <v>6</v>
      </c>
      <c r="K312" t="s">
        <v>1092</v>
      </c>
      <c r="L312">
        <v>1191</v>
      </c>
      <c r="N312">
        <v>1013</v>
      </c>
      <c r="O312" t="s">
        <v>1090</v>
      </c>
      <c r="P312" t="s">
        <v>1090</v>
      </c>
      <c r="Q312">
        <v>1</v>
      </c>
      <c r="X312">
        <v>0.43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2</v>
      </c>
      <c r="AF312" t="s">
        <v>96</v>
      </c>
      <c r="AG312">
        <v>0.53749999999999998</v>
      </c>
      <c r="AH312">
        <v>2</v>
      </c>
      <c r="AI312">
        <v>16689853</v>
      </c>
      <c r="AJ312">
        <v>320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ROW(Source!A161)</f>
        <v>161</v>
      </c>
      <c r="B313">
        <v>16689854</v>
      </c>
      <c r="C313">
        <v>16689839</v>
      </c>
      <c r="D313">
        <v>15247974</v>
      </c>
      <c r="E313">
        <v>1</v>
      </c>
      <c r="F313">
        <v>1</v>
      </c>
      <c r="G313">
        <v>1</v>
      </c>
      <c r="H313">
        <v>2</v>
      </c>
      <c r="I313" t="s">
        <v>1093</v>
      </c>
      <c r="J313" t="s">
        <v>1094</v>
      </c>
      <c r="K313" t="s">
        <v>1095</v>
      </c>
      <c r="L313">
        <v>1368</v>
      </c>
      <c r="N313">
        <v>1011</v>
      </c>
      <c r="O313" t="s">
        <v>1096</v>
      </c>
      <c r="P313" t="s">
        <v>1096</v>
      </c>
      <c r="Q313">
        <v>1</v>
      </c>
      <c r="X313">
        <v>0.18</v>
      </c>
      <c r="Y313">
        <v>0</v>
      </c>
      <c r="Z313">
        <v>31.26</v>
      </c>
      <c r="AA313">
        <v>13.5</v>
      </c>
      <c r="AB313">
        <v>0</v>
      </c>
      <c r="AC313">
        <v>0</v>
      </c>
      <c r="AD313">
        <v>1</v>
      </c>
      <c r="AE313">
        <v>0</v>
      </c>
      <c r="AF313" t="s">
        <v>96</v>
      </c>
      <c r="AG313">
        <v>0.22499999999999998</v>
      </c>
      <c r="AH313">
        <v>2</v>
      </c>
      <c r="AI313">
        <v>16689854</v>
      </c>
      <c r="AJ313">
        <v>321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ROW(Source!A161)</f>
        <v>161</v>
      </c>
      <c r="B314">
        <v>16689855</v>
      </c>
      <c r="C314">
        <v>16689839</v>
      </c>
      <c r="D314">
        <v>15248306</v>
      </c>
      <c r="E314">
        <v>1</v>
      </c>
      <c r="F314">
        <v>1</v>
      </c>
      <c r="G314">
        <v>1</v>
      </c>
      <c r="H314">
        <v>2</v>
      </c>
      <c r="I314" t="s">
        <v>1215</v>
      </c>
      <c r="J314" t="s">
        <v>1216</v>
      </c>
      <c r="K314" t="s">
        <v>1217</v>
      </c>
      <c r="L314">
        <v>1368</v>
      </c>
      <c r="N314">
        <v>1011</v>
      </c>
      <c r="O314" t="s">
        <v>1096</v>
      </c>
      <c r="P314" t="s">
        <v>1096</v>
      </c>
      <c r="Q314">
        <v>1</v>
      </c>
      <c r="X314">
        <v>4.37</v>
      </c>
      <c r="Y314">
        <v>0</v>
      </c>
      <c r="Z314">
        <v>30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96</v>
      </c>
      <c r="AG314">
        <v>5.4625000000000004</v>
      </c>
      <c r="AH314">
        <v>2</v>
      </c>
      <c r="AI314">
        <v>16689855</v>
      </c>
      <c r="AJ314">
        <v>322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ROW(Source!A161)</f>
        <v>161</v>
      </c>
      <c r="B315">
        <v>16689856</v>
      </c>
      <c r="C315">
        <v>16689839</v>
      </c>
      <c r="D315">
        <v>15249073</v>
      </c>
      <c r="E315">
        <v>1</v>
      </c>
      <c r="F315">
        <v>1</v>
      </c>
      <c r="G315">
        <v>1</v>
      </c>
      <c r="H315">
        <v>2</v>
      </c>
      <c r="I315" t="s">
        <v>1099</v>
      </c>
      <c r="J315" t="s">
        <v>1100</v>
      </c>
      <c r="K315" t="s">
        <v>1101</v>
      </c>
      <c r="L315">
        <v>1368</v>
      </c>
      <c r="N315">
        <v>1011</v>
      </c>
      <c r="O315" t="s">
        <v>1096</v>
      </c>
      <c r="P315" t="s">
        <v>1096</v>
      </c>
      <c r="Q315">
        <v>1</v>
      </c>
      <c r="X315">
        <v>0.25</v>
      </c>
      <c r="Y315">
        <v>0</v>
      </c>
      <c r="Z315">
        <v>65.709999999999994</v>
      </c>
      <c r="AA315">
        <v>11.6</v>
      </c>
      <c r="AB315">
        <v>0</v>
      </c>
      <c r="AC315">
        <v>0</v>
      </c>
      <c r="AD315">
        <v>1</v>
      </c>
      <c r="AE315">
        <v>0</v>
      </c>
      <c r="AF315" t="s">
        <v>96</v>
      </c>
      <c r="AG315">
        <v>0.3125</v>
      </c>
      <c r="AH315">
        <v>2</v>
      </c>
      <c r="AI315">
        <v>16689856</v>
      </c>
      <c r="AJ315">
        <v>323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ROW(Source!A161)</f>
        <v>161</v>
      </c>
      <c r="B316">
        <v>16689857</v>
      </c>
      <c r="C316">
        <v>16689839</v>
      </c>
      <c r="D316">
        <v>15250226</v>
      </c>
      <c r="E316">
        <v>1</v>
      </c>
      <c r="F316">
        <v>1</v>
      </c>
      <c r="G316">
        <v>1</v>
      </c>
      <c r="H316">
        <v>2</v>
      </c>
      <c r="I316" t="s">
        <v>1218</v>
      </c>
      <c r="J316" t="s">
        <v>1219</v>
      </c>
      <c r="K316" t="s">
        <v>1220</v>
      </c>
      <c r="L316">
        <v>1368</v>
      </c>
      <c r="N316">
        <v>1011</v>
      </c>
      <c r="O316" t="s">
        <v>1096</v>
      </c>
      <c r="P316" t="s">
        <v>1096</v>
      </c>
      <c r="Q316">
        <v>1</v>
      </c>
      <c r="X316">
        <v>1.5</v>
      </c>
      <c r="Y316">
        <v>0</v>
      </c>
      <c r="Z316">
        <v>2.7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96</v>
      </c>
      <c r="AG316">
        <v>1.875</v>
      </c>
      <c r="AH316">
        <v>2</v>
      </c>
      <c r="AI316">
        <v>16689857</v>
      </c>
      <c r="AJ316">
        <v>324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ROW(Source!A161)</f>
        <v>161</v>
      </c>
      <c r="B317">
        <v>16689858</v>
      </c>
      <c r="C317">
        <v>16689839</v>
      </c>
      <c r="D317">
        <v>15165310</v>
      </c>
      <c r="E317">
        <v>1</v>
      </c>
      <c r="F317">
        <v>1</v>
      </c>
      <c r="G317">
        <v>1</v>
      </c>
      <c r="H317">
        <v>3</v>
      </c>
      <c r="I317" t="s">
        <v>1221</v>
      </c>
      <c r="J317" t="s">
        <v>1222</v>
      </c>
      <c r="K317" t="s">
        <v>1223</v>
      </c>
      <c r="L317">
        <v>1348</v>
      </c>
      <c r="N317">
        <v>1009</v>
      </c>
      <c r="O317" t="s">
        <v>86</v>
      </c>
      <c r="P317" t="s">
        <v>86</v>
      </c>
      <c r="Q317">
        <v>1000</v>
      </c>
      <c r="X317">
        <v>8.0000000000000002E-3</v>
      </c>
      <c r="Y317">
        <v>1160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8.0000000000000002E-3</v>
      </c>
      <c r="AH317">
        <v>2</v>
      </c>
      <c r="AI317">
        <v>16689858</v>
      </c>
      <c r="AJ317">
        <v>325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ROW(Source!A161)</f>
        <v>161</v>
      </c>
      <c r="B318">
        <v>16689859</v>
      </c>
      <c r="C318">
        <v>16689839</v>
      </c>
      <c r="D318">
        <v>15165346</v>
      </c>
      <c r="E318">
        <v>1</v>
      </c>
      <c r="F318">
        <v>1</v>
      </c>
      <c r="G318">
        <v>1</v>
      </c>
      <c r="H318">
        <v>3</v>
      </c>
      <c r="I318" t="s">
        <v>1224</v>
      </c>
      <c r="J318" t="s">
        <v>1225</v>
      </c>
      <c r="K318" t="s">
        <v>1226</v>
      </c>
      <c r="L318">
        <v>1348</v>
      </c>
      <c r="N318">
        <v>1009</v>
      </c>
      <c r="O318" t="s">
        <v>86</v>
      </c>
      <c r="P318" t="s">
        <v>86</v>
      </c>
      <c r="Q318">
        <v>1000</v>
      </c>
      <c r="X318">
        <v>1.9E-2</v>
      </c>
      <c r="Y318">
        <v>1525.5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1.9E-2</v>
      </c>
      <c r="AH318">
        <v>2</v>
      </c>
      <c r="AI318">
        <v>16689859</v>
      </c>
      <c r="AJ318">
        <v>326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ROW(Source!A161)</f>
        <v>161</v>
      </c>
      <c r="B319">
        <v>16689860</v>
      </c>
      <c r="C319">
        <v>16689839</v>
      </c>
      <c r="D319">
        <v>15165348</v>
      </c>
      <c r="E319">
        <v>1</v>
      </c>
      <c r="F319">
        <v>1</v>
      </c>
      <c r="G319">
        <v>1</v>
      </c>
      <c r="H319">
        <v>3</v>
      </c>
      <c r="I319" t="s">
        <v>1227</v>
      </c>
      <c r="J319" t="s">
        <v>1228</v>
      </c>
      <c r="K319" t="s">
        <v>1229</v>
      </c>
      <c r="L319">
        <v>1348</v>
      </c>
      <c r="N319">
        <v>1009</v>
      </c>
      <c r="O319" t="s">
        <v>86</v>
      </c>
      <c r="P319" t="s">
        <v>86</v>
      </c>
      <c r="Q319">
        <v>1000</v>
      </c>
      <c r="X319">
        <v>0.157</v>
      </c>
      <c r="Y319">
        <v>1383.1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0.157</v>
      </c>
      <c r="AH319">
        <v>2</v>
      </c>
      <c r="AI319">
        <v>16689860</v>
      </c>
      <c r="AJ319">
        <v>327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ROW(Source!A161)</f>
        <v>161</v>
      </c>
      <c r="B320">
        <v>16689861</v>
      </c>
      <c r="C320">
        <v>16689839</v>
      </c>
      <c r="D320">
        <v>15165532</v>
      </c>
      <c r="E320">
        <v>1</v>
      </c>
      <c r="F320">
        <v>1</v>
      </c>
      <c r="G320">
        <v>1</v>
      </c>
      <c r="H320">
        <v>3</v>
      </c>
      <c r="I320" t="s">
        <v>1230</v>
      </c>
      <c r="J320" t="s">
        <v>1231</v>
      </c>
      <c r="K320" t="s">
        <v>1232</v>
      </c>
      <c r="L320">
        <v>1348</v>
      </c>
      <c r="N320">
        <v>1009</v>
      </c>
      <c r="O320" t="s">
        <v>86</v>
      </c>
      <c r="P320" t="s">
        <v>86</v>
      </c>
      <c r="Q320">
        <v>1000</v>
      </c>
      <c r="X320">
        <v>5.7000000000000002E-2</v>
      </c>
      <c r="Y320">
        <v>6143.8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5.7000000000000002E-2</v>
      </c>
      <c r="AH320">
        <v>2</v>
      </c>
      <c r="AI320">
        <v>16689861</v>
      </c>
      <c r="AJ320">
        <v>328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ROW(Source!A161)</f>
        <v>161</v>
      </c>
      <c r="B321">
        <v>16689862</v>
      </c>
      <c r="C321">
        <v>16689839</v>
      </c>
      <c r="D321">
        <v>15167803</v>
      </c>
      <c r="E321">
        <v>1</v>
      </c>
      <c r="F321">
        <v>1</v>
      </c>
      <c r="G321">
        <v>1</v>
      </c>
      <c r="H321">
        <v>3</v>
      </c>
      <c r="I321" t="s">
        <v>1233</v>
      </c>
      <c r="J321" t="s">
        <v>1234</v>
      </c>
      <c r="K321" t="s">
        <v>1235</v>
      </c>
      <c r="L321">
        <v>1348</v>
      </c>
      <c r="N321">
        <v>1009</v>
      </c>
      <c r="O321" t="s">
        <v>86</v>
      </c>
      <c r="P321" t="s">
        <v>86</v>
      </c>
      <c r="Q321">
        <v>1000</v>
      </c>
      <c r="X321">
        <v>0.125</v>
      </c>
      <c r="Y321">
        <v>688.8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0.125</v>
      </c>
      <c r="AH321">
        <v>2</v>
      </c>
      <c r="AI321">
        <v>16689862</v>
      </c>
      <c r="AJ321">
        <v>329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ROW(Source!A161)</f>
        <v>161</v>
      </c>
      <c r="B322">
        <v>16689863</v>
      </c>
      <c r="C322">
        <v>16689839</v>
      </c>
      <c r="D322">
        <v>15171018</v>
      </c>
      <c r="E322">
        <v>1</v>
      </c>
      <c r="F322">
        <v>1</v>
      </c>
      <c r="G322">
        <v>1</v>
      </c>
      <c r="H322">
        <v>3</v>
      </c>
      <c r="I322" t="s">
        <v>1128</v>
      </c>
      <c r="J322" t="s">
        <v>1129</v>
      </c>
      <c r="K322" t="s">
        <v>1130</v>
      </c>
      <c r="L322">
        <v>1346</v>
      </c>
      <c r="N322">
        <v>1009</v>
      </c>
      <c r="O322" t="s">
        <v>90</v>
      </c>
      <c r="P322" t="s">
        <v>90</v>
      </c>
      <c r="Q322">
        <v>1</v>
      </c>
      <c r="X322">
        <v>0.5</v>
      </c>
      <c r="Y322">
        <v>1.82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0.5</v>
      </c>
      <c r="AH322">
        <v>2</v>
      </c>
      <c r="AI322">
        <v>16689863</v>
      </c>
      <c r="AJ322">
        <v>330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ROW(Source!A162)</f>
        <v>162</v>
      </c>
      <c r="B323">
        <v>16689831</v>
      </c>
      <c r="C323">
        <v>16689830</v>
      </c>
      <c r="D323">
        <v>15435721</v>
      </c>
      <c r="E323">
        <v>1</v>
      </c>
      <c r="F323">
        <v>1</v>
      </c>
      <c r="G323">
        <v>1</v>
      </c>
      <c r="H323">
        <v>1</v>
      </c>
      <c r="I323" t="s">
        <v>1236</v>
      </c>
      <c r="J323" t="s">
        <v>6</v>
      </c>
      <c r="K323" t="s">
        <v>1237</v>
      </c>
      <c r="L323">
        <v>1191</v>
      </c>
      <c r="N323">
        <v>1013</v>
      </c>
      <c r="O323" t="s">
        <v>1090</v>
      </c>
      <c r="P323" t="s">
        <v>1090</v>
      </c>
      <c r="Q323">
        <v>1</v>
      </c>
      <c r="X323">
        <v>21.2</v>
      </c>
      <c r="Y323">
        <v>0</v>
      </c>
      <c r="Z323">
        <v>0</v>
      </c>
      <c r="AA323">
        <v>0</v>
      </c>
      <c r="AB323">
        <v>9.51</v>
      </c>
      <c r="AC323">
        <v>0</v>
      </c>
      <c r="AD323">
        <v>1</v>
      </c>
      <c r="AE323">
        <v>1</v>
      </c>
      <c r="AF323" t="s">
        <v>97</v>
      </c>
      <c r="AG323">
        <v>24.38</v>
      </c>
      <c r="AH323">
        <v>2</v>
      </c>
      <c r="AI323">
        <v>16689831</v>
      </c>
      <c r="AJ323">
        <v>331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ROW(Source!A162)</f>
        <v>162</v>
      </c>
      <c r="B324">
        <v>16689832</v>
      </c>
      <c r="C324">
        <v>16689830</v>
      </c>
      <c r="D324">
        <v>15430395</v>
      </c>
      <c r="E324">
        <v>1</v>
      </c>
      <c r="F324">
        <v>1</v>
      </c>
      <c r="G324">
        <v>1</v>
      </c>
      <c r="H324">
        <v>1</v>
      </c>
      <c r="I324" t="s">
        <v>1091</v>
      </c>
      <c r="J324" t="s">
        <v>6</v>
      </c>
      <c r="K324" t="s">
        <v>1092</v>
      </c>
      <c r="L324">
        <v>1191</v>
      </c>
      <c r="N324">
        <v>1013</v>
      </c>
      <c r="O324" t="s">
        <v>1090</v>
      </c>
      <c r="P324" t="s">
        <v>1090</v>
      </c>
      <c r="Q324">
        <v>1</v>
      </c>
      <c r="X324">
        <v>0.2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2</v>
      </c>
      <c r="AF324" t="s">
        <v>96</v>
      </c>
      <c r="AG324">
        <v>0.25</v>
      </c>
      <c r="AH324">
        <v>2</v>
      </c>
      <c r="AI324">
        <v>16689832</v>
      </c>
      <c r="AJ324">
        <v>332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ROW(Source!A162)</f>
        <v>162</v>
      </c>
      <c r="B325">
        <v>16689833</v>
      </c>
      <c r="C325">
        <v>16689830</v>
      </c>
      <c r="D325">
        <v>15248306</v>
      </c>
      <c r="E325">
        <v>1</v>
      </c>
      <c r="F325">
        <v>1</v>
      </c>
      <c r="G325">
        <v>1</v>
      </c>
      <c r="H325">
        <v>2</v>
      </c>
      <c r="I325" t="s">
        <v>1215</v>
      </c>
      <c r="J325" t="s">
        <v>1216</v>
      </c>
      <c r="K325" t="s">
        <v>1217</v>
      </c>
      <c r="L325">
        <v>1368</v>
      </c>
      <c r="N325">
        <v>1011</v>
      </c>
      <c r="O325" t="s">
        <v>1096</v>
      </c>
      <c r="P325" t="s">
        <v>1096</v>
      </c>
      <c r="Q325">
        <v>1</v>
      </c>
      <c r="X325">
        <v>1.95</v>
      </c>
      <c r="Y325">
        <v>0</v>
      </c>
      <c r="Z325">
        <v>30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96</v>
      </c>
      <c r="AG325">
        <v>2.4375</v>
      </c>
      <c r="AH325">
        <v>2</v>
      </c>
      <c r="AI325">
        <v>16689833</v>
      </c>
      <c r="AJ325">
        <v>333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ROW(Source!A162)</f>
        <v>162</v>
      </c>
      <c r="B326">
        <v>16689834</v>
      </c>
      <c r="C326">
        <v>16689830</v>
      </c>
      <c r="D326">
        <v>15249073</v>
      </c>
      <c r="E326">
        <v>1</v>
      </c>
      <c r="F326">
        <v>1</v>
      </c>
      <c r="G326">
        <v>1</v>
      </c>
      <c r="H326">
        <v>2</v>
      </c>
      <c r="I326" t="s">
        <v>1099</v>
      </c>
      <c r="J326" t="s">
        <v>1100</v>
      </c>
      <c r="K326" t="s">
        <v>1101</v>
      </c>
      <c r="L326">
        <v>1368</v>
      </c>
      <c r="N326">
        <v>1011</v>
      </c>
      <c r="O326" t="s">
        <v>1096</v>
      </c>
      <c r="P326" t="s">
        <v>1096</v>
      </c>
      <c r="Q326">
        <v>1</v>
      </c>
      <c r="X326">
        <v>0.2</v>
      </c>
      <c r="Y326">
        <v>0</v>
      </c>
      <c r="Z326">
        <v>65.709999999999994</v>
      </c>
      <c r="AA326">
        <v>11.6</v>
      </c>
      <c r="AB326">
        <v>0</v>
      </c>
      <c r="AC326">
        <v>0</v>
      </c>
      <c r="AD326">
        <v>1</v>
      </c>
      <c r="AE326">
        <v>0</v>
      </c>
      <c r="AF326" t="s">
        <v>96</v>
      </c>
      <c r="AG326">
        <v>0.25</v>
      </c>
      <c r="AH326">
        <v>2</v>
      </c>
      <c r="AI326">
        <v>16689834</v>
      </c>
      <c r="AJ326">
        <v>334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ROW(Source!A162)</f>
        <v>162</v>
      </c>
      <c r="B327">
        <v>16689835</v>
      </c>
      <c r="C327">
        <v>16689830</v>
      </c>
      <c r="D327">
        <v>15165348</v>
      </c>
      <c r="E327">
        <v>1</v>
      </c>
      <c r="F327">
        <v>1</v>
      </c>
      <c r="G327">
        <v>1</v>
      </c>
      <c r="H327">
        <v>3</v>
      </c>
      <c r="I327" t="s">
        <v>1227</v>
      </c>
      <c r="J327" t="s">
        <v>1228</v>
      </c>
      <c r="K327" t="s">
        <v>1229</v>
      </c>
      <c r="L327">
        <v>1348</v>
      </c>
      <c r="N327">
        <v>1009</v>
      </c>
      <c r="O327" t="s">
        <v>86</v>
      </c>
      <c r="P327" t="s">
        <v>86</v>
      </c>
      <c r="Q327">
        <v>1000</v>
      </c>
      <c r="X327">
        <v>1.6E-2</v>
      </c>
      <c r="Y327">
        <v>1383.1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6</v>
      </c>
      <c r="AG327">
        <v>1.6E-2</v>
      </c>
      <c r="AH327">
        <v>2</v>
      </c>
      <c r="AI327">
        <v>16689835</v>
      </c>
      <c r="AJ327">
        <v>335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ROW(Source!A162)</f>
        <v>162</v>
      </c>
      <c r="B328">
        <v>16689836</v>
      </c>
      <c r="C328">
        <v>16689830</v>
      </c>
      <c r="D328">
        <v>15165390</v>
      </c>
      <c r="E328">
        <v>1</v>
      </c>
      <c r="F328">
        <v>1</v>
      </c>
      <c r="G328">
        <v>1</v>
      </c>
      <c r="H328">
        <v>3</v>
      </c>
      <c r="I328" t="s">
        <v>1238</v>
      </c>
      <c r="J328" t="s">
        <v>1239</v>
      </c>
      <c r="K328" t="s">
        <v>1240</v>
      </c>
      <c r="L328">
        <v>1348</v>
      </c>
      <c r="N328">
        <v>1009</v>
      </c>
      <c r="O328" t="s">
        <v>86</v>
      </c>
      <c r="P328" t="s">
        <v>86</v>
      </c>
      <c r="Q328">
        <v>1000</v>
      </c>
      <c r="X328">
        <v>0.24</v>
      </c>
      <c r="Y328">
        <v>3390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0.24</v>
      </c>
      <c r="AH328">
        <v>2</v>
      </c>
      <c r="AI328">
        <v>16689836</v>
      </c>
      <c r="AJ328">
        <v>336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ROW(Source!A162)</f>
        <v>162</v>
      </c>
      <c r="B329">
        <v>16689837</v>
      </c>
      <c r="C329">
        <v>16689830</v>
      </c>
      <c r="D329">
        <v>15165541</v>
      </c>
      <c r="E329">
        <v>1</v>
      </c>
      <c r="F329">
        <v>1</v>
      </c>
      <c r="G329">
        <v>1</v>
      </c>
      <c r="H329">
        <v>3</v>
      </c>
      <c r="I329" t="s">
        <v>1241</v>
      </c>
      <c r="J329" t="s">
        <v>1242</v>
      </c>
      <c r="K329" t="s">
        <v>1243</v>
      </c>
      <c r="L329">
        <v>1348</v>
      </c>
      <c r="N329">
        <v>1009</v>
      </c>
      <c r="O329" t="s">
        <v>86</v>
      </c>
      <c r="P329" t="s">
        <v>86</v>
      </c>
      <c r="Q329">
        <v>1000</v>
      </c>
      <c r="X329">
        <v>2.4E-2</v>
      </c>
      <c r="Y329">
        <v>2606.9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2.4E-2</v>
      </c>
      <c r="AH329">
        <v>2</v>
      </c>
      <c r="AI329">
        <v>16689837</v>
      </c>
      <c r="AJ329">
        <v>337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ROW(Source!A162)</f>
        <v>162</v>
      </c>
      <c r="B330">
        <v>16689838</v>
      </c>
      <c r="C330">
        <v>16689830</v>
      </c>
      <c r="D330">
        <v>15171018</v>
      </c>
      <c r="E330">
        <v>1</v>
      </c>
      <c r="F330">
        <v>1</v>
      </c>
      <c r="G330">
        <v>1</v>
      </c>
      <c r="H330">
        <v>3</v>
      </c>
      <c r="I330" t="s">
        <v>1128</v>
      </c>
      <c r="J330" t="s">
        <v>1129</v>
      </c>
      <c r="K330" t="s">
        <v>1130</v>
      </c>
      <c r="L330">
        <v>1346</v>
      </c>
      <c r="N330">
        <v>1009</v>
      </c>
      <c r="O330" t="s">
        <v>90</v>
      </c>
      <c r="P330" t="s">
        <v>90</v>
      </c>
      <c r="Q330">
        <v>1</v>
      </c>
      <c r="X330">
        <v>0.1</v>
      </c>
      <c r="Y330">
        <v>1.82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0.1</v>
      </c>
      <c r="AH330">
        <v>2</v>
      </c>
      <c r="AI330">
        <v>16689838</v>
      </c>
      <c r="AJ330">
        <v>338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ROW(Source!A163)</f>
        <v>163</v>
      </c>
      <c r="B331">
        <v>16689831</v>
      </c>
      <c r="C331">
        <v>16689830</v>
      </c>
      <c r="D331">
        <v>15435721</v>
      </c>
      <c r="E331">
        <v>1</v>
      </c>
      <c r="F331">
        <v>1</v>
      </c>
      <c r="G331">
        <v>1</v>
      </c>
      <c r="H331">
        <v>1</v>
      </c>
      <c r="I331" t="s">
        <v>1236</v>
      </c>
      <c r="J331" t="s">
        <v>6</v>
      </c>
      <c r="K331" t="s">
        <v>1237</v>
      </c>
      <c r="L331">
        <v>1191</v>
      </c>
      <c r="N331">
        <v>1013</v>
      </c>
      <c r="O331" t="s">
        <v>1090</v>
      </c>
      <c r="P331" t="s">
        <v>1090</v>
      </c>
      <c r="Q331">
        <v>1</v>
      </c>
      <c r="X331">
        <v>21.2</v>
      </c>
      <c r="Y331">
        <v>0</v>
      </c>
      <c r="Z331">
        <v>0</v>
      </c>
      <c r="AA331">
        <v>0</v>
      </c>
      <c r="AB331">
        <v>9.51</v>
      </c>
      <c r="AC331">
        <v>0</v>
      </c>
      <c r="AD331">
        <v>1</v>
      </c>
      <c r="AE331">
        <v>1</v>
      </c>
      <c r="AF331" t="s">
        <v>97</v>
      </c>
      <c r="AG331">
        <v>24.38</v>
      </c>
      <c r="AH331">
        <v>2</v>
      </c>
      <c r="AI331">
        <v>16689831</v>
      </c>
      <c r="AJ331">
        <v>339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ROW(Source!A163)</f>
        <v>163</v>
      </c>
      <c r="B332">
        <v>16689832</v>
      </c>
      <c r="C332">
        <v>16689830</v>
      </c>
      <c r="D332">
        <v>15430395</v>
      </c>
      <c r="E332">
        <v>1</v>
      </c>
      <c r="F332">
        <v>1</v>
      </c>
      <c r="G332">
        <v>1</v>
      </c>
      <c r="H332">
        <v>1</v>
      </c>
      <c r="I332" t="s">
        <v>1091</v>
      </c>
      <c r="J332" t="s">
        <v>6</v>
      </c>
      <c r="K332" t="s">
        <v>1092</v>
      </c>
      <c r="L332">
        <v>1191</v>
      </c>
      <c r="N332">
        <v>1013</v>
      </c>
      <c r="O332" t="s">
        <v>1090</v>
      </c>
      <c r="P332" t="s">
        <v>1090</v>
      </c>
      <c r="Q332">
        <v>1</v>
      </c>
      <c r="X332">
        <v>0.2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2</v>
      </c>
      <c r="AF332" t="s">
        <v>96</v>
      </c>
      <c r="AG332">
        <v>0.25</v>
      </c>
      <c r="AH332">
        <v>2</v>
      </c>
      <c r="AI332">
        <v>16689832</v>
      </c>
      <c r="AJ332">
        <v>340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ROW(Source!A163)</f>
        <v>163</v>
      </c>
      <c r="B333">
        <v>16689833</v>
      </c>
      <c r="C333">
        <v>16689830</v>
      </c>
      <c r="D333">
        <v>15248306</v>
      </c>
      <c r="E333">
        <v>1</v>
      </c>
      <c r="F333">
        <v>1</v>
      </c>
      <c r="G333">
        <v>1</v>
      </c>
      <c r="H333">
        <v>2</v>
      </c>
      <c r="I333" t="s">
        <v>1215</v>
      </c>
      <c r="J333" t="s">
        <v>1216</v>
      </c>
      <c r="K333" t="s">
        <v>1217</v>
      </c>
      <c r="L333">
        <v>1368</v>
      </c>
      <c r="N333">
        <v>1011</v>
      </c>
      <c r="O333" t="s">
        <v>1096</v>
      </c>
      <c r="P333" t="s">
        <v>1096</v>
      </c>
      <c r="Q333">
        <v>1</v>
      </c>
      <c r="X333">
        <v>1.95</v>
      </c>
      <c r="Y333">
        <v>0</v>
      </c>
      <c r="Z333">
        <v>30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96</v>
      </c>
      <c r="AG333">
        <v>2.4375</v>
      </c>
      <c r="AH333">
        <v>2</v>
      </c>
      <c r="AI333">
        <v>16689833</v>
      </c>
      <c r="AJ333">
        <v>341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ROW(Source!A163)</f>
        <v>163</v>
      </c>
      <c r="B334">
        <v>16689834</v>
      </c>
      <c r="C334">
        <v>16689830</v>
      </c>
      <c r="D334">
        <v>15249073</v>
      </c>
      <c r="E334">
        <v>1</v>
      </c>
      <c r="F334">
        <v>1</v>
      </c>
      <c r="G334">
        <v>1</v>
      </c>
      <c r="H334">
        <v>2</v>
      </c>
      <c r="I334" t="s">
        <v>1099</v>
      </c>
      <c r="J334" t="s">
        <v>1100</v>
      </c>
      <c r="K334" t="s">
        <v>1101</v>
      </c>
      <c r="L334">
        <v>1368</v>
      </c>
      <c r="N334">
        <v>1011</v>
      </c>
      <c r="O334" t="s">
        <v>1096</v>
      </c>
      <c r="P334" t="s">
        <v>1096</v>
      </c>
      <c r="Q334">
        <v>1</v>
      </c>
      <c r="X334">
        <v>0.2</v>
      </c>
      <c r="Y334">
        <v>0</v>
      </c>
      <c r="Z334">
        <v>65.709999999999994</v>
      </c>
      <c r="AA334">
        <v>11.6</v>
      </c>
      <c r="AB334">
        <v>0</v>
      </c>
      <c r="AC334">
        <v>0</v>
      </c>
      <c r="AD334">
        <v>1</v>
      </c>
      <c r="AE334">
        <v>0</v>
      </c>
      <c r="AF334" t="s">
        <v>96</v>
      </c>
      <c r="AG334">
        <v>0.25</v>
      </c>
      <c r="AH334">
        <v>2</v>
      </c>
      <c r="AI334">
        <v>16689834</v>
      </c>
      <c r="AJ334">
        <v>342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ROW(Source!A163)</f>
        <v>163</v>
      </c>
      <c r="B335">
        <v>16689835</v>
      </c>
      <c r="C335">
        <v>16689830</v>
      </c>
      <c r="D335">
        <v>15165348</v>
      </c>
      <c r="E335">
        <v>1</v>
      </c>
      <c r="F335">
        <v>1</v>
      </c>
      <c r="G335">
        <v>1</v>
      </c>
      <c r="H335">
        <v>3</v>
      </c>
      <c r="I335" t="s">
        <v>1227</v>
      </c>
      <c r="J335" t="s">
        <v>1228</v>
      </c>
      <c r="K335" t="s">
        <v>1229</v>
      </c>
      <c r="L335">
        <v>1348</v>
      </c>
      <c r="N335">
        <v>1009</v>
      </c>
      <c r="O335" t="s">
        <v>86</v>
      </c>
      <c r="P335" t="s">
        <v>86</v>
      </c>
      <c r="Q335">
        <v>1000</v>
      </c>
      <c r="X335">
        <v>1.6E-2</v>
      </c>
      <c r="Y335">
        <v>1383.1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1.6E-2</v>
      </c>
      <c r="AH335">
        <v>2</v>
      </c>
      <c r="AI335">
        <v>16689835</v>
      </c>
      <c r="AJ335">
        <v>343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ROW(Source!A163)</f>
        <v>163</v>
      </c>
      <c r="B336">
        <v>16689836</v>
      </c>
      <c r="C336">
        <v>16689830</v>
      </c>
      <c r="D336">
        <v>15165390</v>
      </c>
      <c r="E336">
        <v>1</v>
      </c>
      <c r="F336">
        <v>1</v>
      </c>
      <c r="G336">
        <v>1</v>
      </c>
      <c r="H336">
        <v>3</v>
      </c>
      <c r="I336" t="s">
        <v>1238</v>
      </c>
      <c r="J336" t="s">
        <v>1239</v>
      </c>
      <c r="K336" t="s">
        <v>1240</v>
      </c>
      <c r="L336">
        <v>1348</v>
      </c>
      <c r="N336">
        <v>1009</v>
      </c>
      <c r="O336" t="s">
        <v>86</v>
      </c>
      <c r="P336" t="s">
        <v>86</v>
      </c>
      <c r="Q336">
        <v>1000</v>
      </c>
      <c r="X336">
        <v>0.24</v>
      </c>
      <c r="Y336">
        <v>3390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0.24</v>
      </c>
      <c r="AH336">
        <v>2</v>
      </c>
      <c r="AI336">
        <v>16689836</v>
      </c>
      <c r="AJ336">
        <v>344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ROW(Source!A163)</f>
        <v>163</v>
      </c>
      <c r="B337">
        <v>16689837</v>
      </c>
      <c r="C337">
        <v>16689830</v>
      </c>
      <c r="D337">
        <v>15165541</v>
      </c>
      <c r="E337">
        <v>1</v>
      </c>
      <c r="F337">
        <v>1</v>
      </c>
      <c r="G337">
        <v>1</v>
      </c>
      <c r="H337">
        <v>3</v>
      </c>
      <c r="I337" t="s">
        <v>1241</v>
      </c>
      <c r="J337" t="s">
        <v>1242</v>
      </c>
      <c r="K337" t="s">
        <v>1243</v>
      </c>
      <c r="L337">
        <v>1348</v>
      </c>
      <c r="N337">
        <v>1009</v>
      </c>
      <c r="O337" t="s">
        <v>86</v>
      </c>
      <c r="P337" t="s">
        <v>86</v>
      </c>
      <c r="Q337">
        <v>1000</v>
      </c>
      <c r="X337">
        <v>2.4E-2</v>
      </c>
      <c r="Y337">
        <v>2606.9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2.4E-2</v>
      </c>
      <c r="AH337">
        <v>2</v>
      </c>
      <c r="AI337">
        <v>16689837</v>
      </c>
      <c r="AJ337">
        <v>345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ROW(Source!A163)</f>
        <v>163</v>
      </c>
      <c r="B338">
        <v>16689838</v>
      </c>
      <c r="C338">
        <v>16689830</v>
      </c>
      <c r="D338">
        <v>15171018</v>
      </c>
      <c r="E338">
        <v>1</v>
      </c>
      <c r="F338">
        <v>1</v>
      </c>
      <c r="G338">
        <v>1</v>
      </c>
      <c r="H338">
        <v>3</v>
      </c>
      <c r="I338" t="s">
        <v>1128</v>
      </c>
      <c r="J338" t="s">
        <v>1129</v>
      </c>
      <c r="K338" t="s">
        <v>1130</v>
      </c>
      <c r="L338">
        <v>1346</v>
      </c>
      <c r="N338">
        <v>1009</v>
      </c>
      <c r="O338" t="s">
        <v>90</v>
      </c>
      <c r="P338" t="s">
        <v>90</v>
      </c>
      <c r="Q338">
        <v>1</v>
      </c>
      <c r="X338">
        <v>0.1</v>
      </c>
      <c r="Y338">
        <v>1.82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0.1</v>
      </c>
      <c r="AH338">
        <v>2</v>
      </c>
      <c r="AI338">
        <v>16689838</v>
      </c>
      <c r="AJ338">
        <v>346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ROW(Source!A164)</f>
        <v>164</v>
      </c>
      <c r="B339">
        <v>16689817</v>
      </c>
      <c r="C339">
        <v>16689816</v>
      </c>
      <c r="D339">
        <v>15432356</v>
      </c>
      <c r="E339">
        <v>1</v>
      </c>
      <c r="F339">
        <v>1</v>
      </c>
      <c r="G339">
        <v>1</v>
      </c>
      <c r="H339">
        <v>1</v>
      </c>
      <c r="I339" t="s">
        <v>1244</v>
      </c>
      <c r="J339" t="s">
        <v>6</v>
      </c>
      <c r="K339" t="s">
        <v>1245</v>
      </c>
      <c r="L339">
        <v>1191</v>
      </c>
      <c r="N339">
        <v>1013</v>
      </c>
      <c r="O339" t="s">
        <v>1090</v>
      </c>
      <c r="P339" t="s">
        <v>1090</v>
      </c>
      <c r="Q339">
        <v>1</v>
      </c>
      <c r="X339">
        <v>42.4</v>
      </c>
      <c r="Y339">
        <v>0</v>
      </c>
      <c r="Z339">
        <v>0</v>
      </c>
      <c r="AA339">
        <v>0</v>
      </c>
      <c r="AB339">
        <v>8.31</v>
      </c>
      <c r="AC339">
        <v>0</v>
      </c>
      <c r="AD339">
        <v>1</v>
      </c>
      <c r="AE339">
        <v>1</v>
      </c>
      <c r="AF339" t="s">
        <v>97</v>
      </c>
      <c r="AG339">
        <v>48.76</v>
      </c>
      <c r="AH339">
        <v>2</v>
      </c>
      <c r="AI339">
        <v>16689817</v>
      </c>
      <c r="AJ339">
        <v>347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ROW(Source!A164)</f>
        <v>164</v>
      </c>
      <c r="B340">
        <v>16689818</v>
      </c>
      <c r="C340">
        <v>16689816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1091</v>
      </c>
      <c r="J340" t="s">
        <v>6</v>
      </c>
      <c r="K340" t="s">
        <v>1092</v>
      </c>
      <c r="L340">
        <v>1191</v>
      </c>
      <c r="N340">
        <v>1013</v>
      </c>
      <c r="O340" t="s">
        <v>1090</v>
      </c>
      <c r="P340" t="s">
        <v>1090</v>
      </c>
      <c r="Q340">
        <v>1</v>
      </c>
      <c r="X340">
        <v>0.85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2</v>
      </c>
      <c r="AF340" t="s">
        <v>96</v>
      </c>
      <c r="AG340">
        <v>1.0625</v>
      </c>
      <c r="AH340">
        <v>2</v>
      </c>
      <c r="AI340">
        <v>16689818</v>
      </c>
      <c r="AJ340">
        <v>348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ROW(Source!A164)</f>
        <v>164</v>
      </c>
      <c r="B341">
        <v>16689819</v>
      </c>
      <c r="C341">
        <v>16689816</v>
      </c>
      <c r="D341">
        <v>15247974</v>
      </c>
      <c r="E341">
        <v>1</v>
      </c>
      <c r="F341">
        <v>1</v>
      </c>
      <c r="G341">
        <v>1</v>
      </c>
      <c r="H341">
        <v>2</v>
      </c>
      <c r="I341" t="s">
        <v>1093</v>
      </c>
      <c r="J341" t="s">
        <v>1094</v>
      </c>
      <c r="K341" t="s">
        <v>1095</v>
      </c>
      <c r="L341">
        <v>1368</v>
      </c>
      <c r="N341">
        <v>1011</v>
      </c>
      <c r="O341" t="s">
        <v>1096</v>
      </c>
      <c r="P341" t="s">
        <v>1096</v>
      </c>
      <c r="Q341">
        <v>1</v>
      </c>
      <c r="X341">
        <v>0.35</v>
      </c>
      <c r="Y341">
        <v>0</v>
      </c>
      <c r="Z341">
        <v>31.26</v>
      </c>
      <c r="AA341">
        <v>13.5</v>
      </c>
      <c r="AB341">
        <v>0</v>
      </c>
      <c r="AC341">
        <v>0</v>
      </c>
      <c r="AD341">
        <v>1</v>
      </c>
      <c r="AE341">
        <v>0</v>
      </c>
      <c r="AF341" t="s">
        <v>96</v>
      </c>
      <c r="AG341">
        <v>0.4375</v>
      </c>
      <c r="AH341">
        <v>2</v>
      </c>
      <c r="AI341">
        <v>16689819</v>
      </c>
      <c r="AJ341">
        <v>349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ROW(Source!A164)</f>
        <v>164</v>
      </c>
      <c r="B342">
        <v>16689820</v>
      </c>
      <c r="C342">
        <v>16689816</v>
      </c>
      <c r="D342">
        <v>15249073</v>
      </c>
      <c r="E342">
        <v>1</v>
      </c>
      <c r="F342">
        <v>1</v>
      </c>
      <c r="G342">
        <v>1</v>
      </c>
      <c r="H342">
        <v>2</v>
      </c>
      <c r="I342" t="s">
        <v>1099</v>
      </c>
      <c r="J342" t="s">
        <v>1100</v>
      </c>
      <c r="K342" t="s">
        <v>1101</v>
      </c>
      <c r="L342">
        <v>1368</v>
      </c>
      <c r="N342">
        <v>1011</v>
      </c>
      <c r="O342" t="s">
        <v>1096</v>
      </c>
      <c r="P342" t="s">
        <v>1096</v>
      </c>
      <c r="Q342">
        <v>1</v>
      </c>
      <c r="X342">
        <v>0.5</v>
      </c>
      <c r="Y342">
        <v>0</v>
      </c>
      <c r="Z342">
        <v>65.709999999999994</v>
      </c>
      <c r="AA342">
        <v>11.6</v>
      </c>
      <c r="AB342">
        <v>0</v>
      </c>
      <c r="AC342">
        <v>0</v>
      </c>
      <c r="AD342">
        <v>1</v>
      </c>
      <c r="AE342">
        <v>0</v>
      </c>
      <c r="AF342" t="s">
        <v>96</v>
      </c>
      <c r="AG342">
        <v>0.625</v>
      </c>
      <c r="AH342">
        <v>2</v>
      </c>
      <c r="AI342">
        <v>16689820</v>
      </c>
      <c r="AJ342">
        <v>350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ROW(Source!A164)</f>
        <v>164</v>
      </c>
      <c r="B343">
        <v>16689821</v>
      </c>
      <c r="C343">
        <v>16689816</v>
      </c>
      <c r="D343">
        <v>15162736</v>
      </c>
      <c r="E343">
        <v>17</v>
      </c>
      <c r="F343">
        <v>1</v>
      </c>
      <c r="G343">
        <v>1</v>
      </c>
      <c r="H343">
        <v>3</v>
      </c>
      <c r="I343" t="s">
        <v>292</v>
      </c>
      <c r="J343" t="s">
        <v>6</v>
      </c>
      <c r="K343" t="s">
        <v>293</v>
      </c>
      <c r="L343">
        <v>1327</v>
      </c>
      <c r="N343">
        <v>1005</v>
      </c>
      <c r="O343" t="s">
        <v>181</v>
      </c>
      <c r="P343" t="s">
        <v>181</v>
      </c>
      <c r="Q343">
        <v>1</v>
      </c>
      <c r="X343">
        <v>102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 t="s">
        <v>6</v>
      </c>
      <c r="AG343">
        <v>102</v>
      </c>
      <c r="AH343">
        <v>2</v>
      </c>
      <c r="AI343">
        <v>16689821</v>
      </c>
      <c r="AJ343">
        <v>351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ROW(Source!A164)</f>
        <v>164</v>
      </c>
      <c r="B344">
        <v>16689822</v>
      </c>
      <c r="C344">
        <v>16689816</v>
      </c>
      <c r="D344">
        <v>15171018</v>
      </c>
      <c r="E344">
        <v>1</v>
      </c>
      <c r="F344">
        <v>1</v>
      </c>
      <c r="G344">
        <v>1</v>
      </c>
      <c r="H344">
        <v>3</v>
      </c>
      <c r="I344" t="s">
        <v>1128</v>
      </c>
      <c r="J344" t="s">
        <v>1129</v>
      </c>
      <c r="K344" t="s">
        <v>1130</v>
      </c>
      <c r="L344">
        <v>1346</v>
      </c>
      <c r="N344">
        <v>1009</v>
      </c>
      <c r="O344" t="s">
        <v>90</v>
      </c>
      <c r="P344" t="s">
        <v>90</v>
      </c>
      <c r="Q344">
        <v>1</v>
      </c>
      <c r="X344">
        <v>0.5</v>
      </c>
      <c r="Y344">
        <v>1.82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0.5</v>
      </c>
      <c r="AH344">
        <v>2</v>
      </c>
      <c r="AI344">
        <v>16689822</v>
      </c>
      <c r="AJ344">
        <v>353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ROW(Source!A164)</f>
        <v>164</v>
      </c>
      <c r="B345">
        <v>16689823</v>
      </c>
      <c r="C345">
        <v>16689816</v>
      </c>
      <c r="D345">
        <v>15162257</v>
      </c>
      <c r="E345">
        <v>17</v>
      </c>
      <c r="F345">
        <v>1</v>
      </c>
      <c r="G345">
        <v>1</v>
      </c>
      <c r="H345">
        <v>3</v>
      </c>
      <c r="I345" t="s">
        <v>299</v>
      </c>
      <c r="J345" t="s">
        <v>6</v>
      </c>
      <c r="K345" t="s">
        <v>300</v>
      </c>
      <c r="L345">
        <v>1346</v>
      </c>
      <c r="N345">
        <v>1009</v>
      </c>
      <c r="O345" t="s">
        <v>90</v>
      </c>
      <c r="P345" t="s">
        <v>90</v>
      </c>
      <c r="Q345">
        <v>1</v>
      </c>
      <c r="X345">
        <v>50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 t="s">
        <v>6</v>
      </c>
      <c r="AG345">
        <v>50</v>
      </c>
      <c r="AH345">
        <v>2</v>
      </c>
      <c r="AI345">
        <v>16689823</v>
      </c>
      <c r="AJ345">
        <v>355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ROW(Source!A165)</f>
        <v>165</v>
      </c>
      <c r="B346">
        <v>16689817</v>
      </c>
      <c r="C346">
        <v>16689816</v>
      </c>
      <c r="D346">
        <v>15432356</v>
      </c>
      <c r="E346">
        <v>1</v>
      </c>
      <c r="F346">
        <v>1</v>
      </c>
      <c r="G346">
        <v>1</v>
      </c>
      <c r="H346">
        <v>1</v>
      </c>
      <c r="I346" t="s">
        <v>1244</v>
      </c>
      <c r="J346" t="s">
        <v>6</v>
      </c>
      <c r="K346" t="s">
        <v>1245</v>
      </c>
      <c r="L346">
        <v>1191</v>
      </c>
      <c r="N346">
        <v>1013</v>
      </c>
      <c r="O346" t="s">
        <v>1090</v>
      </c>
      <c r="P346" t="s">
        <v>1090</v>
      </c>
      <c r="Q346">
        <v>1</v>
      </c>
      <c r="X346">
        <v>42.4</v>
      </c>
      <c r="Y346">
        <v>0</v>
      </c>
      <c r="Z346">
        <v>0</v>
      </c>
      <c r="AA346">
        <v>0</v>
      </c>
      <c r="AB346">
        <v>8.31</v>
      </c>
      <c r="AC346">
        <v>0</v>
      </c>
      <c r="AD346">
        <v>1</v>
      </c>
      <c r="AE346">
        <v>1</v>
      </c>
      <c r="AF346" t="s">
        <v>97</v>
      </c>
      <c r="AG346">
        <v>48.76</v>
      </c>
      <c r="AH346">
        <v>2</v>
      </c>
      <c r="AI346">
        <v>16689817</v>
      </c>
      <c r="AJ346">
        <v>356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ROW(Source!A165)</f>
        <v>165</v>
      </c>
      <c r="B347">
        <v>16689818</v>
      </c>
      <c r="C347">
        <v>16689816</v>
      </c>
      <c r="D347">
        <v>15430395</v>
      </c>
      <c r="E347">
        <v>1</v>
      </c>
      <c r="F347">
        <v>1</v>
      </c>
      <c r="G347">
        <v>1</v>
      </c>
      <c r="H347">
        <v>1</v>
      </c>
      <c r="I347" t="s">
        <v>1091</v>
      </c>
      <c r="J347" t="s">
        <v>6</v>
      </c>
      <c r="K347" t="s">
        <v>1092</v>
      </c>
      <c r="L347">
        <v>1191</v>
      </c>
      <c r="N347">
        <v>1013</v>
      </c>
      <c r="O347" t="s">
        <v>1090</v>
      </c>
      <c r="P347" t="s">
        <v>1090</v>
      </c>
      <c r="Q347">
        <v>1</v>
      </c>
      <c r="X347">
        <v>0.85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2</v>
      </c>
      <c r="AF347" t="s">
        <v>96</v>
      </c>
      <c r="AG347">
        <v>1.0625</v>
      </c>
      <c r="AH347">
        <v>2</v>
      </c>
      <c r="AI347">
        <v>16689818</v>
      </c>
      <c r="AJ347">
        <v>357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ROW(Source!A165)</f>
        <v>165</v>
      </c>
      <c r="B348">
        <v>16689819</v>
      </c>
      <c r="C348">
        <v>16689816</v>
      </c>
      <c r="D348">
        <v>15247974</v>
      </c>
      <c r="E348">
        <v>1</v>
      </c>
      <c r="F348">
        <v>1</v>
      </c>
      <c r="G348">
        <v>1</v>
      </c>
      <c r="H348">
        <v>2</v>
      </c>
      <c r="I348" t="s">
        <v>1093</v>
      </c>
      <c r="J348" t="s">
        <v>1094</v>
      </c>
      <c r="K348" t="s">
        <v>1095</v>
      </c>
      <c r="L348">
        <v>1368</v>
      </c>
      <c r="N348">
        <v>1011</v>
      </c>
      <c r="O348" t="s">
        <v>1096</v>
      </c>
      <c r="P348" t="s">
        <v>1096</v>
      </c>
      <c r="Q348">
        <v>1</v>
      </c>
      <c r="X348">
        <v>0.35</v>
      </c>
      <c r="Y348">
        <v>0</v>
      </c>
      <c r="Z348">
        <v>31.26</v>
      </c>
      <c r="AA348">
        <v>13.5</v>
      </c>
      <c r="AB348">
        <v>0</v>
      </c>
      <c r="AC348">
        <v>0</v>
      </c>
      <c r="AD348">
        <v>1</v>
      </c>
      <c r="AE348">
        <v>0</v>
      </c>
      <c r="AF348" t="s">
        <v>96</v>
      </c>
      <c r="AG348">
        <v>0.4375</v>
      </c>
      <c r="AH348">
        <v>2</v>
      </c>
      <c r="AI348">
        <v>16689819</v>
      </c>
      <c r="AJ348">
        <v>358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ROW(Source!A165)</f>
        <v>165</v>
      </c>
      <c r="B349">
        <v>16689820</v>
      </c>
      <c r="C349">
        <v>16689816</v>
      </c>
      <c r="D349">
        <v>15249073</v>
      </c>
      <c r="E349">
        <v>1</v>
      </c>
      <c r="F349">
        <v>1</v>
      </c>
      <c r="G349">
        <v>1</v>
      </c>
      <c r="H349">
        <v>2</v>
      </c>
      <c r="I349" t="s">
        <v>1099</v>
      </c>
      <c r="J349" t="s">
        <v>1100</v>
      </c>
      <c r="K349" t="s">
        <v>1101</v>
      </c>
      <c r="L349">
        <v>1368</v>
      </c>
      <c r="N349">
        <v>1011</v>
      </c>
      <c r="O349" t="s">
        <v>1096</v>
      </c>
      <c r="P349" t="s">
        <v>1096</v>
      </c>
      <c r="Q349">
        <v>1</v>
      </c>
      <c r="X349">
        <v>0.5</v>
      </c>
      <c r="Y349">
        <v>0</v>
      </c>
      <c r="Z349">
        <v>65.709999999999994</v>
      </c>
      <c r="AA349">
        <v>11.6</v>
      </c>
      <c r="AB349">
        <v>0</v>
      </c>
      <c r="AC349">
        <v>0</v>
      </c>
      <c r="AD349">
        <v>1</v>
      </c>
      <c r="AE349">
        <v>0</v>
      </c>
      <c r="AF349" t="s">
        <v>96</v>
      </c>
      <c r="AG349">
        <v>0.625</v>
      </c>
      <c r="AH349">
        <v>2</v>
      </c>
      <c r="AI349">
        <v>16689820</v>
      </c>
      <c r="AJ349">
        <v>359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ROW(Source!A165)</f>
        <v>165</v>
      </c>
      <c r="B350">
        <v>16689821</v>
      </c>
      <c r="C350">
        <v>16689816</v>
      </c>
      <c r="D350">
        <v>15162736</v>
      </c>
      <c r="E350">
        <v>17</v>
      </c>
      <c r="F350">
        <v>1</v>
      </c>
      <c r="G350">
        <v>1</v>
      </c>
      <c r="H350">
        <v>3</v>
      </c>
      <c r="I350" t="s">
        <v>292</v>
      </c>
      <c r="J350" t="s">
        <v>6</v>
      </c>
      <c r="K350" t="s">
        <v>293</v>
      </c>
      <c r="L350">
        <v>1327</v>
      </c>
      <c r="N350">
        <v>1005</v>
      </c>
      <c r="O350" t="s">
        <v>181</v>
      </c>
      <c r="P350" t="s">
        <v>181</v>
      </c>
      <c r="Q350">
        <v>1</v>
      </c>
      <c r="X350">
        <v>102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 t="s">
        <v>6</v>
      </c>
      <c r="AG350">
        <v>102</v>
      </c>
      <c r="AH350">
        <v>2</v>
      </c>
      <c r="AI350">
        <v>16689821</v>
      </c>
      <c r="AJ350">
        <v>360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ROW(Source!A165)</f>
        <v>165</v>
      </c>
      <c r="B351">
        <v>16689822</v>
      </c>
      <c r="C351">
        <v>16689816</v>
      </c>
      <c r="D351">
        <v>15171018</v>
      </c>
      <c r="E351">
        <v>1</v>
      </c>
      <c r="F351">
        <v>1</v>
      </c>
      <c r="G351">
        <v>1</v>
      </c>
      <c r="H351">
        <v>3</v>
      </c>
      <c r="I351" t="s">
        <v>1128</v>
      </c>
      <c r="J351" t="s">
        <v>1129</v>
      </c>
      <c r="K351" t="s">
        <v>1130</v>
      </c>
      <c r="L351">
        <v>1346</v>
      </c>
      <c r="N351">
        <v>1009</v>
      </c>
      <c r="O351" t="s">
        <v>90</v>
      </c>
      <c r="P351" t="s">
        <v>90</v>
      </c>
      <c r="Q351">
        <v>1</v>
      </c>
      <c r="X351">
        <v>0.5</v>
      </c>
      <c r="Y351">
        <v>1.82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0.5</v>
      </c>
      <c r="AH351">
        <v>2</v>
      </c>
      <c r="AI351">
        <v>16689822</v>
      </c>
      <c r="AJ351">
        <v>362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ROW(Source!A165)</f>
        <v>165</v>
      </c>
      <c r="B352">
        <v>16689823</v>
      </c>
      <c r="C352">
        <v>16689816</v>
      </c>
      <c r="D352">
        <v>15162257</v>
      </c>
      <c r="E352">
        <v>17</v>
      </c>
      <c r="F352">
        <v>1</v>
      </c>
      <c r="G352">
        <v>1</v>
      </c>
      <c r="H352">
        <v>3</v>
      </c>
      <c r="I352" t="s">
        <v>299</v>
      </c>
      <c r="J352" t="s">
        <v>6</v>
      </c>
      <c r="K352" t="s">
        <v>300</v>
      </c>
      <c r="L352">
        <v>1346</v>
      </c>
      <c r="N352">
        <v>1009</v>
      </c>
      <c r="O352" t="s">
        <v>90</v>
      </c>
      <c r="P352" t="s">
        <v>90</v>
      </c>
      <c r="Q352">
        <v>1</v>
      </c>
      <c r="X352">
        <v>50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 t="s">
        <v>6</v>
      </c>
      <c r="AG352">
        <v>50</v>
      </c>
      <c r="AH352">
        <v>2</v>
      </c>
      <c r="AI352">
        <v>16689823</v>
      </c>
      <c r="AJ352">
        <v>364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ROW(Source!A174)</f>
        <v>174</v>
      </c>
      <c r="B353">
        <v>16688958</v>
      </c>
      <c r="C353">
        <v>16688947</v>
      </c>
      <c r="D353">
        <v>15436014</v>
      </c>
      <c r="E353">
        <v>1</v>
      </c>
      <c r="F353">
        <v>1</v>
      </c>
      <c r="G353">
        <v>1</v>
      </c>
      <c r="H353">
        <v>1</v>
      </c>
      <c r="I353" t="s">
        <v>1123</v>
      </c>
      <c r="J353" t="s">
        <v>6</v>
      </c>
      <c r="K353" t="s">
        <v>1124</v>
      </c>
      <c r="L353">
        <v>1191</v>
      </c>
      <c r="N353">
        <v>1013</v>
      </c>
      <c r="O353" t="s">
        <v>1090</v>
      </c>
      <c r="P353" t="s">
        <v>1090</v>
      </c>
      <c r="Q353">
        <v>1</v>
      </c>
      <c r="X353">
        <v>119.78</v>
      </c>
      <c r="Y353">
        <v>0</v>
      </c>
      <c r="Z353">
        <v>0</v>
      </c>
      <c r="AA353">
        <v>0</v>
      </c>
      <c r="AB353">
        <v>8.74</v>
      </c>
      <c r="AC353">
        <v>0</v>
      </c>
      <c r="AD353">
        <v>1</v>
      </c>
      <c r="AE353">
        <v>1</v>
      </c>
      <c r="AF353" t="s">
        <v>97</v>
      </c>
      <c r="AG353">
        <v>137.74699999999999</v>
      </c>
      <c r="AH353">
        <v>2</v>
      </c>
      <c r="AI353">
        <v>16688948</v>
      </c>
      <c r="AJ353">
        <v>365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ROW(Source!A174)</f>
        <v>174</v>
      </c>
      <c r="B354">
        <v>16688959</v>
      </c>
      <c r="C354">
        <v>16688947</v>
      </c>
      <c r="D354">
        <v>15430395</v>
      </c>
      <c r="E354">
        <v>1</v>
      </c>
      <c r="F354">
        <v>1</v>
      </c>
      <c r="G354">
        <v>1</v>
      </c>
      <c r="H354">
        <v>1</v>
      </c>
      <c r="I354" t="s">
        <v>1091</v>
      </c>
      <c r="J354" t="s">
        <v>6</v>
      </c>
      <c r="K354" t="s">
        <v>1092</v>
      </c>
      <c r="L354">
        <v>1191</v>
      </c>
      <c r="N354">
        <v>1013</v>
      </c>
      <c r="O354" t="s">
        <v>1090</v>
      </c>
      <c r="P354" t="s">
        <v>1090</v>
      </c>
      <c r="Q354">
        <v>1</v>
      </c>
      <c r="X354">
        <v>2.94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2</v>
      </c>
      <c r="AF354" t="s">
        <v>96</v>
      </c>
      <c r="AG354">
        <v>3.6749999999999998</v>
      </c>
      <c r="AH354">
        <v>2</v>
      </c>
      <c r="AI354">
        <v>16688949</v>
      </c>
      <c r="AJ354">
        <v>366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ROW(Source!A174)</f>
        <v>174</v>
      </c>
      <c r="B355">
        <v>16688960</v>
      </c>
      <c r="C355">
        <v>16688947</v>
      </c>
      <c r="D355">
        <v>15247905</v>
      </c>
      <c r="E355">
        <v>1</v>
      </c>
      <c r="F355">
        <v>1</v>
      </c>
      <c r="G355">
        <v>1</v>
      </c>
      <c r="H355">
        <v>2</v>
      </c>
      <c r="I355" t="s">
        <v>1246</v>
      </c>
      <c r="J355" t="s">
        <v>1247</v>
      </c>
      <c r="K355" t="s">
        <v>1248</v>
      </c>
      <c r="L355">
        <v>1368</v>
      </c>
      <c r="N355">
        <v>1011</v>
      </c>
      <c r="O355" t="s">
        <v>1096</v>
      </c>
      <c r="P355" t="s">
        <v>1096</v>
      </c>
      <c r="Q355">
        <v>1</v>
      </c>
      <c r="X355">
        <v>0.36</v>
      </c>
      <c r="Y355">
        <v>0</v>
      </c>
      <c r="Z355">
        <v>89.99</v>
      </c>
      <c r="AA355">
        <v>10.06</v>
      </c>
      <c r="AB355">
        <v>0</v>
      </c>
      <c r="AC355">
        <v>0</v>
      </c>
      <c r="AD355">
        <v>1</v>
      </c>
      <c r="AE355">
        <v>0</v>
      </c>
      <c r="AF355" t="s">
        <v>96</v>
      </c>
      <c r="AG355">
        <v>0.44999999999999996</v>
      </c>
      <c r="AH355">
        <v>2</v>
      </c>
      <c r="AI355">
        <v>16688950</v>
      </c>
      <c r="AJ355">
        <v>367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ROW(Source!A174)</f>
        <v>174</v>
      </c>
      <c r="B356">
        <v>16688961</v>
      </c>
      <c r="C356">
        <v>16688947</v>
      </c>
      <c r="D356">
        <v>15247974</v>
      </c>
      <c r="E356">
        <v>1</v>
      </c>
      <c r="F356">
        <v>1</v>
      </c>
      <c r="G356">
        <v>1</v>
      </c>
      <c r="H356">
        <v>2</v>
      </c>
      <c r="I356" t="s">
        <v>1093</v>
      </c>
      <c r="J356" t="s">
        <v>1094</v>
      </c>
      <c r="K356" t="s">
        <v>1095</v>
      </c>
      <c r="L356">
        <v>1368</v>
      </c>
      <c r="N356">
        <v>1011</v>
      </c>
      <c r="O356" t="s">
        <v>1096</v>
      </c>
      <c r="P356" t="s">
        <v>1096</v>
      </c>
      <c r="Q356">
        <v>1</v>
      </c>
      <c r="X356">
        <v>2.2999999999999998</v>
      </c>
      <c r="Y356">
        <v>0</v>
      </c>
      <c r="Z356">
        <v>31.26</v>
      </c>
      <c r="AA356">
        <v>13.5</v>
      </c>
      <c r="AB356">
        <v>0</v>
      </c>
      <c r="AC356">
        <v>0</v>
      </c>
      <c r="AD356">
        <v>1</v>
      </c>
      <c r="AE356">
        <v>0</v>
      </c>
      <c r="AF356" t="s">
        <v>96</v>
      </c>
      <c r="AG356">
        <v>2.875</v>
      </c>
      <c r="AH356">
        <v>2</v>
      </c>
      <c r="AI356">
        <v>16688951</v>
      </c>
      <c r="AJ356">
        <v>368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ROW(Source!A174)</f>
        <v>174</v>
      </c>
      <c r="B357">
        <v>16688962</v>
      </c>
      <c r="C357">
        <v>16688947</v>
      </c>
      <c r="D357">
        <v>15249073</v>
      </c>
      <c r="E357">
        <v>1</v>
      </c>
      <c r="F357">
        <v>1</v>
      </c>
      <c r="G357">
        <v>1</v>
      </c>
      <c r="H357">
        <v>2</v>
      </c>
      <c r="I357" t="s">
        <v>1099</v>
      </c>
      <c r="J357" t="s">
        <v>1100</v>
      </c>
      <c r="K357" t="s">
        <v>1101</v>
      </c>
      <c r="L357">
        <v>1368</v>
      </c>
      <c r="N357">
        <v>1011</v>
      </c>
      <c r="O357" t="s">
        <v>1096</v>
      </c>
      <c r="P357" t="s">
        <v>1096</v>
      </c>
      <c r="Q357">
        <v>1</v>
      </c>
      <c r="X357">
        <v>0.28000000000000003</v>
      </c>
      <c r="Y357">
        <v>0</v>
      </c>
      <c r="Z357">
        <v>65.709999999999994</v>
      </c>
      <c r="AA357">
        <v>11.6</v>
      </c>
      <c r="AB357">
        <v>0</v>
      </c>
      <c r="AC357">
        <v>0</v>
      </c>
      <c r="AD357">
        <v>1</v>
      </c>
      <c r="AE357">
        <v>0</v>
      </c>
      <c r="AF357" t="s">
        <v>96</v>
      </c>
      <c r="AG357">
        <v>0.35000000000000003</v>
      </c>
      <c r="AH357">
        <v>2</v>
      </c>
      <c r="AI357">
        <v>16688952</v>
      </c>
      <c r="AJ357">
        <v>369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ROW(Source!A174)</f>
        <v>174</v>
      </c>
      <c r="B358">
        <v>16688963</v>
      </c>
      <c r="C358">
        <v>16688947</v>
      </c>
      <c r="D358">
        <v>15167286</v>
      </c>
      <c r="E358">
        <v>1</v>
      </c>
      <c r="F358">
        <v>1</v>
      </c>
      <c r="G358">
        <v>1</v>
      </c>
      <c r="H358">
        <v>3</v>
      </c>
      <c r="I358" t="s">
        <v>1184</v>
      </c>
      <c r="J358" t="s">
        <v>1185</v>
      </c>
      <c r="K358" t="s">
        <v>1186</v>
      </c>
      <c r="L358">
        <v>1339</v>
      </c>
      <c r="N358">
        <v>1007</v>
      </c>
      <c r="O358" t="s">
        <v>199</v>
      </c>
      <c r="P358" t="s">
        <v>199</v>
      </c>
      <c r="Q358">
        <v>1</v>
      </c>
      <c r="X358">
        <v>3.85</v>
      </c>
      <c r="Y358">
        <v>2.44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3.85</v>
      </c>
      <c r="AH358">
        <v>2</v>
      </c>
      <c r="AI358">
        <v>16688953</v>
      </c>
      <c r="AJ358">
        <v>370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ROW(Source!A174)</f>
        <v>174</v>
      </c>
      <c r="B359">
        <v>16688964</v>
      </c>
      <c r="C359">
        <v>16688947</v>
      </c>
      <c r="D359">
        <v>15167962</v>
      </c>
      <c r="E359">
        <v>1</v>
      </c>
      <c r="F359">
        <v>1</v>
      </c>
      <c r="G359">
        <v>1</v>
      </c>
      <c r="H359">
        <v>3</v>
      </c>
      <c r="I359" t="s">
        <v>1249</v>
      </c>
      <c r="J359" t="s">
        <v>1250</v>
      </c>
      <c r="K359" t="s">
        <v>1251</v>
      </c>
      <c r="L359">
        <v>1339</v>
      </c>
      <c r="N359">
        <v>1007</v>
      </c>
      <c r="O359" t="s">
        <v>199</v>
      </c>
      <c r="P359" t="s">
        <v>199</v>
      </c>
      <c r="Q359">
        <v>1</v>
      </c>
      <c r="X359">
        <v>3.06</v>
      </c>
      <c r="Y359">
        <v>34.92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3.06</v>
      </c>
      <c r="AH359">
        <v>2</v>
      </c>
      <c r="AI359">
        <v>16688954</v>
      </c>
      <c r="AJ359">
        <v>371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ROW(Source!A174)</f>
        <v>174</v>
      </c>
      <c r="B360">
        <v>16688965</v>
      </c>
      <c r="C360">
        <v>16688947</v>
      </c>
      <c r="D360">
        <v>15161703</v>
      </c>
      <c r="E360">
        <v>17</v>
      </c>
      <c r="F360">
        <v>1</v>
      </c>
      <c r="G360">
        <v>1</v>
      </c>
      <c r="H360">
        <v>3</v>
      </c>
      <c r="I360" t="s">
        <v>197</v>
      </c>
      <c r="J360" t="s">
        <v>6</v>
      </c>
      <c r="K360" t="s">
        <v>198</v>
      </c>
      <c r="L360">
        <v>1339</v>
      </c>
      <c r="N360">
        <v>1007</v>
      </c>
      <c r="O360" t="s">
        <v>199</v>
      </c>
      <c r="P360" t="s">
        <v>199</v>
      </c>
      <c r="Q360">
        <v>1</v>
      </c>
      <c r="X360">
        <v>1.3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 t="s">
        <v>6</v>
      </c>
      <c r="AG360">
        <v>1.3</v>
      </c>
      <c r="AH360">
        <v>2</v>
      </c>
      <c r="AI360">
        <v>16688955</v>
      </c>
      <c r="AJ360">
        <v>372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ROW(Source!A174)</f>
        <v>174</v>
      </c>
      <c r="B361">
        <v>16688966</v>
      </c>
      <c r="C361">
        <v>16688947</v>
      </c>
      <c r="D361">
        <v>15187044</v>
      </c>
      <c r="E361">
        <v>1</v>
      </c>
      <c r="F361">
        <v>1</v>
      </c>
      <c r="G361">
        <v>1</v>
      </c>
      <c r="H361">
        <v>3</v>
      </c>
      <c r="I361" t="s">
        <v>1252</v>
      </c>
      <c r="J361" t="s">
        <v>1253</v>
      </c>
      <c r="K361" t="s">
        <v>1254</v>
      </c>
      <c r="L361">
        <v>1327</v>
      </c>
      <c r="N361">
        <v>1005</v>
      </c>
      <c r="O361" t="s">
        <v>181</v>
      </c>
      <c r="P361" t="s">
        <v>181</v>
      </c>
      <c r="Q361">
        <v>1</v>
      </c>
      <c r="X361">
        <v>102</v>
      </c>
      <c r="Y361">
        <v>67.8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102</v>
      </c>
      <c r="AH361">
        <v>2</v>
      </c>
      <c r="AI361">
        <v>16688956</v>
      </c>
      <c r="AJ361">
        <v>374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ROW(Source!A175)</f>
        <v>175</v>
      </c>
      <c r="B362">
        <v>16688958</v>
      </c>
      <c r="C362">
        <v>16688947</v>
      </c>
      <c r="D362">
        <v>15436014</v>
      </c>
      <c r="E362">
        <v>1</v>
      </c>
      <c r="F362">
        <v>1</v>
      </c>
      <c r="G362">
        <v>1</v>
      </c>
      <c r="H362">
        <v>1</v>
      </c>
      <c r="I362" t="s">
        <v>1123</v>
      </c>
      <c r="J362" t="s">
        <v>6</v>
      </c>
      <c r="K362" t="s">
        <v>1124</v>
      </c>
      <c r="L362">
        <v>1191</v>
      </c>
      <c r="N362">
        <v>1013</v>
      </c>
      <c r="O362" t="s">
        <v>1090</v>
      </c>
      <c r="P362" t="s">
        <v>1090</v>
      </c>
      <c r="Q362">
        <v>1</v>
      </c>
      <c r="X362">
        <v>119.78</v>
      </c>
      <c r="Y362">
        <v>0</v>
      </c>
      <c r="Z362">
        <v>0</v>
      </c>
      <c r="AA362">
        <v>0</v>
      </c>
      <c r="AB362">
        <v>8.74</v>
      </c>
      <c r="AC362">
        <v>0</v>
      </c>
      <c r="AD362">
        <v>1</v>
      </c>
      <c r="AE362">
        <v>1</v>
      </c>
      <c r="AF362" t="s">
        <v>97</v>
      </c>
      <c r="AG362">
        <v>137.74699999999999</v>
      </c>
      <c r="AH362">
        <v>2</v>
      </c>
      <c r="AI362">
        <v>16688948</v>
      </c>
      <c r="AJ362">
        <v>375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ROW(Source!A175)</f>
        <v>175</v>
      </c>
      <c r="B363">
        <v>16688959</v>
      </c>
      <c r="C363">
        <v>16688947</v>
      </c>
      <c r="D363">
        <v>15430395</v>
      </c>
      <c r="E363">
        <v>1</v>
      </c>
      <c r="F363">
        <v>1</v>
      </c>
      <c r="G363">
        <v>1</v>
      </c>
      <c r="H363">
        <v>1</v>
      </c>
      <c r="I363" t="s">
        <v>1091</v>
      </c>
      <c r="J363" t="s">
        <v>6</v>
      </c>
      <c r="K363" t="s">
        <v>1092</v>
      </c>
      <c r="L363">
        <v>1191</v>
      </c>
      <c r="N363">
        <v>1013</v>
      </c>
      <c r="O363" t="s">
        <v>1090</v>
      </c>
      <c r="P363" t="s">
        <v>1090</v>
      </c>
      <c r="Q363">
        <v>1</v>
      </c>
      <c r="X363">
        <v>2.94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2</v>
      </c>
      <c r="AF363" t="s">
        <v>96</v>
      </c>
      <c r="AG363">
        <v>3.6749999999999998</v>
      </c>
      <c r="AH363">
        <v>2</v>
      </c>
      <c r="AI363">
        <v>16688949</v>
      </c>
      <c r="AJ363">
        <v>376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ROW(Source!A175)</f>
        <v>175</v>
      </c>
      <c r="B364">
        <v>16688960</v>
      </c>
      <c r="C364">
        <v>16688947</v>
      </c>
      <c r="D364">
        <v>15247905</v>
      </c>
      <c r="E364">
        <v>1</v>
      </c>
      <c r="F364">
        <v>1</v>
      </c>
      <c r="G364">
        <v>1</v>
      </c>
      <c r="H364">
        <v>2</v>
      </c>
      <c r="I364" t="s">
        <v>1246</v>
      </c>
      <c r="J364" t="s">
        <v>1247</v>
      </c>
      <c r="K364" t="s">
        <v>1248</v>
      </c>
      <c r="L364">
        <v>1368</v>
      </c>
      <c r="N364">
        <v>1011</v>
      </c>
      <c r="O364" t="s">
        <v>1096</v>
      </c>
      <c r="P364" t="s">
        <v>1096</v>
      </c>
      <c r="Q364">
        <v>1</v>
      </c>
      <c r="X364">
        <v>0.36</v>
      </c>
      <c r="Y364">
        <v>0</v>
      </c>
      <c r="Z364">
        <v>89.99</v>
      </c>
      <c r="AA364">
        <v>10.06</v>
      </c>
      <c r="AB364">
        <v>0</v>
      </c>
      <c r="AC364">
        <v>0</v>
      </c>
      <c r="AD364">
        <v>1</v>
      </c>
      <c r="AE364">
        <v>0</v>
      </c>
      <c r="AF364" t="s">
        <v>96</v>
      </c>
      <c r="AG364">
        <v>0.44999999999999996</v>
      </c>
      <c r="AH364">
        <v>2</v>
      </c>
      <c r="AI364">
        <v>16688950</v>
      </c>
      <c r="AJ364">
        <v>377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ROW(Source!A175)</f>
        <v>175</v>
      </c>
      <c r="B365">
        <v>16688961</v>
      </c>
      <c r="C365">
        <v>16688947</v>
      </c>
      <c r="D365">
        <v>15247974</v>
      </c>
      <c r="E365">
        <v>1</v>
      </c>
      <c r="F365">
        <v>1</v>
      </c>
      <c r="G365">
        <v>1</v>
      </c>
      <c r="H365">
        <v>2</v>
      </c>
      <c r="I365" t="s">
        <v>1093</v>
      </c>
      <c r="J365" t="s">
        <v>1094</v>
      </c>
      <c r="K365" t="s">
        <v>1095</v>
      </c>
      <c r="L365">
        <v>1368</v>
      </c>
      <c r="N365">
        <v>1011</v>
      </c>
      <c r="O365" t="s">
        <v>1096</v>
      </c>
      <c r="P365" t="s">
        <v>1096</v>
      </c>
      <c r="Q365">
        <v>1</v>
      </c>
      <c r="X365">
        <v>2.2999999999999998</v>
      </c>
      <c r="Y365">
        <v>0</v>
      </c>
      <c r="Z365">
        <v>31.26</v>
      </c>
      <c r="AA365">
        <v>13.5</v>
      </c>
      <c r="AB365">
        <v>0</v>
      </c>
      <c r="AC365">
        <v>0</v>
      </c>
      <c r="AD365">
        <v>1</v>
      </c>
      <c r="AE365">
        <v>0</v>
      </c>
      <c r="AF365" t="s">
        <v>96</v>
      </c>
      <c r="AG365">
        <v>2.875</v>
      </c>
      <c r="AH365">
        <v>2</v>
      </c>
      <c r="AI365">
        <v>16688951</v>
      </c>
      <c r="AJ365">
        <v>378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ROW(Source!A175)</f>
        <v>175</v>
      </c>
      <c r="B366">
        <v>16688962</v>
      </c>
      <c r="C366">
        <v>16688947</v>
      </c>
      <c r="D366">
        <v>15249073</v>
      </c>
      <c r="E366">
        <v>1</v>
      </c>
      <c r="F366">
        <v>1</v>
      </c>
      <c r="G366">
        <v>1</v>
      </c>
      <c r="H366">
        <v>2</v>
      </c>
      <c r="I366" t="s">
        <v>1099</v>
      </c>
      <c r="J366" t="s">
        <v>1100</v>
      </c>
      <c r="K366" t="s">
        <v>1101</v>
      </c>
      <c r="L366">
        <v>1368</v>
      </c>
      <c r="N366">
        <v>1011</v>
      </c>
      <c r="O366" t="s">
        <v>1096</v>
      </c>
      <c r="P366" t="s">
        <v>1096</v>
      </c>
      <c r="Q366">
        <v>1</v>
      </c>
      <c r="X366">
        <v>0.28000000000000003</v>
      </c>
      <c r="Y366">
        <v>0</v>
      </c>
      <c r="Z366">
        <v>65.709999999999994</v>
      </c>
      <c r="AA366">
        <v>11.6</v>
      </c>
      <c r="AB366">
        <v>0</v>
      </c>
      <c r="AC366">
        <v>0</v>
      </c>
      <c r="AD366">
        <v>1</v>
      </c>
      <c r="AE366">
        <v>0</v>
      </c>
      <c r="AF366" t="s">
        <v>96</v>
      </c>
      <c r="AG366">
        <v>0.35000000000000003</v>
      </c>
      <c r="AH366">
        <v>2</v>
      </c>
      <c r="AI366">
        <v>16688952</v>
      </c>
      <c r="AJ366">
        <v>379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ROW(Source!A175)</f>
        <v>175</v>
      </c>
      <c r="B367">
        <v>16688963</v>
      </c>
      <c r="C367">
        <v>16688947</v>
      </c>
      <c r="D367">
        <v>15167286</v>
      </c>
      <c r="E367">
        <v>1</v>
      </c>
      <c r="F367">
        <v>1</v>
      </c>
      <c r="G367">
        <v>1</v>
      </c>
      <c r="H367">
        <v>3</v>
      </c>
      <c r="I367" t="s">
        <v>1184</v>
      </c>
      <c r="J367" t="s">
        <v>1185</v>
      </c>
      <c r="K367" t="s">
        <v>1186</v>
      </c>
      <c r="L367">
        <v>1339</v>
      </c>
      <c r="N367">
        <v>1007</v>
      </c>
      <c r="O367" t="s">
        <v>199</v>
      </c>
      <c r="P367" t="s">
        <v>199</v>
      </c>
      <c r="Q367">
        <v>1</v>
      </c>
      <c r="X367">
        <v>3.85</v>
      </c>
      <c r="Y367">
        <v>2.44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3.85</v>
      </c>
      <c r="AH367">
        <v>2</v>
      </c>
      <c r="AI367">
        <v>16688953</v>
      </c>
      <c r="AJ367">
        <v>380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ROW(Source!A175)</f>
        <v>175</v>
      </c>
      <c r="B368">
        <v>16688964</v>
      </c>
      <c r="C368">
        <v>16688947</v>
      </c>
      <c r="D368">
        <v>15167962</v>
      </c>
      <c r="E368">
        <v>1</v>
      </c>
      <c r="F368">
        <v>1</v>
      </c>
      <c r="G368">
        <v>1</v>
      </c>
      <c r="H368">
        <v>3</v>
      </c>
      <c r="I368" t="s">
        <v>1249</v>
      </c>
      <c r="J368" t="s">
        <v>1250</v>
      </c>
      <c r="K368" t="s">
        <v>1251</v>
      </c>
      <c r="L368">
        <v>1339</v>
      </c>
      <c r="N368">
        <v>1007</v>
      </c>
      <c r="O368" t="s">
        <v>199</v>
      </c>
      <c r="P368" t="s">
        <v>199</v>
      </c>
      <c r="Q368">
        <v>1</v>
      </c>
      <c r="X368">
        <v>3.06</v>
      </c>
      <c r="Y368">
        <v>34.92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3.06</v>
      </c>
      <c r="AH368">
        <v>2</v>
      </c>
      <c r="AI368">
        <v>16688954</v>
      </c>
      <c r="AJ368">
        <v>381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ROW(Source!A175)</f>
        <v>175</v>
      </c>
      <c r="B369">
        <v>16688965</v>
      </c>
      <c r="C369">
        <v>16688947</v>
      </c>
      <c r="D369">
        <v>15161703</v>
      </c>
      <c r="E369">
        <v>17</v>
      </c>
      <c r="F369">
        <v>1</v>
      </c>
      <c r="G369">
        <v>1</v>
      </c>
      <c r="H369">
        <v>3</v>
      </c>
      <c r="I369" t="s">
        <v>197</v>
      </c>
      <c r="J369" t="s">
        <v>6</v>
      </c>
      <c r="K369" t="s">
        <v>198</v>
      </c>
      <c r="L369">
        <v>1339</v>
      </c>
      <c r="N369">
        <v>1007</v>
      </c>
      <c r="O369" t="s">
        <v>199</v>
      </c>
      <c r="P369" t="s">
        <v>199</v>
      </c>
      <c r="Q369">
        <v>1</v>
      </c>
      <c r="X369">
        <v>1.3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 t="s">
        <v>6</v>
      </c>
      <c r="AG369">
        <v>1.3</v>
      </c>
      <c r="AH369">
        <v>2</v>
      </c>
      <c r="AI369">
        <v>16688955</v>
      </c>
      <c r="AJ369">
        <v>382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ROW(Source!A175)</f>
        <v>175</v>
      </c>
      <c r="B370">
        <v>16688966</v>
      </c>
      <c r="C370">
        <v>16688947</v>
      </c>
      <c r="D370">
        <v>15187044</v>
      </c>
      <c r="E370">
        <v>1</v>
      </c>
      <c r="F370">
        <v>1</v>
      </c>
      <c r="G370">
        <v>1</v>
      </c>
      <c r="H370">
        <v>3</v>
      </c>
      <c r="I370" t="s">
        <v>1252</v>
      </c>
      <c r="J370" t="s">
        <v>1253</v>
      </c>
      <c r="K370" t="s">
        <v>1254</v>
      </c>
      <c r="L370">
        <v>1327</v>
      </c>
      <c r="N370">
        <v>1005</v>
      </c>
      <c r="O370" t="s">
        <v>181</v>
      </c>
      <c r="P370" t="s">
        <v>181</v>
      </c>
      <c r="Q370">
        <v>1</v>
      </c>
      <c r="X370">
        <v>102</v>
      </c>
      <c r="Y370">
        <v>67.8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102</v>
      </c>
      <c r="AH370">
        <v>2</v>
      </c>
      <c r="AI370">
        <v>16688956</v>
      </c>
      <c r="AJ370">
        <v>384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ROW(Source!A180)</f>
        <v>180</v>
      </c>
      <c r="B371">
        <v>16688999</v>
      </c>
      <c r="C371">
        <v>16688991</v>
      </c>
      <c r="D371">
        <v>15436556</v>
      </c>
      <c r="E371">
        <v>1</v>
      </c>
      <c r="F371">
        <v>1</v>
      </c>
      <c r="G371">
        <v>1</v>
      </c>
      <c r="H371">
        <v>1</v>
      </c>
      <c r="I371" t="s">
        <v>1255</v>
      </c>
      <c r="J371" t="s">
        <v>6</v>
      </c>
      <c r="K371" t="s">
        <v>1256</v>
      </c>
      <c r="L371">
        <v>1191</v>
      </c>
      <c r="N371">
        <v>1013</v>
      </c>
      <c r="O371" t="s">
        <v>1090</v>
      </c>
      <c r="P371" t="s">
        <v>1090</v>
      </c>
      <c r="Q371">
        <v>1</v>
      </c>
      <c r="X371">
        <v>6.55</v>
      </c>
      <c r="Y371">
        <v>0</v>
      </c>
      <c r="Z371">
        <v>0</v>
      </c>
      <c r="AA371">
        <v>0</v>
      </c>
      <c r="AB371">
        <v>9.6199999999999992</v>
      </c>
      <c r="AC371">
        <v>0</v>
      </c>
      <c r="AD371">
        <v>1</v>
      </c>
      <c r="AE371">
        <v>1</v>
      </c>
      <c r="AF371" t="s">
        <v>97</v>
      </c>
      <c r="AG371">
        <v>7.5324999999999989</v>
      </c>
      <c r="AH371">
        <v>2</v>
      </c>
      <c r="AI371">
        <v>16688992</v>
      </c>
      <c r="AJ371">
        <v>385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ROW(Source!A180)</f>
        <v>180</v>
      </c>
      <c r="B372">
        <v>16689000</v>
      </c>
      <c r="C372">
        <v>16688991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1091</v>
      </c>
      <c r="J372" t="s">
        <v>6</v>
      </c>
      <c r="K372" t="s">
        <v>1092</v>
      </c>
      <c r="L372">
        <v>1191</v>
      </c>
      <c r="N372">
        <v>1013</v>
      </c>
      <c r="O372" t="s">
        <v>1090</v>
      </c>
      <c r="P372" t="s">
        <v>1090</v>
      </c>
      <c r="Q372">
        <v>1</v>
      </c>
      <c r="X372">
        <v>0.02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2</v>
      </c>
      <c r="AF372" t="s">
        <v>96</v>
      </c>
      <c r="AG372">
        <v>2.5000000000000001E-2</v>
      </c>
      <c r="AH372">
        <v>2</v>
      </c>
      <c r="AI372">
        <v>16688993</v>
      </c>
      <c r="AJ372">
        <v>386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ROW(Source!A180)</f>
        <v>180</v>
      </c>
      <c r="B373">
        <v>16689001</v>
      </c>
      <c r="C373">
        <v>16688991</v>
      </c>
      <c r="D373">
        <v>15247974</v>
      </c>
      <c r="E373">
        <v>1</v>
      </c>
      <c r="F373">
        <v>1</v>
      </c>
      <c r="G373">
        <v>1</v>
      </c>
      <c r="H373">
        <v>2</v>
      </c>
      <c r="I373" t="s">
        <v>1093</v>
      </c>
      <c r="J373" t="s">
        <v>1094</v>
      </c>
      <c r="K373" t="s">
        <v>1095</v>
      </c>
      <c r="L373">
        <v>1368</v>
      </c>
      <c r="N373">
        <v>1011</v>
      </c>
      <c r="O373" t="s">
        <v>1096</v>
      </c>
      <c r="P373" t="s">
        <v>1096</v>
      </c>
      <c r="Q373">
        <v>1</v>
      </c>
      <c r="X373">
        <v>0.01</v>
      </c>
      <c r="Y373">
        <v>0</v>
      </c>
      <c r="Z373">
        <v>31.26</v>
      </c>
      <c r="AA373">
        <v>13.5</v>
      </c>
      <c r="AB373">
        <v>0</v>
      </c>
      <c r="AC373">
        <v>0</v>
      </c>
      <c r="AD373">
        <v>1</v>
      </c>
      <c r="AE373">
        <v>0</v>
      </c>
      <c r="AF373" t="s">
        <v>96</v>
      </c>
      <c r="AG373">
        <v>1.2500000000000001E-2</v>
      </c>
      <c r="AH373">
        <v>2</v>
      </c>
      <c r="AI373">
        <v>16688994</v>
      </c>
      <c r="AJ373">
        <v>387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ROW(Source!A180)</f>
        <v>180</v>
      </c>
      <c r="B374">
        <v>16689002</v>
      </c>
      <c r="C374">
        <v>16688991</v>
      </c>
      <c r="D374">
        <v>15249073</v>
      </c>
      <c r="E374">
        <v>1</v>
      </c>
      <c r="F374">
        <v>1</v>
      </c>
      <c r="G374">
        <v>1</v>
      </c>
      <c r="H374">
        <v>2</v>
      </c>
      <c r="I374" t="s">
        <v>1099</v>
      </c>
      <c r="J374" t="s">
        <v>1100</v>
      </c>
      <c r="K374" t="s">
        <v>1101</v>
      </c>
      <c r="L374">
        <v>1368</v>
      </c>
      <c r="N374">
        <v>1011</v>
      </c>
      <c r="O374" t="s">
        <v>1096</v>
      </c>
      <c r="P374" t="s">
        <v>1096</v>
      </c>
      <c r="Q374">
        <v>1</v>
      </c>
      <c r="X374">
        <v>0.01</v>
      </c>
      <c r="Y374">
        <v>0</v>
      </c>
      <c r="Z374">
        <v>65.709999999999994</v>
      </c>
      <c r="AA374">
        <v>11.6</v>
      </c>
      <c r="AB374">
        <v>0</v>
      </c>
      <c r="AC374">
        <v>0</v>
      </c>
      <c r="AD374">
        <v>1</v>
      </c>
      <c r="AE374">
        <v>0</v>
      </c>
      <c r="AF374" t="s">
        <v>96</v>
      </c>
      <c r="AG374">
        <v>1.2500000000000001E-2</v>
      </c>
      <c r="AH374">
        <v>2</v>
      </c>
      <c r="AI374">
        <v>16688995</v>
      </c>
      <c r="AJ374">
        <v>388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ROW(Source!A180)</f>
        <v>180</v>
      </c>
      <c r="B375">
        <v>16689003</v>
      </c>
      <c r="C375">
        <v>16688991</v>
      </c>
      <c r="D375">
        <v>15171018</v>
      </c>
      <c r="E375">
        <v>1</v>
      </c>
      <c r="F375">
        <v>1</v>
      </c>
      <c r="G375">
        <v>1</v>
      </c>
      <c r="H375">
        <v>3</v>
      </c>
      <c r="I375" t="s">
        <v>1128</v>
      </c>
      <c r="J375" t="s">
        <v>1129</v>
      </c>
      <c r="K375" t="s">
        <v>1130</v>
      </c>
      <c r="L375">
        <v>1346</v>
      </c>
      <c r="N375">
        <v>1009</v>
      </c>
      <c r="O375" t="s">
        <v>90</v>
      </c>
      <c r="P375" t="s">
        <v>90</v>
      </c>
      <c r="Q375">
        <v>1</v>
      </c>
      <c r="X375">
        <v>0.1</v>
      </c>
      <c r="Y375">
        <v>1.82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0.1</v>
      </c>
      <c r="AH375">
        <v>2</v>
      </c>
      <c r="AI375">
        <v>16688996</v>
      </c>
      <c r="AJ375">
        <v>389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ROW(Source!A180)</f>
        <v>180</v>
      </c>
      <c r="B376">
        <v>16689004</v>
      </c>
      <c r="C376">
        <v>16688991</v>
      </c>
      <c r="D376">
        <v>15162572</v>
      </c>
      <c r="E376">
        <v>17</v>
      </c>
      <c r="F376">
        <v>1</v>
      </c>
      <c r="G376">
        <v>1</v>
      </c>
      <c r="H376">
        <v>3</v>
      </c>
      <c r="I376" t="s">
        <v>137</v>
      </c>
      <c r="J376" t="s">
        <v>6</v>
      </c>
      <c r="K376" t="s">
        <v>138</v>
      </c>
      <c r="L376">
        <v>1348</v>
      </c>
      <c r="N376">
        <v>1009</v>
      </c>
      <c r="O376" t="s">
        <v>86</v>
      </c>
      <c r="P376" t="s">
        <v>86</v>
      </c>
      <c r="Q376">
        <v>1000</v>
      </c>
      <c r="X376">
        <v>1.2999999999999999E-2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 t="s">
        <v>6</v>
      </c>
      <c r="AG376">
        <v>1.2999999999999999E-2</v>
      </c>
      <c r="AH376">
        <v>2</v>
      </c>
      <c r="AI376">
        <v>16688997</v>
      </c>
      <c r="AJ376">
        <v>391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ROW(Source!A181)</f>
        <v>181</v>
      </c>
      <c r="B377">
        <v>16688999</v>
      </c>
      <c r="C377">
        <v>16688991</v>
      </c>
      <c r="D377">
        <v>15436556</v>
      </c>
      <c r="E377">
        <v>1</v>
      </c>
      <c r="F377">
        <v>1</v>
      </c>
      <c r="G377">
        <v>1</v>
      </c>
      <c r="H377">
        <v>1</v>
      </c>
      <c r="I377" t="s">
        <v>1255</v>
      </c>
      <c r="J377" t="s">
        <v>6</v>
      </c>
      <c r="K377" t="s">
        <v>1256</v>
      </c>
      <c r="L377">
        <v>1191</v>
      </c>
      <c r="N377">
        <v>1013</v>
      </c>
      <c r="O377" t="s">
        <v>1090</v>
      </c>
      <c r="P377" t="s">
        <v>1090</v>
      </c>
      <c r="Q377">
        <v>1</v>
      </c>
      <c r="X377">
        <v>6.55</v>
      </c>
      <c r="Y377">
        <v>0</v>
      </c>
      <c r="Z377">
        <v>0</v>
      </c>
      <c r="AA377">
        <v>0</v>
      </c>
      <c r="AB377">
        <v>9.6199999999999992</v>
      </c>
      <c r="AC377">
        <v>0</v>
      </c>
      <c r="AD377">
        <v>1</v>
      </c>
      <c r="AE377">
        <v>1</v>
      </c>
      <c r="AF377" t="s">
        <v>97</v>
      </c>
      <c r="AG377">
        <v>7.5324999999999989</v>
      </c>
      <c r="AH377">
        <v>2</v>
      </c>
      <c r="AI377">
        <v>16688992</v>
      </c>
      <c r="AJ377">
        <v>392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ROW(Source!A181)</f>
        <v>181</v>
      </c>
      <c r="B378">
        <v>16689000</v>
      </c>
      <c r="C378">
        <v>16688991</v>
      </c>
      <c r="D378">
        <v>15430395</v>
      </c>
      <c r="E378">
        <v>1</v>
      </c>
      <c r="F378">
        <v>1</v>
      </c>
      <c r="G378">
        <v>1</v>
      </c>
      <c r="H378">
        <v>1</v>
      </c>
      <c r="I378" t="s">
        <v>1091</v>
      </c>
      <c r="J378" t="s">
        <v>6</v>
      </c>
      <c r="K378" t="s">
        <v>1092</v>
      </c>
      <c r="L378">
        <v>1191</v>
      </c>
      <c r="N378">
        <v>1013</v>
      </c>
      <c r="O378" t="s">
        <v>1090</v>
      </c>
      <c r="P378" t="s">
        <v>1090</v>
      </c>
      <c r="Q378">
        <v>1</v>
      </c>
      <c r="X378">
        <v>0.02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96</v>
      </c>
      <c r="AG378">
        <v>2.5000000000000001E-2</v>
      </c>
      <c r="AH378">
        <v>2</v>
      </c>
      <c r="AI378">
        <v>16688993</v>
      </c>
      <c r="AJ378">
        <v>393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ROW(Source!A181)</f>
        <v>181</v>
      </c>
      <c r="B379">
        <v>16689001</v>
      </c>
      <c r="C379">
        <v>16688991</v>
      </c>
      <c r="D379">
        <v>15247974</v>
      </c>
      <c r="E379">
        <v>1</v>
      </c>
      <c r="F379">
        <v>1</v>
      </c>
      <c r="G379">
        <v>1</v>
      </c>
      <c r="H379">
        <v>2</v>
      </c>
      <c r="I379" t="s">
        <v>1093</v>
      </c>
      <c r="J379" t="s">
        <v>1094</v>
      </c>
      <c r="K379" t="s">
        <v>1095</v>
      </c>
      <c r="L379">
        <v>1368</v>
      </c>
      <c r="N379">
        <v>1011</v>
      </c>
      <c r="O379" t="s">
        <v>1096</v>
      </c>
      <c r="P379" t="s">
        <v>1096</v>
      </c>
      <c r="Q379">
        <v>1</v>
      </c>
      <c r="X379">
        <v>0.01</v>
      </c>
      <c r="Y379">
        <v>0</v>
      </c>
      <c r="Z379">
        <v>31.26</v>
      </c>
      <c r="AA379">
        <v>13.5</v>
      </c>
      <c r="AB379">
        <v>0</v>
      </c>
      <c r="AC379">
        <v>0</v>
      </c>
      <c r="AD379">
        <v>1</v>
      </c>
      <c r="AE379">
        <v>0</v>
      </c>
      <c r="AF379" t="s">
        <v>96</v>
      </c>
      <c r="AG379">
        <v>1.2500000000000001E-2</v>
      </c>
      <c r="AH379">
        <v>2</v>
      </c>
      <c r="AI379">
        <v>16688994</v>
      </c>
      <c r="AJ379">
        <v>394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ROW(Source!A181)</f>
        <v>181</v>
      </c>
      <c r="B380">
        <v>16689002</v>
      </c>
      <c r="C380">
        <v>16688991</v>
      </c>
      <c r="D380">
        <v>15249073</v>
      </c>
      <c r="E380">
        <v>1</v>
      </c>
      <c r="F380">
        <v>1</v>
      </c>
      <c r="G380">
        <v>1</v>
      </c>
      <c r="H380">
        <v>2</v>
      </c>
      <c r="I380" t="s">
        <v>1099</v>
      </c>
      <c r="J380" t="s">
        <v>1100</v>
      </c>
      <c r="K380" t="s">
        <v>1101</v>
      </c>
      <c r="L380">
        <v>1368</v>
      </c>
      <c r="N380">
        <v>1011</v>
      </c>
      <c r="O380" t="s">
        <v>1096</v>
      </c>
      <c r="P380" t="s">
        <v>1096</v>
      </c>
      <c r="Q380">
        <v>1</v>
      </c>
      <c r="X380">
        <v>0.01</v>
      </c>
      <c r="Y380">
        <v>0</v>
      </c>
      <c r="Z380">
        <v>65.709999999999994</v>
      </c>
      <c r="AA380">
        <v>11.6</v>
      </c>
      <c r="AB380">
        <v>0</v>
      </c>
      <c r="AC380">
        <v>0</v>
      </c>
      <c r="AD380">
        <v>1</v>
      </c>
      <c r="AE380">
        <v>0</v>
      </c>
      <c r="AF380" t="s">
        <v>96</v>
      </c>
      <c r="AG380">
        <v>1.2500000000000001E-2</v>
      </c>
      <c r="AH380">
        <v>2</v>
      </c>
      <c r="AI380">
        <v>16688995</v>
      </c>
      <c r="AJ380">
        <v>395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ROW(Source!A181)</f>
        <v>181</v>
      </c>
      <c r="B381">
        <v>16689003</v>
      </c>
      <c r="C381">
        <v>16688991</v>
      </c>
      <c r="D381">
        <v>15171018</v>
      </c>
      <c r="E381">
        <v>1</v>
      </c>
      <c r="F381">
        <v>1</v>
      </c>
      <c r="G381">
        <v>1</v>
      </c>
      <c r="H381">
        <v>3</v>
      </c>
      <c r="I381" t="s">
        <v>1128</v>
      </c>
      <c r="J381" t="s">
        <v>1129</v>
      </c>
      <c r="K381" t="s">
        <v>1130</v>
      </c>
      <c r="L381">
        <v>1346</v>
      </c>
      <c r="N381">
        <v>1009</v>
      </c>
      <c r="O381" t="s">
        <v>90</v>
      </c>
      <c r="P381" t="s">
        <v>90</v>
      </c>
      <c r="Q381">
        <v>1</v>
      </c>
      <c r="X381">
        <v>0.1</v>
      </c>
      <c r="Y381">
        <v>1.82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0.1</v>
      </c>
      <c r="AH381">
        <v>2</v>
      </c>
      <c r="AI381">
        <v>16688996</v>
      </c>
      <c r="AJ381">
        <v>396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ROW(Source!A181)</f>
        <v>181</v>
      </c>
      <c r="B382">
        <v>16689004</v>
      </c>
      <c r="C382">
        <v>16688991</v>
      </c>
      <c r="D382">
        <v>15162572</v>
      </c>
      <c r="E382">
        <v>17</v>
      </c>
      <c r="F382">
        <v>1</v>
      </c>
      <c r="G382">
        <v>1</v>
      </c>
      <c r="H382">
        <v>3</v>
      </c>
      <c r="I382" t="s">
        <v>137</v>
      </c>
      <c r="J382" t="s">
        <v>6</v>
      </c>
      <c r="K382" t="s">
        <v>138</v>
      </c>
      <c r="L382">
        <v>1348</v>
      </c>
      <c r="N382">
        <v>1009</v>
      </c>
      <c r="O382" t="s">
        <v>86</v>
      </c>
      <c r="P382" t="s">
        <v>86</v>
      </c>
      <c r="Q382">
        <v>1000</v>
      </c>
      <c r="X382">
        <v>1.2999999999999999E-2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6</v>
      </c>
      <c r="AG382">
        <v>1.2999999999999999E-2</v>
      </c>
      <c r="AH382">
        <v>2</v>
      </c>
      <c r="AI382">
        <v>16688997</v>
      </c>
      <c r="AJ382">
        <v>398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ROW(Source!A186)</f>
        <v>186</v>
      </c>
      <c r="B383">
        <v>16689872</v>
      </c>
      <c r="C383">
        <v>16689871</v>
      </c>
      <c r="D383">
        <v>15430767</v>
      </c>
      <c r="E383">
        <v>1</v>
      </c>
      <c r="F383">
        <v>1</v>
      </c>
      <c r="G383">
        <v>1</v>
      </c>
      <c r="H383">
        <v>1</v>
      </c>
      <c r="I383" t="s">
        <v>1111</v>
      </c>
      <c r="J383" t="s">
        <v>6</v>
      </c>
      <c r="K383" t="s">
        <v>1112</v>
      </c>
      <c r="L383">
        <v>1191</v>
      </c>
      <c r="N383">
        <v>1013</v>
      </c>
      <c r="O383" t="s">
        <v>1090</v>
      </c>
      <c r="P383" t="s">
        <v>1090</v>
      </c>
      <c r="Q383">
        <v>1</v>
      </c>
      <c r="X383">
        <v>32.49</v>
      </c>
      <c r="Y383">
        <v>0</v>
      </c>
      <c r="Z383">
        <v>0</v>
      </c>
      <c r="AA383">
        <v>0</v>
      </c>
      <c r="AB383">
        <v>8.5299999999999994</v>
      </c>
      <c r="AC383">
        <v>0</v>
      </c>
      <c r="AD383">
        <v>1</v>
      </c>
      <c r="AE383">
        <v>1</v>
      </c>
      <c r="AF383" t="s">
        <v>97</v>
      </c>
      <c r="AG383">
        <v>37.363500000000002</v>
      </c>
      <c r="AH383">
        <v>2</v>
      </c>
      <c r="AI383">
        <v>16689872</v>
      </c>
      <c r="AJ383">
        <v>399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ROW(Source!A186)</f>
        <v>186</v>
      </c>
      <c r="B384">
        <v>16689873</v>
      </c>
      <c r="C384">
        <v>16689871</v>
      </c>
      <c r="D384">
        <v>15430395</v>
      </c>
      <c r="E384">
        <v>1</v>
      </c>
      <c r="F384">
        <v>1</v>
      </c>
      <c r="G384">
        <v>1</v>
      </c>
      <c r="H384">
        <v>1</v>
      </c>
      <c r="I384" t="s">
        <v>1091</v>
      </c>
      <c r="J384" t="s">
        <v>6</v>
      </c>
      <c r="K384" t="s">
        <v>1092</v>
      </c>
      <c r="L384">
        <v>1191</v>
      </c>
      <c r="N384">
        <v>1013</v>
      </c>
      <c r="O384" t="s">
        <v>1090</v>
      </c>
      <c r="P384" t="s">
        <v>1090</v>
      </c>
      <c r="Q384">
        <v>1</v>
      </c>
      <c r="X384">
        <v>0.93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2</v>
      </c>
      <c r="AF384" t="s">
        <v>96</v>
      </c>
      <c r="AG384">
        <v>1.1625000000000001</v>
      </c>
      <c r="AH384">
        <v>2</v>
      </c>
      <c r="AI384">
        <v>16689873</v>
      </c>
      <c r="AJ384">
        <v>400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ROW(Source!A186)</f>
        <v>186</v>
      </c>
      <c r="B385">
        <v>16689874</v>
      </c>
      <c r="C385">
        <v>16689871</v>
      </c>
      <c r="D385">
        <v>15247905</v>
      </c>
      <c r="E385">
        <v>1</v>
      </c>
      <c r="F385">
        <v>1</v>
      </c>
      <c r="G385">
        <v>1</v>
      </c>
      <c r="H385">
        <v>2</v>
      </c>
      <c r="I385" t="s">
        <v>1246</v>
      </c>
      <c r="J385" t="s">
        <v>1247</v>
      </c>
      <c r="K385" t="s">
        <v>1248</v>
      </c>
      <c r="L385">
        <v>1368</v>
      </c>
      <c r="N385">
        <v>1011</v>
      </c>
      <c r="O385" t="s">
        <v>1096</v>
      </c>
      <c r="P385" t="s">
        <v>1096</v>
      </c>
      <c r="Q385">
        <v>1</v>
      </c>
      <c r="X385">
        <v>0.02</v>
      </c>
      <c r="Y385">
        <v>0</v>
      </c>
      <c r="Z385">
        <v>89.99</v>
      </c>
      <c r="AA385">
        <v>10.06</v>
      </c>
      <c r="AB385">
        <v>0</v>
      </c>
      <c r="AC385">
        <v>0</v>
      </c>
      <c r="AD385">
        <v>1</v>
      </c>
      <c r="AE385">
        <v>0</v>
      </c>
      <c r="AF385" t="s">
        <v>96</v>
      </c>
      <c r="AG385">
        <v>2.5000000000000001E-2</v>
      </c>
      <c r="AH385">
        <v>2</v>
      </c>
      <c r="AI385">
        <v>16689874</v>
      </c>
      <c r="AJ385">
        <v>401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ROW(Source!A186)</f>
        <v>186</v>
      </c>
      <c r="B386">
        <v>16689875</v>
      </c>
      <c r="C386">
        <v>16689871</v>
      </c>
      <c r="D386">
        <v>15247974</v>
      </c>
      <c r="E386">
        <v>1</v>
      </c>
      <c r="F386">
        <v>1</v>
      </c>
      <c r="G386">
        <v>1</v>
      </c>
      <c r="H386">
        <v>2</v>
      </c>
      <c r="I386" t="s">
        <v>1093</v>
      </c>
      <c r="J386" t="s">
        <v>1094</v>
      </c>
      <c r="K386" t="s">
        <v>1095</v>
      </c>
      <c r="L386">
        <v>1368</v>
      </c>
      <c r="N386">
        <v>1011</v>
      </c>
      <c r="O386" t="s">
        <v>1096</v>
      </c>
      <c r="P386" t="s">
        <v>1096</v>
      </c>
      <c r="Q386">
        <v>1</v>
      </c>
      <c r="X386">
        <v>0.21</v>
      </c>
      <c r="Y386">
        <v>0</v>
      </c>
      <c r="Z386">
        <v>31.26</v>
      </c>
      <c r="AA386">
        <v>13.5</v>
      </c>
      <c r="AB386">
        <v>0</v>
      </c>
      <c r="AC386">
        <v>0</v>
      </c>
      <c r="AD386">
        <v>1</v>
      </c>
      <c r="AE386">
        <v>0</v>
      </c>
      <c r="AF386" t="s">
        <v>96</v>
      </c>
      <c r="AG386">
        <v>0.26250000000000001</v>
      </c>
      <c r="AH386">
        <v>2</v>
      </c>
      <c r="AI386">
        <v>16689875</v>
      </c>
      <c r="AJ386">
        <v>402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ROW(Source!A186)</f>
        <v>186</v>
      </c>
      <c r="B387">
        <v>16689876</v>
      </c>
      <c r="C387">
        <v>16689871</v>
      </c>
      <c r="D387">
        <v>15248143</v>
      </c>
      <c r="E387">
        <v>1</v>
      </c>
      <c r="F387">
        <v>1</v>
      </c>
      <c r="G387">
        <v>1</v>
      </c>
      <c r="H387">
        <v>2</v>
      </c>
      <c r="I387" t="s">
        <v>1257</v>
      </c>
      <c r="J387" t="s">
        <v>1258</v>
      </c>
      <c r="K387" t="s">
        <v>1259</v>
      </c>
      <c r="L387">
        <v>1368</v>
      </c>
      <c r="N387">
        <v>1011</v>
      </c>
      <c r="O387" t="s">
        <v>1096</v>
      </c>
      <c r="P387" t="s">
        <v>1096</v>
      </c>
      <c r="Q387">
        <v>1</v>
      </c>
      <c r="X387">
        <v>0.7</v>
      </c>
      <c r="Y387">
        <v>0</v>
      </c>
      <c r="Z387">
        <v>12.39</v>
      </c>
      <c r="AA387">
        <v>10.06</v>
      </c>
      <c r="AB387">
        <v>0</v>
      </c>
      <c r="AC387">
        <v>0</v>
      </c>
      <c r="AD387">
        <v>1</v>
      </c>
      <c r="AE387">
        <v>0</v>
      </c>
      <c r="AF387" t="s">
        <v>96</v>
      </c>
      <c r="AG387">
        <v>0.875</v>
      </c>
      <c r="AH387">
        <v>2</v>
      </c>
      <c r="AI387">
        <v>16689876</v>
      </c>
      <c r="AJ387">
        <v>403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ROW(Source!A186)</f>
        <v>186</v>
      </c>
      <c r="B388">
        <v>16689877</v>
      </c>
      <c r="C388">
        <v>16689871</v>
      </c>
      <c r="D388">
        <v>15167286</v>
      </c>
      <c r="E388">
        <v>1</v>
      </c>
      <c r="F388">
        <v>1</v>
      </c>
      <c r="G388">
        <v>1</v>
      </c>
      <c r="H388">
        <v>3</v>
      </c>
      <c r="I388" t="s">
        <v>1184</v>
      </c>
      <c r="J388" t="s">
        <v>1185</v>
      </c>
      <c r="K388" t="s">
        <v>1186</v>
      </c>
      <c r="L388">
        <v>1339</v>
      </c>
      <c r="N388">
        <v>1007</v>
      </c>
      <c r="O388" t="s">
        <v>199</v>
      </c>
      <c r="P388" t="s">
        <v>199</v>
      </c>
      <c r="Q388">
        <v>1</v>
      </c>
      <c r="X388">
        <v>0.51</v>
      </c>
      <c r="Y388">
        <v>2.44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0.51</v>
      </c>
      <c r="AH388">
        <v>2</v>
      </c>
      <c r="AI388">
        <v>16689877</v>
      </c>
      <c r="AJ388">
        <v>404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ROW(Source!A186)</f>
        <v>186</v>
      </c>
      <c r="B389">
        <v>16689878</v>
      </c>
      <c r="C389">
        <v>16689871</v>
      </c>
      <c r="D389">
        <v>15163028</v>
      </c>
      <c r="E389">
        <v>17</v>
      </c>
      <c r="F389">
        <v>1</v>
      </c>
      <c r="G389">
        <v>1</v>
      </c>
      <c r="H389">
        <v>3</v>
      </c>
      <c r="I389" t="s">
        <v>325</v>
      </c>
      <c r="J389" t="s">
        <v>6</v>
      </c>
      <c r="K389" t="s">
        <v>326</v>
      </c>
      <c r="L389">
        <v>1348</v>
      </c>
      <c r="N389">
        <v>1009</v>
      </c>
      <c r="O389" t="s">
        <v>86</v>
      </c>
      <c r="P389" t="s">
        <v>86</v>
      </c>
      <c r="Q389">
        <v>1000</v>
      </c>
      <c r="X389">
        <v>0.85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 t="s">
        <v>6</v>
      </c>
      <c r="AG389">
        <v>0.85</v>
      </c>
      <c r="AH389">
        <v>2</v>
      </c>
      <c r="AI389">
        <v>16689878</v>
      </c>
      <c r="AJ389">
        <v>405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ROW(Source!A186)</f>
        <v>186</v>
      </c>
      <c r="B390">
        <v>16689879</v>
      </c>
      <c r="C390">
        <v>16689871</v>
      </c>
      <c r="D390">
        <v>15162572</v>
      </c>
      <c r="E390">
        <v>17</v>
      </c>
      <c r="F390">
        <v>1</v>
      </c>
      <c r="G390">
        <v>1</v>
      </c>
      <c r="H390">
        <v>3</v>
      </c>
      <c r="I390" t="s">
        <v>137</v>
      </c>
      <c r="J390" t="s">
        <v>6</v>
      </c>
      <c r="K390" t="s">
        <v>138</v>
      </c>
      <c r="L390">
        <v>1348</v>
      </c>
      <c r="N390">
        <v>1009</v>
      </c>
      <c r="O390" t="s">
        <v>86</v>
      </c>
      <c r="P390" t="s">
        <v>86</v>
      </c>
      <c r="Q390">
        <v>1000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1</v>
      </c>
      <c r="AD390">
        <v>0</v>
      </c>
      <c r="AE390">
        <v>0</v>
      </c>
      <c r="AF390" t="s">
        <v>6</v>
      </c>
      <c r="AG390">
        <v>0</v>
      </c>
      <c r="AH390">
        <v>3</v>
      </c>
      <c r="AI390">
        <v>-1</v>
      </c>
      <c r="AJ390" t="s">
        <v>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ROW(Source!A187)</f>
        <v>187</v>
      </c>
      <c r="B391">
        <v>16689872</v>
      </c>
      <c r="C391">
        <v>16689871</v>
      </c>
      <c r="D391">
        <v>15430767</v>
      </c>
      <c r="E391">
        <v>1</v>
      </c>
      <c r="F391">
        <v>1</v>
      </c>
      <c r="G391">
        <v>1</v>
      </c>
      <c r="H391">
        <v>1</v>
      </c>
      <c r="I391" t="s">
        <v>1111</v>
      </c>
      <c r="J391" t="s">
        <v>6</v>
      </c>
      <c r="K391" t="s">
        <v>1112</v>
      </c>
      <c r="L391">
        <v>1191</v>
      </c>
      <c r="N391">
        <v>1013</v>
      </c>
      <c r="O391" t="s">
        <v>1090</v>
      </c>
      <c r="P391" t="s">
        <v>1090</v>
      </c>
      <c r="Q391">
        <v>1</v>
      </c>
      <c r="X391">
        <v>32.49</v>
      </c>
      <c r="Y391">
        <v>0</v>
      </c>
      <c r="Z391">
        <v>0</v>
      </c>
      <c r="AA391">
        <v>0</v>
      </c>
      <c r="AB391">
        <v>8.5299999999999994</v>
      </c>
      <c r="AC391">
        <v>0</v>
      </c>
      <c r="AD391">
        <v>1</v>
      </c>
      <c r="AE391">
        <v>1</v>
      </c>
      <c r="AF391" t="s">
        <v>97</v>
      </c>
      <c r="AG391">
        <v>37.363500000000002</v>
      </c>
      <c r="AH391">
        <v>2</v>
      </c>
      <c r="AI391">
        <v>16689872</v>
      </c>
      <c r="AJ391">
        <v>407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ROW(Source!A187)</f>
        <v>187</v>
      </c>
      <c r="B392">
        <v>16689873</v>
      </c>
      <c r="C392">
        <v>16689871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1091</v>
      </c>
      <c r="J392" t="s">
        <v>6</v>
      </c>
      <c r="K392" t="s">
        <v>1092</v>
      </c>
      <c r="L392">
        <v>1191</v>
      </c>
      <c r="N392">
        <v>1013</v>
      </c>
      <c r="O392" t="s">
        <v>1090</v>
      </c>
      <c r="P392" t="s">
        <v>1090</v>
      </c>
      <c r="Q392">
        <v>1</v>
      </c>
      <c r="X392">
        <v>0.93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96</v>
      </c>
      <c r="AG392">
        <v>1.1625000000000001</v>
      </c>
      <c r="AH392">
        <v>2</v>
      </c>
      <c r="AI392">
        <v>16689873</v>
      </c>
      <c r="AJ392">
        <v>408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ROW(Source!A187)</f>
        <v>187</v>
      </c>
      <c r="B393">
        <v>16689874</v>
      </c>
      <c r="C393">
        <v>16689871</v>
      </c>
      <c r="D393">
        <v>15247905</v>
      </c>
      <c r="E393">
        <v>1</v>
      </c>
      <c r="F393">
        <v>1</v>
      </c>
      <c r="G393">
        <v>1</v>
      </c>
      <c r="H393">
        <v>2</v>
      </c>
      <c r="I393" t="s">
        <v>1246</v>
      </c>
      <c r="J393" t="s">
        <v>1247</v>
      </c>
      <c r="K393" t="s">
        <v>1248</v>
      </c>
      <c r="L393">
        <v>1368</v>
      </c>
      <c r="N393">
        <v>1011</v>
      </c>
      <c r="O393" t="s">
        <v>1096</v>
      </c>
      <c r="P393" t="s">
        <v>1096</v>
      </c>
      <c r="Q393">
        <v>1</v>
      </c>
      <c r="X393">
        <v>0.02</v>
      </c>
      <c r="Y393">
        <v>0</v>
      </c>
      <c r="Z393">
        <v>89.99</v>
      </c>
      <c r="AA393">
        <v>10.06</v>
      </c>
      <c r="AB393">
        <v>0</v>
      </c>
      <c r="AC393">
        <v>0</v>
      </c>
      <c r="AD393">
        <v>1</v>
      </c>
      <c r="AE393">
        <v>0</v>
      </c>
      <c r="AF393" t="s">
        <v>96</v>
      </c>
      <c r="AG393">
        <v>2.5000000000000001E-2</v>
      </c>
      <c r="AH393">
        <v>2</v>
      </c>
      <c r="AI393">
        <v>16689874</v>
      </c>
      <c r="AJ393">
        <v>409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ROW(Source!A187)</f>
        <v>187</v>
      </c>
      <c r="B394">
        <v>16689875</v>
      </c>
      <c r="C394">
        <v>16689871</v>
      </c>
      <c r="D394">
        <v>15247974</v>
      </c>
      <c r="E394">
        <v>1</v>
      </c>
      <c r="F394">
        <v>1</v>
      </c>
      <c r="G394">
        <v>1</v>
      </c>
      <c r="H394">
        <v>2</v>
      </c>
      <c r="I394" t="s">
        <v>1093</v>
      </c>
      <c r="J394" t="s">
        <v>1094</v>
      </c>
      <c r="K394" t="s">
        <v>1095</v>
      </c>
      <c r="L394">
        <v>1368</v>
      </c>
      <c r="N394">
        <v>1011</v>
      </c>
      <c r="O394" t="s">
        <v>1096</v>
      </c>
      <c r="P394" t="s">
        <v>1096</v>
      </c>
      <c r="Q394">
        <v>1</v>
      </c>
      <c r="X394">
        <v>0.21</v>
      </c>
      <c r="Y394">
        <v>0</v>
      </c>
      <c r="Z394">
        <v>31.26</v>
      </c>
      <c r="AA394">
        <v>13.5</v>
      </c>
      <c r="AB394">
        <v>0</v>
      </c>
      <c r="AC394">
        <v>0</v>
      </c>
      <c r="AD394">
        <v>1</v>
      </c>
      <c r="AE394">
        <v>0</v>
      </c>
      <c r="AF394" t="s">
        <v>96</v>
      </c>
      <c r="AG394">
        <v>0.26250000000000001</v>
      </c>
      <c r="AH394">
        <v>2</v>
      </c>
      <c r="AI394">
        <v>16689875</v>
      </c>
      <c r="AJ394">
        <v>410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ROW(Source!A187)</f>
        <v>187</v>
      </c>
      <c r="B395">
        <v>16689876</v>
      </c>
      <c r="C395">
        <v>16689871</v>
      </c>
      <c r="D395">
        <v>15248143</v>
      </c>
      <c r="E395">
        <v>1</v>
      </c>
      <c r="F395">
        <v>1</v>
      </c>
      <c r="G395">
        <v>1</v>
      </c>
      <c r="H395">
        <v>2</v>
      </c>
      <c r="I395" t="s">
        <v>1257</v>
      </c>
      <c r="J395" t="s">
        <v>1258</v>
      </c>
      <c r="K395" t="s">
        <v>1259</v>
      </c>
      <c r="L395">
        <v>1368</v>
      </c>
      <c r="N395">
        <v>1011</v>
      </c>
      <c r="O395" t="s">
        <v>1096</v>
      </c>
      <c r="P395" t="s">
        <v>1096</v>
      </c>
      <c r="Q395">
        <v>1</v>
      </c>
      <c r="X395">
        <v>0.7</v>
      </c>
      <c r="Y395">
        <v>0</v>
      </c>
      <c r="Z395">
        <v>12.39</v>
      </c>
      <c r="AA395">
        <v>10.06</v>
      </c>
      <c r="AB395">
        <v>0</v>
      </c>
      <c r="AC395">
        <v>0</v>
      </c>
      <c r="AD395">
        <v>1</v>
      </c>
      <c r="AE395">
        <v>0</v>
      </c>
      <c r="AF395" t="s">
        <v>96</v>
      </c>
      <c r="AG395">
        <v>0.875</v>
      </c>
      <c r="AH395">
        <v>2</v>
      </c>
      <c r="AI395">
        <v>16689876</v>
      </c>
      <c r="AJ395">
        <v>411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ROW(Source!A187)</f>
        <v>187</v>
      </c>
      <c r="B396">
        <v>16689877</v>
      </c>
      <c r="C396">
        <v>16689871</v>
      </c>
      <c r="D396">
        <v>15167286</v>
      </c>
      <c r="E396">
        <v>1</v>
      </c>
      <c r="F396">
        <v>1</v>
      </c>
      <c r="G396">
        <v>1</v>
      </c>
      <c r="H396">
        <v>3</v>
      </c>
      <c r="I396" t="s">
        <v>1184</v>
      </c>
      <c r="J396" t="s">
        <v>1185</v>
      </c>
      <c r="K396" t="s">
        <v>1186</v>
      </c>
      <c r="L396">
        <v>1339</v>
      </c>
      <c r="N396">
        <v>1007</v>
      </c>
      <c r="O396" t="s">
        <v>199</v>
      </c>
      <c r="P396" t="s">
        <v>199</v>
      </c>
      <c r="Q396">
        <v>1</v>
      </c>
      <c r="X396">
        <v>0.51</v>
      </c>
      <c r="Y396">
        <v>2.44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</v>
      </c>
      <c r="AG396">
        <v>0.51</v>
      </c>
      <c r="AH396">
        <v>2</v>
      </c>
      <c r="AI396">
        <v>16689877</v>
      </c>
      <c r="AJ396">
        <v>412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ROW(Source!A187)</f>
        <v>187</v>
      </c>
      <c r="B397">
        <v>16689878</v>
      </c>
      <c r="C397">
        <v>16689871</v>
      </c>
      <c r="D397">
        <v>15163028</v>
      </c>
      <c r="E397">
        <v>17</v>
      </c>
      <c r="F397">
        <v>1</v>
      </c>
      <c r="G397">
        <v>1</v>
      </c>
      <c r="H397">
        <v>3</v>
      </c>
      <c r="I397" t="s">
        <v>325</v>
      </c>
      <c r="J397" t="s">
        <v>6</v>
      </c>
      <c r="K397" t="s">
        <v>326</v>
      </c>
      <c r="L397">
        <v>1348</v>
      </c>
      <c r="N397">
        <v>1009</v>
      </c>
      <c r="O397" t="s">
        <v>86</v>
      </c>
      <c r="P397" t="s">
        <v>86</v>
      </c>
      <c r="Q397">
        <v>1000</v>
      </c>
      <c r="X397">
        <v>0.85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 t="s">
        <v>6</v>
      </c>
      <c r="AG397">
        <v>0.85</v>
      </c>
      <c r="AH397">
        <v>2</v>
      </c>
      <c r="AI397">
        <v>16689878</v>
      </c>
      <c r="AJ397">
        <v>413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ROW(Source!A187)</f>
        <v>187</v>
      </c>
      <c r="B398">
        <v>16689879</v>
      </c>
      <c r="C398">
        <v>16689871</v>
      </c>
      <c r="D398">
        <v>15162572</v>
      </c>
      <c r="E398">
        <v>17</v>
      </c>
      <c r="F398">
        <v>1</v>
      </c>
      <c r="G398">
        <v>1</v>
      </c>
      <c r="H398">
        <v>3</v>
      </c>
      <c r="I398" t="s">
        <v>137</v>
      </c>
      <c r="J398" t="s">
        <v>6</v>
      </c>
      <c r="K398" t="s">
        <v>138</v>
      </c>
      <c r="L398">
        <v>1348</v>
      </c>
      <c r="N398">
        <v>1009</v>
      </c>
      <c r="O398" t="s">
        <v>86</v>
      </c>
      <c r="P398" t="s">
        <v>86</v>
      </c>
      <c r="Q398">
        <v>1000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1</v>
      </c>
      <c r="AD398">
        <v>0</v>
      </c>
      <c r="AE398">
        <v>0</v>
      </c>
      <c r="AF398" t="s">
        <v>6</v>
      </c>
      <c r="AG398">
        <v>0</v>
      </c>
      <c r="AH398">
        <v>3</v>
      </c>
      <c r="AI398">
        <v>-1</v>
      </c>
      <c r="AJ398" t="s">
        <v>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ROW(Source!A192)</f>
        <v>192</v>
      </c>
      <c r="B399">
        <v>16689015</v>
      </c>
      <c r="C399">
        <v>16689007</v>
      </c>
      <c r="D399">
        <v>15436556</v>
      </c>
      <c r="E399">
        <v>1</v>
      </c>
      <c r="F399">
        <v>1</v>
      </c>
      <c r="G399">
        <v>1</v>
      </c>
      <c r="H399">
        <v>1</v>
      </c>
      <c r="I399" t="s">
        <v>1255</v>
      </c>
      <c r="J399" t="s">
        <v>6</v>
      </c>
      <c r="K399" t="s">
        <v>1256</v>
      </c>
      <c r="L399">
        <v>1191</v>
      </c>
      <c r="N399">
        <v>1013</v>
      </c>
      <c r="O399" t="s">
        <v>1090</v>
      </c>
      <c r="P399" t="s">
        <v>1090</v>
      </c>
      <c r="Q399">
        <v>1</v>
      </c>
      <c r="X399">
        <v>8.1</v>
      </c>
      <c r="Y399">
        <v>0</v>
      </c>
      <c r="Z399">
        <v>0</v>
      </c>
      <c r="AA399">
        <v>0</v>
      </c>
      <c r="AB399">
        <v>9.6199999999999992</v>
      </c>
      <c r="AC399">
        <v>0</v>
      </c>
      <c r="AD399">
        <v>1</v>
      </c>
      <c r="AE399">
        <v>1</v>
      </c>
      <c r="AF399" t="s">
        <v>97</v>
      </c>
      <c r="AG399">
        <v>9.3149999999999995</v>
      </c>
      <c r="AH399">
        <v>2</v>
      </c>
      <c r="AI399">
        <v>16689008</v>
      </c>
      <c r="AJ399">
        <v>415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ROW(Source!A192)</f>
        <v>192</v>
      </c>
      <c r="B400">
        <v>16689016</v>
      </c>
      <c r="C400">
        <v>16689007</v>
      </c>
      <c r="D400">
        <v>15430395</v>
      </c>
      <c r="E400">
        <v>1</v>
      </c>
      <c r="F400">
        <v>1</v>
      </c>
      <c r="G400">
        <v>1</v>
      </c>
      <c r="H400">
        <v>1</v>
      </c>
      <c r="I400" t="s">
        <v>1091</v>
      </c>
      <c r="J400" t="s">
        <v>6</v>
      </c>
      <c r="K400" t="s">
        <v>1092</v>
      </c>
      <c r="L400">
        <v>1191</v>
      </c>
      <c r="N400">
        <v>1013</v>
      </c>
      <c r="O400" t="s">
        <v>1090</v>
      </c>
      <c r="P400" t="s">
        <v>1090</v>
      </c>
      <c r="Q400">
        <v>1</v>
      </c>
      <c r="X400">
        <v>0.02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2</v>
      </c>
      <c r="AF400" t="s">
        <v>96</v>
      </c>
      <c r="AG400">
        <v>2.5000000000000001E-2</v>
      </c>
      <c r="AH400">
        <v>2</v>
      </c>
      <c r="AI400">
        <v>16689009</v>
      </c>
      <c r="AJ400">
        <v>416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ROW(Source!A192)</f>
        <v>192</v>
      </c>
      <c r="B401">
        <v>16689017</v>
      </c>
      <c r="C401">
        <v>16689007</v>
      </c>
      <c r="D401">
        <v>15247974</v>
      </c>
      <c r="E401">
        <v>1</v>
      </c>
      <c r="F401">
        <v>1</v>
      </c>
      <c r="G401">
        <v>1</v>
      </c>
      <c r="H401">
        <v>2</v>
      </c>
      <c r="I401" t="s">
        <v>1093</v>
      </c>
      <c r="J401" t="s">
        <v>1094</v>
      </c>
      <c r="K401" t="s">
        <v>1095</v>
      </c>
      <c r="L401">
        <v>1368</v>
      </c>
      <c r="N401">
        <v>1011</v>
      </c>
      <c r="O401" t="s">
        <v>1096</v>
      </c>
      <c r="P401" t="s">
        <v>1096</v>
      </c>
      <c r="Q401">
        <v>1</v>
      </c>
      <c r="X401">
        <v>0.01</v>
      </c>
      <c r="Y401">
        <v>0</v>
      </c>
      <c r="Z401">
        <v>31.26</v>
      </c>
      <c r="AA401">
        <v>13.5</v>
      </c>
      <c r="AB401">
        <v>0</v>
      </c>
      <c r="AC401">
        <v>0</v>
      </c>
      <c r="AD401">
        <v>1</v>
      </c>
      <c r="AE401">
        <v>0</v>
      </c>
      <c r="AF401" t="s">
        <v>96</v>
      </c>
      <c r="AG401">
        <v>1.2500000000000001E-2</v>
      </c>
      <c r="AH401">
        <v>2</v>
      </c>
      <c r="AI401">
        <v>16689010</v>
      </c>
      <c r="AJ401">
        <v>417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ROW(Source!A192)</f>
        <v>192</v>
      </c>
      <c r="B402">
        <v>16689018</v>
      </c>
      <c r="C402">
        <v>16689007</v>
      </c>
      <c r="D402">
        <v>15249073</v>
      </c>
      <c r="E402">
        <v>1</v>
      </c>
      <c r="F402">
        <v>1</v>
      </c>
      <c r="G402">
        <v>1</v>
      </c>
      <c r="H402">
        <v>2</v>
      </c>
      <c r="I402" t="s">
        <v>1099</v>
      </c>
      <c r="J402" t="s">
        <v>1100</v>
      </c>
      <c r="K402" t="s">
        <v>1101</v>
      </c>
      <c r="L402">
        <v>1368</v>
      </c>
      <c r="N402">
        <v>1011</v>
      </c>
      <c r="O402" t="s">
        <v>1096</v>
      </c>
      <c r="P402" t="s">
        <v>1096</v>
      </c>
      <c r="Q402">
        <v>1</v>
      </c>
      <c r="X402">
        <v>0.01</v>
      </c>
      <c r="Y402">
        <v>0</v>
      </c>
      <c r="Z402">
        <v>65.709999999999994</v>
      </c>
      <c r="AA402">
        <v>11.6</v>
      </c>
      <c r="AB402">
        <v>0</v>
      </c>
      <c r="AC402">
        <v>0</v>
      </c>
      <c r="AD402">
        <v>1</v>
      </c>
      <c r="AE402">
        <v>0</v>
      </c>
      <c r="AF402" t="s">
        <v>96</v>
      </c>
      <c r="AG402">
        <v>1.2500000000000001E-2</v>
      </c>
      <c r="AH402">
        <v>2</v>
      </c>
      <c r="AI402">
        <v>16689011</v>
      </c>
      <c r="AJ402">
        <v>418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ROW(Source!A192)</f>
        <v>192</v>
      </c>
      <c r="B403">
        <v>16689019</v>
      </c>
      <c r="C403">
        <v>16689007</v>
      </c>
      <c r="D403">
        <v>15171018</v>
      </c>
      <c r="E403">
        <v>1</v>
      </c>
      <c r="F403">
        <v>1</v>
      </c>
      <c r="G403">
        <v>1</v>
      </c>
      <c r="H403">
        <v>3</v>
      </c>
      <c r="I403" t="s">
        <v>1128</v>
      </c>
      <c r="J403" t="s">
        <v>1129</v>
      </c>
      <c r="K403" t="s">
        <v>1130</v>
      </c>
      <c r="L403">
        <v>1346</v>
      </c>
      <c r="N403">
        <v>1009</v>
      </c>
      <c r="O403" t="s">
        <v>90</v>
      </c>
      <c r="P403" t="s">
        <v>90</v>
      </c>
      <c r="Q403">
        <v>1</v>
      </c>
      <c r="X403">
        <v>0.1</v>
      </c>
      <c r="Y403">
        <v>1.82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0.1</v>
      </c>
      <c r="AH403">
        <v>2</v>
      </c>
      <c r="AI403">
        <v>16689012</v>
      </c>
      <c r="AJ403">
        <v>419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ROW(Source!A192)</f>
        <v>192</v>
      </c>
      <c r="B404">
        <v>16689020</v>
      </c>
      <c r="C404">
        <v>16689007</v>
      </c>
      <c r="D404">
        <v>15162572</v>
      </c>
      <c r="E404">
        <v>17</v>
      </c>
      <c r="F404">
        <v>1</v>
      </c>
      <c r="G404">
        <v>1</v>
      </c>
      <c r="H404">
        <v>3</v>
      </c>
      <c r="I404" t="s">
        <v>137</v>
      </c>
      <c r="J404" t="s">
        <v>6</v>
      </c>
      <c r="K404" t="s">
        <v>138</v>
      </c>
      <c r="L404">
        <v>1348</v>
      </c>
      <c r="N404">
        <v>1009</v>
      </c>
      <c r="O404" t="s">
        <v>86</v>
      </c>
      <c r="P404" t="s">
        <v>86</v>
      </c>
      <c r="Q404">
        <v>1000</v>
      </c>
      <c r="X404">
        <v>1.2999999999999999E-2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 t="s">
        <v>6</v>
      </c>
      <c r="AG404">
        <v>1.2999999999999999E-2</v>
      </c>
      <c r="AH404">
        <v>2</v>
      </c>
      <c r="AI404">
        <v>16689013</v>
      </c>
      <c r="AJ404">
        <v>421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ROW(Source!A193)</f>
        <v>193</v>
      </c>
      <c r="B405">
        <v>16689015</v>
      </c>
      <c r="C405">
        <v>16689007</v>
      </c>
      <c r="D405">
        <v>15436556</v>
      </c>
      <c r="E405">
        <v>1</v>
      </c>
      <c r="F405">
        <v>1</v>
      </c>
      <c r="G405">
        <v>1</v>
      </c>
      <c r="H405">
        <v>1</v>
      </c>
      <c r="I405" t="s">
        <v>1255</v>
      </c>
      <c r="J405" t="s">
        <v>6</v>
      </c>
      <c r="K405" t="s">
        <v>1256</v>
      </c>
      <c r="L405">
        <v>1191</v>
      </c>
      <c r="N405">
        <v>1013</v>
      </c>
      <c r="O405" t="s">
        <v>1090</v>
      </c>
      <c r="P405" t="s">
        <v>1090</v>
      </c>
      <c r="Q405">
        <v>1</v>
      </c>
      <c r="X405">
        <v>8.1</v>
      </c>
      <c r="Y405">
        <v>0</v>
      </c>
      <c r="Z405">
        <v>0</v>
      </c>
      <c r="AA405">
        <v>0</v>
      </c>
      <c r="AB405">
        <v>9.6199999999999992</v>
      </c>
      <c r="AC405">
        <v>0</v>
      </c>
      <c r="AD405">
        <v>1</v>
      </c>
      <c r="AE405">
        <v>1</v>
      </c>
      <c r="AF405" t="s">
        <v>97</v>
      </c>
      <c r="AG405">
        <v>9.3149999999999995</v>
      </c>
      <c r="AH405">
        <v>2</v>
      </c>
      <c r="AI405">
        <v>16689008</v>
      </c>
      <c r="AJ405">
        <v>422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ROW(Source!A193)</f>
        <v>193</v>
      </c>
      <c r="B406">
        <v>16689016</v>
      </c>
      <c r="C406">
        <v>16689007</v>
      </c>
      <c r="D406">
        <v>15430395</v>
      </c>
      <c r="E406">
        <v>1</v>
      </c>
      <c r="F406">
        <v>1</v>
      </c>
      <c r="G406">
        <v>1</v>
      </c>
      <c r="H406">
        <v>1</v>
      </c>
      <c r="I406" t="s">
        <v>1091</v>
      </c>
      <c r="J406" t="s">
        <v>6</v>
      </c>
      <c r="K406" t="s">
        <v>1092</v>
      </c>
      <c r="L406">
        <v>1191</v>
      </c>
      <c r="N406">
        <v>1013</v>
      </c>
      <c r="O406" t="s">
        <v>1090</v>
      </c>
      <c r="P406" t="s">
        <v>1090</v>
      </c>
      <c r="Q406">
        <v>1</v>
      </c>
      <c r="X406">
        <v>0.02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2</v>
      </c>
      <c r="AF406" t="s">
        <v>96</v>
      </c>
      <c r="AG406">
        <v>2.5000000000000001E-2</v>
      </c>
      <c r="AH406">
        <v>2</v>
      </c>
      <c r="AI406">
        <v>16689009</v>
      </c>
      <c r="AJ406">
        <v>423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ROW(Source!A193)</f>
        <v>193</v>
      </c>
      <c r="B407">
        <v>16689017</v>
      </c>
      <c r="C407">
        <v>16689007</v>
      </c>
      <c r="D407">
        <v>15247974</v>
      </c>
      <c r="E407">
        <v>1</v>
      </c>
      <c r="F407">
        <v>1</v>
      </c>
      <c r="G407">
        <v>1</v>
      </c>
      <c r="H407">
        <v>2</v>
      </c>
      <c r="I407" t="s">
        <v>1093</v>
      </c>
      <c r="J407" t="s">
        <v>1094</v>
      </c>
      <c r="K407" t="s">
        <v>1095</v>
      </c>
      <c r="L407">
        <v>1368</v>
      </c>
      <c r="N407">
        <v>1011</v>
      </c>
      <c r="O407" t="s">
        <v>1096</v>
      </c>
      <c r="P407" t="s">
        <v>1096</v>
      </c>
      <c r="Q407">
        <v>1</v>
      </c>
      <c r="X407">
        <v>0.01</v>
      </c>
      <c r="Y407">
        <v>0</v>
      </c>
      <c r="Z407">
        <v>31.26</v>
      </c>
      <c r="AA407">
        <v>13.5</v>
      </c>
      <c r="AB407">
        <v>0</v>
      </c>
      <c r="AC407">
        <v>0</v>
      </c>
      <c r="AD407">
        <v>1</v>
      </c>
      <c r="AE407">
        <v>0</v>
      </c>
      <c r="AF407" t="s">
        <v>96</v>
      </c>
      <c r="AG407">
        <v>1.2500000000000001E-2</v>
      </c>
      <c r="AH407">
        <v>2</v>
      </c>
      <c r="AI407">
        <v>16689010</v>
      </c>
      <c r="AJ407">
        <v>424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ROW(Source!A193)</f>
        <v>193</v>
      </c>
      <c r="B408">
        <v>16689018</v>
      </c>
      <c r="C408">
        <v>16689007</v>
      </c>
      <c r="D408">
        <v>15249073</v>
      </c>
      <c r="E408">
        <v>1</v>
      </c>
      <c r="F408">
        <v>1</v>
      </c>
      <c r="G408">
        <v>1</v>
      </c>
      <c r="H408">
        <v>2</v>
      </c>
      <c r="I408" t="s">
        <v>1099</v>
      </c>
      <c r="J408" t="s">
        <v>1100</v>
      </c>
      <c r="K408" t="s">
        <v>1101</v>
      </c>
      <c r="L408">
        <v>1368</v>
      </c>
      <c r="N408">
        <v>1011</v>
      </c>
      <c r="O408" t="s">
        <v>1096</v>
      </c>
      <c r="P408" t="s">
        <v>1096</v>
      </c>
      <c r="Q408">
        <v>1</v>
      </c>
      <c r="X408">
        <v>0.01</v>
      </c>
      <c r="Y408">
        <v>0</v>
      </c>
      <c r="Z408">
        <v>65.709999999999994</v>
      </c>
      <c r="AA408">
        <v>11.6</v>
      </c>
      <c r="AB408">
        <v>0</v>
      </c>
      <c r="AC408">
        <v>0</v>
      </c>
      <c r="AD408">
        <v>1</v>
      </c>
      <c r="AE408">
        <v>0</v>
      </c>
      <c r="AF408" t="s">
        <v>96</v>
      </c>
      <c r="AG408">
        <v>1.2500000000000001E-2</v>
      </c>
      <c r="AH408">
        <v>2</v>
      </c>
      <c r="AI408">
        <v>16689011</v>
      </c>
      <c r="AJ408">
        <v>425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ROW(Source!A193)</f>
        <v>193</v>
      </c>
      <c r="B409">
        <v>16689019</v>
      </c>
      <c r="C409">
        <v>16689007</v>
      </c>
      <c r="D409">
        <v>15171018</v>
      </c>
      <c r="E409">
        <v>1</v>
      </c>
      <c r="F409">
        <v>1</v>
      </c>
      <c r="G409">
        <v>1</v>
      </c>
      <c r="H409">
        <v>3</v>
      </c>
      <c r="I409" t="s">
        <v>1128</v>
      </c>
      <c r="J409" t="s">
        <v>1129</v>
      </c>
      <c r="K409" t="s">
        <v>1130</v>
      </c>
      <c r="L409">
        <v>1346</v>
      </c>
      <c r="N409">
        <v>1009</v>
      </c>
      <c r="O409" t="s">
        <v>90</v>
      </c>
      <c r="P409" t="s">
        <v>90</v>
      </c>
      <c r="Q409">
        <v>1</v>
      </c>
      <c r="X409">
        <v>0.1</v>
      </c>
      <c r="Y409">
        <v>1.82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0.1</v>
      </c>
      <c r="AH409">
        <v>2</v>
      </c>
      <c r="AI409">
        <v>16689012</v>
      </c>
      <c r="AJ409">
        <v>426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ROW(Source!A193)</f>
        <v>193</v>
      </c>
      <c r="B410">
        <v>16689020</v>
      </c>
      <c r="C410">
        <v>16689007</v>
      </c>
      <c r="D410">
        <v>15162572</v>
      </c>
      <c r="E410">
        <v>17</v>
      </c>
      <c r="F410">
        <v>1</v>
      </c>
      <c r="G410">
        <v>1</v>
      </c>
      <c r="H410">
        <v>3</v>
      </c>
      <c r="I410" t="s">
        <v>137</v>
      </c>
      <c r="J410" t="s">
        <v>6</v>
      </c>
      <c r="K410" t="s">
        <v>138</v>
      </c>
      <c r="L410">
        <v>1348</v>
      </c>
      <c r="N410">
        <v>1009</v>
      </c>
      <c r="O410" t="s">
        <v>86</v>
      </c>
      <c r="P410" t="s">
        <v>86</v>
      </c>
      <c r="Q410">
        <v>1000</v>
      </c>
      <c r="X410">
        <v>1.2999999999999999E-2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 t="s">
        <v>6</v>
      </c>
      <c r="AG410">
        <v>1.2999999999999999E-2</v>
      </c>
      <c r="AH410">
        <v>2</v>
      </c>
      <c r="AI410">
        <v>16689013</v>
      </c>
      <c r="AJ410">
        <v>428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ROW(Source!A198)</f>
        <v>198</v>
      </c>
      <c r="B411">
        <v>16689030</v>
      </c>
      <c r="C411">
        <v>16689023</v>
      </c>
      <c r="D411">
        <v>15430397</v>
      </c>
      <c r="E411">
        <v>1</v>
      </c>
      <c r="F411">
        <v>1</v>
      </c>
      <c r="G411">
        <v>1</v>
      </c>
      <c r="H411">
        <v>1</v>
      </c>
      <c r="I411" t="s">
        <v>1260</v>
      </c>
      <c r="J411" t="s">
        <v>6</v>
      </c>
      <c r="K411" t="s">
        <v>1261</v>
      </c>
      <c r="L411">
        <v>1191</v>
      </c>
      <c r="N411">
        <v>1013</v>
      </c>
      <c r="O411" t="s">
        <v>1090</v>
      </c>
      <c r="P411" t="s">
        <v>1090</v>
      </c>
      <c r="Q411">
        <v>1</v>
      </c>
      <c r="X411">
        <v>85.84</v>
      </c>
      <c r="Y411">
        <v>0</v>
      </c>
      <c r="Z411">
        <v>0</v>
      </c>
      <c r="AA411">
        <v>0</v>
      </c>
      <c r="AB411">
        <v>9.4</v>
      </c>
      <c r="AC411">
        <v>0</v>
      </c>
      <c r="AD411">
        <v>1</v>
      </c>
      <c r="AE411">
        <v>1</v>
      </c>
      <c r="AF411" t="s">
        <v>97</v>
      </c>
      <c r="AG411">
        <v>98.715999999999994</v>
      </c>
      <c r="AH411">
        <v>2</v>
      </c>
      <c r="AI411">
        <v>16689024</v>
      </c>
      <c r="AJ411">
        <v>429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ROW(Source!A198)</f>
        <v>198</v>
      </c>
      <c r="B412">
        <v>16689031</v>
      </c>
      <c r="C412">
        <v>16689023</v>
      </c>
      <c r="D412">
        <v>15430395</v>
      </c>
      <c r="E412">
        <v>1</v>
      </c>
      <c r="F412">
        <v>1</v>
      </c>
      <c r="G412">
        <v>1</v>
      </c>
      <c r="H412">
        <v>1</v>
      </c>
      <c r="I412" t="s">
        <v>1091</v>
      </c>
      <c r="J412" t="s">
        <v>6</v>
      </c>
      <c r="K412" t="s">
        <v>1092</v>
      </c>
      <c r="L412">
        <v>1191</v>
      </c>
      <c r="N412">
        <v>1013</v>
      </c>
      <c r="O412" t="s">
        <v>1090</v>
      </c>
      <c r="P412" t="s">
        <v>1090</v>
      </c>
      <c r="Q412">
        <v>1</v>
      </c>
      <c r="X412">
        <v>6.29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2</v>
      </c>
      <c r="AF412" t="s">
        <v>96</v>
      </c>
      <c r="AG412">
        <v>7.8624999999999998</v>
      </c>
      <c r="AH412">
        <v>2</v>
      </c>
      <c r="AI412">
        <v>16689025</v>
      </c>
      <c r="AJ412">
        <v>430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ROW(Source!A198)</f>
        <v>198</v>
      </c>
      <c r="B413">
        <v>16689032</v>
      </c>
      <c r="C413">
        <v>16689023</v>
      </c>
      <c r="D413">
        <v>15247974</v>
      </c>
      <c r="E413">
        <v>1</v>
      </c>
      <c r="F413">
        <v>1</v>
      </c>
      <c r="G413">
        <v>1</v>
      </c>
      <c r="H413">
        <v>2</v>
      </c>
      <c r="I413" t="s">
        <v>1093</v>
      </c>
      <c r="J413" t="s">
        <v>1094</v>
      </c>
      <c r="K413" t="s">
        <v>1095</v>
      </c>
      <c r="L413">
        <v>1368</v>
      </c>
      <c r="N413">
        <v>1011</v>
      </c>
      <c r="O413" t="s">
        <v>1096</v>
      </c>
      <c r="P413" t="s">
        <v>1096</v>
      </c>
      <c r="Q413">
        <v>1</v>
      </c>
      <c r="X413">
        <v>0.84</v>
      </c>
      <c r="Y413">
        <v>0</v>
      </c>
      <c r="Z413">
        <v>31.26</v>
      </c>
      <c r="AA413">
        <v>13.5</v>
      </c>
      <c r="AB413">
        <v>0</v>
      </c>
      <c r="AC413">
        <v>0</v>
      </c>
      <c r="AD413">
        <v>1</v>
      </c>
      <c r="AE413">
        <v>0</v>
      </c>
      <c r="AF413" t="s">
        <v>96</v>
      </c>
      <c r="AG413">
        <v>1.05</v>
      </c>
      <c r="AH413">
        <v>2</v>
      </c>
      <c r="AI413">
        <v>16689026</v>
      </c>
      <c r="AJ413">
        <v>431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ROW(Source!A198)</f>
        <v>198</v>
      </c>
      <c r="B414">
        <v>16689033</v>
      </c>
      <c r="C414">
        <v>16689023</v>
      </c>
      <c r="D414">
        <v>15248130</v>
      </c>
      <c r="E414">
        <v>1</v>
      </c>
      <c r="F414">
        <v>1</v>
      </c>
      <c r="G414">
        <v>1</v>
      </c>
      <c r="H414">
        <v>2</v>
      </c>
      <c r="I414" t="s">
        <v>1262</v>
      </c>
      <c r="J414" t="s">
        <v>1263</v>
      </c>
      <c r="K414" t="s">
        <v>1264</v>
      </c>
      <c r="L414">
        <v>1368</v>
      </c>
      <c r="N414">
        <v>1011</v>
      </c>
      <c r="O414" t="s">
        <v>1096</v>
      </c>
      <c r="P414" t="s">
        <v>1096</v>
      </c>
      <c r="Q414">
        <v>1</v>
      </c>
      <c r="X414">
        <v>5.45</v>
      </c>
      <c r="Y414">
        <v>0</v>
      </c>
      <c r="Z414">
        <v>14.15</v>
      </c>
      <c r="AA414">
        <v>8.91</v>
      </c>
      <c r="AB414">
        <v>0</v>
      </c>
      <c r="AC414">
        <v>0</v>
      </c>
      <c r="AD414">
        <v>1</v>
      </c>
      <c r="AE414">
        <v>0</v>
      </c>
      <c r="AF414" t="s">
        <v>96</v>
      </c>
      <c r="AG414">
        <v>6.8125</v>
      </c>
      <c r="AH414">
        <v>2</v>
      </c>
      <c r="AI414">
        <v>16689027</v>
      </c>
      <c r="AJ414">
        <v>432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ROW(Source!A198)</f>
        <v>198</v>
      </c>
      <c r="B415">
        <v>16689034</v>
      </c>
      <c r="C415">
        <v>16689023</v>
      </c>
      <c r="D415">
        <v>15170041</v>
      </c>
      <c r="E415">
        <v>1</v>
      </c>
      <c r="F415">
        <v>1</v>
      </c>
      <c r="G415">
        <v>1</v>
      </c>
      <c r="H415">
        <v>3</v>
      </c>
      <c r="I415" t="s">
        <v>1265</v>
      </c>
      <c r="J415" t="s">
        <v>1266</v>
      </c>
      <c r="K415" t="s">
        <v>1267</v>
      </c>
      <c r="L415">
        <v>1348</v>
      </c>
      <c r="N415">
        <v>1009</v>
      </c>
      <c r="O415" t="s">
        <v>86</v>
      </c>
      <c r="P415" t="s">
        <v>86</v>
      </c>
      <c r="Q415">
        <v>1000</v>
      </c>
      <c r="X415">
        <v>1.2E-4</v>
      </c>
      <c r="Y415">
        <v>8475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1.2E-4</v>
      </c>
      <c r="AH415">
        <v>2</v>
      </c>
      <c r="AI415">
        <v>16689028</v>
      </c>
      <c r="AJ415">
        <v>433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ROW(Source!A198)</f>
        <v>198</v>
      </c>
      <c r="B416">
        <v>16689035</v>
      </c>
      <c r="C416">
        <v>16689023</v>
      </c>
      <c r="D416">
        <v>15171982</v>
      </c>
      <c r="E416">
        <v>1</v>
      </c>
      <c r="F416">
        <v>1</v>
      </c>
      <c r="G416">
        <v>1</v>
      </c>
      <c r="H416">
        <v>3</v>
      </c>
      <c r="I416" t="s">
        <v>1361</v>
      </c>
      <c r="J416" t="s">
        <v>1362</v>
      </c>
      <c r="K416" t="s">
        <v>1363</v>
      </c>
      <c r="L416">
        <v>1348</v>
      </c>
      <c r="N416">
        <v>1009</v>
      </c>
      <c r="O416" t="s">
        <v>86</v>
      </c>
      <c r="P416" t="s">
        <v>86</v>
      </c>
      <c r="Q416">
        <v>1000</v>
      </c>
      <c r="X416">
        <v>6.0000000000000001E-3</v>
      </c>
      <c r="Y416">
        <v>729.98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6.0000000000000001E-3</v>
      </c>
      <c r="AH416">
        <v>3</v>
      </c>
      <c r="AI416">
        <v>-1</v>
      </c>
      <c r="AJ416" t="s">
        <v>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ROW(Source!A198)</f>
        <v>198</v>
      </c>
      <c r="B417">
        <v>16689036</v>
      </c>
      <c r="C417">
        <v>16689023</v>
      </c>
      <c r="D417">
        <v>15172875</v>
      </c>
      <c r="E417">
        <v>1</v>
      </c>
      <c r="F417">
        <v>1</v>
      </c>
      <c r="G417">
        <v>1</v>
      </c>
      <c r="H417">
        <v>3</v>
      </c>
      <c r="I417" t="s">
        <v>1538</v>
      </c>
      <c r="J417" t="s">
        <v>1539</v>
      </c>
      <c r="K417" t="s">
        <v>1540</v>
      </c>
      <c r="L417">
        <v>1339</v>
      </c>
      <c r="N417">
        <v>1007</v>
      </c>
      <c r="O417" t="s">
        <v>199</v>
      </c>
      <c r="P417" t="s">
        <v>199</v>
      </c>
      <c r="Q417">
        <v>1</v>
      </c>
      <c r="X417">
        <v>1.87</v>
      </c>
      <c r="Y417">
        <v>517.91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1.87</v>
      </c>
      <c r="AH417">
        <v>3</v>
      </c>
      <c r="AI417">
        <v>-1</v>
      </c>
      <c r="AJ417" t="s">
        <v>6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ROW(Source!A198)</f>
        <v>198</v>
      </c>
      <c r="B418">
        <v>16689037</v>
      </c>
      <c r="C418">
        <v>16689023</v>
      </c>
      <c r="D418">
        <v>15189930</v>
      </c>
      <c r="E418">
        <v>1</v>
      </c>
      <c r="F418">
        <v>1</v>
      </c>
      <c r="G418">
        <v>1</v>
      </c>
      <c r="H418">
        <v>3</v>
      </c>
      <c r="I418" t="s">
        <v>1268</v>
      </c>
      <c r="J418" t="s">
        <v>1269</v>
      </c>
      <c r="K418" t="s">
        <v>1270</v>
      </c>
      <c r="L418">
        <v>1327</v>
      </c>
      <c r="N418">
        <v>1005</v>
      </c>
      <c r="O418" t="s">
        <v>181</v>
      </c>
      <c r="P418" t="s">
        <v>181</v>
      </c>
      <c r="Q418">
        <v>1</v>
      </c>
      <c r="X418">
        <v>5.54</v>
      </c>
      <c r="Y418">
        <v>28.25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5.54</v>
      </c>
      <c r="AH418">
        <v>2</v>
      </c>
      <c r="AI418">
        <v>16689029</v>
      </c>
      <c r="AJ418">
        <v>434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ROW(Source!A199)</f>
        <v>199</v>
      </c>
      <c r="B419">
        <v>16689030</v>
      </c>
      <c r="C419">
        <v>16689023</v>
      </c>
      <c r="D419">
        <v>15430397</v>
      </c>
      <c r="E419">
        <v>1</v>
      </c>
      <c r="F419">
        <v>1</v>
      </c>
      <c r="G419">
        <v>1</v>
      </c>
      <c r="H419">
        <v>1</v>
      </c>
      <c r="I419" t="s">
        <v>1260</v>
      </c>
      <c r="J419" t="s">
        <v>6</v>
      </c>
      <c r="K419" t="s">
        <v>1261</v>
      </c>
      <c r="L419">
        <v>1191</v>
      </c>
      <c r="N419">
        <v>1013</v>
      </c>
      <c r="O419" t="s">
        <v>1090</v>
      </c>
      <c r="P419" t="s">
        <v>1090</v>
      </c>
      <c r="Q419">
        <v>1</v>
      </c>
      <c r="X419">
        <v>85.84</v>
      </c>
      <c r="Y419">
        <v>0</v>
      </c>
      <c r="Z419">
        <v>0</v>
      </c>
      <c r="AA419">
        <v>0</v>
      </c>
      <c r="AB419">
        <v>9.4</v>
      </c>
      <c r="AC419">
        <v>0</v>
      </c>
      <c r="AD419">
        <v>1</v>
      </c>
      <c r="AE419">
        <v>1</v>
      </c>
      <c r="AF419" t="s">
        <v>97</v>
      </c>
      <c r="AG419">
        <v>98.715999999999994</v>
      </c>
      <c r="AH419">
        <v>2</v>
      </c>
      <c r="AI419">
        <v>16689024</v>
      </c>
      <c r="AJ419">
        <v>435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ROW(Source!A199)</f>
        <v>199</v>
      </c>
      <c r="B420">
        <v>16689031</v>
      </c>
      <c r="C420">
        <v>16689023</v>
      </c>
      <c r="D420">
        <v>15430395</v>
      </c>
      <c r="E420">
        <v>1</v>
      </c>
      <c r="F420">
        <v>1</v>
      </c>
      <c r="G420">
        <v>1</v>
      </c>
      <c r="H420">
        <v>1</v>
      </c>
      <c r="I420" t="s">
        <v>1091</v>
      </c>
      <c r="J420" t="s">
        <v>6</v>
      </c>
      <c r="K420" t="s">
        <v>1092</v>
      </c>
      <c r="L420">
        <v>1191</v>
      </c>
      <c r="N420">
        <v>1013</v>
      </c>
      <c r="O420" t="s">
        <v>1090</v>
      </c>
      <c r="P420" t="s">
        <v>1090</v>
      </c>
      <c r="Q420">
        <v>1</v>
      </c>
      <c r="X420">
        <v>6.29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2</v>
      </c>
      <c r="AF420" t="s">
        <v>96</v>
      </c>
      <c r="AG420">
        <v>7.8624999999999998</v>
      </c>
      <c r="AH420">
        <v>2</v>
      </c>
      <c r="AI420">
        <v>16689025</v>
      </c>
      <c r="AJ420">
        <v>436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ROW(Source!A199)</f>
        <v>199</v>
      </c>
      <c r="B421">
        <v>16689032</v>
      </c>
      <c r="C421">
        <v>16689023</v>
      </c>
      <c r="D421">
        <v>15247974</v>
      </c>
      <c r="E421">
        <v>1</v>
      </c>
      <c r="F421">
        <v>1</v>
      </c>
      <c r="G421">
        <v>1</v>
      </c>
      <c r="H421">
        <v>2</v>
      </c>
      <c r="I421" t="s">
        <v>1093</v>
      </c>
      <c r="J421" t="s">
        <v>1094</v>
      </c>
      <c r="K421" t="s">
        <v>1095</v>
      </c>
      <c r="L421">
        <v>1368</v>
      </c>
      <c r="N421">
        <v>1011</v>
      </c>
      <c r="O421" t="s">
        <v>1096</v>
      </c>
      <c r="P421" t="s">
        <v>1096</v>
      </c>
      <c r="Q421">
        <v>1</v>
      </c>
      <c r="X421">
        <v>0.84</v>
      </c>
      <c r="Y421">
        <v>0</v>
      </c>
      <c r="Z421">
        <v>31.26</v>
      </c>
      <c r="AA421">
        <v>13.5</v>
      </c>
      <c r="AB421">
        <v>0</v>
      </c>
      <c r="AC421">
        <v>0</v>
      </c>
      <c r="AD421">
        <v>1</v>
      </c>
      <c r="AE421">
        <v>0</v>
      </c>
      <c r="AF421" t="s">
        <v>96</v>
      </c>
      <c r="AG421">
        <v>1.05</v>
      </c>
      <c r="AH421">
        <v>2</v>
      </c>
      <c r="AI421">
        <v>16689026</v>
      </c>
      <c r="AJ421">
        <v>437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ROW(Source!A199)</f>
        <v>199</v>
      </c>
      <c r="B422">
        <v>16689033</v>
      </c>
      <c r="C422">
        <v>16689023</v>
      </c>
      <c r="D422">
        <v>15248130</v>
      </c>
      <c r="E422">
        <v>1</v>
      </c>
      <c r="F422">
        <v>1</v>
      </c>
      <c r="G422">
        <v>1</v>
      </c>
      <c r="H422">
        <v>2</v>
      </c>
      <c r="I422" t="s">
        <v>1262</v>
      </c>
      <c r="J422" t="s">
        <v>1263</v>
      </c>
      <c r="K422" t="s">
        <v>1264</v>
      </c>
      <c r="L422">
        <v>1368</v>
      </c>
      <c r="N422">
        <v>1011</v>
      </c>
      <c r="O422" t="s">
        <v>1096</v>
      </c>
      <c r="P422" t="s">
        <v>1096</v>
      </c>
      <c r="Q422">
        <v>1</v>
      </c>
      <c r="X422">
        <v>5.45</v>
      </c>
      <c r="Y422">
        <v>0</v>
      </c>
      <c r="Z422">
        <v>14.15</v>
      </c>
      <c r="AA422">
        <v>8.91</v>
      </c>
      <c r="AB422">
        <v>0</v>
      </c>
      <c r="AC422">
        <v>0</v>
      </c>
      <c r="AD422">
        <v>1</v>
      </c>
      <c r="AE422">
        <v>0</v>
      </c>
      <c r="AF422" t="s">
        <v>96</v>
      </c>
      <c r="AG422">
        <v>6.8125</v>
      </c>
      <c r="AH422">
        <v>2</v>
      </c>
      <c r="AI422">
        <v>16689027</v>
      </c>
      <c r="AJ422">
        <v>438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ROW(Source!A199)</f>
        <v>199</v>
      </c>
      <c r="B423">
        <v>16689034</v>
      </c>
      <c r="C423">
        <v>16689023</v>
      </c>
      <c r="D423">
        <v>15170041</v>
      </c>
      <c r="E423">
        <v>1</v>
      </c>
      <c r="F423">
        <v>1</v>
      </c>
      <c r="G423">
        <v>1</v>
      </c>
      <c r="H423">
        <v>3</v>
      </c>
      <c r="I423" t="s">
        <v>1265</v>
      </c>
      <c r="J423" t="s">
        <v>1266</v>
      </c>
      <c r="K423" t="s">
        <v>1267</v>
      </c>
      <c r="L423">
        <v>1348</v>
      </c>
      <c r="N423">
        <v>1009</v>
      </c>
      <c r="O423" t="s">
        <v>86</v>
      </c>
      <c r="P423" t="s">
        <v>86</v>
      </c>
      <c r="Q423">
        <v>1000</v>
      </c>
      <c r="X423">
        <v>1.2E-4</v>
      </c>
      <c r="Y423">
        <v>8475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6</v>
      </c>
      <c r="AG423">
        <v>1.2E-4</v>
      </c>
      <c r="AH423">
        <v>2</v>
      </c>
      <c r="AI423">
        <v>16689028</v>
      </c>
      <c r="AJ423">
        <v>439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ROW(Source!A199)</f>
        <v>199</v>
      </c>
      <c r="B424">
        <v>16689035</v>
      </c>
      <c r="C424">
        <v>16689023</v>
      </c>
      <c r="D424">
        <v>15171982</v>
      </c>
      <c r="E424">
        <v>1</v>
      </c>
      <c r="F424">
        <v>1</v>
      </c>
      <c r="G424">
        <v>1</v>
      </c>
      <c r="H424">
        <v>3</v>
      </c>
      <c r="I424" t="s">
        <v>1361</v>
      </c>
      <c r="J424" t="s">
        <v>1362</v>
      </c>
      <c r="K424" t="s">
        <v>1363</v>
      </c>
      <c r="L424">
        <v>1348</v>
      </c>
      <c r="N424">
        <v>1009</v>
      </c>
      <c r="O424" t="s">
        <v>86</v>
      </c>
      <c r="P424" t="s">
        <v>86</v>
      </c>
      <c r="Q424">
        <v>1000</v>
      </c>
      <c r="X424">
        <v>6.0000000000000001E-3</v>
      </c>
      <c r="Y424">
        <v>729.98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6.0000000000000001E-3</v>
      </c>
      <c r="AH424">
        <v>3</v>
      </c>
      <c r="AI424">
        <v>-1</v>
      </c>
      <c r="AJ424" t="s">
        <v>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ROW(Source!A199)</f>
        <v>199</v>
      </c>
      <c r="B425">
        <v>16689036</v>
      </c>
      <c r="C425">
        <v>16689023</v>
      </c>
      <c r="D425">
        <v>15172875</v>
      </c>
      <c r="E425">
        <v>1</v>
      </c>
      <c r="F425">
        <v>1</v>
      </c>
      <c r="G425">
        <v>1</v>
      </c>
      <c r="H425">
        <v>3</v>
      </c>
      <c r="I425" t="s">
        <v>1538</v>
      </c>
      <c r="J425" t="s">
        <v>1539</v>
      </c>
      <c r="K425" t="s">
        <v>1540</v>
      </c>
      <c r="L425">
        <v>1339</v>
      </c>
      <c r="N425">
        <v>1007</v>
      </c>
      <c r="O425" t="s">
        <v>199</v>
      </c>
      <c r="P425" t="s">
        <v>199</v>
      </c>
      <c r="Q425">
        <v>1</v>
      </c>
      <c r="X425">
        <v>1.87</v>
      </c>
      <c r="Y425">
        <v>517.91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1.87</v>
      </c>
      <c r="AH425">
        <v>3</v>
      </c>
      <c r="AI425">
        <v>-1</v>
      </c>
      <c r="AJ425" t="s">
        <v>6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ROW(Source!A199)</f>
        <v>199</v>
      </c>
      <c r="B426">
        <v>16689037</v>
      </c>
      <c r="C426">
        <v>16689023</v>
      </c>
      <c r="D426">
        <v>15189930</v>
      </c>
      <c r="E426">
        <v>1</v>
      </c>
      <c r="F426">
        <v>1</v>
      </c>
      <c r="G426">
        <v>1</v>
      </c>
      <c r="H426">
        <v>3</v>
      </c>
      <c r="I426" t="s">
        <v>1268</v>
      </c>
      <c r="J426" t="s">
        <v>1269</v>
      </c>
      <c r="K426" t="s">
        <v>1270</v>
      </c>
      <c r="L426">
        <v>1327</v>
      </c>
      <c r="N426">
        <v>1005</v>
      </c>
      <c r="O426" t="s">
        <v>181</v>
      </c>
      <c r="P426" t="s">
        <v>181</v>
      </c>
      <c r="Q426">
        <v>1</v>
      </c>
      <c r="X426">
        <v>5.54</v>
      </c>
      <c r="Y426">
        <v>28.25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6</v>
      </c>
      <c r="AG426">
        <v>5.54</v>
      </c>
      <c r="AH426">
        <v>2</v>
      </c>
      <c r="AI426">
        <v>16689029</v>
      </c>
      <c r="AJ426">
        <v>440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ROW(Source!A200)</f>
        <v>200</v>
      </c>
      <c r="B427">
        <v>16689048</v>
      </c>
      <c r="C427">
        <v>16689038</v>
      </c>
      <c r="D427">
        <v>15435609</v>
      </c>
      <c r="E427">
        <v>1</v>
      </c>
      <c r="F427">
        <v>1</v>
      </c>
      <c r="G427">
        <v>1</v>
      </c>
      <c r="H427">
        <v>1</v>
      </c>
      <c r="I427" t="s">
        <v>1271</v>
      </c>
      <c r="J427" t="s">
        <v>6</v>
      </c>
      <c r="K427" t="s">
        <v>1272</v>
      </c>
      <c r="L427">
        <v>1191</v>
      </c>
      <c r="N427">
        <v>1013</v>
      </c>
      <c r="O427" t="s">
        <v>1090</v>
      </c>
      <c r="P427" t="s">
        <v>1090</v>
      </c>
      <c r="Q427">
        <v>1</v>
      </c>
      <c r="X427">
        <v>42.9</v>
      </c>
      <c r="Y427">
        <v>0</v>
      </c>
      <c r="Z427">
        <v>0</v>
      </c>
      <c r="AA427">
        <v>0</v>
      </c>
      <c r="AB427">
        <v>8.9700000000000006</v>
      </c>
      <c r="AC427">
        <v>0</v>
      </c>
      <c r="AD427">
        <v>1</v>
      </c>
      <c r="AE427">
        <v>1</v>
      </c>
      <c r="AF427" t="s">
        <v>97</v>
      </c>
      <c r="AG427">
        <v>49.334999999999994</v>
      </c>
      <c r="AH427">
        <v>2</v>
      </c>
      <c r="AI427">
        <v>16689039</v>
      </c>
      <c r="AJ427">
        <v>441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ROW(Source!A200)</f>
        <v>200</v>
      </c>
      <c r="B428">
        <v>16689049</v>
      </c>
      <c r="C428">
        <v>16689038</v>
      </c>
      <c r="D428">
        <v>15430395</v>
      </c>
      <c r="E428">
        <v>1</v>
      </c>
      <c r="F428">
        <v>1</v>
      </c>
      <c r="G428">
        <v>1</v>
      </c>
      <c r="H428">
        <v>1</v>
      </c>
      <c r="I428" t="s">
        <v>1091</v>
      </c>
      <c r="J428" t="s">
        <v>6</v>
      </c>
      <c r="K428" t="s">
        <v>1092</v>
      </c>
      <c r="L428">
        <v>1191</v>
      </c>
      <c r="N428">
        <v>1013</v>
      </c>
      <c r="O428" t="s">
        <v>1090</v>
      </c>
      <c r="P428" t="s">
        <v>1090</v>
      </c>
      <c r="Q428">
        <v>1</v>
      </c>
      <c r="X428">
        <v>0.17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2</v>
      </c>
      <c r="AF428" t="s">
        <v>96</v>
      </c>
      <c r="AG428">
        <v>0.21250000000000002</v>
      </c>
      <c r="AH428">
        <v>2</v>
      </c>
      <c r="AI428">
        <v>16689040</v>
      </c>
      <c r="AJ428">
        <v>442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ROW(Source!A200)</f>
        <v>200</v>
      </c>
      <c r="B429">
        <v>16689050</v>
      </c>
      <c r="C429">
        <v>16689038</v>
      </c>
      <c r="D429">
        <v>15247974</v>
      </c>
      <c r="E429">
        <v>1</v>
      </c>
      <c r="F429">
        <v>1</v>
      </c>
      <c r="G429">
        <v>1</v>
      </c>
      <c r="H429">
        <v>2</v>
      </c>
      <c r="I429" t="s">
        <v>1093</v>
      </c>
      <c r="J429" t="s">
        <v>1094</v>
      </c>
      <c r="K429" t="s">
        <v>1095</v>
      </c>
      <c r="L429">
        <v>1368</v>
      </c>
      <c r="N429">
        <v>1011</v>
      </c>
      <c r="O429" t="s">
        <v>1096</v>
      </c>
      <c r="P429" t="s">
        <v>1096</v>
      </c>
      <c r="Q429">
        <v>1</v>
      </c>
      <c r="X429">
        <v>0.02</v>
      </c>
      <c r="Y429">
        <v>0</v>
      </c>
      <c r="Z429">
        <v>31.26</v>
      </c>
      <c r="AA429">
        <v>13.5</v>
      </c>
      <c r="AB429">
        <v>0</v>
      </c>
      <c r="AC429">
        <v>0</v>
      </c>
      <c r="AD429">
        <v>1</v>
      </c>
      <c r="AE429">
        <v>0</v>
      </c>
      <c r="AF429" t="s">
        <v>96</v>
      </c>
      <c r="AG429">
        <v>2.5000000000000001E-2</v>
      </c>
      <c r="AH429">
        <v>2</v>
      </c>
      <c r="AI429">
        <v>16689041</v>
      </c>
      <c r="AJ429">
        <v>443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ROW(Source!A200)</f>
        <v>200</v>
      </c>
      <c r="B430">
        <v>16689051</v>
      </c>
      <c r="C430">
        <v>16689038</v>
      </c>
      <c r="D430">
        <v>15249073</v>
      </c>
      <c r="E430">
        <v>1</v>
      </c>
      <c r="F430">
        <v>1</v>
      </c>
      <c r="G430">
        <v>1</v>
      </c>
      <c r="H430">
        <v>2</v>
      </c>
      <c r="I430" t="s">
        <v>1099</v>
      </c>
      <c r="J430" t="s">
        <v>1100</v>
      </c>
      <c r="K430" t="s">
        <v>1101</v>
      </c>
      <c r="L430">
        <v>1368</v>
      </c>
      <c r="N430">
        <v>1011</v>
      </c>
      <c r="O430" t="s">
        <v>1096</v>
      </c>
      <c r="P430" t="s">
        <v>1096</v>
      </c>
      <c r="Q430">
        <v>1</v>
      </c>
      <c r="X430">
        <v>0.15</v>
      </c>
      <c r="Y430">
        <v>0</v>
      </c>
      <c r="Z430">
        <v>65.709999999999994</v>
      </c>
      <c r="AA430">
        <v>11.6</v>
      </c>
      <c r="AB430">
        <v>0</v>
      </c>
      <c r="AC430">
        <v>0</v>
      </c>
      <c r="AD430">
        <v>1</v>
      </c>
      <c r="AE430">
        <v>0</v>
      </c>
      <c r="AF430" t="s">
        <v>96</v>
      </c>
      <c r="AG430">
        <v>0.1875</v>
      </c>
      <c r="AH430">
        <v>2</v>
      </c>
      <c r="AI430">
        <v>16689042</v>
      </c>
      <c r="AJ430">
        <v>444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ROW(Source!A200)</f>
        <v>200</v>
      </c>
      <c r="B431">
        <v>16689052</v>
      </c>
      <c r="C431">
        <v>16689038</v>
      </c>
      <c r="D431">
        <v>15170682</v>
      </c>
      <c r="E431">
        <v>1</v>
      </c>
      <c r="F431">
        <v>1</v>
      </c>
      <c r="G431">
        <v>1</v>
      </c>
      <c r="H431">
        <v>3</v>
      </c>
      <c r="I431" t="s">
        <v>1147</v>
      </c>
      <c r="J431" t="s">
        <v>1148</v>
      </c>
      <c r="K431" t="s">
        <v>1149</v>
      </c>
      <c r="L431">
        <v>1327</v>
      </c>
      <c r="N431">
        <v>1005</v>
      </c>
      <c r="O431" t="s">
        <v>181</v>
      </c>
      <c r="P431" t="s">
        <v>181</v>
      </c>
      <c r="Q431">
        <v>1</v>
      </c>
      <c r="X431">
        <v>0.84</v>
      </c>
      <c r="Y431">
        <v>72.319999999999993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6</v>
      </c>
      <c r="AG431">
        <v>0.84</v>
      </c>
      <c r="AH431">
        <v>2</v>
      </c>
      <c r="AI431">
        <v>16689043</v>
      </c>
      <c r="AJ431">
        <v>445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ROW(Source!A200)</f>
        <v>200</v>
      </c>
      <c r="B432">
        <v>16689053</v>
      </c>
      <c r="C432">
        <v>16689038</v>
      </c>
      <c r="D432">
        <v>15171018</v>
      </c>
      <c r="E432">
        <v>1</v>
      </c>
      <c r="F432">
        <v>1</v>
      </c>
      <c r="G432">
        <v>1</v>
      </c>
      <c r="H432">
        <v>3</v>
      </c>
      <c r="I432" t="s">
        <v>1128</v>
      </c>
      <c r="J432" t="s">
        <v>1129</v>
      </c>
      <c r="K432" t="s">
        <v>1130</v>
      </c>
      <c r="L432">
        <v>1346</v>
      </c>
      <c r="N432">
        <v>1009</v>
      </c>
      <c r="O432" t="s">
        <v>90</v>
      </c>
      <c r="P432" t="s">
        <v>90</v>
      </c>
      <c r="Q432">
        <v>1</v>
      </c>
      <c r="X432">
        <v>0.31</v>
      </c>
      <c r="Y432">
        <v>1.82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6</v>
      </c>
      <c r="AG432">
        <v>0.31</v>
      </c>
      <c r="AH432">
        <v>2</v>
      </c>
      <c r="AI432">
        <v>16689044</v>
      </c>
      <c r="AJ432">
        <v>446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ROW(Source!A200)</f>
        <v>200</v>
      </c>
      <c r="B433">
        <v>16689054</v>
      </c>
      <c r="C433">
        <v>16689038</v>
      </c>
      <c r="D433">
        <v>15163054</v>
      </c>
      <c r="E433">
        <v>17</v>
      </c>
      <c r="F433">
        <v>1</v>
      </c>
      <c r="G433">
        <v>1</v>
      </c>
      <c r="H433">
        <v>3</v>
      </c>
      <c r="I433" t="s">
        <v>126</v>
      </c>
      <c r="J433" t="s">
        <v>6</v>
      </c>
      <c r="K433" t="s">
        <v>346</v>
      </c>
      <c r="L433">
        <v>1348</v>
      </c>
      <c r="N433">
        <v>1009</v>
      </c>
      <c r="O433" t="s">
        <v>86</v>
      </c>
      <c r="P433" t="s">
        <v>86</v>
      </c>
      <c r="Q433">
        <v>1000</v>
      </c>
      <c r="X433">
        <v>6.3E-2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 t="s">
        <v>6</v>
      </c>
      <c r="AG433">
        <v>6.3E-2</v>
      </c>
      <c r="AH433">
        <v>2</v>
      </c>
      <c r="AI433">
        <v>16689045</v>
      </c>
      <c r="AJ433">
        <v>447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ROW(Source!A200)</f>
        <v>200</v>
      </c>
      <c r="B434">
        <v>16689055</v>
      </c>
      <c r="C434">
        <v>16689038</v>
      </c>
      <c r="D434">
        <v>15204729</v>
      </c>
      <c r="E434">
        <v>1</v>
      </c>
      <c r="F434">
        <v>1</v>
      </c>
      <c r="G434">
        <v>1</v>
      </c>
      <c r="H434">
        <v>3</v>
      </c>
      <c r="I434" t="s">
        <v>1273</v>
      </c>
      <c r="J434" t="s">
        <v>1274</v>
      </c>
      <c r="K434" t="s">
        <v>1275</v>
      </c>
      <c r="L434">
        <v>1348</v>
      </c>
      <c r="N434">
        <v>1009</v>
      </c>
      <c r="O434" t="s">
        <v>86</v>
      </c>
      <c r="P434" t="s">
        <v>86</v>
      </c>
      <c r="Q434">
        <v>1000</v>
      </c>
      <c r="X434">
        <v>5.0999999999999997E-2</v>
      </c>
      <c r="Y434">
        <v>4294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6</v>
      </c>
      <c r="AG434">
        <v>5.0999999999999997E-2</v>
      </c>
      <c r="AH434">
        <v>2</v>
      </c>
      <c r="AI434">
        <v>16689046</v>
      </c>
      <c r="AJ434">
        <v>449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ROW(Source!A201)</f>
        <v>201</v>
      </c>
      <c r="B435">
        <v>16689048</v>
      </c>
      <c r="C435">
        <v>16689038</v>
      </c>
      <c r="D435">
        <v>15435609</v>
      </c>
      <c r="E435">
        <v>1</v>
      </c>
      <c r="F435">
        <v>1</v>
      </c>
      <c r="G435">
        <v>1</v>
      </c>
      <c r="H435">
        <v>1</v>
      </c>
      <c r="I435" t="s">
        <v>1271</v>
      </c>
      <c r="J435" t="s">
        <v>6</v>
      </c>
      <c r="K435" t="s">
        <v>1272</v>
      </c>
      <c r="L435">
        <v>1191</v>
      </c>
      <c r="N435">
        <v>1013</v>
      </c>
      <c r="O435" t="s">
        <v>1090</v>
      </c>
      <c r="P435" t="s">
        <v>1090</v>
      </c>
      <c r="Q435">
        <v>1</v>
      </c>
      <c r="X435">
        <v>42.9</v>
      </c>
      <c r="Y435">
        <v>0</v>
      </c>
      <c r="Z435">
        <v>0</v>
      </c>
      <c r="AA435">
        <v>0</v>
      </c>
      <c r="AB435">
        <v>8.9700000000000006</v>
      </c>
      <c r="AC435">
        <v>0</v>
      </c>
      <c r="AD435">
        <v>1</v>
      </c>
      <c r="AE435">
        <v>1</v>
      </c>
      <c r="AF435" t="s">
        <v>97</v>
      </c>
      <c r="AG435">
        <v>49.334999999999994</v>
      </c>
      <c r="AH435">
        <v>2</v>
      </c>
      <c r="AI435">
        <v>16689039</v>
      </c>
      <c r="AJ435">
        <v>450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ROW(Source!A201)</f>
        <v>201</v>
      </c>
      <c r="B436">
        <v>16689049</v>
      </c>
      <c r="C436">
        <v>16689038</v>
      </c>
      <c r="D436">
        <v>15430395</v>
      </c>
      <c r="E436">
        <v>1</v>
      </c>
      <c r="F436">
        <v>1</v>
      </c>
      <c r="G436">
        <v>1</v>
      </c>
      <c r="H436">
        <v>1</v>
      </c>
      <c r="I436" t="s">
        <v>1091</v>
      </c>
      <c r="J436" t="s">
        <v>6</v>
      </c>
      <c r="K436" t="s">
        <v>1092</v>
      </c>
      <c r="L436">
        <v>1191</v>
      </c>
      <c r="N436">
        <v>1013</v>
      </c>
      <c r="O436" t="s">
        <v>1090</v>
      </c>
      <c r="P436" t="s">
        <v>1090</v>
      </c>
      <c r="Q436">
        <v>1</v>
      </c>
      <c r="X436">
        <v>0.17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2</v>
      </c>
      <c r="AF436" t="s">
        <v>96</v>
      </c>
      <c r="AG436">
        <v>0.21250000000000002</v>
      </c>
      <c r="AH436">
        <v>2</v>
      </c>
      <c r="AI436">
        <v>16689040</v>
      </c>
      <c r="AJ436">
        <v>451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ROW(Source!A201)</f>
        <v>201</v>
      </c>
      <c r="B437">
        <v>16689050</v>
      </c>
      <c r="C437">
        <v>16689038</v>
      </c>
      <c r="D437">
        <v>15247974</v>
      </c>
      <c r="E437">
        <v>1</v>
      </c>
      <c r="F437">
        <v>1</v>
      </c>
      <c r="G437">
        <v>1</v>
      </c>
      <c r="H437">
        <v>2</v>
      </c>
      <c r="I437" t="s">
        <v>1093</v>
      </c>
      <c r="J437" t="s">
        <v>1094</v>
      </c>
      <c r="K437" t="s">
        <v>1095</v>
      </c>
      <c r="L437">
        <v>1368</v>
      </c>
      <c r="N437">
        <v>1011</v>
      </c>
      <c r="O437" t="s">
        <v>1096</v>
      </c>
      <c r="P437" t="s">
        <v>1096</v>
      </c>
      <c r="Q437">
        <v>1</v>
      </c>
      <c r="X437">
        <v>0.02</v>
      </c>
      <c r="Y437">
        <v>0</v>
      </c>
      <c r="Z437">
        <v>31.26</v>
      </c>
      <c r="AA437">
        <v>13.5</v>
      </c>
      <c r="AB437">
        <v>0</v>
      </c>
      <c r="AC437">
        <v>0</v>
      </c>
      <c r="AD437">
        <v>1</v>
      </c>
      <c r="AE437">
        <v>0</v>
      </c>
      <c r="AF437" t="s">
        <v>96</v>
      </c>
      <c r="AG437">
        <v>2.5000000000000001E-2</v>
      </c>
      <c r="AH437">
        <v>2</v>
      </c>
      <c r="AI437">
        <v>16689041</v>
      </c>
      <c r="AJ437">
        <v>452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ROW(Source!A201)</f>
        <v>201</v>
      </c>
      <c r="B438">
        <v>16689051</v>
      </c>
      <c r="C438">
        <v>16689038</v>
      </c>
      <c r="D438">
        <v>15249073</v>
      </c>
      <c r="E438">
        <v>1</v>
      </c>
      <c r="F438">
        <v>1</v>
      </c>
      <c r="G438">
        <v>1</v>
      </c>
      <c r="H438">
        <v>2</v>
      </c>
      <c r="I438" t="s">
        <v>1099</v>
      </c>
      <c r="J438" t="s">
        <v>1100</v>
      </c>
      <c r="K438" t="s">
        <v>1101</v>
      </c>
      <c r="L438">
        <v>1368</v>
      </c>
      <c r="N438">
        <v>1011</v>
      </c>
      <c r="O438" t="s">
        <v>1096</v>
      </c>
      <c r="P438" t="s">
        <v>1096</v>
      </c>
      <c r="Q438">
        <v>1</v>
      </c>
      <c r="X438">
        <v>0.15</v>
      </c>
      <c r="Y438">
        <v>0</v>
      </c>
      <c r="Z438">
        <v>65.709999999999994</v>
      </c>
      <c r="AA438">
        <v>11.6</v>
      </c>
      <c r="AB438">
        <v>0</v>
      </c>
      <c r="AC438">
        <v>0</v>
      </c>
      <c r="AD438">
        <v>1</v>
      </c>
      <c r="AE438">
        <v>0</v>
      </c>
      <c r="AF438" t="s">
        <v>96</v>
      </c>
      <c r="AG438">
        <v>0.1875</v>
      </c>
      <c r="AH438">
        <v>2</v>
      </c>
      <c r="AI438">
        <v>16689042</v>
      </c>
      <c r="AJ438">
        <v>453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ROW(Source!A201)</f>
        <v>201</v>
      </c>
      <c r="B439">
        <v>16689052</v>
      </c>
      <c r="C439">
        <v>16689038</v>
      </c>
      <c r="D439">
        <v>15170682</v>
      </c>
      <c r="E439">
        <v>1</v>
      </c>
      <c r="F439">
        <v>1</v>
      </c>
      <c r="G439">
        <v>1</v>
      </c>
      <c r="H439">
        <v>3</v>
      </c>
      <c r="I439" t="s">
        <v>1147</v>
      </c>
      <c r="J439" t="s">
        <v>1148</v>
      </c>
      <c r="K439" t="s">
        <v>1149</v>
      </c>
      <c r="L439">
        <v>1327</v>
      </c>
      <c r="N439">
        <v>1005</v>
      </c>
      <c r="O439" t="s">
        <v>181</v>
      </c>
      <c r="P439" t="s">
        <v>181</v>
      </c>
      <c r="Q439">
        <v>1</v>
      </c>
      <c r="X439">
        <v>0.84</v>
      </c>
      <c r="Y439">
        <v>72.319999999999993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0.84</v>
      </c>
      <c r="AH439">
        <v>2</v>
      </c>
      <c r="AI439">
        <v>16689043</v>
      </c>
      <c r="AJ439">
        <v>454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ROW(Source!A201)</f>
        <v>201</v>
      </c>
      <c r="B440">
        <v>16689053</v>
      </c>
      <c r="C440">
        <v>16689038</v>
      </c>
      <c r="D440">
        <v>15171018</v>
      </c>
      <c r="E440">
        <v>1</v>
      </c>
      <c r="F440">
        <v>1</v>
      </c>
      <c r="G440">
        <v>1</v>
      </c>
      <c r="H440">
        <v>3</v>
      </c>
      <c r="I440" t="s">
        <v>1128</v>
      </c>
      <c r="J440" t="s">
        <v>1129</v>
      </c>
      <c r="K440" t="s">
        <v>1130</v>
      </c>
      <c r="L440">
        <v>1346</v>
      </c>
      <c r="N440">
        <v>1009</v>
      </c>
      <c r="O440" t="s">
        <v>90</v>
      </c>
      <c r="P440" t="s">
        <v>90</v>
      </c>
      <c r="Q440">
        <v>1</v>
      </c>
      <c r="X440">
        <v>0.31</v>
      </c>
      <c r="Y440">
        <v>1.82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0.31</v>
      </c>
      <c r="AH440">
        <v>2</v>
      </c>
      <c r="AI440">
        <v>16689044</v>
      </c>
      <c r="AJ440">
        <v>455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ROW(Source!A201)</f>
        <v>201</v>
      </c>
      <c r="B441">
        <v>16689054</v>
      </c>
      <c r="C441">
        <v>16689038</v>
      </c>
      <c r="D441">
        <v>15163054</v>
      </c>
      <c r="E441">
        <v>17</v>
      </c>
      <c r="F441">
        <v>1</v>
      </c>
      <c r="G441">
        <v>1</v>
      </c>
      <c r="H441">
        <v>3</v>
      </c>
      <c r="I441" t="s">
        <v>126</v>
      </c>
      <c r="J441" t="s">
        <v>6</v>
      </c>
      <c r="K441" t="s">
        <v>346</v>
      </c>
      <c r="L441">
        <v>1348</v>
      </c>
      <c r="N441">
        <v>1009</v>
      </c>
      <c r="O441" t="s">
        <v>86</v>
      </c>
      <c r="P441" t="s">
        <v>86</v>
      </c>
      <c r="Q441">
        <v>1000</v>
      </c>
      <c r="X441">
        <v>6.3E-2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 t="s">
        <v>6</v>
      </c>
      <c r="AG441">
        <v>6.3E-2</v>
      </c>
      <c r="AH441">
        <v>2</v>
      </c>
      <c r="AI441">
        <v>16689045</v>
      </c>
      <c r="AJ441">
        <v>456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ROW(Source!A201)</f>
        <v>201</v>
      </c>
      <c r="B442">
        <v>16689055</v>
      </c>
      <c r="C442">
        <v>16689038</v>
      </c>
      <c r="D442">
        <v>15204729</v>
      </c>
      <c r="E442">
        <v>1</v>
      </c>
      <c r="F442">
        <v>1</v>
      </c>
      <c r="G442">
        <v>1</v>
      </c>
      <c r="H442">
        <v>3</v>
      </c>
      <c r="I442" t="s">
        <v>1273</v>
      </c>
      <c r="J442" t="s">
        <v>1274</v>
      </c>
      <c r="K442" t="s">
        <v>1275</v>
      </c>
      <c r="L442">
        <v>1348</v>
      </c>
      <c r="N442">
        <v>1009</v>
      </c>
      <c r="O442" t="s">
        <v>86</v>
      </c>
      <c r="P442" t="s">
        <v>86</v>
      </c>
      <c r="Q442">
        <v>1000</v>
      </c>
      <c r="X442">
        <v>5.0999999999999997E-2</v>
      </c>
      <c r="Y442">
        <v>4294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6</v>
      </c>
      <c r="AG442">
        <v>5.0999999999999997E-2</v>
      </c>
      <c r="AH442">
        <v>2</v>
      </c>
      <c r="AI442">
        <v>16689046</v>
      </c>
      <c r="AJ442">
        <v>458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ROW(Source!A206)</f>
        <v>206</v>
      </c>
      <c r="B443">
        <v>16689885</v>
      </c>
      <c r="C443">
        <v>16689884</v>
      </c>
      <c r="D443">
        <v>15430517</v>
      </c>
      <c r="E443">
        <v>1</v>
      </c>
      <c r="F443">
        <v>1</v>
      </c>
      <c r="G443">
        <v>1</v>
      </c>
      <c r="H443">
        <v>1</v>
      </c>
      <c r="I443" t="s">
        <v>1113</v>
      </c>
      <c r="J443" t="s">
        <v>6</v>
      </c>
      <c r="K443" t="s">
        <v>1114</v>
      </c>
      <c r="L443">
        <v>1191</v>
      </c>
      <c r="N443">
        <v>1013</v>
      </c>
      <c r="O443" t="s">
        <v>1090</v>
      </c>
      <c r="P443" t="s">
        <v>1090</v>
      </c>
      <c r="Q443">
        <v>1</v>
      </c>
      <c r="X443">
        <v>3.77</v>
      </c>
      <c r="Y443">
        <v>0</v>
      </c>
      <c r="Z443">
        <v>0</v>
      </c>
      <c r="AA443">
        <v>0</v>
      </c>
      <c r="AB443">
        <v>7.8</v>
      </c>
      <c r="AC443">
        <v>0</v>
      </c>
      <c r="AD443">
        <v>1</v>
      </c>
      <c r="AE443">
        <v>1</v>
      </c>
      <c r="AF443" t="s">
        <v>6</v>
      </c>
      <c r="AG443">
        <v>3.77</v>
      </c>
      <c r="AH443">
        <v>2</v>
      </c>
      <c r="AI443">
        <v>16689885</v>
      </c>
      <c r="AJ443">
        <v>459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ROW(Source!A206)</f>
        <v>206</v>
      </c>
      <c r="B444">
        <v>16689886</v>
      </c>
      <c r="C444">
        <v>16689884</v>
      </c>
      <c r="D444">
        <v>15165926</v>
      </c>
      <c r="E444">
        <v>1</v>
      </c>
      <c r="F444">
        <v>1</v>
      </c>
      <c r="G444">
        <v>1</v>
      </c>
      <c r="H444">
        <v>3</v>
      </c>
      <c r="I444" t="s">
        <v>1276</v>
      </c>
      <c r="J444" t="s">
        <v>1277</v>
      </c>
      <c r="K444" t="s">
        <v>1278</v>
      </c>
      <c r="L444">
        <v>1348</v>
      </c>
      <c r="N444">
        <v>1009</v>
      </c>
      <c r="O444" t="s">
        <v>86</v>
      </c>
      <c r="P444" t="s">
        <v>86</v>
      </c>
      <c r="Q444">
        <v>1000</v>
      </c>
      <c r="X444">
        <v>1E-3</v>
      </c>
      <c r="Y444">
        <v>7571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1E-3</v>
      </c>
      <c r="AH444">
        <v>2</v>
      </c>
      <c r="AI444">
        <v>16689886</v>
      </c>
      <c r="AJ444">
        <v>460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ROW(Source!A206)</f>
        <v>206</v>
      </c>
      <c r="B445">
        <v>16689887</v>
      </c>
      <c r="C445">
        <v>16689884</v>
      </c>
      <c r="D445">
        <v>15167286</v>
      </c>
      <c r="E445">
        <v>1</v>
      </c>
      <c r="F445">
        <v>1</v>
      </c>
      <c r="G445">
        <v>1</v>
      </c>
      <c r="H445">
        <v>3</v>
      </c>
      <c r="I445" t="s">
        <v>1184</v>
      </c>
      <c r="J445" t="s">
        <v>1185</v>
      </c>
      <c r="K445" t="s">
        <v>1186</v>
      </c>
      <c r="L445">
        <v>1339</v>
      </c>
      <c r="N445">
        <v>1007</v>
      </c>
      <c r="O445" t="s">
        <v>199</v>
      </c>
      <c r="P445" t="s">
        <v>199</v>
      </c>
      <c r="Q445">
        <v>1</v>
      </c>
      <c r="X445">
        <v>0.05</v>
      </c>
      <c r="Y445">
        <v>2.44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0.05</v>
      </c>
      <c r="AH445">
        <v>2</v>
      </c>
      <c r="AI445">
        <v>16689887</v>
      </c>
      <c r="AJ445">
        <v>461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ROW(Source!A207)</f>
        <v>207</v>
      </c>
      <c r="B446">
        <v>16689885</v>
      </c>
      <c r="C446">
        <v>16689884</v>
      </c>
      <c r="D446">
        <v>15430517</v>
      </c>
      <c r="E446">
        <v>1</v>
      </c>
      <c r="F446">
        <v>1</v>
      </c>
      <c r="G446">
        <v>1</v>
      </c>
      <c r="H446">
        <v>1</v>
      </c>
      <c r="I446" t="s">
        <v>1113</v>
      </c>
      <c r="J446" t="s">
        <v>6</v>
      </c>
      <c r="K446" t="s">
        <v>1114</v>
      </c>
      <c r="L446">
        <v>1191</v>
      </c>
      <c r="N446">
        <v>1013</v>
      </c>
      <c r="O446" t="s">
        <v>1090</v>
      </c>
      <c r="P446" t="s">
        <v>1090</v>
      </c>
      <c r="Q446">
        <v>1</v>
      </c>
      <c r="X446">
        <v>3.77</v>
      </c>
      <c r="Y446">
        <v>0</v>
      </c>
      <c r="Z446">
        <v>0</v>
      </c>
      <c r="AA446">
        <v>0</v>
      </c>
      <c r="AB446">
        <v>7.8</v>
      </c>
      <c r="AC446">
        <v>0</v>
      </c>
      <c r="AD446">
        <v>1</v>
      </c>
      <c r="AE446">
        <v>1</v>
      </c>
      <c r="AF446" t="s">
        <v>6</v>
      </c>
      <c r="AG446">
        <v>3.77</v>
      </c>
      <c r="AH446">
        <v>2</v>
      </c>
      <c r="AI446">
        <v>16689885</v>
      </c>
      <c r="AJ446">
        <v>462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ROW(Source!A207)</f>
        <v>207</v>
      </c>
      <c r="B447">
        <v>16689886</v>
      </c>
      <c r="C447">
        <v>16689884</v>
      </c>
      <c r="D447">
        <v>15165926</v>
      </c>
      <c r="E447">
        <v>1</v>
      </c>
      <c r="F447">
        <v>1</v>
      </c>
      <c r="G447">
        <v>1</v>
      </c>
      <c r="H447">
        <v>3</v>
      </c>
      <c r="I447" t="s">
        <v>1276</v>
      </c>
      <c r="J447" t="s">
        <v>1277</v>
      </c>
      <c r="K447" t="s">
        <v>1278</v>
      </c>
      <c r="L447">
        <v>1348</v>
      </c>
      <c r="N447">
        <v>1009</v>
      </c>
      <c r="O447" t="s">
        <v>86</v>
      </c>
      <c r="P447" t="s">
        <v>86</v>
      </c>
      <c r="Q447">
        <v>1000</v>
      </c>
      <c r="X447">
        <v>1E-3</v>
      </c>
      <c r="Y447">
        <v>7571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1E-3</v>
      </c>
      <c r="AH447">
        <v>2</v>
      </c>
      <c r="AI447">
        <v>16689886</v>
      </c>
      <c r="AJ447">
        <v>463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ROW(Source!A207)</f>
        <v>207</v>
      </c>
      <c r="B448">
        <v>16689887</v>
      </c>
      <c r="C448">
        <v>16689884</v>
      </c>
      <c r="D448">
        <v>15167286</v>
      </c>
      <c r="E448">
        <v>1</v>
      </c>
      <c r="F448">
        <v>1</v>
      </c>
      <c r="G448">
        <v>1</v>
      </c>
      <c r="H448">
        <v>3</v>
      </c>
      <c r="I448" t="s">
        <v>1184</v>
      </c>
      <c r="J448" t="s">
        <v>1185</v>
      </c>
      <c r="K448" t="s">
        <v>1186</v>
      </c>
      <c r="L448">
        <v>1339</v>
      </c>
      <c r="N448">
        <v>1007</v>
      </c>
      <c r="O448" t="s">
        <v>199</v>
      </c>
      <c r="P448" t="s">
        <v>199</v>
      </c>
      <c r="Q448">
        <v>1</v>
      </c>
      <c r="X448">
        <v>0.05</v>
      </c>
      <c r="Y448">
        <v>2.44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</v>
      </c>
      <c r="AG448">
        <v>0.05</v>
      </c>
      <c r="AH448">
        <v>2</v>
      </c>
      <c r="AI448">
        <v>16689887</v>
      </c>
      <c r="AJ448">
        <v>464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ROW(Source!A208)</f>
        <v>208</v>
      </c>
      <c r="B449">
        <v>16689068</v>
      </c>
      <c r="C449">
        <v>16689058</v>
      </c>
      <c r="D449">
        <v>15435609</v>
      </c>
      <c r="E449">
        <v>1</v>
      </c>
      <c r="F449">
        <v>1</v>
      </c>
      <c r="G449">
        <v>1</v>
      </c>
      <c r="H449">
        <v>1</v>
      </c>
      <c r="I449" t="s">
        <v>1271</v>
      </c>
      <c r="J449" t="s">
        <v>6</v>
      </c>
      <c r="K449" t="s">
        <v>1272</v>
      </c>
      <c r="L449">
        <v>1191</v>
      </c>
      <c r="N449">
        <v>1013</v>
      </c>
      <c r="O449" t="s">
        <v>1090</v>
      </c>
      <c r="P449" t="s">
        <v>1090</v>
      </c>
      <c r="Q449">
        <v>1</v>
      </c>
      <c r="X449">
        <v>53.9</v>
      </c>
      <c r="Y449">
        <v>0</v>
      </c>
      <c r="Z449">
        <v>0</v>
      </c>
      <c r="AA449">
        <v>0</v>
      </c>
      <c r="AB449">
        <v>8.9700000000000006</v>
      </c>
      <c r="AC449">
        <v>0</v>
      </c>
      <c r="AD449">
        <v>1</v>
      </c>
      <c r="AE449">
        <v>1</v>
      </c>
      <c r="AF449" t="s">
        <v>97</v>
      </c>
      <c r="AG449">
        <v>61.984999999999992</v>
      </c>
      <c r="AH449">
        <v>2</v>
      </c>
      <c r="AI449">
        <v>16689059</v>
      </c>
      <c r="AJ449">
        <v>465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ROW(Source!A208)</f>
        <v>208</v>
      </c>
      <c r="B450">
        <v>16689069</v>
      </c>
      <c r="C450">
        <v>16689058</v>
      </c>
      <c r="D450">
        <v>15430395</v>
      </c>
      <c r="E450">
        <v>1</v>
      </c>
      <c r="F450">
        <v>1</v>
      </c>
      <c r="G450">
        <v>1</v>
      </c>
      <c r="H450">
        <v>1</v>
      </c>
      <c r="I450" t="s">
        <v>1091</v>
      </c>
      <c r="J450" t="s">
        <v>6</v>
      </c>
      <c r="K450" t="s">
        <v>1092</v>
      </c>
      <c r="L450">
        <v>1191</v>
      </c>
      <c r="N450">
        <v>1013</v>
      </c>
      <c r="O450" t="s">
        <v>1090</v>
      </c>
      <c r="P450" t="s">
        <v>1090</v>
      </c>
      <c r="Q450">
        <v>1</v>
      </c>
      <c r="X450">
        <v>0.18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2</v>
      </c>
      <c r="AF450" t="s">
        <v>96</v>
      </c>
      <c r="AG450">
        <v>0.22499999999999998</v>
      </c>
      <c r="AH450">
        <v>2</v>
      </c>
      <c r="AI450">
        <v>16689060</v>
      </c>
      <c r="AJ450">
        <v>466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ROW(Source!A208)</f>
        <v>208</v>
      </c>
      <c r="B451">
        <v>16689070</v>
      </c>
      <c r="C451">
        <v>16689058</v>
      </c>
      <c r="D451">
        <v>15247974</v>
      </c>
      <c r="E451">
        <v>1</v>
      </c>
      <c r="F451">
        <v>1</v>
      </c>
      <c r="G451">
        <v>1</v>
      </c>
      <c r="H451">
        <v>2</v>
      </c>
      <c r="I451" t="s">
        <v>1093</v>
      </c>
      <c r="J451" t="s">
        <v>1094</v>
      </c>
      <c r="K451" t="s">
        <v>1095</v>
      </c>
      <c r="L451">
        <v>1368</v>
      </c>
      <c r="N451">
        <v>1011</v>
      </c>
      <c r="O451" t="s">
        <v>1096</v>
      </c>
      <c r="P451" t="s">
        <v>1096</v>
      </c>
      <c r="Q451">
        <v>1</v>
      </c>
      <c r="X451">
        <v>0.02</v>
      </c>
      <c r="Y451">
        <v>0</v>
      </c>
      <c r="Z451">
        <v>31.26</v>
      </c>
      <c r="AA451">
        <v>13.5</v>
      </c>
      <c r="AB451">
        <v>0</v>
      </c>
      <c r="AC451">
        <v>0</v>
      </c>
      <c r="AD451">
        <v>1</v>
      </c>
      <c r="AE451">
        <v>0</v>
      </c>
      <c r="AF451" t="s">
        <v>96</v>
      </c>
      <c r="AG451">
        <v>2.5000000000000001E-2</v>
      </c>
      <c r="AH451">
        <v>2</v>
      </c>
      <c r="AI451">
        <v>16689061</v>
      </c>
      <c r="AJ451">
        <v>467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ROW(Source!A208)</f>
        <v>208</v>
      </c>
      <c r="B452">
        <v>16689071</v>
      </c>
      <c r="C452">
        <v>16689058</v>
      </c>
      <c r="D452">
        <v>15249073</v>
      </c>
      <c r="E452">
        <v>1</v>
      </c>
      <c r="F452">
        <v>1</v>
      </c>
      <c r="G452">
        <v>1</v>
      </c>
      <c r="H452">
        <v>2</v>
      </c>
      <c r="I452" t="s">
        <v>1099</v>
      </c>
      <c r="J452" t="s">
        <v>1100</v>
      </c>
      <c r="K452" t="s">
        <v>1101</v>
      </c>
      <c r="L452">
        <v>1368</v>
      </c>
      <c r="N452">
        <v>1011</v>
      </c>
      <c r="O452" t="s">
        <v>1096</v>
      </c>
      <c r="P452" t="s">
        <v>1096</v>
      </c>
      <c r="Q452">
        <v>1</v>
      </c>
      <c r="X452">
        <v>0.16</v>
      </c>
      <c r="Y452">
        <v>0</v>
      </c>
      <c r="Z452">
        <v>65.709999999999994</v>
      </c>
      <c r="AA452">
        <v>11.6</v>
      </c>
      <c r="AB452">
        <v>0</v>
      </c>
      <c r="AC452">
        <v>0</v>
      </c>
      <c r="AD452">
        <v>1</v>
      </c>
      <c r="AE452">
        <v>0</v>
      </c>
      <c r="AF452" t="s">
        <v>96</v>
      </c>
      <c r="AG452">
        <v>0.2</v>
      </c>
      <c r="AH452">
        <v>2</v>
      </c>
      <c r="AI452">
        <v>16689062</v>
      </c>
      <c r="AJ452">
        <v>468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ROW(Source!A208)</f>
        <v>208</v>
      </c>
      <c r="B453">
        <v>16689072</v>
      </c>
      <c r="C453">
        <v>16689058</v>
      </c>
      <c r="D453">
        <v>15170682</v>
      </c>
      <c r="E453">
        <v>1</v>
      </c>
      <c r="F453">
        <v>1</v>
      </c>
      <c r="G453">
        <v>1</v>
      </c>
      <c r="H453">
        <v>3</v>
      </c>
      <c r="I453" t="s">
        <v>1147</v>
      </c>
      <c r="J453" t="s">
        <v>1148</v>
      </c>
      <c r="K453" t="s">
        <v>1149</v>
      </c>
      <c r="L453">
        <v>1327</v>
      </c>
      <c r="N453">
        <v>1005</v>
      </c>
      <c r="O453" t="s">
        <v>181</v>
      </c>
      <c r="P453" t="s">
        <v>181</v>
      </c>
      <c r="Q453">
        <v>1</v>
      </c>
      <c r="X453">
        <v>0.84</v>
      </c>
      <c r="Y453">
        <v>72.319999999999993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0.84</v>
      </c>
      <c r="AH453">
        <v>2</v>
      </c>
      <c r="AI453">
        <v>16689063</v>
      </c>
      <c r="AJ453">
        <v>469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ROW(Source!A208)</f>
        <v>208</v>
      </c>
      <c r="B454">
        <v>16689073</v>
      </c>
      <c r="C454">
        <v>16689058</v>
      </c>
      <c r="D454">
        <v>15171018</v>
      </c>
      <c r="E454">
        <v>1</v>
      </c>
      <c r="F454">
        <v>1</v>
      </c>
      <c r="G454">
        <v>1</v>
      </c>
      <c r="H454">
        <v>3</v>
      </c>
      <c r="I454" t="s">
        <v>1128</v>
      </c>
      <c r="J454" t="s">
        <v>1129</v>
      </c>
      <c r="K454" t="s">
        <v>1130</v>
      </c>
      <c r="L454">
        <v>1346</v>
      </c>
      <c r="N454">
        <v>1009</v>
      </c>
      <c r="O454" t="s">
        <v>90</v>
      </c>
      <c r="P454" t="s">
        <v>90</v>
      </c>
      <c r="Q454">
        <v>1</v>
      </c>
      <c r="X454">
        <v>0.31</v>
      </c>
      <c r="Y454">
        <v>1.82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6</v>
      </c>
      <c r="AG454">
        <v>0.31</v>
      </c>
      <c r="AH454">
        <v>2</v>
      </c>
      <c r="AI454">
        <v>16689064</v>
      </c>
      <c r="AJ454">
        <v>470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ROW(Source!A208)</f>
        <v>208</v>
      </c>
      <c r="B455">
        <v>16689074</v>
      </c>
      <c r="C455">
        <v>16689058</v>
      </c>
      <c r="D455">
        <v>15163054</v>
      </c>
      <c r="E455">
        <v>17</v>
      </c>
      <c r="F455">
        <v>1</v>
      </c>
      <c r="G455">
        <v>1</v>
      </c>
      <c r="H455">
        <v>3</v>
      </c>
      <c r="I455" t="s">
        <v>126</v>
      </c>
      <c r="J455" t="s">
        <v>6</v>
      </c>
      <c r="K455" t="s">
        <v>346</v>
      </c>
      <c r="L455">
        <v>1348</v>
      </c>
      <c r="N455">
        <v>1009</v>
      </c>
      <c r="O455" t="s">
        <v>86</v>
      </c>
      <c r="P455" t="s">
        <v>86</v>
      </c>
      <c r="Q455">
        <v>1000</v>
      </c>
      <c r="X455">
        <v>6.9000000000000006E-2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 t="s">
        <v>6</v>
      </c>
      <c r="AG455">
        <v>6.9000000000000006E-2</v>
      </c>
      <c r="AH455">
        <v>2</v>
      </c>
      <c r="AI455">
        <v>16689065</v>
      </c>
      <c r="AJ455">
        <v>471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ROW(Source!A208)</f>
        <v>208</v>
      </c>
      <c r="B456">
        <v>16689075</v>
      </c>
      <c r="C456">
        <v>16689058</v>
      </c>
      <c r="D456">
        <v>15204729</v>
      </c>
      <c r="E456">
        <v>1</v>
      </c>
      <c r="F456">
        <v>1</v>
      </c>
      <c r="G456">
        <v>1</v>
      </c>
      <c r="H456">
        <v>3</v>
      </c>
      <c r="I456" t="s">
        <v>1273</v>
      </c>
      <c r="J456" t="s">
        <v>1274</v>
      </c>
      <c r="K456" t="s">
        <v>1275</v>
      </c>
      <c r="L456">
        <v>1348</v>
      </c>
      <c r="N456">
        <v>1009</v>
      </c>
      <c r="O456" t="s">
        <v>86</v>
      </c>
      <c r="P456" t="s">
        <v>86</v>
      </c>
      <c r="Q456">
        <v>1000</v>
      </c>
      <c r="X456">
        <v>5.5E-2</v>
      </c>
      <c r="Y456">
        <v>4294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6</v>
      </c>
      <c r="AG456">
        <v>5.5E-2</v>
      </c>
      <c r="AH456">
        <v>2</v>
      </c>
      <c r="AI456">
        <v>16689066</v>
      </c>
      <c r="AJ456">
        <v>473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ROW(Source!A209)</f>
        <v>209</v>
      </c>
      <c r="B457">
        <v>16689068</v>
      </c>
      <c r="C457">
        <v>16689058</v>
      </c>
      <c r="D457">
        <v>15435609</v>
      </c>
      <c r="E457">
        <v>1</v>
      </c>
      <c r="F457">
        <v>1</v>
      </c>
      <c r="G457">
        <v>1</v>
      </c>
      <c r="H457">
        <v>1</v>
      </c>
      <c r="I457" t="s">
        <v>1271</v>
      </c>
      <c r="J457" t="s">
        <v>6</v>
      </c>
      <c r="K457" t="s">
        <v>1272</v>
      </c>
      <c r="L457">
        <v>1191</v>
      </c>
      <c r="N457">
        <v>1013</v>
      </c>
      <c r="O457" t="s">
        <v>1090</v>
      </c>
      <c r="P457" t="s">
        <v>1090</v>
      </c>
      <c r="Q457">
        <v>1</v>
      </c>
      <c r="X457">
        <v>53.9</v>
      </c>
      <c r="Y457">
        <v>0</v>
      </c>
      <c r="Z457">
        <v>0</v>
      </c>
      <c r="AA457">
        <v>0</v>
      </c>
      <c r="AB457">
        <v>8.9700000000000006</v>
      </c>
      <c r="AC457">
        <v>0</v>
      </c>
      <c r="AD457">
        <v>1</v>
      </c>
      <c r="AE457">
        <v>1</v>
      </c>
      <c r="AF457" t="s">
        <v>97</v>
      </c>
      <c r="AG457">
        <v>61.984999999999992</v>
      </c>
      <c r="AH457">
        <v>2</v>
      </c>
      <c r="AI457">
        <v>16689059</v>
      </c>
      <c r="AJ457">
        <v>474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ROW(Source!A209)</f>
        <v>209</v>
      </c>
      <c r="B458">
        <v>16689069</v>
      </c>
      <c r="C458">
        <v>16689058</v>
      </c>
      <c r="D458">
        <v>15430395</v>
      </c>
      <c r="E458">
        <v>1</v>
      </c>
      <c r="F458">
        <v>1</v>
      </c>
      <c r="G458">
        <v>1</v>
      </c>
      <c r="H458">
        <v>1</v>
      </c>
      <c r="I458" t="s">
        <v>1091</v>
      </c>
      <c r="J458" t="s">
        <v>6</v>
      </c>
      <c r="K458" t="s">
        <v>1092</v>
      </c>
      <c r="L458">
        <v>1191</v>
      </c>
      <c r="N458">
        <v>1013</v>
      </c>
      <c r="O458" t="s">
        <v>1090</v>
      </c>
      <c r="P458" t="s">
        <v>1090</v>
      </c>
      <c r="Q458">
        <v>1</v>
      </c>
      <c r="X458">
        <v>0.18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96</v>
      </c>
      <c r="AG458">
        <v>0.22499999999999998</v>
      </c>
      <c r="AH458">
        <v>2</v>
      </c>
      <c r="AI458">
        <v>16689060</v>
      </c>
      <c r="AJ458">
        <v>475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ROW(Source!A209)</f>
        <v>209</v>
      </c>
      <c r="B459">
        <v>16689070</v>
      </c>
      <c r="C459">
        <v>16689058</v>
      </c>
      <c r="D459">
        <v>15247974</v>
      </c>
      <c r="E459">
        <v>1</v>
      </c>
      <c r="F459">
        <v>1</v>
      </c>
      <c r="G459">
        <v>1</v>
      </c>
      <c r="H459">
        <v>2</v>
      </c>
      <c r="I459" t="s">
        <v>1093</v>
      </c>
      <c r="J459" t="s">
        <v>1094</v>
      </c>
      <c r="K459" t="s">
        <v>1095</v>
      </c>
      <c r="L459">
        <v>1368</v>
      </c>
      <c r="N459">
        <v>1011</v>
      </c>
      <c r="O459" t="s">
        <v>1096</v>
      </c>
      <c r="P459" t="s">
        <v>1096</v>
      </c>
      <c r="Q459">
        <v>1</v>
      </c>
      <c r="X459">
        <v>0.02</v>
      </c>
      <c r="Y459">
        <v>0</v>
      </c>
      <c r="Z459">
        <v>31.26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96</v>
      </c>
      <c r="AG459">
        <v>2.5000000000000001E-2</v>
      </c>
      <c r="AH459">
        <v>2</v>
      </c>
      <c r="AI459">
        <v>16689061</v>
      </c>
      <c r="AJ459">
        <v>476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ROW(Source!A209)</f>
        <v>209</v>
      </c>
      <c r="B460">
        <v>16689071</v>
      </c>
      <c r="C460">
        <v>16689058</v>
      </c>
      <c r="D460">
        <v>15249073</v>
      </c>
      <c r="E460">
        <v>1</v>
      </c>
      <c r="F460">
        <v>1</v>
      </c>
      <c r="G460">
        <v>1</v>
      </c>
      <c r="H460">
        <v>2</v>
      </c>
      <c r="I460" t="s">
        <v>1099</v>
      </c>
      <c r="J460" t="s">
        <v>1100</v>
      </c>
      <c r="K460" t="s">
        <v>1101</v>
      </c>
      <c r="L460">
        <v>1368</v>
      </c>
      <c r="N460">
        <v>1011</v>
      </c>
      <c r="O460" t="s">
        <v>1096</v>
      </c>
      <c r="P460" t="s">
        <v>1096</v>
      </c>
      <c r="Q460">
        <v>1</v>
      </c>
      <c r="X460">
        <v>0.16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96</v>
      </c>
      <c r="AG460">
        <v>0.2</v>
      </c>
      <c r="AH460">
        <v>2</v>
      </c>
      <c r="AI460">
        <v>16689062</v>
      </c>
      <c r="AJ460">
        <v>477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ROW(Source!A209)</f>
        <v>209</v>
      </c>
      <c r="B461">
        <v>16689072</v>
      </c>
      <c r="C461">
        <v>16689058</v>
      </c>
      <c r="D461">
        <v>15170682</v>
      </c>
      <c r="E461">
        <v>1</v>
      </c>
      <c r="F461">
        <v>1</v>
      </c>
      <c r="G461">
        <v>1</v>
      </c>
      <c r="H461">
        <v>3</v>
      </c>
      <c r="I461" t="s">
        <v>1147</v>
      </c>
      <c r="J461" t="s">
        <v>1148</v>
      </c>
      <c r="K461" t="s">
        <v>1149</v>
      </c>
      <c r="L461">
        <v>1327</v>
      </c>
      <c r="N461">
        <v>1005</v>
      </c>
      <c r="O461" t="s">
        <v>181</v>
      </c>
      <c r="P461" t="s">
        <v>181</v>
      </c>
      <c r="Q461">
        <v>1</v>
      </c>
      <c r="X461">
        <v>0.84</v>
      </c>
      <c r="Y461">
        <v>72.319999999999993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6</v>
      </c>
      <c r="AG461">
        <v>0.84</v>
      </c>
      <c r="AH461">
        <v>2</v>
      </c>
      <c r="AI461">
        <v>16689063</v>
      </c>
      <c r="AJ461">
        <v>478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ROW(Source!A209)</f>
        <v>209</v>
      </c>
      <c r="B462">
        <v>16689073</v>
      </c>
      <c r="C462">
        <v>16689058</v>
      </c>
      <c r="D462">
        <v>15171018</v>
      </c>
      <c r="E462">
        <v>1</v>
      </c>
      <c r="F462">
        <v>1</v>
      </c>
      <c r="G462">
        <v>1</v>
      </c>
      <c r="H462">
        <v>3</v>
      </c>
      <c r="I462" t="s">
        <v>1128</v>
      </c>
      <c r="J462" t="s">
        <v>1129</v>
      </c>
      <c r="K462" t="s">
        <v>1130</v>
      </c>
      <c r="L462">
        <v>1346</v>
      </c>
      <c r="N462">
        <v>1009</v>
      </c>
      <c r="O462" t="s">
        <v>90</v>
      </c>
      <c r="P462" t="s">
        <v>90</v>
      </c>
      <c r="Q462">
        <v>1</v>
      </c>
      <c r="X462">
        <v>0.31</v>
      </c>
      <c r="Y462">
        <v>1.82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0.31</v>
      </c>
      <c r="AH462">
        <v>2</v>
      </c>
      <c r="AI462">
        <v>16689064</v>
      </c>
      <c r="AJ462">
        <v>479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ROW(Source!A209)</f>
        <v>209</v>
      </c>
      <c r="B463">
        <v>16689074</v>
      </c>
      <c r="C463">
        <v>16689058</v>
      </c>
      <c r="D463">
        <v>15163054</v>
      </c>
      <c r="E463">
        <v>17</v>
      </c>
      <c r="F463">
        <v>1</v>
      </c>
      <c r="G463">
        <v>1</v>
      </c>
      <c r="H463">
        <v>3</v>
      </c>
      <c r="I463" t="s">
        <v>126</v>
      </c>
      <c r="J463" t="s">
        <v>6</v>
      </c>
      <c r="K463" t="s">
        <v>346</v>
      </c>
      <c r="L463">
        <v>1348</v>
      </c>
      <c r="N463">
        <v>1009</v>
      </c>
      <c r="O463" t="s">
        <v>86</v>
      </c>
      <c r="P463" t="s">
        <v>86</v>
      </c>
      <c r="Q463">
        <v>1000</v>
      </c>
      <c r="X463">
        <v>6.9000000000000006E-2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 t="s">
        <v>6</v>
      </c>
      <c r="AG463">
        <v>6.9000000000000006E-2</v>
      </c>
      <c r="AH463">
        <v>2</v>
      </c>
      <c r="AI463">
        <v>16689065</v>
      </c>
      <c r="AJ463">
        <v>480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ROW(Source!A209)</f>
        <v>209</v>
      </c>
      <c r="B464">
        <v>16689075</v>
      </c>
      <c r="C464">
        <v>16689058</v>
      </c>
      <c r="D464">
        <v>15204729</v>
      </c>
      <c r="E464">
        <v>1</v>
      </c>
      <c r="F464">
        <v>1</v>
      </c>
      <c r="G464">
        <v>1</v>
      </c>
      <c r="H464">
        <v>3</v>
      </c>
      <c r="I464" t="s">
        <v>1273</v>
      </c>
      <c r="J464" t="s">
        <v>1274</v>
      </c>
      <c r="K464" t="s">
        <v>1275</v>
      </c>
      <c r="L464">
        <v>1348</v>
      </c>
      <c r="N464">
        <v>1009</v>
      </c>
      <c r="O464" t="s">
        <v>86</v>
      </c>
      <c r="P464" t="s">
        <v>86</v>
      </c>
      <c r="Q464">
        <v>1000</v>
      </c>
      <c r="X464">
        <v>5.5E-2</v>
      </c>
      <c r="Y464">
        <v>4294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6</v>
      </c>
      <c r="AG464">
        <v>5.5E-2</v>
      </c>
      <c r="AH464">
        <v>2</v>
      </c>
      <c r="AI464">
        <v>16689066</v>
      </c>
      <c r="AJ464">
        <v>482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ROW(Source!A214)</f>
        <v>214</v>
      </c>
      <c r="B465">
        <v>16689900</v>
      </c>
      <c r="C465">
        <v>16689888</v>
      </c>
      <c r="D465">
        <v>15438286</v>
      </c>
      <c r="E465">
        <v>1</v>
      </c>
      <c r="F465">
        <v>1</v>
      </c>
      <c r="G465">
        <v>1</v>
      </c>
      <c r="H465">
        <v>1</v>
      </c>
      <c r="I465" t="s">
        <v>1155</v>
      </c>
      <c r="J465" t="s">
        <v>6</v>
      </c>
      <c r="K465" t="s">
        <v>1156</v>
      </c>
      <c r="L465">
        <v>1191</v>
      </c>
      <c r="N465">
        <v>1013</v>
      </c>
      <c r="O465" t="s">
        <v>1090</v>
      </c>
      <c r="P465" t="s">
        <v>1090</v>
      </c>
      <c r="Q465">
        <v>1</v>
      </c>
      <c r="X465">
        <v>228</v>
      </c>
      <c r="Y465">
        <v>0</v>
      </c>
      <c r="Z465">
        <v>0</v>
      </c>
      <c r="AA465">
        <v>0</v>
      </c>
      <c r="AB465">
        <v>9.18</v>
      </c>
      <c r="AC465">
        <v>0</v>
      </c>
      <c r="AD465">
        <v>1</v>
      </c>
      <c r="AE465">
        <v>1</v>
      </c>
      <c r="AF465" t="s">
        <v>97</v>
      </c>
      <c r="AG465">
        <v>262.2</v>
      </c>
      <c r="AH465">
        <v>2</v>
      </c>
      <c r="AI465">
        <v>16689900</v>
      </c>
      <c r="AJ465">
        <v>483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ROW(Source!A214)</f>
        <v>214</v>
      </c>
      <c r="B466">
        <v>16689901</v>
      </c>
      <c r="C466">
        <v>16689888</v>
      </c>
      <c r="D466">
        <v>15430395</v>
      </c>
      <c r="E466">
        <v>1</v>
      </c>
      <c r="F466">
        <v>1</v>
      </c>
      <c r="G466">
        <v>1</v>
      </c>
      <c r="H466">
        <v>1</v>
      </c>
      <c r="I466" t="s">
        <v>1091</v>
      </c>
      <c r="J466" t="s">
        <v>6</v>
      </c>
      <c r="K466" t="s">
        <v>1092</v>
      </c>
      <c r="L466">
        <v>1191</v>
      </c>
      <c r="N466">
        <v>1013</v>
      </c>
      <c r="O466" t="s">
        <v>1090</v>
      </c>
      <c r="P466" t="s">
        <v>1090</v>
      </c>
      <c r="Q466">
        <v>1</v>
      </c>
      <c r="X466">
        <v>0.86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2</v>
      </c>
      <c r="AF466" t="s">
        <v>96</v>
      </c>
      <c r="AG466">
        <v>1.075</v>
      </c>
      <c r="AH466">
        <v>2</v>
      </c>
      <c r="AI466">
        <v>16689901</v>
      </c>
      <c r="AJ466">
        <v>484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ROW(Source!A214)</f>
        <v>214</v>
      </c>
      <c r="B467">
        <v>16689902</v>
      </c>
      <c r="C467">
        <v>16689888</v>
      </c>
      <c r="D467">
        <v>15247905</v>
      </c>
      <c r="E467">
        <v>1</v>
      </c>
      <c r="F467">
        <v>1</v>
      </c>
      <c r="G467">
        <v>1</v>
      </c>
      <c r="H467">
        <v>2</v>
      </c>
      <c r="I467" t="s">
        <v>1246</v>
      </c>
      <c r="J467" t="s">
        <v>1247</v>
      </c>
      <c r="K467" t="s">
        <v>1248</v>
      </c>
      <c r="L467">
        <v>1368</v>
      </c>
      <c r="N467">
        <v>1011</v>
      </c>
      <c r="O467" t="s">
        <v>1096</v>
      </c>
      <c r="P467" t="s">
        <v>1096</v>
      </c>
      <c r="Q467">
        <v>1</v>
      </c>
      <c r="X467">
        <v>0.05</v>
      </c>
      <c r="Y467">
        <v>0</v>
      </c>
      <c r="Z467">
        <v>89.99</v>
      </c>
      <c r="AA467">
        <v>10.06</v>
      </c>
      <c r="AB467">
        <v>0</v>
      </c>
      <c r="AC467">
        <v>0</v>
      </c>
      <c r="AD467">
        <v>1</v>
      </c>
      <c r="AE467">
        <v>0</v>
      </c>
      <c r="AF467" t="s">
        <v>96</v>
      </c>
      <c r="AG467">
        <v>6.25E-2</v>
      </c>
      <c r="AH467">
        <v>2</v>
      </c>
      <c r="AI467">
        <v>16689902</v>
      </c>
      <c r="AJ467">
        <v>485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ROW(Source!A214)</f>
        <v>214</v>
      </c>
      <c r="B468">
        <v>16689903</v>
      </c>
      <c r="C468">
        <v>16689888</v>
      </c>
      <c r="D468">
        <v>15247974</v>
      </c>
      <c r="E468">
        <v>1</v>
      </c>
      <c r="F468">
        <v>1</v>
      </c>
      <c r="G468">
        <v>1</v>
      </c>
      <c r="H468">
        <v>2</v>
      </c>
      <c r="I468" t="s">
        <v>1093</v>
      </c>
      <c r="J468" t="s">
        <v>1094</v>
      </c>
      <c r="K468" t="s">
        <v>1095</v>
      </c>
      <c r="L468">
        <v>1368</v>
      </c>
      <c r="N468">
        <v>1011</v>
      </c>
      <c r="O468" t="s">
        <v>1096</v>
      </c>
      <c r="P468" t="s">
        <v>1096</v>
      </c>
      <c r="Q468">
        <v>1</v>
      </c>
      <c r="X468">
        <v>0.81</v>
      </c>
      <c r="Y468">
        <v>0</v>
      </c>
      <c r="Z468">
        <v>31.26</v>
      </c>
      <c r="AA468">
        <v>13.5</v>
      </c>
      <c r="AB468">
        <v>0</v>
      </c>
      <c r="AC468">
        <v>0</v>
      </c>
      <c r="AD468">
        <v>1</v>
      </c>
      <c r="AE468">
        <v>0</v>
      </c>
      <c r="AF468" t="s">
        <v>96</v>
      </c>
      <c r="AG468">
        <v>1.0125000000000002</v>
      </c>
      <c r="AH468">
        <v>2</v>
      </c>
      <c r="AI468">
        <v>16689903</v>
      </c>
      <c r="AJ468">
        <v>486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ROW(Source!A214)</f>
        <v>214</v>
      </c>
      <c r="B469">
        <v>16689904</v>
      </c>
      <c r="C469">
        <v>16689888</v>
      </c>
      <c r="D469">
        <v>15167286</v>
      </c>
      <c r="E469">
        <v>1</v>
      </c>
      <c r="F469">
        <v>1</v>
      </c>
      <c r="G469">
        <v>1</v>
      </c>
      <c r="H469">
        <v>3</v>
      </c>
      <c r="I469" t="s">
        <v>1184</v>
      </c>
      <c r="J469" t="s">
        <v>1185</v>
      </c>
      <c r="K469" t="s">
        <v>1186</v>
      </c>
      <c r="L469">
        <v>1339</v>
      </c>
      <c r="N469">
        <v>1007</v>
      </c>
      <c r="O469" t="s">
        <v>199</v>
      </c>
      <c r="P469" t="s">
        <v>199</v>
      </c>
      <c r="Q469">
        <v>1</v>
      </c>
      <c r="X469">
        <v>0.46500000000000002</v>
      </c>
      <c r="Y469">
        <v>2.44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6</v>
      </c>
      <c r="AG469">
        <v>0.46500000000000002</v>
      </c>
      <c r="AH469">
        <v>2</v>
      </c>
      <c r="AI469">
        <v>16689904</v>
      </c>
      <c r="AJ469">
        <v>487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ROW(Source!A214)</f>
        <v>214</v>
      </c>
      <c r="B470">
        <v>16689905</v>
      </c>
      <c r="C470">
        <v>16689888</v>
      </c>
      <c r="D470">
        <v>15167962</v>
      </c>
      <c r="E470">
        <v>1</v>
      </c>
      <c r="F470">
        <v>1</v>
      </c>
      <c r="G470">
        <v>1</v>
      </c>
      <c r="H470">
        <v>3</v>
      </c>
      <c r="I470" t="s">
        <v>1249</v>
      </c>
      <c r="J470" t="s">
        <v>1250</v>
      </c>
      <c r="K470" t="s">
        <v>1251</v>
      </c>
      <c r="L470">
        <v>1339</v>
      </c>
      <c r="N470">
        <v>1007</v>
      </c>
      <c r="O470" t="s">
        <v>199</v>
      </c>
      <c r="P470" t="s">
        <v>199</v>
      </c>
      <c r="Q470">
        <v>1</v>
      </c>
      <c r="X470">
        <v>0.1</v>
      </c>
      <c r="Y470">
        <v>34.92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6</v>
      </c>
      <c r="AG470">
        <v>0.1</v>
      </c>
      <c r="AH470">
        <v>2</v>
      </c>
      <c r="AI470">
        <v>16689905</v>
      </c>
      <c r="AJ470">
        <v>488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ROW(Source!A214)</f>
        <v>214</v>
      </c>
      <c r="B471">
        <v>16689906</v>
      </c>
      <c r="C471">
        <v>16689888</v>
      </c>
      <c r="D471">
        <v>15171018</v>
      </c>
      <c r="E471">
        <v>1</v>
      </c>
      <c r="F471">
        <v>1</v>
      </c>
      <c r="G471">
        <v>1</v>
      </c>
      <c r="H471">
        <v>3</v>
      </c>
      <c r="I471" t="s">
        <v>1128</v>
      </c>
      <c r="J471" t="s">
        <v>1129</v>
      </c>
      <c r="K471" t="s">
        <v>1130</v>
      </c>
      <c r="L471">
        <v>1346</v>
      </c>
      <c r="N471">
        <v>1009</v>
      </c>
      <c r="O471" t="s">
        <v>90</v>
      </c>
      <c r="P471" t="s">
        <v>90</v>
      </c>
      <c r="Q471">
        <v>1</v>
      </c>
      <c r="X471">
        <v>0.5</v>
      </c>
      <c r="Y471">
        <v>1.82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0.5</v>
      </c>
      <c r="AH471">
        <v>2</v>
      </c>
      <c r="AI471">
        <v>16689906</v>
      </c>
      <c r="AJ471">
        <v>489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ROW(Source!A214)</f>
        <v>214</v>
      </c>
      <c r="B472">
        <v>16689907</v>
      </c>
      <c r="C472">
        <v>16689888</v>
      </c>
      <c r="D472">
        <v>15172039</v>
      </c>
      <c r="E472">
        <v>1</v>
      </c>
      <c r="F472">
        <v>1</v>
      </c>
      <c r="G472">
        <v>1</v>
      </c>
      <c r="H472">
        <v>3</v>
      </c>
      <c r="I472" t="s">
        <v>1279</v>
      </c>
      <c r="J472" t="s">
        <v>1280</v>
      </c>
      <c r="K472" t="s">
        <v>1281</v>
      </c>
      <c r="L472">
        <v>1348</v>
      </c>
      <c r="N472">
        <v>1009</v>
      </c>
      <c r="O472" t="s">
        <v>86</v>
      </c>
      <c r="P472" t="s">
        <v>86</v>
      </c>
      <c r="Q472">
        <v>1000</v>
      </c>
      <c r="X472">
        <v>0.04</v>
      </c>
      <c r="Y472">
        <v>412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0.04</v>
      </c>
      <c r="AH472">
        <v>2</v>
      </c>
      <c r="AI472">
        <v>16689907</v>
      </c>
      <c r="AJ472">
        <v>490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ROW(Source!A214)</f>
        <v>214</v>
      </c>
      <c r="B473">
        <v>16689908</v>
      </c>
      <c r="C473">
        <v>16689888</v>
      </c>
      <c r="D473">
        <v>15172844</v>
      </c>
      <c r="E473">
        <v>1</v>
      </c>
      <c r="F473">
        <v>1</v>
      </c>
      <c r="G473">
        <v>1</v>
      </c>
      <c r="H473">
        <v>3</v>
      </c>
      <c r="I473" t="s">
        <v>1282</v>
      </c>
      <c r="J473" t="s">
        <v>1283</v>
      </c>
      <c r="K473" t="s">
        <v>1284</v>
      </c>
      <c r="L473">
        <v>1339</v>
      </c>
      <c r="N473">
        <v>1007</v>
      </c>
      <c r="O473" t="s">
        <v>199</v>
      </c>
      <c r="P473" t="s">
        <v>199</v>
      </c>
      <c r="Q473">
        <v>1</v>
      </c>
      <c r="X473">
        <v>1.5</v>
      </c>
      <c r="Y473">
        <v>497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1.5</v>
      </c>
      <c r="AH473">
        <v>2</v>
      </c>
      <c r="AI473">
        <v>16689908</v>
      </c>
      <c r="AJ473">
        <v>491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ROW(Source!A214)</f>
        <v>214</v>
      </c>
      <c r="B474">
        <v>16689909</v>
      </c>
      <c r="C474">
        <v>16689888</v>
      </c>
      <c r="D474">
        <v>15162946</v>
      </c>
      <c r="E474">
        <v>17</v>
      </c>
      <c r="F474">
        <v>1</v>
      </c>
      <c r="G474">
        <v>1</v>
      </c>
      <c r="H474">
        <v>3</v>
      </c>
      <c r="I474" t="s">
        <v>363</v>
      </c>
      <c r="J474" t="s">
        <v>6</v>
      </c>
      <c r="K474" t="s">
        <v>364</v>
      </c>
      <c r="L474">
        <v>1327</v>
      </c>
      <c r="N474">
        <v>1005</v>
      </c>
      <c r="O474" t="s">
        <v>181</v>
      </c>
      <c r="P474" t="s">
        <v>181</v>
      </c>
      <c r="Q474">
        <v>1</v>
      </c>
      <c r="X474">
        <v>100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 t="s">
        <v>6</v>
      </c>
      <c r="AG474">
        <v>100</v>
      </c>
      <c r="AH474">
        <v>2</v>
      </c>
      <c r="AI474">
        <v>16689909</v>
      </c>
      <c r="AJ474">
        <v>493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ROW(Source!A215)</f>
        <v>215</v>
      </c>
      <c r="B475">
        <v>16689900</v>
      </c>
      <c r="C475">
        <v>16689888</v>
      </c>
      <c r="D475">
        <v>15438286</v>
      </c>
      <c r="E475">
        <v>1</v>
      </c>
      <c r="F475">
        <v>1</v>
      </c>
      <c r="G475">
        <v>1</v>
      </c>
      <c r="H475">
        <v>1</v>
      </c>
      <c r="I475" t="s">
        <v>1155</v>
      </c>
      <c r="J475" t="s">
        <v>6</v>
      </c>
      <c r="K475" t="s">
        <v>1156</v>
      </c>
      <c r="L475">
        <v>1191</v>
      </c>
      <c r="N475">
        <v>1013</v>
      </c>
      <c r="O475" t="s">
        <v>1090</v>
      </c>
      <c r="P475" t="s">
        <v>1090</v>
      </c>
      <c r="Q475">
        <v>1</v>
      </c>
      <c r="X475">
        <v>228</v>
      </c>
      <c r="Y475">
        <v>0</v>
      </c>
      <c r="Z475">
        <v>0</v>
      </c>
      <c r="AA475">
        <v>0</v>
      </c>
      <c r="AB475">
        <v>9.18</v>
      </c>
      <c r="AC475">
        <v>0</v>
      </c>
      <c r="AD475">
        <v>1</v>
      </c>
      <c r="AE475">
        <v>1</v>
      </c>
      <c r="AF475" t="s">
        <v>97</v>
      </c>
      <c r="AG475">
        <v>262.2</v>
      </c>
      <c r="AH475">
        <v>2</v>
      </c>
      <c r="AI475">
        <v>16689900</v>
      </c>
      <c r="AJ475">
        <v>494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ROW(Source!A215)</f>
        <v>215</v>
      </c>
      <c r="B476">
        <v>16689901</v>
      </c>
      <c r="C476">
        <v>16689888</v>
      </c>
      <c r="D476">
        <v>15430395</v>
      </c>
      <c r="E476">
        <v>1</v>
      </c>
      <c r="F476">
        <v>1</v>
      </c>
      <c r="G476">
        <v>1</v>
      </c>
      <c r="H476">
        <v>1</v>
      </c>
      <c r="I476" t="s">
        <v>1091</v>
      </c>
      <c r="J476" t="s">
        <v>6</v>
      </c>
      <c r="K476" t="s">
        <v>1092</v>
      </c>
      <c r="L476">
        <v>1191</v>
      </c>
      <c r="N476">
        <v>1013</v>
      </c>
      <c r="O476" t="s">
        <v>1090</v>
      </c>
      <c r="P476" t="s">
        <v>1090</v>
      </c>
      <c r="Q476">
        <v>1</v>
      </c>
      <c r="X476">
        <v>0.86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2</v>
      </c>
      <c r="AF476" t="s">
        <v>96</v>
      </c>
      <c r="AG476">
        <v>1.075</v>
      </c>
      <c r="AH476">
        <v>2</v>
      </c>
      <c r="AI476">
        <v>16689901</v>
      </c>
      <c r="AJ476">
        <v>495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ROW(Source!A215)</f>
        <v>215</v>
      </c>
      <c r="B477">
        <v>16689902</v>
      </c>
      <c r="C477">
        <v>16689888</v>
      </c>
      <c r="D477">
        <v>15247905</v>
      </c>
      <c r="E477">
        <v>1</v>
      </c>
      <c r="F477">
        <v>1</v>
      </c>
      <c r="G477">
        <v>1</v>
      </c>
      <c r="H477">
        <v>2</v>
      </c>
      <c r="I477" t="s">
        <v>1246</v>
      </c>
      <c r="J477" t="s">
        <v>1247</v>
      </c>
      <c r="K477" t="s">
        <v>1248</v>
      </c>
      <c r="L477">
        <v>1368</v>
      </c>
      <c r="N477">
        <v>1011</v>
      </c>
      <c r="O477" t="s">
        <v>1096</v>
      </c>
      <c r="P477" t="s">
        <v>1096</v>
      </c>
      <c r="Q477">
        <v>1</v>
      </c>
      <c r="X477">
        <v>0.05</v>
      </c>
      <c r="Y477">
        <v>0</v>
      </c>
      <c r="Z477">
        <v>89.99</v>
      </c>
      <c r="AA477">
        <v>10.06</v>
      </c>
      <c r="AB477">
        <v>0</v>
      </c>
      <c r="AC477">
        <v>0</v>
      </c>
      <c r="AD477">
        <v>1</v>
      </c>
      <c r="AE477">
        <v>0</v>
      </c>
      <c r="AF477" t="s">
        <v>96</v>
      </c>
      <c r="AG477">
        <v>6.25E-2</v>
      </c>
      <c r="AH477">
        <v>2</v>
      </c>
      <c r="AI477">
        <v>16689902</v>
      </c>
      <c r="AJ477">
        <v>496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ROW(Source!A215)</f>
        <v>215</v>
      </c>
      <c r="B478">
        <v>16689903</v>
      </c>
      <c r="C478">
        <v>16689888</v>
      </c>
      <c r="D478">
        <v>15247974</v>
      </c>
      <c r="E478">
        <v>1</v>
      </c>
      <c r="F478">
        <v>1</v>
      </c>
      <c r="G478">
        <v>1</v>
      </c>
      <c r="H478">
        <v>2</v>
      </c>
      <c r="I478" t="s">
        <v>1093</v>
      </c>
      <c r="J478" t="s">
        <v>1094</v>
      </c>
      <c r="K478" t="s">
        <v>1095</v>
      </c>
      <c r="L478">
        <v>1368</v>
      </c>
      <c r="N478">
        <v>1011</v>
      </c>
      <c r="O478" t="s">
        <v>1096</v>
      </c>
      <c r="P478" t="s">
        <v>1096</v>
      </c>
      <c r="Q478">
        <v>1</v>
      </c>
      <c r="X478">
        <v>0.81</v>
      </c>
      <c r="Y478">
        <v>0</v>
      </c>
      <c r="Z478">
        <v>31.26</v>
      </c>
      <c r="AA478">
        <v>13.5</v>
      </c>
      <c r="AB478">
        <v>0</v>
      </c>
      <c r="AC478">
        <v>0</v>
      </c>
      <c r="AD478">
        <v>1</v>
      </c>
      <c r="AE478">
        <v>0</v>
      </c>
      <c r="AF478" t="s">
        <v>96</v>
      </c>
      <c r="AG478">
        <v>1.0125000000000002</v>
      </c>
      <c r="AH478">
        <v>2</v>
      </c>
      <c r="AI478">
        <v>16689903</v>
      </c>
      <c r="AJ478">
        <v>497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ROW(Source!A215)</f>
        <v>215</v>
      </c>
      <c r="B479">
        <v>16689904</v>
      </c>
      <c r="C479">
        <v>16689888</v>
      </c>
      <c r="D479">
        <v>15167286</v>
      </c>
      <c r="E479">
        <v>1</v>
      </c>
      <c r="F479">
        <v>1</v>
      </c>
      <c r="G479">
        <v>1</v>
      </c>
      <c r="H479">
        <v>3</v>
      </c>
      <c r="I479" t="s">
        <v>1184</v>
      </c>
      <c r="J479" t="s">
        <v>1185</v>
      </c>
      <c r="K479" t="s">
        <v>1186</v>
      </c>
      <c r="L479">
        <v>1339</v>
      </c>
      <c r="N479">
        <v>1007</v>
      </c>
      <c r="O479" t="s">
        <v>199</v>
      </c>
      <c r="P479" t="s">
        <v>199</v>
      </c>
      <c r="Q479">
        <v>1</v>
      </c>
      <c r="X479">
        <v>0.46500000000000002</v>
      </c>
      <c r="Y479">
        <v>2.44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6</v>
      </c>
      <c r="AG479">
        <v>0.46500000000000002</v>
      </c>
      <c r="AH479">
        <v>2</v>
      </c>
      <c r="AI479">
        <v>16689904</v>
      </c>
      <c r="AJ479">
        <v>498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ROW(Source!A215)</f>
        <v>215</v>
      </c>
      <c r="B480">
        <v>16689905</v>
      </c>
      <c r="C480">
        <v>16689888</v>
      </c>
      <c r="D480">
        <v>15167962</v>
      </c>
      <c r="E480">
        <v>1</v>
      </c>
      <c r="F480">
        <v>1</v>
      </c>
      <c r="G480">
        <v>1</v>
      </c>
      <c r="H480">
        <v>3</v>
      </c>
      <c r="I480" t="s">
        <v>1249</v>
      </c>
      <c r="J480" t="s">
        <v>1250</v>
      </c>
      <c r="K480" t="s">
        <v>1251</v>
      </c>
      <c r="L480">
        <v>1339</v>
      </c>
      <c r="N480">
        <v>1007</v>
      </c>
      <c r="O480" t="s">
        <v>199</v>
      </c>
      <c r="P480" t="s">
        <v>199</v>
      </c>
      <c r="Q480">
        <v>1</v>
      </c>
      <c r="X480">
        <v>0.1</v>
      </c>
      <c r="Y480">
        <v>34.92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6</v>
      </c>
      <c r="AG480">
        <v>0.1</v>
      </c>
      <c r="AH480">
        <v>2</v>
      </c>
      <c r="AI480">
        <v>16689905</v>
      </c>
      <c r="AJ480">
        <v>499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ROW(Source!A215)</f>
        <v>215</v>
      </c>
      <c r="B481">
        <v>16689906</v>
      </c>
      <c r="C481">
        <v>16689888</v>
      </c>
      <c r="D481">
        <v>15171018</v>
      </c>
      <c r="E481">
        <v>1</v>
      </c>
      <c r="F481">
        <v>1</v>
      </c>
      <c r="G481">
        <v>1</v>
      </c>
      <c r="H481">
        <v>3</v>
      </c>
      <c r="I481" t="s">
        <v>1128</v>
      </c>
      <c r="J481" t="s">
        <v>1129</v>
      </c>
      <c r="K481" t="s">
        <v>1130</v>
      </c>
      <c r="L481">
        <v>1346</v>
      </c>
      <c r="N481">
        <v>1009</v>
      </c>
      <c r="O481" t="s">
        <v>90</v>
      </c>
      <c r="P481" t="s">
        <v>90</v>
      </c>
      <c r="Q481">
        <v>1</v>
      </c>
      <c r="X481">
        <v>0.5</v>
      </c>
      <c r="Y481">
        <v>1.82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6</v>
      </c>
      <c r="AG481">
        <v>0.5</v>
      </c>
      <c r="AH481">
        <v>2</v>
      </c>
      <c r="AI481">
        <v>16689906</v>
      </c>
      <c r="AJ481">
        <v>500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ROW(Source!A215)</f>
        <v>215</v>
      </c>
      <c r="B482">
        <v>16689907</v>
      </c>
      <c r="C482">
        <v>16689888</v>
      </c>
      <c r="D482">
        <v>15172039</v>
      </c>
      <c r="E482">
        <v>1</v>
      </c>
      <c r="F482">
        <v>1</v>
      </c>
      <c r="G482">
        <v>1</v>
      </c>
      <c r="H482">
        <v>3</v>
      </c>
      <c r="I482" t="s">
        <v>1279</v>
      </c>
      <c r="J482" t="s">
        <v>1280</v>
      </c>
      <c r="K482" t="s">
        <v>1281</v>
      </c>
      <c r="L482">
        <v>1348</v>
      </c>
      <c r="N482">
        <v>1009</v>
      </c>
      <c r="O482" t="s">
        <v>86</v>
      </c>
      <c r="P482" t="s">
        <v>86</v>
      </c>
      <c r="Q482">
        <v>1000</v>
      </c>
      <c r="X482">
        <v>0.04</v>
      </c>
      <c r="Y482">
        <v>412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</v>
      </c>
      <c r="AG482">
        <v>0.04</v>
      </c>
      <c r="AH482">
        <v>2</v>
      </c>
      <c r="AI482">
        <v>16689907</v>
      </c>
      <c r="AJ482">
        <v>501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ROW(Source!A215)</f>
        <v>215</v>
      </c>
      <c r="B483">
        <v>16689908</v>
      </c>
      <c r="C483">
        <v>16689888</v>
      </c>
      <c r="D483">
        <v>15172844</v>
      </c>
      <c r="E483">
        <v>1</v>
      </c>
      <c r="F483">
        <v>1</v>
      </c>
      <c r="G483">
        <v>1</v>
      </c>
      <c r="H483">
        <v>3</v>
      </c>
      <c r="I483" t="s">
        <v>1282</v>
      </c>
      <c r="J483" t="s">
        <v>1283</v>
      </c>
      <c r="K483" t="s">
        <v>1284</v>
      </c>
      <c r="L483">
        <v>1339</v>
      </c>
      <c r="N483">
        <v>1007</v>
      </c>
      <c r="O483" t="s">
        <v>199</v>
      </c>
      <c r="P483" t="s">
        <v>199</v>
      </c>
      <c r="Q483">
        <v>1</v>
      </c>
      <c r="X483">
        <v>1.5</v>
      </c>
      <c r="Y483">
        <v>497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6</v>
      </c>
      <c r="AG483">
        <v>1.5</v>
      </c>
      <c r="AH483">
        <v>2</v>
      </c>
      <c r="AI483">
        <v>16689908</v>
      </c>
      <c r="AJ483">
        <v>502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ROW(Source!A215)</f>
        <v>215</v>
      </c>
      <c r="B484">
        <v>16689909</v>
      </c>
      <c r="C484">
        <v>16689888</v>
      </c>
      <c r="D484">
        <v>15162946</v>
      </c>
      <c r="E484">
        <v>17</v>
      </c>
      <c r="F484">
        <v>1</v>
      </c>
      <c r="G484">
        <v>1</v>
      </c>
      <c r="H484">
        <v>3</v>
      </c>
      <c r="I484" t="s">
        <v>363</v>
      </c>
      <c r="J484" t="s">
        <v>6</v>
      </c>
      <c r="K484" t="s">
        <v>364</v>
      </c>
      <c r="L484">
        <v>1327</v>
      </c>
      <c r="N484">
        <v>1005</v>
      </c>
      <c r="O484" t="s">
        <v>181</v>
      </c>
      <c r="P484" t="s">
        <v>181</v>
      </c>
      <c r="Q484">
        <v>1</v>
      </c>
      <c r="X484">
        <v>100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 t="s">
        <v>6</v>
      </c>
      <c r="AG484">
        <v>100</v>
      </c>
      <c r="AH484">
        <v>2</v>
      </c>
      <c r="AI484">
        <v>16689909</v>
      </c>
      <c r="AJ484">
        <v>504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ROW(Source!A254)</f>
        <v>254</v>
      </c>
      <c r="B485">
        <v>16689914</v>
      </c>
      <c r="C485">
        <v>16689913</v>
      </c>
      <c r="D485">
        <v>15430517</v>
      </c>
      <c r="E485">
        <v>1</v>
      </c>
      <c r="F485">
        <v>1</v>
      </c>
      <c r="G485">
        <v>1</v>
      </c>
      <c r="H485">
        <v>1</v>
      </c>
      <c r="I485" t="s">
        <v>1113</v>
      </c>
      <c r="J485" t="s">
        <v>6</v>
      </c>
      <c r="K485" t="s">
        <v>1114</v>
      </c>
      <c r="L485">
        <v>1191</v>
      </c>
      <c r="N485">
        <v>1013</v>
      </c>
      <c r="O485" t="s">
        <v>1090</v>
      </c>
      <c r="P485" t="s">
        <v>1090</v>
      </c>
      <c r="Q485">
        <v>1</v>
      </c>
      <c r="X485">
        <v>9.64</v>
      </c>
      <c r="Y485">
        <v>0</v>
      </c>
      <c r="Z485">
        <v>0</v>
      </c>
      <c r="AA485">
        <v>0</v>
      </c>
      <c r="AB485">
        <v>7.8</v>
      </c>
      <c r="AC485">
        <v>0</v>
      </c>
      <c r="AD485">
        <v>1</v>
      </c>
      <c r="AE485">
        <v>1</v>
      </c>
      <c r="AF485" t="s">
        <v>6</v>
      </c>
      <c r="AG485">
        <v>9.64</v>
      </c>
      <c r="AH485">
        <v>2</v>
      </c>
      <c r="AI485">
        <v>16689914</v>
      </c>
      <c r="AJ485">
        <v>505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ROW(Source!A254)</f>
        <v>254</v>
      </c>
      <c r="B486">
        <v>16689915</v>
      </c>
      <c r="C486">
        <v>16689913</v>
      </c>
      <c r="D486">
        <v>15430395</v>
      </c>
      <c r="E486">
        <v>1</v>
      </c>
      <c r="F486">
        <v>1</v>
      </c>
      <c r="G486">
        <v>1</v>
      </c>
      <c r="H486">
        <v>1</v>
      </c>
      <c r="I486" t="s">
        <v>1091</v>
      </c>
      <c r="J486" t="s">
        <v>6</v>
      </c>
      <c r="K486" t="s">
        <v>1092</v>
      </c>
      <c r="L486">
        <v>1191</v>
      </c>
      <c r="N486">
        <v>1013</v>
      </c>
      <c r="O486" t="s">
        <v>1090</v>
      </c>
      <c r="P486" t="s">
        <v>1090</v>
      </c>
      <c r="Q486">
        <v>1</v>
      </c>
      <c r="X486">
        <v>0.01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2</v>
      </c>
      <c r="AF486" t="s">
        <v>6</v>
      </c>
      <c r="AG486">
        <v>0.01</v>
      </c>
      <c r="AH486">
        <v>2</v>
      </c>
      <c r="AI486">
        <v>16689915</v>
      </c>
      <c r="AJ486">
        <v>506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ROW(Source!A254)</f>
        <v>254</v>
      </c>
      <c r="B487">
        <v>16689916</v>
      </c>
      <c r="C487">
        <v>16689913</v>
      </c>
      <c r="D487">
        <v>15247974</v>
      </c>
      <c r="E487">
        <v>1</v>
      </c>
      <c r="F487">
        <v>1</v>
      </c>
      <c r="G487">
        <v>1</v>
      </c>
      <c r="H487">
        <v>2</v>
      </c>
      <c r="I487" t="s">
        <v>1093</v>
      </c>
      <c r="J487" t="s">
        <v>1094</v>
      </c>
      <c r="K487" t="s">
        <v>1095</v>
      </c>
      <c r="L487">
        <v>1368</v>
      </c>
      <c r="N487">
        <v>1011</v>
      </c>
      <c r="O487" t="s">
        <v>1096</v>
      </c>
      <c r="P487" t="s">
        <v>1096</v>
      </c>
      <c r="Q487">
        <v>1</v>
      </c>
      <c r="X487">
        <v>0.01</v>
      </c>
      <c r="Y487">
        <v>0</v>
      </c>
      <c r="Z487">
        <v>31.26</v>
      </c>
      <c r="AA487">
        <v>13.5</v>
      </c>
      <c r="AB487">
        <v>0</v>
      </c>
      <c r="AC487">
        <v>0</v>
      </c>
      <c r="AD487">
        <v>1</v>
      </c>
      <c r="AE487">
        <v>0</v>
      </c>
      <c r="AF487" t="s">
        <v>6</v>
      </c>
      <c r="AG487">
        <v>0.01</v>
      </c>
      <c r="AH487">
        <v>2</v>
      </c>
      <c r="AI487">
        <v>16689916</v>
      </c>
      <c r="AJ487">
        <v>507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ROW(Source!A255)</f>
        <v>255</v>
      </c>
      <c r="B488">
        <v>16689914</v>
      </c>
      <c r="C488">
        <v>16689913</v>
      </c>
      <c r="D488">
        <v>15430517</v>
      </c>
      <c r="E488">
        <v>1</v>
      </c>
      <c r="F488">
        <v>1</v>
      </c>
      <c r="G488">
        <v>1</v>
      </c>
      <c r="H488">
        <v>1</v>
      </c>
      <c r="I488" t="s">
        <v>1113</v>
      </c>
      <c r="J488" t="s">
        <v>6</v>
      </c>
      <c r="K488" t="s">
        <v>1114</v>
      </c>
      <c r="L488">
        <v>1191</v>
      </c>
      <c r="N488">
        <v>1013</v>
      </c>
      <c r="O488" t="s">
        <v>1090</v>
      </c>
      <c r="P488" t="s">
        <v>1090</v>
      </c>
      <c r="Q488">
        <v>1</v>
      </c>
      <c r="X488">
        <v>9.64</v>
      </c>
      <c r="Y488">
        <v>0</v>
      </c>
      <c r="Z488">
        <v>0</v>
      </c>
      <c r="AA488">
        <v>0</v>
      </c>
      <c r="AB488">
        <v>7.8</v>
      </c>
      <c r="AC488">
        <v>0</v>
      </c>
      <c r="AD488">
        <v>1</v>
      </c>
      <c r="AE488">
        <v>1</v>
      </c>
      <c r="AF488" t="s">
        <v>6</v>
      </c>
      <c r="AG488">
        <v>9.64</v>
      </c>
      <c r="AH488">
        <v>2</v>
      </c>
      <c r="AI488">
        <v>16689914</v>
      </c>
      <c r="AJ488">
        <v>508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ROW(Source!A255)</f>
        <v>255</v>
      </c>
      <c r="B489">
        <v>16689915</v>
      </c>
      <c r="C489">
        <v>16689913</v>
      </c>
      <c r="D489">
        <v>15430395</v>
      </c>
      <c r="E489">
        <v>1</v>
      </c>
      <c r="F489">
        <v>1</v>
      </c>
      <c r="G489">
        <v>1</v>
      </c>
      <c r="H489">
        <v>1</v>
      </c>
      <c r="I489" t="s">
        <v>1091</v>
      </c>
      <c r="J489" t="s">
        <v>6</v>
      </c>
      <c r="K489" t="s">
        <v>1092</v>
      </c>
      <c r="L489">
        <v>1191</v>
      </c>
      <c r="N489">
        <v>1013</v>
      </c>
      <c r="O489" t="s">
        <v>1090</v>
      </c>
      <c r="P489" t="s">
        <v>1090</v>
      </c>
      <c r="Q489">
        <v>1</v>
      </c>
      <c r="X489">
        <v>0.01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2</v>
      </c>
      <c r="AF489" t="s">
        <v>6</v>
      </c>
      <c r="AG489">
        <v>0.01</v>
      </c>
      <c r="AH489">
        <v>2</v>
      </c>
      <c r="AI489">
        <v>16689915</v>
      </c>
      <c r="AJ489">
        <v>509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ROW(Source!A255)</f>
        <v>255</v>
      </c>
      <c r="B490">
        <v>16689916</v>
      </c>
      <c r="C490">
        <v>16689913</v>
      </c>
      <c r="D490">
        <v>15247974</v>
      </c>
      <c r="E490">
        <v>1</v>
      </c>
      <c r="F490">
        <v>1</v>
      </c>
      <c r="G490">
        <v>1</v>
      </c>
      <c r="H490">
        <v>2</v>
      </c>
      <c r="I490" t="s">
        <v>1093</v>
      </c>
      <c r="J490" t="s">
        <v>1094</v>
      </c>
      <c r="K490" t="s">
        <v>1095</v>
      </c>
      <c r="L490">
        <v>1368</v>
      </c>
      <c r="N490">
        <v>1011</v>
      </c>
      <c r="O490" t="s">
        <v>1096</v>
      </c>
      <c r="P490" t="s">
        <v>1096</v>
      </c>
      <c r="Q490">
        <v>1</v>
      </c>
      <c r="X490">
        <v>0.01</v>
      </c>
      <c r="Y490">
        <v>0</v>
      </c>
      <c r="Z490">
        <v>31.26</v>
      </c>
      <c r="AA490">
        <v>13.5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0.01</v>
      </c>
      <c r="AH490">
        <v>2</v>
      </c>
      <c r="AI490">
        <v>16689916</v>
      </c>
      <c r="AJ490">
        <v>510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ROW(Source!A256)</f>
        <v>256</v>
      </c>
      <c r="B491">
        <v>16689171</v>
      </c>
      <c r="C491">
        <v>16689167</v>
      </c>
      <c r="D491">
        <v>15430517</v>
      </c>
      <c r="E491">
        <v>1</v>
      </c>
      <c r="F491">
        <v>1</v>
      </c>
      <c r="G491">
        <v>1</v>
      </c>
      <c r="H491">
        <v>1</v>
      </c>
      <c r="I491" t="s">
        <v>1113</v>
      </c>
      <c r="J491" t="s">
        <v>6</v>
      </c>
      <c r="K491" t="s">
        <v>1114</v>
      </c>
      <c r="L491">
        <v>1191</v>
      </c>
      <c r="N491">
        <v>1013</v>
      </c>
      <c r="O491" t="s">
        <v>1090</v>
      </c>
      <c r="P491" t="s">
        <v>1090</v>
      </c>
      <c r="Q491">
        <v>1</v>
      </c>
      <c r="X491">
        <v>6.32</v>
      </c>
      <c r="Y491">
        <v>0</v>
      </c>
      <c r="Z491">
        <v>0</v>
      </c>
      <c r="AA491">
        <v>0</v>
      </c>
      <c r="AB491">
        <v>7.8</v>
      </c>
      <c r="AC491">
        <v>0</v>
      </c>
      <c r="AD491">
        <v>1</v>
      </c>
      <c r="AE491">
        <v>1</v>
      </c>
      <c r="AF491" t="s">
        <v>6</v>
      </c>
      <c r="AG491">
        <v>6.32</v>
      </c>
      <c r="AH491">
        <v>2</v>
      </c>
      <c r="AI491">
        <v>16689168</v>
      </c>
      <c r="AJ491">
        <v>511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ROW(Source!A256)</f>
        <v>256</v>
      </c>
      <c r="B492">
        <v>16689172</v>
      </c>
      <c r="C492">
        <v>16689167</v>
      </c>
      <c r="D492">
        <v>15430395</v>
      </c>
      <c r="E492">
        <v>1</v>
      </c>
      <c r="F492">
        <v>1</v>
      </c>
      <c r="G492">
        <v>1</v>
      </c>
      <c r="H492">
        <v>1</v>
      </c>
      <c r="I492" t="s">
        <v>1091</v>
      </c>
      <c r="J492" t="s">
        <v>6</v>
      </c>
      <c r="K492" t="s">
        <v>1092</v>
      </c>
      <c r="L492">
        <v>1191</v>
      </c>
      <c r="N492">
        <v>1013</v>
      </c>
      <c r="O492" t="s">
        <v>1090</v>
      </c>
      <c r="P492" t="s">
        <v>1090</v>
      </c>
      <c r="Q492">
        <v>1</v>
      </c>
      <c r="X492">
        <v>0.03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2</v>
      </c>
      <c r="AF492" t="s">
        <v>6</v>
      </c>
      <c r="AG492">
        <v>0.03</v>
      </c>
      <c r="AH492">
        <v>2</v>
      </c>
      <c r="AI492">
        <v>16689169</v>
      </c>
      <c r="AJ492">
        <v>512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ROW(Source!A256)</f>
        <v>256</v>
      </c>
      <c r="B493">
        <v>16689173</v>
      </c>
      <c r="C493">
        <v>16689167</v>
      </c>
      <c r="D493">
        <v>15247974</v>
      </c>
      <c r="E493">
        <v>1</v>
      </c>
      <c r="F493">
        <v>1</v>
      </c>
      <c r="G493">
        <v>1</v>
      </c>
      <c r="H493">
        <v>2</v>
      </c>
      <c r="I493" t="s">
        <v>1093</v>
      </c>
      <c r="J493" t="s">
        <v>1094</v>
      </c>
      <c r="K493" t="s">
        <v>1095</v>
      </c>
      <c r="L493">
        <v>1368</v>
      </c>
      <c r="N493">
        <v>1011</v>
      </c>
      <c r="O493" t="s">
        <v>1096</v>
      </c>
      <c r="P493" t="s">
        <v>1096</v>
      </c>
      <c r="Q493">
        <v>1</v>
      </c>
      <c r="X493">
        <v>0.03</v>
      </c>
      <c r="Y493">
        <v>0</v>
      </c>
      <c r="Z493">
        <v>31.26</v>
      </c>
      <c r="AA493">
        <v>13.5</v>
      </c>
      <c r="AB493">
        <v>0</v>
      </c>
      <c r="AC493">
        <v>0</v>
      </c>
      <c r="AD493">
        <v>1</v>
      </c>
      <c r="AE493">
        <v>0</v>
      </c>
      <c r="AF493" t="s">
        <v>6</v>
      </c>
      <c r="AG493">
        <v>0.03</v>
      </c>
      <c r="AH493">
        <v>2</v>
      </c>
      <c r="AI493">
        <v>16689170</v>
      </c>
      <c r="AJ493">
        <v>513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ROW(Source!A257)</f>
        <v>257</v>
      </c>
      <c r="B494">
        <v>16689171</v>
      </c>
      <c r="C494">
        <v>16689167</v>
      </c>
      <c r="D494">
        <v>15430517</v>
      </c>
      <c r="E494">
        <v>1</v>
      </c>
      <c r="F494">
        <v>1</v>
      </c>
      <c r="G494">
        <v>1</v>
      </c>
      <c r="H494">
        <v>1</v>
      </c>
      <c r="I494" t="s">
        <v>1113</v>
      </c>
      <c r="J494" t="s">
        <v>6</v>
      </c>
      <c r="K494" t="s">
        <v>1114</v>
      </c>
      <c r="L494">
        <v>1191</v>
      </c>
      <c r="N494">
        <v>1013</v>
      </c>
      <c r="O494" t="s">
        <v>1090</v>
      </c>
      <c r="P494" t="s">
        <v>1090</v>
      </c>
      <c r="Q494">
        <v>1</v>
      </c>
      <c r="X494">
        <v>6.32</v>
      </c>
      <c r="Y494">
        <v>0</v>
      </c>
      <c r="Z494">
        <v>0</v>
      </c>
      <c r="AA494">
        <v>0</v>
      </c>
      <c r="AB494">
        <v>7.8</v>
      </c>
      <c r="AC494">
        <v>0</v>
      </c>
      <c r="AD494">
        <v>1</v>
      </c>
      <c r="AE494">
        <v>1</v>
      </c>
      <c r="AF494" t="s">
        <v>6</v>
      </c>
      <c r="AG494">
        <v>6.32</v>
      </c>
      <c r="AH494">
        <v>2</v>
      </c>
      <c r="AI494">
        <v>16689168</v>
      </c>
      <c r="AJ494">
        <v>514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ROW(Source!A257)</f>
        <v>257</v>
      </c>
      <c r="B495">
        <v>16689172</v>
      </c>
      <c r="C495">
        <v>16689167</v>
      </c>
      <c r="D495">
        <v>15430395</v>
      </c>
      <c r="E495">
        <v>1</v>
      </c>
      <c r="F495">
        <v>1</v>
      </c>
      <c r="G495">
        <v>1</v>
      </c>
      <c r="H495">
        <v>1</v>
      </c>
      <c r="I495" t="s">
        <v>1091</v>
      </c>
      <c r="J495" t="s">
        <v>6</v>
      </c>
      <c r="K495" t="s">
        <v>1092</v>
      </c>
      <c r="L495">
        <v>1191</v>
      </c>
      <c r="N495">
        <v>1013</v>
      </c>
      <c r="O495" t="s">
        <v>1090</v>
      </c>
      <c r="P495" t="s">
        <v>1090</v>
      </c>
      <c r="Q495">
        <v>1</v>
      </c>
      <c r="X495">
        <v>0.03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2</v>
      </c>
      <c r="AF495" t="s">
        <v>6</v>
      </c>
      <c r="AG495">
        <v>0.03</v>
      </c>
      <c r="AH495">
        <v>2</v>
      </c>
      <c r="AI495">
        <v>16689169</v>
      </c>
      <c r="AJ495">
        <v>515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ROW(Source!A257)</f>
        <v>257</v>
      </c>
      <c r="B496">
        <v>16689173</v>
      </c>
      <c r="C496">
        <v>16689167</v>
      </c>
      <c r="D496">
        <v>15247974</v>
      </c>
      <c r="E496">
        <v>1</v>
      </c>
      <c r="F496">
        <v>1</v>
      </c>
      <c r="G496">
        <v>1</v>
      </c>
      <c r="H496">
        <v>2</v>
      </c>
      <c r="I496" t="s">
        <v>1093</v>
      </c>
      <c r="J496" t="s">
        <v>1094</v>
      </c>
      <c r="K496" t="s">
        <v>1095</v>
      </c>
      <c r="L496">
        <v>1368</v>
      </c>
      <c r="N496">
        <v>1011</v>
      </c>
      <c r="O496" t="s">
        <v>1096</v>
      </c>
      <c r="P496" t="s">
        <v>1096</v>
      </c>
      <c r="Q496">
        <v>1</v>
      </c>
      <c r="X496">
        <v>0.03</v>
      </c>
      <c r="Y496">
        <v>0</v>
      </c>
      <c r="Z496">
        <v>31.26</v>
      </c>
      <c r="AA496">
        <v>13.5</v>
      </c>
      <c r="AB496">
        <v>0</v>
      </c>
      <c r="AC496">
        <v>0</v>
      </c>
      <c r="AD496">
        <v>1</v>
      </c>
      <c r="AE496">
        <v>0</v>
      </c>
      <c r="AF496" t="s">
        <v>6</v>
      </c>
      <c r="AG496">
        <v>0.03</v>
      </c>
      <c r="AH496">
        <v>2</v>
      </c>
      <c r="AI496">
        <v>16689170</v>
      </c>
      <c r="AJ496">
        <v>516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ROW(Source!A258)</f>
        <v>258</v>
      </c>
      <c r="B497">
        <v>16689918</v>
      </c>
      <c r="C497">
        <v>16689917</v>
      </c>
      <c r="D497">
        <v>15432010</v>
      </c>
      <c r="E497">
        <v>1</v>
      </c>
      <c r="F497">
        <v>1</v>
      </c>
      <c r="G497">
        <v>1</v>
      </c>
      <c r="H497">
        <v>1</v>
      </c>
      <c r="I497" t="s">
        <v>1097</v>
      </c>
      <c r="J497" t="s">
        <v>6</v>
      </c>
      <c r="K497" t="s">
        <v>1098</v>
      </c>
      <c r="L497">
        <v>1191</v>
      </c>
      <c r="N497">
        <v>1013</v>
      </c>
      <c r="O497" t="s">
        <v>1090</v>
      </c>
      <c r="P497" t="s">
        <v>1090</v>
      </c>
      <c r="Q497">
        <v>1</v>
      </c>
      <c r="X497">
        <v>17.89</v>
      </c>
      <c r="Y497">
        <v>0</v>
      </c>
      <c r="Z497">
        <v>0</v>
      </c>
      <c r="AA497">
        <v>0</v>
      </c>
      <c r="AB497">
        <v>8.02</v>
      </c>
      <c r="AC497">
        <v>0</v>
      </c>
      <c r="AD497">
        <v>1</v>
      </c>
      <c r="AE497">
        <v>1</v>
      </c>
      <c r="AF497" t="s">
        <v>6</v>
      </c>
      <c r="AG497">
        <v>17.89</v>
      </c>
      <c r="AH497">
        <v>2</v>
      </c>
      <c r="AI497">
        <v>16689918</v>
      </c>
      <c r="AJ497">
        <v>517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ROW(Source!A258)</f>
        <v>258</v>
      </c>
      <c r="B498">
        <v>16689919</v>
      </c>
      <c r="C498">
        <v>16689917</v>
      </c>
      <c r="D498">
        <v>15430395</v>
      </c>
      <c r="E498">
        <v>1</v>
      </c>
      <c r="F498">
        <v>1</v>
      </c>
      <c r="G498">
        <v>1</v>
      </c>
      <c r="H498">
        <v>1</v>
      </c>
      <c r="I498" t="s">
        <v>1091</v>
      </c>
      <c r="J498" t="s">
        <v>6</v>
      </c>
      <c r="K498" t="s">
        <v>1092</v>
      </c>
      <c r="L498">
        <v>1191</v>
      </c>
      <c r="N498">
        <v>1013</v>
      </c>
      <c r="O498" t="s">
        <v>1090</v>
      </c>
      <c r="P498" t="s">
        <v>1090</v>
      </c>
      <c r="Q498">
        <v>1</v>
      </c>
      <c r="X498">
        <v>0.08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2</v>
      </c>
      <c r="AF498" t="s">
        <v>6</v>
      </c>
      <c r="AG498">
        <v>0.08</v>
      </c>
      <c r="AH498">
        <v>2</v>
      </c>
      <c r="AI498">
        <v>16689919</v>
      </c>
      <c r="AJ498">
        <v>518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ROW(Source!A258)</f>
        <v>258</v>
      </c>
      <c r="B499">
        <v>16689920</v>
      </c>
      <c r="C499">
        <v>16689917</v>
      </c>
      <c r="D499">
        <v>15247974</v>
      </c>
      <c r="E499">
        <v>1</v>
      </c>
      <c r="F499">
        <v>1</v>
      </c>
      <c r="G499">
        <v>1</v>
      </c>
      <c r="H499">
        <v>2</v>
      </c>
      <c r="I499" t="s">
        <v>1093</v>
      </c>
      <c r="J499" t="s">
        <v>1094</v>
      </c>
      <c r="K499" t="s">
        <v>1095</v>
      </c>
      <c r="L499">
        <v>1368</v>
      </c>
      <c r="N499">
        <v>1011</v>
      </c>
      <c r="O499" t="s">
        <v>1096</v>
      </c>
      <c r="P499" t="s">
        <v>1096</v>
      </c>
      <c r="Q499">
        <v>1</v>
      </c>
      <c r="X499">
        <v>0.08</v>
      </c>
      <c r="Y499">
        <v>0</v>
      </c>
      <c r="Z499">
        <v>31.26</v>
      </c>
      <c r="AA499">
        <v>13.5</v>
      </c>
      <c r="AB499">
        <v>0</v>
      </c>
      <c r="AC499">
        <v>0</v>
      </c>
      <c r="AD499">
        <v>1</v>
      </c>
      <c r="AE499">
        <v>0</v>
      </c>
      <c r="AF499" t="s">
        <v>6</v>
      </c>
      <c r="AG499">
        <v>0.08</v>
      </c>
      <c r="AH499">
        <v>2</v>
      </c>
      <c r="AI499">
        <v>16689920</v>
      </c>
      <c r="AJ499">
        <v>519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ROW(Source!A259)</f>
        <v>259</v>
      </c>
      <c r="B500">
        <v>16689918</v>
      </c>
      <c r="C500">
        <v>16689917</v>
      </c>
      <c r="D500">
        <v>15432010</v>
      </c>
      <c r="E500">
        <v>1</v>
      </c>
      <c r="F500">
        <v>1</v>
      </c>
      <c r="G500">
        <v>1</v>
      </c>
      <c r="H500">
        <v>1</v>
      </c>
      <c r="I500" t="s">
        <v>1097</v>
      </c>
      <c r="J500" t="s">
        <v>6</v>
      </c>
      <c r="K500" t="s">
        <v>1098</v>
      </c>
      <c r="L500">
        <v>1191</v>
      </c>
      <c r="N500">
        <v>1013</v>
      </c>
      <c r="O500" t="s">
        <v>1090</v>
      </c>
      <c r="P500" t="s">
        <v>1090</v>
      </c>
      <c r="Q500">
        <v>1</v>
      </c>
      <c r="X500">
        <v>17.89</v>
      </c>
      <c r="Y500">
        <v>0</v>
      </c>
      <c r="Z500">
        <v>0</v>
      </c>
      <c r="AA500">
        <v>0</v>
      </c>
      <c r="AB500">
        <v>8.02</v>
      </c>
      <c r="AC500">
        <v>0</v>
      </c>
      <c r="AD500">
        <v>1</v>
      </c>
      <c r="AE500">
        <v>1</v>
      </c>
      <c r="AF500" t="s">
        <v>6</v>
      </c>
      <c r="AG500">
        <v>17.89</v>
      </c>
      <c r="AH500">
        <v>2</v>
      </c>
      <c r="AI500">
        <v>16689918</v>
      </c>
      <c r="AJ500">
        <v>520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ROW(Source!A259)</f>
        <v>259</v>
      </c>
      <c r="B501">
        <v>16689919</v>
      </c>
      <c r="C501">
        <v>16689917</v>
      </c>
      <c r="D501">
        <v>15430395</v>
      </c>
      <c r="E501">
        <v>1</v>
      </c>
      <c r="F501">
        <v>1</v>
      </c>
      <c r="G501">
        <v>1</v>
      </c>
      <c r="H501">
        <v>1</v>
      </c>
      <c r="I501" t="s">
        <v>1091</v>
      </c>
      <c r="J501" t="s">
        <v>6</v>
      </c>
      <c r="K501" t="s">
        <v>1092</v>
      </c>
      <c r="L501">
        <v>1191</v>
      </c>
      <c r="N501">
        <v>1013</v>
      </c>
      <c r="O501" t="s">
        <v>1090</v>
      </c>
      <c r="P501" t="s">
        <v>1090</v>
      </c>
      <c r="Q501">
        <v>1</v>
      </c>
      <c r="X501">
        <v>0.08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2</v>
      </c>
      <c r="AF501" t="s">
        <v>6</v>
      </c>
      <c r="AG501">
        <v>0.08</v>
      </c>
      <c r="AH501">
        <v>2</v>
      </c>
      <c r="AI501">
        <v>16689919</v>
      </c>
      <c r="AJ501">
        <v>521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ROW(Source!A259)</f>
        <v>259</v>
      </c>
      <c r="B502">
        <v>16689920</v>
      </c>
      <c r="C502">
        <v>16689917</v>
      </c>
      <c r="D502">
        <v>15247974</v>
      </c>
      <c r="E502">
        <v>1</v>
      </c>
      <c r="F502">
        <v>1</v>
      </c>
      <c r="G502">
        <v>1</v>
      </c>
      <c r="H502">
        <v>2</v>
      </c>
      <c r="I502" t="s">
        <v>1093</v>
      </c>
      <c r="J502" t="s">
        <v>1094</v>
      </c>
      <c r="K502" t="s">
        <v>1095</v>
      </c>
      <c r="L502">
        <v>1368</v>
      </c>
      <c r="N502">
        <v>1011</v>
      </c>
      <c r="O502" t="s">
        <v>1096</v>
      </c>
      <c r="P502" t="s">
        <v>1096</v>
      </c>
      <c r="Q502">
        <v>1</v>
      </c>
      <c r="X502">
        <v>0.08</v>
      </c>
      <c r="Y502">
        <v>0</v>
      </c>
      <c r="Z502">
        <v>31.26</v>
      </c>
      <c r="AA502">
        <v>13.5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0.08</v>
      </c>
      <c r="AH502">
        <v>2</v>
      </c>
      <c r="AI502">
        <v>16689920</v>
      </c>
      <c r="AJ502">
        <v>522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ROW(Source!A260)</f>
        <v>260</v>
      </c>
      <c r="B503">
        <v>16689176</v>
      </c>
      <c r="C503">
        <v>16689174</v>
      </c>
      <c r="D503">
        <v>15430517</v>
      </c>
      <c r="E503">
        <v>1</v>
      </c>
      <c r="F503">
        <v>1</v>
      </c>
      <c r="G503">
        <v>1</v>
      </c>
      <c r="H503">
        <v>1</v>
      </c>
      <c r="I503" t="s">
        <v>1113</v>
      </c>
      <c r="J503" t="s">
        <v>6</v>
      </c>
      <c r="K503" t="s">
        <v>1114</v>
      </c>
      <c r="L503">
        <v>1191</v>
      </c>
      <c r="N503">
        <v>1013</v>
      </c>
      <c r="O503" t="s">
        <v>1090</v>
      </c>
      <c r="P503" t="s">
        <v>1090</v>
      </c>
      <c r="Q503">
        <v>1</v>
      </c>
      <c r="X503">
        <v>5.84</v>
      </c>
      <c r="Y503">
        <v>0</v>
      </c>
      <c r="Z503">
        <v>0</v>
      </c>
      <c r="AA503">
        <v>0</v>
      </c>
      <c r="AB503">
        <v>7.8</v>
      </c>
      <c r="AC503">
        <v>0</v>
      </c>
      <c r="AD503">
        <v>1</v>
      </c>
      <c r="AE503">
        <v>1</v>
      </c>
      <c r="AF503" t="s">
        <v>6</v>
      </c>
      <c r="AG503">
        <v>5.84</v>
      </c>
      <c r="AH503">
        <v>2</v>
      </c>
      <c r="AI503">
        <v>16689175</v>
      </c>
      <c r="AJ503">
        <v>523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ROW(Source!A261)</f>
        <v>261</v>
      </c>
      <c r="B504">
        <v>16689176</v>
      </c>
      <c r="C504">
        <v>16689174</v>
      </c>
      <c r="D504">
        <v>15430517</v>
      </c>
      <c r="E504">
        <v>1</v>
      </c>
      <c r="F504">
        <v>1</v>
      </c>
      <c r="G504">
        <v>1</v>
      </c>
      <c r="H504">
        <v>1</v>
      </c>
      <c r="I504" t="s">
        <v>1113</v>
      </c>
      <c r="J504" t="s">
        <v>6</v>
      </c>
      <c r="K504" t="s">
        <v>1114</v>
      </c>
      <c r="L504">
        <v>1191</v>
      </c>
      <c r="N504">
        <v>1013</v>
      </c>
      <c r="O504" t="s">
        <v>1090</v>
      </c>
      <c r="P504" t="s">
        <v>1090</v>
      </c>
      <c r="Q504">
        <v>1</v>
      </c>
      <c r="X504">
        <v>5.84</v>
      </c>
      <c r="Y504">
        <v>0</v>
      </c>
      <c r="Z504">
        <v>0</v>
      </c>
      <c r="AA504">
        <v>0</v>
      </c>
      <c r="AB504">
        <v>7.8</v>
      </c>
      <c r="AC504">
        <v>0</v>
      </c>
      <c r="AD504">
        <v>1</v>
      </c>
      <c r="AE504">
        <v>1</v>
      </c>
      <c r="AF504" t="s">
        <v>6</v>
      </c>
      <c r="AG504">
        <v>5.84</v>
      </c>
      <c r="AH504">
        <v>2</v>
      </c>
      <c r="AI504">
        <v>16689175</v>
      </c>
      <c r="AJ504">
        <v>524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ROW(Source!A262)</f>
        <v>262</v>
      </c>
      <c r="B505">
        <v>16689937</v>
      </c>
      <c r="C505">
        <v>16689933</v>
      </c>
      <c r="D505">
        <v>15430767</v>
      </c>
      <c r="E505">
        <v>1</v>
      </c>
      <c r="F505">
        <v>1</v>
      </c>
      <c r="G505">
        <v>1</v>
      </c>
      <c r="H505">
        <v>1</v>
      </c>
      <c r="I505" t="s">
        <v>1111</v>
      </c>
      <c r="J505" t="s">
        <v>6</v>
      </c>
      <c r="K505" t="s">
        <v>1112</v>
      </c>
      <c r="L505">
        <v>1191</v>
      </c>
      <c r="N505">
        <v>1013</v>
      </c>
      <c r="O505" t="s">
        <v>1090</v>
      </c>
      <c r="P505" t="s">
        <v>1090</v>
      </c>
      <c r="Q505">
        <v>1</v>
      </c>
      <c r="X505">
        <v>25.72</v>
      </c>
      <c r="Y505">
        <v>0</v>
      </c>
      <c r="Z505">
        <v>0</v>
      </c>
      <c r="AA505">
        <v>0</v>
      </c>
      <c r="AB505">
        <v>8.5299999999999994</v>
      </c>
      <c r="AC505">
        <v>0</v>
      </c>
      <c r="AD505">
        <v>1</v>
      </c>
      <c r="AE505">
        <v>1</v>
      </c>
      <c r="AF505" t="s">
        <v>6</v>
      </c>
      <c r="AG505">
        <v>25.72</v>
      </c>
      <c r="AH505">
        <v>2</v>
      </c>
      <c r="AI505">
        <v>16689937</v>
      </c>
      <c r="AJ505">
        <v>525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ROW(Source!A262)</f>
        <v>262</v>
      </c>
      <c r="B506">
        <v>16689938</v>
      </c>
      <c r="C506">
        <v>16689933</v>
      </c>
      <c r="D506">
        <v>15430395</v>
      </c>
      <c r="E506">
        <v>1</v>
      </c>
      <c r="F506">
        <v>1</v>
      </c>
      <c r="G506">
        <v>1</v>
      </c>
      <c r="H506">
        <v>1</v>
      </c>
      <c r="I506" t="s">
        <v>1091</v>
      </c>
      <c r="J506" t="s">
        <v>6</v>
      </c>
      <c r="K506" t="s">
        <v>1092</v>
      </c>
      <c r="L506">
        <v>1191</v>
      </c>
      <c r="N506">
        <v>1013</v>
      </c>
      <c r="O506" t="s">
        <v>1090</v>
      </c>
      <c r="P506" t="s">
        <v>1090</v>
      </c>
      <c r="Q506">
        <v>1</v>
      </c>
      <c r="X506">
        <v>7.0000000000000007E-2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2</v>
      </c>
      <c r="AF506" t="s">
        <v>6</v>
      </c>
      <c r="AG506">
        <v>7.0000000000000007E-2</v>
      </c>
      <c r="AH506">
        <v>2</v>
      </c>
      <c r="AI506">
        <v>16689938</v>
      </c>
      <c r="AJ506">
        <v>526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ROW(Source!A262)</f>
        <v>262</v>
      </c>
      <c r="B507">
        <v>16689939</v>
      </c>
      <c r="C507">
        <v>16689933</v>
      </c>
      <c r="D507">
        <v>15247974</v>
      </c>
      <c r="E507">
        <v>1</v>
      </c>
      <c r="F507">
        <v>1</v>
      </c>
      <c r="G507">
        <v>1</v>
      </c>
      <c r="H507">
        <v>2</v>
      </c>
      <c r="I507" t="s">
        <v>1093</v>
      </c>
      <c r="J507" t="s">
        <v>1094</v>
      </c>
      <c r="K507" t="s">
        <v>1095</v>
      </c>
      <c r="L507">
        <v>1368</v>
      </c>
      <c r="N507">
        <v>1011</v>
      </c>
      <c r="O507" t="s">
        <v>1096</v>
      </c>
      <c r="P507" t="s">
        <v>1096</v>
      </c>
      <c r="Q507">
        <v>1</v>
      </c>
      <c r="X507">
        <v>7.0000000000000007E-2</v>
      </c>
      <c r="Y507">
        <v>0</v>
      </c>
      <c r="Z507">
        <v>31.26</v>
      </c>
      <c r="AA507">
        <v>13.5</v>
      </c>
      <c r="AB507">
        <v>0</v>
      </c>
      <c r="AC507">
        <v>0</v>
      </c>
      <c r="AD507">
        <v>1</v>
      </c>
      <c r="AE507">
        <v>0</v>
      </c>
      <c r="AF507" t="s">
        <v>6</v>
      </c>
      <c r="AG507">
        <v>7.0000000000000007E-2</v>
      </c>
      <c r="AH507">
        <v>2</v>
      </c>
      <c r="AI507">
        <v>16689939</v>
      </c>
      <c r="AJ507">
        <v>527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ROW(Source!A263)</f>
        <v>263</v>
      </c>
      <c r="B508">
        <v>16689937</v>
      </c>
      <c r="C508">
        <v>16689933</v>
      </c>
      <c r="D508">
        <v>15430767</v>
      </c>
      <c r="E508">
        <v>1</v>
      </c>
      <c r="F508">
        <v>1</v>
      </c>
      <c r="G508">
        <v>1</v>
      </c>
      <c r="H508">
        <v>1</v>
      </c>
      <c r="I508" t="s">
        <v>1111</v>
      </c>
      <c r="J508" t="s">
        <v>6</v>
      </c>
      <c r="K508" t="s">
        <v>1112</v>
      </c>
      <c r="L508">
        <v>1191</v>
      </c>
      <c r="N508">
        <v>1013</v>
      </c>
      <c r="O508" t="s">
        <v>1090</v>
      </c>
      <c r="P508" t="s">
        <v>1090</v>
      </c>
      <c r="Q508">
        <v>1</v>
      </c>
      <c r="X508">
        <v>25.72</v>
      </c>
      <c r="Y508">
        <v>0</v>
      </c>
      <c r="Z508">
        <v>0</v>
      </c>
      <c r="AA508">
        <v>0</v>
      </c>
      <c r="AB508">
        <v>8.5299999999999994</v>
      </c>
      <c r="AC508">
        <v>0</v>
      </c>
      <c r="AD508">
        <v>1</v>
      </c>
      <c r="AE508">
        <v>1</v>
      </c>
      <c r="AF508" t="s">
        <v>6</v>
      </c>
      <c r="AG508">
        <v>25.72</v>
      </c>
      <c r="AH508">
        <v>2</v>
      </c>
      <c r="AI508">
        <v>16689937</v>
      </c>
      <c r="AJ508">
        <v>528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ROW(Source!A263)</f>
        <v>263</v>
      </c>
      <c r="B509">
        <v>16689938</v>
      </c>
      <c r="C509">
        <v>16689933</v>
      </c>
      <c r="D509">
        <v>15430395</v>
      </c>
      <c r="E509">
        <v>1</v>
      </c>
      <c r="F509">
        <v>1</v>
      </c>
      <c r="G509">
        <v>1</v>
      </c>
      <c r="H509">
        <v>1</v>
      </c>
      <c r="I509" t="s">
        <v>1091</v>
      </c>
      <c r="J509" t="s">
        <v>6</v>
      </c>
      <c r="K509" t="s">
        <v>1092</v>
      </c>
      <c r="L509">
        <v>1191</v>
      </c>
      <c r="N509">
        <v>1013</v>
      </c>
      <c r="O509" t="s">
        <v>1090</v>
      </c>
      <c r="P509" t="s">
        <v>1090</v>
      </c>
      <c r="Q509">
        <v>1</v>
      </c>
      <c r="X509">
        <v>7.0000000000000007E-2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2</v>
      </c>
      <c r="AF509" t="s">
        <v>6</v>
      </c>
      <c r="AG509">
        <v>7.0000000000000007E-2</v>
      </c>
      <c r="AH509">
        <v>2</v>
      </c>
      <c r="AI509">
        <v>16689938</v>
      </c>
      <c r="AJ509">
        <v>529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ROW(Source!A263)</f>
        <v>263</v>
      </c>
      <c r="B510">
        <v>16689939</v>
      </c>
      <c r="C510">
        <v>16689933</v>
      </c>
      <c r="D510">
        <v>15247974</v>
      </c>
      <c r="E510">
        <v>1</v>
      </c>
      <c r="F510">
        <v>1</v>
      </c>
      <c r="G510">
        <v>1</v>
      </c>
      <c r="H510">
        <v>2</v>
      </c>
      <c r="I510" t="s">
        <v>1093</v>
      </c>
      <c r="J510" t="s">
        <v>1094</v>
      </c>
      <c r="K510" t="s">
        <v>1095</v>
      </c>
      <c r="L510">
        <v>1368</v>
      </c>
      <c r="N510">
        <v>1011</v>
      </c>
      <c r="O510" t="s">
        <v>1096</v>
      </c>
      <c r="P510" t="s">
        <v>1096</v>
      </c>
      <c r="Q510">
        <v>1</v>
      </c>
      <c r="X510">
        <v>7.0000000000000007E-2</v>
      </c>
      <c r="Y510">
        <v>0</v>
      </c>
      <c r="Z510">
        <v>31.26</v>
      </c>
      <c r="AA510">
        <v>13.5</v>
      </c>
      <c r="AB510">
        <v>0</v>
      </c>
      <c r="AC510">
        <v>0</v>
      </c>
      <c r="AD510">
        <v>1</v>
      </c>
      <c r="AE510">
        <v>0</v>
      </c>
      <c r="AF510" t="s">
        <v>6</v>
      </c>
      <c r="AG510">
        <v>7.0000000000000007E-2</v>
      </c>
      <c r="AH510">
        <v>2</v>
      </c>
      <c r="AI510">
        <v>16689939</v>
      </c>
      <c r="AJ510">
        <v>530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ROW(Source!A264)</f>
        <v>264</v>
      </c>
      <c r="B511">
        <v>16689948</v>
      </c>
      <c r="C511">
        <v>16689177</v>
      </c>
      <c r="D511">
        <v>15442878</v>
      </c>
      <c r="E511">
        <v>1</v>
      </c>
      <c r="F511">
        <v>1</v>
      </c>
      <c r="G511">
        <v>1</v>
      </c>
      <c r="H511">
        <v>1</v>
      </c>
      <c r="I511" t="s">
        <v>1285</v>
      </c>
      <c r="J511" t="s">
        <v>6</v>
      </c>
      <c r="K511" t="s">
        <v>1286</v>
      </c>
      <c r="L511">
        <v>1191</v>
      </c>
      <c r="N511">
        <v>1013</v>
      </c>
      <c r="O511" t="s">
        <v>1090</v>
      </c>
      <c r="P511" t="s">
        <v>1090</v>
      </c>
      <c r="Q511">
        <v>1</v>
      </c>
      <c r="X511">
        <v>0.9</v>
      </c>
      <c r="Y511">
        <v>0</v>
      </c>
      <c r="Z511">
        <v>0</v>
      </c>
      <c r="AA511">
        <v>0</v>
      </c>
      <c r="AB511">
        <v>10.5</v>
      </c>
      <c r="AC511">
        <v>0</v>
      </c>
      <c r="AD511">
        <v>1</v>
      </c>
      <c r="AE511">
        <v>1</v>
      </c>
      <c r="AF511" t="s">
        <v>450</v>
      </c>
      <c r="AG511">
        <v>0.27</v>
      </c>
      <c r="AH511">
        <v>2</v>
      </c>
      <c r="AI511">
        <v>16689948</v>
      </c>
      <c r="AJ511">
        <v>531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ROW(Source!A264)</f>
        <v>264</v>
      </c>
      <c r="B512">
        <v>16689949</v>
      </c>
      <c r="C512">
        <v>16689177</v>
      </c>
      <c r="D512">
        <v>15430395</v>
      </c>
      <c r="E512">
        <v>1</v>
      </c>
      <c r="F512">
        <v>1</v>
      </c>
      <c r="G512">
        <v>1</v>
      </c>
      <c r="H512">
        <v>1</v>
      </c>
      <c r="I512" t="s">
        <v>1091</v>
      </c>
      <c r="J512" t="s">
        <v>6</v>
      </c>
      <c r="K512" t="s">
        <v>1092</v>
      </c>
      <c r="L512">
        <v>1191</v>
      </c>
      <c r="N512">
        <v>1013</v>
      </c>
      <c r="O512" t="s">
        <v>1090</v>
      </c>
      <c r="P512" t="s">
        <v>1090</v>
      </c>
      <c r="Q512">
        <v>1</v>
      </c>
      <c r="X512">
        <v>0.2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2</v>
      </c>
      <c r="AF512" t="s">
        <v>450</v>
      </c>
      <c r="AG512">
        <v>0.06</v>
      </c>
      <c r="AH512">
        <v>2</v>
      </c>
      <c r="AI512">
        <v>16689949</v>
      </c>
      <c r="AJ512">
        <v>532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ROW(Source!A264)</f>
        <v>264</v>
      </c>
      <c r="B513">
        <v>16689950</v>
      </c>
      <c r="C513">
        <v>16689177</v>
      </c>
      <c r="D513">
        <v>15247680</v>
      </c>
      <c r="E513">
        <v>1</v>
      </c>
      <c r="F513">
        <v>1</v>
      </c>
      <c r="G513">
        <v>1</v>
      </c>
      <c r="H513">
        <v>2</v>
      </c>
      <c r="I513" t="s">
        <v>1287</v>
      </c>
      <c r="J513" t="s">
        <v>1288</v>
      </c>
      <c r="K513" t="s">
        <v>1289</v>
      </c>
      <c r="L513">
        <v>1368</v>
      </c>
      <c r="N513">
        <v>1011</v>
      </c>
      <c r="O513" t="s">
        <v>1096</v>
      </c>
      <c r="P513" t="s">
        <v>1096</v>
      </c>
      <c r="Q513">
        <v>1</v>
      </c>
      <c r="X513">
        <v>0.1</v>
      </c>
      <c r="Y513">
        <v>0</v>
      </c>
      <c r="Z513">
        <v>111.99</v>
      </c>
      <c r="AA513">
        <v>13.5</v>
      </c>
      <c r="AB513">
        <v>0</v>
      </c>
      <c r="AC513">
        <v>0</v>
      </c>
      <c r="AD513">
        <v>1</v>
      </c>
      <c r="AE513">
        <v>0</v>
      </c>
      <c r="AF513" t="s">
        <v>450</v>
      </c>
      <c r="AG513">
        <v>0.03</v>
      </c>
      <c r="AH513">
        <v>2</v>
      </c>
      <c r="AI513">
        <v>16689950</v>
      </c>
      <c r="AJ513">
        <v>533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ROW(Source!A264)</f>
        <v>264</v>
      </c>
      <c r="B514">
        <v>16689951</v>
      </c>
      <c r="C514">
        <v>16689177</v>
      </c>
      <c r="D514">
        <v>15249073</v>
      </c>
      <c r="E514">
        <v>1</v>
      </c>
      <c r="F514">
        <v>1</v>
      </c>
      <c r="G514">
        <v>1</v>
      </c>
      <c r="H514">
        <v>2</v>
      </c>
      <c r="I514" t="s">
        <v>1099</v>
      </c>
      <c r="J514" t="s">
        <v>1100</v>
      </c>
      <c r="K514" t="s">
        <v>1101</v>
      </c>
      <c r="L514">
        <v>1368</v>
      </c>
      <c r="N514">
        <v>1011</v>
      </c>
      <c r="O514" t="s">
        <v>1096</v>
      </c>
      <c r="P514" t="s">
        <v>1096</v>
      </c>
      <c r="Q514">
        <v>1</v>
      </c>
      <c r="X514">
        <v>0.1</v>
      </c>
      <c r="Y514">
        <v>0</v>
      </c>
      <c r="Z514">
        <v>65.709999999999994</v>
      </c>
      <c r="AA514">
        <v>11.6</v>
      </c>
      <c r="AB514">
        <v>0</v>
      </c>
      <c r="AC514">
        <v>0</v>
      </c>
      <c r="AD514">
        <v>1</v>
      </c>
      <c r="AE514">
        <v>0</v>
      </c>
      <c r="AF514" t="s">
        <v>450</v>
      </c>
      <c r="AG514">
        <v>0.03</v>
      </c>
      <c r="AH514">
        <v>2</v>
      </c>
      <c r="AI514">
        <v>16689951</v>
      </c>
      <c r="AJ514">
        <v>534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ROW(Source!A264)</f>
        <v>264</v>
      </c>
      <c r="B515">
        <v>16689952</v>
      </c>
      <c r="C515">
        <v>16689177</v>
      </c>
      <c r="D515">
        <v>15167588</v>
      </c>
      <c r="E515">
        <v>1</v>
      </c>
      <c r="F515">
        <v>1</v>
      </c>
      <c r="G515">
        <v>1</v>
      </c>
      <c r="H515">
        <v>3</v>
      </c>
      <c r="I515" t="s">
        <v>1290</v>
      </c>
      <c r="J515" t="s">
        <v>1291</v>
      </c>
      <c r="K515" t="s">
        <v>1292</v>
      </c>
      <c r="L515">
        <v>1346</v>
      </c>
      <c r="N515">
        <v>1009</v>
      </c>
      <c r="O515" t="s">
        <v>90</v>
      </c>
      <c r="P515" t="s">
        <v>90</v>
      </c>
      <c r="Q515">
        <v>1</v>
      </c>
      <c r="X515">
        <v>0.01</v>
      </c>
      <c r="Y515">
        <v>30.4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30</v>
      </c>
      <c r="AG515">
        <v>0</v>
      </c>
      <c r="AH515">
        <v>2</v>
      </c>
      <c r="AI515">
        <v>16689952</v>
      </c>
      <c r="AJ515">
        <v>535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ROW(Source!A264)</f>
        <v>264</v>
      </c>
      <c r="B516">
        <v>16689953</v>
      </c>
      <c r="C516">
        <v>16689177</v>
      </c>
      <c r="D516">
        <v>15169942</v>
      </c>
      <c r="E516">
        <v>1</v>
      </c>
      <c r="F516">
        <v>1</v>
      </c>
      <c r="G516">
        <v>1</v>
      </c>
      <c r="H516">
        <v>3</v>
      </c>
      <c r="I516" t="s">
        <v>1293</v>
      </c>
      <c r="J516" t="s">
        <v>1294</v>
      </c>
      <c r="K516" t="s">
        <v>1295</v>
      </c>
      <c r="L516">
        <v>1346</v>
      </c>
      <c r="N516">
        <v>1009</v>
      </c>
      <c r="O516" t="s">
        <v>90</v>
      </c>
      <c r="P516" t="s">
        <v>90</v>
      </c>
      <c r="Q516">
        <v>1</v>
      </c>
      <c r="X516">
        <v>0.3</v>
      </c>
      <c r="Y516">
        <v>9.0399999999999991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30</v>
      </c>
      <c r="AG516">
        <v>0</v>
      </c>
      <c r="AH516">
        <v>2</v>
      </c>
      <c r="AI516">
        <v>16689953</v>
      </c>
      <c r="AJ516">
        <v>536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ROW(Source!A264)</f>
        <v>264</v>
      </c>
      <c r="B517">
        <v>16689954</v>
      </c>
      <c r="C517">
        <v>16689177</v>
      </c>
      <c r="D517">
        <v>15191488</v>
      </c>
      <c r="E517">
        <v>1</v>
      </c>
      <c r="F517">
        <v>1</v>
      </c>
      <c r="G517">
        <v>1</v>
      </c>
      <c r="H517">
        <v>3</v>
      </c>
      <c r="I517" t="s">
        <v>1296</v>
      </c>
      <c r="J517" t="s">
        <v>1297</v>
      </c>
      <c r="K517" t="s">
        <v>1298</v>
      </c>
      <c r="L517">
        <v>1348</v>
      </c>
      <c r="N517">
        <v>1009</v>
      </c>
      <c r="O517" t="s">
        <v>86</v>
      </c>
      <c r="P517" t="s">
        <v>86</v>
      </c>
      <c r="Q517">
        <v>1000</v>
      </c>
      <c r="X517">
        <v>5.9999999999999995E-4</v>
      </c>
      <c r="Y517">
        <v>5000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30</v>
      </c>
      <c r="AG517">
        <v>0</v>
      </c>
      <c r="AH517">
        <v>2</v>
      </c>
      <c r="AI517">
        <v>16689954</v>
      </c>
      <c r="AJ517">
        <v>537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ROW(Source!A264)</f>
        <v>264</v>
      </c>
      <c r="B518">
        <v>16689955</v>
      </c>
      <c r="C518">
        <v>16689177</v>
      </c>
      <c r="D518">
        <v>15164559</v>
      </c>
      <c r="E518">
        <v>17</v>
      </c>
      <c r="F518">
        <v>1</v>
      </c>
      <c r="G518">
        <v>1</v>
      </c>
      <c r="H518">
        <v>3</v>
      </c>
      <c r="I518" t="s">
        <v>1299</v>
      </c>
      <c r="J518" t="s">
        <v>6</v>
      </c>
      <c r="K518" t="s">
        <v>1300</v>
      </c>
      <c r="L518">
        <v>1374</v>
      </c>
      <c r="N518">
        <v>1013</v>
      </c>
      <c r="O518" t="s">
        <v>1301</v>
      </c>
      <c r="P518" t="s">
        <v>1301</v>
      </c>
      <c r="Q518">
        <v>1</v>
      </c>
      <c r="X518">
        <v>0.19</v>
      </c>
      <c r="Y518">
        <v>1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30</v>
      </c>
      <c r="AG518">
        <v>0</v>
      </c>
      <c r="AH518">
        <v>2</v>
      </c>
      <c r="AI518">
        <v>16689955</v>
      </c>
      <c r="AJ518">
        <v>538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ROW(Source!A265)</f>
        <v>265</v>
      </c>
      <c r="B519">
        <v>16689948</v>
      </c>
      <c r="C519">
        <v>16689177</v>
      </c>
      <c r="D519">
        <v>15442878</v>
      </c>
      <c r="E519">
        <v>1</v>
      </c>
      <c r="F519">
        <v>1</v>
      </c>
      <c r="G519">
        <v>1</v>
      </c>
      <c r="H519">
        <v>1</v>
      </c>
      <c r="I519" t="s">
        <v>1285</v>
      </c>
      <c r="J519" t="s">
        <v>6</v>
      </c>
      <c r="K519" t="s">
        <v>1286</v>
      </c>
      <c r="L519">
        <v>1191</v>
      </c>
      <c r="N519">
        <v>1013</v>
      </c>
      <c r="O519" t="s">
        <v>1090</v>
      </c>
      <c r="P519" t="s">
        <v>1090</v>
      </c>
      <c r="Q519">
        <v>1</v>
      </c>
      <c r="X519">
        <v>0.9</v>
      </c>
      <c r="Y519">
        <v>0</v>
      </c>
      <c r="Z519">
        <v>0</v>
      </c>
      <c r="AA519">
        <v>0</v>
      </c>
      <c r="AB519">
        <v>10.5</v>
      </c>
      <c r="AC519">
        <v>0</v>
      </c>
      <c r="AD519">
        <v>1</v>
      </c>
      <c r="AE519">
        <v>1</v>
      </c>
      <c r="AF519" t="s">
        <v>450</v>
      </c>
      <c r="AG519">
        <v>0.27</v>
      </c>
      <c r="AH519">
        <v>2</v>
      </c>
      <c r="AI519">
        <v>16689948</v>
      </c>
      <c r="AJ519">
        <v>539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ROW(Source!A265)</f>
        <v>265</v>
      </c>
      <c r="B520">
        <v>16689949</v>
      </c>
      <c r="C520">
        <v>16689177</v>
      </c>
      <c r="D520">
        <v>15430395</v>
      </c>
      <c r="E520">
        <v>1</v>
      </c>
      <c r="F520">
        <v>1</v>
      </c>
      <c r="G520">
        <v>1</v>
      </c>
      <c r="H520">
        <v>1</v>
      </c>
      <c r="I520" t="s">
        <v>1091</v>
      </c>
      <c r="J520" t="s">
        <v>6</v>
      </c>
      <c r="K520" t="s">
        <v>1092</v>
      </c>
      <c r="L520">
        <v>1191</v>
      </c>
      <c r="N520">
        <v>1013</v>
      </c>
      <c r="O520" t="s">
        <v>1090</v>
      </c>
      <c r="P520" t="s">
        <v>1090</v>
      </c>
      <c r="Q520">
        <v>1</v>
      </c>
      <c r="X520">
        <v>0.2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2</v>
      </c>
      <c r="AF520" t="s">
        <v>450</v>
      </c>
      <c r="AG520">
        <v>0.06</v>
      </c>
      <c r="AH520">
        <v>2</v>
      </c>
      <c r="AI520">
        <v>16689949</v>
      </c>
      <c r="AJ520">
        <v>540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ROW(Source!A265)</f>
        <v>265</v>
      </c>
      <c r="B521">
        <v>16689950</v>
      </c>
      <c r="C521">
        <v>16689177</v>
      </c>
      <c r="D521">
        <v>15247680</v>
      </c>
      <c r="E521">
        <v>1</v>
      </c>
      <c r="F521">
        <v>1</v>
      </c>
      <c r="G521">
        <v>1</v>
      </c>
      <c r="H521">
        <v>2</v>
      </c>
      <c r="I521" t="s">
        <v>1287</v>
      </c>
      <c r="J521" t="s">
        <v>1288</v>
      </c>
      <c r="K521" t="s">
        <v>1289</v>
      </c>
      <c r="L521">
        <v>1368</v>
      </c>
      <c r="N521">
        <v>1011</v>
      </c>
      <c r="O521" t="s">
        <v>1096</v>
      </c>
      <c r="P521" t="s">
        <v>1096</v>
      </c>
      <c r="Q521">
        <v>1</v>
      </c>
      <c r="X521">
        <v>0.1</v>
      </c>
      <c r="Y521">
        <v>0</v>
      </c>
      <c r="Z521">
        <v>111.99</v>
      </c>
      <c r="AA521">
        <v>13.5</v>
      </c>
      <c r="AB521">
        <v>0</v>
      </c>
      <c r="AC521">
        <v>0</v>
      </c>
      <c r="AD521">
        <v>1</v>
      </c>
      <c r="AE521">
        <v>0</v>
      </c>
      <c r="AF521" t="s">
        <v>450</v>
      </c>
      <c r="AG521">
        <v>0.03</v>
      </c>
      <c r="AH521">
        <v>2</v>
      </c>
      <c r="AI521">
        <v>16689950</v>
      </c>
      <c r="AJ521">
        <v>541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ROW(Source!A265)</f>
        <v>265</v>
      </c>
      <c r="B522">
        <v>16689951</v>
      </c>
      <c r="C522">
        <v>16689177</v>
      </c>
      <c r="D522">
        <v>15249073</v>
      </c>
      <c r="E522">
        <v>1</v>
      </c>
      <c r="F522">
        <v>1</v>
      </c>
      <c r="G522">
        <v>1</v>
      </c>
      <c r="H522">
        <v>2</v>
      </c>
      <c r="I522" t="s">
        <v>1099</v>
      </c>
      <c r="J522" t="s">
        <v>1100</v>
      </c>
      <c r="K522" t="s">
        <v>1101</v>
      </c>
      <c r="L522">
        <v>1368</v>
      </c>
      <c r="N522">
        <v>1011</v>
      </c>
      <c r="O522" t="s">
        <v>1096</v>
      </c>
      <c r="P522" t="s">
        <v>1096</v>
      </c>
      <c r="Q522">
        <v>1</v>
      </c>
      <c r="X522">
        <v>0.1</v>
      </c>
      <c r="Y522">
        <v>0</v>
      </c>
      <c r="Z522">
        <v>65.709999999999994</v>
      </c>
      <c r="AA522">
        <v>11.6</v>
      </c>
      <c r="AB522">
        <v>0</v>
      </c>
      <c r="AC522">
        <v>0</v>
      </c>
      <c r="AD522">
        <v>1</v>
      </c>
      <c r="AE522">
        <v>0</v>
      </c>
      <c r="AF522" t="s">
        <v>450</v>
      </c>
      <c r="AG522">
        <v>0.03</v>
      </c>
      <c r="AH522">
        <v>2</v>
      </c>
      <c r="AI522">
        <v>16689951</v>
      </c>
      <c r="AJ522">
        <v>542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ROW(Source!A265)</f>
        <v>265</v>
      </c>
      <c r="B523">
        <v>16689952</v>
      </c>
      <c r="C523">
        <v>16689177</v>
      </c>
      <c r="D523">
        <v>15167588</v>
      </c>
      <c r="E523">
        <v>1</v>
      </c>
      <c r="F523">
        <v>1</v>
      </c>
      <c r="G523">
        <v>1</v>
      </c>
      <c r="H523">
        <v>3</v>
      </c>
      <c r="I523" t="s">
        <v>1290</v>
      </c>
      <c r="J523" t="s">
        <v>1291</v>
      </c>
      <c r="K523" t="s">
        <v>1292</v>
      </c>
      <c r="L523">
        <v>1346</v>
      </c>
      <c r="N523">
        <v>1009</v>
      </c>
      <c r="O523" t="s">
        <v>90</v>
      </c>
      <c r="P523" t="s">
        <v>90</v>
      </c>
      <c r="Q523">
        <v>1</v>
      </c>
      <c r="X523">
        <v>0.01</v>
      </c>
      <c r="Y523">
        <v>30.4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30</v>
      </c>
      <c r="AG523">
        <v>0</v>
      </c>
      <c r="AH523">
        <v>2</v>
      </c>
      <c r="AI523">
        <v>16689952</v>
      </c>
      <c r="AJ523">
        <v>543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ROW(Source!A265)</f>
        <v>265</v>
      </c>
      <c r="B524">
        <v>16689953</v>
      </c>
      <c r="C524">
        <v>16689177</v>
      </c>
      <c r="D524">
        <v>15169942</v>
      </c>
      <c r="E524">
        <v>1</v>
      </c>
      <c r="F524">
        <v>1</v>
      </c>
      <c r="G524">
        <v>1</v>
      </c>
      <c r="H524">
        <v>3</v>
      </c>
      <c r="I524" t="s">
        <v>1293</v>
      </c>
      <c r="J524" t="s">
        <v>1294</v>
      </c>
      <c r="K524" t="s">
        <v>1295</v>
      </c>
      <c r="L524">
        <v>1346</v>
      </c>
      <c r="N524">
        <v>1009</v>
      </c>
      <c r="O524" t="s">
        <v>90</v>
      </c>
      <c r="P524" t="s">
        <v>90</v>
      </c>
      <c r="Q524">
        <v>1</v>
      </c>
      <c r="X524">
        <v>0.3</v>
      </c>
      <c r="Y524">
        <v>9.0399999999999991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30</v>
      </c>
      <c r="AG524">
        <v>0</v>
      </c>
      <c r="AH524">
        <v>2</v>
      </c>
      <c r="AI524">
        <v>16689953</v>
      </c>
      <c r="AJ524">
        <v>544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ROW(Source!A265)</f>
        <v>265</v>
      </c>
      <c r="B525">
        <v>16689954</v>
      </c>
      <c r="C525">
        <v>16689177</v>
      </c>
      <c r="D525">
        <v>15191488</v>
      </c>
      <c r="E525">
        <v>1</v>
      </c>
      <c r="F525">
        <v>1</v>
      </c>
      <c r="G525">
        <v>1</v>
      </c>
      <c r="H525">
        <v>3</v>
      </c>
      <c r="I525" t="s">
        <v>1296</v>
      </c>
      <c r="J525" t="s">
        <v>1297</v>
      </c>
      <c r="K525" t="s">
        <v>1298</v>
      </c>
      <c r="L525">
        <v>1348</v>
      </c>
      <c r="N525">
        <v>1009</v>
      </c>
      <c r="O525" t="s">
        <v>86</v>
      </c>
      <c r="P525" t="s">
        <v>86</v>
      </c>
      <c r="Q525">
        <v>1000</v>
      </c>
      <c r="X525">
        <v>5.9999999999999995E-4</v>
      </c>
      <c r="Y525">
        <v>5000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30</v>
      </c>
      <c r="AG525">
        <v>0</v>
      </c>
      <c r="AH525">
        <v>2</v>
      </c>
      <c r="AI525">
        <v>16689954</v>
      </c>
      <c r="AJ525">
        <v>545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ROW(Source!A265)</f>
        <v>265</v>
      </c>
      <c r="B526">
        <v>16689955</v>
      </c>
      <c r="C526">
        <v>16689177</v>
      </c>
      <c r="D526">
        <v>15164559</v>
      </c>
      <c r="E526">
        <v>17</v>
      </c>
      <c r="F526">
        <v>1</v>
      </c>
      <c r="G526">
        <v>1</v>
      </c>
      <c r="H526">
        <v>3</v>
      </c>
      <c r="I526" t="s">
        <v>1299</v>
      </c>
      <c r="J526" t="s">
        <v>6</v>
      </c>
      <c r="K526" t="s">
        <v>1300</v>
      </c>
      <c r="L526">
        <v>1374</v>
      </c>
      <c r="N526">
        <v>1013</v>
      </c>
      <c r="O526" t="s">
        <v>1301</v>
      </c>
      <c r="P526" t="s">
        <v>1301</v>
      </c>
      <c r="Q526">
        <v>1</v>
      </c>
      <c r="X526">
        <v>0.19</v>
      </c>
      <c r="Y526">
        <v>1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30</v>
      </c>
      <c r="AG526">
        <v>0</v>
      </c>
      <c r="AH526">
        <v>2</v>
      </c>
      <c r="AI526">
        <v>16689955</v>
      </c>
      <c r="AJ526">
        <v>546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ROW(Source!A266)</f>
        <v>266</v>
      </c>
      <c r="B527">
        <v>16689957</v>
      </c>
      <c r="C527">
        <v>16689956</v>
      </c>
      <c r="D527">
        <v>15435721</v>
      </c>
      <c r="E527">
        <v>1</v>
      </c>
      <c r="F527">
        <v>1</v>
      </c>
      <c r="G527">
        <v>1</v>
      </c>
      <c r="H527">
        <v>1</v>
      </c>
      <c r="I527" t="s">
        <v>1236</v>
      </c>
      <c r="J527" t="s">
        <v>6</v>
      </c>
      <c r="K527" t="s">
        <v>1237</v>
      </c>
      <c r="L527">
        <v>1191</v>
      </c>
      <c r="N527">
        <v>1013</v>
      </c>
      <c r="O527" t="s">
        <v>1090</v>
      </c>
      <c r="P527" t="s">
        <v>1090</v>
      </c>
      <c r="Q527">
        <v>1</v>
      </c>
      <c r="X527">
        <v>1.56</v>
      </c>
      <c r="Y527">
        <v>0</v>
      </c>
      <c r="Z527">
        <v>0</v>
      </c>
      <c r="AA527">
        <v>0</v>
      </c>
      <c r="AB527">
        <v>9.51</v>
      </c>
      <c r="AC527">
        <v>0</v>
      </c>
      <c r="AD527">
        <v>1</v>
      </c>
      <c r="AE527">
        <v>1</v>
      </c>
      <c r="AF527" t="s">
        <v>450</v>
      </c>
      <c r="AG527">
        <v>0.46799999999999997</v>
      </c>
      <c r="AH527">
        <v>2</v>
      </c>
      <c r="AI527">
        <v>16689957</v>
      </c>
      <c r="AJ527">
        <v>547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ROW(Source!A266)</f>
        <v>266</v>
      </c>
      <c r="B528">
        <v>16689958</v>
      </c>
      <c r="C528">
        <v>16689956</v>
      </c>
      <c r="D528">
        <v>15249377</v>
      </c>
      <c r="E528">
        <v>1</v>
      </c>
      <c r="F528">
        <v>1</v>
      </c>
      <c r="G528">
        <v>1</v>
      </c>
      <c r="H528">
        <v>2</v>
      </c>
      <c r="I528" t="s">
        <v>1172</v>
      </c>
      <c r="J528" t="s">
        <v>1173</v>
      </c>
      <c r="K528" t="s">
        <v>1174</v>
      </c>
      <c r="L528">
        <v>1368</v>
      </c>
      <c r="N528">
        <v>1011</v>
      </c>
      <c r="O528" t="s">
        <v>1096</v>
      </c>
      <c r="P528" t="s">
        <v>1096</v>
      </c>
      <c r="Q528">
        <v>1</v>
      </c>
      <c r="X528">
        <v>0.13</v>
      </c>
      <c r="Y528">
        <v>0</v>
      </c>
      <c r="Z528">
        <v>8.1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450</v>
      </c>
      <c r="AG528">
        <v>3.9E-2</v>
      </c>
      <c r="AH528">
        <v>2</v>
      </c>
      <c r="AI528">
        <v>16689958</v>
      </c>
      <c r="AJ528">
        <v>548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ROW(Source!A266)</f>
        <v>266</v>
      </c>
      <c r="B529">
        <v>16689959</v>
      </c>
      <c r="C529">
        <v>16689956</v>
      </c>
      <c r="D529">
        <v>15165537</v>
      </c>
      <c r="E529">
        <v>1</v>
      </c>
      <c r="F529">
        <v>1</v>
      </c>
      <c r="G529">
        <v>1</v>
      </c>
      <c r="H529">
        <v>3</v>
      </c>
      <c r="I529" t="s">
        <v>1302</v>
      </c>
      <c r="J529" t="s">
        <v>1303</v>
      </c>
      <c r="K529" t="s">
        <v>1304</v>
      </c>
      <c r="L529">
        <v>1346</v>
      </c>
      <c r="N529">
        <v>1009</v>
      </c>
      <c r="O529" t="s">
        <v>90</v>
      </c>
      <c r="P529" t="s">
        <v>90</v>
      </c>
      <c r="Q529">
        <v>1</v>
      </c>
      <c r="X529">
        <v>6.0000000000000001E-3</v>
      </c>
      <c r="Y529">
        <v>44.97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30</v>
      </c>
      <c r="AG529">
        <v>0</v>
      </c>
      <c r="AH529">
        <v>2</v>
      </c>
      <c r="AI529">
        <v>16689959</v>
      </c>
      <c r="AJ529">
        <v>549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ROW(Source!A266)</f>
        <v>266</v>
      </c>
      <c r="B530">
        <v>16689960</v>
      </c>
      <c r="C530">
        <v>16689956</v>
      </c>
      <c r="D530">
        <v>15167269</v>
      </c>
      <c r="E530">
        <v>1</v>
      </c>
      <c r="F530">
        <v>1</v>
      </c>
      <c r="G530">
        <v>1</v>
      </c>
      <c r="H530">
        <v>3</v>
      </c>
      <c r="I530" t="s">
        <v>1305</v>
      </c>
      <c r="J530" t="s">
        <v>1306</v>
      </c>
      <c r="K530" t="s">
        <v>1307</v>
      </c>
      <c r="L530">
        <v>1346</v>
      </c>
      <c r="N530">
        <v>1009</v>
      </c>
      <c r="O530" t="s">
        <v>90</v>
      </c>
      <c r="P530" t="s">
        <v>90</v>
      </c>
      <c r="Q530">
        <v>1</v>
      </c>
      <c r="X530">
        <v>1E-3</v>
      </c>
      <c r="Y530">
        <v>11.5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30</v>
      </c>
      <c r="AG530">
        <v>0</v>
      </c>
      <c r="AH530">
        <v>2</v>
      </c>
      <c r="AI530">
        <v>16689960</v>
      </c>
      <c r="AJ530">
        <v>550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ROW(Source!A266)</f>
        <v>266</v>
      </c>
      <c r="B531">
        <v>16689961</v>
      </c>
      <c r="C531">
        <v>16689956</v>
      </c>
      <c r="D531">
        <v>15167588</v>
      </c>
      <c r="E531">
        <v>1</v>
      </c>
      <c r="F531">
        <v>1</v>
      </c>
      <c r="G531">
        <v>1</v>
      </c>
      <c r="H531">
        <v>3</v>
      </c>
      <c r="I531" t="s">
        <v>1290</v>
      </c>
      <c r="J531" t="s">
        <v>1291</v>
      </c>
      <c r="K531" t="s">
        <v>1292</v>
      </c>
      <c r="L531">
        <v>1346</v>
      </c>
      <c r="N531">
        <v>1009</v>
      </c>
      <c r="O531" t="s">
        <v>90</v>
      </c>
      <c r="P531" t="s">
        <v>90</v>
      </c>
      <c r="Q531">
        <v>1</v>
      </c>
      <c r="X531">
        <v>1.2E-2</v>
      </c>
      <c r="Y531">
        <v>30.4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30</v>
      </c>
      <c r="AG531">
        <v>0</v>
      </c>
      <c r="AH531">
        <v>2</v>
      </c>
      <c r="AI531">
        <v>16689961</v>
      </c>
      <c r="AJ531">
        <v>551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ROW(Source!A266)</f>
        <v>266</v>
      </c>
      <c r="B532">
        <v>16689962</v>
      </c>
      <c r="C532">
        <v>16689956</v>
      </c>
      <c r="D532">
        <v>15168752</v>
      </c>
      <c r="E532">
        <v>1</v>
      </c>
      <c r="F532">
        <v>1</v>
      </c>
      <c r="G532">
        <v>1</v>
      </c>
      <c r="H532">
        <v>3</v>
      </c>
      <c r="I532" t="s">
        <v>1308</v>
      </c>
      <c r="J532" t="s">
        <v>1309</v>
      </c>
      <c r="K532" t="s">
        <v>1310</v>
      </c>
      <c r="L532">
        <v>1346</v>
      </c>
      <c r="N532">
        <v>1009</v>
      </c>
      <c r="O532" t="s">
        <v>90</v>
      </c>
      <c r="P532" t="s">
        <v>90</v>
      </c>
      <c r="Q532">
        <v>1</v>
      </c>
      <c r="X532">
        <v>7.0000000000000007E-2</v>
      </c>
      <c r="Y532">
        <v>10.57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30</v>
      </c>
      <c r="AG532">
        <v>0</v>
      </c>
      <c r="AH532">
        <v>2</v>
      </c>
      <c r="AI532">
        <v>16689962</v>
      </c>
      <c r="AJ532">
        <v>552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ROW(Source!A266)</f>
        <v>266</v>
      </c>
      <c r="B533">
        <v>16689963</v>
      </c>
      <c r="C533">
        <v>16689956</v>
      </c>
      <c r="D533">
        <v>15169942</v>
      </c>
      <c r="E533">
        <v>1</v>
      </c>
      <c r="F533">
        <v>1</v>
      </c>
      <c r="G533">
        <v>1</v>
      </c>
      <c r="H533">
        <v>3</v>
      </c>
      <c r="I533" t="s">
        <v>1293</v>
      </c>
      <c r="J533" t="s">
        <v>1294</v>
      </c>
      <c r="K533" t="s">
        <v>1295</v>
      </c>
      <c r="L533">
        <v>1346</v>
      </c>
      <c r="N533">
        <v>1009</v>
      </c>
      <c r="O533" t="s">
        <v>90</v>
      </c>
      <c r="P533" t="s">
        <v>90</v>
      </c>
      <c r="Q533">
        <v>1</v>
      </c>
      <c r="X533">
        <v>4.9000000000000002E-2</v>
      </c>
      <c r="Y533">
        <v>9.0399999999999991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30</v>
      </c>
      <c r="AG533">
        <v>0</v>
      </c>
      <c r="AH533">
        <v>2</v>
      </c>
      <c r="AI533">
        <v>16689963</v>
      </c>
      <c r="AJ533">
        <v>553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ROW(Source!A266)</f>
        <v>266</v>
      </c>
      <c r="B534">
        <v>16689964</v>
      </c>
      <c r="C534">
        <v>16689956</v>
      </c>
      <c r="D534">
        <v>15170074</v>
      </c>
      <c r="E534">
        <v>1</v>
      </c>
      <c r="F534">
        <v>1</v>
      </c>
      <c r="G534">
        <v>1</v>
      </c>
      <c r="H534">
        <v>3</v>
      </c>
      <c r="I534" t="s">
        <v>1311</v>
      </c>
      <c r="J534" t="s">
        <v>1312</v>
      </c>
      <c r="K534" t="s">
        <v>1313</v>
      </c>
      <c r="L534">
        <v>1355</v>
      </c>
      <c r="N534">
        <v>1010</v>
      </c>
      <c r="O534" t="s">
        <v>250</v>
      </c>
      <c r="P534" t="s">
        <v>250</v>
      </c>
      <c r="Q534">
        <v>100</v>
      </c>
      <c r="X534">
        <v>1.4E-2</v>
      </c>
      <c r="Y534">
        <v>86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30</v>
      </c>
      <c r="AG534">
        <v>0</v>
      </c>
      <c r="AH534">
        <v>2</v>
      </c>
      <c r="AI534">
        <v>16689964</v>
      </c>
      <c r="AJ534">
        <v>554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ROW(Source!A266)</f>
        <v>266</v>
      </c>
      <c r="B535">
        <v>16689965</v>
      </c>
      <c r="C535">
        <v>16689956</v>
      </c>
      <c r="D535">
        <v>15170994</v>
      </c>
      <c r="E535">
        <v>1</v>
      </c>
      <c r="F535">
        <v>1</v>
      </c>
      <c r="G535">
        <v>1</v>
      </c>
      <c r="H535">
        <v>3</v>
      </c>
      <c r="I535" t="s">
        <v>1314</v>
      </c>
      <c r="J535" t="s">
        <v>1315</v>
      </c>
      <c r="K535" t="s">
        <v>1316</v>
      </c>
      <c r="L535">
        <v>1346</v>
      </c>
      <c r="N535">
        <v>1009</v>
      </c>
      <c r="O535" t="s">
        <v>90</v>
      </c>
      <c r="P535" t="s">
        <v>90</v>
      </c>
      <c r="Q535">
        <v>1</v>
      </c>
      <c r="X535">
        <v>1E-3</v>
      </c>
      <c r="Y535">
        <v>133.05000000000001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30</v>
      </c>
      <c r="AG535">
        <v>0</v>
      </c>
      <c r="AH535">
        <v>2</v>
      </c>
      <c r="AI535">
        <v>16689965</v>
      </c>
      <c r="AJ535">
        <v>555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ROW(Source!A266)</f>
        <v>266</v>
      </c>
      <c r="B536">
        <v>16689966</v>
      </c>
      <c r="C536">
        <v>16689956</v>
      </c>
      <c r="D536">
        <v>15188647</v>
      </c>
      <c r="E536">
        <v>1</v>
      </c>
      <c r="F536">
        <v>1</v>
      </c>
      <c r="G536">
        <v>1</v>
      </c>
      <c r="H536">
        <v>3</v>
      </c>
      <c r="I536" t="s">
        <v>1317</v>
      </c>
      <c r="J536" t="s">
        <v>1318</v>
      </c>
      <c r="K536" t="s">
        <v>1319</v>
      </c>
      <c r="L536">
        <v>1348</v>
      </c>
      <c r="N536">
        <v>1009</v>
      </c>
      <c r="O536" t="s">
        <v>86</v>
      </c>
      <c r="P536" t="s">
        <v>86</v>
      </c>
      <c r="Q536">
        <v>1000</v>
      </c>
      <c r="X536">
        <v>1E-3</v>
      </c>
      <c r="Y536">
        <v>11500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30</v>
      </c>
      <c r="AG536">
        <v>0</v>
      </c>
      <c r="AH536">
        <v>2</v>
      </c>
      <c r="AI536">
        <v>16689966</v>
      </c>
      <c r="AJ536">
        <v>556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ROW(Source!A266)</f>
        <v>266</v>
      </c>
      <c r="B537">
        <v>16689967</v>
      </c>
      <c r="C537">
        <v>16689956</v>
      </c>
      <c r="D537">
        <v>15203834</v>
      </c>
      <c r="E537">
        <v>1</v>
      </c>
      <c r="F537">
        <v>1</v>
      </c>
      <c r="G537">
        <v>1</v>
      </c>
      <c r="H537">
        <v>3</v>
      </c>
      <c r="I537" t="s">
        <v>1320</v>
      </c>
      <c r="J537" t="s">
        <v>1321</v>
      </c>
      <c r="K537" t="s">
        <v>1322</v>
      </c>
      <c r="L537">
        <v>1346</v>
      </c>
      <c r="N537">
        <v>1009</v>
      </c>
      <c r="O537" t="s">
        <v>90</v>
      </c>
      <c r="P537" t="s">
        <v>90</v>
      </c>
      <c r="Q537">
        <v>1</v>
      </c>
      <c r="X537">
        <v>3.5999999999999997E-2</v>
      </c>
      <c r="Y537">
        <v>28.6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30</v>
      </c>
      <c r="AG537">
        <v>0</v>
      </c>
      <c r="AH537">
        <v>2</v>
      </c>
      <c r="AI537">
        <v>16689967</v>
      </c>
      <c r="AJ537">
        <v>557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ROW(Source!A266)</f>
        <v>266</v>
      </c>
      <c r="B538">
        <v>16689968</v>
      </c>
      <c r="C538">
        <v>16689956</v>
      </c>
      <c r="D538">
        <v>15203987</v>
      </c>
      <c r="E538">
        <v>1</v>
      </c>
      <c r="F538">
        <v>1</v>
      </c>
      <c r="G538">
        <v>1</v>
      </c>
      <c r="H538">
        <v>3</v>
      </c>
      <c r="I538" t="s">
        <v>1323</v>
      </c>
      <c r="J538" t="s">
        <v>1324</v>
      </c>
      <c r="K538" t="s">
        <v>1325</v>
      </c>
      <c r="L538">
        <v>1346</v>
      </c>
      <c r="N538">
        <v>1009</v>
      </c>
      <c r="O538" t="s">
        <v>90</v>
      </c>
      <c r="P538" t="s">
        <v>90</v>
      </c>
      <c r="Q538">
        <v>1</v>
      </c>
      <c r="X538">
        <v>6.0000000000000001E-3</v>
      </c>
      <c r="Y538">
        <v>35.630000000000003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30</v>
      </c>
      <c r="AG538">
        <v>0</v>
      </c>
      <c r="AH538">
        <v>2</v>
      </c>
      <c r="AI538">
        <v>16689968</v>
      </c>
      <c r="AJ538">
        <v>558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ROW(Source!A266)</f>
        <v>266</v>
      </c>
      <c r="B539">
        <v>16689969</v>
      </c>
      <c r="C539">
        <v>16689956</v>
      </c>
      <c r="D539">
        <v>15217463</v>
      </c>
      <c r="E539">
        <v>1</v>
      </c>
      <c r="F539">
        <v>1</v>
      </c>
      <c r="G539">
        <v>1</v>
      </c>
      <c r="H539">
        <v>3</v>
      </c>
      <c r="I539" t="s">
        <v>1326</v>
      </c>
      <c r="J539" t="s">
        <v>1327</v>
      </c>
      <c r="K539" t="s">
        <v>1328</v>
      </c>
      <c r="L539">
        <v>1358</v>
      </c>
      <c r="N539">
        <v>1010</v>
      </c>
      <c r="O539" t="s">
        <v>538</v>
      </c>
      <c r="P539" t="s">
        <v>538</v>
      </c>
      <c r="Q539">
        <v>10</v>
      </c>
      <c r="X539">
        <v>0.1</v>
      </c>
      <c r="Y539">
        <v>39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30</v>
      </c>
      <c r="AG539">
        <v>0</v>
      </c>
      <c r="AH539">
        <v>2</v>
      </c>
      <c r="AI539">
        <v>16689969</v>
      </c>
      <c r="AJ539">
        <v>559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ROW(Source!A266)</f>
        <v>266</v>
      </c>
      <c r="B540">
        <v>16689970</v>
      </c>
      <c r="C540">
        <v>16689956</v>
      </c>
      <c r="D540">
        <v>15164559</v>
      </c>
      <c r="E540">
        <v>17</v>
      </c>
      <c r="F540">
        <v>1</v>
      </c>
      <c r="G540">
        <v>1</v>
      </c>
      <c r="H540">
        <v>3</v>
      </c>
      <c r="I540" t="s">
        <v>1299</v>
      </c>
      <c r="J540" t="s">
        <v>6</v>
      </c>
      <c r="K540" t="s">
        <v>1300</v>
      </c>
      <c r="L540">
        <v>1374</v>
      </c>
      <c r="N540">
        <v>1013</v>
      </c>
      <c r="O540" t="s">
        <v>1301</v>
      </c>
      <c r="P540" t="s">
        <v>1301</v>
      </c>
      <c r="Q540">
        <v>1</v>
      </c>
      <c r="X540">
        <v>0.3</v>
      </c>
      <c r="Y540">
        <v>1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30</v>
      </c>
      <c r="AG540">
        <v>0</v>
      </c>
      <c r="AH540">
        <v>2</v>
      </c>
      <c r="AI540">
        <v>16689970</v>
      </c>
      <c r="AJ540">
        <v>560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ROW(Source!A267)</f>
        <v>267</v>
      </c>
      <c r="B541">
        <v>16689957</v>
      </c>
      <c r="C541">
        <v>16689956</v>
      </c>
      <c r="D541">
        <v>15435721</v>
      </c>
      <c r="E541">
        <v>1</v>
      </c>
      <c r="F541">
        <v>1</v>
      </c>
      <c r="G541">
        <v>1</v>
      </c>
      <c r="H541">
        <v>1</v>
      </c>
      <c r="I541" t="s">
        <v>1236</v>
      </c>
      <c r="J541" t="s">
        <v>6</v>
      </c>
      <c r="K541" t="s">
        <v>1237</v>
      </c>
      <c r="L541">
        <v>1191</v>
      </c>
      <c r="N541">
        <v>1013</v>
      </c>
      <c r="O541" t="s">
        <v>1090</v>
      </c>
      <c r="P541" t="s">
        <v>1090</v>
      </c>
      <c r="Q541">
        <v>1</v>
      </c>
      <c r="X541">
        <v>1.56</v>
      </c>
      <c r="Y541">
        <v>0</v>
      </c>
      <c r="Z541">
        <v>0</v>
      </c>
      <c r="AA541">
        <v>0</v>
      </c>
      <c r="AB541">
        <v>9.51</v>
      </c>
      <c r="AC541">
        <v>0</v>
      </c>
      <c r="AD541">
        <v>1</v>
      </c>
      <c r="AE541">
        <v>1</v>
      </c>
      <c r="AF541" t="s">
        <v>450</v>
      </c>
      <c r="AG541">
        <v>0.46799999999999997</v>
      </c>
      <c r="AH541">
        <v>2</v>
      </c>
      <c r="AI541">
        <v>16689957</v>
      </c>
      <c r="AJ541">
        <v>561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ROW(Source!A267)</f>
        <v>267</v>
      </c>
      <c r="B542">
        <v>16689958</v>
      </c>
      <c r="C542">
        <v>16689956</v>
      </c>
      <c r="D542">
        <v>15249377</v>
      </c>
      <c r="E542">
        <v>1</v>
      </c>
      <c r="F542">
        <v>1</v>
      </c>
      <c r="G542">
        <v>1</v>
      </c>
      <c r="H542">
        <v>2</v>
      </c>
      <c r="I542" t="s">
        <v>1172</v>
      </c>
      <c r="J542" t="s">
        <v>1173</v>
      </c>
      <c r="K542" t="s">
        <v>1174</v>
      </c>
      <c r="L542">
        <v>1368</v>
      </c>
      <c r="N542">
        <v>1011</v>
      </c>
      <c r="O542" t="s">
        <v>1096</v>
      </c>
      <c r="P542" t="s">
        <v>1096</v>
      </c>
      <c r="Q542">
        <v>1</v>
      </c>
      <c r="X542">
        <v>0.13</v>
      </c>
      <c r="Y542">
        <v>0</v>
      </c>
      <c r="Z542">
        <v>8.1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450</v>
      </c>
      <c r="AG542">
        <v>3.9E-2</v>
      </c>
      <c r="AH542">
        <v>2</v>
      </c>
      <c r="AI542">
        <v>16689958</v>
      </c>
      <c r="AJ542">
        <v>562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ROW(Source!A267)</f>
        <v>267</v>
      </c>
      <c r="B543">
        <v>16689959</v>
      </c>
      <c r="C543">
        <v>16689956</v>
      </c>
      <c r="D543">
        <v>15165537</v>
      </c>
      <c r="E543">
        <v>1</v>
      </c>
      <c r="F543">
        <v>1</v>
      </c>
      <c r="G543">
        <v>1</v>
      </c>
      <c r="H543">
        <v>3</v>
      </c>
      <c r="I543" t="s">
        <v>1302</v>
      </c>
      <c r="J543" t="s">
        <v>1303</v>
      </c>
      <c r="K543" t="s">
        <v>1304</v>
      </c>
      <c r="L543">
        <v>1346</v>
      </c>
      <c r="N543">
        <v>1009</v>
      </c>
      <c r="O543" t="s">
        <v>90</v>
      </c>
      <c r="P543" t="s">
        <v>90</v>
      </c>
      <c r="Q543">
        <v>1</v>
      </c>
      <c r="X543">
        <v>6.0000000000000001E-3</v>
      </c>
      <c r="Y543">
        <v>44.97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30</v>
      </c>
      <c r="AG543">
        <v>0</v>
      </c>
      <c r="AH543">
        <v>2</v>
      </c>
      <c r="AI543">
        <v>16689959</v>
      </c>
      <c r="AJ543">
        <v>563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ROW(Source!A267)</f>
        <v>267</v>
      </c>
      <c r="B544">
        <v>16689960</v>
      </c>
      <c r="C544">
        <v>16689956</v>
      </c>
      <c r="D544">
        <v>15167269</v>
      </c>
      <c r="E544">
        <v>1</v>
      </c>
      <c r="F544">
        <v>1</v>
      </c>
      <c r="G544">
        <v>1</v>
      </c>
      <c r="H544">
        <v>3</v>
      </c>
      <c r="I544" t="s">
        <v>1305</v>
      </c>
      <c r="J544" t="s">
        <v>1306</v>
      </c>
      <c r="K544" t="s">
        <v>1307</v>
      </c>
      <c r="L544">
        <v>1346</v>
      </c>
      <c r="N544">
        <v>1009</v>
      </c>
      <c r="O544" t="s">
        <v>90</v>
      </c>
      <c r="P544" t="s">
        <v>90</v>
      </c>
      <c r="Q544">
        <v>1</v>
      </c>
      <c r="X544">
        <v>1E-3</v>
      </c>
      <c r="Y544">
        <v>11.5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30</v>
      </c>
      <c r="AG544">
        <v>0</v>
      </c>
      <c r="AH544">
        <v>2</v>
      </c>
      <c r="AI544">
        <v>16689960</v>
      </c>
      <c r="AJ544">
        <v>564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ROW(Source!A267)</f>
        <v>267</v>
      </c>
      <c r="B545">
        <v>16689961</v>
      </c>
      <c r="C545">
        <v>16689956</v>
      </c>
      <c r="D545">
        <v>15167588</v>
      </c>
      <c r="E545">
        <v>1</v>
      </c>
      <c r="F545">
        <v>1</v>
      </c>
      <c r="G545">
        <v>1</v>
      </c>
      <c r="H545">
        <v>3</v>
      </c>
      <c r="I545" t="s">
        <v>1290</v>
      </c>
      <c r="J545" t="s">
        <v>1291</v>
      </c>
      <c r="K545" t="s">
        <v>1292</v>
      </c>
      <c r="L545">
        <v>1346</v>
      </c>
      <c r="N545">
        <v>1009</v>
      </c>
      <c r="O545" t="s">
        <v>90</v>
      </c>
      <c r="P545" t="s">
        <v>90</v>
      </c>
      <c r="Q545">
        <v>1</v>
      </c>
      <c r="X545">
        <v>1.2E-2</v>
      </c>
      <c r="Y545">
        <v>30.4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30</v>
      </c>
      <c r="AG545">
        <v>0</v>
      </c>
      <c r="AH545">
        <v>2</v>
      </c>
      <c r="AI545">
        <v>16689961</v>
      </c>
      <c r="AJ545">
        <v>565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ROW(Source!A267)</f>
        <v>267</v>
      </c>
      <c r="B546">
        <v>16689962</v>
      </c>
      <c r="C546">
        <v>16689956</v>
      </c>
      <c r="D546">
        <v>15168752</v>
      </c>
      <c r="E546">
        <v>1</v>
      </c>
      <c r="F546">
        <v>1</v>
      </c>
      <c r="G546">
        <v>1</v>
      </c>
      <c r="H546">
        <v>3</v>
      </c>
      <c r="I546" t="s">
        <v>1308</v>
      </c>
      <c r="J546" t="s">
        <v>1309</v>
      </c>
      <c r="K546" t="s">
        <v>1310</v>
      </c>
      <c r="L546">
        <v>1346</v>
      </c>
      <c r="N546">
        <v>1009</v>
      </c>
      <c r="O546" t="s">
        <v>90</v>
      </c>
      <c r="P546" t="s">
        <v>90</v>
      </c>
      <c r="Q546">
        <v>1</v>
      </c>
      <c r="X546">
        <v>7.0000000000000007E-2</v>
      </c>
      <c r="Y546">
        <v>10.57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30</v>
      </c>
      <c r="AG546">
        <v>0</v>
      </c>
      <c r="AH546">
        <v>2</v>
      </c>
      <c r="AI546">
        <v>16689962</v>
      </c>
      <c r="AJ546">
        <v>566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ROW(Source!A267)</f>
        <v>267</v>
      </c>
      <c r="B547">
        <v>16689963</v>
      </c>
      <c r="C547">
        <v>16689956</v>
      </c>
      <c r="D547">
        <v>15169942</v>
      </c>
      <c r="E547">
        <v>1</v>
      </c>
      <c r="F547">
        <v>1</v>
      </c>
      <c r="G547">
        <v>1</v>
      </c>
      <c r="H547">
        <v>3</v>
      </c>
      <c r="I547" t="s">
        <v>1293</v>
      </c>
      <c r="J547" t="s">
        <v>1294</v>
      </c>
      <c r="K547" t="s">
        <v>1295</v>
      </c>
      <c r="L547">
        <v>1346</v>
      </c>
      <c r="N547">
        <v>1009</v>
      </c>
      <c r="O547" t="s">
        <v>90</v>
      </c>
      <c r="P547" t="s">
        <v>90</v>
      </c>
      <c r="Q547">
        <v>1</v>
      </c>
      <c r="X547">
        <v>4.9000000000000002E-2</v>
      </c>
      <c r="Y547">
        <v>9.0399999999999991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30</v>
      </c>
      <c r="AG547">
        <v>0</v>
      </c>
      <c r="AH547">
        <v>2</v>
      </c>
      <c r="AI547">
        <v>16689963</v>
      </c>
      <c r="AJ547">
        <v>567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ROW(Source!A267)</f>
        <v>267</v>
      </c>
      <c r="B548">
        <v>16689964</v>
      </c>
      <c r="C548">
        <v>16689956</v>
      </c>
      <c r="D548">
        <v>15170074</v>
      </c>
      <c r="E548">
        <v>1</v>
      </c>
      <c r="F548">
        <v>1</v>
      </c>
      <c r="G548">
        <v>1</v>
      </c>
      <c r="H548">
        <v>3</v>
      </c>
      <c r="I548" t="s">
        <v>1311</v>
      </c>
      <c r="J548" t="s">
        <v>1312</v>
      </c>
      <c r="K548" t="s">
        <v>1313</v>
      </c>
      <c r="L548">
        <v>1355</v>
      </c>
      <c r="N548">
        <v>1010</v>
      </c>
      <c r="O548" t="s">
        <v>250</v>
      </c>
      <c r="P548" t="s">
        <v>250</v>
      </c>
      <c r="Q548">
        <v>100</v>
      </c>
      <c r="X548">
        <v>1.4E-2</v>
      </c>
      <c r="Y548">
        <v>86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30</v>
      </c>
      <c r="AG548">
        <v>0</v>
      </c>
      <c r="AH548">
        <v>2</v>
      </c>
      <c r="AI548">
        <v>16689964</v>
      </c>
      <c r="AJ548">
        <v>568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ROW(Source!A267)</f>
        <v>267</v>
      </c>
      <c r="B549">
        <v>16689965</v>
      </c>
      <c r="C549">
        <v>16689956</v>
      </c>
      <c r="D549">
        <v>15170994</v>
      </c>
      <c r="E549">
        <v>1</v>
      </c>
      <c r="F549">
        <v>1</v>
      </c>
      <c r="G549">
        <v>1</v>
      </c>
      <c r="H549">
        <v>3</v>
      </c>
      <c r="I549" t="s">
        <v>1314</v>
      </c>
      <c r="J549" t="s">
        <v>1315</v>
      </c>
      <c r="K549" t="s">
        <v>1316</v>
      </c>
      <c r="L549">
        <v>1346</v>
      </c>
      <c r="N549">
        <v>1009</v>
      </c>
      <c r="O549" t="s">
        <v>90</v>
      </c>
      <c r="P549" t="s">
        <v>90</v>
      </c>
      <c r="Q549">
        <v>1</v>
      </c>
      <c r="X549">
        <v>1E-3</v>
      </c>
      <c r="Y549">
        <v>133.05000000000001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30</v>
      </c>
      <c r="AG549">
        <v>0</v>
      </c>
      <c r="AH549">
        <v>2</v>
      </c>
      <c r="AI549">
        <v>16689965</v>
      </c>
      <c r="AJ549">
        <v>569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ROW(Source!A267)</f>
        <v>267</v>
      </c>
      <c r="B550">
        <v>16689966</v>
      </c>
      <c r="C550">
        <v>16689956</v>
      </c>
      <c r="D550">
        <v>15188647</v>
      </c>
      <c r="E550">
        <v>1</v>
      </c>
      <c r="F550">
        <v>1</v>
      </c>
      <c r="G550">
        <v>1</v>
      </c>
      <c r="H550">
        <v>3</v>
      </c>
      <c r="I550" t="s">
        <v>1317</v>
      </c>
      <c r="J550" t="s">
        <v>1318</v>
      </c>
      <c r="K550" t="s">
        <v>1319</v>
      </c>
      <c r="L550">
        <v>1348</v>
      </c>
      <c r="N550">
        <v>1009</v>
      </c>
      <c r="O550" t="s">
        <v>86</v>
      </c>
      <c r="P550" t="s">
        <v>86</v>
      </c>
      <c r="Q550">
        <v>1000</v>
      </c>
      <c r="X550">
        <v>1E-3</v>
      </c>
      <c r="Y550">
        <v>11500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30</v>
      </c>
      <c r="AG550">
        <v>0</v>
      </c>
      <c r="AH550">
        <v>2</v>
      </c>
      <c r="AI550">
        <v>16689966</v>
      </c>
      <c r="AJ550">
        <v>570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ROW(Source!A267)</f>
        <v>267</v>
      </c>
      <c r="B551">
        <v>16689967</v>
      </c>
      <c r="C551">
        <v>16689956</v>
      </c>
      <c r="D551">
        <v>15203834</v>
      </c>
      <c r="E551">
        <v>1</v>
      </c>
      <c r="F551">
        <v>1</v>
      </c>
      <c r="G551">
        <v>1</v>
      </c>
      <c r="H551">
        <v>3</v>
      </c>
      <c r="I551" t="s">
        <v>1320</v>
      </c>
      <c r="J551" t="s">
        <v>1321</v>
      </c>
      <c r="K551" t="s">
        <v>1322</v>
      </c>
      <c r="L551">
        <v>1346</v>
      </c>
      <c r="N551">
        <v>1009</v>
      </c>
      <c r="O551" t="s">
        <v>90</v>
      </c>
      <c r="P551" t="s">
        <v>90</v>
      </c>
      <c r="Q551">
        <v>1</v>
      </c>
      <c r="X551">
        <v>3.5999999999999997E-2</v>
      </c>
      <c r="Y551">
        <v>28.6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30</v>
      </c>
      <c r="AG551">
        <v>0</v>
      </c>
      <c r="AH551">
        <v>2</v>
      </c>
      <c r="AI551">
        <v>16689967</v>
      </c>
      <c r="AJ551">
        <v>571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ROW(Source!A267)</f>
        <v>267</v>
      </c>
      <c r="B552">
        <v>16689968</v>
      </c>
      <c r="C552">
        <v>16689956</v>
      </c>
      <c r="D552">
        <v>15203987</v>
      </c>
      <c r="E552">
        <v>1</v>
      </c>
      <c r="F552">
        <v>1</v>
      </c>
      <c r="G552">
        <v>1</v>
      </c>
      <c r="H552">
        <v>3</v>
      </c>
      <c r="I552" t="s">
        <v>1323</v>
      </c>
      <c r="J552" t="s">
        <v>1324</v>
      </c>
      <c r="K552" t="s">
        <v>1325</v>
      </c>
      <c r="L552">
        <v>1346</v>
      </c>
      <c r="N552">
        <v>1009</v>
      </c>
      <c r="O552" t="s">
        <v>90</v>
      </c>
      <c r="P552" t="s">
        <v>90</v>
      </c>
      <c r="Q552">
        <v>1</v>
      </c>
      <c r="X552">
        <v>6.0000000000000001E-3</v>
      </c>
      <c r="Y552">
        <v>35.630000000000003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30</v>
      </c>
      <c r="AG552">
        <v>0</v>
      </c>
      <c r="AH552">
        <v>2</v>
      </c>
      <c r="AI552">
        <v>16689968</v>
      </c>
      <c r="AJ552">
        <v>572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ROW(Source!A267)</f>
        <v>267</v>
      </c>
      <c r="B553">
        <v>16689969</v>
      </c>
      <c r="C553">
        <v>16689956</v>
      </c>
      <c r="D553">
        <v>15217463</v>
      </c>
      <c r="E553">
        <v>1</v>
      </c>
      <c r="F553">
        <v>1</v>
      </c>
      <c r="G553">
        <v>1</v>
      </c>
      <c r="H553">
        <v>3</v>
      </c>
      <c r="I553" t="s">
        <v>1326</v>
      </c>
      <c r="J553" t="s">
        <v>1327</v>
      </c>
      <c r="K553" t="s">
        <v>1328</v>
      </c>
      <c r="L553">
        <v>1358</v>
      </c>
      <c r="N553">
        <v>1010</v>
      </c>
      <c r="O553" t="s">
        <v>538</v>
      </c>
      <c r="P553" t="s">
        <v>538</v>
      </c>
      <c r="Q553">
        <v>10</v>
      </c>
      <c r="X553">
        <v>0.1</v>
      </c>
      <c r="Y553">
        <v>39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30</v>
      </c>
      <c r="AG553">
        <v>0</v>
      </c>
      <c r="AH553">
        <v>2</v>
      </c>
      <c r="AI553">
        <v>16689969</v>
      </c>
      <c r="AJ553">
        <v>573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ROW(Source!A267)</f>
        <v>267</v>
      </c>
      <c r="B554">
        <v>16689970</v>
      </c>
      <c r="C554">
        <v>16689956</v>
      </c>
      <c r="D554">
        <v>15164559</v>
      </c>
      <c r="E554">
        <v>17</v>
      </c>
      <c r="F554">
        <v>1</v>
      </c>
      <c r="G554">
        <v>1</v>
      </c>
      <c r="H554">
        <v>3</v>
      </c>
      <c r="I554" t="s">
        <v>1299</v>
      </c>
      <c r="J554" t="s">
        <v>6</v>
      </c>
      <c r="K554" t="s">
        <v>1300</v>
      </c>
      <c r="L554">
        <v>1374</v>
      </c>
      <c r="N554">
        <v>1013</v>
      </c>
      <c r="O554" t="s">
        <v>1301</v>
      </c>
      <c r="P554" t="s">
        <v>1301</v>
      </c>
      <c r="Q554">
        <v>1</v>
      </c>
      <c r="X554">
        <v>0.3</v>
      </c>
      <c r="Y554">
        <v>1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30</v>
      </c>
      <c r="AG554">
        <v>0</v>
      </c>
      <c r="AH554">
        <v>2</v>
      </c>
      <c r="AI554">
        <v>16689970</v>
      </c>
      <c r="AJ554">
        <v>574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ROW(Source!A268)</f>
        <v>268</v>
      </c>
      <c r="B555">
        <v>16690022</v>
      </c>
      <c r="C555">
        <v>16690007</v>
      </c>
      <c r="D555">
        <v>15446300</v>
      </c>
      <c r="E555">
        <v>1</v>
      </c>
      <c r="F555">
        <v>1</v>
      </c>
      <c r="G555">
        <v>1</v>
      </c>
      <c r="H555">
        <v>1</v>
      </c>
      <c r="I555" t="s">
        <v>1170</v>
      </c>
      <c r="J555" t="s">
        <v>6</v>
      </c>
      <c r="K555" t="s">
        <v>1171</v>
      </c>
      <c r="L555">
        <v>1191</v>
      </c>
      <c r="N555">
        <v>1013</v>
      </c>
      <c r="O555" t="s">
        <v>1090</v>
      </c>
      <c r="P555" t="s">
        <v>1090</v>
      </c>
      <c r="Q555">
        <v>1</v>
      </c>
      <c r="X555">
        <v>213.6</v>
      </c>
      <c r="Y555">
        <v>0</v>
      </c>
      <c r="Z555">
        <v>0</v>
      </c>
      <c r="AA555">
        <v>0</v>
      </c>
      <c r="AB555">
        <v>9.92</v>
      </c>
      <c r="AC555">
        <v>0</v>
      </c>
      <c r="AD555">
        <v>1</v>
      </c>
      <c r="AE555">
        <v>1</v>
      </c>
      <c r="AF555" t="s">
        <v>6</v>
      </c>
      <c r="AG555">
        <v>213.6</v>
      </c>
      <c r="AH555">
        <v>2</v>
      </c>
      <c r="AI555">
        <v>16690022</v>
      </c>
      <c r="AJ555">
        <v>575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ROW(Source!A268)</f>
        <v>268</v>
      </c>
      <c r="B556">
        <v>16690023</v>
      </c>
      <c r="C556">
        <v>16690007</v>
      </c>
      <c r="D556">
        <v>15430395</v>
      </c>
      <c r="E556">
        <v>1</v>
      </c>
      <c r="F556">
        <v>1</v>
      </c>
      <c r="G556">
        <v>1</v>
      </c>
      <c r="H556">
        <v>1</v>
      </c>
      <c r="I556" t="s">
        <v>1091</v>
      </c>
      <c r="J556" t="s">
        <v>6</v>
      </c>
      <c r="K556" t="s">
        <v>1092</v>
      </c>
      <c r="L556">
        <v>1191</v>
      </c>
      <c r="N556">
        <v>1013</v>
      </c>
      <c r="O556" t="s">
        <v>1090</v>
      </c>
      <c r="P556" t="s">
        <v>1090</v>
      </c>
      <c r="Q556">
        <v>1</v>
      </c>
      <c r="X556">
        <v>1.98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2</v>
      </c>
      <c r="AF556" t="s">
        <v>6</v>
      </c>
      <c r="AG556">
        <v>1.98</v>
      </c>
      <c r="AH556">
        <v>2</v>
      </c>
      <c r="AI556">
        <v>16690023</v>
      </c>
      <c r="AJ556">
        <v>576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ROW(Source!A268)</f>
        <v>268</v>
      </c>
      <c r="B557">
        <v>16690024</v>
      </c>
      <c r="C557">
        <v>16690007</v>
      </c>
      <c r="D557">
        <v>15247680</v>
      </c>
      <c r="E557">
        <v>1</v>
      </c>
      <c r="F557">
        <v>1</v>
      </c>
      <c r="G557">
        <v>1</v>
      </c>
      <c r="H557">
        <v>2</v>
      </c>
      <c r="I557" t="s">
        <v>1287</v>
      </c>
      <c r="J557" t="s">
        <v>1288</v>
      </c>
      <c r="K557" t="s">
        <v>1289</v>
      </c>
      <c r="L557">
        <v>1368</v>
      </c>
      <c r="N557">
        <v>1011</v>
      </c>
      <c r="O557" t="s">
        <v>1096</v>
      </c>
      <c r="P557" t="s">
        <v>1096</v>
      </c>
      <c r="Q557">
        <v>1</v>
      </c>
      <c r="X557">
        <v>0.99</v>
      </c>
      <c r="Y557">
        <v>0</v>
      </c>
      <c r="Z557">
        <v>111.99</v>
      </c>
      <c r="AA557">
        <v>13.5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0.99</v>
      </c>
      <c r="AH557">
        <v>2</v>
      </c>
      <c r="AI557">
        <v>16690024</v>
      </c>
      <c r="AJ557">
        <v>577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ROW(Source!A268)</f>
        <v>268</v>
      </c>
      <c r="B558">
        <v>16690025</v>
      </c>
      <c r="C558">
        <v>16690007</v>
      </c>
      <c r="D558">
        <v>15249073</v>
      </c>
      <c r="E558">
        <v>1</v>
      </c>
      <c r="F558">
        <v>1</v>
      </c>
      <c r="G558">
        <v>1</v>
      </c>
      <c r="H558">
        <v>2</v>
      </c>
      <c r="I558" t="s">
        <v>1099</v>
      </c>
      <c r="J558" t="s">
        <v>1100</v>
      </c>
      <c r="K558" t="s">
        <v>1101</v>
      </c>
      <c r="L558">
        <v>1368</v>
      </c>
      <c r="N558">
        <v>1011</v>
      </c>
      <c r="O558" t="s">
        <v>1096</v>
      </c>
      <c r="P558" t="s">
        <v>1096</v>
      </c>
      <c r="Q558">
        <v>1</v>
      </c>
      <c r="X558">
        <v>0.99</v>
      </c>
      <c r="Y558">
        <v>0</v>
      </c>
      <c r="Z558">
        <v>65.709999999999994</v>
      </c>
      <c r="AA558">
        <v>11.6</v>
      </c>
      <c r="AB558">
        <v>0</v>
      </c>
      <c r="AC558">
        <v>0</v>
      </c>
      <c r="AD558">
        <v>1</v>
      </c>
      <c r="AE558">
        <v>0</v>
      </c>
      <c r="AF558" t="s">
        <v>6</v>
      </c>
      <c r="AG558">
        <v>0.99</v>
      </c>
      <c r="AH558">
        <v>2</v>
      </c>
      <c r="AI558">
        <v>16690025</v>
      </c>
      <c r="AJ558">
        <v>578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ROW(Source!A268)</f>
        <v>268</v>
      </c>
      <c r="B559">
        <v>16690026</v>
      </c>
      <c r="C559">
        <v>16690007</v>
      </c>
      <c r="D559">
        <v>15249377</v>
      </c>
      <c r="E559">
        <v>1</v>
      </c>
      <c r="F559">
        <v>1</v>
      </c>
      <c r="G559">
        <v>1</v>
      </c>
      <c r="H559">
        <v>2</v>
      </c>
      <c r="I559" t="s">
        <v>1172</v>
      </c>
      <c r="J559" t="s">
        <v>1173</v>
      </c>
      <c r="K559" t="s">
        <v>1174</v>
      </c>
      <c r="L559">
        <v>1368</v>
      </c>
      <c r="N559">
        <v>1011</v>
      </c>
      <c r="O559" t="s">
        <v>1096</v>
      </c>
      <c r="P559" t="s">
        <v>1096</v>
      </c>
      <c r="Q559">
        <v>1</v>
      </c>
      <c r="X559">
        <v>1.1399999999999999</v>
      </c>
      <c r="Y559">
        <v>0</v>
      </c>
      <c r="Z559">
        <v>8.1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6</v>
      </c>
      <c r="AG559">
        <v>1.1399999999999999</v>
      </c>
      <c r="AH559">
        <v>2</v>
      </c>
      <c r="AI559">
        <v>16690026</v>
      </c>
      <c r="AJ559">
        <v>579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ROW(Source!A268)</f>
        <v>268</v>
      </c>
      <c r="B560">
        <v>16690027</v>
      </c>
      <c r="C560">
        <v>16690007</v>
      </c>
      <c r="D560">
        <v>15167588</v>
      </c>
      <c r="E560">
        <v>1</v>
      </c>
      <c r="F560">
        <v>1</v>
      </c>
      <c r="G560">
        <v>1</v>
      </c>
      <c r="H560">
        <v>3</v>
      </c>
      <c r="I560" t="s">
        <v>1290</v>
      </c>
      <c r="J560" t="s">
        <v>1291</v>
      </c>
      <c r="K560" t="s">
        <v>1292</v>
      </c>
      <c r="L560">
        <v>1346</v>
      </c>
      <c r="N560">
        <v>1009</v>
      </c>
      <c r="O560" t="s">
        <v>90</v>
      </c>
      <c r="P560" t="s">
        <v>90</v>
      </c>
      <c r="Q560">
        <v>1</v>
      </c>
      <c r="X560">
        <v>0.42</v>
      </c>
      <c r="Y560">
        <v>30.4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6</v>
      </c>
      <c r="AG560">
        <v>0.42</v>
      </c>
      <c r="AH560">
        <v>2</v>
      </c>
      <c r="AI560">
        <v>16690027</v>
      </c>
      <c r="AJ560">
        <v>580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ROW(Source!A268)</f>
        <v>268</v>
      </c>
      <c r="B561">
        <v>16690028</v>
      </c>
      <c r="C561">
        <v>16690007</v>
      </c>
      <c r="D561">
        <v>15167600</v>
      </c>
      <c r="E561">
        <v>1</v>
      </c>
      <c r="F561">
        <v>1</v>
      </c>
      <c r="G561">
        <v>1</v>
      </c>
      <c r="H561">
        <v>3</v>
      </c>
      <c r="I561" t="s">
        <v>1329</v>
      </c>
      <c r="J561" t="s">
        <v>1330</v>
      </c>
      <c r="K561" t="s">
        <v>1331</v>
      </c>
      <c r="L561">
        <v>1308</v>
      </c>
      <c r="N561">
        <v>1003</v>
      </c>
      <c r="O561" t="s">
        <v>53</v>
      </c>
      <c r="P561" t="s">
        <v>53</v>
      </c>
      <c r="Q561">
        <v>100</v>
      </c>
      <c r="X561">
        <v>0.1</v>
      </c>
      <c r="Y561">
        <v>120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</v>
      </c>
      <c r="AG561">
        <v>0.1</v>
      </c>
      <c r="AH561">
        <v>2</v>
      </c>
      <c r="AI561">
        <v>16690028</v>
      </c>
      <c r="AJ561">
        <v>581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ROW(Source!A268)</f>
        <v>268</v>
      </c>
      <c r="B562">
        <v>16690029</v>
      </c>
      <c r="C562">
        <v>16690007</v>
      </c>
      <c r="D562">
        <v>15168752</v>
      </c>
      <c r="E562">
        <v>1</v>
      </c>
      <c r="F562">
        <v>1</v>
      </c>
      <c r="G562">
        <v>1</v>
      </c>
      <c r="H562">
        <v>3</v>
      </c>
      <c r="I562" t="s">
        <v>1308</v>
      </c>
      <c r="J562" t="s">
        <v>1309</v>
      </c>
      <c r="K562" t="s">
        <v>1310</v>
      </c>
      <c r="L562">
        <v>1346</v>
      </c>
      <c r="N562">
        <v>1009</v>
      </c>
      <c r="O562" t="s">
        <v>90</v>
      </c>
      <c r="P562" t="s">
        <v>90</v>
      </c>
      <c r="Q562">
        <v>1</v>
      </c>
      <c r="X562">
        <v>2.1</v>
      </c>
      <c r="Y562">
        <v>10.57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</v>
      </c>
      <c r="AG562">
        <v>2.1</v>
      </c>
      <c r="AH562">
        <v>2</v>
      </c>
      <c r="AI562">
        <v>16690029</v>
      </c>
      <c r="AJ562">
        <v>582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ROW(Source!A268)</f>
        <v>268</v>
      </c>
      <c r="B563">
        <v>16690030</v>
      </c>
      <c r="C563">
        <v>16690007</v>
      </c>
      <c r="D563">
        <v>15169942</v>
      </c>
      <c r="E563">
        <v>1</v>
      </c>
      <c r="F563">
        <v>1</v>
      </c>
      <c r="G563">
        <v>1</v>
      </c>
      <c r="H563">
        <v>3</v>
      </c>
      <c r="I563" t="s">
        <v>1293</v>
      </c>
      <c r="J563" t="s">
        <v>1294</v>
      </c>
      <c r="K563" t="s">
        <v>1295</v>
      </c>
      <c r="L563">
        <v>1346</v>
      </c>
      <c r="N563">
        <v>1009</v>
      </c>
      <c r="O563" t="s">
        <v>90</v>
      </c>
      <c r="P563" t="s">
        <v>90</v>
      </c>
      <c r="Q563">
        <v>1</v>
      </c>
      <c r="X563">
        <v>10.4</v>
      </c>
      <c r="Y563">
        <v>9.0399999999999991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10.4</v>
      </c>
      <c r="AH563">
        <v>2</v>
      </c>
      <c r="AI563">
        <v>16690030</v>
      </c>
      <c r="AJ563">
        <v>583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ROW(Source!A268)</f>
        <v>268</v>
      </c>
      <c r="B564">
        <v>16690031</v>
      </c>
      <c r="C564">
        <v>16690007</v>
      </c>
      <c r="D564">
        <v>15191488</v>
      </c>
      <c r="E564">
        <v>1</v>
      </c>
      <c r="F564">
        <v>1</v>
      </c>
      <c r="G564">
        <v>1</v>
      </c>
      <c r="H564">
        <v>3</v>
      </c>
      <c r="I564" t="s">
        <v>1296</v>
      </c>
      <c r="J564" t="s">
        <v>1297</v>
      </c>
      <c r="K564" t="s">
        <v>1298</v>
      </c>
      <c r="L564">
        <v>1348</v>
      </c>
      <c r="N564">
        <v>1009</v>
      </c>
      <c r="O564" t="s">
        <v>86</v>
      </c>
      <c r="P564" t="s">
        <v>86</v>
      </c>
      <c r="Q564">
        <v>1000</v>
      </c>
      <c r="X564">
        <v>0.15</v>
      </c>
      <c r="Y564">
        <v>5000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6</v>
      </c>
      <c r="AG564">
        <v>0.15</v>
      </c>
      <c r="AH564">
        <v>2</v>
      </c>
      <c r="AI564">
        <v>16690031</v>
      </c>
      <c r="AJ564">
        <v>584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ROW(Source!A268)</f>
        <v>268</v>
      </c>
      <c r="B565">
        <v>16690032</v>
      </c>
      <c r="C565">
        <v>16690007</v>
      </c>
      <c r="D565">
        <v>15203834</v>
      </c>
      <c r="E565">
        <v>1</v>
      </c>
      <c r="F565">
        <v>1</v>
      </c>
      <c r="G565">
        <v>1</v>
      </c>
      <c r="H565">
        <v>3</v>
      </c>
      <c r="I565" t="s">
        <v>1320</v>
      </c>
      <c r="J565" t="s">
        <v>1321</v>
      </c>
      <c r="K565" t="s">
        <v>1322</v>
      </c>
      <c r="L565">
        <v>1346</v>
      </c>
      <c r="N565">
        <v>1009</v>
      </c>
      <c r="O565" t="s">
        <v>90</v>
      </c>
      <c r="P565" t="s">
        <v>90</v>
      </c>
      <c r="Q565">
        <v>1</v>
      </c>
      <c r="X565">
        <v>3</v>
      </c>
      <c r="Y565">
        <v>28.6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6</v>
      </c>
      <c r="AG565">
        <v>3</v>
      </c>
      <c r="AH565">
        <v>2</v>
      </c>
      <c r="AI565">
        <v>16690032</v>
      </c>
      <c r="AJ565">
        <v>585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ROW(Source!A268)</f>
        <v>268</v>
      </c>
      <c r="B566">
        <v>16690033</v>
      </c>
      <c r="C566">
        <v>16690007</v>
      </c>
      <c r="D566">
        <v>15164559</v>
      </c>
      <c r="E566">
        <v>17</v>
      </c>
      <c r="F566">
        <v>1</v>
      </c>
      <c r="G566">
        <v>1</v>
      </c>
      <c r="H566">
        <v>3</v>
      </c>
      <c r="I566" t="s">
        <v>1299</v>
      </c>
      <c r="J566" t="s">
        <v>6</v>
      </c>
      <c r="K566" t="s">
        <v>1300</v>
      </c>
      <c r="L566">
        <v>1374</v>
      </c>
      <c r="N566">
        <v>1013</v>
      </c>
      <c r="O566" t="s">
        <v>1301</v>
      </c>
      <c r="P566" t="s">
        <v>1301</v>
      </c>
      <c r="Q566">
        <v>1</v>
      </c>
      <c r="X566">
        <v>42.38</v>
      </c>
      <c r="Y566">
        <v>1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6</v>
      </c>
      <c r="AG566">
        <v>42.38</v>
      </c>
      <c r="AH566">
        <v>2</v>
      </c>
      <c r="AI566">
        <v>16690033</v>
      </c>
      <c r="AJ566">
        <v>589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ROW(Source!A269)</f>
        <v>269</v>
      </c>
      <c r="B567">
        <v>16690022</v>
      </c>
      <c r="C567">
        <v>16690007</v>
      </c>
      <c r="D567">
        <v>15446300</v>
      </c>
      <c r="E567">
        <v>1</v>
      </c>
      <c r="F567">
        <v>1</v>
      </c>
      <c r="G567">
        <v>1</v>
      </c>
      <c r="H567">
        <v>1</v>
      </c>
      <c r="I567" t="s">
        <v>1170</v>
      </c>
      <c r="J567" t="s">
        <v>6</v>
      </c>
      <c r="K567" t="s">
        <v>1171</v>
      </c>
      <c r="L567">
        <v>1191</v>
      </c>
      <c r="N567">
        <v>1013</v>
      </c>
      <c r="O567" t="s">
        <v>1090</v>
      </c>
      <c r="P567" t="s">
        <v>1090</v>
      </c>
      <c r="Q567">
        <v>1</v>
      </c>
      <c r="X567">
        <v>213.6</v>
      </c>
      <c r="Y567">
        <v>0</v>
      </c>
      <c r="Z567">
        <v>0</v>
      </c>
      <c r="AA567">
        <v>0</v>
      </c>
      <c r="AB567">
        <v>9.92</v>
      </c>
      <c r="AC567">
        <v>0</v>
      </c>
      <c r="AD567">
        <v>1</v>
      </c>
      <c r="AE567">
        <v>1</v>
      </c>
      <c r="AF567" t="s">
        <v>6</v>
      </c>
      <c r="AG567">
        <v>213.6</v>
      </c>
      <c r="AH567">
        <v>2</v>
      </c>
      <c r="AI567">
        <v>16690022</v>
      </c>
      <c r="AJ567">
        <v>590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ROW(Source!A269)</f>
        <v>269</v>
      </c>
      <c r="B568">
        <v>16690023</v>
      </c>
      <c r="C568">
        <v>16690007</v>
      </c>
      <c r="D568">
        <v>15430395</v>
      </c>
      <c r="E568">
        <v>1</v>
      </c>
      <c r="F568">
        <v>1</v>
      </c>
      <c r="G568">
        <v>1</v>
      </c>
      <c r="H568">
        <v>1</v>
      </c>
      <c r="I568" t="s">
        <v>1091</v>
      </c>
      <c r="J568" t="s">
        <v>6</v>
      </c>
      <c r="K568" t="s">
        <v>1092</v>
      </c>
      <c r="L568">
        <v>1191</v>
      </c>
      <c r="N568">
        <v>1013</v>
      </c>
      <c r="O568" t="s">
        <v>1090</v>
      </c>
      <c r="P568" t="s">
        <v>1090</v>
      </c>
      <c r="Q568">
        <v>1</v>
      </c>
      <c r="X568">
        <v>1.98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2</v>
      </c>
      <c r="AF568" t="s">
        <v>6</v>
      </c>
      <c r="AG568">
        <v>1.98</v>
      </c>
      <c r="AH568">
        <v>2</v>
      </c>
      <c r="AI568">
        <v>16690023</v>
      </c>
      <c r="AJ568">
        <v>591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ROW(Source!A269)</f>
        <v>269</v>
      </c>
      <c r="B569">
        <v>16690024</v>
      </c>
      <c r="C569">
        <v>16690007</v>
      </c>
      <c r="D569">
        <v>15247680</v>
      </c>
      <c r="E569">
        <v>1</v>
      </c>
      <c r="F569">
        <v>1</v>
      </c>
      <c r="G569">
        <v>1</v>
      </c>
      <c r="H569">
        <v>2</v>
      </c>
      <c r="I569" t="s">
        <v>1287</v>
      </c>
      <c r="J569" t="s">
        <v>1288</v>
      </c>
      <c r="K569" t="s">
        <v>1289</v>
      </c>
      <c r="L569">
        <v>1368</v>
      </c>
      <c r="N569">
        <v>1011</v>
      </c>
      <c r="O569" t="s">
        <v>1096</v>
      </c>
      <c r="P569" t="s">
        <v>1096</v>
      </c>
      <c r="Q569">
        <v>1</v>
      </c>
      <c r="X569">
        <v>0.99</v>
      </c>
      <c r="Y569">
        <v>0</v>
      </c>
      <c r="Z569">
        <v>111.99</v>
      </c>
      <c r="AA569">
        <v>13.5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0.99</v>
      </c>
      <c r="AH569">
        <v>2</v>
      </c>
      <c r="AI569">
        <v>16690024</v>
      </c>
      <c r="AJ569">
        <v>592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ROW(Source!A269)</f>
        <v>269</v>
      </c>
      <c r="B570">
        <v>16690025</v>
      </c>
      <c r="C570">
        <v>16690007</v>
      </c>
      <c r="D570">
        <v>15249073</v>
      </c>
      <c r="E570">
        <v>1</v>
      </c>
      <c r="F570">
        <v>1</v>
      </c>
      <c r="G570">
        <v>1</v>
      </c>
      <c r="H570">
        <v>2</v>
      </c>
      <c r="I570" t="s">
        <v>1099</v>
      </c>
      <c r="J570" t="s">
        <v>1100</v>
      </c>
      <c r="K570" t="s">
        <v>1101</v>
      </c>
      <c r="L570">
        <v>1368</v>
      </c>
      <c r="N570">
        <v>1011</v>
      </c>
      <c r="O570" t="s">
        <v>1096</v>
      </c>
      <c r="P570" t="s">
        <v>1096</v>
      </c>
      <c r="Q570">
        <v>1</v>
      </c>
      <c r="X570">
        <v>0.99</v>
      </c>
      <c r="Y570">
        <v>0</v>
      </c>
      <c r="Z570">
        <v>65.709999999999994</v>
      </c>
      <c r="AA570">
        <v>11.6</v>
      </c>
      <c r="AB570">
        <v>0</v>
      </c>
      <c r="AC570">
        <v>0</v>
      </c>
      <c r="AD570">
        <v>1</v>
      </c>
      <c r="AE570">
        <v>0</v>
      </c>
      <c r="AF570" t="s">
        <v>6</v>
      </c>
      <c r="AG570">
        <v>0.99</v>
      </c>
      <c r="AH570">
        <v>2</v>
      </c>
      <c r="AI570">
        <v>16690025</v>
      </c>
      <c r="AJ570">
        <v>593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ROW(Source!A269)</f>
        <v>269</v>
      </c>
      <c r="B571">
        <v>16690026</v>
      </c>
      <c r="C571">
        <v>16690007</v>
      </c>
      <c r="D571">
        <v>15249377</v>
      </c>
      <c r="E571">
        <v>1</v>
      </c>
      <c r="F571">
        <v>1</v>
      </c>
      <c r="G571">
        <v>1</v>
      </c>
      <c r="H571">
        <v>2</v>
      </c>
      <c r="I571" t="s">
        <v>1172</v>
      </c>
      <c r="J571" t="s">
        <v>1173</v>
      </c>
      <c r="K571" t="s">
        <v>1174</v>
      </c>
      <c r="L571">
        <v>1368</v>
      </c>
      <c r="N571">
        <v>1011</v>
      </c>
      <c r="O571" t="s">
        <v>1096</v>
      </c>
      <c r="P571" t="s">
        <v>1096</v>
      </c>
      <c r="Q571">
        <v>1</v>
      </c>
      <c r="X571">
        <v>1.1399999999999999</v>
      </c>
      <c r="Y571">
        <v>0</v>
      </c>
      <c r="Z571">
        <v>8.1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6</v>
      </c>
      <c r="AG571">
        <v>1.1399999999999999</v>
      </c>
      <c r="AH571">
        <v>2</v>
      </c>
      <c r="AI571">
        <v>16690026</v>
      </c>
      <c r="AJ571">
        <v>594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ROW(Source!A269)</f>
        <v>269</v>
      </c>
      <c r="B572">
        <v>16690027</v>
      </c>
      <c r="C572">
        <v>16690007</v>
      </c>
      <c r="D572">
        <v>15167588</v>
      </c>
      <c r="E572">
        <v>1</v>
      </c>
      <c r="F572">
        <v>1</v>
      </c>
      <c r="G572">
        <v>1</v>
      </c>
      <c r="H572">
        <v>3</v>
      </c>
      <c r="I572" t="s">
        <v>1290</v>
      </c>
      <c r="J572" t="s">
        <v>1291</v>
      </c>
      <c r="K572" t="s">
        <v>1292</v>
      </c>
      <c r="L572">
        <v>1346</v>
      </c>
      <c r="N572">
        <v>1009</v>
      </c>
      <c r="O572" t="s">
        <v>90</v>
      </c>
      <c r="P572" t="s">
        <v>90</v>
      </c>
      <c r="Q572">
        <v>1</v>
      </c>
      <c r="X572">
        <v>0.42</v>
      </c>
      <c r="Y572">
        <v>30.4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6</v>
      </c>
      <c r="AG572">
        <v>0.42</v>
      </c>
      <c r="AH572">
        <v>2</v>
      </c>
      <c r="AI572">
        <v>16690027</v>
      </c>
      <c r="AJ572">
        <v>595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ROW(Source!A269)</f>
        <v>269</v>
      </c>
      <c r="B573">
        <v>16690028</v>
      </c>
      <c r="C573">
        <v>16690007</v>
      </c>
      <c r="D573">
        <v>15167600</v>
      </c>
      <c r="E573">
        <v>1</v>
      </c>
      <c r="F573">
        <v>1</v>
      </c>
      <c r="G573">
        <v>1</v>
      </c>
      <c r="H573">
        <v>3</v>
      </c>
      <c r="I573" t="s">
        <v>1329</v>
      </c>
      <c r="J573" t="s">
        <v>1330</v>
      </c>
      <c r="K573" t="s">
        <v>1331</v>
      </c>
      <c r="L573">
        <v>1308</v>
      </c>
      <c r="N573">
        <v>1003</v>
      </c>
      <c r="O573" t="s">
        <v>53</v>
      </c>
      <c r="P573" t="s">
        <v>53</v>
      </c>
      <c r="Q573">
        <v>100</v>
      </c>
      <c r="X573">
        <v>0.1</v>
      </c>
      <c r="Y573">
        <v>120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</v>
      </c>
      <c r="AG573">
        <v>0.1</v>
      </c>
      <c r="AH573">
        <v>2</v>
      </c>
      <c r="AI573">
        <v>16690028</v>
      </c>
      <c r="AJ573">
        <v>596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ROW(Source!A269)</f>
        <v>269</v>
      </c>
      <c r="B574">
        <v>16690029</v>
      </c>
      <c r="C574">
        <v>16690007</v>
      </c>
      <c r="D574">
        <v>15168752</v>
      </c>
      <c r="E574">
        <v>1</v>
      </c>
      <c r="F574">
        <v>1</v>
      </c>
      <c r="G574">
        <v>1</v>
      </c>
      <c r="H574">
        <v>3</v>
      </c>
      <c r="I574" t="s">
        <v>1308</v>
      </c>
      <c r="J574" t="s">
        <v>1309</v>
      </c>
      <c r="K574" t="s">
        <v>1310</v>
      </c>
      <c r="L574">
        <v>1346</v>
      </c>
      <c r="N574">
        <v>1009</v>
      </c>
      <c r="O574" t="s">
        <v>90</v>
      </c>
      <c r="P574" t="s">
        <v>90</v>
      </c>
      <c r="Q574">
        <v>1</v>
      </c>
      <c r="X574">
        <v>2.1</v>
      </c>
      <c r="Y574">
        <v>10.57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2.1</v>
      </c>
      <c r="AH574">
        <v>2</v>
      </c>
      <c r="AI574">
        <v>16690029</v>
      </c>
      <c r="AJ574">
        <v>597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ROW(Source!A269)</f>
        <v>269</v>
      </c>
      <c r="B575">
        <v>16690030</v>
      </c>
      <c r="C575">
        <v>16690007</v>
      </c>
      <c r="D575">
        <v>15169942</v>
      </c>
      <c r="E575">
        <v>1</v>
      </c>
      <c r="F575">
        <v>1</v>
      </c>
      <c r="G575">
        <v>1</v>
      </c>
      <c r="H575">
        <v>3</v>
      </c>
      <c r="I575" t="s">
        <v>1293</v>
      </c>
      <c r="J575" t="s">
        <v>1294</v>
      </c>
      <c r="K575" t="s">
        <v>1295</v>
      </c>
      <c r="L575">
        <v>1346</v>
      </c>
      <c r="N575">
        <v>1009</v>
      </c>
      <c r="O575" t="s">
        <v>90</v>
      </c>
      <c r="P575" t="s">
        <v>90</v>
      </c>
      <c r="Q575">
        <v>1</v>
      </c>
      <c r="X575">
        <v>10.4</v>
      </c>
      <c r="Y575">
        <v>9.0399999999999991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10.4</v>
      </c>
      <c r="AH575">
        <v>2</v>
      </c>
      <c r="AI575">
        <v>16690030</v>
      </c>
      <c r="AJ575">
        <v>598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ROW(Source!A269)</f>
        <v>269</v>
      </c>
      <c r="B576">
        <v>16690031</v>
      </c>
      <c r="C576">
        <v>16690007</v>
      </c>
      <c r="D576">
        <v>15191488</v>
      </c>
      <c r="E576">
        <v>1</v>
      </c>
      <c r="F576">
        <v>1</v>
      </c>
      <c r="G576">
        <v>1</v>
      </c>
      <c r="H576">
        <v>3</v>
      </c>
      <c r="I576" t="s">
        <v>1296</v>
      </c>
      <c r="J576" t="s">
        <v>1297</v>
      </c>
      <c r="K576" t="s">
        <v>1298</v>
      </c>
      <c r="L576">
        <v>1348</v>
      </c>
      <c r="N576">
        <v>1009</v>
      </c>
      <c r="O576" t="s">
        <v>86</v>
      </c>
      <c r="P576" t="s">
        <v>86</v>
      </c>
      <c r="Q576">
        <v>1000</v>
      </c>
      <c r="X576">
        <v>0.15</v>
      </c>
      <c r="Y576">
        <v>5000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0.15</v>
      </c>
      <c r="AH576">
        <v>2</v>
      </c>
      <c r="AI576">
        <v>16690031</v>
      </c>
      <c r="AJ576">
        <v>599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ROW(Source!A269)</f>
        <v>269</v>
      </c>
      <c r="B577">
        <v>16690032</v>
      </c>
      <c r="C577">
        <v>16690007</v>
      </c>
      <c r="D577">
        <v>15203834</v>
      </c>
      <c r="E577">
        <v>1</v>
      </c>
      <c r="F577">
        <v>1</v>
      </c>
      <c r="G577">
        <v>1</v>
      </c>
      <c r="H577">
        <v>3</v>
      </c>
      <c r="I577" t="s">
        <v>1320</v>
      </c>
      <c r="J577" t="s">
        <v>1321</v>
      </c>
      <c r="K577" t="s">
        <v>1322</v>
      </c>
      <c r="L577">
        <v>1346</v>
      </c>
      <c r="N577">
        <v>1009</v>
      </c>
      <c r="O577" t="s">
        <v>90</v>
      </c>
      <c r="P577" t="s">
        <v>90</v>
      </c>
      <c r="Q577">
        <v>1</v>
      </c>
      <c r="X577">
        <v>3</v>
      </c>
      <c r="Y577">
        <v>28.6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3</v>
      </c>
      <c r="AH577">
        <v>2</v>
      </c>
      <c r="AI577">
        <v>16690032</v>
      </c>
      <c r="AJ577">
        <v>600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ROW(Source!A269)</f>
        <v>269</v>
      </c>
      <c r="B578">
        <v>16690033</v>
      </c>
      <c r="C578">
        <v>16690007</v>
      </c>
      <c r="D578">
        <v>15164559</v>
      </c>
      <c r="E578">
        <v>17</v>
      </c>
      <c r="F578">
        <v>1</v>
      </c>
      <c r="G578">
        <v>1</v>
      </c>
      <c r="H578">
        <v>3</v>
      </c>
      <c r="I578" t="s">
        <v>1299</v>
      </c>
      <c r="J578" t="s">
        <v>6</v>
      </c>
      <c r="K578" t="s">
        <v>1300</v>
      </c>
      <c r="L578">
        <v>1374</v>
      </c>
      <c r="N578">
        <v>1013</v>
      </c>
      <c r="O578" t="s">
        <v>1301</v>
      </c>
      <c r="P578" t="s">
        <v>1301</v>
      </c>
      <c r="Q578">
        <v>1</v>
      </c>
      <c r="X578">
        <v>42.38</v>
      </c>
      <c r="Y578">
        <v>1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42.38</v>
      </c>
      <c r="AH578">
        <v>2</v>
      </c>
      <c r="AI578">
        <v>16690033</v>
      </c>
      <c r="AJ578">
        <v>604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ROW(Source!A276)</f>
        <v>276</v>
      </c>
      <c r="B579">
        <v>16690052</v>
      </c>
      <c r="C579">
        <v>16690043</v>
      </c>
      <c r="D579">
        <v>15446300</v>
      </c>
      <c r="E579">
        <v>1</v>
      </c>
      <c r="F579">
        <v>1</v>
      </c>
      <c r="G579">
        <v>1</v>
      </c>
      <c r="H579">
        <v>1</v>
      </c>
      <c r="I579" t="s">
        <v>1170</v>
      </c>
      <c r="J579" t="s">
        <v>6</v>
      </c>
      <c r="K579" t="s">
        <v>1171</v>
      </c>
      <c r="L579">
        <v>1191</v>
      </c>
      <c r="N579">
        <v>1013</v>
      </c>
      <c r="O579" t="s">
        <v>1090</v>
      </c>
      <c r="P579" t="s">
        <v>1090</v>
      </c>
      <c r="Q579">
        <v>1</v>
      </c>
      <c r="X579">
        <v>78.56</v>
      </c>
      <c r="Y579">
        <v>0</v>
      </c>
      <c r="Z579">
        <v>0</v>
      </c>
      <c r="AA579">
        <v>0</v>
      </c>
      <c r="AB579">
        <v>9.92</v>
      </c>
      <c r="AC579">
        <v>0</v>
      </c>
      <c r="AD579">
        <v>1</v>
      </c>
      <c r="AE579">
        <v>1</v>
      </c>
      <c r="AF579" t="s">
        <v>6</v>
      </c>
      <c r="AG579">
        <v>78.56</v>
      </c>
      <c r="AH579">
        <v>2</v>
      </c>
      <c r="AI579">
        <v>16690052</v>
      </c>
      <c r="AJ579">
        <v>605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ROW(Source!A276)</f>
        <v>276</v>
      </c>
      <c r="B580">
        <v>16690053</v>
      </c>
      <c r="C580">
        <v>16690043</v>
      </c>
      <c r="D580">
        <v>15430395</v>
      </c>
      <c r="E580">
        <v>1</v>
      </c>
      <c r="F580">
        <v>1</v>
      </c>
      <c r="G580">
        <v>1</v>
      </c>
      <c r="H580">
        <v>1</v>
      </c>
      <c r="I580" t="s">
        <v>1091</v>
      </c>
      <c r="J580" t="s">
        <v>6</v>
      </c>
      <c r="K580" t="s">
        <v>1092</v>
      </c>
      <c r="L580">
        <v>1191</v>
      </c>
      <c r="N580">
        <v>1013</v>
      </c>
      <c r="O580" t="s">
        <v>1090</v>
      </c>
      <c r="P580" t="s">
        <v>1090</v>
      </c>
      <c r="Q580">
        <v>1</v>
      </c>
      <c r="X580">
        <v>0.4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2</v>
      </c>
      <c r="AF580" t="s">
        <v>6</v>
      </c>
      <c r="AG580">
        <v>0.4</v>
      </c>
      <c r="AH580">
        <v>2</v>
      </c>
      <c r="AI580">
        <v>16690053</v>
      </c>
      <c r="AJ580">
        <v>606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ROW(Source!A276)</f>
        <v>276</v>
      </c>
      <c r="B581">
        <v>16690054</v>
      </c>
      <c r="C581">
        <v>16690043</v>
      </c>
      <c r="D581">
        <v>15247680</v>
      </c>
      <c r="E581">
        <v>1</v>
      </c>
      <c r="F581">
        <v>1</v>
      </c>
      <c r="G581">
        <v>1</v>
      </c>
      <c r="H581">
        <v>2</v>
      </c>
      <c r="I581" t="s">
        <v>1287</v>
      </c>
      <c r="J581" t="s">
        <v>1288</v>
      </c>
      <c r="K581" t="s">
        <v>1289</v>
      </c>
      <c r="L581">
        <v>1368</v>
      </c>
      <c r="N581">
        <v>1011</v>
      </c>
      <c r="O581" t="s">
        <v>1096</v>
      </c>
      <c r="P581" t="s">
        <v>1096</v>
      </c>
      <c r="Q581">
        <v>1</v>
      </c>
      <c r="X581">
        <v>0.2</v>
      </c>
      <c r="Y581">
        <v>0</v>
      </c>
      <c r="Z581">
        <v>111.99</v>
      </c>
      <c r="AA581">
        <v>13.5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0.2</v>
      </c>
      <c r="AH581">
        <v>2</v>
      </c>
      <c r="AI581">
        <v>16690054</v>
      </c>
      <c r="AJ581">
        <v>607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ROW(Source!A276)</f>
        <v>276</v>
      </c>
      <c r="B582">
        <v>16690055</v>
      </c>
      <c r="C582">
        <v>16690043</v>
      </c>
      <c r="D582">
        <v>15249073</v>
      </c>
      <c r="E582">
        <v>1</v>
      </c>
      <c r="F582">
        <v>1</v>
      </c>
      <c r="G582">
        <v>1</v>
      </c>
      <c r="H582">
        <v>2</v>
      </c>
      <c r="I582" t="s">
        <v>1099</v>
      </c>
      <c r="J582" t="s">
        <v>1100</v>
      </c>
      <c r="K582" t="s">
        <v>1101</v>
      </c>
      <c r="L582">
        <v>1368</v>
      </c>
      <c r="N582">
        <v>1011</v>
      </c>
      <c r="O582" t="s">
        <v>1096</v>
      </c>
      <c r="P582" t="s">
        <v>1096</v>
      </c>
      <c r="Q582">
        <v>1</v>
      </c>
      <c r="X582">
        <v>0.2</v>
      </c>
      <c r="Y582">
        <v>0</v>
      </c>
      <c r="Z582">
        <v>65.709999999999994</v>
      </c>
      <c r="AA582">
        <v>11.6</v>
      </c>
      <c r="AB582">
        <v>0</v>
      </c>
      <c r="AC582">
        <v>0</v>
      </c>
      <c r="AD582">
        <v>1</v>
      </c>
      <c r="AE582">
        <v>0</v>
      </c>
      <c r="AF582" t="s">
        <v>6</v>
      </c>
      <c r="AG582">
        <v>0.2</v>
      </c>
      <c r="AH582">
        <v>2</v>
      </c>
      <c r="AI582">
        <v>16690055</v>
      </c>
      <c r="AJ582">
        <v>608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ROW(Source!A276)</f>
        <v>276</v>
      </c>
      <c r="B583">
        <v>16690056</v>
      </c>
      <c r="C583">
        <v>16690043</v>
      </c>
      <c r="D583">
        <v>15167588</v>
      </c>
      <c r="E583">
        <v>1</v>
      </c>
      <c r="F583">
        <v>1</v>
      </c>
      <c r="G583">
        <v>1</v>
      </c>
      <c r="H583">
        <v>3</v>
      </c>
      <c r="I583" t="s">
        <v>1290</v>
      </c>
      <c r="J583" t="s">
        <v>1291</v>
      </c>
      <c r="K583" t="s">
        <v>1292</v>
      </c>
      <c r="L583">
        <v>1346</v>
      </c>
      <c r="N583">
        <v>1009</v>
      </c>
      <c r="O583" t="s">
        <v>90</v>
      </c>
      <c r="P583" t="s">
        <v>90</v>
      </c>
      <c r="Q583">
        <v>1</v>
      </c>
      <c r="X583">
        <v>0.21</v>
      </c>
      <c r="Y583">
        <v>30.4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6</v>
      </c>
      <c r="AG583">
        <v>0.21</v>
      </c>
      <c r="AH583">
        <v>2</v>
      </c>
      <c r="AI583">
        <v>16690056</v>
      </c>
      <c r="AJ583">
        <v>609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ROW(Source!A276)</f>
        <v>276</v>
      </c>
      <c r="B584">
        <v>16690057</v>
      </c>
      <c r="C584">
        <v>16690043</v>
      </c>
      <c r="D584">
        <v>15170074</v>
      </c>
      <c r="E584">
        <v>1</v>
      </c>
      <c r="F584">
        <v>1</v>
      </c>
      <c r="G584">
        <v>1</v>
      </c>
      <c r="H584">
        <v>3</v>
      </c>
      <c r="I584" t="s">
        <v>1311</v>
      </c>
      <c r="J584" t="s">
        <v>1312</v>
      </c>
      <c r="K584" t="s">
        <v>1313</v>
      </c>
      <c r="L584">
        <v>1355</v>
      </c>
      <c r="N584">
        <v>1010</v>
      </c>
      <c r="O584" t="s">
        <v>250</v>
      </c>
      <c r="P584" t="s">
        <v>250</v>
      </c>
      <c r="Q584">
        <v>100</v>
      </c>
      <c r="X584">
        <v>4.08</v>
      </c>
      <c r="Y584">
        <v>86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6</v>
      </c>
      <c r="AG584">
        <v>4.08</v>
      </c>
      <c r="AH584">
        <v>2</v>
      </c>
      <c r="AI584">
        <v>16690057</v>
      </c>
      <c r="AJ584">
        <v>610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ROW(Source!A276)</f>
        <v>276</v>
      </c>
      <c r="B585">
        <v>16690058</v>
      </c>
      <c r="C585">
        <v>16690043</v>
      </c>
      <c r="D585">
        <v>15225218</v>
      </c>
      <c r="E585">
        <v>1</v>
      </c>
      <c r="F585">
        <v>1</v>
      </c>
      <c r="G585">
        <v>1</v>
      </c>
      <c r="H585">
        <v>3</v>
      </c>
      <c r="I585" t="s">
        <v>1332</v>
      </c>
      <c r="J585" t="s">
        <v>1333</v>
      </c>
      <c r="K585" t="s">
        <v>1334</v>
      </c>
      <c r="L585">
        <v>1348</v>
      </c>
      <c r="N585">
        <v>1009</v>
      </c>
      <c r="O585" t="s">
        <v>86</v>
      </c>
      <c r="P585" t="s">
        <v>86</v>
      </c>
      <c r="Q585">
        <v>1000</v>
      </c>
      <c r="X585">
        <v>1.5299999999999999E-3</v>
      </c>
      <c r="Y585">
        <v>96440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6</v>
      </c>
      <c r="AG585">
        <v>1.5299999999999999E-3</v>
      </c>
      <c r="AH585">
        <v>2</v>
      </c>
      <c r="AI585">
        <v>16690058</v>
      </c>
      <c r="AJ585">
        <v>612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ROW(Source!A276)</f>
        <v>276</v>
      </c>
      <c r="B586">
        <v>16690059</v>
      </c>
      <c r="C586">
        <v>16690043</v>
      </c>
      <c r="D586">
        <v>15164559</v>
      </c>
      <c r="E586">
        <v>17</v>
      </c>
      <c r="F586">
        <v>1</v>
      </c>
      <c r="G586">
        <v>1</v>
      </c>
      <c r="H586">
        <v>3</v>
      </c>
      <c r="I586" t="s">
        <v>1299</v>
      </c>
      <c r="J586" t="s">
        <v>6</v>
      </c>
      <c r="K586" t="s">
        <v>1300</v>
      </c>
      <c r="L586">
        <v>1374</v>
      </c>
      <c r="N586">
        <v>1013</v>
      </c>
      <c r="O586" t="s">
        <v>1301</v>
      </c>
      <c r="P586" t="s">
        <v>1301</v>
      </c>
      <c r="Q586">
        <v>1</v>
      </c>
      <c r="X586">
        <v>15.59</v>
      </c>
      <c r="Y586">
        <v>1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6</v>
      </c>
      <c r="AG586">
        <v>15.59</v>
      </c>
      <c r="AH586">
        <v>2</v>
      </c>
      <c r="AI586">
        <v>16690059</v>
      </c>
      <c r="AJ586">
        <v>613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ROW(Source!A277)</f>
        <v>277</v>
      </c>
      <c r="B587">
        <v>16690052</v>
      </c>
      <c r="C587">
        <v>16690043</v>
      </c>
      <c r="D587">
        <v>15446300</v>
      </c>
      <c r="E587">
        <v>1</v>
      </c>
      <c r="F587">
        <v>1</v>
      </c>
      <c r="G587">
        <v>1</v>
      </c>
      <c r="H587">
        <v>1</v>
      </c>
      <c r="I587" t="s">
        <v>1170</v>
      </c>
      <c r="J587" t="s">
        <v>6</v>
      </c>
      <c r="K587" t="s">
        <v>1171</v>
      </c>
      <c r="L587">
        <v>1191</v>
      </c>
      <c r="N587">
        <v>1013</v>
      </c>
      <c r="O587" t="s">
        <v>1090</v>
      </c>
      <c r="P587" t="s">
        <v>1090</v>
      </c>
      <c r="Q587">
        <v>1</v>
      </c>
      <c r="X587">
        <v>78.56</v>
      </c>
      <c r="Y587">
        <v>0</v>
      </c>
      <c r="Z587">
        <v>0</v>
      </c>
      <c r="AA587">
        <v>0</v>
      </c>
      <c r="AB587">
        <v>9.92</v>
      </c>
      <c r="AC587">
        <v>0</v>
      </c>
      <c r="AD587">
        <v>1</v>
      </c>
      <c r="AE587">
        <v>1</v>
      </c>
      <c r="AF587" t="s">
        <v>6</v>
      </c>
      <c r="AG587">
        <v>78.56</v>
      </c>
      <c r="AH587">
        <v>2</v>
      </c>
      <c r="AI587">
        <v>16690052</v>
      </c>
      <c r="AJ587">
        <v>614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ROW(Source!A277)</f>
        <v>277</v>
      </c>
      <c r="B588">
        <v>16690053</v>
      </c>
      <c r="C588">
        <v>16690043</v>
      </c>
      <c r="D588">
        <v>15430395</v>
      </c>
      <c r="E588">
        <v>1</v>
      </c>
      <c r="F588">
        <v>1</v>
      </c>
      <c r="G588">
        <v>1</v>
      </c>
      <c r="H588">
        <v>1</v>
      </c>
      <c r="I588" t="s">
        <v>1091</v>
      </c>
      <c r="J588" t="s">
        <v>6</v>
      </c>
      <c r="K588" t="s">
        <v>1092</v>
      </c>
      <c r="L588">
        <v>1191</v>
      </c>
      <c r="N588">
        <v>1013</v>
      </c>
      <c r="O588" t="s">
        <v>1090</v>
      </c>
      <c r="P588" t="s">
        <v>1090</v>
      </c>
      <c r="Q588">
        <v>1</v>
      </c>
      <c r="X588">
        <v>0.4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2</v>
      </c>
      <c r="AF588" t="s">
        <v>6</v>
      </c>
      <c r="AG588">
        <v>0.4</v>
      </c>
      <c r="AH588">
        <v>2</v>
      </c>
      <c r="AI588">
        <v>16690053</v>
      </c>
      <c r="AJ588">
        <v>615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ROW(Source!A277)</f>
        <v>277</v>
      </c>
      <c r="B589">
        <v>16690054</v>
      </c>
      <c r="C589">
        <v>16690043</v>
      </c>
      <c r="D589">
        <v>15247680</v>
      </c>
      <c r="E589">
        <v>1</v>
      </c>
      <c r="F589">
        <v>1</v>
      </c>
      <c r="G589">
        <v>1</v>
      </c>
      <c r="H589">
        <v>2</v>
      </c>
      <c r="I589" t="s">
        <v>1287</v>
      </c>
      <c r="J589" t="s">
        <v>1288</v>
      </c>
      <c r="K589" t="s">
        <v>1289</v>
      </c>
      <c r="L589">
        <v>1368</v>
      </c>
      <c r="N589">
        <v>1011</v>
      </c>
      <c r="O589" t="s">
        <v>1096</v>
      </c>
      <c r="P589" t="s">
        <v>1096</v>
      </c>
      <c r="Q589">
        <v>1</v>
      </c>
      <c r="X589">
        <v>0.2</v>
      </c>
      <c r="Y589">
        <v>0</v>
      </c>
      <c r="Z589">
        <v>111.99</v>
      </c>
      <c r="AA589">
        <v>13.5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0.2</v>
      </c>
      <c r="AH589">
        <v>2</v>
      </c>
      <c r="AI589">
        <v>16690054</v>
      </c>
      <c r="AJ589">
        <v>616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ROW(Source!A277)</f>
        <v>277</v>
      </c>
      <c r="B590">
        <v>16690055</v>
      </c>
      <c r="C590">
        <v>16690043</v>
      </c>
      <c r="D590">
        <v>15249073</v>
      </c>
      <c r="E590">
        <v>1</v>
      </c>
      <c r="F590">
        <v>1</v>
      </c>
      <c r="G590">
        <v>1</v>
      </c>
      <c r="H590">
        <v>2</v>
      </c>
      <c r="I590" t="s">
        <v>1099</v>
      </c>
      <c r="J590" t="s">
        <v>1100</v>
      </c>
      <c r="K590" t="s">
        <v>1101</v>
      </c>
      <c r="L590">
        <v>1368</v>
      </c>
      <c r="N590">
        <v>1011</v>
      </c>
      <c r="O590" t="s">
        <v>1096</v>
      </c>
      <c r="P590" t="s">
        <v>1096</v>
      </c>
      <c r="Q590">
        <v>1</v>
      </c>
      <c r="X590">
        <v>0.2</v>
      </c>
      <c r="Y590">
        <v>0</v>
      </c>
      <c r="Z590">
        <v>65.709999999999994</v>
      </c>
      <c r="AA590">
        <v>11.6</v>
      </c>
      <c r="AB590">
        <v>0</v>
      </c>
      <c r="AC590">
        <v>0</v>
      </c>
      <c r="AD590">
        <v>1</v>
      </c>
      <c r="AE590">
        <v>0</v>
      </c>
      <c r="AF590" t="s">
        <v>6</v>
      </c>
      <c r="AG590">
        <v>0.2</v>
      </c>
      <c r="AH590">
        <v>2</v>
      </c>
      <c r="AI590">
        <v>16690055</v>
      </c>
      <c r="AJ590">
        <v>617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ROW(Source!A277)</f>
        <v>277</v>
      </c>
      <c r="B591">
        <v>16690056</v>
      </c>
      <c r="C591">
        <v>16690043</v>
      </c>
      <c r="D591">
        <v>15167588</v>
      </c>
      <c r="E591">
        <v>1</v>
      </c>
      <c r="F591">
        <v>1</v>
      </c>
      <c r="G591">
        <v>1</v>
      </c>
      <c r="H591">
        <v>3</v>
      </c>
      <c r="I591" t="s">
        <v>1290</v>
      </c>
      <c r="J591" t="s">
        <v>1291</v>
      </c>
      <c r="K591" t="s">
        <v>1292</v>
      </c>
      <c r="L591">
        <v>1346</v>
      </c>
      <c r="N591">
        <v>1009</v>
      </c>
      <c r="O591" t="s">
        <v>90</v>
      </c>
      <c r="P591" t="s">
        <v>90</v>
      </c>
      <c r="Q591">
        <v>1</v>
      </c>
      <c r="X591">
        <v>0.21</v>
      </c>
      <c r="Y591">
        <v>30.4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6</v>
      </c>
      <c r="AG591">
        <v>0.21</v>
      </c>
      <c r="AH591">
        <v>2</v>
      </c>
      <c r="AI591">
        <v>16690056</v>
      </c>
      <c r="AJ591">
        <v>618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ROW(Source!A277)</f>
        <v>277</v>
      </c>
      <c r="B592">
        <v>16690057</v>
      </c>
      <c r="C592">
        <v>16690043</v>
      </c>
      <c r="D592">
        <v>15170074</v>
      </c>
      <c r="E592">
        <v>1</v>
      </c>
      <c r="F592">
        <v>1</v>
      </c>
      <c r="G592">
        <v>1</v>
      </c>
      <c r="H592">
        <v>3</v>
      </c>
      <c r="I592" t="s">
        <v>1311</v>
      </c>
      <c r="J592" t="s">
        <v>1312</v>
      </c>
      <c r="K592" t="s">
        <v>1313</v>
      </c>
      <c r="L592">
        <v>1355</v>
      </c>
      <c r="N592">
        <v>1010</v>
      </c>
      <c r="O592" t="s">
        <v>250</v>
      </c>
      <c r="P592" t="s">
        <v>250</v>
      </c>
      <c r="Q592">
        <v>100</v>
      </c>
      <c r="X592">
        <v>4.08</v>
      </c>
      <c r="Y592">
        <v>86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4.08</v>
      </c>
      <c r="AH592">
        <v>2</v>
      </c>
      <c r="AI592">
        <v>16690057</v>
      </c>
      <c r="AJ592">
        <v>619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ROW(Source!A277)</f>
        <v>277</v>
      </c>
      <c r="B593">
        <v>16690058</v>
      </c>
      <c r="C593">
        <v>16690043</v>
      </c>
      <c r="D593">
        <v>15225218</v>
      </c>
      <c r="E593">
        <v>1</v>
      </c>
      <c r="F593">
        <v>1</v>
      </c>
      <c r="G593">
        <v>1</v>
      </c>
      <c r="H593">
        <v>3</v>
      </c>
      <c r="I593" t="s">
        <v>1332</v>
      </c>
      <c r="J593" t="s">
        <v>1333</v>
      </c>
      <c r="K593" t="s">
        <v>1334</v>
      </c>
      <c r="L593">
        <v>1348</v>
      </c>
      <c r="N593">
        <v>1009</v>
      </c>
      <c r="O593" t="s">
        <v>86</v>
      </c>
      <c r="P593" t="s">
        <v>86</v>
      </c>
      <c r="Q593">
        <v>1000</v>
      </c>
      <c r="X593">
        <v>1.5299999999999999E-3</v>
      </c>
      <c r="Y593">
        <v>96440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1.5299999999999999E-3</v>
      </c>
      <c r="AH593">
        <v>2</v>
      </c>
      <c r="AI593">
        <v>16690058</v>
      </c>
      <c r="AJ593">
        <v>621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ROW(Source!A277)</f>
        <v>277</v>
      </c>
      <c r="B594">
        <v>16690059</v>
      </c>
      <c r="C594">
        <v>16690043</v>
      </c>
      <c r="D594">
        <v>15164559</v>
      </c>
      <c r="E594">
        <v>17</v>
      </c>
      <c r="F594">
        <v>1</v>
      </c>
      <c r="G594">
        <v>1</v>
      </c>
      <c r="H594">
        <v>3</v>
      </c>
      <c r="I594" t="s">
        <v>1299</v>
      </c>
      <c r="J594" t="s">
        <v>6</v>
      </c>
      <c r="K594" t="s">
        <v>1300</v>
      </c>
      <c r="L594">
        <v>1374</v>
      </c>
      <c r="N594">
        <v>1013</v>
      </c>
      <c r="O594" t="s">
        <v>1301</v>
      </c>
      <c r="P594" t="s">
        <v>1301</v>
      </c>
      <c r="Q594">
        <v>1</v>
      </c>
      <c r="X594">
        <v>15.59</v>
      </c>
      <c r="Y594">
        <v>1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6</v>
      </c>
      <c r="AG594">
        <v>15.59</v>
      </c>
      <c r="AH594">
        <v>2</v>
      </c>
      <c r="AI594">
        <v>16690059</v>
      </c>
      <c r="AJ594">
        <v>622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ROW(Source!A280)</f>
        <v>280</v>
      </c>
      <c r="B595">
        <v>16690072</v>
      </c>
      <c r="C595">
        <v>16690062</v>
      </c>
      <c r="D595">
        <v>15446300</v>
      </c>
      <c r="E595">
        <v>1</v>
      </c>
      <c r="F595">
        <v>1</v>
      </c>
      <c r="G595">
        <v>1</v>
      </c>
      <c r="H595">
        <v>1</v>
      </c>
      <c r="I595" t="s">
        <v>1170</v>
      </c>
      <c r="J595" t="s">
        <v>6</v>
      </c>
      <c r="K595" t="s">
        <v>1171</v>
      </c>
      <c r="L595">
        <v>1191</v>
      </c>
      <c r="N595">
        <v>1013</v>
      </c>
      <c r="O595" t="s">
        <v>1090</v>
      </c>
      <c r="P595" t="s">
        <v>1090</v>
      </c>
      <c r="Q595">
        <v>1</v>
      </c>
      <c r="X595">
        <v>34.56</v>
      </c>
      <c r="Y595">
        <v>0</v>
      </c>
      <c r="Z595">
        <v>0</v>
      </c>
      <c r="AA595">
        <v>0</v>
      </c>
      <c r="AB595">
        <v>9.92</v>
      </c>
      <c r="AC595">
        <v>0</v>
      </c>
      <c r="AD595">
        <v>1</v>
      </c>
      <c r="AE595">
        <v>1</v>
      </c>
      <c r="AF595" t="s">
        <v>6</v>
      </c>
      <c r="AG595">
        <v>34.56</v>
      </c>
      <c r="AH595">
        <v>2</v>
      </c>
      <c r="AI595">
        <v>16690072</v>
      </c>
      <c r="AJ595">
        <v>623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ROW(Source!A280)</f>
        <v>280</v>
      </c>
      <c r="B596">
        <v>16690073</v>
      </c>
      <c r="C596">
        <v>16690062</v>
      </c>
      <c r="D596">
        <v>15430395</v>
      </c>
      <c r="E596">
        <v>1</v>
      </c>
      <c r="F596">
        <v>1</v>
      </c>
      <c r="G596">
        <v>1</v>
      </c>
      <c r="H596">
        <v>1</v>
      </c>
      <c r="I596" t="s">
        <v>1091</v>
      </c>
      <c r="J596" t="s">
        <v>6</v>
      </c>
      <c r="K596" t="s">
        <v>1092</v>
      </c>
      <c r="L596">
        <v>1191</v>
      </c>
      <c r="N596">
        <v>1013</v>
      </c>
      <c r="O596" t="s">
        <v>1090</v>
      </c>
      <c r="P596" t="s">
        <v>1090</v>
      </c>
      <c r="Q596">
        <v>1</v>
      </c>
      <c r="X596">
        <v>0.05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2</v>
      </c>
      <c r="AF596" t="s">
        <v>6</v>
      </c>
      <c r="AG596">
        <v>0.05</v>
      </c>
      <c r="AH596">
        <v>2</v>
      </c>
      <c r="AI596">
        <v>16690073</v>
      </c>
      <c r="AJ596">
        <v>624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ROW(Source!A280)</f>
        <v>280</v>
      </c>
      <c r="B597">
        <v>16690074</v>
      </c>
      <c r="C597">
        <v>16690062</v>
      </c>
      <c r="D597">
        <v>15247680</v>
      </c>
      <c r="E597">
        <v>1</v>
      </c>
      <c r="F597">
        <v>1</v>
      </c>
      <c r="G597">
        <v>1</v>
      </c>
      <c r="H597">
        <v>2</v>
      </c>
      <c r="I597" t="s">
        <v>1287</v>
      </c>
      <c r="J597" t="s">
        <v>1288</v>
      </c>
      <c r="K597" t="s">
        <v>1289</v>
      </c>
      <c r="L597">
        <v>1368</v>
      </c>
      <c r="N597">
        <v>1011</v>
      </c>
      <c r="O597" t="s">
        <v>1096</v>
      </c>
      <c r="P597" t="s">
        <v>1096</v>
      </c>
      <c r="Q597">
        <v>1</v>
      </c>
      <c r="X597">
        <v>0.03</v>
      </c>
      <c r="Y597">
        <v>0</v>
      </c>
      <c r="Z597">
        <v>111.99</v>
      </c>
      <c r="AA597">
        <v>13.5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0.03</v>
      </c>
      <c r="AH597">
        <v>2</v>
      </c>
      <c r="AI597">
        <v>16690074</v>
      </c>
      <c r="AJ597">
        <v>625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ROW(Source!A280)</f>
        <v>280</v>
      </c>
      <c r="B598">
        <v>16690075</v>
      </c>
      <c r="C598">
        <v>16690062</v>
      </c>
      <c r="D598">
        <v>15249073</v>
      </c>
      <c r="E598">
        <v>1</v>
      </c>
      <c r="F598">
        <v>1</v>
      </c>
      <c r="G598">
        <v>1</v>
      </c>
      <c r="H598">
        <v>2</v>
      </c>
      <c r="I598" t="s">
        <v>1099</v>
      </c>
      <c r="J598" t="s">
        <v>1100</v>
      </c>
      <c r="K598" t="s">
        <v>1101</v>
      </c>
      <c r="L598">
        <v>1368</v>
      </c>
      <c r="N598">
        <v>1011</v>
      </c>
      <c r="O598" t="s">
        <v>1096</v>
      </c>
      <c r="P598" t="s">
        <v>1096</v>
      </c>
      <c r="Q598">
        <v>1</v>
      </c>
      <c r="X598">
        <v>0.02</v>
      </c>
      <c r="Y598">
        <v>0</v>
      </c>
      <c r="Z598">
        <v>65.709999999999994</v>
      </c>
      <c r="AA598">
        <v>11.6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0.02</v>
      </c>
      <c r="AH598">
        <v>2</v>
      </c>
      <c r="AI598">
        <v>16690075</v>
      </c>
      <c r="AJ598">
        <v>626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ROW(Source!A280)</f>
        <v>280</v>
      </c>
      <c r="B599">
        <v>16690076</v>
      </c>
      <c r="C599">
        <v>16690062</v>
      </c>
      <c r="D599">
        <v>15167588</v>
      </c>
      <c r="E599">
        <v>1</v>
      </c>
      <c r="F599">
        <v>1</v>
      </c>
      <c r="G599">
        <v>1</v>
      </c>
      <c r="H599">
        <v>3</v>
      </c>
      <c r="I599" t="s">
        <v>1290</v>
      </c>
      <c r="J599" t="s">
        <v>1291</v>
      </c>
      <c r="K599" t="s">
        <v>1292</v>
      </c>
      <c r="L599">
        <v>1346</v>
      </c>
      <c r="N599">
        <v>1009</v>
      </c>
      <c r="O599" t="s">
        <v>90</v>
      </c>
      <c r="P599" t="s">
        <v>90</v>
      </c>
      <c r="Q599">
        <v>1</v>
      </c>
      <c r="X599">
        <v>0.11</v>
      </c>
      <c r="Y599">
        <v>30.4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0.11</v>
      </c>
      <c r="AH599">
        <v>2</v>
      </c>
      <c r="AI599">
        <v>16690076</v>
      </c>
      <c r="AJ599">
        <v>627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ROW(Source!A280)</f>
        <v>280</v>
      </c>
      <c r="B600">
        <v>16690077</v>
      </c>
      <c r="C600">
        <v>16690062</v>
      </c>
      <c r="D600">
        <v>15170074</v>
      </c>
      <c r="E600">
        <v>1</v>
      </c>
      <c r="F600">
        <v>1</v>
      </c>
      <c r="G600">
        <v>1</v>
      </c>
      <c r="H600">
        <v>3</v>
      </c>
      <c r="I600" t="s">
        <v>1311</v>
      </c>
      <c r="J600" t="s">
        <v>1312</v>
      </c>
      <c r="K600" t="s">
        <v>1313</v>
      </c>
      <c r="L600">
        <v>1355</v>
      </c>
      <c r="N600">
        <v>1010</v>
      </c>
      <c r="O600" t="s">
        <v>250</v>
      </c>
      <c r="P600" t="s">
        <v>250</v>
      </c>
      <c r="Q600">
        <v>100</v>
      </c>
      <c r="X600">
        <v>1.02</v>
      </c>
      <c r="Y600">
        <v>86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1.02</v>
      </c>
      <c r="AH600">
        <v>2</v>
      </c>
      <c r="AI600">
        <v>16690077</v>
      </c>
      <c r="AJ600">
        <v>628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ROW(Source!A280)</f>
        <v>280</v>
      </c>
      <c r="B601">
        <v>16690078</v>
      </c>
      <c r="C601">
        <v>16690062</v>
      </c>
      <c r="D601">
        <v>15170434</v>
      </c>
      <c r="E601">
        <v>1</v>
      </c>
      <c r="F601">
        <v>1</v>
      </c>
      <c r="G601">
        <v>1</v>
      </c>
      <c r="H601">
        <v>3</v>
      </c>
      <c r="I601" t="s">
        <v>1335</v>
      </c>
      <c r="J601" t="s">
        <v>1336</v>
      </c>
      <c r="K601" t="s">
        <v>1337</v>
      </c>
      <c r="L601">
        <v>1348</v>
      </c>
      <c r="N601">
        <v>1009</v>
      </c>
      <c r="O601" t="s">
        <v>86</v>
      </c>
      <c r="P601" t="s">
        <v>86</v>
      </c>
      <c r="Q601">
        <v>1000</v>
      </c>
      <c r="X601">
        <v>1.6000000000000001E-4</v>
      </c>
      <c r="Y601">
        <v>29800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1.6000000000000001E-4</v>
      </c>
      <c r="AH601">
        <v>2</v>
      </c>
      <c r="AI601">
        <v>16690078</v>
      </c>
      <c r="AJ601">
        <v>629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ROW(Source!A280)</f>
        <v>280</v>
      </c>
      <c r="B602">
        <v>16690079</v>
      </c>
      <c r="C602">
        <v>16690062</v>
      </c>
      <c r="D602">
        <v>15170438</v>
      </c>
      <c r="E602">
        <v>1</v>
      </c>
      <c r="F602">
        <v>1</v>
      </c>
      <c r="G602">
        <v>1</v>
      </c>
      <c r="H602">
        <v>3</v>
      </c>
      <c r="I602" t="s">
        <v>1338</v>
      </c>
      <c r="J602" t="s">
        <v>1339</v>
      </c>
      <c r="K602" t="s">
        <v>1340</v>
      </c>
      <c r="L602">
        <v>1348</v>
      </c>
      <c r="N602">
        <v>1009</v>
      </c>
      <c r="O602" t="s">
        <v>86</v>
      </c>
      <c r="P602" t="s">
        <v>86</v>
      </c>
      <c r="Q602">
        <v>1000</v>
      </c>
      <c r="X602">
        <v>2.9999999999999997E-4</v>
      </c>
      <c r="Y602">
        <v>12430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6</v>
      </c>
      <c r="AG602">
        <v>2.9999999999999997E-4</v>
      </c>
      <c r="AH602">
        <v>2</v>
      </c>
      <c r="AI602">
        <v>16690079</v>
      </c>
      <c r="AJ602">
        <v>630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ROW(Source!A280)</f>
        <v>280</v>
      </c>
      <c r="B603">
        <v>16690080</v>
      </c>
      <c r="C603">
        <v>16690062</v>
      </c>
      <c r="D603">
        <v>15164559</v>
      </c>
      <c r="E603">
        <v>17</v>
      </c>
      <c r="F603">
        <v>1</v>
      </c>
      <c r="G603">
        <v>1</v>
      </c>
      <c r="H603">
        <v>3</v>
      </c>
      <c r="I603" t="s">
        <v>1299</v>
      </c>
      <c r="J603" t="s">
        <v>6</v>
      </c>
      <c r="K603" t="s">
        <v>1300</v>
      </c>
      <c r="L603">
        <v>1374</v>
      </c>
      <c r="N603">
        <v>1013</v>
      </c>
      <c r="O603" t="s">
        <v>1301</v>
      </c>
      <c r="P603" t="s">
        <v>1301</v>
      </c>
      <c r="Q603">
        <v>1</v>
      </c>
      <c r="X603">
        <v>6.86</v>
      </c>
      <c r="Y603">
        <v>1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6</v>
      </c>
      <c r="AG603">
        <v>6.86</v>
      </c>
      <c r="AH603">
        <v>2</v>
      </c>
      <c r="AI603">
        <v>16690080</v>
      </c>
      <c r="AJ603">
        <v>633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ROW(Source!A281)</f>
        <v>281</v>
      </c>
      <c r="B604">
        <v>16690072</v>
      </c>
      <c r="C604">
        <v>16690062</v>
      </c>
      <c r="D604">
        <v>15446300</v>
      </c>
      <c r="E604">
        <v>1</v>
      </c>
      <c r="F604">
        <v>1</v>
      </c>
      <c r="G604">
        <v>1</v>
      </c>
      <c r="H604">
        <v>1</v>
      </c>
      <c r="I604" t="s">
        <v>1170</v>
      </c>
      <c r="J604" t="s">
        <v>6</v>
      </c>
      <c r="K604" t="s">
        <v>1171</v>
      </c>
      <c r="L604">
        <v>1191</v>
      </c>
      <c r="N604">
        <v>1013</v>
      </c>
      <c r="O604" t="s">
        <v>1090</v>
      </c>
      <c r="P604" t="s">
        <v>1090</v>
      </c>
      <c r="Q604">
        <v>1</v>
      </c>
      <c r="X604">
        <v>34.56</v>
      </c>
      <c r="Y604">
        <v>0</v>
      </c>
      <c r="Z604">
        <v>0</v>
      </c>
      <c r="AA604">
        <v>0</v>
      </c>
      <c r="AB604">
        <v>9.92</v>
      </c>
      <c r="AC604">
        <v>0</v>
      </c>
      <c r="AD604">
        <v>1</v>
      </c>
      <c r="AE604">
        <v>1</v>
      </c>
      <c r="AF604" t="s">
        <v>6</v>
      </c>
      <c r="AG604">
        <v>34.56</v>
      </c>
      <c r="AH604">
        <v>2</v>
      </c>
      <c r="AI604">
        <v>16690072</v>
      </c>
      <c r="AJ604">
        <v>634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ROW(Source!A281)</f>
        <v>281</v>
      </c>
      <c r="B605">
        <v>16690073</v>
      </c>
      <c r="C605">
        <v>16690062</v>
      </c>
      <c r="D605">
        <v>15430395</v>
      </c>
      <c r="E605">
        <v>1</v>
      </c>
      <c r="F605">
        <v>1</v>
      </c>
      <c r="G605">
        <v>1</v>
      </c>
      <c r="H605">
        <v>1</v>
      </c>
      <c r="I605" t="s">
        <v>1091</v>
      </c>
      <c r="J605" t="s">
        <v>6</v>
      </c>
      <c r="K605" t="s">
        <v>1092</v>
      </c>
      <c r="L605">
        <v>1191</v>
      </c>
      <c r="N605">
        <v>1013</v>
      </c>
      <c r="O605" t="s">
        <v>1090</v>
      </c>
      <c r="P605" t="s">
        <v>1090</v>
      </c>
      <c r="Q605">
        <v>1</v>
      </c>
      <c r="X605">
        <v>0.05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2</v>
      </c>
      <c r="AF605" t="s">
        <v>6</v>
      </c>
      <c r="AG605">
        <v>0.05</v>
      </c>
      <c r="AH605">
        <v>2</v>
      </c>
      <c r="AI605">
        <v>16690073</v>
      </c>
      <c r="AJ605">
        <v>635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ROW(Source!A281)</f>
        <v>281</v>
      </c>
      <c r="B606">
        <v>16690074</v>
      </c>
      <c r="C606">
        <v>16690062</v>
      </c>
      <c r="D606">
        <v>15247680</v>
      </c>
      <c r="E606">
        <v>1</v>
      </c>
      <c r="F606">
        <v>1</v>
      </c>
      <c r="G606">
        <v>1</v>
      </c>
      <c r="H606">
        <v>2</v>
      </c>
      <c r="I606" t="s">
        <v>1287</v>
      </c>
      <c r="J606" t="s">
        <v>1288</v>
      </c>
      <c r="K606" t="s">
        <v>1289</v>
      </c>
      <c r="L606">
        <v>1368</v>
      </c>
      <c r="N606">
        <v>1011</v>
      </c>
      <c r="O606" t="s">
        <v>1096</v>
      </c>
      <c r="P606" t="s">
        <v>1096</v>
      </c>
      <c r="Q606">
        <v>1</v>
      </c>
      <c r="X606">
        <v>0.03</v>
      </c>
      <c r="Y606">
        <v>0</v>
      </c>
      <c r="Z606">
        <v>111.99</v>
      </c>
      <c r="AA606">
        <v>13.5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0.03</v>
      </c>
      <c r="AH606">
        <v>2</v>
      </c>
      <c r="AI606">
        <v>16690074</v>
      </c>
      <c r="AJ606">
        <v>636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ROW(Source!A281)</f>
        <v>281</v>
      </c>
      <c r="B607">
        <v>16690075</v>
      </c>
      <c r="C607">
        <v>16690062</v>
      </c>
      <c r="D607">
        <v>15249073</v>
      </c>
      <c r="E607">
        <v>1</v>
      </c>
      <c r="F607">
        <v>1</v>
      </c>
      <c r="G607">
        <v>1</v>
      </c>
      <c r="H607">
        <v>2</v>
      </c>
      <c r="I607" t="s">
        <v>1099</v>
      </c>
      <c r="J607" t="s">
        <v>1100</v>
      </c>
      <c r="K607" t="s">
        <v>1101</v>
      </c>
      <c r="L607">
        <v>1368</v>
      </c>
      <c r="N607">
        <v>1011</v>
      </c>
      <c r="O607" t="s">
        <v>1096</v>
      </c>
      <c r="P607" t="s">
        <v>1096</v>
      </c>
      <c r="Q607">
        <v>1</v>
      </c>
      <c r="X607">
        <v>0.02</v>
      </c>
      <c r="Y607">
        <v>0</v>
      </c>
      <c r="Z607">
        <v>65.709999999999994</v>
      </c>
      <c r="AA607">
        <v>11.6</v>
      </c>
      <c r="AB607">
        <v>0</v>
      </c>
      <c r="AC607">
        <v>0</v>
      </c>
      <c r="AD607">
        <v>1</v>
      </c>
      <c r="AE607">
        <v>0</v>
      </c>
      <c r="AF607" t="s">
        <v>6</v>
      </c>
      <c r="AG607">
        <v>0.02</v>
      </c>
      <c r="AH607">
        <v>2</v>
      </c>
      <c r="AI607">
        <v>16690075</v>
      </c>
      <c r="AJ607">
        <v>637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ROW(Source!A281)</f>
        <v>281</v>
      </c>
      <c r="B608">
        <v>16690076</v>
      </c>
      <c r="C608">
        <v>16690062</v>
      </c>
      <c r="D608">
        <v>15167588</v>
      </c>
      <c r="E608">
        <v>1</v>
      </c>
      <c r="F608">
        <v>1</v>
      </c>
      <c r="G608">
        <v>1</v>
      </c>
      <c r="H608">
        <v>3</v>
      </c>
      <c r="I608" t="s">
        <v>1290</v>
      </c>
      <c r="J608" t="s">
        <v>1291</v>
      </c>
      <c r="K608" t="s">
        <v>1292</v>
      </c>
      <c r="L608">
        <v>1346</v>
      </c>
      <c r="N608">
        <v>1009</v>
      </c>
      <c r="O608" t="s">
        <v>90</v>
      </c>
      <c r="P608" t="s">
        <v>90</v>
      </c>
      <c r="Q608">
        <v>1</v>
      </c>
      <c r="X608">
        <v>0.11</v>
      </c>
      <c r="Y608">
        <v>30.4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0.11</v>
      </c>
      <c r="AH608">
        <v>2</v>
      </c>
      <c r="AI608">
        <v>16690076</v>
      </c>
      <c r="AJ608">
        <v>638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ROW(Source!A281)</f>
        <v>281</v>
      </c>
      <c r="B609">
        <v>16690077</v>
      </c>
      <c r="C609">
        <v>16690062</v>
      </c>
      <c r="D609">
        <v>15170074</v>
      </c>
      <c r="E609">
        <v>1</v>
      </c>
      <c r="F609">
        <v>1</v>
      </c>
      <c r="G609">
        <v>1</v>
      </c>
      <c r="H609">
        <v>3</v>
      </c>
      <c r="I609" t="s">
        <v>1311</v>
      </c>
      <c r="J609" t="s">
        <v>1312</v>
      </c>
      <c r="K609" t="s">
        <v>1313</v>
      </c>
      <c r="L609">
        <v>1355</v>
      </c>
      <c r="N609">
        <v>1010</v>
      </c>
      <c r="O609" t="s">
        <v>250</v>
      </c>
      <c r="P609" t="s">
        <v>250</v>
      </c>
      <c r="Q609">
        <v>100</v>
      </c>
      <c r="X609">
        <v>1.02</v>
      </c>
      <c r="Y609">
        <v>86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1.02</v>
      </c>
      <c r="AH609">
        <v>2</v>
      </c>
      <c r="AI609">
        <v>16690077</v>
      </c>
      <c r="AJ609">
        <v>639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ROW(Source!A281)</f>
        <v>281</v>
      </c>
      <c r="B610">
        <v>16690078</v>
      </c>
      <c r="C610">
        <v>16690062</v>
      </c>
      <c r="D610">
        <v>15170434</v>
      </c>
      <c r="E610">
        <v>1</v>
      </c>
      <c r="F610">
        <v>1</v>
      </c>
      <c r="G610">
        <v>1</v>
      </c>
      <c r="H610">
        <v>3</v>
      </c>
      <c r="I610" t="s">
        <v>1335</v>
      </c>
      <c r="J610" t="s">
        <v>1336</v>
      </c>
      <c r="K610" t="s">
        <v>1337</v>
      </c>
      <c r="L610">
        <v>1348</v>
      </c>
      <c r="N610">
        <v>1009</v>
      </c>
      <c r="O610" t="s">
        <v>86</v>
      </c>
      <c r="P610" t="s">
        <v>86</v>
      </c>
      <c r="Q610">
        <v>1000</v>
      </c>
      <c r="X610">
        <v>1.6000000000000001E-4</v>
      </c>
      <c r="Y610">
        <v>29800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6</v>
      </c>
      <c r="AG610">
        <v>1.6000000000000001E-4</v>
      </c>
      <c r="AH610">
        <v>2</v>
      </c>
      <c r="AI610">
        <v>16690078</v>
      </c>
      <c r="AJ610">
        <v>640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ROW(Source!A281)</f>
        <v>281</v>
      </c>
      <c r="B611">
        <v>16690079</v>
      </c>
      <c r="C611">
        <v>16690062</v>
      </c>
      <c r="D611">
        <v>15170438</v>
      </c>
      <c r="E611">
        <v>1</v>
      </c>
      <c r="F611">
        <v>1</v>
      </c>
      <c r="G611">
        <v>1</v>
      </c>
      <c r="H611">
        <v>3</v>
      </c>
      <c r="I611" t="s">
        <v>1338</v>
      </c>
      <c r="J611" t="s">
        <v>1339</v>
      </c>
      <c r="K611" t="s">
        <v>1340</v>
      </c>
      <c r="L611">
        <v>1348</v>
      </c>
      <c r="N611">
        <v>1009</v>
      </c>
      <c r="O611" t="s">
        <v>86</v>
      </c>
      <c r="P611" t="s">
        <v>86</v>
      </c>
      <c r="Q611">
        <v>1000</v>
      </c>
      <c r="X611">
        <v>2.9999999999999997E-4</v>
      </c>
      <c r="Y611">
        <v>12430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6</v>
      </c>
      <c r="AG611">
        <v>2.9999999999999997E-4</v>
      </c>
      <c r="AH611">
        <v>2</v>
      </c>
      <c r="AI611">
        <v>16690079</v>
      </c>
      <c r="AJ611">
        <v>641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ROW(Source!A281)</f>
        <v>281</v>
      </c>
      <c r="B612">
        <v>16690080</v>
      </c>
      <c r="C612">
        <v>16690062</v>
      </c>
      <c r="D612">
        <v>15164559</v>
      </c>
      <c r="E612">
        <v>17</v>
      </c>
      <c r="F612">
        <v>1</v>
      </c>
      <c r="G612">
        <v>1</v>
      </c>
      <c r="H612">
        <v>3</v>
      </c>
      <c r="I612" t="s">
        <v>1299</v>
      </c>
      <c r="J612" t="s">
        <v>6</v>
      </c>
      <c r="K612" t="s">
        <v>1300</v>
      </c>
      <c r="L612">
        <v>1374</v>
      </c>
      <c r="N612">
        <v>1013</v>
      </c>
      <c r="O612" t="s">
        <v>1301</v>
      </c>
      <c r="P612" t="s">
        <v>1301</v>
      </c>
      <c r="Q612">
        <v>1</v>
      </c>
      <c r="X612">
        <v>6.86</v>
      </c>
      <c r="Y612">
        <v>1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6.86</v>
      </c>
      <c r="AH612">
        <v>2</v>
      </c>
      <c r="AI612">
        <v>16690080</v>
      </c>
      <c r="AJ612">
        <v>644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ROW(Source!A286)</f>
        <v>286</v>
      </c>
      <c r="B613">
        <v>16689213</v>
      </c>
      <c r="C613">
        <v>16689205</v>
      </c>
      <c r="D613">
        <v>15435721</v>
      </c>
      <c r="E613">
        <v>1</v>
      </c>
      <c r="F613">
        <v>1</v>
      </c>
      <c r="G613">
        <v>1</v>
      </c>
      <c r="H613">
        <v>1</v>
      </c>
      <c r="I613" t="s">
        <v>1236</v>
      </c>
      <c r="J613" t="s">
        <v>6</v>
      </c>
      <c r="K613" t="s">
        <v>1237</v>
      </c>
      <c r="L613">
        <v>1191</v>
      </c>
      <c r="N613">
        <v>1013</v>
      </c>
      <c r="O613" t="s">
        <v>1090</v>
      </c>
      <c r="P613" t="s">
        <v>1090</v>
      </c>
      <c r="Q613">
        <v>1</v>
      </c>
      <c r="X613">
        <v>16.29</v>
      </c>
      <c r="Y613">
        <v>0</v>
      </c>
      <c r="Z613">
        <v>0</v>
      </c>
      <c r="AA613">
        <v>0</v>
      </c>
      <c r="AB613">
        <v>9.51</v>
      </c>
      <c r="AC613">
        <v>0</v>
      </c>
      <c r="AD613">
        <v>1</v>
      </c>
      <c r="AE613">
        <v>1</v>
      </c>
      <c r="AF613" t="s">
        <v>6</v>
      </c>
      <c r="AG613">
        <v>16.29</v>
      </c>
      <c r="AH613">
        <v>2</v>
      </c>
      <c r="AI613">
        <v>16689206</v>
      </c>
      <c r="AJ613">
        <v>645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ROW(Source!A286)</f>
        <v>286</v>
      </c>
      <c r="B614">
        <v>16689214</v>
      </c>
      <c r="C614">
        <v>16689205</v>
      </c>
      <c r="D614">
        <v>15430395</v>
      </c>
      <c r="E614">
        <v>1</v>
      </c>
      <c r="F614">
        <v>1</v>
      </c>
      <c r="G614">
        <v>1</v>
      </c>
      <c r="H614">
        <v>1</v>
      </c>
      <c r="I614" t="s">
        <v>1091</v>
      </c>
      <c r="J614" t="s">
        <v>6</v>
      </c>
      <c r="K614" t="s">
        <v>1092</v>
      </c>
      <c r="L614">
        <v>1191</v>
      </c>
      <c r="N614">
        <v>1013</v>
      </c>
      <c r="O614" t="s">
        <v>1090</v>
      </c>
      <c r="P614" t="s">
        <v>1090</v>
      </c>
      <c r="Q614">
        <v>1</v>
      </c>
      <c r="X614">
        <v>0.01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2</v>
      </c>
      <c r="AF614" t="s">
        <v>6</v>
      </c>
      <c r="AG614">
        <v>0.01</v>
      </c>
      <c r="AH614">
        <v>2</v>
      </c>
      <c r="AI614">
        <v>16689207</v>
      </c>
      <c r="AJ614">
        <v>646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ROW(Source!A286)</f>
        <v>286</v>
      </c>
      <c r="B615">
        <v>16689215</v>
      </c>
      <c r="C615">
        <v>16689205</v>
      </c>
      <c r="D615">
        <v>15247974</v>
      </c>
      <c r="E615">
        <v>1</v>
      </c>
      <c r="F615">
        <v>1</v>
      </c>
      <c r="G615">
        <v>1</v>
      </c>
      <c r="H615">
        <v>2</v>
      </c>
      <c r="I615" t="s">
        <v>1093</v>
      </c>
      <c r="J615" t="s">
        <v>1094</v>
      </c>
      <c r="K615" t="s">
        <v>1095</v>
      </c>
      <c r="L615">
        <v>1368</v>
      </c>
      <c r="N615">
        <v>1011</v>
      </c>
      <c r="O615" t="s">
        <v>1096</v>
      </c>
      <c r="P615" t="s">
        <v>1096</v>
      </c>
      <c r="Q615">
        <v>1</v>
      </c>
      <c r="X615">
        <v>0.01</v>
      </c>
      <c r="Y615">
        <v>0</v>
      </c>
      <c r="Z615">
        <v>31.26</v>
      </c>
      <c r="AA615">
        <v>13.5</v>
      </c>
      <c r="AB615">
        <v>0</v>
      </c>
      <c r="AC615">
        <v>0</v>
      </c>
      <c r="AD615">
        <v>1</v>
      </c>
      <c r="AE615">
        <v>0</v>
      </c>
      <c r="AF615" t="s">
        <v>6</v>
      </c>
      <c r="AG615">
        <v>0.01</v>
      </c>
      <c r="AH615">
        <v>2</v>
      </c>
      <c r="AI615">
        <v>16689208</v>
      </c>
      <c r="AJ615">
        <v>647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ROW(Source!A286)</f>
        <v>286</v>
      </c>
      <c r="B616">
        <v>16689216</v>
      </c>
      <c r="C616">
        <v>16689205</v>
      </c>
      <c r="D616">
        <v>15170076</v>
      </c>
      <c r="E616">
        <v>1</v>
      </c>
      <c r="F616">
        <v>1</v>
      </c>
      <c r="G616">
        <v>1</v>
      </c>
      <c r="H616">
        <v>3</v>
      </c>
      <c r="I616" t="s">
        <v>1341</v>
      </c>
      <c r="J616" t="s">
        <v>1342</v>
      </c>
      <c r="K616" t="s">
        <v>1343</v>
      </c>
      <c r="L616">
        <v>1356</v>
      </c>
      <c r="N616">
        <v>1010</v>
      </c>
      <c r="O616" t="s">
        <v>215</v>
      </c>
      <c r="P616" t="s">
        <v>215</v>
      </c>
      <c r="Q616">
        <v>1000</v>
      </c>
      <c r="X616">
        <v>0.2</v>
      </c>
      <c r="Y616">
        <v>180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6</v>
      </c>
      <c r="AG616">
        <v>0.2</v>
      </c>
      <c r="AH616">
        <v>2</v>
      </c>
      <c r="AI616">
        <v>16689209</v>
      </c>
      <c r="AJ616">
        <v>648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ROW(Source!A286)</f>
        <v>286</v>
      </c>
      <c r="B617">
        <v>16689217</v>
      </c>
      <c r="C617">
        <v>16689205</v>
      </c>
      <c r="D617">
        <v>15170438</v>
      </c>
      <c r="E617">
        <v>1</v>
      </c>
      <c r="F617">
        <v>1</v>
      </c>
      <c r="G617">
        <v>1</v>
      </c>
      <c r="H617">
        <v>3</v>
      </c>
      <c r="I617" t="s">
        <v>1338</v>
      </c>
      <c r="J617" t="s">
        <v>1339</v>
      </c>
      <c r="K617" t="s">
        <v>1340</v>
      </c>
      <c r="L617">
        <v>1348</v>
      </c>
      <c r="N617">
        <v>1009</v>
      </c>
      <c r="O617" t="s">
        <v>86</v>
      </c>
      <c r="P617" t="s">
        <v>86</v>
      </c>
      <c r="Q617">
        <v>1000</v>
      </c>
      <c r="X617">
        <v>1E-3</v>
      </c>
      <c r="Y617">
        <v>12430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6</v>
      </c>
      <c r="AG617">
        <v>1E-3</v>
      </c>
      <c r="AH617">
        <v>2</v>
      </c>
      <c r="AI617">
        <v>16689210</v>
      </c>
      <c r="AJ617">
        <v>649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ROW(Source!A286)</f>
        <v>286</v>
      </c>
      <c r="B618">
        <v>16689218</v>
      </c>
      <c r="C618">
        <v>16689205</v>
      </c>
      <c r="D618">
        <v>15164559</v>
      </c>
      <c r="E618">
        <v>17</v>
      </c>
      <c r="F618">
        <v>1</v>
      </c>
      <c r="G618">
        <v>1</v>
      </c>
      <c r="H618">
        <v>3</v>
      </c>
      <c r="I618" t="s">
        <v>1299</v>
      </c>
      <c r="J618" t="s">
        <v>6</v>
      </c>
      <c r="K618" t="s">
        <v>1300</v>
      </c>
      <c r="L618">
        <v>1374</v>
      </c>
      <c r="N618">
        <v>1013</v>
      </c>
      <c r="O618" t="s">
        <v>1301</v>
      </c>
      <c r="P618" t="s">
        <v>1301</v>
      </c>
      <c r="Q618">
        <v>1</v>
      </c>
      <c r="X618">
        <v>3.1</v>
      </c>
      <c r="Y618">
        <v>1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6</v>
      </c>
      <c r="AG618">
        <v>3.1</v>
      </c>
      <c r="AH618">
        <v>2</v>
      </c>
      <c r="AI618">
        <v>16689211</v>
      </c>
      <c r="AJ618">
        <v>652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ROW(Source!A287)</f>
        <v>287</v>
      </c>
      <c r="B619">
        <v>16689213</v>
      </c>
      <c r="C619">
        <v>16689205</v>
      </c>
      <c r="D619">
        <v>15435721</v>
      </c>
      <c r="E619">
        <v>1</v>
      </c>
      <c r="F619">
        <v>1</v>
      </c>
      <c r="G619">
        <v>1</v>
      </c>
      <c r="H619">
        <v>1</v>
      </c>
      <c r="I619" t="s">
        <v>1236</v>
      </c>
      <c r="J619" t="s">
        <v>6</v>
      </c>
      <c r="K619" t="s">
        <v>1237</v>
      </c>
      <c r="L619">
        <v>1191</v>
      </c>
      <c r="N619">
        <v>1013</v>
      </c>
      <c r="O619" t="s">
        <v>1090</v>
      </c>
      <c r="P619" t="s">
        <v>1090</v>
      </c>
      <c r="Q619">
        <v>1</v>
      </c>
      <c r="X619">
        <v>16.29</v>
      </c>
      <c r="Y619">
        <v>0</v>
      </c>
      <c r="Z619">
        <v>0</v>
      </c>
      <c r="AA619">
        <v>0</v>
      </c>
      <c r="AB619">
        <v>9.51</v>
      </c>
      <c r="AC619">
        <v>0</v>
      </c>
      <c r="AD619">
        <v>1</v>
      </c>
      <c r="AE619">
        <v>1</v>
      </c>
      <c r="AF619" t="s">
        <v>6</v>
      </c>
      <c r="AG619">
        <v>16.29</v>
      </c>
      <c r="AH619">
        <v>2</v>
      </c>
      <c r="AI619">
        <v>16689206</v>
      </c>
      <c r="AJ619">
        <v>653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ROW(Source!A287)</f>
        <v>287</v>
      </c>
      <c r="B620">
        <v>16689214</v>
      </c>
      <c r="C620">
        <v>16689205</v>
      </c>
      <c r="D620">
        <v>15430395</v>
      </c>
      <c r="E620">
        <v>1</v>
      </c>
      <c r="F620">
        <v>1</v>
      </c>
      <c r="G620">
        <v>1</v>
      </c>
      <c r="H620">
        <v>1</v>
      </c>
      <c r="I620" t="s">
        <v>1091</v>
      </c>
      <c r="J620" t="s">
        <v>6</v>
      </c>
      <c r="K620" t="s">
        <v>1092</v>
      </c>
      <c r="L620">
        <v>1191</v>
      </c>
      <c r="N620">
        <v>1013</v>
      </c>
      <c r="O620" t="s">
        <v>1090</v>
      </c>
      <c r="P620" t="s">
        <v>1090</v>
      </c>
      <c r="Q620">
        <v>1</v>
      </c>
      <c r="X620">
        <v>0.01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2</v>
      </c>
      <c r="AF620" t="s">
        <v>6</v>
      </c>
      <c r="AG620">
        <v>0.01</v>
      </c>
      <c r="AH620">
        <v>2</v>
      </c>
      <c r="AI620">
        <v>16689207</v>
      </c>
      <c r="AJ620">
        <v>654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ROW(Source!A287)</f>
        <v>287</v>
      </c>
      <c r="B621">
        <v>16689215</v>
      </c>
      <c r="C621">
        <v>16689205</v>
      </c>
      <c r="D621">
        <v>15247974</v>
      </c>
      <c r="E621">
        <v>1</v>
      </c>
      <c r="F621">
        <v>1</v>
      </c>
      <c r="G621">
        <v>1</v>
      </c>
      <c r="H621">
        <v>2</v>
      </c>
      <c r="I621" t="s">
        <v>1093</v>
      </c>
      <c r="J621" t="s">
        <v>1094</v>
      </c>
      <c r="K621" t="s">
        <v>1095</v>
      </c>
      <c r="L621">
        <v>1368</v>
      </c>
      <c r="N621">
        <v>1011</v>
      </c>
      <c r="O621" t="s">
        <v>1096</v>
      </c>
      <c r="P621" t="s">
        <v>1096</v>
      </c>
      <c r="Q621">
        <v>1</v>
      </c>
      <c r="X621">
        <v>0.01</v>
      </c>
      <c r="Y621">
        <v>0</v>
      </c>
      <c r="Z621">
        <v>31.26</v>
      </c>
      <c r="AA621">
        <v>13.5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0.01</v>
      </c>
      <c r="AH621">
        <v>2</v>
      </c>
      <c r="AI621">
        <v>16689208</v>
      </c>
      <c r="AJ621">
        <v>655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ROW(Source!A287)</f>
        <v>287</v>
      </c>
      <c r="B622">
        <v>16689216</v>
      </c>
      <c r="C622">
        <v>16689205</v>
      </c>
      <c r="D622">
        <v>15170076</v>
      </c>
      <c r="E622">
        <v>1</v>
      </c>
      <c r="F622">
        <v>1</v>
      </c>
      <c r="G622">
        <v>1</v>
      </c>
      <c r="H622">
        <v>3</v>
      </c>
      <c r="I622" t="s">
        <v>1341</v>
      </c>
      <c r="J622" t="s">
        <v>1342</v>
      </c>
      <c r="K622" t="s">
        <v>1343</v>
      </c>
      <c r="L622">
        <v>1356</v>
      </c>
      <c r="N622">
        <v>1010</v>
      </c>
      <c r="O622" t="s">
        <v>215</v>
      </c>
      <c r="P622" t="s">
        <v>215</v>
      </c>
      <c r="Q622">
        <v>1000</v>
      </c>
      <c r="X622">
        <v>0.2</v>
      </c>
      <c r="Y622">
        <v>180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6</v>
      </c>
      <c r="AG622">
        <v>0.2</v>
      </c>
      <c r="AH622">
        <v>2</v>
      </c>
      <c r="AI622">
        <v>16689209</v>
      </c>
      <c r="AJ622">
        <v>656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ROW(Source!A287)</f>
        <v>287</v>
      </c>
      <c r="B623">
        <v>16689217</v>
      </c>
      <c r="C623">
        <v>16689205</v>
      </c>
      <c r="D623">
        <v>15170438</v>
      </c>
      <c r="E623">
        <v>1</v>
      </c>
      <c r="F623">
        <v>1</v>
      </c>
      <c r="G623">
        <v>1</v>
      </c>
      <c r="H623">
        <v>3</v>
      </c>
      <c r="I623" t="s">
        <v>1338</v>
      </c>
      <c r="J623" t="s">
        <v>1339</v>
      </c>
      <c r="K623" t="s">
        <v>1340</v>
      </c>
      <c r="L623">
        <v>1348</v>
      </c>
      <c r="N623">
        <v>1009</v>
      </c>
      <c r="O623" t="s">
        <v>86</v>
      </c>
      <c r="P623" t="s">
        <v>86</v>
      </c>
      <c r="Q623">
        <v>1000</v>
      </c>
      <c r="X623">
        <v>1E-3</v>
      </c>
      <c r="Y623">
        <v>12430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1E-3</v>
      </c>
      <c r="AH623">
        <v>2</v>
      </c>
      <c r="AI623">
        <v>16689210</v>
      </c>
      <c r="AJ623">
        <v>657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ROW(Source!A287)</f>
        <v>287</v>
      </c>
      <c r="B624">
        <v>16689218</v>
      </c>
      <c r="C624">
        <v>16689205</v>
      </c>
      <c r="D624">
        <v>15164559</v>
      </c>
      <c r="E624">
        <v>17</v>
      </c>
      <c r="F624">
        <v>1</v>
      </c>
      <c r="G624">
        <v>1</v>
      </c>
      <c r="H624">
        <v>3</v>
      </c>
      <c r="I624" t="s">
        <v>1299</v>
      </c>
      <c r="J624" t="s">
        <v>6</v>
      </c>
      <c r="K624" t="s">
        <v>1300</v>
      </c>
      <c r="L624">
        <v>1374</v>
      </c>
      <c r="N624">
        <v>1013</v>
      </c>
      <c r="O624" t="s">
        <v>1301</v>
      </c>
      <c r="P624" t="s">
        <v>1301</v>
      </c>
      <c r="Q624">
        <v>1</v>
      </c>
      <c r="X624">
        <v>3.1</v>
      </c>
      <c r="Y624">
        <v>1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6</v>
      </c>
      <c r="AG624">
        <v>3.1</v>
      </c>
      <c r="AH624">
        <v>2</v>
      </c>
      <c r="AI624">
        <v>16689211</v>
      </c>
      <c r="AJ624">
        <v>660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ROW(Source!A292)</f>
        <v>292</v>
      </c>
      <c r="B625">
        <v>16689980</v>
      </c>
      <c r="C625">
        <v>16689976</v>
      </c>
      <c r="D625">
        <v>15430767</v>
      </c>
      <c r="E625">
        <v>1</v>
      </c>
      <c r="F625">
        <v>1</v>
      </c>
      <c r="G625">
        <v>1</v>
      </c>
      <c r="H625">
        <v>1</v>
      </c>
      <c r="I625" t="s">
        <v>1111</v>
      </c>
      <c r="J625" t="s">
        <v>6</v>
      </c>
      <c r="K625" t="s">
        <v>1112</v>
      </c>
      <c r="L625">
        <v>1191</v>
      </c>
      <c r="N625">
        <v>1013</v>
      </c>
      <c r="O625" t="s">
        <v>1090</v>
      </c>
      <c r="P625" t="s">
        <v>1090</v>
      </c>
      <c r="Q625">
        <v>1</v>
      </c>
      <c r="X625">
        <v>5.49</v>
      </c>
      <c r="Y625">
        <v>0</v>
      </c>
      <c r="Z625">
        <v>0</v>
      </c>
      <c r="AA625">
        <v>0</v>
      </c>
      <c r="AB625">
        <v>8.5299999999999994</v>
      </c>
      <c r="AC625">
        <v>0</v>
      </c>
      <c r="AD625">
        <v>1</v>
      </c>
      <c r="AE625">
        <v>1</v>
      </c>
      <c r="AF625" t="s">
        <v>6</v>
      </c>
      <c r="AG625">
        <v>5.49</v>
      </c>
      <c r="AH625">
        <v>2</v>
      </c>
      <c r="AI625">
        <v>16689980</v>
      </c>
      <c r="AJ625">
        <v>661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ROW(Source!A292)</f>
        <v>292</v>
      </c>
      <c r="B626">
        <v>16689981</v>
      </c>
      <c r="C626">
        <v>16689976</v>
      </c>
      <c r="D626">
        <v>15164566</v>
      </c>
      <c r="E626">
        <v>17</v>
      </c>
      <c r="F626">
        <v>1</v>
      </c>
      <c r="G626">
        <v>1</v>
      </c>
      <c r="H626">
        <v>3</v>
      </c>
      <c r="I626" t="s">
        <v>1525</v>
      </c>
      <c r="J626" t="s">
        <v>6</v>
      </c>
      <c r="K626" t="s">
        <v>1526</v>
      </c>
      <c r="L626">
        <v>1348</v>
      </c>
      <c r="N626">
        <v>1009</v>
      </c>
      <c r="O626" t="s">
        <v>86</v>
      </c>
      <c r="P626" t="s">
        <v>86</v>
      </c>
      <c r="Q626">
        <v>1000</v>
      </c>
      <c r="X626">
        <v>6.0000000000000001E-3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 t="s">
        <v>6</v>
      </c>
      <c r="AG626">
        <v>6.0000000000000001E-3</v>
      </c>
      <c r="AH626">
        <v>3</v>
      </c>
      <c r="AI626">
        <v>-1</v>
      </c>
      <c r="AJ626" t="s">
        <v>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ROW(Source!A293)</f>
        <v>293</v>
      </c>
      <c r="B627">
        <v>16689980</v>
      </c>
      <c r="C627">
        <v>16689976</v>
      </c>
      <c r="D627">
        <v>15430767</v>
      </c>
      <c r="E627">
        <v>1</v>
      </c>
      <c r="F627">
        <v>1</v>
      </c>
      <c r="G627">
        <v>1</v>
      </c>
      <c r="H627">
        <v>1</v>
      </c>
      <c r="I627" t="s">
        <v>1111</v>
      </c>
      <c r="J627" t="s">
        <v>6</v>
      </c>
      <c r="K627" t="s">
        <v>1112</v>
      </c>
      <c r="L627">
        <v>1191</v>
      </c>
      <c r="N627">
        <v>1013</v>
      </c>
      <c r="O627" t="s">
        <v>1090</v>
      </c>
      <c r="P627" t="s">
        <v>1090</v>
      </c>
      <c r="Q627">
        <v>1</v>
      </c>
      <c r="X627">
        <v>5.49</v>
      </c>
      <c r="Y627">
        <v>0</v>
      </c>
      <c r="Z627">
        <v>0</v>
      </c>
      <c r="AA627">
        <v>0</v>
      </c>
      <c r="AB627">
        <v>8.5299999999999994</v>
      </c>
      <c r="AC627">
        <v>0</v>
      </c>
      <c r="AD627">
        <v>1</v>
      </c>
      <c r="AE627">
        <v>1</v>
      </c>
      <c r="AF627" t="s">
        <v>6</v>
      </c>
      <c r="AG627">
        <v>5.49</v>
      </c>
      <c r="AH627">
        <v>2</v>
      </c>
      <c r="AI627">
        <v>16689980</v>
      </c>
      <c r="AJ627">
        <v>662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ROW(Source!A293)</f>
        <v>293</v>
      </c>
      <c r="B628">
        <v>16689981</v>
      </c>
      <c r="C628">
        <v>16689976</v>
      </c>
      <c r="D628">
        <v>15164566</v>
      </c>
      <c r="E628">
        <v>17</v>
      </c>
      <c r="F628">
        <v>1</v>
      </c>
      <c r="G628">
        <v>1</v>
      </c>
      <c r="H628">
        <v>3</v>
      </c>
      <c r="I628" t="s">
        <v>1525</v>
      </c>
      <c r="J628" t="s">
        <v>6</v>
      </c>
      <c r="K628" t="s">
        <v>1526</v>
      </c>
      <c r="L628">
        <v>1348</v>
      </c>
      <c r="N628">
        <v>1009</v>
      </c>
      <c r="O628" t="s">
        <v>86</v>
      </c>
      <c r="P628" t="s">
        <v>86</v>
      </c>
      <c r="Q628">
        <v>1000</v>
      </c>
      <c r="X628">
        <v>6.0000000000000001E-3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 t="s">
        <v>6</v>
      </c>
      <c r="AG628">
        <v>6.0000000000000001E-3</v>
      </c>
      <c r="AH628">
        <v>3</v>
      </c>
      <c r="AI628">
        <v>-1</v>
      </c>
      <c r="AJ628" t="s">
        <v>6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ROW(Source!A294)</f>
        <v>294</v>
      </c>
      <c r="B629">
        <v>16689994</v>
      </c>
      <c r="C629">
        <v>16689983</v>
      </c>
      <c r="D629">
        <v>15430397</v>
      </c>
      <c r="E629">
        <v>1</v>
      </c>
      <c r="F629">
        <v>1</v>
      </c>
      <c r="G629">
        <v>1</v>
      </c>
      <c r="H629">
        <v>1</v>
      </c>
      <c r="I629" t="s">
        <v>1260</v>
      </c>
      <c r="J629" t="s">
        <v>6</v>
      </c>
      <c r="K629" t="s">
        <v>1261</v>
      </c>
      <c r="L629">
        <v>1191</v>
      </c>
      <c r="N629">
        <v>1013</v>
      </c>
      <c r="O629" t="s">
        <v>1090</v>
      </c>
      <c r="P629" t="s">
        <v>1090</v>
      </c>
      <c r="Q629">
        <v>1</v>
      </c>
      <c r="X629">
        <v>13.36</v>
      </c>
      <c r="Y629">
        <v>0</v>
      </c>
      <c r="Z629">
        <v>0</v>
      </c>
      <c r="AA629">
        <v>0</v>
      </c>
      <c r="AB629">
        <v>9.4</v>
      </c>
      <c r="AC629">
        <v>0</v>
      </c>
      <c r="AD629">
        <v>1</v>
      </c>
      <c r="AE629">
        <v>1</v>
      </c>
      <c r="AF629" t="s">
        <v>6</v>
      </c>
      <c r="AG629">
        <v>13.36</v>
      </c>
      <c r="AH629">
        <v>2</v>
      </c>
      <c r="AI629">
        <v>16689994</v>
      </c>
      <c r="AJ629">
        <v>663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ROW(Source!A294)</f>
        <v>294</v>
      </c>
      <c r="B630">
        <v>16689995</v>
      </c>
      <c r="C630">
        <v>16689983</v>
      </c>
      <c r="D630">
        <v>15430395</v>
      </c>
      <c r="E630">
        <v>1</v>
      </c>
      <c r="F630">
        <v>1</v>
      </c>
      <c r="G630">
        <v>1</v>
      </c>
      <c r="H630">
        <v>1</v>
      </c>
      <c r="I630" t="s">
        <v>1091</v>
      </c>
      <c r="J630" t="s">
        <v>6</v>
      </c>
      <c r="K630" t="s">
        <v>1092</v>
      </c>
      <c r="L630">
        <v>1191</v>
      </c>
      <c r="N630">
        <v>1013</v>
      </c>
      <c r="O630" t="s">
        <v>1090</v>
      </c>
      <c r="P630" t="s">
        <v>1090</v>
      </c>
      <c r="Q630">
        <v>1</v>
      </c>
      <c r="X630">
        <v>0.18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2</v>
      </c>
      <c r="AF630" t="s">
        <v>6</v>
      </c>
      <c r="AG630">
        <v>0.18</v>
      </c>
      <c r="AH630">
        <v>2</v>
      </c>
      <c r="AI630">
        <v>16689995</v>
      </c>
      <c r="AJ630">
        <v>664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ROW(Source!A294)</f>
        <v>294</v>
      </c>
      <c r="B631">
        <v>16689996</v>
      </c>
      <c r="C631">
        <v>16689983</v>
      </c>
      <c r="D631">
        <v>15247680</v>
      </c>
      <c r="E631">
        <v>1</v>
      </c>
      <c r="F631">
        <v>1</v>
      </c>
      <c r="G631">
        <v>1</v>
      </c>
      <c r="H631">
        <v>2</v>
      </c>
      <c r="I631" t="s">
        <v>1287</v>
      </c>
      <c r="J631" t="s">
        <v>1288</v>
      </c>
      <c r="K631" t="s">
        <v>1289</v>
      </c>
      <c r="L631">
        <v>1368</v>
      </c>
      <c r="N631">
        <v>1011</v>
      </c>
      <c r="O631" t="s">
        <v>1096</v>
      </c>
      <c r="P631" t="s">
        <v>1096</v>
      </c>
      <c r="Q631">
        <v>1</v>
      </c>
      <c r="X631">
        <v>0.09</v>
      </c>
      <c r="Y631">
        <v>0</v>
      </c>
      <c r="Z631">
        <v>111.99</v>
      </c>
      <c r="AA631">
        <v>13.5</v>
      </c>
      <c r="AB631">
        <v>0</v>
      </c>
      <c r="AC631">
        <v>0</v>
      </c>
      <c r="AD631">
        <v>1</v>
      </c>
      <c r="AE631">
        <v>0</v>
      </c>
      <c r="AF631" t="s">
        <v>6</v>
      </c>
      <c r="AG631">
        <v>0.09</v>
      </c>
      <c r="AH631">
        <v>2</v>
      </c>
      <c r="AI631">
        <v>16689996</v>
      </c>
      <c r="AJ631">
        <v>665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ROW(Source!A294)</f>
        <v>294</v>
      </c>
      <c r="B632">
        <v>16689997</v>
      </c>
      <c r="C632">
        <v>16689983</v>
      </c>
      <c r="D632">
        <v>15249073</v>
      </c>
      <c r="E632">
        <v>1</v>
      </c>
      <c r="F632">
        <v>1</v>
      </c>
      <c r="G632">
        <v>1</v>
      </c>
      <c r="H632">
        <v>2</v>
      </c>
      <c r="I632" t="s">
        <v>1099</v>
      </c>
      <c r="J632" t="s">
        <v>1100</v>
      </c>
      <c r="K632" t="s">
        <v>1101</v>
      </c>
      <c r="L632">
        <v>1368</v>
      </c>
      <c r="N632">
        <v>1011</v>
      </c>
      <c r="O632" t="s">
        <v>1096</v>
      </c>
      <c r="P632" t="s">
        <v>1096</v>
      </c>
      <c r="Q632">
        <v>1</v>
      </c>
      <c r="X632">
        <v>0.09</v>
      </c>
      <c r="Y632">
        <v>0</v>
      </c>
      <c r="Z632">
        <v>65.709999999999994</v>
      </c>
      <c r="AA632">
        <v>11.6</v>
      </c>
      <c r="AB632">
        <v>0</v>
      </c>
      <c r="AC632">
        <v>0</v>
      </c>
      <c r="AD632">
        <v>1</v>
      </c>
      <c r="AE632">
        <v>0</v>
      </c>
      <c r="AF632" t="s">
        <v>6</v>
      </c>
      <c r="AG632">
        <v>0.09</v>
      </c>
      <c r="AH632">
        <v>2</v>
      </c>
      <c r="AI632">
        <v>16689997</v>
      </c>
      <c r="AJ632">
        <v>666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ROW(Source!A294)</f>
        <v>294</v>
      </c>
      <c r="B633">
        <v>16689998</v>
      </c>
      <c r="C633">
        <v>16689983</v>
      </c>
      <c r="D633">
        <v>15172838</v>
      </c>
      <c r="E633">
        <v>1</v>
      </c>
      <c r="F633">
        <v>1</v>
      </c>
      <c r="G633">
        <v>1</v>
      </c>
      <c r="H633">
        <v>3</v>
      </c>
      <c r="I633" t="s">
        <v>1344</v>
      </c>
      <c r="J633" t="s">
        <v>1345</v>
      </c>
      <c r="K633" t="s">
        <v>1346</v>
      </c>
      <c r="L633">
        <v>1339</v>
      </c>
      <c r="N633">
        <v>1007</v>
      </c>
      <c r="O633" t="s">
        <v>199</v>
      </c>
      <c r="P633" t="s">
        <v>199</v>
      </c>
      <c r="Q633">
        <v>1</v>
      </c>
      <c r="X633">
        <v>2.1000000000000001E-2</v>
      </c>
      <c r="Y633">
        <v>600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2.1000000000000001E-2</v>
      </c>
      <c r="AH633">
        <v>2</v>
      </c>
      <c r="AI633">
        <v>16689998</v>
      </c>
      <c r="AJ633">
        <v>667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ROW(Source!A294)</f>
        <v>294</v>
      </c>
      <c r="B634">
        <v>16689999</v>
      </c>
      <c r="C634">
        <v>16689983</v>
      </c>
      <c r="D634">
        <v>15202442</v>
      </c>
      <c r="E634">
        <v>1</v>
      </c>
      <c r="F634">
        <v>1</v>
      </c>
      <c r="G634">
        <v>1</v>
      </c>
      <c r="H634">
        <v>3</v>
      </c>
      <c r="I634" t="s">
        <v>1347</v>
      </c>
      <c r="J634" t="s">
        <v>1348</v>
      </c>
      <c r="K634" t="s">
        <v>1349</v>
      </c>
      <c r="L634">
        <v>1346</v>
      </c>
      <c r="N634">
        <v>1009</v>
      </c>
      <c r="O634" t="s">
        <v>90</v>
      </c>
      <c r="P634" t="s">
        <v>90</v>
      </c>
      <c r="Q634">
        <v>1</v>
      </c>
      <c r="X634">
        <v>0.2</v>
      </c>
      <c r="Y634">
        <v>25.8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0.2</v>
      </c>
      <c r="AH634">
        <v>2</v>
      </c>
      <c r="AI634">
        <v>16689999</v>
      </c>
      <c r="AJ634">
        <v>668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ROW(Source!A294)</f>
        <v>294</v>
      </c>
      <c r="B635">
        <v>16690000</v>
      </c>
      <c r="C635">
        <v>16689983</v>
      </c>
      <c r="D635">
        <v>15217585</v>
      </c>
      <c r="E635">
        <v>1</v>
      </c>
      <c r="F635">
        <v>1</v>
      </c>
      <c r="G635">
        <v>1</v>
      </c>
      <c r="H635">
        <v>3</v>
      </c>
      <c r="I635" t="s">
        <v>1350</v>
      </c>
      <c r="J635" t="s">
        <v>1351</v>
      </c>
      <c r="K635" t="s">
        <v>1352</v>
      </c>
      <c r="L635">
        <v>1356</v>
      </c>
      <c r="N635">
        <v>1010</v>
      </c>
      <c r="O635" t="s">
        <v>215</v>
      </c>
      <c r="P635" t="s">
        <v>215</v>
      </c>
      <c r="Q635">
        <v>1000</v>
      </c>
      <c r="X635">
        <v>3.2000000000000001E-2</v>
      </c>
      <c r="Y635">
        <v>270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3.2000000000000001E-2</v>
      </c>
      <c r="AH635">
        <v>2</v>
      </c>
      <c r="AI635">
        <v>16690000</v>
      </c>
      <c r="AJ635">
        <v>669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ROW(Source!A294)</f>
        <v>294</v>
      </c>
      <c r="B636">
        <v>16690001</v>
      </c>
      <c r="C636">
        <v>16689983</v>
      </c>
      <c r="D636">
        <v>15217593</v>
      </c>
      <c r="E636">
        <v>1</v>
      </c>
      <c r="F636">
        <v>1</v>
      </c>
      <c r="G636">
        <v>1</v>
      </c>
      <c r="H636">
        <v>3</v>
      </c>
      <c r="I636" t="s">
        <v>1353</v>
      </c>
      <c r="J636" t="s">
        <v>1354</v>
      </c>
      <c r="K636" t="s">
        <v>1355</v>
      </c>
      <c r="L636">
        <v>1358</v>
      </c>
      <c r="N636">
        <v>1010</v>
      </c>
      <c r="O636" t="s">
        <v>538</v>
      </c>
      <c r="P636" t="s">
        <v>538</v>
      </c>
      <c r="Q636">
        <v>10</v>
      </c>
      <c r="X636">
        <v>1</v>
      </c>
      <c r="Y636">
        <v>19.899999999999999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1</v>
      </c>
      <c r="AH636">
        <v>2</v>
      </c>
      <c r="AI636">
        <v>16690001</v>
      </c>
      <c r="AJ636">
        <v>670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ROW(Source!A294)</f>
        <v>294</v>
      </c>
      <c r="B637">
        <v>16690002</v>
      </c>
      <c r="C637">
        <v>16689983</v>
      </c>
      <c r="D637">
        <v>15218939</v>
      </c>
      <c r="E637">
        <v>1</v>
      </c>
      <c r="F637">
        <v>1</v>
      </c>
      <c r="G637">
        <v>1</v>
      </c>
      <c r="H637">
        <v>3</v>
      </c>
      <c r="I637" t="s">
        <v>1356</v>
      </c>
      <c r="J637" t="s">
        <v>1357</v>
      </c>
      <c r="K637" t="s">
        <v>1358</v>
      </c>
      <c r="L637">
        <v>1354</v>
      </c>
      <c r="N637">
        <v>1010</v>
      </c>
      <c r="O637" t="s">
        <v>268</v>
      </c>
      <c r="P637" t="s">
        <v>268</v>
      </c>
      <c r="Q637">
        <v>1</v>
      </c>
      <c r="X637">
        <v>0.5</v>
      </c>
      <c r="Y637">
        <v>66.819999999999993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6</v>
      </c>
      <c r="AG637">
        <v>0.5</v>
      </c>
      <c r="AH637">
        <v>2</v>
      </c>
      <c r="AI637">
        <v>16690002</v>
      </c>
      <c r="AJ637">
        <v>671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ROW(Source!A294)</f>
        <v>294</v>
      </c>
      <c r="B638">
        <v>16690003</v>
      </c>
      <c r="C638">
        <v>16689983</v>
      </c>
      <c r="D638">
        <v>15164559</v>
      </c>
      <c r="E638">
        <v>17</v>
      </c>
      <c r="F638">
        <v>1</v>
      </c>
      <c r="G638">
        <v>1</v>
      </c>
      <c r="H638">
        <v>3</v>
      </c>
      <c r="I638" t="s">
        <v>1299</v>
      </c>
      <c r="J638" t="s">
        <v>6</v>
      </c>
      <c r="K638" t="s">
        <v>1300</v>
      </c>
      <c r="L638">
        <v>1374</v>
      </c>
      <c r="N638">
        <v>1013</v>
      </c>
      <c r="O638" t="s">
        <v>1301</v>
      </c>
      <c r="P638" t="s">
        <v>1301</v>
      </c>
      <c r="Q638">
        <v>1</v>
      </c>
      <c r="X638">
        <v>2.5099999999999998</v>
      </c>
      <c r="Y638">
        <v>1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6</v>
      </c>
      <c r="AG638">
        <v>2.5099999999999998</v>
      </c>
      <c r="AH638">
        <v>2</v>
      </c>
      <c r="AI638">
        <v>16690003</v>
      </c>
      <c r="AJ638">
        <v>673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ROW(Source!A295)</f>
        <v>295</v>
      </c>
      <c r="B639">
        <v>16689994</v>
      </c>
      <c r="C639">
        <v>16689983</v>
      </c>
      <c r="D639">
        <v>15430397</v>
      </c>
      <c r="E639">
        <v>1</v>
      </c>
      <c r="F639">
        <v>1</v>
      </c>
      <c r="G639">
        <v>1</v>
      </c>
      <c r="H639">
        <v>1</v>
      </c>
      <c r="I639" t="s">
        <v>1260</v>
      </c>
      <c r="J639" t="s">
        <v>6</v>
      </c>
      <c r="K639" t="s">
        <v>1261</v>
      </c>
      <c r="L639">
        <v>1191</v>
      </c>
      <c r="N639">
        <v>1013</v>
      </c>
      <c r="O639" t="s">
        <v>1090</v>
      </c>
      <c r="P639" t="s">
        <v>1090</v>
      </c>
      <c r="Q639">
        <v>1</v>
      </c>
      <c r="X639">
        <v>13.36</v>
      </c>
      <c r="Y639">
        <v>0</v>
      </c>
      <c r="Z639">
        <v>0</v>
      </c>
      <c r="AA639">
        <v>0</v>
      </c>
      <c r="AB639">
        <v>9.4</v>
      </c>
      <c r="AC639">
        <v>0</v>
      </c>
      <c r="AD639">
        <v>1</v>
      </c>
      <c r="AE639">
        <v>1</v>
      </c>
      <c r="AF639" t="s">
        <v>6</v>
      </c>
      <c r="AG639">
        <v>13.36</v>
      </c>
      <c r="AH639">
        <v>2</v>
      </c>
      <c r="AI639">
        <v>16689994</v>
      </c>
      <c r="AJ639">
        <v>674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ROW(Source!A295)</f>
        <v>295</v>
      </c>
      <c r="B640">
        <v>16689995</v>
      </c>
      <c r="C640">
        <v>16689983</v>
      </c>
      <c r="D640">
        <v>15430395</v>
      </c>
      <c r="E640">
        <v>1</v>
      </c>
      <c r="F640">
        <v>1</v>
      </c>
      <c r="G640">
        <v>1</v>
      </c>
      <c r="H640">
        <v>1</v>
      </c>
      <c r="I640" t="s">
        <v>1091</v>
      </c>
      <c r="J640" t="s">
        <v>6</v>
      </c>
      <c r="K640" t="s">
        <v>1092</v>
      </c>
      <c r="L640">
        <v>1191</v>
      </c>
      <c r="N640">
        <v>1013</v>
      </c>
      <c r="O640" t="s">
        <v>1090</v>
      </c>
      <c r="P640" t="s">
        <v>1090</v>
      </c>
      <c r="Q640">
        <v>1</v>
      </c>
      <c r="X640">
        <v>0.18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2</v>
      </c>
      <c r="AF640" t="s">
        <v>6</v>
      </c>
      <c r="AG640">
        <v>0.18</v>
      </c>
      <c r="AH640">
        <v>2</v>
      </c>
      <c r="AI640">
        <v>16689995</v>
      </c>
      <c r="AJ640">
        <v>675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ROW(Source!A295)</f>
        <v>295</v>
      </c>
      <c r="B641">
        <v>16689996</v>
      </c>
      <c r="C641">
        <v>16689983</v>
      </c>
      <c r="D641">
        <v>15247680</v>
      </c>
      <c r="E641">
        <v>1</v>
      </c>
      <c r="F641">
        <v>1</v>
      </c>
      <c r="G641">
        <v>1</v>
      </c>
      <c r="H641">
        <v>2</v>
      </c>
      <c r="I641" t="s">
        <v>1287</v>
      </c>
      <c r="J641" t="s">
        <v>1288</v>
      </c>
      <c r="K641" t="s">
        <v>1289</v>
      </c>
      <c r="L641">
        <v>1368</v>
      </c>
      <c r="N641">
        <v>1011</v>
      </c>
      <c r="O641" t="s">
        <v>1096</v>
      </c>
      <c r="P641" t="s">
        <v>1096</v>
      </c>
      <c r="Q641">
        <v>1</v>
      </c>
      <c r="X641">
        <v>0.09</v>
      </c>
      <c r="Y641">
        <v>0</v>
      </c>
      <c r="Z641">
        <v>111.99</v>
      </c>
      <c r="AA641">
        <v>13.5</v>
      </c>
      <c r="AB641">
        <v>0</v>
      </c>
      <c r="AC641">
        <v>0</v>
      </c>
      <c r="AD641">
        <v>1</v>
      </c>
      <c r="AE641">
        <v>0</v>
      </c>
      <c r="AF641" t="s">
        <v>6</v>
      </c>
      <c r="AG641">
        <v>0.09</v>
      </c>
      <c r="AH641">
        <v>2</v>
      </c>
      <c r="AI641">
        <v>16689996</v>
      </c>
      <c r="AJ641">
        <v>676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ROW(Source!A295)</f>
        <v>295</v>
      </c>
      <c r="B642">
        <v>16689997</v>
      </c>
      <c r="C642">
        <v>16689983</v>
      </c>
      <c r="D642">
        <v>15249073</v>
      </c>
      <c r="E642">
        <v>1</v>
      </c>
      <c r="F642">
        <v>1</v>
      </c>
      <c r="G642">
        <v>1</v>
      </c>
      <c r="H642">
        <v>2</v>
      </c>
      <c r="I642" t="s">
        <v>1099</v>
      </c>
      <c r="J642" t="s">
        <v>1100</v>
      </c>
      <c r="K642" t="s">
        <v>1101</v>
      </c>
      <c r="L642">
        <v>1368</v>
      </c>
      <c r="N642">
        <v>1011</v>
      </c>
      <c r="O642" t="s">
        <v>1096</v>
      </c>
      <c r="P642" t="s">
        <v>1096</v>
      </c>
      <c r="Q642">
        <v>1</v>
      </c>
      <c r="X642">
        <v>0.09</v>
      </c>
      <c r="Y642">
        <v>0</v>
      </c>
      <c r="Z642">
        <v>65.709999999999994</v>
      </c>
      <c r="AA642">
        <v>11.6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0.09</v>
      </c>
      <c r="AH642">
        <v>2</v>
      </c>
      <c r="AI642">
        <v>16689997</v>
      </c>
      <c r="AJ642">
        <v>677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ROW(Source!A295)</f>
        <v>295</v>
      </c>
      <c r="B643">
        <v>16689998</v>
      </c>
      <c r="C643">
        <v>16689983</v>
      </c>
      <c r="D643">
        <v>15172838</v>
      </c>
      <c r="E643">
        <v>1</v>
      </c>
      <c r="F643">
        <v>1</v>
      </c>
      <c r="G643">
        <v>1</v>
      </c>
      <c r="H643">
        <v>3</v>
      </c>
      <c r="I643" t="s">
        <v>1344</v>
      </c>
      <c r="J643" t="s">
        <v>1345</v>
      </c>
      <c r="K643" t="s">
        <v>1346</v>
      </c>
      <c r="L643">
        <v>1339</v>
      </c>
      <c r="N643">
        <v>1007</v>
      </c>
      <c r="O643" t="s">
        <v>199</v>
      </c>
      <c r="P643" t="s">
        <v>199</v>
      </c>
      <c r="Q643">
        <v>1</v>
      </c>
      <c r="X643">
        <v>2.1000000000000001E-2</v>
      </c>
      <c r="Y643">
        <v>600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2.1000000000000001E-2</v>
      </c>
      <c r="AH643">
        <v>2</v>
      </c>
      <c r="AI643">
        <v>16689998</v>
      </c>
      <c r="AJ643">
        <v>678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ROW(Source!A295)</f>
        <v>295</v>
      </c>
      <c r="B644">
        <v>16689999</v>
      </c>
      <c r="C644">
        <v>16689983</v>
      </c>
      <c r="D644">
        <v>15202442</v>
      </c>
      <c r="E644">
        <v>1</v>
      </c>
      <c r="F644">
        <v>1</v>
      </c>
      <c r="G644">
        <v>1</v>
      </c>
      <c r="H644">
        <v>3</v>
      </c>
      <c r="I644" t="s">
        <v>1347</v>
      </c>
      <c r="J644" t="s">
        <v>1348</v>
      </c>
      <c r="K644" t="s">
        <v>1349</v>
      </c>
      <c r="L644">
        <v>1346</v>
      </c>
      <c r="N644">
        <v>1009</v>
      </c>
      <c r="O644" t="s">
        <v>90</v>
      </c>
      <c r="P644" t="s">
        <v>90</v>
      </c>
      <c r="Q644">
        <v>1</v>
      </c>
      <c r="X644">
        <v>0.2</v>
      </c>
      <c r="Y644">
        <v>25.8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6</v>
      </c>
      <c r="AG644">
        <v>0.2</v>
      </c>
      <c r="AH644">
        <v>2</v>
      </c>
      <c r="AI644">
        <v>16689999</v>
      </c>
      <c r="AJ644">
        <v>679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ROW(Source!A295)</f>
        <v>295</v>
      </c>
      <c r="B645">
        <v>16690000</v>
      </c>
      <c r="C645">
        <v>16689983</v>
      </c>
      <c r="D645">
        <v>15217585</v>
      </c>
      <c r="E645">
        <v>1</v>
      </c>
      <c r="F645">
        <v>1</v>
      </c>
      <c r="G645">
        <v>1</v>
      </c>
      <c r="H645">
        <v>3</v>
      </c>
      <c r="I645" t="s">
        <v>1350</v>
      </c>
      <c r="J645" t="s">
        <v>1351</v>
      </c>
      <c r="K645" t="s">
        <v>1352</v>
      </c>
      <c r="L645">
        <v>1356</v>
      </c>
      <c r="N645">
        <v>1010</v>
      </c>
      <c r="O645" t="s">
        <v>215</v>
      </c>
      <c r="P645" t="s">
        <v>215</v>
      </c>
      <c r="Q645">
        <v>1000</v>
      </c>
      <c r="X645">
        <v>3.2000000000000001E-2</v>
      </c>
      <c r="Y645">
        <v>270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6</v>
      </c>
      <c r="AG645">
        <v>3.2000000000000001E-2</v>
      </c>
      <c r="AH645">
        <v>2</v>
      </c>
      <c r="AI645">
        <v>16690000</v>
      </c>
      <c r="AJ645">
        <v>680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ROW(Source!A295)</f>
        <v>295</v>
      </c>
      <c r="B646">
        <v>16690001</v>
      </c>
      <c r="C646">
        <v>16689983</v>
      </c>
      <c r="D646">
        <v>15217593</v>
      </c>
      <c r="E646">
        <v>1</v>
      </c>
      <c r="F646">
        <v>1</v>
      </c>
      <c r="G646">
        <v>1</v>
      </c>
      <c r="H646">
        <v>3</v>
      </c>
      <c r="I646" t="s">
        <v>1353</v>
      </c>
      <c r="J646" t="s">
        <v>1354</v>
      </c>
      <c r="K646" t="s">
        <v>1355</v>
      </c>
      <c r="L646">
        <v>1358</v>
      </c>
      <c r="N646">
        <v>1010</v>
      </c>
      <c r="O646" t="s">
        <v>538</v>
      </c>
      <c r="P646" t="s">
        <v>538</v>
      </c>
      <c r="Q646">
        <v>10</v>
      </c>
      <c r="X646">
        <v>1</v>
      </c>
      <c r="Y646">
        <v>19.899999999999999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6</v>
      </c>
      <c r="AG646">
        <v>1</v>
      </c>
      <c r="AH646">
        <v>2</v>
      </c>
      <c r="AI646">
        <v>16690001</v>
      </c>
      <c r="AJ646">
        <v>681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ROW(Source!A295)</f>
        <v>295</v>
      </c>
      <c r="B647">
        <v>16690002</v>
      </c>
      <c r="C647">
        <v>16689983</v>
      </c>
      <c r="D647">
        <v>15218939</v>
      </c>
      <c r="E647">
        <v>1</v>
      </c>
      <c r="F647">
        <v>1</v>
      </c>
      <c r="G647">
        <v>1</v>
      </c>
      <c r="H647">
        <v>3</v>
      </c>
      <c r="I647" t="s">
        <v>1356</v>
      </c>
      <c r="J647" t="s">
        <v>1357</v>
      </c>
      <c r="K647" t="s">
        <v>1358</v>
      </c>
      <c r="L647">
        <v>1354</v>
      </c>
      <c r="N647">
        <v>1010</v>
      </c>
      <c r="O647" t="s">
        <v>268</v>
      </c>
      <c r="P647" t="s">
        <v>268</v>
      </c>
      <c r="Q647">
        <v>1</v>
      </c>
      <c r="X647">
        <v>0.5</v>
      </c>
      <c r="Y647">
        <v>66.819999999999993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0.5</v>
      </c>
      <c r="AH647">
        <v>2</v>
      </c>
      <c r="AI647">
        <v>16690002</v>
      </c>
      <c r="AJ647">
        <v>682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ROW(Source!A295)</f>
        <v>295</v>
      </c>
      <c r="B648">
        <v>16690003</v>
      </c>
      <c r="C648">
        <v>16689983</v>
      </c>
      <c r="D648">
        <v>15164559</v>
      </c>
      <c r="E648">
        <v>17</v>
      </c>
      <c r="F648">
        <v>1</v>
      </c>
      <c r="G648">
        <v>1</v>
      </c>
      <c r="H648">
        <v>3</v>
      </c>
      <c r="I648" t="s">
        <v>1299</v>
      </c>
      <c r="J648" t="s">
        <v>6</v>
      </c>
      <c r="K648" t="s">
        <v>1300</v>
      </c>
      <c r="L648">
        <v>1374</v>
      </c>
      <c r="N648">
        <v>1013</v>
      </c>
      <c r="O648" t="s">
        <v>1301</v>
      </c>
      <c r="P648" t="s">
        <v>1301</v>
      </c>
      <c r="Q648">
        <v>1</v>
      </c>
      <c r="X648">
        <v>2.5099999999999998</v>
      </c>
      <c r="Y648">
        <v>1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2.5099999999999998</v>
      </c>
      <c r="AH648">
        <v>2</v>
      </c>
      <c r="AI648">
        <v>16690003</v>
      </c>
      <c r="AJ648">
        <v>684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ROW(Source!A298)</f>
        <v>298</v>
      </c>
      <c r="B649">
        <v>16691405</v>
      </c>
      <c r="C649">
        <v>16691404</v>
      </c>
      <c r="D649">
        <v>15430397</v>
      </c>
      <c r="E649">
        <v>1</v>
      </c>
      <c r="F649">
        <v>1</v>
      </c>
      <c r="G649">
        <v>1</v>
      </c>
      <c r="H649">
        <v>1</v>
      </c>
      <c r="I649" t="s">
        <v>1260</v>
      </c>
      <c r="J649" t="s">
        <v>6</v>
      </c>
      <c r="K649" t="s">
        <v>1261</v>
      </c>
      <c r="L649">
        <v>1191</v>
      </c>
      <c r="N649">
        <v>1013</v>
      </c>
      <c r="O649" t="s">
        <v>1090</v>
      </c>
      <c r="P649" t="s">
        <v>1090</v>
      </c>
      <c r="Q649">
        <v>1</v>
      </c>
      <c r="X649">
        <v>15.28</v>
      </c>
      <c r="Y649">
        <v>0</v>
      </c>
      <c r="Z649">
        <v>0</v>
      </c>
      <c r="AA649">
        <v>0</v>
      </c>
      <c r="AB649">
        <v>9.4</v>
      </c>
      <c r="AC649">
        <v>0</v>
      </c>
      <c r="AD649">
        <v>1</v>
      </c>
      <c r="AE649">
        <v>1</v>
      </c>
      <c r="AF649" t="s">
        <v>6</v>
      </c>
      <c r="AG649">
        <v>15.28</v>
      </c>
      <c r="AH649">
        <v>2</v>
      </c>
      <c r="AI649">
        <v>16691405</v>
      </c>
      <c r="AJ649">
        <v>685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ROW(Source!A298)</f>
        <v>298</v>
      </c>
      <c r="B650">
        <v>16691406</v>
      </c>
      <c r="C650">
        <v>16691404</v>
      </c>
      <c r="D650">
        <v>15430395</v>
      </c>
      <c r="E650">
        <v>1</v>
      </c>
      <c r="F650">
        <v>1</v>
      </c>
      <c r="G650">
        <v>1</v>
      </c>
      <c r="H650">
        <v>1</v>
      </c>
      <c r="I650" t="s">
        <v>1091</v>
      </c>
      <c r="J650" t="s">
        <v>6</v>
      </c>
      <c r="K650" t="s">
        <v>1092</v>
      </c>
      <c r="L650">
        <v>1191</v>
      </c>
      <c r="N650">
        <v>1013</v>
      </c>
      <c r="O650" t="s">
        <v>1090</v>
      </c>
      <c r="P650" t="s">
        <v>1090</v>
      </c>
      <c r="Q650">
        <v>1</v>
      </c>
      <c r="X650">
        <v>0.22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2</v>
      </c>
      <c r="AF650" t="s">
        <v>6</v>
      </c>
      <c r="AG650">
        <v>0.22</v>
      </c>
      <c r="AH650">
        <v>2</v>
      </c>
      <c r="AI650">
        <v>16691406</v>
      </c>
      <c r="AJ650">
        <v>686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ROW(Source!A298)</f>
        <v>298</v>
      </c>
      <c r="B651">
        <v>16691407</v>
      </c>
      <c r="C651">
        <v>16691404</v>
      </c>
      <c r="D651">
        <v>15247680</v>
      </c>
      <c r="E651">
        <v>1</v>
      </c>
      <c r="F651">
        <v>1</v>
      </c>
      <c r="G651">
        <v>1</v>
      </c>
      <c r="H651">
        <v>2</v>
      </c>
      <c r="I651" t="s">
        <v>1287</v>
      </c>
      <c r="J651" t="s">
        <v>1288</v>
      </c>
      <c r="K651" t="s">
        <v>1289</v>
      </c>
      <c r="L651">
        <v>1368</v>
      </c>
      <c r="N651">
        <v>1011</v>
      </c>
      <c r="O651" t="s">
        <v>1096</v>
      </c>
      <c r="P651" t="s">
        <v>1096</v>
      </c>
      <c r="Q651">
        <v>1</v>
      </c>
      <c r="X651">
        <v>0.11</v>
      </c>
      <c r="Y651">
        <v>0</v>
      </c>
      <c r="Z651">
        <v>111.99</v>
      </c>
      <c r="AA651">
        <v>13.5</v>
      </c>
      <c r="AB651">
        <v>0</v>
      </c>
      <c r="AC651">
        <v>0</v>
      </c>
      <c r="AD651">
        <v>1</v>
      </c>
      <c r="AE651">
        <v>0</v>
      </c>
      <c r="AF651" t="s">
        <v>6</v>
      </c>
      <c r="AG651">
        <v>0.11</v>
      </c>
      <c r="AH651">
        <v>2</v>
      </c>
      <c r="AI651">
        <v>16691407</v>
      </c>
      <c r="AJ651">
        <v>687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ROW(Source!A298)</f>
        <v>298</v>
      </c>
      <c r="B652">
        <v>16691408</v>
      </c>
      <c r="C652">
        <v>16691404</v>
      </c>
      <c r="D652">
        <v>15249073</v>
      </c>
      <c r="E652">
        <v>1</v>
      </c>
      <c r="F652">
        <v>1</v>
      </c>
      <c r="G652">
        <v>1</v>
      </c>
      <c r="H652">
        <v>2</v>
      </c>
      <c r="I652" t="s">
        <v>1099</v>
      </c>
      <c r="J652" t="s">
        <v>1100</v>
      </c>
      <c r="K652" t="s">
        <v>1101</v>
      </c>
      <c r="L652">
        <v>1368</v>
      </c>
      <c r="N652">
        <v>1011</v>
      </c>
      <c r="O652" t="s">
        <v>1096</v>
      </c>
      <c r="P652" t="s">
        <v>1096</v>
      </c>
      <c r="Q652">
        <v>1</v>
      </c>
      <c r="X652">
        <v>0.11</v>
      </c>
      <c r="Y652">
        <v>0</v>
      </c>
      <c r="Z652">
        <v>65.709999999999994</v>
      </c>
      <c r="AA652">
        <v>11.6</v>
      </c>
      <c r="AB652">
        <v>0</v>
      </c>
      <c r="AC652">
        <v>0</v>
      </c>
      <c r="AD652">
        <v>1</v>
      </c>
      <c r="AE652">
        <v>0</v>
      </c>
      <c r="AF652" t="s">
        <v>6</v>
      </c>
      <c r="AG652">
        <v>0.11</v>
      </c>
      <c r="AH652">
        <v>2</v>
      </c>
      <c r="AI652">
        <v>16691408</v>
      </c>
      <c r="AJ652">
        <v>688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ROW(Source!A298)</f>
        <v>298</v>
      </c>
      <c r="B653">
        <v>16691409</v>
      </c>
      <c r="C653">
        <v>16691404</v>
      </c>
      <c r="D653">
        <v>15172838</v>
      </c>
      <c r="E653">
        <v>1</v>
      </c>
      <c r="F653">
        <v>1</v>
      </c>
      <c r="G653">
        <v>1</v>
      </c>
      <c r="H653">
        <v>3</v>
      </c>
      <c r="I653" t="s">
        <v>1344</v>
      </c>
      <c r="J653" t="s">
        <v>1345</v>
      </c>
      <c r="K653" t="s">
        <v>1346</v>
      </c>
      <c r="L653">
        <v>1339</v>
      </c>
      <c r="N653">
        <v>1007</v>
      </c>
      <c r="O653" t="s">
        <v>199</v>
      </c>
      <c r="P653" t="s">
        <v>199</v>
      </c>
      <c r="Q653">
        <v>1</v>
      </c>
      <c r="X653">
        <v>2.1000000000000001E-2</v>
      </c>
      <c r="Y653">
        <v>600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6</v>
      </c>
      <c r="AG653">
        <v>2.1000000000000001E-2</v>
      </c>
      <c r="AH653">
        <v>2</v>
      </c>
      <c r="AI653">
        <v>16691409</v>
      </c>
      <c r="AJ653">
        <v>689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ROW(Source!A298)</f>
        <v>298</v>
      </c>
      <c r="B654">
        <v>16691410</v>
      </c>
      <c r="C654">
        <v>16691404</v>
      </c>
      <c r="D654">
        <v>15202442</v>
      </c>
      <c r="E654">
        <v>1</v>
      </c>
      <c r="F654">
        <v>1</v>
      </c>
      <c r="G654">
        <v>1</v>
      </c>
      <c r="H654">
        <v>3</v>
      </c>
      <c r="I654" t="s">
        <v>1347</v>
      </c>
      <c r="J654" t="s">
        <v>1348</v>
      </c>
      <c r="K654" t="s">
        <v>1349</v>
      </c>
      <c r="L654">
        <v>1346</v>
      </c>
      <c r="N654">
        <v>1009</v>
      </c>
      <c r="O654" t="s">
        <v>90</v>
      </c>
      <c r="P654" t="s">
        <v>90</v>
      </c>
      <c r="Q654">
        <v>1</v>
      </c>
      <c r="X654">
        <v>0.4</v>
      </c>
      <c r="Y654">
        <v>25.8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6</v>
      </c>
      <c r="AG654">
        <v>0.4</v>
      </c>
      <c r="AH654">
        <v>2</v>
      </c>
      <c r="AI654">
        <v>16691410</v>
      </c>
      <c r="AJ654">
        <v>690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ROW(Source!A298)</f>
        <v>298</v>
      </c>
      <c r="B655">
        <v>16691411</v>
      </c>
      <c r="C655">
        <v>16691404</v>
      </c>
      <c r="D655">
        <v>15217585</v>
      </c>
      <c r="E655">
        <v>1</v>
      </c>
      <c r="F655">
        <v>1</v>
      </c>
      <c r="G655">
        <v>1</v>
      </c>
      <c r="H655">
        <v>3</v>
      </c>
      <c r="I655" t="s">
        <v>1350</v>
      </c>
      <c r="J655" t="s">
        <v>1351</v>
      </c>
      <c r="K655" t="s">
        <v>1352</v>
      </c>
      <c r="L655">
        <v>1356</v>
      </c>
      <c r="N655">
        <v>1010</v>
      </c>
      <c r="O655" t="s">
        <v>215</v>
      </c>
      <c r="P655" t="s">
        <v>215</v>
      </c>
      <c r="Q655">
        <v>1000</v>
      </c>
      <c r="X655">
        <v>3.2000000000000001E-2</v>
      </c>
      <c r="Y655">
        <v>270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3.2000000000000001E-2</v>
      </c>
      <c r="AH655">
        <v>2</v>
      </c>
      <c r="AI655">
        <v>16691411</v>
      </c>
      <c r="AJ655">
        <v>691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ROW(Source!A298)</f>
        <v>298</v>
      </c>
      <c r="B656">
        <v>16691412</v>
      </c>
      <c r="C656">
        <v>16691404</v>
      </c>
      <c r="D656">
        <v>15217593</v>
      </c>
      <c r="E656">
        <v>1</v>
      </c>
      <c r="F656">
        <v>1</v>
      </c>
      <c r="G656">
        <v>1</v>
      </c>
      <c r="H656">
        <v>3</v>
      </c>
      <c r="I656" t="s">
        <v>1353</v>
      </c>
      <c r="J656" t="s">
        <v>1354</v>
      </c>
      <c r="K656" t="s">
        <v>1355</v>
      </c>
      <c r="L656">
        <v>1358</v>
      </c>
      <c r="N656">
        <v>1010</v>
      </c>
      <c r="O656" t="s">
        <v>538</v>
      </c>
      <c r="P656" t="s">
        <v>538</v>
      </c>
      <c r="Q656">
        <v>10</v>
      </c>
      <c r="X656">
        <v>1</v>
      </c>
      <c r="Y656">
        <v>19.899999999999999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1</v>
      </c>
      <c r="AH656">
        <v>2</v>
      </c>
      <c r="AI656">
        <v>16691412</v>
      </c>
      <c r="AJ656">
        <v>692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ROW(Source!A298)</f>
        <v>298</v>
      </c>
      <c r="B657">
        <v>16691413</v>
      </c>
      <c r="C657">
        <v>16691404</v>
      </c>
      <c r="D657">
        <v>15218939</v>
      </c>
      <c r="E657">
        <v>1</v>
      </c>
      <c r="F657">
        <v>1</v>
      </c>
      <c r="G657">
        <v>1</v>
      </c>
      <c r="H657">
        <v>3</v>
      </c>
      <c r="I657" t="s">
        <v>1356</v>
      </c>
      <c r="J657" t="s">
        <v>1357</v>
      </c>
      <c r="K657" t="s">
        <v>1358</v>
      </c>
      <c r="L657">
        <v>1354</v>
      </c>
      <c r="N657">
        <v>1010</v>
      </c>
      <c r="O657" t="s">
        <v>268</v>
      </c>
      <c r="P657" t="s">
        <v>268</v>
      </c>
      <c r="Q657">
        <v>1</v>
      </c>
      <c r="X657">
        <v>0.5</v>
      </c>
      <c r="Y657">
        <v>66.819999999999993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0.5</v>
      </c>
      <c r="AH657">
        <v>2</v>
      </c>
      <c r="AI657">
        <v>16691413</v>
      </c>
      <c r="AJ657">
        <v>693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ROW(Source!A298)</f>
        <v>298</v>
      </c>
      <c r="B658">
        <v>16691414</v>
      </c>
      <c r="C658">
        <v>16691404</v>
      </c>
      <c r="D658">
        <v>15164559</v>
      </c>
      <c r="E658">
        <v>17</v>
      </c>
      <c r="F658">
        <v>1</v>
      </c>
      <c r="G658">
        <v>1</v>
      </c>
      <c r="H658">
        <v>3</v>
      </c>
      <c r="I658" t="s">
        <v>1299</v>
      </c>
      <c r="J658" t="s">
        <v>6</v>
      </c>
      <c r="K658" t="s">
        <v>1300</v>
      </c>
      <c r="L658">
        <v>1374</v>
      </c>
      <c r="N658">
        <v>1013</v>
      </c>
      <c r="O658" t="s">
        <v>1301</v>
      </c>
      <c r="P658" t="s">
        <v>1301</v>
      </c>
      <c r="Q658">
        <v>1</v>
      </c>
      <c r="X658">
        <v>2.87</v>
      </c>
      <c r="Y658">
        <v>1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2.87</v>
      </c>
      <c r="AH658">
        <v>2</v>
      </c>
      <c r="AI658">
        <v>16691414</v>
      </c>
      <c r="AJ658">
        <v>695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ROW(Source!A299)</f>
        <v>299</v>
      </c>
      <c r="B659">
        <v>16691405</v>
      </c>
      <c r="C659">
        <v>16691404</v>
      </c>
      <c r="D659">
        <v>15430397</v>
      </c>
      <c r="E659">
        <v>1</v>
      </c>
      <c r="F659">
        <v>1</v>
      </c>
      <c r="G659">
        <v>1</v>
      </c>
      <c r="H659">
        <v>1</v>
      </c>
      <c r="I659" t="s">
        <v>1260</v>
      </c>
      <c r="J659" t="s">
        <v>6</v>
      </c>
      <c r="K659" t="s">
        <v>1261</v>
      </c>
      <c r="L659">
        <v>1191</v>
      </c>
      <c r="N659">
        <v>1013</v>
      </c>
      <c r="O659" t="s">
        <v>1090</v>
      </c>
      <c r="P659" t="s">
        <v>1090</v>
      </c>
      <c r="Q659">
        <v>1</v>
      </c>
      <c r="X659">
        <v>15.28</v>
      </c>
      <c r="Y659">
        <v>0</v>
      </c>
      <c r="Z659">
        <v>0</v>
      </c>
      <c r="AA659">
        <v>0</v>
      </c>
      <c r="AB659">
        <v>9.4</v>
      </c>
      <c r="AC659">
        <v>0</v>
      </c>
      <c r="AD659">
        <v>1</v>
      </c>
      <c r="AE659">
        <v>1</v>
      </c>
      <c r="AF659" t="s">
        <v>6</v>
      </c>
      <c r="AG659">
        <v>15.28</v>
      </c>
      <c r="AH659">
        <v>2</v>
      </c>
      <c r="AI659">
        <v>16691405</v>
      </c>
      <c r="AJ659">
        <v>696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ROW(Source!A299)</f>
        <v>299</v>
      </c>
      <c r="B660">
        <v>16691406</v>
      </c>
      <c r="C660">
        <v>16691404</v>
      </c>
      <c r="D660">
        <v>15430395</v>
      </c>
      <c r="E660">
        <v>1</v>
      </c>
      <c r="F660">
        <v>1</v>
      </c>
      <c r="G660">
        <v>1</v>
      </c>
      <c r="H660">
        <v>1</v>
      </c>
      <c r="I660" t="s">
        <v>1091</v>
      </c>
      <c r="J660" t="s">
        <v>6</v>
      </c>
      <c r="K660" t="s">
        <v>1092</v>
      </c>
      <c r="L660">
        <v>1191</v>
      </c>
      <c r="N660">
        <v>1013</v>
      </c>
      <c r="O660" t="s">
        <v>1090</v>
      </c>
      <c r="P660" t="s">
        <v>1090</v>
      </c>
      <c r="Q660">
        <v>1</v>
      </c>
      <c r="X660">
        <v>0.22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2</v>
      </c>
      <c r="AF660" t="s">
        <v>6</v>
      </c>
      <c r="AG660">
        <v>0.22</v>
      </c>
      <c r="AH660">
        <v>2</v>
      </c>
      <c r="AI660">
        <v>16691406</v>
      </c>
      <c r="AJ660">
        <v>697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ROW(Source!A299)</f>
        <v>299</v>
      </c>
      <c r="B661">
        <v>16691407</v>
      </c>
      <c r="C661">
        <v>16691404</v>
      </c>
      <c r="D661">
        <v>15247680</v>
      </c>
      <c r="E661">
        <v>1</v>
      </c>
      <c r="F661">
        <v>1</v>
      </c>
      <c r="G661">
        <v>1</v>
      </c>
      <c r="H661">
        <v>2</v>
      </c>
      <c r="I661" t="s">
        <v>1287</v>
      </c>
      <c r="J661" t="s">
        <v>1288</v>
      </c>
      <c r="K661" t="s">
        <v>1289</v>
      </c>
      <c r="L661">
        <v>1368</v>
      </c>
      <c r="N661">
        <v>1011</v>
      </c>
      <c r="O661" t="s">
        <v>1096</v>
      </c>
      <c r="P661" t="s">
        <v>1096</v>
      </c>
      <c r="Q661">
        <v>1</v>
      </c>
      <c r="X661">
        <v>0.11</v>
      </c>
      <c r="Y661">
        <v>0</v>
      </c>
      <c r="Z661">
        <v>111.99</v>
      </c>
      <c r="AA661">
        <v>13.5</v>
      </c>
      <c r="AB661">
        <v>0</v>
      </c>
      <c r="AC661">
        <v>0</v>
      </c>
      <c r="AD661">
        <v>1</v>
      </c>
      <c r="AE661">
        <v>0</v>
      </c>
      <c r="AF661" t="s">
        <v>6</v>
      </c>
      <c r="AG661">
        <v>0.11</v>
      </c>
      <c r="AH661">
        <v>2</v>
      </c>
      <c r="AI661">
        <v>16691407</v>
      </c>
      <c r="AJ661">
        <v>698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ROW(Source!A299)</f>
        <v>299</v>
      </c>
      <c r="B662">
        <v>16691408</v>
      </c>
      <c r="C662">
        <v>16691404</v>
      </c>
      <c r="D662">
        <v>15249073</v>
      </c>
      <c r="E662">
        <v>1</v>
      </c>
      <c r="F662">
        <v>1</v>
      </c>
      <c r="G662">
        <v>1</v>
      </c>
      <c r="H662">
        <v>2</v>
      </c>
      <c r="I662" t="s">
        <v>1099</v>
      </c>
      <c r="J662" t="s">
        <v>1100</v>
      </c>
      <c r="K662" t="s">
        <v>1101</v>
      </c>
      <c r="L662">
        <v>1368</v>
      </c>
      <c r="N662">
        <v>1011</v>
      </c>
      <c r="O662" t="s">
        <v>1096</v>
      </c>
      <c r="P662" t="s">
        <v>1096</v>
      </c>
      <c r="Q662">
        <v>1</v>
      </c>
      <c r="X662">
        <v>0.11</v>
      </c>
      <c r="Y662">
        <v>0</v>
      </c>
      <c r="Z662">
        <v>65.709999999999994</v>
      </c>
      <c r="AA662">
        <v>11.6</v>
      </c>
      <c r="AB662">
        <v>0</v>
      </c>
      <c r="AC662">
        <v>0</v>
      </c>
      <c r="AD662">
        <v>1</v>
      </c>
      <c r="AE662">
        <v>0</v>
      </c>
      <c r="AF662" t="s">
        <v>6</v>
      </c>
      <c r="AG662">
        <v>0.11</v>
      </c>
      <c r="AH662">
        <v>2</v>
      </c>
      <c r="AI662">
        <v>16691408</v>
      </c>
      <c r="AJ662">
        <v>699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ROW(Source!A299)</f>
        <v>299</v>
      </c>
      <c r="B663">
        <v>16691409</v>
      </c>
      <c r="C663">
        <v>16691404</v>
      </c>
      <c r="D663">
        <v>15172838</v>
      </c>
      <c r="E663">
        <v>1</v>
      </c>
      <c r="F663">
        <v>1</v>
      </c>
      <c r="G663">
        <v>1</v>
      </c>
      <c r="H663">
        <v>3</v>
      </c>
      <c r="I663" t="s">
        <v>1344</v>
      </c>
      <c r="J663" t="s">
        <v>1345</v>
      </c>
      <c r="K663" t="s">
        <v>1346</v>
      </c>
      <c r="L663">
        <v>1339</v>
      </c>
      <c r="N663">
        <v>1007</v>
      </c>
      <c r="O663" t="s">
        <v>199</v>
      </c>
      <c r="P663" t="s">
        <v>199</v>
      </c>
      <c r="Q663">
        <v>1</v>
      </c>
      <c r="X663">
        <v>2.1000000000000001E-2</v>
      </c>
      <c r="Y663">
        <v>600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6</v>
      </c>
      <c r="AG663">
        <v>2.1000000000000001E-2</v>
      </c>
      <c r="AH663">
        <v>2</v>
      </c>
      <c r="AI663">
        <v>16691409</v>
      </c>
      <c r="AJ663">
        <v>700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ROW(Source!A299)</f>
        <v>299</v>
      </c>
      <c r="B664">
        <v>16691410</v>
      </c>
      <c r="C664">
        <v>16691404</v>
      </c>
      <c r="D664">
        <v>15202442</v>
      </c>
      <c r="E664">
        <v>1</v>
      </c>
      <c r="F664">
        <v>1</v>
      </c>
      <c r="G664">
        <v>1</v>
      </c>
      <c r="H664">
        <v>3</v>
      </c>
      <c r="I664" t="s">
        <v>1347</v>
      </c>
      <c r="J664" t="s">
        <v>1348</v>
      </c>
      <c r="K664" t="s">
        <v>1349</v>
      </c>
      <c r="L664">
        <v>1346</v>
      </c>
      <c r="N664">
        <v>1009</v>
      </c>
      <c r="O664" t="s">
        <v>90</v>
      </c>
      <c r="P664" t="s">
        <v>90</v>
      </c>
      <c r="Q664">
        <v>1</v>
      </c>
      <c r="X664">
        <v>0.4</v>
      </c>
      <c r="Y664">
        <v>25.8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6</v>
      </c>
      <c r="AG664">
        <v>0.4</v>
      </c>
      <c r="AH664">
        <v>2</v>
      </c>
      <c r="AI664">
        <v>16691410</v>
      </c>
      <c r="AJ664">
        <v>701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ROW(Source!A299)</f>
        <v>299</v>
      </c>
      <c r="B665">
        <v>16691411</v>
      </c>
      <c r="C665">
        <v>16691404</v>
      </c>
      <c r="D665">
        <v>15217585</v>
      </c>
      <c r="E665">
        <v>1</v>
      </c>
      <c r="F665">
        <v>1</v>
      </c>
      <c r="G665">
        <v>1</v>
      </c>
      <c r="H665">
        <v>3</v>
      </c>
      <c r="I665" t="s">
        <v>1350</v>
      </c>
      <c r="J665" t="s">
        <v>1351</v>
      </c>
      <c r="K665" t="s">
        <v>1352</v>
      </c>
      <c r="L665">
        <v>1356</v>
      </c>
      <c r="N665">
        <v>1010</v>
      </c>
      <c r="O665" t="s">
        <v>215</v>
      </c>
      <c r="P665" t="s">
        <v>215</v>
      </c>
      <c r="Q665">
        <v>1000</v>
      </c>
      <c r="X665">
        <v>3.2000000000000001E-2</v>
      </c>
      <c r="Y665">
        <v>270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6</v>
      </c>
      <c r="AG665">
        <v>3.2000000000000001E-2</v>
      </c>
      <c r="AH665">
        <v>2</v>
      </c>
      <c r="AI665">
        <v>16691411</v>
      </c>
      <c r="AJ665">
        <v>702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ROW(Source!A299)</f>
        <v>299</v>
      </c>
      <c r="B666">
        <v>16691412</v>
      </c>
      <c r="C666">
        <v>16691404</v>
      </c>
      <c r="D666">
        <v>15217593</v>
      </c>
      <c r="E666">
        <v>1</v>
      </c>
      <c r="F666">
        <v>1</v>
      </c>
      <c r="G666">
        <v>1</v>
      </c>
      <c r="H666">
        <v>3</v>
      </c>
      <c r="I666" t="s">
        <v>1353</v>
      </c>
      <c r="J666" t="s">
        <v>1354</v>
      </c>
      <c r="K666" t="s">
        <v>1355</v>
      </c>
      <c r="L666">
        <v>1358</v>
      </c>
      <c r="N666">
        <v>1010</v>
      </c>
      <c r="O666" t="s">
        <v>538</v>
      </c>
      <c r="P666" t="s">
        <v>538</v>
      </c>
      <c r="Q666">
        <v>10</v>
      </c>
      <c r="X666">
        <v>1</v>
      </c>
      <c r="Y666">
        <v>19.899999999999999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1</v>
      </c>
      <c r="AH666">
        <v>2</v>
      </c>
      <c r="AI666">
        <v>16691412</v>
      </c>
      <c r="AJ666">
        <v>703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ROW(Source!A299)</f>
        <v>299</v>
      </c>
      <c r="B667">
        <v>16691413</v>
      </c>
      <c r="C667">
        <v>16691404</v>
      </c>
      <c r="D667">
        <v>15218939</v>
      </c>
      <c r="E667">
        <v>1</v>
      </c>
      <c r="F667">
        <v>1</v>
      </c>
      <c r="G667">
        <v>1</v>
      </c>
      <c r="H667">
        <v>3</v>
      </c>
      <c r="I667" t="s">
        <v>1356</v>
      </c>
      <c r="J667" t="s">
        <v>1357</v>
      </c>
      <c r="K667" t="s">
        <v>1358</v>
      </c>
      <c r="L667">
        <v>1354</v>
      </c>
      <c r="N667">
        <v>1010</v>
      </c>
      <c r="O667" t="s">
        <v>268</v>
      </c>
      <c r="P667" t="s">
        <v>268</v>
      </c>
      <c r="Q667">
        <v>1</v>
      </c>
      <c r="X667">
        <v>0.5</v>
      </c>
      <c r="Y667">
        <v>66.819999999999993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0.5</v>
      </c>
      <c r="AH667">
        <v>2</v>
      </c>
      <c r="AI667">
        <v>16691413</v>
      </c>
      <c r="AJ667">
        <v>704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ROW(Source!A299)</f>
        <v>299</v>
      </c>
      <c r="B668">
        <v>16691414</v>
      </c>
      <c r="C668">
        <v>16691404</v>
      </c>
      <c r="D668">
        <v>15164559</v>
      </c>
      <c r="E668">
        <v>17</v>
      </c>
      <c r="F668">
        <v>1</v>
      </c>
      <c r="G668">
        <v>1</v>
      </c>
      <c r="H668">
        <v>3</v>
      </c>
      <c r="I668" t="s">
        <v>1299</v>
      </c>
      <c r="J668" t="s">
        <v>6</v>
      </c>
      <c r="K668" t="s">
        <v>1300</v>
      </c>
      <c r="L668">
        <v>1374</v>
      </c>
      <c r="N668">
        <v>1013</v>
      </c>
      <c r="O668" t="s">
        <v>1301</v>
      </c>
      <c r="P668" t="s">
        <v>1301</v>
      </c>
      <c r="Q668">
        <v>1</v>
      </c>
      <c r="X668">
        <v>2.87</v>
      </c>
      <c r="Y668">
        <v>1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6</v>
      </c>
      <c r="AG668">
        <v>2.87</v>
      </c>
      <c r="AH668">
        <v>2</v>
      </c>
      <c r="AI668">
        <v>16691414</v>
      </c>
      <c r="AJ668">
        <v>706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ROW(Source!A302)</f>
        <v>302</v>
      </c>
      <c r="B669">
        <v>16690091</v>
      </c>
      <c r="C669">
        <v>16690085</v>
      </c>
      <c r="D669">
        <v>15447742</v>
      </c>
      <c r="E669">
        <v>1</v>
      </c>
      <c r="F669">
        <v>1</v>
      </c>
      <c r="G669">
        <v>1</v>
      </c>
      <c r="H669">
        <v>1</v>
      </c>
      <c r="I669" t="s">
        <v>1359</v>
      </c>
      <c r="J669" t="s">
        <v>6</v>
      </c>
      <c r="K669" t="s">
        <v>1360</v>
      </c>
      <c r="L669">
        <v>1191</v>
      </c>
      <c r="N669">
        <v>1013</v>
      </c>
      <c r="O669" t="s">
        <v>1090</v>
      </c>
      <c r="P669" t="s">
        <v>1090</v>
      </c>
      <c r="Q669">
        <v>1</v>
      </c>
      <c r="X669">
        <v>0.5</v>
      </c>
      <c r="Y669">
        <v>0</v>
      </c>
      <c r="Z669">
        <v>0</v>
      </c>
      <c r="AA669">
        <v>0</v>
      </c>
      <c r="AB669">
        <v>9.76</v>
      </c>
      <c r="AC669">
        <v>0</v>
      </c>
      <c r="AD669">
        <v>1</v>
      </c>
      <c r="AE669">
        <v>1</v>
      </c>
      <c r="AF669" t="s">
        <v>6</v>
      </c>
      <c r="AG669">
        <v>0.5</v>
      </c>
      <c r="AH669">
        <v>2</v>
      </c>
      <c r="AI669">
        <v>16690091</v>
      </c>
      <c r="AJ669">
        <v>707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ROW(Source!A302)</f>
        <v>302</v>
      </c>
      <c r="B670">
        <v>16690092</v>
      </c>
      <c r="C670">
        <v>16690085</v>
      </c>
      <c r="D670">
        <v>15170438</v>
      </c>
      <c r="E670">
        <v>1</v>
      </c>
      <c r="F670">
        <v>1</v>
      </c>
      <c r="G670">
        <v>1</v>
      </c>
      <c r="H670">
        <v>3</v>
      </c>
      <c r="I670" t="s">
        <v>1338</v>
      </c>
      <c r="J670" t="s">
        <v>1339</v>
      </c>
      <c r="K670" t="s">
        <v>1340</v>
      </c>
      <c r="L670">
        <v>1348</v>
      </c>
      <c r="N670">
        <v>1009</v>
      </c>
      <c r="O670" t="s">
        <v>86</v>
      </c>
      <c r="P670" t="s">
        <v>86</v>
      </c>
      <c r="Q670">
        <v>1000</v>
      </c>
      <c r="X670">
        <v>1.0000000000000001E-5</v>
      </c>
      <c r="Y670">
        <v>12430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1.0000000000000001E-5</v>
      </c>
      <c r="AH670">
        <v>2</v>
      </c>
      <c r="AI670">
        <v>16690092</v>
      </c>
      <c r="AJ670">
        <v>708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ROW(Source!A302)</f>
        <v>302</v>
      </c>
      <c r="B671">
        <v>16690093</v>
      </c>
      <c r="C671">
        <v>16690085</v>
      </c>
      <c r="D671">
        <v>15171982</v>
      </c>
      <c r="E671">
        <v>1</v>
      </c>
      <c r="F671">
        <v>1</v>
      </c>
      <c r="G671">
        <v>1</v>
      </c>
      <c r="H671">
        <v>3</v>
      </c>
      <c r="I671" t="s">
        <v>1361</v>
      </c>
      <c r="J671" t="s">
        <v>1362</v>
      </c>
      <c r="K671" t="s">
        <v>1363</v>
      </c>
      <c r="L671">
        <v>1348</v>
      </c>
      <c r="N671">
        <v>1009</v>
      </c>
      <c r="O671" t="s">
        <v>86</v>
      </c>
      <c r="P671" t="s">
        <v>86</v>
      </c>
      <c r="Q671">
        <v>1000</v>
      </c>
      <c r="X671">
        <v>5.0000000000000002E-5</v>
      </c>
      <c r="Y671">
        <v>729.98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6</v>
      </c>
      <c r="AG671">
        <v>5.0000000000000002E-5</v>
      </c>
      <c r="AH671">
        <v>2</v>
      </c>
      <c r="AI671">
        <v>16690093</v>
      </c>
      <c r="AJ671">
        <v>709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ROW(Source!A302)</f>
        <v>302</v>
      </c>
      <c r="B672">
        <v>16690094</v>
      </c>
      <c r="C672">
        <v>16690085</v>
      </c>
      <c r="D672">
        <v>15191144</v>
      </c>
      <c r="E672">
        <v>1</v>
      </c>
      <c r="F672">
        <v>1</v>
      </c>
      <c r="G672">
        <v>1</v>
      </c>
      <c r="H672">
        <v>3</v>
      </c>
      <c r="I672" t="s">
        <v>1364</v>
      </c>
      <c r="J672" t="s">
        <v>1365</v>
      </c>
      <c r="K672" t="s">
        <v>1366</v>
      </c>
      <c r="L672">
        <v>1348</v>
      </c>
      <c r="N672">
        <v>1009</v>
      </c>
      <c r="O672" t="s">
        <v>86</v>
      </c>
      <c r="P672" t="s">
        <v>86</v>
      </c>
      <c r="Q672">
        <v>1000</v>
      </c>
      <c r="X672">
        <v>1.0000000000000001E-5</v>
      </c>
      <c r="Y672">
        <v>14690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6</v>
      </c>
      <c r="AG672">
        <v>1.0000000000000001E-5</v>
      </c>
      <c r="AH672">
        <v>2</v>
      </c>
      <c r="AI672">
        <v>16690094</v>
      </c>
      <c r="AJ672">
        <v>710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ROW(Source!A302)</f>
        <v>302</v>
      </c>
      <c r="B673">
        <v>16690095</v>
      </c>
      <c r="C673">
        <v>16690085</v>
      </c>
      <c r="D673">
        <v>15164559</v>
      </c>
      <c r="E673">
        <v>17</v>
      </c>
      <c r="F673">
        <v>1</v>
      </c>
      <c r="G673">
        <v>1</v>
      </c>
      <c r="H673">
        <v>3</v>
      </c>
      <c r="I673" t="s">
        <v>1299</v>
      </c>
      <c r="J673" t="s">
        <v>6</v>
      </c>
      <c r="K673" t="s">
        <v>1300</v>
      </c>
      <c r="L673">
        <v>1374</v>
      </c>
      <c r="N673">
        <v>1013</v>
      </c>
      <c r="O673" t="s">
        <v>1301</v>
      </c>
      <c r="P673" t="s">
        <v>1301</v>
      </c>
      <c r="Q673">
        <v>1</v>
      </c>
      <c r="X673">
        <v>0.1</v>
      </c>
      <c r="Y673">
        <v>1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6</v>
      </c>
      <c r="AG673">
        <v>0.1</v>
      </c>
      <c r="AH673">
        <v>2</v>
      </c>
      <c r="AI673">
        <v>16690095</v>
      </c>
      <c r="AJ673">
        <v>712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ROW(Source!A303)</f>
        <v>303</v>
      </c>
      <c r="B674">
        <v>16690091</v>
      </c>
      <c r="C674">
        <v>16690085</v>
      </c>
      <c r="D674">
        <v>15447742</v>
      </c>
      <c r="E674">
        <v>1</v>
      </c>
      <c r="F674">
        <v>1</v>
      </c>
      <c r="G674">
        <v>1</v>
      </c>
      <c r="H674">
        <v>1</v>
      </c>
      <c r="I674" t="s">
        <v>1359</v>
      </c>
      <c r="J674" t="s">
        <v>6</v>
      </c>
      <c r="K674" t="s">
        <v>1360</v>
      </c>
      <c r="L674">
        <v>1191</v>
      </c>
      <c r="N674">
        <v>1013</v>
      </c>
      <c r="O674" t="s">
        <v>1090</v>
      </c>
      <c r="P674" t="s">
        <v>1090</v>
      </c>
      <c r="Q674">
        <v>1</v>
      </c>
      <c r="X674">
        <v>0.5</v>
      </c>
      <c r="Y674">
        <v>0</v>
      </c>
      <c r="Z674">
        <v>0</v>
      </c>
      <c r="AA674">
        <v>0</v>
      </c>
      <c r="AB674">
        <v>9.76</v>
      </c>
      <c r="AC674">
        <v>0</v>
      </c>
      <c r="AD674">
        <v>1</v>
      </c>
      <c r="AE674">
        <v>1</v>
      </c>
      <c r="AF674" t="s">
        <v>6</v>
      </c>
      <c r="AG674">
        <v>0.5</v>
      </c>
      <c r="AH674">
        <v>2</v>
      </c>
      <c r="AI674">
        <v>16690091</v>
      </c>
      <c r="AJ674">
        <v>713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ROW(Source!A303)</f>
        <v>303</v>
      </c>
      <c r="B675">
        <v>16690092</v>
      </c>
      <c r="C675">
        <v>16690085</v>
      </c>
      <c r="D675">
        <v>15170438</v>
      </c>
      <c r="E675">
        <v>1</v>
      </c>
      <c r="F675">
        <v>1</v>
      </c>
      <c r="G675">
        <v>1</v>
      </c>
      <c r="H675">
        <v>3</v>
      </c>
      <c r="I675" t="s">
        <v>1338</v>
      </c>
      <c r="J675" t="s">
        <v>1339</v>
      </c>
      <c r="K675" t="s">
        <v>1340</v>
      </c>
      <c r="L675">
        <v>1348</v>
      </c>
      <c r="N675">
        <v>1009</v>
      </c>
      <c r="O675" t="s">
        <v>86</v>
      </c>
      <c r="P675" t="s">
        <v>86</v>
      </c>
      <c r="Q675">
        <v>1000</v>
      </c>
      <c r="X675">
        <v>1.0000000000000001E-5</v>
      </c>
      <c r="Y675">
        <v>12430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6</v>
      </c>
      <c r="AG675">
        <v>1.0000000000000001E-5</v>
      </c>
      <c r="AH675">
        <v>2</v>
      </c>
      <c r="AI675">
        <v>16690092</v>
      </c>
      <c r="AJ675">
        <v>714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ROW(Source!A303)</f>
        <v>303</v>
      </c>
      <c r="B676">
        <v>16690093</v>
      </c>
      <c r="C676">
        <v>16690085</v>
      </c>
      <c r="D676">
        <v>15171982</v>
      </c>
      <c r="E676">
        <v>1</v>
      </c>
      <c r="F676">
        <v>1</v>
      </c>
      <c r="G676">
        <v>1</v>
      </c>
      <c r="H676">
        <v>3</v>
      </c>
      <c r="I676" t="s">
        <v>1361</v>
      </c>
      <c r="J676" t="s">
        <v>1362</v>
      </c>
      <c r="K676" t="s">
        <v>1363</v>
      </c>
      <c r="L676">
        <v>1348</v>
      </c>
      <c r="N676">
        <v>1009</v>
      </c>
      <c r="O676" t="s">
        <v>86</v>
      </c>
      <c r="P676" t="s">
        <v>86</v>
      </c>
      <c r="Q676">
        <v>1000</v>
      </c>
      <c r="X676">
        <v>5.0000000000000002E-5</v>
      </c>
      <c r="Y676">
        <v>729.98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6</v>
      </c>
      <c r="AG676">
        <v>5.0000000000000002E-5</v>
      </c>
      <c r="AH676">
        <v>2</v>
      </c>
      <c r="AI676">
        <v>16690093</v>
      </c>
      <c r="AJ676">
        <v>715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ROW(Source!A303)</f>
        <v>303</v>
      </c>
      <c r="B677">
        <v>16690094</v>
      </c>
      <c r="C677">
        <v>16690085</v>
      </c>
      <c r="D677">
        <v>15191144</v>
      </c>
      <c r="E677">
        <v>1</v>
      </c>
      <c r="F677">
        <v>1</v>
      </c>
      <c r="G677">
        <v>1</v>
      </c>
      <c r="H677">
        <v>3</v>
      </c>
      <c r="I677" t="s">
        <v>1364</v>
      </c>
      <c r="J677" t="s">
        <v>1365</v>
      </c>
      <c r="K677" t="s">
        <v>1366</v>
      </c>
      <c r="L677">
        <v>1348</v>
      </c>
      <c r="N677">
        <v>1009</v>
      </c>
      <c r="O677" t="s">
        <v>86</v>
      </c>
      <c r="P677" t="s">
        <v>86</v>
      </c>
      <c r="Q677">
        <v>1000</v>
      </c>
      <c r="X677">
        <v>1.0000000000000001E-5</v>
      </c>
      <c r="Y677">
        <v>14690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6</v>
      </c>
      <c r="AG677">
        <v>1.0000000000000001E-5</v>
      </c>
      <c r="AH677">
        <v>2</v>
      </c>
      <c r="AI677">
        <v>16690094</v>
      </c>
      <c r="AJ677">
        <v>716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ROW(Source!A303)</f>
        <v>303</v>
      </c>
      <c r="B678">
        <v>16690095</v>
      </c>
      <c r="C678">
        <v>16690085</v>
      </c>
      <c r="D678">
        <v>15164559</v>
      </c>
      <c r="E678">
        <v>17</v>
      </c>
      <c r="F678">
        <v>1</v>
      </c>
      <c r="G678">
        <v>1</v>
      </c>
      <c r="H678">
        <v>3</v>
      </c>
      <c r="I678" t="s">
        <v>1299</v>
      </c>
      <c r="J678" t="s">
        <v>6</v>
      </c>
      <c r="K678" t="s">
        <v>1300</v>
      </c>
      <c r="L678">
        <v>1374</v>
      </c>
      <c r="N678">
        <v>1013</v>
      </c>
      <c r="O678" t="s">
        <v>1301</v>
      </c>
      <c r="P678" t="s">
        <v>1301</v>
      </c>
      <c r="Q678">
        <v>1</v>
      </c>
      <c r="X678">
        <v>0.1</v>
      </c>
      <c r="Y678">
        <v>1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6</v>
      </c>
      <c r="AG678">
        <v>0.1</v>
      </c>
      <c r="AH678">
        <v>2</v>
      </c>
      <c r="AI678">
        <v>16690095</v>
      </c>
      <c r="AJ678">
        <v>718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ROW(Source!A306)</f>
        <v>306</v>
      </c>
      <c r="B679">
        <v>16689230</v>
      </c>
      <c r="C679">
        <v>16689220</v>
      </c>
      <c r="D679">
        <v>15430397</v>
      </c>
      <c r="E679">
        <v>1</v>
      </c>
      <c r="F679">
        <v>1</v>
      </c>
      <c r="G679">
        <v>1</v>
      </c>
      <c r="H679">
        <v>1</v>
      </c>
      <c r="I679" t="s">
        <v>1260</v>
      </c>
      <c r="J679" t="s">
        <v>6</v>
      </c>
      <c r="K679" t="s">
        <v>1261</v>
      </c>
      <c r="L679">
        <v>1191</v>
      </c>
      <c r="N679">
        <v>1013</v>
      </c>
      <c r="O679" t="s">
        <v>1090</v>
      </c>
      <c r="P679" t="s">
        <v>1090</v>
      </c>
      <c r="Q679">
        <v>1</v>
      </c>
      <c r="X679">
        <v>2.82</v>
      </c>
      <c r="Y679">
        <v>0</v>
      </c>
      <c r="Z679">
        <v>0</v>
      </c>
      <c r="AA679">
        <v>0</v>
      </c>
      <c r="AB679">
        <v>9.4</v>
      </c>
      <c r="AC679">
        <v>0</v>
      </c>
      <c r="AD679">
        <v>1</v>
      </c>
      <c r="AE679">
        <v>1</v>
      </c>
      <c r="AF679" t="s">
        <v>6</v>
      </c>
      <c r="AG679">
        <v>2.82</v>
      </c>
      <c r="AH679">
        <v>2</v>
      </c>
      <c r="AI679">
        <v>16689221</v>
      </c>
      <c r="AJ679">
        <v>719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ROW(Source!A306)</f>
        <v>306</v>
      </c>
      <c r="B680">
        <v>16689231</v>
      </c>
      <c r="C680">
        <v>16689220</v>
      </c>
      <c r="D680">
        <v>15430395</v>
      </c>
      <c r="E680">
        <v>1</v>
      </c>
      <c r="F680">
        <v>1</v>
      </c>
      <c r="G680">
        <v>1</v>
      </c>
      <c r="H680">
        <v>1</v>
      </c>
      <c r="I680" t="s">
        <v>1091</v>
      </c>
      <c r="J680" t="s">
        <v>6</v>
      </c>
      <c r="K680" t="s">
        <v>1092</v>
      </c>
      <c r="L680">
        <v>1191</v>
      </c>
      <c r="N680">
        <v>1013</v>
      </c>
      <c r="O680" t="s">
        <v>1090</v>
      </c>
      <c r="P680" t="s">
        <v>1090</v>
      </c>
      <c r="Q680">
        <v>1</v>
      </c>
      <c r="X680">
        <v>0.02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2</v>
      </c>
      <c r="AF680" t="s">
        <v>6</v>
      </c>
      <c r="AG680">
        <v>0.02</v>
      </c>
      <c r="AH680">
        <v>2</v>
      </c>
      <c r="AI680">
        <v>16689222</v>
      </c>
      <c r="AJ680">
        <v>720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ROW(Source!A306)</f>
        <v>306</v>
      </c>
      <c r="B681">
        <v>16689232</v>
      </c>
      <c r="C681">
        <v>16689220</v>
      </c>
      <c r="D681">
        <v>15247680</v>
      </c>
      <c r="E681">
        <v>1</v>
      </c>
      <c r="F681">
        <v>1</v>
      </c>
      <c r="G681">
        <v>1</v>
      </c>
      <c r="H681">
        <v>2</v>
      </c>
      <c r="I681" t="s">
        <v>1287</v>
      </c>
      <c r="J681" t="s">
        <v>1288</v>
      </c>
      <c r="K681" t="s">
        <v>1289</v>
      </c>
      <c r="L681">
        <v>1368</v>
      </c>
      <c r="N681">
        <v>1011</v>
      </c>
      <c r="O681" t="s">
        <v>1096</v>
      </c>
      <c r="P681" t="s">
        <v>1096</v>
      </c>
      <c r="Q681">
        <v>1</v>
      </c>
      <c r="X681">
        <v>0.01</v>
      </c>
      <c r="Y681">
        <v>0</v>
      </c>
      <c r="Z681">
        <v>111.99</v>
      </c>
      <c r="AA681">
        <v>13.5</v>
      </c>
      <c r="AB681">
        <v>0</v>
      </c>
      <c r="AC681">
        <v>0</v>
      </c>
      <c r="AD681">
        <v>1</v>
      </c>
      <c r="AE681">
        <v>0</v>
      </c>
      <c r="AF681" t="s">
        <v>6</v>
      </c>
      <c r="AG681">
        <v>0.01</v>
      </c>
      <c r="AH681">
        <v>2</v>
      </c>
      <c r="AI681">
        <v>16689223</v>
      </c>
      <c r="AJ681">
        <v>721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ROW(Source!A306)</f>
        <v>306</v>
      </c>
      <c r="B682">
        <v>16689233</v>
      </c>
      <c r="C682">
        <v>16689220</v>
      </c>
      <c r="D682">
        <v>15249073</v>
      </c>
      <c r="E682">
        <v>1</v>
      </c>
      <c r="F682">
        <v>1</v>
      </c>
      <c r="G682">
        <v>1</v>
      </c>
      <c r="H682">
        <v>2</v>
      </c>
      <c r="I682" t="s">
        <v>1099</v>
      </c>
      <c r="J682" t="s">
        <v>1100</v>
      </c>
      <c r="K682" t="s">
        <v>1101</v>
      </c>
      <c r="L682">
        <v>1368</v>
      </c>
      <c r="N682">
        <v>1011</v>
      </c>
      <c r="O682" t="s">
        <v>1096</v>
      </c>
      <c r="P682" t="s">
        <v>1096</v>
      </c>
      <c r="Q682">
        <v>1</v>
      </c>
      <c r="X682">
        <v>0.01</v>
      </c>
      <c r="Y682">
        <v>0</v>
      </c>
      <c r="Z682">
        <v>65.709999999999994</v>
      </c>
      <c r="AA682">
        <v>11.6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0.01</v>
      </c>
      <c r="AH682">
        <v>2</v>
      </c>
      <c r="AI682">
        <v>16689224</v>
      </c>
      <c r="AJ682">
        <v>722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ROW(Source!A306)</f>
        <v>306</v>
      </c>
      <c r="B683">
        <v>16689234</v>
      </c>
      <c r="C683">
        <v>16689220</v>
      </c>
      <c r="D683">
        <v>15167588</v>
      </c>
      <c r="E683">
        <v>1</v>
      </c>
      <c r="F683">
        <v>1</v>
      </c>
      <c r="G683">
        <v>1</v>
      </c>
      <c r="H683">
        <v>3</v>
      </c>
      <c r="I683" t="s">
        <v>1290</v>
      </c>
      <c r="J683" t="s">
        <v>1291</v>
      </c>
      <c r="K683" t="s">
        <v>1292</v>
      </c>
      <c r="L683">
        <v>1346</v>
      </c>
      <c r="N683">
        <v>1009</v>
      </c>
      <c r="O683" t="s">
        <v>90</v>
      </c>
      <c r="P683" t="s">
        <v>90</v>
      </c>
      <c r="Q683">
        <v>1</v>
      </c>
      <c r="X683">
        <v>0.16</v>
      </c>
      <c r="Y683">
        <v>30.4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6</v>
      </c>
      <c r="AG683">
        <v>0.16</v>
      </c>
      <c r="AH683">
        <v>2</v>
      </c>
      <c r="AI683">
        <v>16689225</v>
      </c>
      <c r="AJ683">
        <v>723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ROW(Source!A306)</f>
        <v>306</v>
      </c>
      <c r="B684">
        <v>16689235</v>
      </c>
      <c r="C684">
        <v>16689220</v>
      </c>
      <c r="D684">
        <v>15167600</v>
      </c>
      <c r="E684">
        <v>1</v>
      </c>
      <c r="F684">
        <v>1</v>
      </c>
      <c r="G684">
        <v>1</v>
      </c>
      <c r="H684">
        <v>3</v>
      </c>
      <c r="I684" t="s">
        <v>1329</v>
      </c>
      <c r="J684" t="s">
        <v>1330</v>
      </c>
      <c r="K684" t="s">
        <v>1331</v>
      </c>
      <c r="L684">
        <v>1308</v>
      </c>
      <c r="N684">
        <v>1003</v>
      </c>
      <c r="O684" t="s">
        <v>53</v>
      </c>
      <c r="P684" t="s">
        <v>53</v>
      </c>
      <c r="Q684">
        <v>100</v>
      </c>
      <c r="X684">
        <v>0.05</v>
      </c>
      <c r="Y684">
        <v>120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6</v>
      </c>
      <c r="AG684">
        <v>0.05</v>
      </c>
      <c r="AH684">
        <v>2</v>
      </c>
      <c r="AI684">
        <v>16689226</v>
      </c>
      <c r="AJ684">
        <v>724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ROW(Source!A306)</f>
        <v>306</v>
      </c>
      <c r="B685">
        <v>16689236</v>
      </c>
      <c r="C685">
        <v>16689220</v>
      </c>
      <c r="D685">
        <v>15203834</v>
      </c>
      <c r="E685">
        <v>1</v>
      </c>
      <c r="F685">
        <v>1</v>
      </c>
      <c r="G685">
        <v>1</v>
      </c>
      <c r="H685">
        <v>3</v>
      </c>
      <c r="I685" t="s">
        <v>1320</v>
      </c>
      <c r="J685" t="s">
        <v>1321</v>
      </c>
      <c r="K685" t="s">
        <v>1322</v>
      </c>
      <c r="L685">
        <v>1346</v>
      </c>
      <c r="N685">
        <v>1009</v>
      </c>
      <c r="O685" t="s">
        <v>90</v>
      </c>
      <c r="P685" t="s">
        <v>90</v>
      </c>
      <c r="Q685">
        <v>1</v>
      </c>
      <c r="X685">
        <v>0.05</v>
      </c>
      <c r="Y685">
        <v>28.6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6</v>
      </c>
      <c r="AG685">
        <v>0.05</v>
      </c>
      <c r="AH685">
        <v>2</v>
      </c>
      <c r="AI685">
        <v>16689227</v>
      </c>
      <c r="AJ685">
        <v>725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ROW(Source!A306)</f>
        <v>306</v>
      </c>
      <c r="B686">
        <v>16689237</v>
      </c>
      <c r="C686">
        <v>16689220</v>
      </c>
      <c r="D686">
        <v>15164559</v>
      </c>
      <c r="E686">
        <v>17</v>
      </c>
      <c r="F686">
        <v>1</v>
      </c>
      <c r="G686">
        <v>1</v>
      </c>
      <c r="H686">
        <v>3</v>
      </c>
      <c r="I686" t="s">
        <v>1299</v>
      </c>
      <c r="J686" t="s">
        <v>6</v>
      </c>
      <c r="K686" t="s">
        <v>1300</v>
      </c>
      <c r="L686">
        <v>1374</v>
      </c>
      <c r="N686">
        <v>1013</v>
      </c>
      <c r="O686" t="s">
        <v>1301</v>
      </c>
      <c r="P686" t="s">
        <v>1301</v>
      </c>
      <c r="Q686">
        <v>1</v>
      </c>
      <c r="X686">
        <v>0.53</v>
      </c>
      <c r="Y686">
        <v>1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6</v>
      </c>
      <c r="AG686">
        <v>0.53</v>
      </c>
      <c r="AH686">
        <v>2</v>
      </c>
      <c r="AI686">
        <v>16689228</v>
      </c>
      <c r="AJ686">
        <v>727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ROW(Source!A307)</f>
        <v>307</v>
      </c>
      <c r="B687">
        <v>16689230</v>
      </c>
      <c r="C687">
        <v>16689220</v>
      </c>
      <c r="D687">
        <v>15430397</v>
      </c>
      <c r="E687">
        <v>1</v>
      </c>
      <c r="F687">
        <v>1</v>
      </c>
      <c r="G687">
        <v>1</v>
      </c>
      <c r="H687">
        <v>1</v>
      </c>
      <c r="I687" t="s">
        <v>1260</v>
      </c>
      <c r="J687" t="s">
        <v>6</v>
      </c>
      <c r="K687" t="s">
        <v>1261</v>
      </c>
      <c r="L687">
        <v>1191</v>
      </c>
      <c r="N687">
        <v>1013</v>
      </c>
      <c r="O687" t="s">
        <v>1090</v>
      </c>
      <c r="P687" t="s">
        <v>1090</v>
      </c>
      <c r="Q687">
        <v>1</v>
      </c>
      <c r="X687">
        <v>2.82</v>
      </c>
      <c r="Y687">
        <v>0</v>
      </c>
      <c r="Z687">
        <v>0</v>
      </c>
      <c r="AA687">
        <v>0</v>
      </c>
      <c r="AB687">
        <v>9.4</v>
      </c>
      <c r="AC687">
        <v>0</v>
      </c>
      <c r="AD687">
        <v>1</v>
      </c>
      <c r="AE687">
        <v>1</v>
      </c>
      <c r="AF687" t="s">
        <v>6</v>
      </c>
      <c r="AG687">
        <v>2.82</v>
      </c>
      <c r="AH687">
        <v>2</v>
      </c>
      <c r="AI687">
        <v>16689221</v>
      </c>
      <c r="AJ687">
        <v>728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ROW(Source!A307)</f>
        <v>307</v>
      </c>
      <c r="B688">
        <v>16689231</v>
      </c>
      <c r="C688">
        <v>16689220</v>
      </c>
      <c r="D688">
        <v>15430395</v>
      </c>
      <c r="E688">
        <v>1</v>
      </c>
      <c r="F688">
        <v>1</v>
      </c>
      <c r="G688">
        <v>1</v>
      </c>
      <c r="H688">
        <v>1</v>
      </c>
      <c r="I688" t="s">
        <v>1091</v>
      </c>
      <c r="J688" t="s">
        <v>6</v>
      </c>
      <c r="K688" t="s">
        <v>1092</v>
      </c>
      <c r="L688">
        <v>1191</v>
      </c>
      <c r="N688">
        <v>1013</v>
      </c>
      <c r="O688" t="s">
        <v>1090</v>
      </c>
      <c r="P688" t="s">
        <v>1090</v>
      </c>
      <c r="Q688">
        <v>1</v>
      </c>
      <c r="X688">
        <v>0.02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2</v>
      </c>
      <c r="AF688" t="s">
        <v>6</v>
      </c>
      <c r="AG688">
        <v>0.02</v>
      </c>
      <c r="AH688">
        <v>2</v>
      </c>
      <c r="AI688">
        <v>16689222</v>
      </c>
      <c r="AJ688">
        <v>729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ROW(Source!A307)</f>
        <v>307</v>
      </c>
      <c r="B689">
        <v>16689232</v>
      </c>
      <c r="C689">
        <v>16689220</v>
      </c>
      <c r="D689">
        <v>15247680</v>
      </c>
      <c r="E689">
        <v>1</v>
      </c>
      <c r="F689">
        <v>1</v>
      </c>
      <c r="G689">
        <v>1</v>
      </c>
      <c r="H689">
        <v>2</v>
      </c>
      <c r="I689" t="s">
        <v>1287</v>
      </c>
      <c r="J689" t="s">
        <v>1288</v>
      </c>
      <c r="K689" t="s">
        <v>1289</v>
      </c>
      <c r="L689">
        <v>1368</v>
      </c>
      <c r="N689">
        <v>1011</v>
      </c>
      <c r="O689" t="s">
        <v>1096</v>
      </c>
      <c r="P689" t="s">
        <v>1096</v>
      </c>
      <c r="Q689">
        <v>1</v>
      </c>
      <c r="X689">
        <v>0.01</v>
      </c>
      <c r="Y689">
        <v>0</v>
      </c>
      <c r="Z689">
        <v>111.99</v>
      </c>
      <c r="AA689">
        <v>13.5</v>
      </c>
      <c r="AB689">
        <v>0</v>
      </c>
      <c r="AC689">
        <v>0</v>
      </c>
      <c r="AD689">
        <v>1</v>
      </c>
      <c r="AE689">
        <v>0</v>
      </c>
      <c r="AF689" t="s">
        <v>6</v>
      </c>
      <c r="AG689">
        <v>0.01</v>
      </c>
      <c r="AH689">
        <v>2</v>
      </c>
      <c r="AI689">
        <v>16689223</v>
      </c>
      <c r="AJ689">
        <v>730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ROW(Source!A307)</f>
        <v>307</v>
      </c>
      <c r="B690">
        <v>16689233</v>
      </c>
      <c r="C690">
        <v>16689220</v>
      </c>
      <c r="D690">
        <v>15249073</v>
      </c>
      <c r="E690">
        <v>1</v>
      </c>
      <c r="F690">
        <v>1</v>
      </c>
      <c r="G690">
        <v>1</v>
      </c>
      <c r="H690">
        <v>2</v>
      </c>
      <c r="I690" t="s">
        <v>1099</v>
      </c>
      <c r="J690" t="s">
        <v>1100</v>
      </c>
      <c r="K690" t="s">
        <v>1101</v>
      </c>
      <c r="L690">
        <v>1368</v>
      </c>
      <c r="N690">
        <v>1011</v>
      </c>
      <c r="O690" t="s">
        <v>1096</v>
      </c>
      <c r="P690" t="s">
        <v>1096</v>
      </c>
      <c r="Q690">
        <v>1</v>
      </c>
      <c r="X690">
        <v>0.01</v>
      </c>
      <c r="Y690">
        <v>0</v>
      </c>
      <c r="Z690">
        <v>65.709999999999994</v>
      </c>
      <c r="AA690">
        <v>11.6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0.01</v>
      </c>
      <c r="AH690">
        <v>2</v>
      </c>
      <c r="AI690">
        <v>16689224</v>
      </c>
      <c r="AJ690">
        <v>731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ROW(Source!A307)</f>
        <v>307</v>
      </c>
      <c r="B691">
        <v>16689234</v>
      </c>
      <c r="C691">
        <v>16689220</v>
      </c>
      <c r="D691">
        <v>15167588</v>
      </c>
      <c r="E691">
        <v>1</v>
      </c>
      <c r="F691">
        <v>1</v>
      </c>
      <c r="G691">
        <v>1</v>
      </c>
      <c r="H691">
        <v>3</v>
      </c>
      <c r="I691" t="s">
        <v>1290</v>
      </c>
      <c r="J691" t="s">
        <v>1291</v>
      </c>
      <c r="K691" t="s">
        <v>1292</v>
      </c>
      <c r="L691">
        <v>1346</v>
      </c>
      <c r="N691">
        <v>1009</v>
      </c>
      <c r="O691" t="s">
        <v>90</v>
      </c>
      <c r="P691" t="s">
        <v>90</v>
      </c>
      <c r="Q691">
        <v>1</v>
      </c>
      <c r="X691">
        <v>0.16</v>
      </c>
      <c r="Y691">
        <v>30.4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6</v>
      </c>
      <c r="AG691">
        <v>0.16</v>
      </c>
      <c r="AH691">
        <v>2</v>
      </c>
      <c r="AI691">
        <v>16689225</v>
      </c>
      <c r="AJ691">
        <v>732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ROW(Source!A307)</f>
        <v>307</v>
      </c>
      <c r="B692">
        <v>16689235</v>
      </c>
      <c r="C692">
        <v>16689220</v>
      </c>
      <c r="D692">
        <v>15167600</v>
      </c>
      <c r="E692">
        <v>1</v>
      </c>
      <c r="F692">
        <v>1</v>
      </c>
      <c r="G692">
        <v>1</v>
      </c>
      <c r="H692">
        <v>3</v>
      </c>
      <c r="I692" t="s">
        <v>1329</v>
      </c>
      <c r="J692" t="s">
        <v>1330</v>
      </c>
      <c r="K692" t="s">
        <v>1331</v>
      </c>
      <c r="L692">
        <v>1308</v>
      </c>
      <c r="N692">
        <v>1003</v>
      </c>
      <c r="O692" t="s">
        <v>53</v>
      </c>
      <c r="P692" t="s">
        <v>53</v>
      </c>
      <c r="Q692">
        <v>100</v>
      </c>
      <c r="X692">
        <v>0.05</v>
      </c>
      <c r="Y692">
        <v>120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6</v>
      </c>
      <c r="AG692">
        <v>0.05</v>
      </c>
      <c r="AH692">
        <v>2</v>
      </c>
      <c r="AI692">
        <v>16689226</v>
      </c>
      <c r="AJ692">
        <v>733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ROW(Source!A307)</f>
        <v>307</v>
      </c>
      <c r="B693">
        <v>16689236</v>
      </c>
      <c r="C693">
        <v>16689220</v>
      </c>
      <c r="D693">
        <v>15203834</v>
      </c>
      <c r="E693">
        <v>1</v>
      </c>
      <c r="F693">
        <v>1</v>
      </c>
      <c r="G693">
        <v>1</v>
      </c>
      <c r="H693">
        <v>3</v>
      </c>
      <c r="I693" t="s">
        <v>1320</v>
      </c>
      <c r="J693" t="s">
        <v>1321</v>
      </c>
      <c r="K693" t="s">
        <v>1322</v>
      </c>
      <c r="L693">
        <v>1346</v>
      </c>
      <c r="N693">
        <v>1009</v>
      </c>
      <c r="O693" t="s">
        <v>90</v>
      </c>
      <c r="P693" t="s">
        <v>90</v>
      </c>
      <c r="Q693">
        <v>1</v>
      </c>
      <c r="X693">
        <v>0.05</v>
      </c>
      <c r="Y693">
        <v>28.6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6</v>
      </c>
      <c r="AG693">
        <v>0.05</v>
      </c>
      <c r="AH693">
        <v>2</v>
      </c>
      <c r="AI693">
        <v>16689227</v>
      </c>
      <c r="AJ693">
        <v>734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ROW(Source!A307)</f>
        <v>307</v>
      </c>
      <c r="B694">
        <v>16689237</v>
      </c>
      <c r="C694">
        <v>16689220</v>
      </c>
      <c r="D694">
        <v>15164559</v>
      </c>
      <c r="E694">
        <v>17</v>
      </c>
      <c r="F694">
        <v>1</v>
      </c>
      <c r="G694">
        <v>1</v>
      </c>
      <c r="H694">
        <v>3</v>
      </c>
      <c r="I694" t="s">
        <v>1299</v>
      </c>
      <c r="J694" t="s">
        <v>6</v>
      </c>
      <c r="K694" t="s">
        <v>1300</v>
      </c>
      <c r="L694">
        <v>1374</v>
      </c>
      <c r="N694">
        <v>1013</v>
      </c>
      <c r="O694" t="s">
        <v>1301</v>
      </c>
      <c r="P694" t="s">
        <v>1301</v>
      </c>
      <c r="Q694">
        <v>1</v>
      </c>
      <c r="X694">
        <v>0.53</v>
      </c>
      <c r="Y694">
        <v>1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6</v>
      </c>
      <c r="AG694">
        <v>0.53</v>
      </c>
      <c r="AH694">
        <v>2</v>
      </c>
      <c r="AI694">
        <v>16689228</v>
      </c>
      <c r="AJ694">
        <v>736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ROW(Source!A310)</f>
        <v>310</v>
      </c>
      <c r="B695">
        <v>16690099</v>
      </c>
      <c r="C695">
        <v>16690098</v>
      </c>
      <c r="D695">
        <v>15430397</v>
      </c>
      <c r="E695">
        <v>1</v>
      </c>
      <c r="F695">
        <v>1</v>
      </c>
      <c r="G695">
        <v>1</v>
      </c>
      <c r="H695">
        <v>1</v>
      </c>
      <c r="I695" t="s">
        <v>1260</v>
      </c>
      <c r="J695" t="s">
        <v>6</v>
      </c>
      <c r="K695" t="s">
        <v>1261</v>
      </c>
      <c r="L695">
        <v>1191</v>
      </c>
      <c r="N695">
        <v>1013</v>
      </c>
      <c r="O695" t="s">
        <v>1090</v>
      </c>
      <c r="P695" t="s">
        <v>1090</v>
      </c>
      <c r="Q695">
        <v>1</v>
      </c>
      <c r="X695">
        <v>3.76</v>
      </c>
      <c r="Y695">
        <v>0</v>
      </c>
      <c r="Z695">
        <v>0</v>
      </c>
      <c r="AA695">
        <v>0</v>
      </c>
      <c r="AB695">
        <v>9.4</v>
      </c>
      <c r="AC695">
        <v>0</v>
      </c>
      <c r="AD695">
        <v>1</v>
      </c>
      <c r="AE695">
        <v>1</v>
      </c>
      <c r="AF695" t="s">
        <v>6</v>
      </c>
      <c r="AG695">
        <v>3.76</v>
      </c>
      <c r="AH695">
        <v>2</v>
      </c>
      <c r="AI695">
        <v>16690099</v>
      </c>
      <c r="AJ695">
        <v>737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ROW(Source!A310)</f>
        <v>310</v>
      </c>
      <c r="B696">
        <v>16690100</v>
      </c>
      <c r="C696">
        <v>16690098</v>
      </c>
      <c r="D696">
        <v>15430395</v>
      </c>
      <c r="E696">
        <v>1</v>
      </c>
      <c r="F696">
        <v>1</v>
      </c>
      <c r="G696">
        <v>1</v>
      </c>
      <c r="H696">
        <v>1</v>
      </c>
      <c r="I696" t="s">
        <v>1091</v>
      </c>
      <c r="J696" t="s">
        <v>6</v>
      </c>
      <c r="K696" t="s">
        <v>1092</v>
      </c>
      <c r="L696">
        <v>1191</v>
      </c>
      <c r="N696">
        <v>1013</v>
      </c>
      <c r="O696" t="s">
        <v>1090</v>
      </c>
      <c r="P696" t="s">
        <v>1090</v>
      </c>
      <c r="Q696">
        <v>1</v>
      </c>
      <c r="X696">
        <v>0.02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2</v>
      </c>
      <c r="AF696" t="s">
        <v>6</v>
      </c>
      <c r="AG696">
        <v>0.02</v>
      </c>
      <c r="AH696">
        <v>2</v>
      </c>
      <c r="AI696">
        <v>16690100</v>
      </c>
      <c r="AJ696">
        <v>738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ROW(Source!A310)</f>
        <v>310</v>
      </c>
      <c r="B697">
        <v>16690101</v>
      </c>
      <c r="C697">
        <v>16690098</v>
      </c>
      <c r="D697">
        <v>15247680</v>
      </c>
      <c r="E697">
        <v>1</v>
      </c>
      <c r="F697">
        <v>1</v>
      </c>
      <c r="G697">
        <v>1</v>
      </c>
      <c r="H697">
        <v>2</v>
      </c>
      <c r="I697" t="s">
        <v>1287</v>
      </c>
      <c r="J697" t="s">
        <v>1288</v>
      </c>
      <c r="K697" t="s">
        <v>1289</v>
      </c>
      <c r="L697">
        <v>1368</v>
      </c>
      <c r="N697">
        <v>1011</v>
      </c>
      <c r="O697" t="s">
        <v>1096</v>
      </c>
      <c r="P697" t="s">
        <v>1096</v>
      </c>
      <c r="Q697">
        <v>1</v>
      </c>
      <c r="X697">
        <v>0.01</v>
      </c>
      <c r="Y697">
        <v>0</v>
      </c>
      <c r="Z697">
        <v>111.99</v>
      </c>
      <c r="AA697">
        <v>13.5</v>
      </c>
      <c r="AB697">
        <v>0</v>
      </c>
      <c r="AC697">
        <v>0</v>
      </c>
      <c r="AD697">
        <v>1</v>
      </c>
      <c r="AE697">
        <v>0</v>
      </c>
      <c r="AF697" t="s">
        <v>6</v>
      </c>
      <c r="AG697">
        <v>0.01</v>
      </c>
      <c r="AH697">
        <v>2</v>
      </c>
      <c r="AI697">
        <v>16690101</v>
      </c>
      <c r="AJ697">
        <v>739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ROW(Source!A310)</f>
        <v>310</v>
      </c>
      <c r="B698">
        <v>16690102</v>
      </c>
      <c r="C698">
        <v>16690098</v>
      </c>
      <c r="D698">
        <v>15249073</v>
      </c>
      <c r="E698">
        <v>1</v>
      </c>
      <c r="F698">
        <v>1</v>
      </c>
      <c r="G698">
        <v>1</v>
      </c>
      <c r="H698">
        <v>2</v>
      </c>
      <c r="I698" t="s">
        <v>1099</v>
      </c>
      <c r="J698" t="s">
        <v>1100</v>
      </c>
      <c r="K698" t="s">
        <v>1101</v>
      </c>
      <c r="L698">
        <v>1368</v>
      </c>
      <c r="N698">
        <v>1011</v>
      </c>
      <c r="O698" t="s">
        <v>1096</v>
      </c>
      <c r="P698" t="s">
        <v>1096</v>
      </c>
      <c r="Q698">
        <v>1</v>
      </c>
      <c r="X698">
        <v>0.01</v>
      </c>
      <c r="Y698">
        <v>0</v>
      </c>
      <c r="Z698">
        <v>65.709999999999994</v>
      </c>
      <c r="AA698">
        <v>11.6</v>
      </c>
      <c r="AB698">
        <v>0</v>
      </c>
      <c r="AC698">
        <v>0</v>
      </c>
      <c r="AD698">
        <v>1</v>
      </c>
      <c r="AE698">
        <v>0</v>
      </c>
      <c r="AF698" t="s">
        <v>6</v>
      </c>
      <c r="AG698">
        <v>0.01</v>
      </c>
      <c r="AH698">
        <v>2</v>
      </c>
      <c r="AI698">
        <v>16690102</v>
      </c>
      <c r="AJ698">
        <v>740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ROW(Source!A310)</f>
        <v>310</v>
      </c>
      <c r="B699">
        <v>16690103</v>
      </c>
      <c r="C699">
        <v>16690098</v>
      </c>
      <c r="D699">
        <v>15167588</v>
      </c>
      <c r="E699">
        <v>1</v>
      </c>
      <c r="F699">
        <v>1</v>
      </c>
      <c r="G699">
        <v>1</v>
      </c>
      <c r="H699">
        <v>3</v>
      </c>
      <c r="I699" t="s">
        <v>1290</v>
      </c>
      <c r="J699" t="s">
        <v>1291</v>
      </c>
      <c r="K699" t="s">
        <v>1292</v>
      </c>
      <c r="L699">
        <v>1346</v>
      </c>
      <c r="N699">
        <v>1009</v>
      </c>
      <c r="O699" t="s">
        <v>90</v>
      </c>
      <c r="P699" t="s">
        <v>90</v>
      </c>
      <c r="Q699">
        <v>1</v>
      </c>
      <c r="X699">
        <v>0.16</v>
      </c>
      <c r="Y699">
        <v>30.4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6</v>
      </c>
      <c r="AG699">
        <v>0.16</v>
      </c>
      <c r="AH699">
        <v>2</v>
      </c>
      <c r="AI699">
        <v>16690103</v>
      </c>
      <c r="AJ699">
        <v>741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ROW(Source!A310)</f>
        <v>310</v>
      </c>
      <c r="B700">
        <v>16690104</v>
      </c>
      <c r="C700">
        <v>16690098</v>
      </c>
      <c r="D700">
        <v>15167600</v>
      </c>
      <c r="E700">
        <v>1</v>
      </c>
      <c r="F700">
        <v>1</v>
      </c>
      <c r="G700">
        <v>1</v>
      </c>
      <c r="H700">
        <v>3</v>
      </c>
      <c r="I700" t="s">
        <v>1329</v>
      </c>
      <c r="J700" t="s">
        <v>1330</v>
      </c>
      <c r="K700" t="s">
        <v>1331</v>
      </c>
      <c r="L700">
        <v>1308</v>
      </c>
      <c r="N700">
        <v>1003</v>
      </c>
      <c r="O700" t="s">
        <v>53</v>
      </c>
      <c r="P700" t="s">
        <v>53</v>
      </c>
      <c r="Q700">
        <v>100</v>
      </c>
      <c r="X700">
        <v>5.5E-2</v>
      </c>
      <c r="Y700">
        <v>120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0</v>
      </c>
      <c r="AF700" t="s">
        <v>6</v>
      </c>
      <c r="AG700">
        <v>5.5E-2</v>
      </c>
      <c r="AH700">
        <v>2</v>
      </c>
      <c r="AI700">
        <v>16690104</v>
      </c>
      <c r="AJ700">
        <v>742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ROW(Source!A310)</f>
        <v>310</v>
      </c>
      <c r="B701">
        <v>16690105</v>
      </c>
      <c r="C701">
        <v>16690098</v>
      </c>
      <c r="D701">
        <v>15203834</v>
      </c>
      <c r="E701">
        <v>1</v>
      </c>
      <c r="F701">
        <v>1</v>
      </c>
      <c r="G701">
        <v>1</v>
      </c>
      <c r="H701">
        <v>3</v>
      </c>
      <c r="I701" t="s">
        <v>1320</v>
      </c>
      <c r="J701" t="s">
        <v>1321</v>
      </c>
      <c r="K701" t="s">
        <v>1322</v>
      </c>
      <c r="L701">
        <v>1346</v>
      </c>
      <c r="N701">
        <v>1009</v>
      </c>
      <c r="O701" t="s">
        <v>90</v>
      </c>
      <c r="P701" t="s">
        <v>90</v>
      </c>
      <c r="Q701">
        <v>1</v>
      </c>
      <c r="X701">
        <v>0.05</v>
      </c>
      <c r="Y701">
        <v>28.6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6</v>
      </c>
      <c r="AG701">
        <v>0.05</v>
      </c>
      <c r="AH701">
        <v>2</v>
      </c>
      <c r="AI701">
        <v>16690105</v>
      </c>
      <c r="AJ701">
        <v>743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ROW(Source!A310)</f>
        <v>310</v>
      </c>
      <c r="B702">
        <v>16690106</v>
      </c>
      <c r="C702">
        <v>16690098</v>
      </c>
      <c r="D702">
        <v>15164559</v>
      </c>
      <c r="E702">
        <v>17</v>
      </c>
      <c r="F702">
        <v>1</v>
      </c>
      <c r="G702">
        <v>1</v>
      </c>
      <c r="H702">
        <v>3</v>
      </c>
      <c r="I702" t="s">
        <v>1299</v>
      </c>
      <c r="J702" t="s">
        <v>6</v>
      </c>
      <c r="K702" t="s">
        <v>1300</v>
      </c>
      <c r="L702">
        <v>1374</v>
      </c>
      <c r="N702">
        <v>1013</v>
      </c>
      <c r="O702" t="s">
        <v>1301</v>
      </c>
      <c r="P702" t="s">
        <v>1301</v>
      </c>
      <c r="Q702">
        <v>1</v>
      </c>
      <c r="X702">
        <v>0.71</v>
      </c>
      <c r="Y702">
        <v>1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6</v>
      </c>
      <c r="AG702">
        <v>0.71</v>
      </c>
      <c r="AH702">
        <v>2</v>
      </c>
      <c r="AI702">
        <v>16690106</v>
      </c>
      <c r="AJ702">
        <v>747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ROW(Source!A311)</f>
        <v>311</v>
      </c>
      <c r="B703">
        <v>16690099</v>
      </c>
      <c r="C703">
        <v>16690098</v>
      </c>
      <c r="D703">
        <v>15430397</v>
      </c>
      <c r="E703">
        <v>1</v>
      </c>
      <c r="F703">
        <v>1</v>
      </c>
      <c r="G703">
        <v>1</v>
      </c>
      <c r="H703">
        <v>1</v>
      </c>
      <c r="I703" t="s">
        <v>1260</v>
      </c>
      <c r="J703" t="s">
        <v>6</v>
      </c>
      <c r="K703" t="s">
        <v>1261</v>
      </c>
      <c r="L703">
        <v>1191</v>
      </c>
      <c r="N703">
        <v>1013</v>
      </c>
      <c r="O703" t="s">
        <v>1090</v>
      </c>
      <c r="P703" t="s">
        <v>1090</v>
      </c>
      <c r="Q703">
        <v>1</v>
      </c>
      <c r="X703">
        <v>3.76</v>
      </c>
      <c r="Y703">
        <v>0</v>
      </c>
      <c r="Z703">
        <v>0</v>
      </c>
      <c r="AA703">
        <v>0</v>
      </c>
      <c r="AB703">
        <v>9.4</v>
      </c>
      <c r="AC703">
        <v>0</v>
      </c>
      <c r="AD703">
        <v>1</v>
      </c>
      <c r="AE703">
        <v>1</v>
      </c>
      <c r="AF703" t="s">
        <v>6</v>
      </c>
      <c r="AG703">
        <v>3.76</v>
      </c>
      <c r="AH703">
        <v>2</v>
      </c>
      <c r="AI703">
        <v>16690099</v>
      </c>
      <c r="AJ703">
        <v>748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ROW(Source!A311)</f>
        <v>311</v>
      </c>
      <c r="B704">
        <v>16690100</v>
      </c>
      <c r="C704">
        <v>16690098</v>
      </c>
      <c r="D704">
        <v>15430395</v>
      </c>
      <c r="E704">
        <v>1</v>
      </c>
      <c r="F704">
        <v>1</v>
      </c>
      <c r="G704">
        <v>1</v>
      </c>
      <c r="H704">
        <v>1</v>
      </c>
      <c r="I704" t="s">
        <v>1091</v>
      </c>
      <c r="J704" t="s">
        <v>6</v>
      </c>
      <c r="K704" t="s">
        <v>1092</v>
      </c>
      <c r="L704">
        <v>1191</v>
      </c>
      <c r="N704">
        <v>1013</v>
      </c>
      <c r="O704" t="s">
        <v>1090</v>
      </c>
      <c r="P704" t="s">
        <v>1090</v>
      </c>
      <c r="Q704">
        <v>1</v>
      </c>
      <c r="X704">
        <v>0.02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2</v>
      </c>
      <c r="AF704" t="s">
        <v>6</v>
      </c>
      <c r="AG704">
        <v>0.02</v>
      </c>
      <c r="AH704">
        <v>2</v>
      </c>
      <c r="AI704">
        <v>16690100</v>
      </c>
      <c r="AJ704">
        <v>749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ROW(Source!A311)</f>
        <v>311</v>
      </c>
      <c r="B705">
        <v>16690101</v>
      </c>
      <c r="C705">
        <v>16690098</v>
      </c>
      <c r="D705">
        <v>15247680</v>
      </c>
      <c r="E705">
        <v>1</v>
      </c>
      <c r="F705">
        <v>1</v>
      </c>
      <c r="G705">
        <v>1</v>
      </c>
      <c r="H705">
        <v>2</v>
      </c>
      <c r="I705" t="s">
        <v>1287</v>
      </c>
      <c r="J705" t="s">
        <v>1288</v>
      </c>
      <c r="K705" t="s">
        <v>1289</v>
      </c>
      <c r="L705">
        <v>1368</v>
      </c>
      <c r="N705">
        <v>1011</v>
      </c>
      <c r="O705" t="s">
        <v>1096</v>
      </c>
      <c r="P705" t="s">
        <v>1096</v>
      </c>
      <c r="Q705">
        <v>1</v>
      </c>
      <c r="X705">
        <v>0.01</v>
      </c>
      <c r="Y705">
        <v>0</v>
      </c>
      <c r="Z705">
        <v>111.99</v>
      </c>
      <c r="AA705">
        <v>13.5</v>
      </c>
      <c r="AB705">
        <v>0</v>
      </c>
      <c r="AC705">
        <v>0</v>
      </c>
      <c r="AD705">
        <v>1</v>
      </c>
      <c r="AE705">
        <v>0</v>
      </c>
      <c r="AF705" t="s">
        <v>6</v>
      </c>
      <c r="AG705">
        <v>0.01</v>
      </c>
      <c r="AH705">
        <v>2</v>
      </c>
      <c r="AI705">
        <v>16690101</v>
      </c>
      <c r="AJ705">
        <v>750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ROW(Source!A311)</f>
        <v>311</v>
      </c>
      <c r="B706">
        <v>16690102</v>
      </c>
      <c r="C706">
        <v>16690098</v>
      </c>
      <c r="D706">
        <v>15249073</v>
      </c>
      <c r="E706">
        <v>1</v>
      </c>
      <c r="F706">
        <v>1</v>
      </c>
      <c r="G706">
        <v>1</v>
      </c>
      <c r="H706">
        <v>2</v>
      </c>
      <c r="I706" t="s">
        <v>1099</v>
      </c>
      <c r="J706" t="s">
        <v>1100</v>
      </c>
      <c r="K706" t="s">
        <v>1101</v>
      </c>
      <c r="L706">
        <v>1368</v>
      </c>
      <c r="N706">
        <v>1011</v>
      </c>
      <c r="O706" t="s">
        <v>1096</v>
      </c>
      <c r="P706" t="s">
        <v>1096</v>
      </c>
      <c r="Q706">
        <v>1</v>
      </c>
      <c r="X706">
        <v>0.01</v>
      </c>
      <c r="Y706">
        <v>0</v>
      </c>
      <c r="Z706">
        <v>65.709999999999994</v>
      </c>
      <c r="AA706">
        <v>11.6</v>
      </c>
      <c r="AB706">
        <v>0</v>
      </c>
      <c r="AC706">
        <v>0</v>
      </c>
      <c r="AD706">
        <v>1</v>
      </c>
      <c r="AE706">
        <v>0</v>
      </c>
      <c r="AF706" t="s">
        <v>6</v>
      </c>
      <c r="AG706">
        <v>0.01</v>
      </c>
      <c r="AH706">
        <v>2</v>
      </c>
      <c r="AI706">
        <v>16690102</v>
      </c>
      <c r="AJ706">
        <v>751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ROW(Source!A311)</f>
        <v>311</v>
      </c>
      <c r="B707">
        <v>16690103</v>
      </c>
      <c r="C707">
        <v>16690098</v>
      </c>
      <c r="D707">
        <v>15167588</v>
      </c>
      <c r="E707">
        <v>1</v>
      </c>
      <c r="F707">
        <v>1</v>
      </c>
      <c r="G707">
        <v>1</v>
      </c>
      <c r="H707">
        <v>3</v>
      </c>
      <c r="I707" t="s">
        <v>1290</v>
      </c>
      <c r="J707" t="s">
        <v>1291</v>
      </c>
      <c r="K707" t="s">
        <v>1292</v>
      </c>
      <c r="L707">
        <v>1346</v>
      </c>
      <c r="N707">
        <v>1009</v>
      </c>
      <c r="O707" t="s">
        <v>90</v>
      </c>
      <c r="P707" t="s">
        <v>90</v>
      </c>
      <c r="Q707">
        <v>1</v>
      </c>
      <c r="X707">
        <v>0.16</v>
      </c>
      <c r="Y707">
        <v>30.4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6</v>
      </c>
      <c r="AG707">
        <v>0.16</v>
      </c>
      <c r="AH707">
        <v>2</v>
      </c>
      <c r="AI707">
        <v>16690103</v>
      </c>
      <c r="AJ707">
        <v>752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ROW(Source!A311)</f>
        <v>311</v>
      </c>
      <c r="B708">
        <v>16690104</v>
      </c>
      <c r="C708">
        <v>16690098</v>
      </c>
      <c r="D708">
        <v>15167600</v>
      </c>
      <c r="E708">
        <v>1</v>
      </c>
      <c r="F708">
        <v>1</v>
      </c>
      <c r="G708">
        <v>1</v>
      </c>
      <c r="H708">
        <v>3</v>
      </c>
      <c r="I708" t="s">
        <v>1329</v>
      </c>
      <c r="J708" t="s">
        <v>1330</v>
      </c>
      <c r="K708" t="s">
        <v>1331</v>
      </c>
      <c r="L708">
        <v>1308</v>
      </c>
      <c r="N708">
        <v>1003</v>
      </c>
      <c r="O708" t="s">
        <v>53</v>
      </c>
      <c r="P708" t="s">
        <v>53</v>
      </c>
      <c r="Q708">
        <v>100</v>
      </c>
      <c r="X708">
        <v>5.5E-2</v>
      </c>
      <c r="Y708">
        <v>120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6</v>
      </c>
      <c r="AG708">
        <v>5.5E-2</v>
      </c>
      <c r="AH708">
        <v>2</v>
      </c>
      <c r="AI708">
        <v>16690104</v>
      </c>
      <c r="AJ708">
        <v>753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ROW(Source!A311)</f>
        <v>311</v>
      </c>
      <c r="B709">
        <v>16690105</v>
      </c>
      <c r="C709">
        <v>16690098</v>
      </c>
      <c r="D709">
        <v>15203834</v>
      </c>
      <c r="E709">
        <v>1</v>
      </c>
      <c r="F709">
        <v>1</v>
      </c>
      <c r="G709">
        <v>1</v>
      </c>
      <c r="H709">
        <v>3</v>
      </c>
      <c r="I709" t="s">
        <v>1320</v>
      </c>
      <c r="J709" t="s">
        <v>1321</v>
      </c>
      <c r="K709" t="s">
        <v>1322</v>
      </c>
      <c r="L709">
        <v>1346</v>
      </c>
      <c r="N709">
        <v>1009</v>
      </c>
      <c r="O709" t="s">
        <v>90</v>
      </c>
      <c r="P709" t="s">
        <v>90</v>
      </c>
      <c r="Q709">
        <v>1</v>
      </c>
      <c r="X709">
        <v>0.05</v>
      </c>
      <c r="Y709">
        <v>28.6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6</v>
      </c>
      <c r="AG709">
        <v>0.05</v>
      </c>
      <c r="AH709">
        <v>2</v>
      </c>
      <c r="AI709">
        <v>16690105</v>
      </c>
      <c r="AJ709">
        <v>754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ROW(Source!A311)</f>
        <v>311</v>
      </c>
      <c r="B710">
        <v>16690106</v>
      </c>
      <c r="C710">
        <v>16690098</v>
      </c>
      <c r="D710">
        <v>15164559</v>
      </c>
      <c r="E710">
        <v>17</v>
      </c>
      <c r="F710">
        <v>1</v>
      </c>
      <c r="G710">
        <v>1</v>
      </c>
      <c r="H710">
        <v>3</v>
      </c>
      <c r="I710" t="s">
        <v>1299</v>
      </c>
      <c r="J710" t="s">
        <v>6</v>
      </c>
      <c r="K710" t="s">
        <v>1300</v>
      </c>
      <c r="L710">
        <v>1374</v>
      </c>
      <c r="N710">
        <v>1013</v>
      </c>
      <c r="O710" t="s">
        <v>1301</v>
      </c>
      <c r="P710" t="s">
        <v>1301</v>
      </c>
      <c r="Q710">
        <v>1</v>
      </c>
      <c r="X710">
        <v>0.71</v>
      </c>
      <c r="Y710">
        <v>1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0.71</v>
      </c>
      <c r="AH710">
        <v>2</v>
      </c>
      <c r="AI710">
        <v>16690106</v>
      </c>
      <c r="AJ710">
        <v>758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ROW(Source!A318)</f>
        <v>318</v>
      </c>
      <c r="B711">
        <v>16690120</v>
      </c>
      <c r="C711">
        <v>16690119</v>
      </c>
      <c r="D711">
        <v>15446300</v>
      </c>
      <c r="E711">
        <v>1</v>
      </c>
      <c r="F711">
        <v>1</v>
      </c>
      <c r="G711">
        <v>1</v>
      </c>
      <c r="H711">
        <v>1</v>
      </c>
      <c r="I711" t="s">
        <v>1170</v>
      </c>
      <c r="J711" t="s">
        <v>6</v>
      </c>
      <c r="K711" t="s">
        <v>1171</v>
      </c>
      <c r="L711">
        <v>1191</v>
      </c>
      <c r="N711">
        <v>1013</v>
      </c>
      <c r="O711" t="s">
        <v>1090</v>
      </c>
      <c r="P711" t="s">
        <v>1090</v>
      </c>
      <c r="Q711">
        <v>1</v>
      </c>
      <c r="X711">
        <v>35.130000000000003</v>
      </c>
      <c r="Y711">
        <v>0</v>
      </c>
      <c r="Z711">
        <v>0</v>
      </c>
      <c r="AA711">
        <v>0</v>
      </c>
      <c r="AB711">
        <v>9.92</v>
      </c>
      <c r="AC711">
        <v>0</v>
      </c>
      <c r="AD711">
        <v>1</v>
      </c>
      <c r="AE711">
        <v>1</v>
      </c>
      <c r="AF711" t="s">
        <v>6</v>
      </c>
      <c r="AG711">
        <v>35.130000000000003</v>
      </c>
      <c r="AH711">
        <v>2</v>
      </c>
      <c r="AI711">
        <v>16690120</v>
      </c>
      <c r="AJ711">
        <v>759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ROW(Source!A318)</f>
        <v>318</v>
      </c>
      <c r="B712">
        <v>16690121</v>
      </c>
      <c r="C712">
        <v>16690119</v>
      </c>
      <c r="D712">
        <v>15430395</v>
      </c>
      <c r="E712">
        <v>1</v>
      </c>
      <c r="F712">
        <v>1</v>
      </c>
      <c r="G712">
        <v>1</v>
      </c>
      <c r="H712">
        <v>1</v>
      </c>
      <c r="I712" t="s">
        <v>1091</v>
      </c>
      <c r="J712" t="s">
        <v>6</v>
      </c>
      <c r="K712" t="s">
        <v>1092</v>
      </c>
      <c r="L712">
        <v>1191</v>
      </c>
      <c r="N712">
        <v>1013</v>
      </c>
      <c r="O712" t="s">
        <v>1090</v>
      </c>
      <c r="P712" t="s">
        <v>1090</v>
      </c>
      <c r="Q712">
        <v>1</v>
      </c>
      <c r="X712">
        <v>0.05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2</v>
      </c>
      <c r="AF712" t="s">
        <v>6</v>
      </c>
      <c r="AG712">
        <v>0.05</v>
      </c>
      <c r="AH712">
        <v>2</v>
      </c>
      <c r="AI712">
        <v>16690121</v>
      </c>
      <c r="AJ712">
        <v>760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ROW(Source!A318)</f>
        <v>318</v>
      </c>
      <c r="B713">
        <v>16690122</v>
      </c>
      <c r="C713">
        <v>16690119</v>
      </c>
      <c r="D713">
        <v>15247680</v>
      </c>
      <c r="E713">
        <v>1</v>
      </c>
      <c r="F713">
        <v>1</v>
      </c>
      <c r="G713">
        <v>1</v>
      </c>
      <c r="H713">
        <v>2</v>
      </c>
      <c r="I713" t="s">
        <v>1287</v>
      </c>
      <c r="J713" t="s">
        <v>1288</v>
      </c>
      <c r="K713" t="s">
        <v>1289</v>
      </c>
      <c r="L713">
        <v>1368</v>
      </c>
      <c r="N713">
        <v>1011</v>
      </c>
      <c r="O713" t="s">
        <v>1096</v>
      </c>
      <c r="P713" t="s">
        <v>1096</v>
      </c>
      <c r="Q713">
        <v>1</v>
      </c>
      <c r="X713">
        <v>0.03</v>
      </c>
      <c r="Y713">
        <v>0</v>
      </c>
      <c r="Z713">
        <v>111.99</v>
      </c>
      <c r="AA713">
        <v>13.5</v>
      </c>
      <c r="AB713">
        <v>0</v>
      </c>
      <c r="AC713">
        <v>0</v>
      </c>
      <c r="AD713">
        <v>1</v>
      </c>
      <c r="AE713">
        <v>0</v>
      </c>
      <c r="AF713" t="s">
        <v>6</v>
      </c>
      <c r="AG713">
        <v>0.03</v>
      </c>
      <c r="AH713">
        <v>2</v>
      </c>
      <c r="AI713">
        <v>16690122</v>
      </c>
      <c r="AJ713">
        <v>761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ROW(Source!A318)</f>
        <v>318</v>
      </c>
      <c r="B714">
        <v>16690123</v>
      </c>
      <c r="C714">
        <v>16690119</v>
      </c>
      <c r="D714">
        <v>15249073</v>
      </c>
      <c r="E714">
        <v>1</v>
      </c>
      <c r="F714">
        <v>1</v>
      </c>
      <c r="G714">
        <v>1</v>
      </c>
      <c r="H714">
        <v>2</v>
      </c>
      <c r="I714" t="s">
        <v>1099</v>
      </c>
      <c r="J714" t="s">
        <v>1100</v>
      </c>
      <c r="K714" t="s">
        <v>1101</v>
      </c>
      <c r="L714">
        <v>1368</v>
      </c>
      <c r="N714">
        <v>1011</v>
      </c>
      <c r="O714" t="s">
        <v>1096</v>
      </c>
      <c r="P714" t="s">
        <v>1096</v>
      </c>
      <c r="Q714">
        <v>1</v>
      </c>
      <c r="X714">
        <v>0.02</v>
      </c>
      <c r="Y714">
        <v>0</v>
      </c>
      <c r="Z714">
        <v>65.709999999999994</v>
      </c>
      <c r="AA714">
        <v>11.6</v>
      </c>
      <c r="AB714">
        <v>0</v>
      </c>
      <c r="AC714">
        <v>0</v>
      </c>
      <c r="AD714">
        <v>1</v>
      </c>
      <c r="AE714">
        <v>0</v>
      </c>
      <c r="AF714" t="s">
        <v>6</v>
      </c>
      <c r="AG714">
        <v>0.02</v>
      </c>
      <c r="AH714">
        <v>2</v>
      </c>
      <c r="AI714">
        <v>16690123</v>
      </c>
      <c r="AJ714">
        <v>762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ROW(Source!A318)</f>
        <v>318</v>
      </c>
      <c r="B715">
        <v>16690124</v>
      </c>
      <c r="C715">
        <v>16690119</v>
      </c>
      <c r="D715">
        <v>15170074</v>
      </c>
      <c r="E715">
        <v>1</v>
      </c>
      <c r="F715">
        <v>1</v>
      </c>
      <c r="G715">
        <v>1</v>
      </c>
      <c r="H715">
        <v>3</v>
      </c>
      <c r="I715" t="s">
        <v>1311</v>
      </c>
      <c r="J715" t="s">
        <v>1312</v>
      </c>
      <c r="K715" t="s">
        <v>1313</v>
      </c>
      <c r="L715">
        <v>1355</v>
      </c>
      <c r="N715">
        <v>1010</v>
      </c>
      <c r="O715" t="s">
        <v>250</v>
      </c>
      <c r="P715" t="s">
        <v>250</v>
      </c>
      <c r="Q715">
        <v>100</v>
      </c>
      <c r="X715">
        <v>1.02</v>
      </c>
      <c r="Y715">
        <v>86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6</v>
      </c>
      <c r="AG715">
        <v>1.02</v>
      </c>
      <c r="AH715">
        <v>2</v>
      </c>
      <c r="AI715">
        <v>16690124</v>
      </c>
      <c r="AJ715">
        <v>763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ROW(Source!A318)</f>
        <v>318</v>
      </c>
      <c r="B716">
        <v>16690125</v>
      </c>
      <c r="C716">
        <v>16690119</v>
      </c>
      <c r="D716">
        <v>15170434</v>
      </c>
      <c r="E716">
        <v>1</v>
      </c>
      <c r="F716">
        <v>1</v>
      </c>
      <c r="G716">
        <v>1</v>
      </c>
      <c r="H716">
        <v>3</v>
      </c>
      <c r="I716" t="s">
        <v>1335</v>
      </c>
      <c r="J716" t="s">
        <v>1336</v>
      </c>
      <c r="K716" t="s">
        <v>1337</v>
      </c>
      <c r="L716">
        <v>1348</v>
      </c>
      <c r="N716">
        <v>1009</v>
      </c>
      <c r="O716" t="s">
        <v>86</v>
      </c>
      <c r="P716" t="s">
        <v>86</v>
      </c>
      <c r="Q716">
        <v>1000</v>
      </c>
      <c r="X716">
        <v>1.6000000000000001E-4</v>
      </c>
      <c r="Y716">
        <v>29800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6</v>
      </c>
      <c r="AG716">
        <v>1.6000000000000001E-4</v>
      </c>
      <c r="AH716">
        <v>2</v>
      </c>
      <c r="AI716">
        <v>16690125</v>
      </c>
      <c r="AJ716">
        <v>764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ROW(Source!A318)</f>
        <v>318</v>
      </c>
      <c r="B717">
        <v>16690126</v>
      </c>
      <c r="C717">
        <v>16690119</v>
      </c>
      <c r="D717">
        <v>15170438</v>
      </c>
      <c r="E717">
        <v>1</v>
      </c>
      <c r="F717">
        <v>1</v>
      </c>
      <c r="G717">
        <v>1</v>
      </c>
      <c r="H717">
        <v>3</v>
      </c>
      <c r="I717" t="s">
        <v>1338</v>
      </c>
      <c r="J717" t="s">
        <v>1339</v>
      </c>
      <c r="K717" t="s">
        <v>1340</v>
      </c>
      <c r="L717">
        <v>1348</v>
      </c>
      <c r="N717">
        <v>1009</v>
      </c>
      <c r="O717" t="s">
        <v>86</v>
      </c>
      <c r="P717" t="s">
        <v>86</v>
      </c>
      <c r="Q717">
        <v>1000</v>
      </c>
      <c r="X717">
        <v>2.9999999999999997E-4</v>
      </c>
      <c r="Y717">
        <v>12430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6</v>
      </c>
      <c r="AG717">
        <v>2.9999999999999997E-4</v>
      </c>
      <c r="AH717">
        <v>2</v>
      </c>
      <c r="AI717">
        <v>16690126</v>
      </c>
      <c r="AJ717">
        <v>765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ROW(Source!A318)</f>
        <v>318</v>
      </c>
      <c r="B718">
        <v>16690127</v>
      </c>
      <c r="C718">
        <v>16690119</v>
      </c>
      <c r="D718">
        <v>15164559</v>
      </c>
      <c r="E718">
        <v>17</v>
      </c>
      <c r="F718">
        <v>1</v>
      </c>
      <c r="G718">
        <v>1</v>
      </c>
      <c r="H718">
        <v>3</v>
      </c>
      <c r="I718" t="s">
        <v>1299</v>
      </c>
      <c r="J718" t="s">
        <v>6</v>
      </c>
      <c r="K718" t="s">
        <v>1300</v>
      </c>
      <c r="L718">
        <v>1374</v>
      </c>
      <c r="N718">
        <v>1013</v>
      </c>
      <c r="O718" t="s">
        <v>1301</v>
      </c>
      <c r="P718" t="s">
        <v>1301</v>
      </c>
      <c r="Q718">
        <v>1</v>
      </c>
      <c r="X718">
        <v>6.97</v>
      </c>
      <c r="Y718">
        <v>1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6</v>
      </c>
      <c r="AG718">
        <v>6.97</v>
      </c>
      <c r="AH718">
        <v>2</v>
      </c>
      <c r="AI718">
        <v>16690127</v>
      </c>
      <c r="AJ718">
        <v>767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ROW(Source!A319)</f>
        <v>319</v>
      </c>
      <c r="B719">
        <v>16690120</v>
      </c>
      <c r="C719">
        <v>16690119</v>
      </c>
      <c r="D719">
        <v>15446300</v>
      </c>
      <c r="E719">
        <v>1</v>
      </c>
      <c r="F719">
        <v>1</v>
      </c>
      <c r="G719">
        <v>1</v>
      </c>
      <c r="H719">
        <v>1</v>
      </c>
      <c r="I719" t="s">
        <v>1170</v>
      </c>
      <c r="J719" t="s">
        <v>6</v>
      </c>
      <c r="K719" t="s">
        <v>1171</v>
      </c>
      <c r="L719">
        <v>1191</v>
      </c>
      <c r="N719">
        <v>1013</v>
      </c>
      <c r="O719" t="s">
        <v>1090</v>
      </c>
      <c r="P719" t="s">
        <v>1090</v>
      </c>
      <c r="Q719">
        <v>1</v>
      </c>
      <c r="X719">
        <v>35.130000000000003</v>
      </c>
      <c r="Y719">
        <v>0</v>
      </c>
      <c r="Z719">
        <v>0</v>
      </c>
      <c r="AA719">
        <v>0</v>
      </c>
      <c r="AB719">
        <v>9.92</v>
      </c>
      <c r="AC719">
        <v>0</v>
      </c>
      <c r="AD719">
        <v>1</v>
      </c>
      <c r="AE719">
        <v>1</v>
      </c>
      <c r="AF719" t="s">
        <v>6</v>
      </c>
      <c r="AG719">
        <v>35.130000000000003</v>
      </c>
      <c r="AH719">
        <v>2</v>
      </c>
      <c r="AI719">
        <v>16690120</v>
      </c>
      <c r="AJ719">
        <v>768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ROW(Source!A319)</f>
        <v>319</v>
      </c>
      <c r="B720">
        <v>16690121</v>
      </c>
      <c r="C720">
        <v>16690119</v>
      </c>
      <c r="D720">
        <v>15430395</v>
      </c>
      <c r="E720">
        <v>1</v>
      </c>
      <c r="F720">
        <v>1</v>
      </c>
      <c r="G720">
        <v>1</v>
      </c>
      <c r="H720">
        <v>1</v>
      </c>
      <c r="I720" t="s">
        <v>1091</v>
      </c>
      <c r="J720" t="s">
        <v>6</v>
      </c>
      <c r="K720" t="s">
        <v>1092</v>
      </c>
      <c r="L720">
        <v>1191</v>
      </c>
      <c r="N720">
        <v>1013</v>
      </c>
      <c r="O720" t="s">
        <v>1090</v>
      </c>
      <c r="P720" t="s">
        <v>1090</v>
      </c>
      <c r="Q720">
        <v>1</v>
      </c>
      <c r="X720">
        <v>0.05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2</v>
      </c>
      <c r="AF720" t="s">
        <v>6</v>
      </c>
      <c r="AG720">
        <v>0.05</v>
      </c>
      <c r="AH720">
        <v>2</v>
      </c>
      <c r="AI720">
        <v>16690121</v>
      </c>
      <c r="AJ720">
        <v>769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ROW(Source!A319)</f>
        <v>319</v>
      </c>
      <c r="B721">
        <v>16690122</v>
      </c>
      <c r="C721">
        <v>16690119</v>
      </c>
      <c r="D721">
        <v>15247680</v>
      </c>
      <c r="E721">
        <v>1</v>
      </c>
      <c r="F721">
        <v>1</v>
      </c>
      <c r="G721">
        <v>1</v>
      </c>
      <c r="H721">
        <v>2</v>
      </c>
      <c r="I721" t="s">
        <v>1287</v>
      </c>
      <c r="J721" t="s">
        <v>1288</v>
      </c>
      <c r="K721" t="s">
        <v>1289</v>
      </c>
      <c r="L721">
        <v>1368</v>
      </c>
      <c r="N721">
        <v>1011</v>
      </c>
      <c r="O721" t="s">
        <v>1096</v>
      </c>
      <c r="P721" t="s">
        <v>1096</v>
      </c>
      <c r="Q721">
        <v>1</v>
      </c>
      <c r="X721">
        <v>0.03</v>
      </c>
      <c r="Y721">
        <v>0</v>
      </c>
      <c r="Z721">
        <v>111.99</v>
      </c>
      <c r="AA721">
        <v>13.5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0.03</v>
      </c>
      <c r="AH721">
        <v>2</v>
      </c>
      <c r="AI721">
        <v>16690122</v>
      </c>
      <c r="AJ721">
        <v>770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ROW(Source!A319)</f>
        <v>319</v>
      </c>
      <c r="B722">
        <v>16690123</v>
      </c>
      <c r="C722">
        <v>16690119</v>
      </c>
      <c r="D722">
        <v>15249073</v>
      </c>
      <c r="E722">
        <v>1</v>
      </c>
      <c r="F722">
        <v>1</v>
      </c>
      <c r="G722">
        <v>1</v>
      </c>
      <c r="H722">
        <v>2</v>
      </c>
      <c r="I722" t="s">
        <v>1099</v>
      </c>
      <c r="J722" t="s">
        <v>1100</v>
      </c>
      <c r="K722" t="s">
        <v>1101</v>
      </c>
      <c r="L722">
        <v>1368</v>
      </c>
      <c r="N722">
        <v>1011</v>
      </c>
      <c r="O722" t="s">
        <v>1096</v>
      </c>
      <c r="P722" t="s">
        <v>1096</v>
      </c>
      <c r="Q722">
        <v>1</v>
      </c>
      <c r="X722">
        <v>0.02</v>
      </c>
      <c r="Y722">
        <v>0</v>
      </c>
      <c r="Z722">
        <v>65.709999999999994</v>
      </c>
      <c r="AA722">
        <v>11.6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0.02</v>
      </c>
      <c r="AH722">
        <v>2</v>
      </c>
      <c r="AI722">
        <v>16690123</v>
      </c>
      <c r="AJ722">
        <v>771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ROW(Source!A319)</f>
        <v>319</v>
      </c>
      <c r="B723">
        <v>16690124</v>
      </c>
      <c r="C723">
        <v>16690119</v>
      </c>
      <c r="D723">
        <v>15170074</v>
      </c>
      <c r="E723">
        <v>1</v>
      </c>
      <c r="F723">
        <v>1</v>
      </c>
      <c r="G723">
        <v>1</v>
      </c>
      <c r="H723">
        <v>3</v>
      </c>
      <c r="I723" t="s">
        <v>1311</v>
      </c>
      <c r="J723" t="s">
        <v>1312</v>
      </c>
      <c r="K723" t="s">
        <v>1313</v>
      </c>
      <c r="L723">
        <v>1355</v>
      </c>
      <c r="N723">
        <v>1010</v>
      </c>
      <c r="O723" t="s">
        <v>250</v>
      </c>
      <c r="P723" t="s">
        <v>250</v>
      </c>
      <c r="Q723">
        <v>100</v>
      </c>
      <c r="X723">
        <v>1.02</v>
      </c>
      <c r="Y723">
        <v>86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1.02</v>
      </c>
      <c r="AH723">
        <v>2</v>
      </c>
      <c r="AI723">
        <v>16690124</v>
      </c>
      <c r="AJ723">
        <v>772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ROW(Source!A319)</f>
        <v>319</v>
      </c>
      <c r="B724">
        <v>16690125</v>
      </c>
      <c r="C724">
        <v>16690119</v>
      </c>
      <c r="D724">
        <v>15170434</v>
      </c>
      <c r="E724">
        <v>1</v>
      </c>
      <c r="F724">
        <v>1</v>
      </c>
      <c r="G724">
        <v>1</v>
      </c>
      <c r="H724">
        <v>3</v>
      </c>
      <c r="I724" t="s">
        <v>1335</v>
      </c>
      <c r="J724" t="s">
        <v>1336</v>
      </c>
      <c r="K724" t="s">
        <v>1337</v>
      </c>
      <c r="L724">
        <v>1348</v>
      </c>
      <c r="N724">
        <v>1009</v>
      </c>
      <c r="O724" t="s">
        <v>86</v>
      </c>
      <c r="P724" t="s">
        <v>86</v>
      </c>
      <c r="Q724">
        <v>1000</v>
      </c>
      <c r="X724">
        <v>1.6000000000000001E-4</v>
      </c>
      <c r="Y724">
        <v>29800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1.6000000000000001E-4</v>
      </c>
      <c r="AH724">
        <v>2</v>
      </c>
      <c r="AI724">
        <v>16690125</v>
      </c>
      <c r="AJ724">
        <v>773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ROW(Source!A319)</f>
        <v>319</v>
      </c>
      <c r="B725">
        <v>16690126</v>
      </c>
      <c r="C725">
        <v>16690119</v>
      </c>
      <c r="D725">
        <v>15170438</v>
      </c>
      <c r="E725">
        <v>1</v>
      </c>
      <c r="F725">
        <v>1</v>
      </c>
      <c r="G725">
        <v>1</v>
      </c>
      <c r="H725">
        <v>3</v>
      </c>
      <c r="I725" t="s">
        <v>1338</v>
      </c>
      <c r="J725" t="s">
        <v>1339</v>
      </c>
      <c r="K725" t="s">
        <v>1340</v>
      </c>
      <c r="L725">
        <v>1348</v>
      </c>
      <c r="N725">
        <v>1009</v>
      </c>
      <c r="O725" t="s">
        <v>86</v>
      </c>
      <c r="P725" t="s">
        <v>86</v>
      </c>
      <c r="Q725">
        <v>1000</v>
      </c>
      <c r="X725">
        <v>2.9999999999999997E-4</v>
      </c>
      <c r="Y725">
        <v>12430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6</v>
      </c>
      <c r="AG725">
        <v>2.9999999999999997E-4</v>
      </c>
      <c r="AH725">
        <v>2</v>
      </c>
      <c r="AI725">
        <v>16690126</v>
      </c>
      <c r="AJ725">
        <v>774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ROW(Source!A319)</f>
        <v>319</v>
      </c>
      <c r="B726">
        <v>16690127</v>
      </c>
      <c r="C726">
        <v>16690119</v>
      </c>
      <c r="D726">
        <v>15164559</v>
      </c>
      <c r="E726">
        <v>17</v>
      </c>
      <c r="F726">
        <v>1</v>
      </c>
      <c r="G726">
        <v>1</v>
      </c>
      <c r="H726">
        <v>3</v>
      </c>
      <c r="I726" t="s">
        <v>1299</v>
      </c>
      <c r="J726" t="s">
        <v>6</v>
      </c>
      <c r="K726" t="s">
        <v>1300</v>
      </c>
      <c r="L726">
        <v>1374</v>
      </c>
      <c r="N726">
        <v>1013</v>
      </c>
      <c r="O726" t="s">
        <v>1301</v>
      </c>
      <c r="P726" t="s">
        <v>1301</v>
      </c>
      <c r="Q726">
        <v>1</v>
      </c>
      <c r="X726">
        <v>6.97</v>
      </c>
      <c r="Y726">
        <v>1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6</v>
      </c>
      <c r="AG726">
        <v>6.97</v>
      </c>
      <c r="AH726">
        <v>2</v>
      </c>
      <c r="AI726">
        <v>16690127</v>
      </c>
      <c r="AJ726">
        <v>776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ROW(Source!A322)</f>
        <v>322</v>
      </c>
      <c r="B727">
        <v>16689297</v>
      </c>
      <c r="C727">
        <v>16689287</v>
      </c>
      <c r="D727">
        <v>15442878</v>
      </c>
      <c r="E727">
        <v>1</v>
      </c>
      <c r="F727">
        <v>1</v>
      </c>
      <c r="G727">
        <v>1</v>
      </c>
      <c r="H727">
        <v>1</v>
      </c>
      <c r="I727" t="s">
        <v>1285</v>
      </c>
      <c r="J727" t="s">
        <v>6</v>
      </c>
      <c r="K727" t="s">
        <v>1286</v>
      </c>
      <c r="L727">
        <v>1191</v>
      </c>
      <c r="N727">
        <v>1013</v>
      </c>
      <c r="O727" t="s">
        <v>1090</v>
      </c>
      <c r="P727" t="s">
        <v>1090</v>
      </c>
      <c r="Q727">
        <v>1</v>
      </c>
      <c r="X727">
        <v>0.9</v>
      </c>
      <c r="Y727">
        <v>0</v>
      </c>
      <c r="Z727">
        <v>0</v>
      </c>
      <c r="AA727">
        <v>0</v>
      </c>
      <c r="AB727">
        <v>10.5</v>
      </c>
      <c r="AC727">
        <v>0</v>
      </c>
      <c r="AD727">
        <v>1</v>
      </c>
      <c r="AE727">
        <v>1</v>
      </c>
      <c r="AF727" t="s">
        <v>6</v>
      </c>
      <c r="AG727">
        <v>0.9</v>
      </c>
      <c r="AH727">
        <v>2</v>
      </c>
      <c r="AI727">
        <v>16689288</v>
      </c>
      <c r="AJ727">
        <v>777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ROW(Source!A322)</f>
        <v>322</v>
      </c>
      <c r="B728">
        <v>16689298</v>
      </c>
      <c r="C728">
        <v>16689287</v>
      </c>
      <c r="D728">
        <v>15430395</v>
      </c>
      <c r="E728">
        <v>1</v>
      </c>
      <c r="F728">
        <v>1</v>
      </c>
      <c r="G728">
        <v>1</v>
      </c>
      <c r="H728">
        <v>1</v>
      </c>
      <c r="I728" t="s">
        <v>1091</v>
      </c>
      <c r="J728" t="s">
        <v>6</v>
      </c>
      <c r="K728" t="s">
        <v>1092</v>
      </c>
      <c r="L728">
        <v>1191</v>
      </c>
      <c r="N728">
        <v>1013</v>
      </c>
      <c r="O728" t="s">
        <v>1090</v>
      </c>
      <c r="P728" t="s">
        <v>1090</v>
      </c>
      <c r="Q728">
        <v>1</v>
      </c>
      <c r="X728">
        <v>0.2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2</v>
      </c>
      <c r="AF728" t="s">
        <v>6</v>
      </c>
      <c r="AG728">
        <v>0.2</v>
      </c>
      <c r="AH728">
        <v>2</v>
      </c>
      <c r="AI728">
        <v>16689289</v>
      </c>
      <c r="AJ728">
        <v>778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ROW(Source!A322)</f>
        <v>322</v>
      </c>
      <c r="B729">
        <v>16689299</v>
      </c>
      <c r="C729">
        <v>16689287</v>
      </c>
      <c r="D729">
        <v>15247680</v>
      </c>
      <c r="E729">
        <v>1</v>
      </c>
      <c r="F729">
        <v>1</v>
      </c>
      <c r="G729">
        <v>1</v>
      </c>
      <c r="H729">
        <v>2</v>
      </c>
      <c r="I729" t="s">
        <v>1287</v>
      </c>
      <c r="J729" t="s">
        <v>1288</v>
      </c>
      <c r="K729" t="s">
        <v>1289</v>
      </c>
      <c r="L729">
        <v>1368</v>
      </c>
      <c r="N729">
        <v>1011</v>
      </c>
      <c r="O729" t="s">
        <v>1096</v>
      </c>
      <c r="P729" t="s">
        <v>1096</v>
      </c>
      <c r="Q729">
        <v>1</v>
      </c>
      <c r="X729">
        <v>0.1</v>
      </c>
      <c r="Y729">
        <v>0</v>
      </c>
      <c r="Z729">
        <v>111.99</v>
      </c>
      <c r="AA729">
        <v>13.5</v>
      </c>
      <c r="AB729">
        <v>0</v>
      </c>
      <c r="AC729">
        <v>0</v>
      </c>
      <c r="AD729">
        <v>1</v>
      </c>
      <c r="AE729">
        <v>0</v>
      </c>
      <c r="AF729" t="s">
        <v>6</v>
      </c>
      <c r="AG729">
        <v>0.1</v>
      </c>
      <c r="AH729">
        <v>2</v>
      </c>
      <c r="AI729">
        <v>16689290</v>
      </c>
      <c r="AJ729">
        <v>779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ROW(Source!A322)</f>
        <v>322</v>
      </c>
      <c r="B730">
        <v>16689300</v>
      </c>
      <c r="C730">
        <v>16689287</v>
      </c>
      <c r="D730">
        <v>15249073</v>
      </c>
      <c r="E730">
        <v>1</v>
      </c>
      <c r="F730">
        <v>1</v>
      </c>
      <c r="G730">
        <v>1</v>
      </c>
      <c r="H730">
        <v>2</v>
      </c>
      <c r="I730" t="s">
        <v>1099</v>
      </c>
      <c r="J730" t="s">
        <v>1100</v>
      </c>
      <c r="K730" t="s">
        <v>1101</v>
      </c>
      <c r="L730">
        <v>1368</v>
      </c>
      <c r="N730">
        <v>1011</v>
      </c>
      <c r="O730" t="s">
        <v>1096</v>
      </c>
      <c r="P730" t="s">
        <v>1096</v>
      </c>
      <c r="Q730">
        <v>1</v>
      </c>
      <c r="X730">
        <v>0.1</v>
      </c>
      <c r="Y730">
        <v>0</v>
      </c>
      <c r="Z730">
        <v>65.709999999999994</v>
      </c>
      <c r="AA730">
        <v>11.6</v>
      </c>
      <c r="AB730">
        <v>0</v>
      </c>
      <c r="AC730">
        <v>0</v>
      </c>
      <c r="AD730">
        <v>1</v>
      </c>
      <c r="AE730">
        <v>0</v>
      </c>
      <c r="AF730" t="s">
        <v>6</v>
      </c>
      <c r="AG730">
        <v>0.1</v>
      </c>
      <c r="AH730">
        <v>2</v>
      </c>
      <c r="AI730">
        <v>16689291</v>
      </c>
      <c r="AJ730">
        <v>780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ROW(Source!A322)</f>
        <v>322</v>
      </c>
      <c r="B731">
        <v>16689301</v>
      </c>
      <c r="C731">
        <v>16689287</v>
      </c>
      <c r="D731">
        <v>15167588</v>
      </c>
      <c r="E731">
        <v>1</v>
      </c>
      <c r="F731">
        <v>1</v>
      </c>
      <c r="G731">
        <v>1</v>
      </c>
      <c r="H731">
        <v>3</v>
      </c>
      <c r="I731" t="s">
        <v>1290</v>
      </c>
      <c r="J731" t="s">
        <v>1291</v>
      </c>
      <c r="K731" t="s">
        <v>1292</v>
      </c>
      <c r="L731">
        <v>1346</v>
      </c>
      <c r="N731">
        <v>1009</v>
      </c>
      <c r="O731" t="s">
        <v>90</v>
      </c>
      <c r="P731" t="s">
        <v>90</v>
      </c>
      <c r="Q731">
        <v>1</v>
      </c>
      <c r="X731">
        <v>0.01</v>
      </c>
      <c r="Y731">
        <v>30.4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6</v>
      </c>
      <c r="AG731">
        <v>0.01</v>
      </c>
      <c r="AH731">
        <v>2</v>
      </c>
      <c r="AI731">
        <v>16689292</v>
      </c>
      <c r="AJ731">
        <v>781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ROW(Source!A322)</f>
        <v>322</v>
      </c>
      <c r="B732">
        <v>16689302</v>
      </c>
      <c r="C732">
        <v>16689287</v>
      </c>
      <c r="D732">
        <v>15169942</v>
      </c>
      <c r="E732">
        <v>1</v>
      </c>
      <c r="F732">
        <v>1</v>
      </c>
      <c r="G732">
        <v>1</v>
      </c>
      <c r="H732">
        <v>3</v>
      </c>
      <c r="I732" t="s">
        <v>1293</v>
      </c>
      <c r="J732" t="s">
        <v>1294</v>
      </c>
      <c r="K732" t="s">
        <v>1295</v>
      </c>
      <c r="L732">
        <v>1346</v>
      </c>
      <c r="N732">
        <v>1009</v>
      </c>
      <c r="O732" t="s">
        <v>90</v>
      </c>
      <c r="P732" t="s">
        <v>90</v>
      </c>
      <c r="Q732">
        <v>1</v>
      </c>
      <c r="X732">
        <v>0.3</v>
      </c>
      <c r="Y732">
        <v>9.0399999999999991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6</v>
      </c>
      <c r="AG732">
        <v>0.3</v>
      </c>
      <c r="AH732">
        <v>2</v>
      </c>
      <c r="AI732">
        <v>16689293</v>
      </c>
      <c r="AJ732">
        <v>782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ROW(Source!A322)</f>
        <v>322</v>
      </c>
      <c r="B733">
        <v>16689303</v>
      </c>
      <c r="C733">
        <v>16689287</v>
      </c>
      <c r="D733">
        <v>15191488</v>
      </c>
      <c r="E733">
        <v>1</v>
      </c>
      <c r="F733">
        <v>1</v>
      </c>
      <c r="G733">
        <v>1</v>
      </c>
      <c r="H733">
        <v>3</v>
      </c>
      <c r="I733" t="s">
        <v>1296</v>
      </c>
      <c r="J733" t="s">
        <v>1297</v>
      </c>
      <c r="K733" t="s">
        <v>1298</v>
      </c>
      <c r="L733">
        <v>1348</v>
      </c>
      <c r="N733">
        <v>1009</v>
      </c>
      <c r="O733" t="s">
        <v>86</v>
      </c>
      <c r="P733" t="s">
        <v>86</v>
      </c>
      <c r="Q733">
        <v>1000</v>
      </c>
      <c r="X733">
        <v>5.9999999999999995E-4</v>
      </c>
      <c r="Y733">
        <v>5000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5.9999999999999995E-4</v>
      </c>
      <c r="AH733">
        <v>2</v>
      </c>
      <c r="AI733">
        <v>16689294</v>
      </c>
      <c r="AJ733">
        <v>783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ROW(Source!A322)</f>
        <v>322</v>
      </c>
      <c r="B734">
        <v>16689304</v>
      </c>
      <c r="C734">
        <v>16689287</v>
      </c>
      <c r="D734">
        <v>15164559</v>
      </c>
      <c r="E734">
        <v>17</v>
      </c>
      <c r="F734">
        <v>1</v>
      </c>
      <c r="G734">
        <v>1</v>
      </c>
      <c r="H734">
        <v>3</v>
      </c>
      <c r="I734" t="s">
        <v>1299</v>
      </c>
      <c r="J734" t="s">
        <v>6</v>
      </c>
      <c r="K734" t="s">
        <v>1300</v>
      </c>
      <c r="L734">
        <v>1374</v>
      </c>
      <c r="N734">
        <v>1013</v>
      </c>
      <c r="O734" t="s">
        <v>1301</v>
      </c>
      <c r="P734" t="s">
        <v>1301</v>
      </c>
      <c r="Q734">
        <v>1</v>
      </c>
      <c r="X734">
        <v>0.19</v>
      </c>
      <c r="Y734">
        <v>1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6</v>
      </c>
      <c r="AG734">
        <v>0.19</v>
      </c>
      <c r="AH734">
        <v>2</v>
      </c>
      <c r="AI734">
        <v>16689295</v>
      </c>
      <c r="AJ734">
        <v>785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ROW(Source!A323)</f>
        <v>323</v>
      </c>
      <c r="B735">
        <v>16689297</v>
      </c>
      <c r="C735">
        <v>16689287</v>
      </c>
      <c r="D735">
        <v>15442878</v>
      </c>
      <c r="E735">
        <v>1</v>
      </c>
      <c r="F735">
        <v>1</v>
      </c>
      <c r="G735">
        <v>1</v>
      </c>
      <c r="H735">
        <v>1</v>
      </c>
      <c r="I735" t="s">
        <v>1285</v>
      </c>
      <c r="J735" t="s">
        <v>6</v>
      </c>
      <c r="K735" t="s">
        <v>1286</v>
      </c>
      <c r="L735">
        <v>1191</v>
      </c>
      <c r="N735">
        <v>1013</v>
      </c>
      <c r="O735" t="s">
        <v>1090</v>
      </c>
      <c r="P735" t="s">
        <v>1090</v>
      </c>
      <c r="Q735">
        <v>1</v>
      </c>
      <c r="X735">
        <v>0.9</v>
      </c>
      <c r="Y735">
        <v>0</v>
      </c>
      <c r="Z735">
        <v>0</v>
      </c>
      <c r="AA735">
        <v>0</v>
      </c>
      <c r="AB735">
        <v>10.5</v>
      </c>
      <c r="AC735">
        <v>0</v>
      </c>
      <c r="AD735">
        <v>1</v>
      </c>
      <c r="AE735">
        <v>1</v>
      </c>
      <c r="AF735" t="s">
        <v>6</v>
      </c>
      <c r="AG735">
        <v>0.9</v>
      </c>
      <c r="AH735">
        <v>2</v>
      </c>
      <c r="AI735">
        <v>16689288</v>
      </c>
      <c r="AJ735">
        <v>786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ROW(Source!A323)</f>
        <v>323</v>
      </c>
      <c r="B736">
        <v>16689298</v>
      </c>
      <c r="C736">
        <v>16689287</v>
      </c>
      <c r="D736">
        <v>15430395</v>
      </c>
      <c r="E736">
        <v>1</v>
      </c>
      <c r="F736">
        <v>1</v>
      </c>
      <c r="G736">
        <v>1</v>
      </c>
      <c r="H736">
        <v>1</v>
      </c>
      <c r="I736" t="s">
        <v>1091</v>
      </c>
      <c r="J736" t="s">
        <v>6</v>
      </c>
      <c r="K736" t="s">
        <v>1092</v>
      </c>
      <c r="L736">
        <v>1191</v>
      </c>
      <c r="N736">
        <v>1013</v>
      </c>
      <c r="O736" t="s">
        <v>1090</v>
      </c>
      <c r="P736" t="s">
        <v>1090</v>
      </c>
      <c r="Q736">
        <v>1</v>
      </c>
      <c r="X736">
        <v>0.2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2</v>
      </c>
      <c r="AF736" t="s">
        <v>6</v>
      </c>
      <c r="AG736">
        <v>0.2</v>
      </c>
      <c r="AH736">
        <v>2</v>
      </c>
      <c r="AI736">
        <v>16689289</v>
      </c>
      <c r="AJ736">
        <v>787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ROW(Source!A323)</f>
        <v>323</v>
      </c>
      <c r="B737">
        <v>16689299</v>
      </c>
      <c r="C737">
        <v>16689287</v>
      </c>
      <c r="D737">
        <v>15247680</v>
      </c>
      <c r="E737">
        <v>1</v>
      </c>
      <c r="F737">
        <v>1</v>
      </c>
      <c r="G737">
        <v>1</v>
      </c>
      <c r="H737">
        <v>2</v>
      </c>
      <c r="I737" t="s">
        <v>1287</v>
      </c>
      <c r="J737" t="s">
        <v>1288</v>
      </c>
      <c r="K737" t="s">
        <v>1289</v>
      </c>
      <c r="L737">
        <v>1368</v>
      </c>
      <c r="N737">
        <v>1011</v>
      </c>
      <c r="O737" t="s">
        <v>1096</v>
      </c>
      <c r="P737" t="s">
        <v>1096</v>
      </c>
      <c r="Q737">
        <v>1</v>
      </c>
      <c r="X737">
        <v>0.1</v>
      </c>
      <c r="Y737">
        <v>0</v>
      </c>
      <c r="Z737">
        <v>111.99</v>
      </c>
      <c r="AA737">
        <v>13.5</v>
      </c>
      <c r="AB737">
        <v>0</v>
      </c>
      <c r="AC737">
        <v>0</v>
      </c>
      <c r="AD737">
        <v>1</v>
      </c>
      <c r="AE737">
        <v>0</v>
      </c>
      <c r="AF737" t="s">
        <v>6</v>
      </c>
      <c r="AG737">
        <v>0.1</v>
      </c>
      <c r="AH737">
        <v>2</v>
      </c>
      <c r="AI737">
        <v>16689290</v>
      </c>
      <c r="AJ737">
        <v>788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ROW(Source!A323)</f>
        <v>323</v>
      </c>
      <c r="B738">
        <v>16689300</v>
      </c>
      <c r="C738">
        <v>16689287</v>
      </c>
      <c r="D738">
        <v>15249073</v>
      </c>
      <c r="E738">
        <v>1</v>
      </c>
      <c r="F738">
        <v>1</v>
      </c>
      <c r="G738">
        <v>1</v>
      </c>
      <c r="H738">
        <v>2</v>
      </c>
      <c r="I738" t="s">
        <v>1099</v>
      </c>
      <c r="J738" t="s">
        <v>1100</v>
      </c>
      <c r="K738" t="s">
        <v>1101</v>
      </c>
      <c r="L738">
        <v>1368</v>
      </c>
      <c r="N738">
        <v>1011</v>
      </c>
      <c r="O738" t="s">
        <v>1096</v>
      </c>
      <c r="P738" t="s">
        <v>1096</v>
      </c>
      <c r="Q738">
        <v>1</v>
      </c>
      <c r="X738">
        <v>0.1</v>
      </c>
      <c r="Y738">
        <v>0</v>
      </c>
      <c r="Z738">
        <v>65.709999999999994</v>
      </c>
      <c r="AA738">
        <v>11.6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0.1</v>
      </c>
      <c r="AH738">
        <v>2</v>
      </c>
      <c r="AI738">
        <v>16689291</v>
      </c>
      <c r="AJ738">
        <v>789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ROW(Source!A323)</f>
        <v>323</v>
      </c>
      <c r="B739">
        <v>16689301</v>
      </c>
      <c r="C739">
        <v>16689287</v>
      </c>
      <c r="D739">
        <v>15167588</v>
      </c>
      <c r="E739">
        <v>1</v>
      </c>
      <c r="F739">
        <v>1</v>
      </c>
      <c r="G739">
        <v>1</v>
      </c>
      <c r="H739">
        <v>3</v>
      </c>
      <c r="I739" t="s">
        <v>1290</v>
      </c>
      <c r="J739" t="s">
        <v>1291</v>
      </c>
      <c r="K739" t="s">
        <v>1292</v>
      </c>
      <c r="L739">
        <v>1346</v>
      </c>
      <c r="N739">
        <v>1009</v>
      </c>
      <c r="O739" t="s">
        <v>90</v>
      </c>
      <c r="P739" t="s">
        <v>90</v>
      </c>
      <c r="Q739">
        <v>1</v>
      </c>
      <c r="X739">
        <v>0.01</v>
      </c>
      <c r="Y739">
        <v>30.4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0.01</v>
      </c>
      <c r="AH739">
        <v>2</v>
      </c>
      <c r="AI739">
        <v>16689292</v>
      </c>
      <c r="AJ739">
        <v>790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ROW(Source!A323)</f>
        <v>323</v>
      </c>
      <c r="B740">
        <v>16689302</v>
      </c>
      <c r="C740">
        <v>16689287</v>
      </c>
      <c r="D740">
        <v>15169942</v>
      </c>
      <c r="E740">
        <v>1</v>
      </c>
      <c r="F740">
        <v>1</v>
      </c>
      <c r="G740">
        <v>1</v>
      </c>
      <c r="H740">
        <v>3</v>
      </c>
      <c r="I740" t="s">
        <v>1293</v>
      </c>
      <c r="J740" t="s">
        <v>1294</v>
      </c>
      <c r="K740" t="s">
        <v>1295</v>
      </c>
      <c r="L740">
        <v>1346</v>
      </c>
      <c r="N740">
        <v>1009</v>
      </c>
      <c r="O740" t="s">
        <v>90</v>
      </c>
      <c r="P740" t="s">
        <v>90</v>
      </c>
      <c r="Q740">
        <v>1</v>
      </c>
      <c r="X740">
        <v>0.3</v>
      </c>
      <c r="Y740">
        <v>9.0399999999999991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6</v>
      </c>
      <c r="AG740">
        <v>0.3</v>
      </c>
      <c r="AH740">
        <v>2</v>
      </c>
      <c r="AI740">
        <v>16689293</v>
      </c>
      <c r="AJ740">
        <v>791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ROW(Source!A323)</f>
        <v>323</v>
      </c>
      <c r="B741">
        <v>16689303</v>
      </c>
      <c r="C741">
        <v>16689287</v>
      </c>
      <c r="D741">
        <v>15191488</v>
      </c>
      <c r="E741">
        <v>1</v>
      </c>
      <c r="F741">
        <v>1</v>
      </c>
      <c r="G741">
        <v>1</v>
      </c>
      <c r="H741">
        <v>3</v>
      </c>
      <c r="I741" t="s">
        <v>1296</v>
      </c>
      <c r="J741" t="s">
        <v>1297</v>
      </c>
      <c r="K741" t="s">
        <v>1298</v>
      </c>
      <c r="L741">
        <v>1348</v>
      </c>
      <c r="N741">
        <v>1009</v>
      </c>
      <c r="O741" t="s">
        <v>86</v>
      </c>
      <c r="P741" t="s">
        <v>86</v>
      </c>
      <c r="Q741">
        <v>1000</v>
      </c>
      <c r="X741">
        <v>5.9999999999999995E-4</v>
      </c>
      <c r="Y741">
        <v>5000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6</v>
      </c>
      <c r="AG741">
        <v>5.9999999999999995E-4</v>
      </c>
      <c r="AH741">
        <v>2</v>
      </c>
      <c r="AI741">
        <v>16689294</v>
      </c>
      <c r="AJ741">
        <v>792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ROW(Source!A323)</f>
        <v>323</v>
      </c>
      <c r="B742">
        <v>16689304</v>
      </c>
      <c r="C742">
        <v>16689287</v>
      </c>
      <c r="D742">
        <v>15164559</v>
      </c>
      <c r="E742">
        <v>17</v>
      </c>
      <c r="F742">
        <v>1</v>
      </c>
      <c r="G742">
        <v>1</v>
      </c>
      <c r="H742">
        <v>3</v>
      </c>
      <c r="I742" t="s">
        <v>1299</v>
      </c>
      <c r="J742" t="s">
        <v>6</v>
      </c>
      <c r="K742" t="s">
        <v>1300</v>
      </c>
      <c r="L742">
        <v>1374</v>
      </c>
      <c r="N742">
        <v>1013</v>
      </c>
      <c r="O742" t="s">
        <v>1301</v>
      </c>
      <c r="P742" t="s">
        <v>1301</v>
      </c>
      <c r="Q742">
        <v>1</v>
      </c>
      <c r="X742">
        <v>0.19</v>
      </c>
      <c r="Y742">
        <v>1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6</v>
      </c>
      <c r="AG742">
        <v>0.19</v>
      </c>
      <c r="AH742">
        <v>2</v>
      </c>
      <c r="AI742">
        <v>16689295</v>
      </c>
      <c r="AJ742">
        <v>794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ROW(Source!A326)</f>
        <v>326</v>
      </c>
      <c r="B743">
        <v>16690131</v>
      </c>
      <c r="C743">
        <v>16690130</v>
      </c>
      <c r="D743">
        <v>15435721</v>
      </c>
      <c r="E743">
        <v>1</v>
      </c>
      <c r="F743">
        <v>1</v>
      </c>
      <c r="G743">
        <v>1</v>
      </c>
      <c r="H743">
        <v>1</v>
      </c>
      <c r="I743" t="s">
        <v>1236</v>
      </c>
      <c r="J743" t="s">
        <v>6</v>
      </c>
      <c r="K743" t="s">
        <v>1237</v>
      </c>
      <c r="L743">
        <v>1191</v>
      </c>
      <c r="N743">
        <v>1013</v>
      </c>
      <c r="O743" t="s">
        <v>1090</v>
      </c>
      <c r="P743" t="s">
        <v>1090</v>
      </c>
      <c r="Q743">
        <v>1</v>
      </c>
      <c r="X743">
        <v>1.56</v>
      </c>
      <c r="Y743">
        <v>0</v>
      </c>
      <c r="Z743">
        <v>0</v>
      </c>
      <c r="AA743">
        <v>0</v>
      </c>
      <c r="AB743">
        <v>9.51</v>
      </c>
      <c r="AC743">
        <v>0</v>
      </c>
      <c r="AD743">
        <v>1</v>
      </c>
      <c r="AE743">
        <v>1</v>
      </c>
      <c r="AF743" t="s">
        <v>6</v>
      </c>
      <c r="AG743">
        <v>1.56</v>
      </c>
      <c r="AH743">
        <v>2</v>
      </c>
      <c r="AI743">
        <v>16690131</v>
      </c>
      <c r="AJ743">
        <v>795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ROW(Source!A326)</f>
        <v>326</v>
      </c>
      <c r="B744">
        <v>16690132</v>
      </c>
      <c r="C744">
        <v>16690130</v>
      </c>
      <c r="D744">
        <v>15249377</v>
      </c>
      <c r="E744">
        <v>1</v>
      </c>
      <c r="F744">
        <v>1</v>
      </c>
      <c r="G744">
        <v>1</v>
      </c>
      <c r="H744">
        <v>2</v>
      </c>
      <c r="I744" t="s">
        <v>1172</v>
      </c>
      <c r="J744" t="s">
        <v>1173</v>
      </c>
      <c r="K744" t="s">
        <v>1174</v>
      </c>
      <c r="L744">
        <v>1368</v>
      </c>
      <c r="N744">
        <v>1011</v>
      </c>
      <c r="O744" t="s">
        <v>1096</v>
      </c>
      <c r="P744" t="s">
        <v>1096</v>
      </c>
      <c r="Q744">
        <v>1</v>
      </c>
      <c r="X744">
        <v>0.13</v>
      </c>
      <c r="Y744">
        <v>0</v>
      </c>
      <c r="Z744">
        <v>8.1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6</v>
      </c>
      <c r="AG744">
        <v>0.13</v>
      </c>
      <c r="AH744">
        <v>2</v>
      </c>
      <c r="AI744">
        <v>16690132</v>
      </c>
      <c r="AJ744">
        <v>796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ROW(Source!A326)</f>
        <v>326</v>
      </c>
      <c r="B745">
        <v>16690133</v>
      </c>
      <c r="C745">
        <v>16690130</v>
      </c>
      <c r="D745">
        <v>15165537</v>
      </c>
      <c r="E745">
        <v>1</v>
      </c>
      <c r="F745">
        <v>1</v>
      </c>
      <c r="G745">
        <v>1</v>
      </c>
      <c r="H745">
        <v>3</v>
      </c>
      <c r="I745" t="s">
        <v>1302</v>
      </c>
      <c r="J745" t="s">
        <v>1303</v>
      </c>
      <c r="K745" t="s">
        <v>1304</v>
      </c>
      <c r="L745">
        <v>1346</v>
      </c>
      <c r="N745">
        <v>1009</v>
      </c>
      <c r="O745" t="s">
        <v>90</v>
      </c>
      <c r="P745" t="s">
        <v>90</v>
      </c>
      <c r="Q745">
        <v>1</v>
      </c>
      <c r="X745">
        <v>6.0000000000000001E-3</v>
      </c>
      <c r="Y745">
        <v>44.97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6</v>
      </c>
      <c r="AG745">
        <v>6.0000000000000001E-3</v>
      </c>
      <c r="AH745">
        <v>2</v>
      </c>
      <c r="AI745">
        <v>16690133</v>
      </c>
      <c r="AJ745">
        <v>797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ROW(Source!A326)</f>
        <v>326</v>
      </c>
      <c r="B746">
        <v>16690134</v>
      </c>
      <c r="C746">
        <v>16690130</v>
      </c>
      <c r="D746">
        <v>15167269</v>
      </c>
      <c r="E746">
        <v>1</v>
      </c>
      <c r="F746">
        <v>1</v>
      </c>
      <c r="G746">
        <v>1</v>
      </c>
      <c r="H746">
        <v>3</v>
      </c>
      <c r="I746" t="s">
        <v>1305</v>
      </c>
      <c r="J746" t="s">
        <v>1306</v>
      </c>
      <c r="K746" t="s">
        <v>1307</v>
      </c>
      <c r="L746">
        <v>1346</v>
      </c>
      <c r="N746">
        <v>1009</v>
      </c>
      <c r="O746" t="s">
        <v>90</v>
      </c>
      <c r="P746" t="s">
        <v>90</v>
      </c>
      <c r="Q746">
        <v>1</v>
      </c>
      <c r="X746">
        <v>1E-3</v>
      </c>
      <c r="Y746">
        <v>11.5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1E-3</v>
      </c>
      <c r="AH746">
        <v>2</v>
      </c>
      <c r="AI746">
        <v>16690134</v>
      </c>
      <c r="AJ746">
        <v>798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ROW(Source!A326)</f>
        <v>326</v>
      </c>
      <c r="B747">
        <v>16690135</v>
      </c>
      <c r="C747">
        <v>16690130</v>
      </c>
      <c r="D747">
        <v>15167588</v>
      </c>
      <c r="E747">
        <v>1</v>
      </c>
      <c r="F747">
        <v>1</v>
      </c>
      <c r="G747">
        <v>1</v>
      </c>
      <c r="H747">
        <v>3</v>
      </c>
      <c r="I747" t="s">
        <v>1290</v>
      </c>
      <c r="J747" t="s">
        <v>1291</v>
      </c>
      <c r="K747" t="s">
        <v>1292</v>
      </c>
      <c r="L747">
        <v>1346</v>
      </c>
      <c r="N747">
        <v>1009</v>
      </c>
      <c r="O747" t="s">
        <v>90</v>
      </c>
      <c r="P747" t="s">
        <v>90</v>
      </c>
      <c r="Q747">
        <v>1</v>
      </c>
      <c r="X747">
        <v>1.2E-2</v>
      </c>
      <c r="Y747">
        <v>30.4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1.2E-2</v>
      </c>
      <c r="AH747">
        <v>2</v>
      </c>
      <c r="AI747">
        <v>16690135</v>
      </c>
      <c r="AJ747">
        <v>799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ROW(Source!A326)</f>
        <v>326</v>
      </c>
      <c r="B748">
        <v>16690136</v>
      </c>
      <c r="C748">
        <v>16690130</v>
      </c>
      <c r="D748">
        <v>15168752</v>
      </c>
      <c r="E748">
        <v>1</v>
      </c>
      <c r="F748">
        <v>1</v>
      </c>
      <c r="G748">
        <v>1</v>
      </c>
      <c r="H748">
        <v>3</v>
      </c>
      <c r="I748" t="s">
        <v>1308</v>
      </c>
      <c r="J748" t="s">
        <v>1309</v>
      </c>
      <c r="K748" t="s">
        <v>1310</v>
      </c>
      <c r="L748">
        <v>1346</v>
      </c>
      <c r="N748">
        <v>1009</v>
      </c>
      <c r="O748" t="s">
        <v>90</v>
      </c>
      <c r="P748" t="s">
        <v>90</v>
      </c>
      <c r="Q748">
        <v>1</v>
      </c>
      <c r="X748">
        <v>7.0000000000000007E-2</v>
      </c>
      <c r="Y748">
        <v>10.57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6</v>
      </c>
      <c r="AG748">
        <v>7.0000000000000007E-2</v>
      </c>
      <c r="AH748">
        <v>2</v>
      </c>
      <c r="AI748">
        <v>16690136</v>
      </c>
      <c r="AJ748">
        <v>800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ROW(Source!A326)</f>
        <v>326</v>
      </c>
      <c r="B749">
        <v>16690137</v>
      </c>
      <c r="C749">
        <v>16690130</v>
      </c>
      <c r="D749">
        <v>15169942</v>
      </c>
      <c r="E749">
        <v>1</v>
      </c>
      <c r="F749">
        <v>1</v>
      </c>
      <c r="G749">
        <v>1</v>
      </c>
      <c r="H749">
        <v>3</v>
      </c>
      <c r="I749" t="s">
        <v>1293</v>
      </c>
      <c r="J749" t="s">
        <v>1294</v>
      </c>
      <c r="K749" t="s">
        <v>1295</v>
      </c>
      <c r="L749">
        <v>1346</v>
      </c>
      <c r="N749">
        <v>1009</v>
      </c>
      <c r="O749" t="s">
        <v>90</v>
      </c>
      <c r="P749" t="s">
        <v>90</v>
      </c>
      <c r="Q749">
        <v>1</v>
      </c>
      <c r="X749">
        <v>4.9000000000000002E-2</v>
      </c>
      <c r="Y749">
        <v>9.0399999999999991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6</v>
      </c>
      <c r="AG749">
        <v>4.9000000000000002E-2</v>
      </c>
      <c r="AH749">
        <v>2</v>
      </c>
      <c r="AI749">
        <v>16690137</v>
      </c>
      <c r="AJ749">
        <v>801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ROW(Source!A326)</f>
        <v>326</v>
      </c>
      <c r="B750">
        <v>16690138</v>
      </c>
      <c r="C750">
        <v>16690130</v>
      </c>
      <c r="D750">
        <v>15170074</v>
      </c>
      <c r="E750">
        <v>1</v>
      </c>
      <c r="F750">
        <v>1</v>
      </c>
      <c r="G750">
        <v>1</v>
      </c>
      <c r="H750">
        <v>3</v>
      </c>
      <c r="I750" t="s">
        <v>1311</v>
      </c>
      <c r="J750" t="s">
        <v>1312</v>
      </c>
      <c r="K750" t="s">
        <v>1313</v>
      </c>
      <c r="L750">
        <v>1355</v>
      </c>
      <c r="N750">
        <v>1010</v>
      </c>
      <c r="O750" t="s">
        <v>250</v>
      </c>
      <c r="P750" t="s">
        <v>250</v>
      </c>
      <c r="Q750">
        <v>100</v>
      </c>
      <c r="X750">
        <v>1.4E-2</v>
      </c>
      <c r="Y750">
        <v>86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6</v>
      </c>
      <c r="AG750">
        <v>1.4E-2</v>
      </c>
      <c r="AH750">
        <v>2</v>
      </c>
      <c r="AI750">
        <v>16690138</v>
      </c>
      <c r="AJ750">
        <v>802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ROW(Source!A326)</f>
        <v>326</v>
      </c>
      <c r="B751">
        <v>16690139</v>
      </c>
      <c r="C751">
        <v>16690130</v>
      </c>
      <c r="D751">
        <v>15170994</v>
      </c>
      <c r="E751">
        <v>1</v>
      </c>
      <c r="F751">
        <v>1</v>
      </c>
      <c r="G751">
        <v>1</v>
      </c>
      <c r="H751">
        <v>3</v>
      </c>
      <c r="I751" t="s">
        <v>1314</v>
      </c>
      <c r="J751" t="s">
        <v>1315</v>
      </c>
      <c r="K751" t="s">
        <v>1316</v>
      </c>
      <c r="L751">
        <v>1346</v>
      </c>
      <c r="N751">
        <v>1009</v>
      </c>
      <c r="O751" t="s">
        <v>90</v>
      </c>
      <c r="P751" t="s">
        <v>90</v>
      </c>
      <c r="Q751">
        <v>1</v>
      </c>
      <c r="X751">
        <v>1E-3</v>
      </c>
      <c r="Y751">
        <v>133.05000000000001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6</v>
      </c>
      <c r="AG751">
        <v>1E-3</v>
      </c>
      <c r="AH751">
        <v>2</v>
      </c>
      <c r="AI751">
        <v>16690139</v>
      </c>
      <c r="AJ751">
        <v>803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ROW(Source!A326)</f>
        <v>326</v>
      </c>
      <c r="B752">
        <v>16690140</v>
      </c>
      <c r="C752">
        <v>16690130</v>
      </c>
      <c r="D752">
        <v>15188647</v>
      </c>
      <c r="E752">
        <v>1</v>
      </c>
      <c r="F752">
        <v>1</v>
      </c>
      <c r="G752">
        <v>1</v>
      </c>
      <c r="H752">
        <v>3</v>
      </c>
      <c r="I752" t="s">
        <v>1317</v>
      </c>
      <c r="J752" t="s">
        <v>1318</v>
      </c>
      <c r="K752" t="s">
        <v>1319</v>
      </c>
      <c r="L752">
        <v>1348</v>
      </c>
      <c r="N752">
        <v>1009</v>
      </c>
      <c r="O752" t="s">
        <v>86</v>
      </c>
      <c r="P752" t="s">
        <v>86</v>
      </c>
      <c r="Q752">
        <v>1000</v>
      </c>
      <c r="X752">
        <v>1E-3</v>
      </c>
      <c r="Y752">
        <v>11500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6</v>
      </c>
      <c r="AG752">
        <v>1E-3</v>
      </c>
      <c r="AH752">
        <v>2</v>
      </c>
      <c r="AI752">
        <v>16690140</v>
      </c>
      <c r="AJ752">
        <v>804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ROW(Source!A326)</f>
        <v>326</v>
      </c>
      <c r="B753">
        <v>16690141</v>
      </c>
      <c r="C753">
        <v>16690130</v>
      </c>
      <c r="D753">
        <v>15203834</v>
      </c>
      <c r="E753">
        <v>1</v>
      </c>
      <c r="F753">
        <v>1</v>
      </c>
      <c r="G753">
        <v>1</v>
      </c>
      <c r="H753">
        <v>3</v>
      </c>
      <c r="I753" t="s">
        <v>1320</v>
      </c>
      <c r="J753" t="s">
        <v>1321</v>
      </c>
      <c r="K753" t="s">
        <v>1322</v>
      </c>
      <c r="L753">
        <v>1346</v>
      </c>
      <c r="N753">
        <v>1009</v>
      </c>
      <c r="O753" t="s">
        <v>90</v>
      </c>
      <c r="P753" t="s">
        <v>90</v>
      </c>
      <c r="Q753">
        <v>1</v>
      </c>
      <c r="X753">
        <v>3.5999999999999997E-2</v>
      </c>
      <c r="Y753">
        <v>28.6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3.5999999999999997E-2</v>
      </c>
      <c r="AH753">
        <v>2</v>
      </c>
      <c r="AI753">
        <v>16690141</v>
      </c>
      <c r="AJ753">
        <v>805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ROW(Source!A326)</f>
        <v>326</v>
      </c>
      <c r="B754">
        <v>16690142</v>
      </c>
      <c r="C754">
        <v>16690130</v>
      </c>
      <c r="D754">
        <v>15203987</v>
      </c>
      <c r="E754">
        <v>1</v>
      </c>
      <c r="F754">
        <v>1</v>
      </c>
      <c r="G754">
        <v>1</v>
      </c>
      <c r="H754">
        <v>3</v>
      </c>
      <c r="I754" t="s">
        <v>1323</v>
      </c>
      <c r="J754" t="s">
        <v>1324</v>
      </c>
      <c r="K754" t="s">
        <v>1325</v>
      </c>
      <c r="L754">
        <v>1346</v>
      </c>
      <c r="N754">
        <v>1009</v>
      </c>
      <c r="O754" t="s">
        <v>90</v>
      </c>
      <c r="P754" t="s">
        <v>90</v>
      </c>
      <c r="Q754">
        <v>1</v>
      </c>
      <c r="X754">
        <v>6.0000000000000001E-3</v>
      </c>
      <c r="Y754">
        <v>35.630000000000003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6.0000000000000001E-3</v>
      </c>
      <c r="AH754">
        <v>2</v>
      </c>
      <c r="AI754">
        <v>16690142</v>
      </c>
      <c r="AJ754">
        <v>806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ROW(Source!A326)</f>
        <v>326</v>
      </c>
      <c r="B755">
        <v>16690143</v>
      </c>
      <c r="C755">
        <v>16690130</v>
      </c>
      <c r="D755">
        <v>15217463</v>
      </c>
      <c r="E755">
        <v>1</v>
      </c>
      <c r="F755">
        <v>1</v>
      </c>
      <c r="G755">
        <v>1</v>
      </c>
      <c r="H755">
        <v>3</v>
      </c>
      <c r="I755" t="s">
        <v>1326</v>
      </c>
      <c r="J755" t="s">
        <v>1327</v>
      </c>
      <c r="K755" t="s">
        <v>1328</v>
      </c>
      <c r="L755">
        <v>1358</v>
      </c>
      <c r="N755">
        <v>1010</v>
      </c>
      <c r="O755" t="s">
        <v>538</v>
      </c>
      <c r="P755" t="s">
        <v>538</v>
      </c>
      <c r="Q755">
        <v>10</v>
      </c>
      <c r="X755">
        <v>0.1</v>
      </c>
      <c r="Y755">
        <v>39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6</v>
      </c>
      <c r="AG755">
        <v>0.1</v>
      </c>
      <c r="AH755">
        <v>2</v>
      </c>
      <c r="AI755">
        <v>16690143</v>
      </c>
      <c r="AJ755">
        <v>807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ROW(Source!A326)</f>
        <v>326</v>
      </c>
      <c r="B756">
        <v>16690144</v>
      </c>
      <c r="C756">
        <v>16690130</v>
      </c>
      <c r="D756">
        <v>15164559</v>
      </c>
      <c r="E756">
        <v>17</v>
      </c>
      <c r="F756">
        <v>1</v>
      </c>
      <c r="G756">
        <v>1</v>
      </c>
      <c r="H756">
        <v>3</v>
      </c>
      <c r="I756" t="s">
        <v>1299</v>
      </c>
      <c r="J756" t="s">
        <v>6</v>
      </c>
      <c r="K756" t="s">
        <v>1300</v>
      </c>
      <c r="L756">
        <v>1374</v>
      </c>
      <c r="N756">
        <v>1013</v>
      </c>
      <c r="O756" t="s">
        <v>1301</v>
      </c>
      <c r="P756" t="s">
        <v>1301</v>
      </c>
      <c r="Q756">
        <v>1</v>
      </c>
      <c r="X756">
        <v>0.3</v>
      </c>
      <c r="Y756">
        <v>1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6</v>
      </c>
      <c r="AG756">
        <v>0.3</v>
      </c>
      <c r="AH756">
        <v>2</v>
      </c>
      <c r="AI756">
        <v>16690144</v>
      </c>
      <c r="AJ756">
        <v>811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ROW(Source!A327)</f>
        <v>327</v>
      </c>
      <c r="B757">
        <v>16690131</v>
      </c>
      <c r="C757">
        <v>16690130</v>
      </c>
      <c r="D757">
        <v>15435721</v>
      </c>
      <c r="E757">
        <v>1</v>
      </c>
      <c r="F757">
        <v>1</v>
      </c>
      <c r="G757">
        <v>1</v>
      </c>
      <c r="H757">
        <v>1</v>
      </c>
      <c r="I757" t="s">
        <v>1236</v>
      </c>
      <c r="J757" t="s">
        <v>6</v>
      </c>
      <c r="K757" t="s">
        <v>1237</v>
      </c>
      <c r="L757">
        <v>1191</v>
      </c>
      <c r="N757">
        <v>1013</v>
      </c>
      <c r="O757" t="s">
        <v>1090</v>
      </c>
      <c r="P757" t="s">
        <v>1090</v>
      </c>
      <c r="Q757">
        <v>1</v>
      </c>
      <c r="X757">
        <v>1.56</v>
      </c>
      <c r="Y757">
        <v>0</v>
      </c>
      <c r="Z757">
        <v>0</v>
      </c>
      <c r="AA757">
        <v>0</v>
      </c>
      <c r="AB757">
        <v>9.51</v>
      </c>
      <c r="AC757">
        <v>0</v>
      </c>
      <c r="AD757">
        <v>1</v>
      </c>
      <c r="AE757">
        <v>1</v>
      </c>
      <c r="AF757" t="s">
        <v>6</v>
      </c>
      <c r="AG757">
        <v>1.56</v>
      </c>
      <c r="AH757">
        <v>2</v>
      </c>
      <c r="AI757">
        <v>16690131</v>
      </c>
      <c r="AJ757">
        <v>812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ROW(Source!A327)</f>
        <v>327</v>
      </c>
      <c r="B758">
        <v>16690132</v>
      </c>
      <c r="C758">
        <v>16690130</v>
      </c>
      <c r="D758">
        <v>15249377</v>
      </c>
      <c r="E758">
        <v>1</v>
      </c>
      <c r="F758">
        <v>1</v>
      </c>
      <c r="G758">
        <v>1</v>
      </c>
      <c r="H758">
        <v>2</v>
      </c>
      <c r="I758" t="s">
        <v>1172</v>
      </c>
      <c r="J758" t="s">
        <v>1173</v>
      </c>
      <c r="K758" t="s">
        <v>1174</v>
      </c>
      <c r="L758">
        <v>1368</v>
      </c>
      <c r="N758">
        <v>1011</v>
      </c>
      <c r="O758" t="s">
        <v>1096</v>
      </c>
      <c r="P758" t="s">
        <v>1096</v>
      </c>
      <c r="Q758">
        <v>1</v>
      </c>
      <c r="X758">
        <v>0.13</v>
      </c>
      <c r="Y758">
        <v>0</v>
      </c>
      <c r="Z758">
        <v>8.1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0.13</v>
      </c>
      <c r="AH758">
        <v>2</v>
      </c>
      <c r="AI758">
        <v>16690132</v>
      </c>
      <c r="AJ758">
        <v>813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ROW(Source!A327)</f>
        <v>327</v>
      </c>
      <c r="B759">
        <v>16690133</v>
      </c>
      <c r="C759">
        <v>16690130</v>
      </c>
      <c r="D759">
        <v>15165537</v>
      </c>
      <c r="E759">
        <v>1</v>
      </c>
      <c r="F759">
        <v>1</v>
      </c>
      <c r="G759">
        <v>1</v>
      </c>
      <c r="H759">
        <v>3</v>
      </c>
      <c r="I759" t="s">
        <v>1302</v>
      </c>
      <c r="J759" t="s">
        <v>1303</v>
      </c>
      <c r="K759" t="s">
        <v>1304</v>
      </c>
      <c r="L759">
        <v>1346</v>
      </c>
      <c r="N759">
        <v>1009</v>
      </c>
      <c r="O759" t="s">
        <v>90</v>
      </c>
      <c r="P759" t="s">
        <v>90</v>
      </c>
      <c r="Q759">
        <v>1</v>
      </c>
      <c r="X759">
        <v>6.0000000000000001E-3</v>
      </c>
      <c r="Y759">
        <v>44.97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6</v>
      </c>
      <c r="AG759">
        <v>6.0000000000000001E-3</v>
      </c>
      <c r="AH759">
        <v>2</v>
      </c>
      <c r="AI759">
        <v>16690133</v>
      </c>
      <c r="AJ759">
        <v>814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ROW(Source!A327)</f>
        <v>327</v>
      </c>
      <c r="B760">
        <v>16690134</v>
      </c>
      <c r="C760">
        <v>16690130</v>
      </c>
      <c r="D760">
        <v>15167269</v>
      </c>
      <c r="E760">
        <v>1</v>
      </c>
      <c r="F760">
        <v>1</v>
      </c>
      <c r="G760">
        <v>1</v>
      </c>
      <c r="H760">
        <v>3</v>
      </c>
      <c r="I760" t="s">
        <v>1305</v>
      </c>
      <c r="J760" t="s">
        <v>1306</v>
      </c>
      <c r="K760" t="s">
        <v>1307</v>
      </c>
      <c r="L760">
        <v>1346</v>
      </c>
      <c r="N760">
        <v>1009</v>
      </c>
      <c r="O760" t="s">
        <v>90</v>
      </c>
      <c r="P760" t="s">
        <v>90</v>
      </c>
      <c r="Q760">
        <v>1</v>
      </c>
      <c r="X760">
        <v>1E-3</v>
      </c>
      <c r="Y760">
        <v>11.5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6</v>
      </c>
      <c r="AG760">
        <v>1E-3</v>
      </c>
      <c r="AH760">
        <v>2</v>
      </c>
      <c r="AI760">
        <v>16690134</v>
      </c>
      <c r="AJ760">
        <v>815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ROW(Source!A327)</f>
        <v>327</v>
      </c>
      <c r="B761">
        <v>16690135</v>
      </c>
      <c r="C761">
        <v>16690130</v>
      </c>
      <c r="D761">
        <v>15167588</v>
      </c>
      <c r="E761">
        <v>1</v>
      </c>
      <c r="F761">
        <v>1</v>
      </c>
      <c r="G761">
        <v>1</v>
      </c>
      <c r="H761">
        <v>3</v>
      </c>
      <c r="I761" t="s">
        <v>1290</v>
      </c>
      <c r="J761" t="s">
        <v>1291</v>
      </c>
      <c r="K761" t="s">
        <v>1292</v>
      </c>
      <c r="L761">
        <v>1346</v>
      </c>
      <c r="N761">
        <v>1009</v>
      </c>
      <c r="O761" t="s">
        <v>90</v>
      </c>
      <c r="P761" t="s">
        <v>90</v>
      </c>
      <c r="Q761">
        <v>1</v>
      </c>
      <c r="X761">
        <v>1.2E-2</v>
      </c>
      <c r="Y761">
        <v>30.4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6</v>
      </c>
      <c r="AG761">
        <v>1.2E-2</v>
      </c>
      <c r="AH761">
        <v>2</v>
      </c>
      <c r="AI761">
        <v>16690135</v>
      </c>
      <c r="AJ761">
        <v>816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ROW(Source!A327)</f>
        <v>327</v>
      </c>
      <c r="B762">
        <v>16690136</v>
      </c>
      <c r="C762">
        <v>16690130</v>
      </c>
      <c r="D762">
        <v>15168752</v>
      </c>
      <c r="E762">
        <v>1</v>
      </c>
      <c r="F762">
        <v>1</v>
      </c>
      <c r="G762">
        <v>1</v>
      </c>
      <c r="H762">
        <v>3</v>
      </c>
      <c r="I762" t="s">
        <v>1308</v>
      </c>
      <c r="J762" t="s">
        <v>1309</v>
      </c>
      <c r="K762" t="s">
        <v>1310</v>
      </c>
      <c r="L762">
        <v>1346</v>
      </c>
      <c r="N762">
        <v>1009</v>
      </c>
      <c r="O762" t="s">
        <v>90</v>
      </c>
      <c r="P762" t="s">
        <v>90</v>
      </c>
      <c r="Q762">
        <v>1</v>
      </c>
      <c r="X762">
        <v>7.0000000000000007E-2</v>
      </c>
      <c r="Y762">
        <v>10.57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6</v>
      </c>
      <c r="AG762">
        <v>7.0000000000000007E-2</v>
      </c>
      <c r="AH762">
        <v>2</v>
      </c>
      <c r="AI762">
        <v>16690136</v>
      </c>
      <c r="AJ762">
        <v>817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ROW(Source!A327)</f>
        <v>327</v>
      </c>
      <c r="B763">
        <v>16690137</v>
      </c>
      <c r="C763">
        <v>16690130</v>
      </c>
      <c r="D763">
        <v>15169942</v>
      </c>
      <c r="E763">
        <v>1</v>
      </c>
      <c r="F763">
        <v>1</v>
      </c>
      <c r="G763">
        <v>1</v>
      </c>
      <c r="H763">
        <v>3</v>
      </c>
      <c r="I763" t="s">
        <v>1293</v>
      </c>
      <c r="J763" t="s">
        <v>1294</v>
      </c>
      <c r="K763" t="s">
        <v>1295</v>
      </c>
      <c r="L763">
        <v>1346</v>
      </c>
      <c r="N763">
        <v>1009</v>
      </c>
      <c r="O763" t="s">
        <v>90</v>
      </c>
      <c r="P763" t="s">
        <v>90</v>
      </c>
      <c r="Q763">
        <v>1</v>
      </c>
      <c r="X763">
        <v>4.9000000000000002E-2</v>
      </c>
      <c r="Y763">
        <v>9.0399999999999991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6</v>
      </c>
      <c r="AG763">
        <v>4.9000000000000002E-2</v>
      </c>
      <c r="AH763">
        <v>2</v>
      </c>
      <c r="AI763">
        <v>16690137</v>
      </c>
      <c r="AJ763">
        <v>818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ROW(Source!A327)</f>
        <v>327</v>
      </c>
      <c r="B764">
        <v>16690138</v>
      </c>
      <c r="C764">
        <v>16690130</v>
      </c>
      <c r="D764">
        <v>15170074</v>
      </c>
      <c r="E764">
        <v>1</v>
      </c>
      <c r="F764">
        <v>1</v>
      </c>
      <c r="G764">
        <v>1</v>
      </c>
      <c r="H764">
        <v>3</v>
      </c>
      <c r="I764" t="s">
        <v>1311</v>
      </c>
      <c r="J764" t="s">
        <v>1312</v>
      </c>
      <c r="K764" t="s">
        <v>1313</v>
      </c>
      <c r="L764">
        <v>1355</v>
      </c>
      <c r="N764">
        <v>1010</v>
      </c>
      <c r="O764" t="s">
        <v>250</v>
      </c>
      <c r="P764" t="s">
        <v>250</v>
      </c>
      <c r="Q764">
        <v>100</v>
      </c>
      <c r="X764">
        <v>1.4E-2</v>
      </c>
      <c r="Y764">
        <v>86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6</v>
      </c>
      <c r="AG764">
        <v>1.4E-2</v>
      </c>
      <c r="AH764">
        <v>2</v>
      </c>
      <c r="AI764">
        <v>16690138</v>
      </c>
      <c r="AJ764">
        <v>819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ROW(Source!A327)</f>
        <v>327</v>
      </c>
      <c r="B765">
        <v>16690139</v>
      </c>
      <c r="C765">
        <v>16690130</v>
      </c>
      <c r="D765">
        <v>15170994</v>
      </c>
      <c r="E765">
        <v>1</v>
      </c>
      <c r="F765">
        <v>1</v>
      </c>
      <c r="G765">
        <v>1</v>
      </c>
      <c r="H765">
        <v>3</v>
      </c>
      <c r="I765" t="s">
        <v>1314</v>
      </c>
      <c r="J765" t="s">
        <v>1315</v>
      </c>
      <c r="K765" t="s">
        <v>1316</v>
      </c>
      <c r="L765">
        <v>1346</v>
      </c>
      <c r="N765">
        <v>1009</v>
      </c>
      <c r="O765" t="s">
        <v>90</v>
      </c>
      <c r="P765" t="s">
        <v>90</v>
      </c>
      <c r="Q765">
        <v>1</v>
      </c>
      <c r="X765">
        <v>1E-3</v>
      </c>
      <c r="Y765">
        <v>133.05000000000001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6</v>
      </c>
      <c r="AG765">
        <v>1E-3</v>
      </c>
      <c r="AH765">
        <v>2</v>
      </c>
      <c r="AI765">
        <v>16690139</v>
      </c>
      <c r="AJ765">
        <v>820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ROW(Source!A327)</f>
        <v>327</v>
      </c>
      <c r="B766">
        <v>16690140</v>
      </c>
      <c r="C766">
        <v>16690130</v>
      </c>
      <c r="D766">
        <v>15188647</v>
      </c>
      <c r="E766">
        <v>1</v>
      </c>
      <c r="F766">
        <v>1</v>
      </c>
      <c r="G766">
        <v>1</v>
      </c>
      <c r="H766">
        <v>3</v>
      </c>
      <c r="I766" t="s">
        <v>1317</v>
      </c>
      <c r="J766" t="s">
        <v>1318</v>
      </c>
      <c r="K766" t="s">
        <v>1319</v>
      </c>
      <c r="L766">
        <v>1348</v>
      </c>
      <c r="N766">
        <v>1009</v>
      </c>
      <c r="O766" t="s">
        <v>86</v>
      </c>
      <c r="P766" t="s">
        <v>86</v>
      </c>
      <c r="Q766">
        <v>1000</v>
      </c>
      <c r="X766">
        <v>1E-3</v>
      </c>
      <c r="Y766">
        <v>11500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6</v>
      </c>
      <c r="AG766">
        <v>1E-3</v>
      </c>
      <c r="AH766">
        <v>2</v>
      </c>
      <c r="AI766">
        <v>16690140</v>
      </c>
      <c r="AJ766">
        <v>821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ROW(Source!A327)</f>
        <v>327</v>
      </c>
      <c r="B767">
        <v>16690141</v>
      </c>
      <c r="C767">
        <v>16690130</v>
      </c>
      <c r="D767">
        <v>15203834</v>
      </c>
      <c r="E767">
        <v>1</v>
      </c>
      <c r="F767">
        <v>1</v>
      </c>
      <c r="G767">
        <v>1</v>
      </c>
      <c r="H767">
        <v>3</v>
      </c>
      <c r="I767" t="s">
        <v>1320</v>
      </c>
      <c r="J767" t="s">
        <v>1321</v>
      </c>
      <c r="K767" t="s">
        <v>1322</v>
      </c>
      <c r="L767">
        <v>1346</v>
      </c>
      <c r="N767">
        <v>1009</v>
      </c>
      <c r="O767" t="s">
        <v>90</v>
      </c>
      <c r="P767" t="s">
        <v>90</v>
      </c>
      <c r="Q767">
        <v>1</v>
      </c>
      <c r="X767">
        <v>3.5999999999999997E-2</v>
      </c>
      <c r="Y767">
        <v>28.6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6</v>
      </c>
      <c r="AG767">
        <v>3.5999999999999997E-2</v>
      </c>
      <c r="AH767">
        <v>2</v>
      </c>
      <c r="AI767">
        <v>16690141</v>
      </c>
      <c r="AJ767">
        <v>822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ROW(Source!A327)</f>
        <v>327</v>
      </c>
      <c r="B768">
        <v>16690142</v>
      </c>
      <c r="C768">
        <v>16690130</v>
      </c>
      <c r="D768">
        <v>15203987</v>
      </c>
      <c r="E768">
        <v>1</v>
      </c>
      <c r="F768">
        <v>1</v>
      </c>
      <c r="G768">
        <v>1</v>
      </c>
      <c r="H768">
        <v>3</v>
      </c>
      <c r="I768" t="s">
        <v>1323</v>
      </c>
      <c r="J768" t="s">
        <v>1324</v>
      </c>
      <c r="K768" t="s">
        <v>1325</v>
      </c>
      <c r="L768">
        <v>1346</v>
      </c>
      <c r="N768">
        <v>1009</v>
      </c>
      <c r="O768" t="s">
        <v>90</v>
      </c>
      <c r="P768" t="s">
        <v>90</v>
      </c>
      <c r="Q768">
        <v>1</v>
      </c>
      <c r="X768">
        <v>6.0000000000000001E-3</v>
      </c>
      <c r="Y768">
        <v>35.630000000000003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6</v>
      </c>
      <c r="AG768">
        <v>6.0000000000000001E-3</v>
      </c>
      <c r="AH768">
        <v>2</v>
      </c>
      <c r="AI768">
        <v>16690142</v>
      </c>
      <c r="AJ768">
        <v>823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ROW(Source!A327)</f>
        <v>327</v>
      </c>
      <c r="B769">
        <v>16690143</v>
      </c>
      <c r="C769">
        <v>16690130</v>
      </c>
      <c r="D769">
        <v>15217463</v>
      </c>
      <c r="E769">
        <v>1</v>
      </c>
      <c r="F769">
        <v>1</v>
      </c>
      <c r="G769">
        <v>1</v>
      </c>
      <c r="H769">
        <v>3</v>
      </c>
      <c r="I769" t="s">
        <v>1326</v>
      </c>
      <c r="J769" t="s">
        <v>1327</v>
      </c>
      <c r="K769" t="s">
        <v>1328</v>
      </c>
      <c r="L769">
        <v>1358</v>
      </c>
      <c r="N769">
        <v>1010</v>
      </c>
      <c r="O769" t="s">
        <v>538</v>
      </c>
      <c r="P769" t="s">
        <v>538</v>
      </c>
      <c r="Q769">
        <v>10</v>
      </c>
      <c r="X769">
        <v>0.1</v>
      </c>
      <c r="Y769">
        <v>39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6</v>
      </c>
      <c r="AG769">
        <v>0.1</v>
      </c>
      <c r="AH769">
        <v>2</v>
      </c>
      <c r="AI769">
        <v>16690143</v>
      </c>
      <c r="AJ769">
        <v>824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ROW(Source!A327)</f>
        <v>327</v>
      </c>
      <c r="B770">
        <v>16690144</v>
      </c>
      <c r="C770">
        <v>16690130</v>
      </c>
      <c r="D770">
        <v>15164559</v>
      </c>
      <c r="E770">
        <v>17</v>
      </c>
      <c r="F770">
        <v>1</v>
      </c>
      <c r="G770">
        <v>1</v>
      </c>
      <c r="H770">
        <v>3</v>
      </c>
      <c r="I770" t="s">
        <v>1299</v>
      </c>
      <c r="J770" t="s">
        <v>6</v>
      </c>
      <c r="K770" t="s">
        <v>1300</v>
      </c>
      <c r="L770">
        <v>1374</v>
      </c>
      <c r="N770">
        <v>1013</v>
      </c>
      <c r="O770" t="s">
        <v>1301</v>
      </c>
      <c r="P770" t="s">
        <v>1301</v>
      </c>
      <c r="Q770">
        <v>1</v>
      </c>
      <c r="X770">
        <v>0.3</v>
      </c>
      <c r="Y770">
        <v>1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6</v>
      </c>
      <c r="AG770">
        <v>0.3</v>
      </c>
      <c r="AH770">
        <v>2</v>
      </c>
      <c r="AI770">
        <v>16690144</v>
      </c>
      <c r="AJ770">
        <v>828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ROW(Source!A334)</f>
        <v>334</v>
      </c>
      <c r="B771">
        <v>16691458</v>
      </c>
      <c r="C771">
        <v>16691454</v>
      </c>
      <c r="D771">
        <v>15446300</v>
      </c>
      <c r="E771">
        <v>1</v>
      </c>
      <c r="F771">
        <v>1</v>
      </c>
      <c r="G771">
        <v>1</v>
      </c>
      <c r="H771">
        <v>1</v>
      </c>
      <c r="I771" t="s">
        <v>1170</v>
      </c>
      <c r="J771" t="s">
        <v>6</v>
      </c>
      <c r="K771" t="s">
        <v>1171</v>
      </c>
      <c r="L771">
        <v>1191</v>
      </c>
      <c r="N771">
        <v>1013</v>
      </c>
      <c r="O771" t="s">
        <v>1090</v>
      </c>
      <c r="P771" t="s">
        <v>1090</v>
      </c>
      <c r="Q771">
        <v>1</v>
      </c>
      <c r="X771">
        <v>1.1200000000000001</v>
      </c>
      <c r="Y771">
        <v>0</v>
      </c>
      <c r="Z771">
        <v>0</v>
      </c>
      <c r="AA771">
        <v>0</v>
      </c>
      <c r="AB771">
        <v>9.92</v>
      </c>
      <c r="AC771">
        <v>0</v>
      </c>
      <c r="AD771">
        <v>1</v>
      </c>
      <c r="AE771">
        <v>1</v>
      </c>
      <c r="AF771" t="s">
        <v>6</v>
      </c>
      <c r="AG771">
        <v>1.1200000000000001</v>
      </c>
      <c r="AH771">
        <v>2</v>
      </c>
      <c r="AI771">
        <v>16691458</v>
      </c>
      <c r="AJ771">
        <v>829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ROW(Source!A334)</f>
        <v>334</v>
      </c>
      <c r="B772">
        <v>16691459</v>
      </c>
      <c r="C772">
        <v>16691454</v>
      </c>
      <c r="D772">
        <v>15169942</v>
      </c>
      <c r="E772">
        <v>1</v>
      </c>
      <c r="F772">
        <v>1</v>
      </c>
      <c r="G772">
        <v>1</v>
      </c>
      <c r="H772">
        <v>3</v>
      </c>
      <c r="I772" t="s">
        <v>1293</v>
      </c>
      <c r="J772" t="s">
        <v>1294</v>
      </c>
      <c r="K772" t="s">
        <v>1295</v>
      </c>
      <c r="L772">
        <v>1346</v>
      </c>
      <c r="N772">
        <v>1009</v>
      </c>
      <c r="O772" t="s">
        <v>90</v>
      </c>
      <c r="P772" t="s">
        <v>90</v>
      </c>
      <c r="Q772">
        <v>1</v>
      </c>
      <c r="X772">
        <v>0.02</v>
      </c>
      <c r="Y772">
        <v>9.0399999999999991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6</v>
      </c>
      <c r="AG772">
        <v>0.02</v>
      </c>
      <c r="AH772">
        <v>2</v>
      </c>
      <c r="AI772">
        <v>16691459</v>
      </c>
      <c r="AJ772">
        <v>830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ROW(Source!A334)</f>
        <v>334</v>
      </c>
      <c r="B773">
        <v>16691460</v>
      </c>
      <c r="C773">
        <v>16691454</v>
      </c>
      <c r="D773">
        <v>15164559</v>
      </c>
      <c r="E773">
        <v>17</v>
      </c>
      <c r="F773">
        <v>1</v>
      </c>
      <c r="G773">
        <v>1</v>
      </c>
      <c r="H773">
        <v>3</v>
      </c>
      <c r="I773" t="s">
        <v>1299</v>
      </c>
      <c r="J773" t="s">
        <v>6</v>
      </c>
      <c r="K773" t="s">
        <v>1300</v>
      </c>
      <c r="L773">
        <v>1374</v>
      </c>
      <c r="N773">
        <v>1013</v>
      </c>
      <c r="O773" t="s">
        <v>1301</v>
      </c>
      <c r="P773" t="s">
        <v>1301</v>
      </c>
      <c r="Q773">
        <v>1</v>
      </c>
      <c r="X773">
        <v>0.22</v>
      </c>
      <c r="Y773">
        <v>1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6</v>
      </c>
      <c r="AG773">
        <v>0.22</v>
      </c>
      <c r="AH773">
        <v>2</v>
      </c>
      <c r="AI773">
        <v>16691460</v>
      </c>
      <c r="AJ773">
        <v>832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ROW(Source!A335)</f>
        <v>335</v>
      </c>
      <c r="B774">
        <v>16691458</v>
      </c>
      <c r="C774">
        <v>16691454</v>
      </c>
      <c r="D774">
        <v>15446300</v>
      </c>
      <c r="E774">
        <v>1</v>
      </c>
      <c r="F774">
        <v>1</v>
      </c>
      <c r="G774">
        <v>1</v>
      </c>
      <c r="H774">
        <v>1</v>
      </c>
      <c r="I774" t="s">
        <v>1170</v>
      </c>
      <c r="J774" t="s">
        <v>6</v>
      </c>
      <c r="K774" t="s">
        <v>1171</v>
      </c>
      <c r="L774">
        <v>1191</v>
      </c>
      <c r="N774">
        <v>1013</v>
      </c>
      <c r="O774" t="s">
        <v>1090</v>
      </c>
      <c r="P774" t="s">
        <v>1090</v>
      </c>
      <c r="Q774">
        <v>1</v>
      </c>
      <c r="X774">
        <v>1.1200000000000001</v>
      </c>
      <c r="Y774">
        <v>0</v>
      </c>
      <c r="Z774">
        <v>0</v>
      </c>
      <c r="AA774">
        <v>0</v>
      </c>
      <c r="AB774">
        <v>9.92</v>
      </c>
      <c r="AC774">
        <v>0</v>
      </c>
      <c r="AD774">
        <v>1</v>
      </c>
      <c r="AE774">
        <v>1</v>
      </c>
      <c r="AF774" t="s">
        <v>6</v>
      </c>
      <c r="AG774">
        <v>1.1200000000000001</v>
      </c>
      <c r="AH774">
        <v>2</v>
      </c>
      <c r="AI774">
        <v>16691458</v>
      </c>
      <c r="AJ774">
        <v>833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ROW(Source!A335)</f>
        <v>335</v>
      </c>
      <c r="B775">
        <v>16691459</v>
      </c>
      <c r="C775">
        <v>16691454</v>
      </c>
      <c r="D775">
        <v>15169942</v>
      </c>
      <c r="E775">
        <v>1</v>
      </c>
      <c r="F775">
        <v>1</v>
      </c>
      <c r="G775">
        <v>1</v>
      </c>
      <c r="H775">
        <v>3</v>
      </c>
      <c r="I775" t="s">
        <v>1293</v>
      </c>
      <c r="J775" t="s">
        <v>1294</v>
      </c>
      <c r="K775" t="s">
        <v>1295</v>
      </c>
      <c r="L775">
        <v>1346</v>
      </c>
      <c r="N775">
        <v>1009</v>
      </c>
      <c r="O775" t="s">
        <v>90</v>
      </c>
      <c r="P775" t="s">
        <v>90</v>
      </c>
      <c r="Q775">
        <v>1</v>
      </c>
      <c r="X775">
        <v>0.02</v>
      </c>
      <c r="Y775">
        <v>9.0399999999999991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6</v>
      </c>
      <c r="AG775">
        <v>0.02</v>
      </c>
      <c r="AH775">
        <v>2</v>
      </c>
      <c r="AI775">
        <v>16691459</v>
      </c>
      <c r="AJ775">
        <v>834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ROW(Source!A335)</f>
        <v>335</v>
      </c>
      <c r="B776">
        <v>16691460</v>
      </c>
      <c r="C776">
        <v>16691454</v>
      </c>
      <c r="D776">
        <v>15164559</v>
      </c>
      <c r="E776">
        <v>17</v>
      </c>
      <c r="F776">
        <v>1</v>
      </c>
      <c r="G776">
        <v>1</v>
      </c>
      <c r="H776">
        <v>3</v>
      </c>
      <c r="I776" t="s">
        <v>1299</v>
      </c>
      <c r="J776" t="s">
        <v>6</v>
      </c>
      <c r="K776" t="s">
        <v>1300</v>
      </c>
      <c r="L776">
        <v>1374</v>
      </c>
      <c r="N776">
        <v>1013</v>
      </c>
      <c r="O776" t="s">
        <v>1301</v>
      </c>
      <c r="P776" t="s">
        <v>1301</v>
      </c>
      <c r="Q776">
        <v>1</v>
      </c>
      <c r="X776">
        <v>0.22</v>
      </c>
      <c r="Y776">
        <v>1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6</v>
      </c>
      <c r="AG776">
        <v>0.22</v>
      </c>
      <c r="AH776">
        <v>2</v>
      </c>
      <c r="AI776">
        <v>16691460</v>
      </c>
      <c r="AJ776">
        <v>836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ROW(Source!A372)</f>
        <v>372</v>
      </c>
      <c r="B777">
        <v>16690231</v>
      </c>
      <c r="C777">
        <v>16690230</v>
      </c>
      <c r="D777">
        <v>15885198</v>
      </c>
      <c r="E777">
        <v>1</v>
      </c>
      <c r="F777">
        <v>1</v>
      </c>
      <c r="G777">
        <v>1</v>
      </c>
      <c r="H777">
        <v>1</v>
      </c>
      <c r="I777" t="s">
        <v>1367</v>
      </c>
      <c r="J777" t="s">
        <v>6</v>
      </c>
      <c r="K777" t="s">
        <v>1368</v>
      </c>
      <c r="L777">
        <v>1191</v>
      </c>
      <c r="N777">
        <v>1013</v>
      </c>
      <c r="O777" t="s">
        <v>1090</v>
      </c>
      <c r="P777" t="s">
        <v>1090</v>
      </c>
      <c r="Q777">
        <v>1</v>
      </c>
      <c r="X777">
        <v>0.16</v>
      </c>
      <c r="Y777">
        <v>0</v>
      </c>
      <c r="Z777">
        <v>0</v>
      </c>
      <c r="AA777">
        <v>0</v>
      </c>
      <c r="AB777">
        <v>12.92</v>
      </c>
      <c r="AC777">
        <v>0</v>
      </c>
      <c r="AD777">
        <v>1</v>
      </c>
      <c r="AE777">
        <v>1</v>
      </c>
      <c r="AF777" t="s">
        <v>31</v>
      </c>
      <c r="AG777">
        <v>0.128</v>
      </c>
      <c r="AH777">
        <v>2</v>
      </c>
      <c r="AI777">
        <v>16690231</v>
      </c>
      <c r="AJ777">
        <v>837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ROW(Source!A372)</f>
        <v>372</v>
      </c>
      <c r="B778">
        <v>16690232</v>
      </c>
      <c r="C778">
        <v>16690230</v>
      </c>
      <c r="D778">
        <v>15884235</v>
      </c>
      <c r="E778">
        <v>1</v>
      </c>
      <c r="F778">
        <v>1</v>
      </c>
      <c r="G778">
        <v>1</v>
      </c>
      <c r="H778">
        <v>1</v>
      </c>
      <c r="I778" t="s">
        <v>1369</v>
      </c>
      <c r="J778" t="s">
        <v>6</v>
      </c>
      <c r="K778" t="s">
        <v>1370</v>
      </c>
      <c r="L778">
        <v>1191</v>
      </c>
      <c r="N778">
        <v>1013</v>
      </c>
      <c r="O778" t="s">
        <v>1090</v>
      </c>
      <c r="P778" t="s">
        <v>1090</v>
      </c>
      <c r="Q778">
        <v>1</v>
      </c>
      <c r="X778">
        <v>0.16</v>
      </c>
      <c r="Y778">
        <v>0</v>
      </c>
      <c r="Z778">
        <v>0</v>
      </c>
      <c r="AA778">
        <v>0</v>
      </c>
      <c r="AB778">
        <v>12.69</v>
      </c>
      <c r="AC778">
        <v>0</v>
      </c>
      <c r="AD778">
        <v>1</v>
      </c>
      <c r="AE778">
        <v>1</v>
      </c>
      <c r="AF778" t="s">
        <v>31</v>
      </c>
      <c r="AG778">
        <v>0.128</v>
      </c>
      <c r="AH778">
        <v>2</v>
      </c>
      <c r="AI778">
        <v>16690232</v>
      </c>
      <c r="AJ778">
        <v>838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ROW(Source!A373)</f>
        <v>373</v>
      </c>
      <c r="B779">
        <v>16690231</v>
      </c>
      <c r="C779">
        <v>16690230</v>
      </c>
      <c r="D779">
        <v>15885198</v>
      </c>
      <c r="E779">
        <v>1</v>
      </c>
      <c r="F779">
        <v>1</v>
      </c>
      <c r="G779">
        <v>1</v>
      </c>
      <c r="H779">
        <v>1</v>
      </c>
      <c r="I779" t="s">
        <v>1367</v>
      </c>
      <c r="J779" t="s">
        <v>6</v>
      </c>
      <c r="K779" t="s">
        <v>1368</v>
      </c>
      <c r="L779">
        <v>1191</v>
      </c>
      <c r="N779">
        <v>1013</v>
      </c>
      <c r="O779" t="s">
        <v>1090</v>
      </c>
      <c r="P779" t="s">
        <v>1090</v>
      </c>
      <c r="Q779">
        <v>1</v>
      </c>
      <c r="X779">
        <v>0.16</v>
      </c>
      <c r="Y779">
        <v>0</v>
      </c>
      <c r="Z779">
        <v>0</v>
      </c>
      <c r="AA779">
        <v>0</v>
      </c>
      <c r="AB779">
        <v>12.92</v>
      </c>
      <c r="AC779">
        <v>0</v>
      </c>
      <c r="AD779">
        <v>1</v>
      </c>
      <c r="AE779">
        <v>1</v>
      </c>
      <c r="AF779" t="s">
        <v>31</v>
      </c>
      <c r="AG779">
        <v>0.128</v>
      </c>
      <c r="AH779">
        <v>2</v>
      </c>
      <c r="AI779">
        <v>16690231</v>
      </c>
      <c r="AJ779">
        <v>839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ROW(Source!A373)</f>
        <v>373</v>
      </c>
      <c r="B780">
        <v>16690232</v>
      </c>
      <c r="C780">
        <v>16690230</v>
      </c>
      <c r="D780">
        <v>15884235</v>
      </c>
      <c r="E780">
        <v>1</v>
      </c>
      <c r="F780">
        <v>1</v>
      </c>
      <c r="G780">
        <v>1</v>
      </c>
      <c r="H780">
        <v>1</v>
      </c>
      <c r="I780" t="s">
        <v>1369</v>
      </c>
      <c r="J780" t="s">
        <v>6</v>
      </c>
      <c r="K780" t="s">
        <v>1370</v>
      </c>
      <c r="L780">
        <v>1191</v>
      </c>
      <c r="N780">
        <v>1013</v>
      </c>
      <c r="O780" t="s">
        <v>1090</v>
      </c>
      <c r="P780" t="s">
        <v>1090</v>
      </c>
      <c r="Q780">
        <v>1</v>
      </c>
      <c r="X780">
        <v>0.16</v>
      </c>
      <c r="Y780">
        <v>0</v>
      </c>
      <c r="Z780">
        <v>0</v>
      </c>
      <c r="AA780">
        <v>0</v>
      </c>
      <c r="AB780">
        <v>12.69</v>
      </c>
      <c r="AC780">
        <v>0</v>
      </c>
      <c r="AD780">
        <v>1</v>
      </c>
      <c r="AE780">
        <v>1</v>
      </c>
      <c r="AF780" t="s">
        <v>31</v>
      </c>
      <c r="AG780">
        <v>0.128</v>
      </c>
      <c r="AH780">
        <v>2</v>
      </c>
      <c r="AI780">
        <v>16690232</v>
      </c>
      <c r="AJ780">
        <v>840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ROW(Source!A374)</f>
        <v>374</v>
      </c>
      <c r="B781">
        <v>16690234</v>
      </c>
      <c r="C781">
        <v>16690233</v>
      </c>
      <c r="D781">
        <v>15885198</v>
      </c>
      <c r="E781">
        <v>1</v>
      </c>
      <c r="F781">
        <v>1</v>
      </c>
      <c r="G781">
        <v>1</v>
      </c>
      <c r="H781">
        <v>1</v>
      </c>
      <c r="I781" t="s">
        <v>1367</v>
      </c>
      <c r="J781" t="s">
        <v>6</v>
      </c>
      <c r="K781" t="s">
        <v>1368</v>
      </c>
      <c r="L781">
        <v>1191</v>
      </c>
      <c r="N781">
        <v>1013</v>
      </c>
      <c r="O781" t="s">
        <v>1090</v>
      </c>
      <c r="P781" t="s">
        <v>1090</v>
      </c>
      <c r="Q781">
        <v>1</v>
      </c>
      <c r="X781">
        <v>6.48</v>
      </c>
      <c r="Y781">
        <v>0</v>
      </c>
      <c r="Z781">
        <v>0</v>
      </c>
      <c r="AA781">
        <v>0</v>
      </c>
      <c r="AB781">
        <v>12.92</v>
      </c>
      <c r="AC781">
        <v>0</v>
      </c>
      <c r="AD781">
        <v>1</v>
      </c>
      <c r="AE781">
        <v>1</v>
      </c>
      <c r="AF781" t="s">
        <v>31</v>
      </c>
      <c r="AG781">
        <v>5.1840000000000011</v>
      </c>
      <c r="AH781">
        <v>2</v>
      </c>
      <c r="AI781">
        <v>16690234</v>
      </c>
      <c r="AJ781">
        <v>841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ROW(Source!A374)</f>
        <v>374</v>
      </c>
      <c r="B782">
        <v>16690235</v>
      </c>
      <c r="C782">
        <v>16690233</v>
      </c>
      <c r="D782">
        <v>15884235</v>
      </c>
      <c r="E782">
        <v>1</v>
      </c>
      <c r="F782">
        <v>1</v>
      </c>
      <c r="G782">
        <v>1</v>
      </c>
      <c r="H782">
        <v>1</v>
      </c>
      <c r="I782" t="s">
        <v>1369</v>
      </c>
      <c r="J782" t="s">
        <v>6</v>
      </c>
      <c r="K782" t="s">
        <v>1370</v>
      </c>
      <c r="L782">
        <v>1191</v>
      </c>
      <c r="N782">
        <v>1013</v>
      </c>
      <c r="O782" t="s">
        <v>1090</v>
      </c>
      <c r="P782" t="s">
        <v>1090</v>
      </c>
      <c r="Q782">
        <v>1</v>
      </c>
      <c r="X782">
        <v>6.48</v>
      </c>
      <c r="Y782">
        <v>0</v>
      </c>
      <c r="Z782">
        <v>0</v>
      </c>
      <c r="AA782">
        <v>0</v>
      </c>
      <c r="AB782">
        <v>12.69</v>
      </c>
      <c r="AC782">
        <v>0</v>
      </c>
      <c r="AD782">
        <v>1</v>
      </c>
      <c r="AE782">
        <v>1</v>
      </c>
      <c r="AF782" t="s">
        <v>31</v>
      </c>
      <c r="AG782">
        <v>5.1840000000000011</v>
      </c>
      <c r="AH782">
        <v>2</v>
      </c>
      <c r="AI782">
        <v>16690235</v>
      </c>
      <c r="AJ782">
        <v>842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ROW(Source!A375)</f>
        <v>375</v>
      </c>
      <c r="B783">
        <v>16690234</v>
      </c>
      <c r="C783">
        <v>16690233</v>
      </c>
      <c r="D783">
        <v>15885198</v>
      </c>
      <c r="E783">
        <v>1</v>
      </c>
      <c r="F783">
        <v>1</v>
      </c>
      <c r="G783">
        <v>1</v>
      </c>
      <c r="H783">
        <v>1</v>
      </c>
      <c r="I783" t="s">
        <v>1367</v>
      </c>
      <c r="J783" t="s">
        <v>6</v>
      </c>
      <c r="K783" t="s">
        <v>1368</v>
      </c>
      <c r="L783">
        <v>1191</v>
      </c>
      <c r="N783">
        <v>1013</v>
      </c>
      <c r="O783" t="s">
        <v>1090</v>
      </c>
      <c r="P783" t="s">
        <v>1090</v>
      </c>
      <c r="Q783">
        <v>1</v>
      </c>
      <c r="X783">
        <v>6.48</v>
      </c>
      <c r="Y783">
        <v>0</v>
      </c>
      <c r="Z783">
        <v>0</v>
      </c>
      <c r="AA783">
        <v>0</v>
      </c>
      <c r="AB783">
        <v>12.92</v>
      </c>
      <c r="AC783">
        <v>0</v>
      </c>
      <c r="AD783">
        <v>1</v>
      </c>
      <c r="AE783">
        <v>1</v>
      </c>
      <c r="AF783" t="s">
        <v>31</v>
      </c>
      <c r="AG783">
        <v>5.1840000000000011</v>
      </c>
      <c r="AH783">
        <v>2</v>
      </c>
      <c r="AI783">
        <v>16690234</v>
      </c>
      <c r="AJ783">
        <v>843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ROW(Source!A375)</f>
        <v>375</v>
      </c>
      <c r="B784">
        <v>16690235</v>
      </c>
      <c r="C784">
        <v>16690233</v>
      </c>
      <c r="D784">
        <v>15884235</v>
      </c>
      <c r="E784">
        <v>1</v>
      </c>
      <c r="F784">
        <v>1</v>
      </c>
      <c r="G784">
        <v>1</v>
      </c>
      <c r="H784">
        <v>1</v>
      </c>
      <c r="I784" t="s">
        <v>1369</v>
      </c>
      <c r="J784" t="s">
        <v>6</v>
      </c>
      <c r="K784" t="s">
        <v>1370</v>
      </c>
      <c r="L784">
        <v>1191</v>
      </c>
      <c r="N784">
        <v>1013</v>
      </c>
      <c r="O784" t="s">
        <v>1090</v>
      </c>
      <c r="P784" t="s">
        <v>1090</v>
      </c>
      <c r="Q784">
        <v>1</v>
      </c>
      <c r="X784">
        <v>6.48</v>
      </c>
      <c r="Y784">
        <v>0</v>
      </c>
      <c r="Z784">
        <v>0</v>
      </c>
      <c r="AA784">
        <v>0</v>
      </c>
      <c r="AB784">
        <v>12.69</v>
      </c>
      <c r="AC784">
        <v>0</v>
      </c>
      <c r="AD784">
        <v>1</v>
      </c>
      <c r="AE784">
        <v>1</v>
      </c>
      <c r="AF784" t="s">
        <v>31</v>
      </c>
      <c r="AG784">
        <v>5.1840000000000011</v>
      </c>
      <c r="AH784">
        <v>2</v>
      </c>
      <c r="AI784">
        <v>16690235</v>
      </c>
      <c r="AJ784">
        <v>844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ROW(Source!A376)</f>
        <v>376</v>
      </c>
      <c r="B785">
        <v>16690237</v>
      </c>
      <c r="C785">
        <v>16690236</v>
      </c>
      <c r="D785">
        <v>15885198</v>
      </c>
      <c r="E785">
        <v>1</v>
      </c>
      <c r="F785">
        <v>1</v>
      </c>
      <c r="G785">
        <v>1</v>
      </c>
      <c r="H785">
        <v>1</v>
      </c>
      <c r="I785" t="s">
        <v>1367</v>
      </c>
      <c r="J785" t="s">
        <v>6</v>
      </c>
      <c r="K785" t="s">
        <v>1368</v>
      </c>
      <c r="L785">
        <v>1191</v>
      </c>
      <c r="N785">
        <v>1013</v>
      </c>
      <c r="O785" t="s">
        <v>1090</v>
      </c>
      <c r="P785" t="s">
        <v>1090</v>
      </c>
      <c r="Q785">
        <v>1</v>
      </c>
      <c r="X785">
        <v>0.61</v>
      </c>
      <c r="Y785">
        <v>0</v>
      </c>
      <c r="Z785">
        <v>0</v>
      </c>
      <c r="AA785">
        <v>0</v>
      </c>
      <c r="AB785">
        <v>12.92</v>
      </c>
      <c r="AC785">
        <v>0</v>
      </c>
      <c r="AD785">
        <v>1</v>
      </c>
      <c r="AE785">
        <v>1</v>
      </c>
      <c r="AF785" t="s">
        <v>31</v>
      </c>
      <c r="AG785">
        <v>0.48799999999999999</v>
      </c>
      <c r="AH785">
        <v>2</v>
      </c>
      <c r="AI785">
        <v>16690237</v>
      </c>
      <c r="AJ785">
        <v>845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ROW(Source!A376)</f>
        <v>376</v>
      </c>
      <c r="B786">
        <v>16690238</v>
      </c>
      <c r="C786">
        <v>16690236</v>
      </c>
      <c r="D786">
        <v>15884235</v>
      </c>
      <c r="E786">
        <v>1</v>
      </c>
      <c r="F786">
        <v>1</v>
      </c>
      <c r="G786">
        <v>1</v>
      </c>
      <c r="H786">
        <v>1</v>
      </c>
      <c r="I786" t="s">
        <v>1369</v>
      </c>
      <c r="J786" t="s">
        <v>6</v>
      </c>
      <c r="K786" t="s">
        <v>1370</v>
      </c>
      <c r="L786">
        <v>1191</v>
      </c>
      <c r="N786">
        <v>1013</v>
      </c>
      <c r="O786" t="s">
        <v>1090</v>
      </c>
      <c r="P786" t="s">
        <v>1090</v>
      </c>
      <c r="Q786">
        <v>1</v>
      </c>
      <c r="X786">
        <v>0.61</v>
      </c>
      <c r="Y786">
        <v>0</v>
      </c>
      <c r="Z786">
        <v>0</v>
      </c>
      <c r="AA786">
        <v>0</v>
      </c>
      <c r="AB786">
        <v>12.69</v>
      </c>
      <c r="AC786">
        <v>0</v>
      </c>
      <c r="AD786">
        <v>1</v>
      </c>
      <c r="AE786">
        <v>1</v>
      </c>
      <c r="AF786" t="s">
        <v>31</v>
      </c>
      <c r="AG786">
        <v>0.48799999999999999</v>
      </c>
      <c r="AH786">
        <v>2</v>
      </c>
      <c r="AI786">
        <v>16690238</v>
      </c>
      <c r="AJ786">
        <v>846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ROW(Source!A377)</f>
        <v>377</v>
      </c>
      <c r="B787">
        <v>16690237</v>
      </c>
      <c r="C787">
        <v>16690236</v>
      </c>
      <c r="D787">
        <v>15885198</v>
      </c>
      <c r="E787">
        <v>1</v>
      </c>
      <c r="F787">
        <v>1</v>
      </c>
      <c r="G787">
        <v>1</v>
      </c>
      <c r="H787">
        <v>1</v>
      </c>
      <c r="I787" t="s">
        <v>1367</v>
      </c>
      <c r="J787" t="s">
        <v>6</v>
      </c>
      <c r="K787" t="s">
        <v>1368</v>
      </c>
      <c r="L787">
        <v>1191</v>
      </c>
      <c r="N787">
        <v>1013</v>
      </c>
      <c r="O787" t="s">
        <v>1090</v>
      </c>
      <c r="P787" t="s">
        <v>1090</v>
      </c>
      <c r="Q787">
        <v>1</v>
      </c>
      <c r="X787">
        <v>0.61</v>
      </c>
      <c r="Y787">
        <v>0</v>
      </c>
      <c r="Z787">
        <v>0</v>
      </c>
      <c r="AA787">
        <v>0</v>
      </c>
      <c r="AB787">
        <v>12.92</v>
      </c>
      <c r="AC787">
        <v>0</v>
      </c>
      <c r="AD787">
        <v>1</v>
      </c>
      <c r="AE787">
        <v>1</v>
      </c>
      <c r="AF787" t="s">
        <v>31</v>
      </c>
      <c r="AG787">
        <v>0.48799999999999999</v>
      </c>
      <c r="AH787">
        <v>2</v>
      </c>
      <c r="AI787">
        <v>16690237</v>
      </c>
      <c r="AJ787">
        <v>847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ROW(Source!A377)</f>
        <v>377</v>
      </c>
      <c r="B788">
        <v>16690238</v>
      </c>
      <c r="C788">
        <v>16690236</v>
      </c>
      <c r="D788">
        <v>15884235</v>
      </c>
      <c r="E788">
        <v>1</v>
      </c>
      <c r="F788">
        <v>1</v>
      </c>
      <c r="G788">
        <v>1</v>
      </c>
      <c r="H788">
        <v>1</v>
      </c>
      <c r="I788" t="s">
        <v>1369</v>
      </c>
      <c r="J788" t="s">
        <v>6</v>
      </c>
      <c r="K788" t="s">
        <v>1370</v>
      </c>
      <c r="L788">
        <v>1191</v>
      </c>
      <c r="N788">
        <v>1013</v>
      </c>
      <c r="O788" t="s">
        <v>1090</v>
      </c>
      <c r="P788" t="s">
        <v>1090</v>
      </c>
      <c r="Q788">
        <v>1</v>
      </c>
      <c r="X788">
        <v>0.61</v>
      </c>
      <c r="Y788">
        <v>0</v>
      </c>
      <c r="Z788">
        <v>0</v>
      </c>
      <c r="AA788">
        <v>0</v>
      </c>
      <c r="AB788">
        <v>12.69</v>
      </c>
      <c r="AC788">
        <v>0</v>
      </c>
      <c r="AD788">
        <v>1</v>
      </c>
      <c r="AE788">
        <v>1</v>
      </c>
      <c r="AF788" t="s">
        <v>31</v>
      </c>
      <c r="AG788">
        <v>0.48799999999999999</v>
      </c>
      <c r="AH788">
        <v>2</v>
      </c>
      <c r="AI788">
        <v>16690238</v>
      </c>
      <c r="AJ788">
        <v>848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ROW(Source!A378)</f>
        <v>378</v>
      </c>
      <c r="B789">
        <v>16690242</v>
      </c>
      <c r="C789">
        <v>16690239</v>
      </c>
      <c r="D789">
        <v>15884482</v>
      </c>
      <c r="E789">
        <v>1</v>
      </c>
      <c r="F789">
        <v>1</v>
      </c>
      <c r="G789">
        <v>1</v>
      </c>
      <c r="H789">
        <v>1</v>
      </c>
      <c r="I789" t="s">
        <v>1371</v>
      </c>
      <c r="J789" t="s">
        <v>6</v>
      </c>
      <c r="K789" t="s">
        <v>1372</v>
      </c>
      <c r="L789">
        <v>1191</v>
      </c>
      <c r="N789">
        <v>1013</v>
      </c>
      <c r="O789" t="s">
        <v>1090</v>
      </c>
      <c r="P789" t="s">
        <v>1090</v>
      </c>
      <c r="Q789">
        <v>1</v>
      </c>
      <c r="X789">
        <v>0.68</v>
      </c>
      <c r="Y789">
        <v>0</v>
      </c>
      <c r="Z789">
        <v>0</v>
      </c>
      <c r="AA789">
        <v>0</v>
      </c>
      <c r="AB789">
        <v>9.6199999999999992</v>
      </c>
      <c r="AC789">
        <v>0</v>
      </c>
      <c r="AD789">
        <v>1</v>
      </c>
      <c r="AE789">
        <v>1</v>
      </c>
      <c r="AF789" t="s">
        <v>31</v>
      </c>
      <c r="AG789">
        <v>0.54400000000000004</v>
      </c>
      <c r="AH789">
        <v>2</v>
      </c>
      <c r="AI789">
        <v>16690242</v>
      </c>
      <c r="AJ789">
        <v>849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ROW(Source!A378)</f>
        <v>378</v>
      </c>
      <c r="B790">
        <v>16690243</v>
      </c>
      <c r="C790">
        <v>16690239</v>
      </c>
      <c r="D790">
        <v>15884231</v>
      </c>
      <c r="E790">
        <v>1</v>
      </c>
      <c r="F790">
        <v>1</v>
      </c>
      <c r="G790">
        <v>1</v>
      </c>
      <c r="H790">
        <v>1</v>
      </c>
      <c r="I790" t="s">
        <v>1373</v>
      </c>
      <c r="J790" t="s">
        <v>6</v>
      </c>
      <c r="K790" t="s">
        <v>1374</v>
      </c>
      <c r="L790">
        <v>1191</v>
      </c>
      <c r="N790">
        <v>1013</v>
      </c>
      <c r="O790" t="s">
        <v>1090</v>
      </c>
      <c r="P790" t="s">
        <v>1090</v>
      </c>
      <c r="Q790">
        <v>1</v>
      </c>
      <c r="X790">
        <v>0.68</v>
      </c>
      <c r="Y790">
        <v>0</v>
      </c>
      <c r="Z790">
        <v>0</v>
      </c>
      <c r="AA790">
        <v>0</v>
      </c>
      <c r="AB790">
        <v>9.17</v>
      </c>
      <c r="AC790">
        <v>0</v>
      </c>
      <c r="AD790">
        <v>1</v>
      </c>
      <c r="AE790">
        <v>1</v>
      </c>
      <c r="AF790" t="s">
        <v>31</v>
      </c>
      <c r="AG790">
        <v>0.54400000000000004</v>
      </c>
      <c r="AH790">
        <v>2</v>
      </c>
      <c r="AI790">
        <v>16690243</v>
      </c>
      <c r="AJ790">
        <v>850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ROW(Source!A379)</f>
        <v>379</v>
      </c>
      <c r="B791">
        <v>16690242</v>
      </c>
      <c r="C791">
        <v>16690239</v>
      </c>
      <c r="D791">
        <v>15884482</v>
      </c>
      <c r="E791">
        <v>1</v>
      </c>
      <c r="F791">
        <v>1</v>
      </c>
      <c r="G791">
        <v>1</v>
      </c>
      <c r="H791">
        <v>1</v>
      </c>
      <c r="I791" t="s">
        <v>1371</v>
      </c>
      <c r="J791" t="s">
        <v>6</v>
      </c>
      <c r="K791" t="s">
        <v>1372</v>
      </c>
      <c r="L791">
        <v>1191</v>
      </c>
      <c r="N791">
        <v>1013</v>
      </c>
      <c r="O791" t="s">
        <v>1090</v>
      </c>
      <c r="P791" t="s">
        <v>1090</v>
      </c>
      <c r="Q791">
        <v>1</v>
      </c>
      <c r="X791">
        <v>0.68</v>
      </c>
      <c r="Y791">
        <v>0</v>
      </c>
      <c r="Z791">
        <v>0</v>
      </c>
      <c r="AA791">
        <v>0</v>
      </c>
      <c r="AB791">
        <v>9.6199999999999992</v>
      </c>
      <c r="AC791">
        <v>0</v>
      </c>
      <c r="AD791">
        <v>1</v>
      </c>
      <c r="AE791">
        <v>1</v>
      </c>
      <c r="AF791" t="s">
        <v>31</v>
      </c>
      <c r="AG791">
        <v>0.54400000000000004</v>
      </c>
      <c r="AH791">
        <v>2</v>
      </c>
      <c r="AI791">
        <v>16690242</v>
      </c>
      <c r="AJ791">
        <v>851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ROW(Source!A379)</f>
        <v>379</v>
      </c>
      <c r="B792">
        <v>16690243</v>
      </c>
      <c r="C792">
        <v>16690239</v>
      </c>
      <c r="D792">
        <v>15884231</v>
      </c>
      <c r="E792">
        <v>1</v>
      </c>
      <c r="F792">
        <v>1</v>
      </c>
      <c r="G792">
        <v>1</v>
      </c>
      <c r="H792">
        <v>1</v>
      </c>
      <c r="I792" t="s">
        <v>1373</v>
      </c>
      <c r="J792" t="s">
        <v>6</v>
      </c>
      <c r="K792" t="s">
        <v>1374</v>
      </c>
      <c r="L792">
        <v>1191</v>
      </c>
      <c r="N792">
        <v>1013</v>
      </c>
      <c r="O792" t="s">
        <v>1090</v>
      </c>
      <c r="P792" t="s">
        <v>1090</v>
      </c>
      <c r="Q792">
        <v>1</v>
      </c>
      <c r="X792">
        <v>0.68</v>
      </c>
      <c r="Y792">
        <v>0</v>
      </c>
      <c r="Z792">
        <v>0</v>
      </c>
      <c r="AA792">
        <v>0</v>
      </c>
      <c r="AB792">
        <v>9.17</v>
      </c>
      <c r="AC792">
        <v>0</v>
      </c>
      <c r="AD792">
        <v>1</v>
      </c>
      <c r="AE792">
        <v>1</v>
      </c>
      <c r="AF792" t="s">
        <v>31</v>
      </c>
      <c r="AG792">
        <v>0.54400000000000004</v>
      </c>
      <c r="AH792">
        <v>2</v>
      </c>
      <c r="AI792">
        <v>16690243</v>
      </c>
      <c r="AJ792">
        <v>852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ROW(Source!A414)</f>
        <v>414</v>
      </c>
      <c r="B793">
        <v>16690309</v>
      </c>
      <c r="C793">
        <v>16690300</v>
      </c>
      <c r="D793">
        <v>15432356</v>
      </c>
      <c r="E793">
        <v>1</v>
      </c>
      <c r="F793">
        <v>1</v>
      </c>
      <c r="G793">
        <v>1</v>
      </c>
      <c r="H793">
        <v>1</v>
      </c>
      <c r="I793" t="s">
        <v>1244</v>
      </c>
      <c r="J793" t="s">
        <v>6</v>
      </c>
      <c r="K793" t="s">
        <v>1245</v>
      </c>
      <c r="L793">
        <v>1191</v>
      </c>
      <c r="N793">
        <v>1013</v>
      </c>
      <c r="O793" t="s">
        <v>1090</v>
      </c>
      <c r="P793" t="s">
        <v>1090</v>
      </c>
      <c r="Q793">
        <v>1</v>
      </c>
      <c r="X793">
        <v>34.659999999999997</v>
      </c>
      <c r="Y793">
        <v>0</v>
      </c>
      <c r="Z793">
        <v>0</v>
      </c>
      <c r="AA793">
        <v>0</v>
      </c>
      <c r="AB793">
        <v>8.31</v>
      </c>
      <c r="AC793">
        <v>0</v>
      </c>
      <c r="AD793">
        <v>1</v>
      </c>
      <c r="AE793">
        <v>1</v>
      </c>
      <c r="AF793" t="s">
        <v>6</v>
      </c>
      <c r="AG793">
        <v>34.659999999999997</v>
      </c>
      <c r="AH793">
        <v>2</v>
      </c>
      <c r="AI793">
        <v>16690309</v>
      </c>
      <c r="AJ793">
        <v>853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ROW(Source!A414)</f>
        <v>414</v>
      </c>
      <c r="B794">
        <v>16690310</v>
      </c>
      <c r="C794">
        <v>16690300</v>
      </c>
      <c r="D794">
        <v>15430395</v>
      </c>
      <c r="E794">
        <v>1</v>
      </c>
      <c r="F794">
        <v>1</v>
      </c>
      <c r="G794">
        <v>1</v>
      </c>
      <c r="H794">
        <v>1</v>
      </c>
      <c r="I794" t="s">
        <v>1091</v>
      </c>
      <c r="J794" t="s">
        <v>6</v>
      </c>
      <c r="K794" t="s">
        <v>1092</v>
      </c>
      <c r="L794">
        <v>1191</v>
      </c>
      <c r="N794">
        <v>1013</v>
      </c>
      <c r="O794" t="s">
        <v>1090</v>
      </c>
      <c r="P794" t="s">
        <v>1090</v>
      </c>
      <c r="Q794">
        <v>1</v>
      </c>
      <c r="X794">
        <v>0.1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2</v>
      </c>
      <c r="AF794" t="s">
        <v>6</v>
      </c>
      <c r="AG794">
        <v>0.1</v>
      </c>
      <c r="AH794">
        <v>2</v>
      </c>
      <c r="AI794">
        <v>16690310</v>
      </c>
      <c r="AJ794">
        <v>854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ROW(Source!A414)</f>
        <v>414</v>
      </c>
      <c r="B795">
        <v>16690311</v>
      </c>
      <c r="C795">
        <v>16690300</v>
      </c>
      <c r="D795">
        <v>15247974</v>
      </c>
      <c r="E795">
        <v>1</v>
      </c>
      <c r="F795">
        <v>1</v>
      </c>
      <c r="G795">
        <v>1</v>
      </c>
      <c r="H795">
        <v>2</v>
      </c>
      <c r="I795" t="s">
        <v>1093</v>
      </c>
      <c r="J795" t="s">
        <v>1094</v>
      </c>
      <c r="K795" t="s">
        <v>1095</v>
      </c>
      <c r="L795">
        <v>1368</v>
      </c>
      <c r="N795">
        <v>1011</v>
      </c>
      <c r="O795" t="s">
        <v>1096</v>
      </c>
      <c r="P795" t="s">
        <v>1096</v>
      </c>
      <c r="Q795">
        <v>1</v>
      </c>
      <c r="X795">
        <v>0.1</v>
      </c>
      <c r="Y795">
        <v>0</v>
      </c>
      <c r="Z795">
        <v>31.26</v>
      </c>
      <c r="AA795">
        <v>13.5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0.1</v>
      </c>
      <c r="AH795">
        <v>2</v>
      </c>
      <c r="AI795">
        <v>16690311</v>
      </c>
      <c r="AJ795">
        <v>855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ROW(Source!A414)</f>
        <v>414</v>
      </c>
      <c r="B796">
        <v>16690312</v>
      </c>
      <c r="C796">
        <v>16690300</v>
      </c>
      <c r="D796">
        <v>15249308</v>
      </c>
      <c r="E796">
        <v>1</v>
      </c>
      <c r="F796">
        <v>1</v>
      </c>
      <c r="G796">
        <v>1</v>
      </c>
      <c r="H796">
        <v>2</v>
      </c>
      <c r="I796" t="s">
        <v>1375</v>
      </c>
      <c r="J796" t="s">
        <v>1376</v>
      </c>
      <c r="K796" t="s">
        <v>1377</v>
      </c>
      <c r="L796">
        <v>1368</v>
      </c>
      <c r="N796">
        <v>1011</v>
      </c>
      <c r="O796" t="s">
        <v>1096</v>
      </c>
      <c r="P796" t="s">
        <v>1096</v>
      </c>
      <c r="Q796">
        <v>1</v>
      </c>
      <c r="X796">
        <v>3.3</v>
      </c>
      <c r="Y796">
        <v>0</v>
      </c>
      <c r="Z796">
        <v>1.2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6</v>
      </c>
      <c r="AG796">
        <v>3.3</v>
      </c>
      <c r="AH796">
        <v>2</v>
      </c>
      <c r="AI796">
        <v>16690312</v>
      </c>
      <c r="AJ796">
        <v>856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ROW(Source!A414)</f>
        <v>414</v>
      </c>
      <c r="B797">
        <v>16690313</v>
      </c>
      <c r="C797">
        <v>16690300</v>
      </c>
      <c r="D797">
        <v>15165634</v>
      </c>
      <c r="E797">
        <v>1</v>
      </c>
      <c r="F797">
        <v>1</v>
      </c>
      <c r="G797">
        <v>1</v>
      </c>
      <c r="H797">
        <v>3</v>
      </c>
      <c r="I797" t="s">
        <v>1378</v>
      </c>
      <c r="J797" t="s">
        <v>1379</v>
      </c>
      <c r="K797" t="s">
        <v>1380</v>
      </c>
      <c r="L797">
        <v>1339</v>
      </c>
      <c r="N797">
        <v>1007</v>
      </c>
      <c r="O797" t="s">
        <v>199</v>
      </c>
      <c r="P797" t="s">
        <v>199</v>
      </c>
      <c r="Q797">
        <v>1</v>
      </c>
      <c r="X797">
        <v>0.43</v>
      </c>
      <c r="Y797">
        <v>38.51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6</v>
      </c>
      <c r="AG797">
        <v>0.43</v>
      </c>
      <c r="AH797">
        <v>2</v>
      </c>
      <c r="AI797">
        <v>16690313</v>
      </c>
      <c r="AJ797">
        <v>857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ROW(Source!A414)</f>
        <v>414</v>
      </c>
      <c r="B798">
        <v>16690314</v>
      </c>
      <c r="C798">
        <v>16690300</v>
      </c>
      <c r="D798">
        <v>15165653</v>
      </c>
      <c r="E798">
        <v>1</v>
      </c>
      <c r="F798">
        <v>1</v>
      </c>
      <c r="G798">
        <v>1</v>
      </c>
      <c r="H798">
        <v>3</v>
      </c>
      <c r="I798" t="s">
        <v>1381</v>
      </c>
      <c r="J798" t="s">
        <v>1382</v>
      </c>
      <c r="K798" t="s">
        <v>1383</v>
      </c>
      <c r="L798">
        <v>1339</v>
      </c>
      <c r="N798">
        <v>1007</v>
      </c>
      <c r="O798" t="s">
        <v>199</v>
      </c>
      <c r="P798" t="s">
        <v>199</v>
      </c>
      <c r="Q798">
        <v>1</v>
      </c>
      <c r="X798">
        <v>2.74</v>
      </c>
      <c r="Y798">
        <v>6.22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6</v>
      </c>
      <c r="AG798">
        <v>2.74</v>
      </c>
      <c r="AH798">
        <v>2</v>
      </c>
      <c r="AI798">
        <v>16690314</v>
      </c>
      <c r="AJ798">
        <v>858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ROW(Source!A414)</f>
        <v>414</v>
      </c>
      <c r="B799">
        <v>16690315</v>
      </c>
      <c r="C799">
        <v>16690300</v>
      </c>
      <c r="D799">
        <v>15164576</v>
      </c>
      <c r="E799">
        <v>17</v>
      </c>
      <c r="F799">
        <v>1</v>
      </c>
      <c r="G799">
        <v>1</v>
      </c>
      <c r="H799">
        <v>3</v>
      </c>
      <c r="I799" t="s">
        <v>1525</v>
      </c>
      <c r="J799" t="s">
        <v>6</v>
      </c>
      <c r="K799" t="s">
        <v>1541</v>
      </c>
      <c r="L799">
        <v>1348</v>
      </c>
      <c r="N799">
        <v>1009</v>
      </c>
      <c r="O799" t="s">
        <v>86</v>
      </c>
      <c r="P799" t="s">
        <v>86</v>
      </c>
      <c r="Q799">
        <v>1000</v>
      </c>
      <c r="X799">
        <v>0.22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 t="s">
        <v>6</v>
      </c>
      <c r="AG799">
        <v>0.22</v>
      </c>
      <c r="AH799">
        <v>3</v>
      </c>
      <c r="AI799">
        <v>-1</v>
      </c>
      <c r="AJ799" t="s">
        <v>6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ROW(Source!A415)</f>
        <v>415</v>
      </c>
      <c r="B800">
        <v>16690309</v>
      </c>
      <c r="C800">
        <v>16690300</v>
      </c>
      <c r="D800">
        <v>15432356</v>
      </c>
      <c r="E800">
        <v>1</v>
      </c>
      <c r="F800">
        <v>1</v>
      </c>
      <c r="G800">
        <v>1</v>
      </c>
      <c r="H800">
        <v>1</v>
      </c>
      <c r="I800" t="s">
        <v>1244</v>
      </c>
      <c r="J800" t="s">
        <v>6</v>
      </c>
      <c r="K800" t="s">
        <v>1245</v>
      </c>
      <c r="L800">
        <v>1191</v>
      </c>
      <c r="N800">
        <v>1013</v>
      </c>
      <c r="O800" t="s">
        <v>1090</v>
      </c>
      <c r="P800" t="s">
        <v>1090</v>
      </c>
      <c r="Q800">
        <v>1</v>
      </c>
      <c r="X800">
        <v>34.659999999999997</v>
      </c>
      <c r="Y800">
        <v>0</v>
      </c>
      <c r="Z800">
        <v>0</v>
      </c>
      <c r="AA800">
        <v>0</v>
      </c>
      <c r="AB800">
        <v>8.31</v>
      </c>
      <c r="AC800">
        <v>0</v>
      </c>
      <c r="AD800">
        <v>1</v>
      </c>
      <c r="AE800">
        <v>1</v>
      </c>
      <c r="AF800" t="s">
        <v>6</v>
      </c>
      <c r="AG800">
        <v>34.659999999999997</v>
      </c>
      <c r="AH800">
        <v>2</v>
      </c>
      <c r="AI800">
        <v>16690309</v>
      </c>
      <c r="AJ800">
        <v>859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ROW(Source!A415)</f>
        <v>415</v>
      </c>
      <c r="B801">
        <v>16690310</v>
      </c>
      <c r="C801">
        <v>16690300</v>
      </c>
      <c r="D801">
        <v>15430395</v>
      </c>
      <c r="E801">
        <v>1</v>
      </c>
      <c r="F801">
        <v>1</v>
      </c>
      <c r="G801">
        <v>1</v>
      </c>
      <c r="H801">
        <v>1</v>
      </c>
      <c r="I801" t="s">
        <v>1091</v>
      </c>
      <c r="J801" t="s">
        <v>6</v>
      </c>
      <c r="K801" t="s">
        <v>1092</v>
      </c>
      <c r="L801">
        <v>1191</v>
      </c>
      <c r="N801">
        <v>1013</v>
      </c>
      <c r="O801" t="s">
        <v>1090</v>
      </c>
      <c r="P801" t="s">
        <v>1090</v>
      </c>
      <c r="Q801">
        <v>1</v>
      </c>
      <c r="X801">
        <v>0.1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2</v>
      </c>
      <c r="AF801" t="s">
        <v>6</v>
      </c>
      <c r="AG801">
        <v>0.1</v>
      </c>
      <c r="AH801">
        <v>2</v>
      </c>
      <c r="AI801">
        <v>16690310</v>
      </c>
      <c r="AJ801">
        <v>860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ROW(Source!A415)</f>
        <v>415</v>
      </c>
      <c r="B802">
        <v>16690311</v>
      </c>
      <c r="C802">
        <v>16690300</v>
      </c>
      <c r="D802">
        <v>15247974</v>
      </c>
      <c r="E802">
        <v>1</v>
      </c>
      <c r="F802">
        <v>1</v>
      </c>
      <c r="G802">
        <v>1</v>
      </c>
      <c r="H802">
        <v>2</v>
      </c>
      <c r="I802" t="s">
        <v>1093</v>
      </c>
      <c r="J802" t="s">
        <v>1094</v>
      </c>
      <c r="K802" t="s">
        <v>1095</v>
      </c>
      <c r="L802">
        <v>1368</v>
      </c>
      <c r="N802">
        <v>1011</v>
      </c>
      <c r="O802" t="s">
        <v>1096</v>
      </c>
      <c r="P802" t="s">
        <v>1096</v>
      </c>
      <c r="Q802">
        <v>1</v>
      </c>
      <c r="X802">
        <v>0.1</v>
      </c>
      <c r="Y802">
        <v>0</v>
      </c>
      <c r="Z802">
        <v>31.26</v>
      </c>
      <c r="AA802">
        <v>13.5</v>
      </c>
      <c r="AB802">
        <v>0</v>
      </c>
      <c r="AC802">
        <v>0</v>
      </c>
      <c r="AD802">
        <v>1</v>
      </c>
      <c r="AE802">
        <v>0</v>
      </c>
      <c r="AF802" t="s">
        <v>6</v>
      </c>
      <c r="AG802">
        <v>0.1</v>
      </c>
      <c r="AH802">
        <v>2</v>
      </c>
      <c r="AI802">
        <v>16690311</v>
      </c>
      <c r="AJ802">
        <v>861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ROW(Source!A415)</f>
        <v>415</v>
      </c>
      <c r="B803">
        <v>16690312</v>
      </c>
      <c r="C803">
        <v>16690300</v>
      </c>
      <c r="D803">
        <v>15249308</v>
      </c>
      <c r="E803">
        <v>1</v>
      </c>
      <c r="F803">
        <v>1</v>
      </c>
      <c r="G803">
        <v>1</v>
      </c>
      <c r="H803">
        <v>2</v>
      </c>
      <c r="I803" t="s">
        <v>1375</v>
      </c>
      <c r="J803" t="s">
        <v>1376</v>
      </c>
      <c r="K803" t="s">
        <v>1377</v>
      </c>
      <c r="L803">
        <v>1368</v>
      </c>
      <c r="N803">
        <v>1011</v>
      </c>
      <c r="O803" t="s">
        <v>1096</v>
      </c>
      <c r="P803" t="s">
        <v>1096</v>
      </c>
      <c r="Q803">
        <v>1</v>
      </c>
      <c r="X803">
        <v>3.3</v>
      </c>
      <c r="Y803">
        <v>0</v>
      </c>
      <c r="Z803">
        <v>1.2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6</v>
      </c>
      <c r="AG803">
        <v>3.3</v>
      </c>
      <c r="AH803">
        <v>2</v>
      </c>
      <c r="AI803">
        <v>16690312</v>
      </c>
      <c r="AJ803">
        <v>862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ROW(Source!A415)</f>
        <v>415</v>
      </c>
      <c r="B804">
        <v>16690313</v>
      </c>
      <c r="C804">
        <v>16690300</v>
      </c>
      <c r="D804">
        <v>15165634</v>
      </c>
      <c r="E804">
        <v>1</v>
      </c>
      <c r="F804">
        <v>1</v>
      </c>
      <c r="G804">
        <v>1</v>
      </c>
      <c r="H804">
        <v>3</v>
      </c>
      <c r="I804" t="s">
        <v>1378</v>
      </c>
      <c r="J804" t="s">
        <v>1379</v>
      </c>
      <c r="K804" t="s">
        <v>1380</v>
      </c>
      <c r="L804">
        <v>1339</v>
      </c>
      <c r="N804">
        <v>1007</v>
      </c>
      <c r="O804" t="s">
        <v>199</v>
      </c>
      <c r="P804" t="s">
        <v>199</v>
      </c>
      <c r="Q804">
        <v>1</v>
      </c>
      <c r="X804">
        <v>0.43</v>
      </c>
      <c r="Y804">
        <v>38.51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6</v>
      </c>
      <c r="AG804">
        <v>0.43</v>
      </c>
      <c r="AH804">
        <v>2</v>
      </c>
      <c r="AI804">
        <v>16690313</v>
      </c>
      <c r="AJ804">
        <v>863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ROW(Source!A415)</f>
        <v>415</v>
      </c>
      <c r="B805">
        <v>16690314</v>
      </c>
      <c r="C805">
        <v>16690300</v>
      </c>
      <c r="D805">
        <v>15165653</v>
      </c>
      <c r="E805">
        <v>1</v>
      </c>
      <c r="F805">
        <v>1</v>
      </c>
      <c r="G805">
        <v>1</v>
      </c>
      <c r="H805">
        <v>3</v>
      </c>
      <c r="I805" t="s">
        <v>1381</v>
      </c>
      <c r="J805" t="s">
        <v>1382</v>
      </c>
      <c r="K805" t="s">
        <v>1383</v>
      </c>
      <c r="L805">
        <v>1339</v>
      </c>
      <c r="N805">
        <v>1007</v>
      </c>
      <c r="O805" t="s">
        <v>199</v>
      </c>
      <c r="P805" t="s">
        <v>199</v>
      </c>
      <c r="Q805">
        <v>1</v>
      </c>
      <c r="X805">
        <v>2.74</v>
      </c>
      <c r="Y805">
        <v>6.22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0</v>
      </c>
      <c r="AF805" t="s">
        <v>6</v>
      </c>
      <c r="AG805">
        <v>2.74</v>
      </c>
      <c r="AH805">
        <v>2</v>
      </c>
      <c r="AI805">
        <v>16690314</v>
      </c>
      <c r="AJ805">
        <v>864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ROW(Source!A415)</f>
        <v>415</v>
      </c>
      <c r="B806">
        <v>16690315</v>
      </c>
      <c r="C806">
        <v>16690300</v>
      </c>
      <c r="D806">
        <v>15164576</v>
      </c>
      <c r="E806">
        <v>17</v>
      </c>
      <c r="F806">
        <v>1</v>
      </c>
      <c r="G806">
        <v>1</v>
      </c>
      <c r="H806">
        <v>3</v>
      </c>
      <c r="I806" t="s">
        <v>1525</v>
      </c>
      <c r="J806" t="s">
        <v>6</v>
      </c>
      <c r="K806" t="s">
        <v>1541</v>
      </c>
      <c r="L806">
        <v>1348</v>
      </c>
      <c r="N806">
        <v>1009</v>
      </c>
      <c r="O806" t="s">
        <v>86</v>
      </c>
      <c r="P806" t="s">
        <v>86</v>
      </c>
      <c r="Q806">
        <v>1000</v>
      </c>
      <c r="X806">
        <v>0.22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 t="s">
        <v>6</v>
      </c>
      <c r="AG806">
        <v>0.22</v>
      </c>
      <c r="AH806">
        <v>3</v>
      </c>
      <c r="AI806">
        <v>-1</v>
      </c>
      <c r="AJ806" t="s">
        <v>6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ROW(Source!A416)</f>
        <v>416</v>
      </c>
      <c r="B807">
        <v>16690328</v>
      </c>
      <c r="C807">
        <v>16690317</v>
      </c>
      <c r="D807">
        <v>15430397</v>
      </c>
      <c r="E807">
        <v>1</v>
      </c>
      <c r="F807">
        <v>1</v>
      </c>
      <c r="G807">
        <v>1</v>
      </c>
      <c r="H807">
        <v>1</v>
      </c>
      <c r="I807" t="s">
        <v>1260</v>
      </c>
      <c r="J807" t="s">
        <v>6</v>
      </c>
      <c r="K807" t="s">
        <v>1261</v>
      </c>
      <c r="L807">
        <v>1191</v>
      </c>
      <c r="N807">
        <v>1013</v>
      </c>
      <c r="O807" t="s">
        <v>1090</v>
      </c>
      <c r="P807" t="s">
        <v>1090</v>
      </c>
      <c r="Q807">
        <v>1</v>
      </c>
      <c r="X807">
        <v>15.28</v>
      </c>
      <c r="Y807">
        <v>0</v>
      </c>
      <c r="Z807">
        <v>0</v>
      </c>
      <c r="AA807">
        <v>0</v>
      </c>
      <c r="AB807">
        <v>9.4</v>
      </c>
      <c r="AC807">
        <v>0</v>
      </c>
      <c r="AD807">
        <v>1</v>
      </c>
      <c r="AE807">
        <v>1</v>
      </c>
      <c r="AF807" t="s">
        <v>6</v>
      </c>
      <c r="AG807">
        <v>15.28</v>
      </c>
      <c r="AH807">
        <v>2</v>
      </c>
      <c r="AI807">
        <v>16690328</v>
      </c>
      <c r="AJ807">
        <v>865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ROW(Source!A416)</f>
        <v>416</v>
      </c>
      <c r="B808">
        <v>16690329</v>
      </c>
      <c r="C808">
        <v>16690317</v>
      </c>
      <c r="D808">
        <v>15430395</v>
      </c>
      <c r="E808">
        <v>1</v>
      </c>
      <c r="F808">
        <v>1</v>
      </c>
      <c r="G808">
        <v>1</v>
      </c>
      <c r="H808">
        <v>1</v>
      </c>
      <c r="I808" t="s">
        <v>1091</v>
      </c>
      <c r="J808" t="s">
        <v>6</v>
      </c>
      <c r="K808" t="s">
        <v>1092</v>
      </c>
      <c r="L808">
        <v>1191</v>
      </c>
      <c r="N808">
        <v>1013</v>
      </c>
      <c r="O808" t="s">
        <v>1090</v>
      </c>
      <c r="P808" t="s">
        <v>1090</v>
      </c>
      <c r="Q808">
        <v>1</v>
      </c>
      <c r="X808">
        <v>0.22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2</v>
      </c>
      <c r="AF808" t="s">
        <v>6</v>
      </c>
      <c r="AG808">
        <v>0.22</v>
      </c>
      <c r="AH808">
        <v>2</v>
      </c>
      <c r="AI808">
        <v>16690329</v>
      </c>
      <c r="AJ808">
        <v>866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ROW(Source!A416)</f>
        <v>416</v>
      </c>
      <c r="B809">
        <v>16690330</v>
      </c>
      <c r="C809">
        <v>16690317</v>
      </c>
      <c r="D809">
        <v>15247680</v>
      </c>
      <c r="E809">
        <v>1</v>
      </c>
      <c r="F809">
        <v>1</v>
      </c>
      <c r="G809">
        <v>1</v>
      </c>
      <c r="H809">
        <v>2</v>
      </c>
      <c r="I809" t="s">
        <v>1287</v>
      </c>
      <c r="J809" t="s">
        <v>1288</v>
      </c>
      <c r="K809" t="s">
        <v>1289</v>
      </c>
      <c r="L809">
        <v>1368</v>
      </c>
      <c r="N809">
        <v>1011</v>
      </c>
      <c r="O809" t="s">
        <v>1096</v>
      </c>
      <c r="P809" t="s">
        <v>1096</v>
      </c>
      <c r="Q809">
        <v>1</v>
      </c>
      <c r="X809">
        <v>0.11</v>
      </c>
      <c r="Y809">
        <v>0</v>
      </c>
      <c r="Z809">
        <v>111.99</v>
      </c>
      <c r="AA809">
        <v>13.5</v>
      </c>
      <c r="AB809">
        <v>0</v>
      </c>
      <c r="AC809">
        <v>0</v>
      </c>
      <c r="AD809">
        <v>1</v>
      </c>
      <c r="AE809">
        <v>0</v>
      </c>
      <c r="AF809" t="s">
        <v>6</v>
      </c>
      <c r="AG809">
        <v>0.11</v>
      </c>
      <c r="AH809">
        <v>2</v>
      </c>
      <c r="AI809">
        <v>16690330</v>
      </c>
      <c r="AJ809">
        <v>867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ROW(Source!A416)</f>
        <v>416</v>
      </c>
      <c r="B810">
        <v>16690331</v>
      </c>
      <c r="C810">
        <v>16690317</v>
      </c>
      <c r="D810">
        <v>15249073</v>
      </c>
      <c r="E810">
        <v>1</v>
      </c>
      <c r="F810">
        <v>1</v>
      </c>
      <c r="G810">
        <v>1</v>
      </c>
      <c r="H810">
        <v>2</v>
      </c>
      <c r="I810" t="s">
        <v>1099</v>
      </c>
      <c r="J810" t="s">
        <v>1100</v>
      </c>
      <c r="K810" t="s">
        <v>1101</v>
      </c>
      <c r="L810">
        <v>1368</v>
      </c>
      <c r="N810">
        <v>1011</v>
      </c>
      <c r="O810" t="s">
        <v>1096</v>
      </c>
      <c r="P810" t="s">
        <v>1096</v>
      </c>
      <c r="Q810">
        <v>1</v>
      </c>
      <c r="X810">
        <v>0.11</v>
      </c>
      <c r="Y810">
        <v>0</v>
      </c>
      <c r="Z810">
        <v>65.709999999999994</v>
      </c>
      <c r="AA810">
        <v>11.6</v>
      </c>
      <c r="AB810">
        <v>0</v>
      </c>
      <c r="AC810">
        <v>0</v>
      </c>
      <c r="AD810">
        <v>1</v>
      </c>
      <c r="AE810">
        <v>0</v>
      </c>
      <c r="AF810" t="s">
        <v>6</v>
      </c>
      <c r="AG810">
        <v>0.11</v>
      </c>
      <c r="AH810">
        <v>2</v>
      </c>
      <c r="AI810">
        <v>16690331</v>
      </c>
      <c r="AJ810">
        <v>868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ROW(Source!A416)</f>
        <v>416</v>
      </c>
      <c r="B811">
        <v>16690332</v>
      </c>
      <c r="C811">
        <v>16690317</v>
      </c>
      <c r="D811">
        <v>15172838</v>
      </c>
      <c r="E811">
        <v>1</v>
      </c>
      <c r="F811">
        <v>1</v>
      </c>
      <c r="G811">
        <v>1</v>
      </c>
      <c r="H811">
        <v>3</v>
      </c>
      <c r="I811" t="s">
        <v>1344</v>
      </c>
      <c r="J811" t="s">
        <v>1345</v>
      </c>
      <c r="K811" t="s">
        <v>1346</v>
      </c>
      <c r="L811">
        <v>1339</v>
      </c>
      <c r="N811">
        <v>1007</v>
      </c>
      <c r="O811" t="s">
        <v>199</v>
      </c>
      <c r="P811" t="s">
        <v>199</v>
      </c>
      <c r="Q811">
        <v>1</v>
      </c>
      <c r="X811">
        <v>2.1000000000000001E-2</v>
      </c>
      <c r="Y811">
        <v>600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6</v>
      </c>
      <c r="AG811">
        <v>2.1000000000000001E-2</v>
      </c>
      <c r="AH811">
        <v>2</v>
      </c>
      <c r="AI811">
        <v>16690332</v>
      </c>
      <c r="AJ811">
        <v>869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ROW(Source!A416)</f>
        <v>416</v>
      </c>
      <c r="B812">
        <v>16690333</v>
      </c>
      <c r="C812">
        <v>16690317</v>
      </c>
      <c r="D812">
        <v>15202442</v>
      </c>
      <c r="E812">
        <v>1</v>
      </c>
      <c r="F812">
        <v>1</v>
      </c>
      <c r="G812">
        <v>1</v>
      </c>
      <c r="H812">
        <v>3</v>
      </c>
      <c r="I812" t="s">
        <v>1347</v>
      </c>
      <c r="J812" t="s">
        <v>1348</v>
      </c>
      <c r="K812" t="s">
        <v>1349</v>
      </c>
      <c r="L812">
        <v>1346</v>
      </c>
      <c r="N812">
        <v>1009</v>
      </c>
      <c r="O812" t="s">
        <v>90</v>
      </c>
      <c r="P812" t="s">
        <v>90</v>
      </c>
      <c r="Q812">
        <v>1</v>
      </c>
      <c r="X812">
        <v>0.4</v>
      </c>
      <c r="Y812">
        <v>25.8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6</v>
      </c>
      <c r="AG812">
        <v>0.4</v>
      </c>
      <c r="AH812">
        <v>2</v>
      </c>
      <c r="AI812">
        <v>16690333</v>
      </c>
      <c r="AJ812">
        <v>870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ROW(Source!A416)</f>
        <v>416</v>
      </c>
      <c r="B813">
        <v>16690334</v>
      </c>
      <c r="C813">
        <v>16690317</v>
      </c>
      <c r="D813">
        <v>15217585</v>
      </c>
      <c r="E813">
        <v>1</v>
      </c>
      <c r="F813">
        <v>1</v>
      </c>
      <c r="G813">
        <v>1</v>
      </c>
      <c r="H813">
        <v>3</v>
      </c>
      <c r="I813" t="s">
        <v>1350</v>
      </c>
      <c r="J813" t="s">
        <v>1351</v>
      </c>
      <c r="K813" t="s">
        <v>1352</v>
      </c>
      <c r="L813">
        <v>1356</v>
      </c>
      <c r="N813">
        <v>1010</v>
      </c>
      <c r="O813" t="s">
        <v>215</v>
      </c>
      <c r="P813" t="s">
        <v>215</v>
      </c>
      <c r="Q813">
        <v>1000</v>
      </c>
      <c r="X813">
        <v>3.2000000000000001E-2</v>
      </c>
      <c r="Y813">
        <v>270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0</v>
      </c>
      <c r="AF813" t="s">
        <v>6</v>
      </c>
      <c r="AG813">
        <v>3.2000000000000001E-2</v>
      </c>
      <c r="AH813">
        <v>2</v>
      </c>
      <c r="AI813">
        <v>16690334</v>
      </c>
      <c r="AJ813">
        <v>871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ROW(Source!A416)</f>
        <v>416</v>
      </c>
      <c r="B814">
        <v>16690335</v>
      </c>
      <c r="C814">
        <v>16690317</v>
      </c>
      <c r="D814">
        <v>15217593</v>
      </c>
      <c r="E814">
        <v>1</v>
      </c>
      <c r="F814">
        <v>1</v>
      </c>
      <c r="G814">
        <v>1</v>
      </c>
      <c r="H814">
        <v>3</v>
      </c>
      <c r="I814" t="s">
        <v>1353</v>
      </c>
      <c r="J814" t="s">
        <v>1354</v>
      </c>
      <c r="K814" t="s">
        <v>1355</v>
      </c>
      <c r="L814">
        <v>1358</v>
      </c>
      <c r="N814">
        <v>1010</v>
      </c>
      <c r="O814" t="s">
        <v>538</v>
      </c>
      <c r="P814" t="s">
        <v>538</v>
      </c>
      <c r="Q814">
        <v>10</v>
      </c>
      <c r="X814">
        <v>1</v>
      </c>
      <c r="Y814">
        <v>19.899999999999999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6</v>
      </c>
      <c r="AG814">
        <v>1</v>
      </c>
      <c r="AH814">
        <v>2</v>
      </c>
      <c r="AI814">
        <v>16690335</v>
      </c>
      <c r="AJ814">
        <v>872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ROW(Source!A416)</f>
        <v>416</v>
      </c>
      <c r="B815">
        <v>16690336</v>
      </c>
      <c r="C815">
        <v>16690317</v>
      </c>
      <c r="D815">
        <v>15218939</v>
      </c>
      <c r="E815">
        <v>1</v>
      </c>
      <c r="F815">
        <v>1</v>
      </c>
      <c r="G815">
        <v>1</v>
      </c>
      <c r="H815">
        <v>3</v>
      </c>
      <c r="I815" t="s">
        <v>1356</v>
      </c>
      <c r="J815" t="s">
        <v>1357</v>
      </c>
      <c r="K815" t="s">
        <v>1358</v>
      </c>
      <c r="L815">
        <v>1354</v>
      </c>
      <c r="N815">
        <v>1010</v>
      </c>
      <c r="O815" t="s">
        <v>268</v>
      </c>
      <c r="P815" t="s">
        <v>268</v>
      </c>
      <c r="Q815">
        <v>1</v>
      </c>
      <c r="X815">
        <v>0.5</v>
      </c>
      <c r="Y815">
        <v>66.819999999999993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6</v>
      </c>
      <c r="AG815">
        <v>0.5</v>
      </c>
      <c r="AH815">
        <v>2</v>
      </c>
      <c r="AI815">
        <v>16690336</v>
      </c>
      <c r="AJ815">
        <v>873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ROW(Source!A416)</f>
        <v>416</v>
      </c>
      <c r="B816">
        <v>16690337</v>
      </c>
      <c r="C816">
        <v>16690317</v>
      </c>
      <c r="D816">
        <v>15164559</v>
      </c>
      <c r="E816">
        <v>17</v>
      </c>
      <c r="F816">
        <v>1</v>
      </c>
      <c r="G816">
        <v>1</v>
      </c>
      <c r="H816">
        <v>3</v>
      </c>
      <c r="I816" t="s">
        <v>1299</v>
      </c>
      <c r="J816" t="s">
        <v>6</v>
      </c>
      <c r="K816" t="s">
        <v>1300</v>
      </c>
      <c r="L816">
        <v>1374</v>
      </c>
      <c r="N816">
        <v>1013</v>
      </c>
      <c r="O816" t="s">
        <v>1301</v>
      </c>
      <c r="P816" t="s">
        <v>1301</v>
      </c>
      <c r="Q816">
        <v>1</v>
      </c>
      <c r="X816">
        <v>2.87</v>
      </c>
      <c r="Y816">
        <v>1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6</v>
      </c>
      <c r="AG816">
        <v>2.87</v>
      </c>
      <c r="AH816">
        <v>2</v>
      </c>
      <c r="AI816">
        <v>16690337</v>
      </c>
      <c r="AJ816">
        <v>875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ROW(Source!A417)</f>
        <v>417</v>
      </c>
      <c r="B817">
        <v>16690328</v>
      </c>
      <c r="C817">
        <v>16690317</v>
      </c>
      <c r="D817">
        <v>15430397</v>
      </c>
      <c r="E817">
        <v>1</v>
      </c>
      <c r="F817">
        <v>1</v>
      </c>
      <c r="G817">
        <v>1</v>
      </c>
      <c r="H817">
        <v>1</v>
      </c>
      <c r="I817" t="s">
        <v>1260</v>
      </c>
      <c r="J817" t="s">
        <v>6</v>
      </c>
      <c r="K817" t="s">
        <v>1261</v>
      </c>
      <c r="L817">
        <v>1191</v>
      </c>
      <c r="N817">
        <v>1013</v>
      </c>
      <c r="O817" t="s">
        <v>1090</v>
      </c>
      <c r="P817" t="s">
        <v>1090</v>
      </c>
      <c r="Q817">
        <v>1</v>
      </c>
      <c r="X817">
        <v>15.28</v>
      </c>
      <c r="Y817">
        <v>0</v>
      </c>
      <c r="Z817">
        <v>0</v>
      </c>
      <c r="AA817">
        <v>0</v>
      </c>
      <c r="AB817">
        <v>9.4</v>
      </c>
      <c r="AC817">
        <v>0</v>
      </c>
      <c r="AD817">
        <v>1</v>
      </c>
      <c r="AE817">
        <v>1</v>
      </c>
      <c r="AF817" t="s">
        <v>6</v>
      </c>
      <c r="AG817">
        <v>15.28</v>
      </c>
      <c r="AH817">
        <v>2</v>
      </c>
      <c r="AI817">
        <v>16690328</v>
      </c>
      <c r="AJ817">
        <v>876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ROW(Source!A417)</f>
        <v>417</v>
      </c>
      <c r="B818">
        <v>16690329</v>
      </c>
      <c r="C818">
        <v>16690317</v>
      </c>
      <c r="D818">
        <v>15430395</v>
      </c>
      <c r="E818">
        <v>1</v>
      </c>
      <c r="F818">
        <v>1</v>
      </c>
      <c r="G818">
        <v>1</v>
      </c>
      <c r="H818">
        <v>1</v>
      </c>
      <c r="I818" t="s">
        <v>1091</v>
      </c>
      <c r="J818" t="s">
        <v>6</v>
      </c>
      <c r="K818" t="s">
        <v>1092</v>
      </c>
      <c r="L818">
        <v>1191</v>
      </c>
      <c r="N818">
        <v>1013</v>
      </c>
      <c r="O818" t="s">
        <v>1090</v>
      </c>
      <c r="P818" t="s">
        <v>1090</v>
      </c>
      <c r="Q818">
        <v>1</v>
      </c>
      <c r="X818">
        <v>0.22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2</v>
      </c>
      <c r="AF818" t="s">
        <v>6</v>
      </c>
      <c r="AG818">
        <v>0.22</v>
      </c>
      <c r="AH818">
        <v>2</v>
      </c>
      <c r="AI818">
        <v>16690329</v>
      </c>
      <c r="AJ818">
        <v>877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ROW(Source!A417)</f>
        <v>417</v>
      </c>
      <c r="B819">
        <v>16690330</v>
      </c>
      <c r="C819">
        <v>16690317</v>
      </c>
      <c r="D819">
        <v>15247680</v>
      </c>
      <c r="E819">
        <v>1</v>
      </c>
      <c r="F819">
        <v>1</v>
      </c>
      <c r="G819">
        <v>1</v>
      </c>
      <c r="H819">
        <v>2</v>
      </c>
      <c r="I819" t="s">
        <v>1287</v>
      </c>
      <c r="J819" t="s">
        <v>1288</v>
      </c>
      <c r="K819" t="s">
        <v>1289</v>
      </c>
      <c r="L819">
        <v>1368</v>
      </c>
      <c r="N819">
        <v>1011</v>
      </c>
      <c r="O819" t="s">
        <v>1096</v>
      </c>
      <c r="P819" t="s">
        <v>1096</v>
      </c>
      <c r="Q819">
        <v>1</v>
      </c>
      <c r="X819">
        <v>0.11</v>
      </c>
      <c r="Y819">
        <v>0</v>
      </c>
      <c r="Z819">
        <v>111.99</v>
      </c>
      <c r="AA819">
        <v>13.5</v>
      </c>
      <c r="AB819">
        <v>0</v>
      </c>
      <c r="AC819">
        <v>0</v>
      </c>
      <c r="AD819">
        <v>1</v>
      </c>
      <c r="AE819">
        <v>0</v>
      </c>
      <c r="AF819" t="s">
        <v>6</v>
      </c>
      <c r="AG819">
        <v>0.11</v>
      </c>
      <c r="AH819">
        <v>2</v>
      </c>
      <c r="AI819">
        <v>16690330</v>
      </c>
      <c r="AJ819">
        <v>878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ROW(Source!A417)</f>
        <v>417</v>
      </c>
      <c r="B820">
        <v>16690331</v>
      </c>
      <c r="C820">
        <v>16690317</v>
      </c>
      <c r="D820">
        <v>15249073</v>
      </c>
      <c r="E820">
        <v>1</v>
      </c>
      <c r="F820">
        <v>1</v>
      </c>
      <c r="G820">
        <v>1</v>
      </c>
      <c r="H820">
        <v>2</v>
      </c>
      <c r="I820" t="s">
        <v>1099</v>
      </c>
      <c r="J820" t="s">
        <v>1100</v>
      </c>
      <c r="K820" t="s">
        <v>1101</v>
      </c>
      <c r="L820">
        <v>1368</v>
      </c>
      <c r="N820">
        <v>1011</v>
      </c>
      <c r="O820" t="s">
        <v>1096</v>
      </c>
      <c r="P820" t="s">
        <v>1096</v>
      </c>
      <c r="Q820">
        <v>1</v>
      </c>
      <c r="X820">
        <v>0.11</v>
      </c>
      <c r="Y820">
        <v>0</v>
      </c>
      <c r="Z820">
        <v>65.709999999999994</v>
      </c>
      <c r="AA820">
        <v>11.6</v>
      </c>
      <c r="AB820">
        <v>0</v>
      </c>
      <c r="AC820">
        <v>0</v>
      </c>
      <c r="AD820">
        <v>1</v>
      </c>
      <c r="AE820">
        <v>0</v>
      </c>
      <c r="AF820" t="s">
        <v>6</v>
      </c>
      <c r="AG820">
        <v>0.11</v>
      </c>
      <c r="AH820">
        <v>2</v>
      </c>
      <c r="AI820">
        <v>16690331</v>
      </c>
      <c r="AJ820">
        <v>879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ROW(Source!A417)</f>
        <v>417</v>
      </c>
      <c r="B821">
        <v>16690332</v>
      </c>
      <c r="C821">
        <v>16690317</v>
      </c>
      <c r="D821">
        <v>15172838</v>
      </c>
      <c r="E821">
        <v>1</v>
      </c>
      <c r="F821">
        <v>1</v>
      </c>
      <c r="G821">
        <v>1</v>
      </c>
      <c r="H821">
        <v>3</v>
      </c>
      <c r="I821" t="s">
        <v>1344</v>
      </c>
      <c r="J821" t="s">
        <v>1345</v>
      </c>
      <c r="K821" t="s">
        <v>1346</v>
      </c>
      <c r="L821">
        <v>1339</v>
      </c>
      <c r="N821">
        <v>1007</v>
      </c>
      <c r="O821" t="s">
        <v>199</v>
      </c>
      <c r="P821" t="s">
        <v>199</v>
      </c>
      <c r="Q821">
        <v>1</v>
      </c>
      <c r="X821">
        <v>2.1000000000000001E-2</v>
      </c>
      <c r="Y821">
        <v>600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0</v>
      </c>
      <c r="AF821" t="s">
        <v>6</v>
      </c>
      <c r="AG821">
        <v>2.1000000000000001E-2</v>
      </c>
      <c r="AH821">
        <v>2</v>
      </c>
      <c r="AI821">
        <v>16690332</v>
      </c>
      <c r="AJ821">
        <v>880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ROW(Source!A417)</f>
        <v>417</v>
      </c>
      <c r="B822">
        <v>16690333</v>
      </c>
      <c r="C822">
        <v>16690317</v>
      </c>
      <c r="D822">
        <v>15202442</v>
      </c>
      <c r="E822">
        <v>1</v>
      </c>
      <c r="F822">
        <v>1</v>
      </c>
      <c r="G822">
        <v>1</v>
      </c>
      <c r="H822">
        <v>3</v>
      </c>
      <c r="I822" t="s">
        <v>1347</v>
      </c>
      <c r="J822" t="s">
        <v>1348</v>
      </c>
      <c r="K822" t="s">
        <v>1349</v>
      </c>
      <c r="L822">
        <v>1346</v>
      </c>
      <c r="N822">
        <v>1009</v>
      </c>
      <c r="O822" t="s">
        <v>90</v>
      </c>
      <c r="P822" t="s">
        <v>90</v>
      </c>
      <c r="Q822">
        <v>1</v>
      </c>
      <c r="X822">
        <v>0.4</v>
      </c>
      <c r="Y822">
        <v>25.8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0</v>
      </c>
      <c r="AF822" t="s">
        <v>6</v>
      </c>
      <c r="AG822">
        <v>0.4</v>
      </c>
      <c r="AH822">
        <v>2</v>
      </c>
      <c r="AI822">
        <v>16690333</v>
      </c>
      <c r="AJ822">
        <v>881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ROW(Source!A417)</f>
        <v>417</v>
      </c>
      <c r="B823">
        <v>16690334</v>
      </c>
      <c r="C823">
        <v>16690317</v>
      </c>
      <c r="D823">
        <v>15217585</v>
      </c>
      <c r="E823">
        <v>1</v>
      </c>
      <c r="F823">
        <v>1</v>
      </c>
      <c r="G823">
        <v>1</v>
      </c>
      <c r="H823">
        <v>3</v>
      </c>
      <c r="I823" t="s">
        <v>1350</v>
      </c>
      <c r="J823" t="s">
        <v>1351</v>
      </c>
      <c r="K823" t="s">
        <v>1352</v>
      </c>
      <c r="L823">
        <v>1356</v>
      </c>
      <c r="N823">
        <v>1010</v>
      </c>
      <c r="O823" t="s">
        <v>215</v>
      </c>
      <c r="P823" t="s">
        <v>215</v>
      </c>
      <c r="Q823">
        <v>1000</v>
      </c>
      <c r="X823">
        <v>3.2000000000000001E-2</v>
      </c>
      <c r="Y823">
        <v>270</v>
      </c>
      <c r="Z823">
        <v>0</v>
      </c>
      <c r="AA823">
        <v>0</v>
      </c>
      <c r="AB823">
        <v>0</v>
      </c>
      <c r="AC823">
        <v>0</v>
      </c>
      <c r="AD823">
        <v>1</v>
      </c>
      <c r="AE823">
        <v>0</v>
      </c>
      <c r="AF823" t="s">
        <v>6</v>
      </c>
      <c r="AG823">
        <v>3.2000000000000001E-2</v>
      </c>
      <c r="AH823">
        <v>2</v>
      </c>
      <c r="AI823">
        <v>16690334</v>
      </c>
      <c r="AJ823">
        <v>882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ROW(Source!A417)</f>
        <v>417</v>
      </c>
      <c r="B824">
        <v>16690335</v>
      </c>
      <c r="C824">
        <v>16690317</v>
      </c>
      <c r="D824">
        <v>15217593</v>
      </c>
      <c r="E824">
        <v>1</v>
      </c>
      <c r="F824">
        <v>1</v>
      </c>
      <c r="G824">
        <v>1</v>
      </c>
      <c r="H824">
        <v>3</v>
      </c>
      <c r="I824" t="s">
        <v>1353</v>
      </c>
      <c r="J824" t="s">
        <v>1354</v>
      </c>
      <c r="K824" t="s">
        <v>1355</v>
      </c>
      <c r="L824">
        <v>1358</v>
      </c>
      <c r="N824">
        <v>1010</v>
      </c>
      <c r="O824" t="s">
        <v>538</v>
      </c>
      <c r="P824" t="s">
        <v>538</v>
      </c>
      <c r="Q824">
        <v>10</v>
      </c>
      <c r="X824">
        <v>1</v>
      </c>
      <c r="Y824">
        <v>19.899999999999999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6</v>
      </c>
      <c r="AG824">
        <v>1</v>
      </c>
      <c r="AH824">
        <v>2</v>
      </c>
      <c r="AI824">
        <v>16690335</v>
      </c>
      <c r="AJ824">
        <v>883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ROW(Source!A417)</f>
        <v>417</v>
      </c>
      <c r="B825">
        <v>16690336</v>
      </c>
      <c r="C825">
        <v>16690317</v>
      </c>
      <c r="D825">
        <v>15218939</v>
      </c>
      <c r="E825">
        <v>1</v>
      </c>
      <c r="F825">
        <v>1</v>
      </c>
      <c r="G825">
        <v>1</v>
      </c>
      <c r="H825">
        <v>3</v>
      </c>
      <c r="I825" t="s">
        <v>1356</v>
      </c>
      <c r="J825" t="s">
        <v>1357</v>
      </c>
      <c r="K825" t="s">
        <v>1358</v>
      </c>
      <c r="L825">
        <v>1354</v>
      </c>
      <c r="N825">
        <v>1010</v>
      </c>
      <c r="O825" t="s">
        <v>268</v>
      </c>
      <c r="P825" t="s">
        <v>268</v>
      </c>
      <c r="Q825">
        <v>1</v>
      </c>
      <c r="X825">
        <v>0.5</v>
      </c>
      <c r="Y825">
        <v>66.819999999999993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6</v>
      </c>
      <c r="AG825">
        <v>0.5</v>
      </c>
      <c r="AH825">
        <v>2</v>
      </c>
      <c r="AI825">
        <v>16690336</v>
      </c>
      <c r="AJ825">
        <v>884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ROW(Source!A417)</f>
        <v>417</v>
      </c>
      <c r="B826">
        <v>16690337</v>
      </c>
      <c r="C826">
        <v>16690317</v>
      </c>
      <c r="D826">
        <v>15164559</v>
      </c>
      <c r="E826">
        <v>17</v>
      </c>
      <c r="F826">
        <v>1</v>
      </c>
      <c r="G826">
        <v>1</v>
      </c>
      <c r="H826">
        <v>3</v>
      </c>
      <c r="I826" t="s">
        <v>1299</v>
      </c>
      <c r="J826" t="s">
        <v>6</v>
      </c>
      <c r="K826" t="s">
        <v>1300</v>
      </c>
      <c r="L826">
        <v>1374</v>
      </c>
      <c r="N826">
        <v>1013</v>
      </c>
      <c r="O826" t="s">
        <v>1301</v>
      </c>
      <c r="P826" t="s">
        <v>1301</v>
      </c>
      <c r="Q826">
        <v>1</v>
      </c>
      <c r="X826">
        <v>2.87</v>
      </c>
      <c r="Y826">
        <v>1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6</v>
      </c>
      <c r="AG826">
        <v>2.87</v>
      </c>
      <c r="AH826">
        <v>2</v>
      </c>
      <c r="AI826">
        <v>16690337</v>
      </c>
      <c r="AJ826">
        <v>886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ROW(Source!A420)</f>
        <v>420</v>
      </c>
      <c r="B827">
        <v>16690344</v>
      </c>
      <c r="C827">
        <v>16690340</v>
      </c>
      <c r="D827">
        <v>15431465</v>
      </c>
      <c r="E827">
        <v>1</v>
      </c>
      <c r="F827">
        <v>1</v>
      </c>
      <c r="G827">
        <v>1</v>
      </c>
      <c r="H827">
        <v>1</v>
      </c>
      <c r="I827" t="s">
        <v>1121</v>
      </c>
      <c r="J827" t="s">
        <v>6</v>
      </c>
      <c r="K827" t="s">
        <v>1122</v>
      </c>
      <c r="L827">
        <v>1191</v>
      </c>
      <c r="N827">
        <v>1013</v>
      </c>
      <c r="O827" t="s">
        <v>1090</v>
      </c>
      <c r="P827" t="s">
        <v>1090</v>
      </c>
      <c r="Q827">
        <v>1</v>
      </c>
      <c r="X827">
        <v>18.3</v>
      </c>
      <c r="Y827">
        <v>0</v>
      </c>
      <c r="Z827">
        <v>0</v>
      </c>
      <c r="AA827">
        <v>0</v>
      </c>
      <c r="AB827">
        <v>7.87</v>
      </c>
      <c r="AC827">
        <v>0</v>
      </c>
      <c r="AD827">
        <v>1</v>
      </c>
      <c r="AE827">
        <v>1</v>
      </c>
      <c r="AF827" t="s">
        <v>6</v>
      </c>
      <c r="AG827">
        <v>18.3</v>
      </c>
      <c r="AH827">
        <v>2</v>
      </c>
      <c r="AI827">
        <v>16690344</v>
      </c>
      <c r="AJ827">
        <v>887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ROW(Source!A420)</f>
        <v>420</v>
      </c>
      <c r="B828">
        <v>16690345</v>
      </c>
      <c r="C828">
        <v>16690340</v>
      </c>
      <c r="D828">
        <v>15430395</v>
      </c>
      <c r="E828">
        <v>1</v>
      </c>
      <c r="F828">
        <v>1</v>
      </c>
      <c r="G828">
        <v>1</v>
      </c>
      <c r="H828">
        <v>1</v>
      </c>
      <c r="I828" t="s">
        <v>1091</v>
      </c>
      <c r="J828" t="s">
        <v>6</v>
      </c>
      <c r="K828" t="s">
        <v>1092</v>
      </c>
      <c r="L828">
        <v>1191</v>
      </c>
      <c r="N828">
        <v>1013</v>
      </c>
      <c r="O828" t="s">
        <v>1090</v>
      </c>
      <c r="P828" t="s">
        <v>1090</v>
      </c>
      <c r="Q828">
        <v>1</v>
      </c>
      <c r="X828">
        <v>0.2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2</v>
      </c>
      <c r="AF828" t="s">
        <v>6</v>
      </c>
      <c r="AG828">
        <v>0.2</v>
      </c>
      <c r="AH828">
        <v>2</v>
      </c>
      <c r="AI828">
        <v>16690345</v>
      </c>
      <c r="AJ828">
        <v>888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ROW(Source!A420)</f>
        <v>420</v>
      </c>
      <c r="B829">
        <v>16690346</v>
      </c>
      <c r="C829">
        <v>16690340</v>
      </c>
      <c r="D829">
        <v>15247974</v>
      </c>
      <c r="E829">
        <v>1</v>
      </c>
      <c r="F829">
        <v>1</v>
      </c>
      <c r="G829">
        <v>1</v>
      </c>
      <c r="H829">
        <v>2</v>
      </c>
      <c r="I829" t="s">
        <v>1093</v>
      </c>
      <c r="J829" t="s">
        <v>1094</v>
      </c>
      <c r="K829" t="s">
        <v>1095</v>
      </c>
      <c r="L829">
        <v>1368</v>
      </c>
      <c r="N829">
        <v>1011</v>
      </c>
      <c r="O829" t="s">
        <v>1096</v>
      </c>
      <c r="P829" t="s">
        <v>1096</v>
      </c>
      <c r="Q829">
        <v>1</v>
      </c>
      <c r="X829">
        <v>0.2</v>
      </c>
      <c r="Y829">
        <v>0</v>
      </c>
      <c r="Z829">
        <v>31.26</v>
      </c>
      <c r="AA829">
        <v>13.5</v>
      </c>
      <c r="AB829">
        <v>0</v>
      </c>
      <c r="AC829">
        <v>0</v>
      </c>
      <c r="AD829">
        <v>1</v>
      </c>
      <c r="AE829">
        <v>0</v>
      </c>
      <c r="AF829" t="s">
        <v>6</v>
      </c>
      <c r="AG829">
        <v>0.2</v>
      </c>
      <c r="AH829">
        <v>2</v>
      </c>
      <c r="AI829">
        <v>16690346</v>
      </c>
      <c r="AJ829">
        <v>889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ROW(Source!A421)</f>
        <v>421</v>
      </c>
      <c r="B830">
        <v>16690344</v>
      </c>
      <c r="C830">
        <v>16690340</v>
      </c>
      <c r="D830">
        <v>15431465</v>
      </c>
      <c r="E830">
        <v>1</v>
      </c>
      <c r="F830">
        <v>1</v>
      </c>
      <c r="G830">
        <v>1</v>
      </c>
      <c r="H830">
        <v>1</v>
      </c>
      <c r="I830" t="s">
        <v>1121</v>
      </c>
      <c r="J830" t="s">
        <v>6</v>
      </c>
      <c r="K830" t="s">
        <v>1122</v>
      </c>
      <c r="L830">
        <v>1191</v>
      </c>
      <c r="N830">
        <v>1013</v>
      </c>
      <c r="O830" t="s">
        <v>1090</v>
      </c>
      <c r="P830" t="s">
        <v>1090</v>
      </c>
      <c r="Q830">
        <v>1</v>
      </c>
      <c r="X830">
        <v>18.3</v>
      </c>
      <c r="Y830">
        <v>0</v>
      </c>
      <c r="Z830">
        <v>0</v>
      </c>
      <c r="AA830">
        <v>0</v>
      </c>
      <c r="AB830">
        <v>7.87</v>
      </c>
      <c r="AC830">
        <v>0</v>
      </c>
      <c r="AD830">
        <v>1</v>
      </c>
      <c r="AE830">
        <v>1</v>
      </c>
      <c r="AF830" t="s">
        <v>6</v>
      </c>
      <c r="AG830">
        <v>18.3</v>
      </c>
      <c r="AH830">
        <v>2</v>
      </c>
      <c r="AI830">
        <v>16690344</v>
      </c>
      <c r="AJ830">
        <v>890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ROW(Source!A421)</f>
        <v>421</v>
      </c>
      <c r="B831">
        <v>16690345</v>
      </c>
      <c r="C831">
        <v>16690340</v>
      </c>
      <c r="D831">
        <v>15430395</v>
      </c>
      <c r="E831">
        <v>1</v>
      </c>
      <c r="F831">
        <v>1</v>
      </c>
      <c r="G831">
        <v>1</v>
      </c>
      <c r="H831">
        <v>1</v>
      </c>
      <c r="I831" t="s">
        <v>1091</v>
      </c>
      <c r="J831" t="s">
        <v>6</v>
      </c>
      <c r="K831" t="s">
        <v>1092</v>
      </c>
      <c r="L831">
        <v>1191</v>
      </c>
      <c r="N831">
        <v>1013</v>
      </c>
      <c r="O831" t="s">
        <v>1090</v>
      </c>
      <c r="P831" t="s">
        <v>1090</v>
      </c>
      <c r="Q831">
        <v>1</v>
      </c>
      <c r="X831">
        <v>0.2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2</v>
      </c>
      <c r="AF831" t="s">
        <v>6</v>
      </c>
      <c r="AG831">
        <v>0.2</v>
      </c>
      <c r="AH831">
        <v>2</v>
      </c>
      <c r="AI831">
        <v>16690345</v>
      </c>
      <c r="AJ831">
        <v>891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ROW(Source!A421)</f>
        <v>421</v>
      </c>
      <c r="B832">
        <v>16690346</v>
      </c>
      <c r="C832">
        <v>16690340</v>
      </c>
      <c r="D832">
        <v>15247974</v>
      </c>
      <c r="E832">
        <v>1</v>
      </c>
      <c r="F832">
        <v>1</v>
      </c>
      <c r="G832">
        <v>1</v>
      </c>
      <c r="H832">
        <v>2</v>
      </c>
      <c r="I832" t="s">
        <v>1093</v>
      </c>
      <c r="J832" t="s">
        <v>1094</v>
      </c>
      <c r="K832" t="s">
        <v>1095</v>
      </c>
      <c r="L832">
        <v>1368</v>
      </c>
      <c r="N832">
        <v>1011</v>
      </c>
      <c r="O832" t="s">
        <v>1096</v>
      </c>
      <c r="P832" t="s">
        <v>1096</v>
      </c>
      <c r="Q832">
        <v>1</v>
      </c>
      <c r="X832">
        <v>0.2</v>
      </c>
      <c r="Y832">
        <v>0</v>
      </c>
      <c r="Z832">
        <v>31.26</v>
      </c>
      <c r="AA832">
        <v>13.5</v>
      </c>
      <c r="AB832">
        <v>0</v>
      </c>
      <c r="AC832">
        <v>0</v>
      </c>
      <c r="AD832">
        <v>1</v>
      </c>
      <c r="AE832">
        <v>0</v>
      </c>
      <c r="AF832" t="s">
        <v>6</v>
      </c>
      <c r="AG832">
        <v>0.2</v>
      </c>
      <c r="AH832">
        <v>2</v>
      </c>
      <c r="AI832">
        <v>16690346</v>
      </c>
      <c r="AJ832">
        <v>892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ROW(Source!A422)</f>
        <v>422</v>
      </c>
      <c r="B833">
        <v>16690368</v>
      </c>
      <c r="C833">
        <v>16690347</v>
      </c>
      <c r="D833">
        <v>15436556</v>
      </c>
      <c r="E833">
        <v>1</v>
      </c>
      <c r="F833">
        <v>1</v>
      </c>
      <c r="G833">
        <v>1</v>
      </c>
      <c r="H833">
        <v>1</v>
      </c>
      <c r="I833" t="s">
        <v>1255</v>
      </c>
      <c r="J833" t="s">
        <v>6</v>
      </c>
      <c r="K833" t="s">
        <v>1256</v>
      </c>
      <c r="L833">
        <v>1191</v>
      </c>
      <c r="N833">
        <v>1013</v>
      </c>
      <c r="O833" t="s">
        <v>1090</v>
      </c>
      <c r="P833" t="s">
        <v>1090</v>
      </c>
      <c r="Q833">
        <v>1</v>
      </c>
      <c r="X833">
        <v>32.97</v>
      </c>
      <c r="Y833">
        <v>0</v>
      </c>
      <c r="Z833">
        <v>0</v>
      </c>
      <c r="AA833">
        <v>0</v>
      </c>
      <c r="AB833">
        <v>9.6199999999999992</v>
      </c>
      <c r="AC833">
        <v>0</v>
      </c>
      <c r="AD833">
        <v>1</v>
      </c>
      <c r="AE833">
        <v>1</v>
      </c>
      <c r="AF833" t="s">
        <v>97</v>
      </c>
      <c r="AG833">
        <v>37.915499999999994</v>
      </c>
      <c r="AH833">
        <v>2</v>
      </c>
      <c r="AI833">
        <v>16690368</v>
      </c>
      <c r="AJ833">
        <v>893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ROW(Source!A422)</f>
        <v>422</v>
      </c>
      <c r="B834">
        <v>16690369</v>
      </c>
      <c r="C834">
        <v>16690347</v>
      </c>
      <c r="D834">
        <v>15430395</v>
      </c>
      <c r="E834">
        <v>1</v>
      </c>
      <c r="F834">
        <v>1</v>
      </c>
      <c r="G834">
        <v>1</v>
      </c>
      <c r="H834">
        <v>1</v>
      </c>
      <c r="I834" t="s">
        <v>1091</v>
      </c>
      <c r="J834" t="s">
        <v>6</v>
      </c>
      <c r="K834" t="s">
        <v>1092</v>
      </c>
      <c r="L834">
        <v>1191</v>
      </c>
      <c r="N834">
        <v>1013</v>
      </c>
      <c r="O834" t="s">
        <v>1090</v>
      </c>
      <c r="P834" t="s">
        <v>1090</v>
      </c>
      <c r="Q834">
        <v>1</v>
      </c>
      <c r="X834">
        <v>0.5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2</v>
      </c>
      <c r="AF834" t="s">
        <v>96</v>
      </c>
      <c r="AG834">
        <v>0.625</v>
      </c>
      <c r="AH834">
        <v>2</v>
      </c>
      <c r="AI834">
        <v>16690369</v>
      </c>
      <c r="AJ834">
        <v>894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ROW(Source!A422)</f>
        <v>422</v>
      </c>
      <c r="B835">
        <v>16690370</v>
      </c>
      <c r="C835">
        <v>16690347</v>
      </c>
      <c r="D835">
        <v>15247578</v>
      </c>
      <c r="E835">
        <v>1</v>
      </c>
      <c r="F835">
        <v>1</v>
      </c>
      <c r="G835">
        <v>1</v>
      </c>
      <c r="H835">
        <v>2</v>
      </c>
      <c r="I835" t="s">
        <v>1157</v>
      </c>
      <c r="J835" t="s">
        <v>1158</v>
      </c>
      <c r="K835" t="s">
        <v>1159</v>
      </c>
      <c r="L835">
        <v>1368</v>
      </c>
      <c r="N835">
        <v>1011</v>
      </c>
      <c r="O835" t="s">
        <v>1096</v>
      </c>
      <c r="P835" t="s">
        <v>1096</v>
      </c>
      <c r="Q835">
        <v>1</v>
      </c>
      <c r="X835">
        <v>0.08</v>
      </c>
      <c r="Y835">
        <v>0</v>
      </c>
      <c r="Z835">
        <v>86.4</v>
      </c>
      <c r="AA835">
        <v>13.5</v>
      </c>
      <c r="AB835">
        <v>0</v>
      </c>
      <c r="AC835">
        <v>0</v>
      </c>
      <c r="AD835">
        <v>1</v>
      </c>
      <c r="AE835">
        <v>0</v>
      </c>
      <c r="AF835" t="s">
        <v>96</v>
      </c>
      <c r="AG835">
        <v>0.1</v>
      </c>
      <c r="AH835">
        <v>2</v>
      </c>
      <c r="AI835">
        <v>16690370</v>
      </c>
      <c r="AJ835">
        <v>895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ROW(Source!A422)</f>
        <v>422</v>
      </c>
      <c r="B836">
        <v>16690371</v>
      </c>
      <c r="C836">
        <v>16690347</v>
      </c>
      <c r="D836">
        <v>15247680</v>
      </c>
      <c r="E836">
        <v>1</v>
      </c>
      <c r="F836">
        <v>1</v>
      </c>
      <c r="G836">
        <v>1</v>
      </c>
      <c r="H836">
        <v>2</v>
      </c>
      <c r="I836" t="s">
        <v>1287</v>
      </c>
      <c r="J836" t="s">
        <v>1288</v>
      </c>
      <c r="K836" t="s">
        <v>1289</v>
      </c>
      <c r="L836">
        <v>1368</v>
      </c>
      <c r="N836">
        <v>1011</v>
      </c>
      <c r="O836" t="s">
        <v>1096</v>
      </c>
      <c r="P836" t="s">
        <v>1096</v>
      </c>
      <c r="Q836">
        <v>1</v>
      </c>
      <c r="X836">
        <v>7.0000000000000007E-2</v>
      </c>
      <c r="Y836">
        <v>0</v>
      </c>
      <c r="Z836">
        <v>111.99</v>
      </c>
      <c r="AA836">
        <v>13.5</v>
      </c>
      <c r="AB836">
        <v>0</v>
      </c>
      <c r="AC836">
        <v>0</v>
      </c>
      <c r="AD836">
        <v>1</v>
      </c>
      <c r="AE836">
        <v>0</v>
      </c>
      <c r="AF836" t="s">
        <v>96</v>
      </c>
      <c r="AG836">
        <v>8.7500000000000008E-2</v>
      </c>
      <c r="AH836">
        <v>2</v>
      </c>
      <c r="AI836">
        <v>16690371</v>
      </c>
      <c r="AJ836">
        <v>896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ROW(Source!A422)</f>
        <v>422</v>
      </c>
      <c r="B837">
        <v>16690372</v>
      </c>
      <c r="C837">
        <v>16690347</v>
      </c>
      <c r="D837">
        <v>15249073</v>
      </c>
      <c r="E837">
        <v>1</v>
      </c>
      <c r="F837">
        <v>1</v>
      </c>
      <c r="G837">
        <v>1</v>
      </c>
      <c r="H837">
        <v>2</v>
      </c>
      <c r="I837" t="s">
        <v>1099</v>
      </c>
      <c r="J837" t="s">
        <v>1100</v>
      </c>
      <c r="K837" t="s">
        <v>1101</v>
      </c>
      <c r="L837">
        <v>1368</v>
      </c>
      <c r="N837">
        <v>1011</v>
      </c>
      <c r="O837" t="s">
        <v>1096</v>
      </c>
      <c r="P837" t="s">
        <v>1096</v>
      </c>
      <c r="Q837">
        <v>1</v>
      </c>
      <c r="X837">
        <v>0.35</v>
      </c>
      <c r="Y837">
        <v>0</v>
      </c>
      <c r="Z837">
        <v>65.709999999999994</v>
      </c>
      <c r="AA837">
        <v>11.6</v>
      </c>
      <c r="AB837">
        <v>0</v>
      </c>
      <c r="AC837">
        <v>0</v>
      </c>
      <c r="AD837">
        <v>1</v>
      </c>
      <c r="AE837">
        <v>0</v>
      </c>
      <c r="AF837" t="s">
        <v>96</v>
      </c>
      <c r="AG837">
        <v>0.4375</v>
      </c>
      <c r="AH837">
        <v>2</v>
      </c>
      <c r="AI837">
        <v>16690372</v>
      </c>
      <c r="AJ837">
        <v>897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ROW(Source!A422)</f>
        <v>422</v>
      </c>
      <c r="B838">
        <v>16690373</v>
      </c>
      <c r="C838">
        <v>16690347</v>
      </c>
      <c r="D838">
        <v>15249308</v>
      </c>
      <c r="E838">
        <v>1</v>
      </c>
      <c r="F838">
        <v>1</v>
      </c>
      <c r="G838">
        <v>1</v>
      </c>
      <c r="H838">
        <v>2</v>
      </c>
      <c r="I838" t="s">
        <v>1375</v>
      </c>
      <c r="J838" t="s">
        <v>1376</v>
      </c>
      <c r="K838" t="s">
        <v>1377</v>
      </c>
      <c r="L838">
        <v>1368</v>
      </c>
      <c r="N838">
        <v>1011</v>
      </c>
      <c r="O838" t="s">
        <v>1096</v>
      </c>
      <c r="P838" t="s">
        <v>1096</v>
      </c>
      <c r="Q838">
        <v>1</v>
      </c>
      <c r="X838">
        <v>1.1499999999999999</v>
      </c>
      <c r="Y838">
        <v>0</v>
      </c>
      <c r="Z838">
        <v>1.2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96</v>
      </c>
      <c r="AG838">
        <v>1.4375</v>
      </c>
      <c r="AH838">
        <v>2</v>
      </c>
      <c r="AI838">
        <v>16690373</v>
      </c>
      <c r="AJ838">
        <v>898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ROW(Source!A422)</f>
        <v>422</v>
      </c>
      <c r="B839">
        <v>16690374</v>
      </c>
      <c r="C839">
        <v>16690347</v>
      </c>
      <c r="D839">
        <v>15165635</v>
      </c>
      <c r="E839">
        <v>1</v>
      </c>
      <c r="F839">
        <v>1</v>
      </c>
      <c r="G839">
        <v>1</v>
      </c>
      <c r="H839">
        <v>3</v>
      </c>
      <c r="I839" t="s">
        <v>1384</v>
      </c>
      <c r="J839" t="s">
        <v>1385</v>
      </c>
      <c r="K839" t="s">
        <v>1386</v>
      </c>
      <c r="L839">
        <v>1348</v>
      </c>
      <c r="N839">
        <v>1009</v>
      </c>
      <c r="O839" t="s">
        <v>86</v>
      </c>
      <c r="P839" t="s">
        <v>86</v>
      </c>
      <c r="Q839">
        <v>1000</v>
      </c>
      <c r="X839">
        <v>1.2999999999999999E-4</v>
      </c>
      <c r="Y839">
        <v>32830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6</v>
      </c>
      <c r="AG839">
        <v>1.2999999999999999E-4</v>
      </c>
      <c r="AH839">
        <v>2</v>
      </c>
      <c r="AI839">
        <v>16690374</v>
      </c>
      <c r="AJ839">
        <v>899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ROW(Source!A422)</f>
        <v>422</v>
      </c>
      <c r="B840">
        <v>16690375</v>
      </c>
      <c r="C840">
        <v>16690347</v>
      </c>
      <c r="D840">
        <v>15165653</v>
      </c>
      <c r="E840">
        <v>1</v>
      </c>
      <c r="F840">
        <v>1</v>
      </c>
      <c r="G840">
        <v>1</v>
      </c>
      <c r="H840">
        <v>3</v>
      </c>
      <c r="I840" t="s">
        <v>1381</v>
      </c>
      <c r="J840" t="s">
        <v>1382</v>
      </c>
      <c r="K840" t="s">
        <v>1383</v>
      </c>
      <c r="L840">
        <v>1339</v>
      </c>
      <c r="N840">
        <v>1007</v>
      </c>
      <c r="O840" t="s">
        <v>199</v>
      </c>
      <c r="P840" t="s">
        <v>199</v>
      </c>
      <c r="Q840">
        <v>1</v>
      </c>
      <c r="X840">
        <v>0.28100000000000003</v>
      </c>
      <c r="Y840">
        <v>6.22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6</v>
      </c>
      <c r="AG840">
        <v>0.28100000000000003</v>
      </c>
      <c r="AH840">
        <v>2</v>
      </c>
      <c r="AI840">
        <v>16690375</v>
      </c>
      <c r="AJ840">
        <v>900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ROW(Source!A422)</f>
        <v>422</v>
      </c>
      <c r="B841">
        <v>16690376</v>
      </c>
      <c r="C841">
        <v>16690347</v>
      </c>
      <c r="D841">
        <v>15167286</v>
      </c>
      <c r="E841">
        <v>1</v>
      </c>
      <c r="F841">
        <v>1</v>
      </c>
      <c r="G841">
        <v>1</v>
      </c>
      <c r="H841">
        <v>3</v>
      </c>
      <c r="I841" t="s">
        <v>1184</v>
      </c>
      <c r="J841" t="s">
        <v>1185</v>
      </c>
      <c r="K841" t="s">
        <v>1186</v>
      </c>
      <c r="L841">
        <v>1339</v>
      </c>
      <c r="N841">
        <v>1007</v>
      </c>
      <c r="O841" t="s">
        <v>199</v>
      </c>
      <c r="P841" t="s">
        <v>199</v>
      </c>
      <c r="Q841">
        <v>1</v>
      </c>
      <c r="X841">
        <v>0.69</v>
      </c>
      <c r="Y841">
        <v>2.44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6</v>
      </c>
      <c r="AG841">
        <v>0.69</v>
      </c>
      <c r="AH841">
        <v>2</v>
      </c>
      <c r="AI841">
        <v>16690376</v>
      </c>
      <c r="AJ841">
        <v>901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ROW(Source!A422)</f>
        <v>422</v>
      </c>
      <c r="B842">
        <v>16690377</v>
      </c>
      <c r="C842">
        <v>16690347</v>
      </c>
      <c r="D842">
        <v>15167963</v>
      </c>
      <c r="E842">
        <v>1</v>
      </c>
      <c r="F842">
        <v>1</v>
      </c>
      <c r="G842">
        <v>1</v>
      </c>
      <c r="H842">
        <v>3</v>
      </c>
      <c r="I842" t="s">
        <v>1387</v>
      </c>
      <c r="J842" t="s">
        <v>1388</v>
      </c>
      <c r="K842" t="s">
        <v>1389</v>
      </c>
      <c r="L842">
        <v>1346</v>
      </c>
      <c r="N842">
        <v>1009</v>
      </c>
      <c r="O842" t="s">
        <v>90</v>
      </c>
      <c r="P842" t="s">
        <v>90</v>
      </c>
      <c r="Q842">
        <v>1</v>
      </c>
      <c r="X842">
        <v>0.06</v>
      </c>
      <c r="Y842">
        <v>37.29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6</v>
      </c>
      <c r="AG842">
        <v>0.06</v>
      </c>
      <c r="AH842">
        <v>2</v>
      </c>
      <c r="AI842">
        <v>16690377</v>
      </c>
      <c r="AJ842">
        <v>902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ROW(Source!A422)</f>
        <v>422</v>
      </c>
      <c r="B843">
        <v>16690378</v>
      </c>
      <c r="C843">
        <v>16690347</v>
      </c>
      <c r="D843">
        <v>15168695</v>
      </c>
      <c r="E843">
        <v>1</v>
      </c>
      <c r="F843">
        <v>1</v>
      </c>
      <c r="G843">
        <v>1</v>
      </c>
      <c r="H843">
        <v>3</v>
      </c>
      <c r="I843" t="s">
        <v>1390</v>
      </c>
      <c r="J843" t="s">
        <v>1391</v>
      </c>
      <c r="K843" t="s">
        <v>1392</v>
      </c>
      <c r="L843">
        <v>1348</v>
      </c>
      <c r="N843">
        <v>1009</v>
      </c>
      <c r="O843" t="s">
        <v>86</v>
      </c>
      <c r="P843" t="s">
        <v>86</v>
      </c>
      <c r="Q843">
        <v>1000</v>
      </c>
      <c r="X843">
        <v>1.7000000000000001E-4</v>
      </c>
      <c r="Y843">
        <v>13560</v>
      </c>
      <c r="Z843">
        <v>0</v>
      </c>
      <c r="AA843">
        <v>0</v>
      </c>
      <c r="AB843">
        <v>0</v>
      </c>
      <c r="AC843">
        <v>0</v>
      </c>
      <c r="AD843">
        <v>1</v>
      </c>
      <c r="AE843">
        <v>0</v>
      </c>
      <c r="AF843" t="s">
        <v>6</v>
      </c>
      <c r="AG843">
        <v>1.7000000000000001E-4</v>
      </c>
      <c r="AH843">
        <v>2</v>
      </c>
      <c r="AI843">
        <v>16690378</v>
      </c>
      <c r="AJ843">
        <v>903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ROW(Source!A422)</f>
        <v>422</v>
      </c>
      <c r="B844">
        <v>16690379</v>
      </c>
      <c r="C844">
        <v>16690347</v>
      </c>
      <c r="D844">
        <v>15172018</v>
      </c>
      <c r="E844">
        <v>1</v>
      </c>
      <c r="F844">
        <v>1</v>
      </c>
      <c r="G844">
        <v>1</v>
      </c>
      <c r="H844">
        <v>3</v>
      </c>
      <c r="I844" t="s">
        <v>1393</v>
      </c>
      <c r="J844" t="s">
        <v>1394</v>
      </c>
      <c r="K844" t="s">
        <v>1395</v>
      </c>
      <c r="L844">
        <v>1346</v>
      </c>
      <c r="N844">
        <v>1009</v>
      </c>
      <c r="O844" t="s">
        <v>90</v>
      </c>
      <c r="P844" t="s">
        <v>90</v>
      </c>
      <c r="Q844">
        <v>1</v>
      </c>
      <c r="X844">
        <v>2.5000000000000001E-3</v>
      </c>
      <c r="Y844">
        <v>2.15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6</v>
      </c>
      <c r="AG844">
        <v>2.5000000000000001E-3</v>
      </c>
      <c r="AH844">
        <v>2</v>
      </c>
      <c r="AI844">
        <v>16690379</v>
      </c>
      <c r="AJ844">
        <v>904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ROW(Source!A422)</f>
        <v>422</v>
      </c>
      <c r="B845">
        <v>16690380</v>
      </c>
      <c r="C845">
        <v>16690347</v>
      </c>
      <c r="D845">
        <v>15203740</v>
      </c>
      <c r="E845">
        <v>1</v>
      </c>
      <c r="F845">
        <v>1</v>
      </c>
      <c r="G845">
        <v>1</v>
      </c>
      <c r="H845">
        <v>3</v>
      </c>
      <c r="I845" t="s">
        <v>1396</v>
      </c>
      <c r="J845" t="s">
        <v>1397</v>
      </c>
      <c r="K845" t="s">
        <v>1398</v>
      </c>
      <c r="L845">
        <v>1348</v>
      </c>
      <c r="N845">
        <v>1009</v>
      </c>
      <c r="O845" t="s">
        <v>86</v>
      </c>
      <c r="P845" t="s">
        <v>86</v>
      </c>
      <c r="Q845">
        <v>1000</v>
      </c>
      <c r="X845">
        <v>4.4000000000000002E-4</v>
      </c>
      <c r="Y845">
        <v>15119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6</v>
      </c>
      <c r="AG845">
        <v>4.4000000000000002E-4</v>
      </c>
      <c r="AH845">
        <v>2</v>
      </c>
      <c r="AI845">
        <v>16690380</v>
      </c>
      <c r="AJ845">
        <v>905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ROW(Source!A422)</f>
        <v>422</v>
      </c>
      <c r="B846">
        <v>16690381</v>
      </c>
      <c r="C846">
        <v>16690347</v>
      </c>
      <c r="D846">
        <v>15204468</v>
      </c>
      <c r="E846">
        <v>1</v>
      </c>
      <c r="F846">
        <v>1</v>
      </c>
      <c r="G846">
        <v>1</v>
      </c>
      <c r="H846">
        <v>3</v>
      </c>
      <c r="I846" t="s">
        <v>1399</v>
      </c>
      <c r="J846" t="s">
        <v>1400</v>
      </c>
      <c r="K846" t="s">
        <v>1401</v>
      </c>
      <c r="L846">
        <v>1348</v>
      </c>
      <c r="N846">
        <v>1009</v>
      </c>
      <c r="O846" t="s">
        <v>86</v>
      </c>
      <c r="P846" t="s">
        <v>86</v>
      </c>
      <c r="Q846">
        <v>1000</v>
      </c>
      <c r="X846">
        <v>5.2999999999999998E-4</v>
      </c>
      <c r="Y846">
        <v>16950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6</v>
      </c>
      <c r="AG846">
        <v>5.2999999999999998E-4</v>
      </c>
      <c r="AH846">
        <v>2</v>
      </c>
      <c r="AI846">
        <v>16690381</v>
      </c>
      <c r="AJ846">
        <v>906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ROW(Source!A422)</f>
        <v>422</v>
      </c>
      <c r="B847">
        <v>16690382</v>
      </c>
      <c r="C847">
        <v>16690347</v>
      </c>
      <c r="D847">
        <v>15163127</v>
      </c>
      <c r="E847">
        <v>17</v>
      </c>
      <c r="F847">
        <v>1</v>
      </c>
      <c r="G847">
        <v>1</v>
      </c>
      <c r="H847">
        <v>3</v>
      </c>
      <c r="I847" t="s">
        <v>1542</v>
      </c>
      <c r="J847" t="s">
        <v>6</v>
      </c>
      <c r="K847" t="s">
        <v>1543</v>
      </c>
      <c r="L847">
        <v>1354</v>
      </c>
      <c r="N847">
        <v>1010</v>
      </c>
      <c r="O847" t="s">
        <v>268</v>
      </c>
      <c r="P847" t="s">
        <v>268</v>
      </c>
      <c r="Q847">
        <v>1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1</v>
      </c>
      <c r="AD847">
        <v>0</v>
      </c>
      <c r="AE847">
        <v>0</v>
      </c>
      <c r="AF847" t="s">
        <v>6</v>
      </c>
      <c r="AG847">
        <v>0</v>
      </c>
      <c r="AH847">
        <v>3</v>
      </c>
      <c r="AI847">
        <v>-1</v>
      </c>
      <c r="AJ847" t="s">
        <v>6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ROW(Source!A422)</f>
        <v>422</v>
      </c>
      <c r="B848">
        <v>16690383</v>
      </c>
      <c r="C848">
        <v>16690347</v>
      </c>
      <c r="D848">
        <v>15163115</v>
      </c>
      <c r="E848">
        <v>17</v>
      </c>
      <c r="F848">
        <v>1</v>
      </c>
      <c r="G848">
        <v>1</v>
      </c>
      <c r="H848">
        <v>3</v>
      </c>
      <c r="I848" t="s">
        <v>1544</v>
      </c>
      <c r="J848" t="s">
        <v>6</v>
      </c>
      <c r="K848" t="s">
        <v>1545</v>
      </c>
      <c r="L848">
        <v>1346</v>
      </c>
      <c r="N848">
        <v>1009</v>
      </c>
      <c r="O848" t="s">
        <v>90</v>
      </c>
      <c r="P848" t="s">
        <v>90</v>
      </c>
      <c r="Q848">
        <v>1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1</v>
      </c>
      <c r="AD848">
        <v>0</v>
      </c>
      <c r="AE848">
        <v>0</v>
      </c>
      <c r="AF848" t="s">
        <v>6</v>
      </c>
      <c r="AG848">
        <v>0</v>
      </c>
      <c r="AH848">
        <v>3</v>
      </c>
      <c r="AI848">
        <v>-1</v>
      </c>
      <c r="AJ848" t="s">
        <v>6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ROW(Source!A422)</f>
        <v>422</v>
      </c>
      <c r="B849">
        <v>16690384</v>
      </c>
      <c r="C849">
        <v>16690347</v>
      </c>
      <c r="D849">
        <v>15163128</v>
      </c>
      <c r="E849">
        <v>17</v>
      </c>
      <c r="F849">
        <v>1</v>
      </c>
      <c r="G849">
        <v>1</v>
      </c>
      <c r="H849">
        <v>3</v>
      </c>
      <c r="I849" t="s">
        <v>658</v>
      </c>
      <c r="J849" t="s">
        <v>6</v>
      </c>
      <c r="K849" t="s">
        <v>659</v>
      </c>
      <c r="L849">
        <v>1301</v>
      </c>
      <c r="N849">
        <v>1003</v>
      </c>
      <c r="O849" t="s">
        <v>143</v>
      </c>
      <c r="P849" t="s">
        <v>143</v>
      </c>
      <c r="Q849">
        <v>1</v>
      </c>
      <c r="X849">
        <v>100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 t="s">
        <v>6</v>
      </c>
      <c r="AG849">
        <v>100</v>
      </c>
      <c r="AH849">
        <v>2</v>
      </c>
      <c r="AI849">
        <v>16690384</v>
      </c>
      <c r="AJ849">
        <v>909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ROW(Source!A423)</f>
        <v>423</v>
      </c>
      <c r="B850">
        <v>16690368</v>
      </c>
      <c r="C850">
        <v>16690347</v>
      </c>
      <c r="D850">
        <v>15436556</v>
      </c>
      <c r="E850">
        <v>1</v>
      </c>
      <c r="F850">
        <v>1</v>
      </c>
      <c r="G850">
        <v>1</v>
      </c>
      <c r="H850">
        <v>1</v>
      </c>
      <c r="I850" t="s">
        <v>1255</v>
      </c>
      <c r="J850" t="s">
        <v>6</v>
      </c>
      <c r="K850" t="s">
        <v>1256</v>
      </c>
      <c r="L850">
        <v>1191</v>
      </c>
      <c r="N850">
        <v>1013</v>
      </c>
      <c r="O850" t="s">
        <v>1090</v>
      </c>
      <c r="P850" t="s">
        <v>1090</v>
      </c>
      <c r="Q850">
        <v>1</v>
      </c>
      <c r="X850">
        <v>32.97</v>
      </c>
      <c r="Y850">
        <v>0</v>
      </c>
      <c r="Z850">
        <v>0</v>
      </c>
      <c r="AA850">
        <v>0</v>
      </c>
      <c r="AB850">
        <v>9.6199999999999992</v>
      </c>
      <c r="AC850">
        <v>0</v>
      </c>
      <c r="AD850">
        <v>1</v>
      </c>
      <c r="AE850">
        <v>1</v>
      </c>
      <c r="AF850" t="s">
        <v>97</v>
      </c>
      <c r="AG850">
        <v>37.915499999999994</v>
      </c>
      <c r="AH850">
        <v>2</v>
      </c>
      <c r="AI850">
        <v>16690368</v>
      </c>
      <c r="AJ850">
        <v>910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ROW(Source!A423)</f>
        <v>423</v>
      </c>
      <c r="B851">
        <v>16690369</v>
      </c>
      <c r="C851">
        <v>16690347</v>
      </c>
      <c r="D851">
        <v>15430395</v>
      </c>
      <c r="E851">
        <v>1</v>
      </c>
      <c r="F851">
        <v>1</v>
      </c>
      <c r="G851">
        <v>1</v>
      </c>
      <c r="H851">
        <v>1</v>
      </c>
      <c r="I851" t="s">
        <v>1091</v>
      </c>
      <c r="J851" t="s">
        <v>6</v>
      </c>
      <c r="K851" t="s">
        <v>1092</v>
      </c>
      <c r="L851">
        <v>1191</v>
      </c>
      <c r="N851">
        <v>1013</v>
      </c>
      <c r="O851" t="s">
        <v>1090</v>
      </c>
      <c r="P851" t="s">
        <v>1090</v>
      </c>
      <c r="Q851">
        <v>1</v>
      </c>
      <c r="X851">
        <v>0.5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2</v>
      </c>
      <c r="AF851" t="s">
        <v>96</v>
      </c>
      <c r="AG851">
        <v>0.625</v>
      </c>
      <c r="AH851">
        <v>2</v>
      </c>
      <c r="AI851">
        <v>16690369</v>
      </c>
      <c r="AJ851">
        <v>911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ROW(Source!A423)</f>
        <v>423</v>
      </c>
      <c r="B852">
        <v>16690370</v>
      </c>
      <c r="C852">
        <v>16690347</v>
      </c>
      <c r="D852">
        <v>15247578</v>
      </c>
      <c r="E852">
        <v>1</v>
      </c>
      <c r="F852">
        <v>1</v>
      </c>
      <c r="G852">
        <v>1</v>
      </c>
      <c r="H852">
        <v>2</v>
      </c>
      <c r="I852" t="s">
        <v>1157</v>
      </c>
      <c r="J852" t="s">
        <v>1158</v>
      </c>
      <c r="K852" t="s">
        <v>1159</v>
      </c>
      <c r="L852">
        <v>1368</v>
      </c>
      <c r="N852">
        <v>1011</v>
      </c>
      <c r="O852" t="s">
        <v>1096</v>
      </c>
      <c r="P852" t="s">
        <v>1096</v>
      </c>
      <c r="Q852">
        <v>1</v>
      </c>
      <c r="X852">
        <v>0.08</v>
      </c>
      <c r="Y852">
        <v>0</v>
      </c>
      <c r="Z852">
        <v>86.4</v>
      </c>
      <c r="AA852">
        <v>13.5</v>
      </c>
      <c r="AB852">
        <v>0</v>
      </c>
      <c r="AC852">
        <v>0</v>
      </c>
      <c r="AD852">
        <v>1</v>
      </c>
      <c r="AE852">
        <v>0</v>
      </c>
      <c r="AF852" t="s">
        <v>96</v>
      </c>
      <c r="AG852">
        <v>0.1</v>
      </c>
      <c r="AH852">
        <v>2</v>
      </c>
      <c r="AI852">
        <v>16690370</v>
      </c>
      <c r="AJ852">
        <v>912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ROW(Source!A423)</f>
        <v>423</v>
      </c>
      <c r="B853">
        <v>16690371</v>
      </c>
      <c r="C853">
        <v>16690347</v>
      </c>
      <c r="D853">
        <v>15247680</v>
      </c>
      <c r="E853">
        <v>1</v>
      </c>
      <c r="F853">
        <v>1</v>
      </c>
      <c r="G853">
        <v>1</v>
      </c>
      <c r="H853">
        <v>2</v>
      </c>
      <c r="I853" t="s">
        <v>1287</v>
      </c>
      <c r="J853" t="s">
        <v>1288</v>
      </c>
      <c r="K853" t="s">
        <v>1289</v>
      </c>
      <c r="L853">
        <v>1368</v>
      </c>
      <c r="N853">
        <v>1011</v>
      </c>
      <c r="O853" t="s">
        <v>1096</v>
      </c>
      <c r="P853" t="s">
        <v>1096</v>
      </c>
      <c r="Q853">
        <v>1</v>
      </c>
      <c r="X853">
        <v>7.0000000000000007E-2</v>
      </c>
      <c r="Y853">
        <v>0</v>
      </c>
      <c r="Z853">
        <v>111.99</v>
      </c>
      <c r="AA853">
        <v>13.5</v>
      </c>
      <c r="AB853">
        <v>0</v>
      </c>
      <c r="AC853">
        <v>0</v>
      </c>
      <c r="AD853">
        <v>1</v>
      </c>
      <c r="AE853">
        <v>0</v>
      </c>
      <c r="AF853" t="s">
        <v>96</v>
      </c>
      <c r="AG853">
        <v>8.7500000000000008E-2</v>
      </c>
      <c r="AH853">
        <v>2</v>
      </c>
      <c r="AI853">
        <v>16690371</v>
      </c>
      <c r="AJ853">
        <v>913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ROW(Source!A423)</f>
        <v>423</v>
      </c>
      <c r="B854">
        <v>16690372</v>
      </c>
      <c r="C854">
        <v>16690347</v>
      </c>
      <c r="D854">
        <v>15249073</v>
      </c>
      <c r="E854">
        <v>1</v>
      </c>
      <c r="F854">
        <v>1</v>
      </c>
      <c r="G854">
        <v>1</v>
      </c>
      <c r="H854">
        <v>2</v>
      </c>
      <c r="I854" t="s">
        <v>1099</v>
      </c>
      <c r="J854" t="s">
        <v>1100</v>
      </c>
      <c r="K854" t="s">
        <v>1101</v>
      </c>
      <c r="L854">
        <v>1368</v>
      </c>
      <c r="N854">
        <v>1011</v>
      </c>
      <c r="O854" t="s">
        <v>1096</v>
      </c>
      <c r="P854" t="s">
        <v>1096</v>
      </c>
      <c r="Q854">
        <v>1</v>
      </c>
      <c r="X854">
        <v>0.35</v>
      </c>
      <c r="Y854">
        <v>0</v>
      </c>
      <c r="Z854">
        <v>65.709999999999994</v>
      </c>
      <c r="AA854">
        <v>11.6</v>
      </c>
      <c r="AB854">
        <v>0</v>
      </c>
      <c r="AC854">
        <v>0</v>
      </c>
      <c r="AD854">
        <v>1</v>
      </c>
      <c r="AE854">
        <v>0</v>
      </c>
      <c r="AF854" t="s">
        <v>96</v>
      </c>
      <c r="AG854">
        <v>0.4375</v>
      </c>
      <c r="AH854">
        <v>2</v>
      </c>
      <c r="AI854">
        <v>16690372</v>
      </c>
      <c r="AJ854">
        <v>914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ROW(Source!A423)</f>
        <v>423</v>
      </c>
      <c r="B855">
        <v>16690373</v>
      </c>
      <c r="C855">
        <v>16690347</v>
      </c>
      <c r="D855">
        <v>15249308</v>
      </c>
      <c r="E855">
        <v>1</v>
      </c>
      <c r="F855">
        <v>1</v>
      </c>
      <c r="G855">
        <v>1</v>
      </c>
      <c r="H855">
        <v>2</v>
      </c>
      <c r="I855" t="s">
        <v>1375</v>
      </c>
      <c r="J855" t="s">
        <v>1376</v>
      </c>
      <c r="K855" t="s">
        <v>1377</v>
      </c>
      <c r="L855">
        <v>1368</v>
      </c>
      <c r="N855">
        <v>1011</v>
      </c>
      <c r="O855" t="s">
        <v>1096</v>
      </c>
      <c r="P855" t="s">
        <v>1096</v>
      </c>
      <c r="Q855">
        <v>1</v>
      </c>
      <c r="X855">
        <v>1.1499999999999999</v>
      </c>
      <c r="Y855">
        <v>0</v>
      </c>
      <c r="Z855">
        <v>1.2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96</v>
      </c>
      <c r="AG855">
        <v>1.4375</v>
      </c>
      <c r="AH855">
        <v>2</v>
      </c>
      <c r="AI855">
        <v>16690373</v>
      </c>
      <c r="AJ855">
        <v>915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ROW(Source!A423)</f>
        <v>423</v>
      </c>
      <c r="B856">
        <v>16690374</v>
      </c>
      <c r="C856">
        <v>16690347</v>
      </c>
      <c r="D856">
        <v>15165635</v>
      </c>
      <c r="E856">
        <v>1</v>
      </c>
      <c r="F856">
        <v>1</v>
      </c>
      <c r="G856">
        <v>1</v>
      </c>
      <c r="H856">
        <v>3</v>
      </c>
      <c r="I856" t="s">
        <v>1384</v>
      </c>
      <c r="J856" t="s">
        <v>1385</v>
      </c>
      <c r="K856" t="s">
        <v>1386</v>
      </c>
      <c r="L856">
        <v>1348</v>
      </c>
      <c r="N856">
        <v>1009</v>
      </c>
      <c r="O856" t="s">
        <v>86</v>
      </c>
      <c r="P856" t="s">
        <v>86</v>
      </c>
      <c r="Q856">
        <v>1000</v>
      </c>
      <c r="X856">
        <v>1.2999999999999999E-4</v>
      </c>
      <c r="Y856">
        <v>32830</v>
      </c>
      <c r="Z856">
        <v>0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6</v>
      </c>
      <c r="AG856">
        <v>1.2999999999999999E-4</v>
      </c>
      <c r="AH856">
        <v>2</v>
      </c>
      <c r="AI856">
        <v>16690374</v>
      </c>
      <c r="AJ856">
        <v>916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ROW(Source!A423)</f>
        <v>423</v>
      </c>
      <c r="B857">
        <v>16690375</v>
      </c>
      <c r="C857">
        <v>16690347</v>
      </c>
      <c r="D857">
        <v>15165653</v>
      </c>
      <c r="E857">
        <v>1</v>
      </c>
      <c r="F857">
        <v>1</v>
      </c>
      <c r="G857">
        <v>1</v>
      </c>
      <c r="H857">
        <v>3</v>
      </c>
      <c r="I857" t="s">
        <v>1381</v>
      </c>
      <c r="J857" t="s">
        <v>1382</v>
      </c>
      <c r="K857" t="s">
        <v>1383</v>
      </c>
      <c r="L857">
        <v>1339</v>
      </c>
      <c r="N857">
        <v>1007</v>
      </c>
      <c r="O857" t="s">
        <v>199</v>
      </c>
      <c r="P857" t="s">
        <v>199</v>
      </c>
      <c r="Q857">
        <v>1</v>
      </c>
      <c r="X857">
        <v>0.28100000000000003</v>
      </c>
      <c r="Y857">
        <v>6.22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6</v>
      </c>
      <c r="AG857">
        <v>0.28100000000000003</v>
      </c>
      <c r="AH857">
        <v>2</v>
      </c>
      <c r="AI857">
        <v>16690375</v>
      </c>
      <c r="AJ857">
        <v>917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ROW(Source!A423)</f>
        <v>423</v>
      </c>
      <c r="B858">
        <v>16690376</v>
      </c>
      <c r="C858">
        <v>16690347</v>
      </c>
      <c r="D858">
        <v>15167286</v>
      </c>
      <c r="E858">
        <v>1</v>
      </c>
      <c r="F858">
        <v>1</v>
      </c>
      <c r="G858">
        <v>1</v>
      </c>
      <c r="H858">
        <v>3</v>
      </c>
      <c r="I858" t="s">
        <v>1184</v>
      </c>
      <c r="J858" t="s">
        <v>1185</v>
      </c>
      <c r="K858" t="s">
        <v>1186</v>
      </c>
      <c r="L858">
        <v>1339</v>
      </c>
      <c r="N858">
        <v>1007</v>
      </c>
      <c r="O858" t="s">
        <v>199</v>
      </c>
      <c r="P858" t="s">
        <v>199</v>
      </c>
      <c r="Q858">
        <v>1</v>
      </c>
      <c r="X858">
        <v>0.69</v>
      </c>
      <c r="Y858">
        <v>2.44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6</v>
      </c>
      <c r="AG858">
        <v>0.69</v>
      </c>
      <c r="AH858">
        <v>2</v>
      </c>
      <c r="AI858">
        <v>16690376</v>
      </c>
      <c r="AJ858">
        <v>918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ROW(Source!A423)</f>
        <v>423</v>
      </c>
      <c r="B859">
        <v>16690377</v>
      </c>
      <c r="C859">
        <v>16690347</v>
      </c>
      <c r="D859">
        <v>15167963</v>
      </c>
      <c r="E859">
        <v>1</v>
      </c>
      <c r="F859">
        <v>1</v>
      </c>
      <c r="G859">
        <v>1</v>
      </c>
      <c r="H859">
        <v>3</v>
      </c>
      <c r="I859" t="s">
        <v>1387</v>
      </c>
      <c r="J859" t="s">
        <v>1388</v>
      </c>
      <c r="K859" t="s">
        <v>1389</v>
      </c>
      <c r="L859">
        <v>1346</v>
      </c>
      <c r="N859">
        <v>1009</v>
      </c>
      <c r="O859" t="s">
        <v>90</v>
      </c>
      <c r="P859" t="s">
        <v>90</v>
      </c>
      <c r="Q859">
        <v>1</v>
      </c>
      <c r="X859">
        <v>0.06</v>
      </c>
      <c r="Y859">
        <v>37.29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6</v>
      </c>
      <c r="AG859">
        <v>0.06</v>
      </c>
      <c r="AH859">
        <v>2</v>
      </c>
      <c r="AI859">
        <v>16690377</v>
      </c>
      <c r="AJ859">
        <v>919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ROW(Source!A423)</f>
        <v>423</v>
      </c>
      <c r="B860">
        <v>16690378</v>
      </c>
      <c r="C860">
        <v>16690347</v>
      </c>
      <c r="D860">
        <v>15168695</v>
      </c>
      <c r="E860">
        <v>1</v>
      </c>
      <c r="F860">
        <v>1</v>
      </c>
      <c r="G860">
        <v>1</v>
      </c>
      <c r="H860">
        <v>3</v>
      </c>
      <c r="I860" t="s">
        <v>1390</v>
      </c>
      <c r="J860" t="s">
        <v>1391</v>
      </c>
      <c r="K860" t="s">
        <v>1392</v>
      </c>
      <c r="L860">
        <v>1348</v>
      </c>
      <c r="N860">
        <v>1009</v>
      </c>
      <c r="O860" t="s">
        <v>86</v>
      </c>
      <c r="P860" t="s">
        <v>86</v>
      </c>
      <c r="Q860">
        <v>1000</v>
      </c>
      <c r="X860">
        <v>1.7000000000000001E-4</v>
      </c>
      <c r="Y860">
        <v>13560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6</v>
      </c>
      <c r="AG860">
        <v>1.7000000000000001E-4</v>
      </c>
      <c r="AH860">
        <v>2</v>
      </c>
      <c r="AI860">
        <v>16690378</v>
      </c>
      <c r="AJ860">
        <v>920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ROW(Source!A423)</f>
        <v>423</v>
      </c>
      <c r="B861">
        <v>16690379</v>
      </c>
      <c r="C861">
        <v>16690347</v>
      </c>
      <c r="D861">
        <v>15172018</v>
      </c>
      <c r="E861">
        <v>1</v>
      </c>
      <c r="F861">
        <v>1</v>
      </c>
      <c r="G861">
        <v>1</v>
      </c>
      <c r="H861">
        <v>3</v>
      </c>
      <c r="I861" t="s">
        <v>1393</v>
      </c>
      <c r="J861" t="s">
        <v>1394</v>
      </c>
      <c r="K861" t="s">
        <v>1395</v>
      </c>
      <c r="L861">
        <v>1346</v>
      </c>
      <c r="N861">
        <v>1009</v>
      </c>
      <c r="O861" t="s">
        <v>90</v>
      </c>
      <c r="P861" t="s">
        <v>90</v>
      </c>
      <c r="Q861">
        <v>1</v>
      </c>
      <c r="X861">
        <v>2.5000000000000001E-3</v>
      </c>
      <c r="Y861">
        <v>2.15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0</v>
      </c>
      <c r="AF861" t="s">
        <v>6</v>
      </c>
      <c r="AG861">
        <v>2.5000000000000001E-3</v>
      </c>
      <c r="AH861">
        <v>2</v>
      </c>
      <c r="AI861">
        <v>16690379</v>
      </c>
      <c r="AJ861">
        <v>921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ROW(Source!A423)</f>
        <v>423</v>
      </c>
      <c r="B862">
        <v>16690380</v>
      </c>
      <c r="C862">
        <v>16690347</v>
      </c>
      <c r="D862">
        <v>15203740</v>
      </c>
      <c r="E862">
        <v>1</v>
      </c>
      <c r="F862">
        <v>1</v>
      </c>
      <c r="G862">
        <v>1</v>
      </c>
      <c r="H862">
        <v>3</v>
      </c>
      <c r="I862" t="s">
        <v>1396</v>
      </c>
      <c r="J862" t="s">
        <v>1397</v>
      </c>
      <c r="K862" t="s">
        <v>1398</v>
      </c>
      <c r="L862">
        <v>1348</v>
      </c>
      <c r="N862">
        <v>1009</v>
      </c>
      <c r="O862" t="s">
        <v>86</v>
      </c>
      <c r="P862" t="s">
        <v>86</v>
      </c>
      <c r="Q862">
        <v>1000</v>
      </c>
      <c r="X862">
        <v>4.4000000000000002E-4</v>
      </c>
      <c r="Y862">
        <v>15119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0</v>
      </c>
      <c r="AF862" t="s">
        <v>6</v>
      </c>
      <c r="AG862">
        <v>4.4000000000000002E-4</v>
      </c>
      <c r="AH862">
        <v>2</v>
      </c>
      <c r="AI862">
        <v>16690380</v>
      </c>
      <c r="AJ862">
        <v>922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ROW(Source!A423)</f>
        <v>423</v>
      </c>
      <c r="B863">
        <v>16690381</v>
      </c>
      <c r="C863">
        <v>16690347</v>
      </c>
      <c r="D863">
        <v>15204468</v>
      </c>
      <c r="E863">
        <v>1</v>
      </c>
      <c r="F863">
        <v>1</v>
      </c>
      <c r="G863">
        <v>1</v>
      </c>
      <c r="H863">
        <v>3</v>
      </c>
      <c r="I863" t="s">
        <v>1399</v>
      </c>
      <c r="J863" t="s">
        <v>1400</v>
      </c>
      <c r="K863" t="s">
        <v>1401</v>
      </c>
      <c r="L863">
        <v>1348</v>
      </c>
      <c r="N863">
        <v>1009</v>
      </c>
      <c r="O863" t="s">
        <v>86</v>
      </c>
      <c r="P863" t="s">
        <v>86</v>
      </c>
      <c r="Q863">
        <v>1000</v>
      </c>
      <c r="X863">
        <v>5.2999999999999998E-4</v>
      </c>
      <c r="Y863">
        <v>16950</v>
      </c>
      <c r="Z863">
        <v>0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6</v>
      </c>
      <c r="AG863">
        <v>5.2999999999999998E-4</v>
      </c>
      <c r="AH863">
        <v>2</v>
      </c>
      <c r="AI863">
        <v>16690381</v>
      </c>
      <c r="AJ863">
        <v>923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ROW(Source!A423)</f>
        <v>423</v>
      </c>
      <c r="B864">
        <v>16690382</v>
      </c>
      <c r="C864">
        <v>16690347</v>
      </c>
      <c r="D864">
        <v>15163127</v>
      </c>
      <c r="E864">
        <v>17</v>
      </c>
      <c r="F864">
        <v>1</v>
      </c>
      <c r="G864">
        <v>1</v>
      </c>
      <c r="H864">
        <v>3</v>
      </c>
      <c r="I864" t="s">
        <v>1542</v>
      </c>
      <c r="J864" t="s">
        <v>6</v>
      </c>
      <c r="K864" t="s">
        <v>1543</v>
      </c>
      <c r="L864">
        <v>1354</v>
      </c>
      <c r="N864">
        <v>1010</v>
      </c>
      <c r="O864" t="s">
        <v>268</v>
      </c>
      <c r="P864" t="s">
        <v>268</v>
      </c>
      <c r="Q864">
        <v>1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1</v>
      </c>
      <c r="AD864">
        <v>0</v>
      </c>
      <c r="AE864">
        <v>0</v>
      </c>
      <c r="AF864" t="s">
        <v>6</v>
      </c>
      <c r="AG864">
        <v>0</v>
      </c>
      <c r="AH864">
        <v>3</v>
      </c>
      <c r="AI864">
        <v>-1</v>
      </c>
      <c r="AJ864" t="s">
        <v>6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ROW(Source!A423)</f>
        <v>423</v>
      </c>
      <c r="B865">
        <v>16690383</v>
      </c>
      <c r="C865">
        <v>16690347</v>
      </c>
      <c r="D865">
        <v>15163115</v>
      </c>
      <c r="E865">
        <v>17</v>
      </c>
      <c r="F865">
        <v>1</v>
      </c>
      <c r="G865">
        <v>1</v>
      </c>
      <c r="H865">
        <v>3</v>
      </c>
      <c r="I865" t="s">
        <v>1544</v>
      </c>
      <c r="J865" t="s">
        <v>6</v>
      </c>
      <c r="K865" t="s">
        <v>1545</v>
      </c>
      <c r="L865">
        <v>1346</v>
      </c>
      <c r="N865">
        <v>1009</v>
      </c>
      <c r="O865" t="s">
        <v>90</v>
      </c>
      <c r="P865" t="s">
        <v>90</v>
      </c>
      <c r="Q865">
        <v>1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1</v>
      </c>
      <c r="AD865">
        <v>0</v>
      </c>
      <c r="AE865">
        <v>0</v>
      </c>
      <c r="AF865" t="s">
        <v>6</v>
      </c>
      <c r="AG865">
        <v>0</v>
      </c>
      <c r="AH865">
        <v>3</v>
      </c>
      <c r="AI865">
        <v>-1</v>
      </c>
      <c r="AJ865" t="s">
        <v>6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ROW(Source!A423)</f>
        <v>423</v>
      </c>
      <c r="B866">
        <v>16690384</v>
      </c>
      <c r="C866">
        <v>16690347</v>
      </c>
      <c r="D866">
        <v>15163128</v>
      </c>
      <c r="E866">
        <v>17</v>
      </c>
      <c r="F866">
        <v>1</v>
      </c>
      <c r="G866">
        <v>1</v>
      </c>
      <c r="H866">
        <v>3</v>
      </c>
      <c r="I866" t="s">
        <v>658</v>
      </c>
      <c r="J866" t="s">
        <v>6</v>
      </c>
      <c r="K866" t="s">
        <v>659</v>
      </c>
      <c r="L866">
        <v>1301</v>
      </c>
      <c r="N866">
        <v>1003</v>
      </c>
      <c r="O866" t="s">
        <v>143</v>
      </c>
      <c r="P866" t="s">
        <v>143</v>
      </c>
      <c r="Q866">
        <v>1</v>
      </c>
      <c r="X866">
        <v>100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 t="s">
        <v>6</v>
      </c>
      <c r="AG866">
        <v>100</v>
      </c>
      <c r="AH866">
        <v>2</v>
      </c>
      <c r="AI866">
        <v>16690384</v>
      </c>
      <c r="AJ866">
        <v>926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ROW(Source!A430)</f>
        <v>430</v>
      </c>
      <c r="B867">
        <v>16690413</v>
      </c>
      <c r="C867">
        <v>16690392</v>
      </c>
      <c r="D867">
        <v>15436556</v>
      </c>
      <c r="E867">
        <v>1</v>
      </c>
      <c r="F867">
        <v>1</v>
      </c>
      <c r="G867">
        <v>1</v>
      </c>
      <c r="H867">
        <v>1</v>
      </c>
      <c r="I867" t="s">
        <v>1255</v>
      </c>
      <c r="J867" t="s">
        <v>6</v>
      </c>
      <c r="K867" t="s">
        <v>1256</v>
      </c>
      <c r="L867">
        <v>1191</v>
      </c>
      <c r="N867">
        <v>1013</v>
      </c>
      <c r="O867" t="s">
        <v>1090</v>
      </c>
      <c r="P867" t="s">
        <v>1090</v>
      </c>
      <c r="Q867">
        <v>1</v>
      </c>
      <c r="X867">
        <v>32.97</v>
      </c>
      <c r="Y867">
        <v>0</v>
      </c>
      <c r="Z867">
        <v>0</v>
      </c>
      <c r="AA867">
        <v>0</v>
      </c>
      <c r="AB867">
        <v>9.6199999999999992</v>
      </c>
      <c r="AC867">
        <v>0</v>
      </c>
      <c r="AD867">
        <v>1</v>
      </c>
      <c r="AE867">
        <v>1</v>
      </c>
      <c r="AF867" t="s">
        <v>97</v>
      </c>
      <c r="AG867">
        <v>37.915499999999994</v>
      </c>
      <c r="AH867">
        <v>2</v>
      </c>
      <c r="AI867">
        <v>16690413</v>
      </c>
      <c r="AJ867">
        <v>927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ROW(Source!A430)</f>
        <v>430</v>
      </c>
      <c r="B868">
        <v>16690414</v>
      </c>
      <c r="C868">
        <v>16690392</v>
      </c>
      <c r="D868">
        <v>15430395</v>
      </c>
      <c r="E868">
        <v>1</v>
      </c>
      <c r="F868">
        <v>1</v>
      </c>
      <c r="G868">
        <v>1</v>
      </c>
      <c r="H868">
        <v>1</v>
      </c>
      <c r="I868" t="s">
        <v>1091</v>
      </c>
      <c r="J868" t="s">
        <v>6</v>
      </c>
      <c r="K868" t="s">
        <v>1092</v>
      </c>
      <c r="L868">
        <v>1191</v>
      </c>
      <c r="N868">
        <v>1013</v>
      </c>
      <c r="O868" t="s">
        <v>1090</v>
      </c>
      <c r="P868" t="s">
        <v>1090</v>
      </c>
      <c r="Q868">
        <v>1</v>
      </c>
      <c r="X868">
        <v>0.5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2</v>
      </c>
      <c r="AF868" t="s">
        <v>96</v>
      </c>
      <c r="AG868">
        <v>0.625</v>
      </c>
      <c r="AH868">
        <v>2</v>
      </c>
      <c r="AI868">
        <v>16690414</v>
      </c>
      <c r="AJ868">
        <v>928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ROW(Source!A430)</f>
        <v>430</v>
      </c>
      <c r="B869">
        <v>16690415</v>
      </c>
      <c r="C869">
        <v>16690392</v>
      </c>
      <c r="D869">
        <v>15247578</v>
      </c>
      <c r="E869">
        <v>1</v>
      </c>
      <c r="F869">
        <v>1</v>
      </c>
      <c r="G869">
        <v>1</v>
      </c>
      <c r="H869">
        <v>2</v>
      </c>
      <c r="I869" t="s">
        <v>1157</v>
      </c>
      <c r="J869" t="s">
        <v>1158</v>
      </c>
      <c r="K869" t="s">
        <v>1159</v>
      </c>
      <c r="L869">
        <v>1368</v>
      </c>
      <c r="N869">
        <v>1011</v>
      </c>
      <c r="O869" t="s">
        <v>1096</v>
      </c>
      <c r="P869" t="s">
        <v>1096</v>
      </c>
      <c r="Q869">
        <v>1</v>
      </c>
      <c r="X869">
        <v>0.08</v>
      </c>
      <c r="Y869">
        <v>0</v>
      </c>
      <c r="Z869">
        <v>86.4</v>
      </c>
      <c r="AA869">
        <v>13.5</v>
      </c>
      <c r="AB869">
        <v>0</v>
      </c>
      <c r="AC869">
        <v>0</v>
      </c>
      <c r="AD869">
        <v>1</v>
      </c>
      <c r="AE869">
        <v>0</v>
      </c>
      <c r="AF869" t="s">
        <v>96</v>
      </c>
      <c r="AG869">
        <v>0.1</v>
      </c>
      <c r="AH869">
        <v>2</v>
      </c>
      <c r="AI869">
        <v>16690415</v>
      </c>
      <c r="AJ869">
        <v>929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ROW(Source!A430)</f>
        <v>430</v>
      </c>
      <c r="B870">
        <v>16690416</v>
      </c>
      <c r="C870">
        <v>16690392</v>
      </c>
      <c r="D870">
        <v>15247680</v>
      </c>
      <c r="E870">
        <v>1</v>
      </c>
      <c r="F870">
        <v>1</v>
      </c>
      <c r="G870">
        <v>1</v>
      </c>
      <c r="H870">
        <v>2</v>
      </c>
      <c r="I870" t="s">
        <v>1287</v>
      </c>
      <c r="J870" t="s">
        <v>1288</v>
      </c>
      <c r="K870" t="s">
        <v>1289</v>
      </c>
      <c r="L870">
        <v>1368</v>
      </c>
      <c r="N870">
        <v>1011</v>
      </c>
      <c r="O870" t="s">
        <v>1096</v>
      </c>
      <c r="P870" t="s">
        <v>1096</v>
      </c>
      <c r="Q870">
        <v>1</v>
      </c>
      <c r="X870">
        <v>7.0000000000000007E-2</v>
      </c>
      <c r="Y870">
        <v>0</v>
      </c>
      <c r="Z870">
        <v>111.99</v>
      </c>
      <c r="AA870">
        <v>13.5</v>
      </c>
      <c r="AB870">
        <v>0</v>
      </c>
      <c r="AC870">
        <v>0</v>
      </c>
      <c r="AD870">
        <v>1</v>
      </c>
      <c r="AE870">
        <v>0</v>
      </c>
      <c r="AF870" t="s">
        <v>96</v>
      </c>
      <c r="AG870">
        <v>8.7500000000000008E-2</v>
      </c>
      <c r="AH870">
        <v>2</v>
      </c>
      <c r="AI870">
        <v>16690416</v>
      </c>
      <c r="AJ870">
        <v>930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ROW(Source!A430)</f>
        <v>430</v>
      </c>
      <c r="B871">
        <v>16690417</v>
      </c>
      <c r="C871">
        <v>16690392</v>
      </c>
      <c r="D871">
        <v>15249073</v>
      </c>
      <c r="E871">
        <v>1</v>
      </c>
      <c r="F871">
        <v>1</v>
      </c>
      <c r="G871">
        <v>1</v>
      </c>
      <c r="H871">
        <v>2</v>
      </c>
      <c r="I871" t="s">
        <v>1099</v>
      </c>
      <c r="J871" t="s">
        <v>1100</v>
      </c>
      <c r="K871" t="s">
        <v>1101</v>
      </c>
      <c r="L871">
        <v>1368</v>
      </c>
      <c r="N871">
        <v>1011</v>
      </c>
      <c r="O871" t="s">
        <v>1096</v>
      </c>
      <c r="P871" t="s">
        <v>1096</v>
      </c>
      <c r="Q871">
        <v>1</v>
      </c>
      <c r="X871">
        <v>0.35</v>
      </c>
      <c r="Y871">
        <v>0</v>
      </c>
      <c r="Z871">
        <v>65.709999999999994</v>
      </c>
      <c r="AA871">
        <v>11.6</v>
      </c>
      <c r="AB871">
        <v>0</v>
      </c>
      <c r="AC871">
        <v>0</v>
      </c>
      <c r="AD871">
        <v>1</v>
      </c>
      <c r="AE871">
        <v>0</v>
      </c>
      <c r="AF871" t="s">
        <v>96</v>
      </c>
      <c r="AG871">
        <v>0.4375</v>
      </c>
      <c r="AH871">
        <v>2</v>
      </c>
      <c r="AI871">
        <v>16690417</v>
      </c>
      <c r="AJ871">
        <v>931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ROW(Source!A430)</f>
        <v>430</v>
      </c>
      <c r="B872">
        <v>16690418</v>
      </c>
      <c r="C872">
        <v>16690392</v>
      </c>
      <c r="D872">
        <v>15249308</v>
      </c>
      <c r="E872">
        <v>1</v>
      </c>
      <c r="F872">
        <v>1</v>
      </c>
      <c r="G872">
        <v>1</v>
      </c>
      <c r="H872">
        <v>2</v>
      </c>
      <c r="I872" t="s">
        <v>1375</v>
      </c>
      <c r="J872" t="s">
        <v>1376</v>
      </c>
      <c r="K872" t="s">
        <v>1377</v>
      </c>
      <c r="L872">
        <v>1368</v>
      </c>
      <c r="N872">
        <v>1011</v>
      </c>
      <c r="O872" t="s">
        <v>1096</v>
      </c>
      <c r="P872" t="s">
        <v>1096</v>
      </c>
      <c r="Q872">
        <v>1</v>
      </c>
      <c r="X872">
        <v>1.1499999999999999</v>
      </c>
      <c r="Y872">
        <v>0</v>
      </c>
      <c r="Z872">
        <v>1.2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96</v>
      </c>
      <c r="AG872">
        <v>1.4375</v>
      </c>
      <c r="AH872">
        <v>2</v>
      </c>
      <c r="AI872">
        <v>16690418</v>
      </c>
      <c r="AJ872">
        <v>932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ROW(Source!A430)</f>
        <v>430</v>
      </c>
      <c r="B873">
        <v>16690419</v>
      </c>
      <c r="C873">
        <v>16690392</v>
      </c>
      <c r="D873">
        <v>15165635</v>
      </c>
      <c r="E873">
        <v>1</v>
      </c>
      <c r="F873">
        <v>1</v>
      </c>
      <c r="G873">
        <v>1</v>
      </c>
      <c r="H873">
        <v>3</v>
      </c>
      <c r="I873" t="s">
        <v>1384</v>
      </c>
      <c r="J873" t="s">
        <v>1385</v>
      </c>
      <c r="K873" t="s">
        <v>1386</v>
      </c>
      <c r="L873">
        <v>1348</v>
      </c>
      <c r="N873">
        <v>1009</v>
      </c>
      <c r="O873" t="s">
        <v>86</v>
      </c>
      <c r="P873" t="s">
        <v>86</v>
      </c>
      <c r="Q873">
        <v>1000</v>
      </c>
      <c r="X873">
        <v>1.2999999999999999E-4</v>
      </c>
      <c r="Y873">
        <v>32830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6</v>
      </c>
      <c r="AG873">
        <v>1.2999999999999999E-4</v>
      </c>
      <c r="AH873">
        <v>2</v>
      </c>
      <c r="AI873">
        <v>16690419</v>
      </c>
      <c r="AJ873">
        <v>933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ROW(Source!A430)</f>
        <v>430</v>
      </c>
      <c r="B874">
        <v>16690420</v>
      </c>
      <c r="C874">
        <v>16690392</v>
      </c>
      <c r="D874">
        <v>15165653</v>
      </c>
      <c r="E874">
        <v>1</v>
      </c>
      <c r="F874">
        <v>1</v>
      </c>
      <c r="G874">
        <v>1</v>
      </c>
      <c r="H874">
        <v>3</v>
      </c>
      <c r="I874" t="s">
        <v>1381</v>
      </c>
      <c r="J874" t="s">
        <v>1382</v>
      </c>
      <c r="K874" t="s">
        <v>1383</v>
      </c>
      <c r="L874">
        <v>1339</v>
      </c>
      <c r="N874">
        <v>1007</v>
      </c>
      <c r="O874" t="s">
        <v>199</v>
      </c>
      <c r="P874" t="s">
        <v>199</v>
      </c>
      <c r="Q874">
        <v>1</v>
      </c>
      <c r="X874">
        <v>0.28100000000000003</v>
      </c>
      <c r="Y874">
        <v>6.22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6</v>
      </c>
      <c r="AG874">
        <v>0.28100000000000003</v>
      </c>
      <c r="AH874">
        <v>2</v>
      </c>
      <c r="AI874">
        <v>16690420</v>
      </c>
      <c r="AJ874">
        <v>934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ROW(Source!A430)</f>
        <v>430</v>
      </c>
      <c r="B875">
        <v>16690421</v>
      </c>
      <c r="C875">
        <v>16690392</v>
      </c>
      <c r="D875">
        <v>15167286</v>
      </c>
      <c r="E875">
        <v>1</v>
      </c>
      <c r="F875">
        <v>1</v>
      </c>
      <c r="G875">
        <v>1</v>
      </c>
      <c r="H875">
        <v>3</v>
      </c>
      <c r="I875" t="s">
        <v>1184</v>
      </c>
      <c r="J875" t="s">
        <v>1185</v>
      </c>
      <c r="K875" t="s">
        <v>1186</v>
      </c>
      <c r="L875">
        <v>1339</v>
      </c>
      <c r="N875">
        <v>1007</v>
      </c>
      <c r="O875" t="s">
        <v>199</v>
      </c>
      <c r="P875" t="s">
        <v>199</v>
      </c>
      <c r="Q875">
        <v>1</v>
      </c>
      <c r="X875">
        <v>0.44</v>
      </c>
      <c r="Y875">
        <v>2.44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6</v>
      </c>
      <c r="AG875">
        <v>0.44</v>
      </c>
      <c r="AH875">
        <v>2</v>
      </c>
      <c r="AI875">
        <v>16690421</v>
      </c>
      <c r="AJ875">
        <v>935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ROW(Source!A430)</f>
        <v>430</v>
      </c>
      <c r="B876">
        <v>16690422</v>
      </c>
      <c r="C876">
        <v>16690392</v>
      </c>
      <c r="D876">
        <v>15167963</v>
      </c>
      <c r="E876">
        <v>1</v>
      </c>
      <c r="F876">
        <v>1</v>
      </c>
      <c r="G876">
        <v>1</v>
      </c>
      <c r="H876">
        <v>3</v>
      </c>
      <c r="I876" t="s">
        <v>1387</v>
      </c>
      <c r="J876" t="s">
        <v>1388</v>
      </c>
      <c r="K876" t="s">
        <v>1389</v>
      </c>
      <c r="L876">
        <v>1346</v>
      </c>
      <c r="N876">
        <v>1009</v>
      </c>
      <c r="O876" t="s">
        <v>90</v>
      </c>
      <c r="P876" t="s">
        <v>90</v>
      </c>
      <c r="Q876">
        <v>1</v>
      </c>
      <c r="X876">
        <v>0.06</v>
      </c>
      <c r="Y876">
        <v>37.29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6</v>
      </c>
      <c r="AG876">
        <v>0.06</v>
      </c>
      <c r="AH876">
        <v>2</v>
      </c>
      <c r="AI876">
        <v>16690422</v>
      </c>
      <c r="AJ876">
        <v>936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ROW(Source!A430)</f>
        <v>430</v>
      </c>
      <c r="B877">
        <v>16690423</v>
      </c>
      <c r="C877">
        <v>16690392</v>
      </c>
      <c r="D877">
        <v>15168695</v>
      </c>
      <c r="E877">
        <v>1</v>
      </c>
      <c r="F877">
        <v>1</v>
      </c>
      <c r="G877">
        <v>1</v>
      </c>
      <c r="H877">
        <v>3</v>
      </c>
      <c r="I877" t="s">
        <v>1390</v>
      </c>
      <c r="J877" t="s">
        <v>1391</v>
      </c>
      <c r="K877" t="s">
        <v>1392</v>
      </c>
      <c r="L877">
        <v>1348</v>
      </c>
      <c r="N877">
        <v>1009</v>
      </c>
      <c r="O877" t="s">
        <v>86</v>
      </c>
      <c r="P877" t="s">
        <v>86</v>
      </c>
      <c r="Q877">
        <v>1000</v>
      </c>
      <c r="X877">
        <v>1.7000000000000001E-4</v>
      </c>
      <c r="Y877">
        <v>13560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6</v>
      </c>
      <c r="AG877">
        <v>1.7000000000000001E-4</v>
      </c>
      <c r="AH877">
        <v>2</v>
      </c>
      <c r="AI877">
        <v>16690423</v>
      </c>
      <c r="AJ877">
        <v>937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ROW(Source!A430)</f>
        <v>430</v>
      </c>
      <c r="B878">
        <v>16690424</v>
      </c>
      <c r="C878">
        <v>16690392</v>
      </c>
      <c r="D878">
        <v>15172018</v>
      </c>
      <c r="E878">
        <v>1</v>
      </c>
      <c r="F878">
        <v>1</v>
      </c>
      <c r="G878">
        <v>1</v>
      </c>
      <c r="H878">
        <v>3</v>
      </c>
      <c r="I878" t="s">
        <v>1393</v>
      </c>
      <c r="J878" t="s">
        <v>1394</v>
      </c>
      <c r="K878" t="s">
        <v>1395</v>
      </c>
      <c r="L878">
        <v>1346</v>
      </c>
      <c r="N878">
        <v>1009</v>
      </c>
      <c r="O878" t="s">
        <v>90</v>
      </c>
      <c r="P878" t="s">
        <v>90</v>
      </c>
      <c r="Q878">
        <v>1</v>
      </c>
      <c r="X878">
        <v>1.6000000000000001E-3</v>
      </c>
      <c r="Y878">
        <v>2.15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6</v>
      </c>
      <c r="AG878">
        <v>1.6000000000000001E-3</v>
      </c>
      <c r="AH878">
        <v>2</v>
      </c>
      <c r="AI878">
        <v>16690424</v>
      </c>
      <c r="AJ878">
        <v>938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ROW(Source!A430)</f>
        <v>430</v>
      </c>
      <c r="B879">
        <v>16690425</v>
      </c>
      <c r="C879">
        <v>16690392</v>
      </c>
      <c r="D879">
        <v>15203740</v>
      </c>
      <c r="E879">
        <v>1</v>
      </c>
      <c r="F879">
        <v>1</v>
      </c>
      <c r="G879">
        <v>1</v>
      </c>
      <c r="H879">
        <v>3</v>
      </c>
      <c r="I879" t="s">
        <v>1396</v>
      </c>
      <c r="J879" t="s">
        <v>1397</v>
      </c>
      <c r="K879" t="s">
        <v>1398</v>
      </c>
      <c r="L879">
        <v>1348</v>
      </c>
      <c r="N879">
        <v>1009</v>
      </c>
      <c r="O879" t="s">
        <v>86</v>
      </c>
      <c r="P879" t="s">
        <v>86</v>
      </c>
      <c r="Q879">
        <v>1000</v>
      </c>
      <c r="X879">
        <v>4.4000000000000002E-4</v>
      </c>
      <c r="Y879">
        <v>15119</v>
      </c>
      <c r="Z879">
        <v>0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6</v>
      </c>
      <c r="AG879">
        <v>4.4000000000000002E-4</v>
      </c>
      <c r="AH879">
        <v>2</v>
      </c>
      <c r="AI879">
        <v>16690425</v>
      </c>
      <c r="AJ879">
        <v>939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ROW(Source!A430)</f>
        <v>430</v>
      </c>
      <c r="B880">
        <v>16690426</v>
      </c>
      <c r="C880">
        <v>16690392</v>
      </c>
      <c r="D880">
        <v>15204468</v>
      </c>
      <c r="E880">
        <v>1</v>
      </c>
      <c r="F880">
        <v>1</v>
      </c>
      <c r="G880">
        <v>1</v>
      </c>
      <c r="H880">
        <v>3</v>
      </c>
      <c r="I880" t="s">
        <v>1399</v>
      </c>
      <c r="J880" t="s">
        <v>1400</v>
      </c>
      <c r="K880" t="s">
        <v>1401</v>
      </c>
      <c r="L880">
        <v>1348</v>
      </c>
      <c r="N880">
        <v>1009</v>
      </c>
      <c r="O880" t="s">
        <v>86</v>
      </c>
      <c r="P880" t="s">
        <v>86</v>
      </c>
      <c r="Q880">
        <v>1000</v>
      </c>
      <c r="X880">
        <v>5.2999999999999998E-4</v>
      </c>
      <c r="Y880">
        <v>16950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0</v>
      </c>
      <c r="AF880" t="s">
        <v>6</v>
      </c>
      <c r="AG880">
        <v>5.2999999999999998E-4</v>
      </c>
      <c r="AH880">
        <v>2</v>
      </c>
      <c r="AI880">
        <v>16690426</v>
      </c>
      <c r="AJ880">
        <v>940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ROW(Source!A430)</f>
        <v>430</v>
      </c>
      <c r="B881">
        <v>16690427</v>
      </c>
      <c r="C881">
        <v>16690392</v>
      </c>
      <c r="D881">
        <v>15163127</v>
      </c>
      <c r="E881">
        <v>17</v>
      </c>
      <c r="F881">
        <v>1</v>
      </c>
      <c r="G881">
        <v>1</v>
      </c>
      <c r="H881">
        <v>3</v>
      </c>
      <c r="I881" t="s">
        <v>1542</v>
      </c>
      <c r="J881" t="s">
        <v>6</v>
      </c>
      <c r="K881" t="s">
        <v>1543</v>
      </c>
      <c r="L881">
        <v>1354</v>
      </c>
      <c r="N881">
        <v>1010</v>
      </c>
      <c r="O881" t="s">
        <v>268</v>
      </c>
      <c r="P881" t="s">
        <v>268</v>
      </c>
      <c r="Q881">
        <v>1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1</v>
      </c>
      <c r="AD881">
        <v>0</v>
      </c>
      <c r="AE881">
        <v>0</v>
      </c>
      <c r="AF881" t="s">
        <v>6</v>
      </c>
      <c r="AG881">
        <v>0</v>
      </c>
      <c r="AH881">
        <v>3</v>
      </c>
      <c r="AI881">
        <v>-1</v>
      </c>
      <c r="AJ881" t="s">
        <v>6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ROW(Source!A430)</f>
        <v>430</v>
      </c>
      <c r="B882">
        <v>16690428</v>
      </c>
      <c r="C882">
        <v>16690392</v>
      </c>
      <c r="D882">
        <v>15163115</v>
      </c>
      <c r="E882">
        <v>17</v>
      </c>
      <c r="F882">
        <v>1</v>
      </c>
      <c r="G882">
        <v>1</v>
      </c>
      <c r="H882">
        <v>3</v>
      </c>
      <c r="I882" t="s">
        <v>1544</v>
      </c>
      <c r="J882" t="s">
        <v>6</v>
      </c>
      <c r="K882" t="s">
        <v>1545</v>
      </c>
      <c r="L882">
        <v>1346</v>
      </c>
      <c r="N882">
        <v>1009</v>
      </c>
      <c r="O882" t="s">
        <v>90</v>
      </c>
      <c r="P882" t="s">
        <v>90</v>
      </c>
      <c r="Q882">
        <v>1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1</v>
      </c>
      <c r="AD882">
        <v>0</v>
      </c>
      <c r="AE882">
        <v>0</v>
      </c>
      <c r="AF882" t="s">
        <v>6</v>
      </c>
      <c r="AG882">
        <v>0</v>
      </c>
      <c r="AH882">
        <v>3</v>
      </c>
      <c r="AI882">
        <v>-1</v>
      </c>
      <c r="AJ882" t="s">
        <v>6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ROW(Source!A430)</f>
        <v>430</v>
      </c>
      <c r="B883">
        <v>16690429</v>
      </c>
      <c r="C883">
        <v>16690392</v>
      </c>
      <c r="D883">
        <v>15163128</v>
      </c>
      <c r="E883">
        <v>17</v>
      </c>
      <c r="F883">
        <v>1</v>
      </c>
      <c r="G883">
        <v>1</v>
      </c>
      <c r="H883">
        <v>3</v>
      </c>
      <c r="I883" t="s">
        <v>658</v>
      </c>
      <c r="J883" t="s">
        <v>6</v>
      </c>
      <c r="K883" t="s">
        <v>659</v>
      </c>
      <c r="L883">
        <v>1301</v>
      </c>
      <c r="N883">
        <v>1003</v>
      </c>
      <c r="O883" t="s">
        <v>143</v>
      </c>
      <c r="P883" t="s">
        <v>143</v>
      </c>
      <c r="Q883">
        <v>1</v>
      </c>
      <c r="X883">
        <v>100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 t="s">
        <v>6</v>
      </c>
      <c r="AG883">
        <v>100</v>
      </c>
      <c r="AH883">
        <v>3</v>
      </c>
      <c r="AI883">
        <v>-1</v>
      </c>
      <c r="AJ883" t="s">
        <v>6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ROW(Source!A431)</f>
        <v>431</v>
      </c>
      <c r="B884">
        <v>16690413</v>
      </c>
      <c r="C884">
        <v>16690392</v>
      </c>
      <c r="D884">
        <v>15436556</v>
      </c>
      <c r="E884">
        <v>1</v>
      </c>
      <c r="F884">
        <v>1</v>
      </c>
      <c r="G884">
        <v>1</v>
      </c>
      <c r="H884">
        <v>1</v>
      </c>
      <c r="I884" t="s">
        <v>1255</v>
      </c>
      <c r="J884" t="s">
        <v>6</v>
      </c>
      <c r="K884" t="s">
        <v>1256</v>
      </c>
      <c r="L884">
        <v>1191</v>
      </c>
      <c r="N884">
        <v>1013</v>
      </c>
      <c r="O884" t="s">
        <v>1090</v>
      </c>
      <c r="P884" t="s">
        <v>1090</v>
      </c>
      <c r="Q884">
        <v>1</v>
      </c>
      <c r="X884">
        <v>32.97</v>
      </c>
      <c r="Y884">
        <v>0</v>
      </c>
      <c r="Z884">
        <v>0</v>
      </c>
      <c r="AA884">
        <v>0</v>
      </c>
      <c r="AB884">
        <v>9.6199999999999992</v>
      </c>
      <c r="AC884">
        <v>0</v>
      </c>
      <c r="AD884">
        <v>1</v>
      </c>
      <c r="AE884">
        <v>1</v>
      </c>
      <c r="AF884" t="s">
        <v>97</v>
      </c>
      <c r="AG884">
        <v>37.915499999999994</v>
      </c>
      <c r="AH884">
        <v>2</v>
      </c>
      <c r="AI884">
        <v>16690413</v>
      </c>
      <c r="AJ884">
        <v>943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ROW(Source!A431)</f>
        <v>431</v>
      </c>
      <c r="B885">
        <v>16690414</v>
      </c>
      <c r="C885">
        <v>16690392</v>
      </c>
      <c r="D885">
        <v>15430395</v>
      </c>
      <c r="E885">
        <v>1</v>
      </c>
      <c r="F885">
        <v>1</v>
      </c>
      <c r="G885">
        <v>1</v>
      </c>
      <c r="H885">
        <v>1</v>
      </c>
      <c r="I885" t="s">
        <v>1091</v>
      </c>
      <c r="J885" t="s">
        <v>6</v>
      </c>
      <c r="K885" t="s">
        <v>1092</v>
      </c>
      <c r="L885">
        <v>1191</v>
      </c>
      <c r="N885">
        <v>1013</v>
      </c>
      <c r="O885" t="s">
        <v>1090</v>
      </c>
      <c r="P885" t="s">
        <v>1090</v>
      </c>
      <c r="Q885">
        <v>1</v>
      </c>
      <c r="X885">
        <v>0.5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2</v>
      </c>
      <c r="AF885" t="s">
        <v>96</v>
      </c>
      <c r="AG885">
        <v>0.625</v>
      </c>
      <c r="AH885">
        <v>2</v>
      </c>
      <c r="AI885">
        <v>16690414</v>
      </c>
      <c r="AJ885">
        <v>944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ROW(Source!A431)</f>
        <v>431</v>
      </c>
      <c r="B886">
        <v>16690415</v>
      </c>
      <c r="C886">
        <v>16690392</v>
      </c>
      <c r="D886">
        <v>15247578</v>
      </c>
      <c r="E886">
        <v>1</v>
      </c>
      <c r="F886">
        <v>1</v>
      </c>
      <c r="G886">
        <v>1</v>
      </c>
      <c r="H886">
        <v>2</v>
      </c>
      <c r="I886" t="s">
        <v>1157</v>
      </c>
      <c r="J886" t="s">
        <v>1158</v>
      </c>
      <c r="K886" t="s">
        <v>1159</v>
      </c>
      <c r="L886">
        <v>1368</v>
      </c>
      <c r="N886">
        <v>1011</v>
      </c>
      <c r="O886" t="s">
        <v>1096</v>
      </c>
      <c r="P886" t="s">
        <v>1096</v>
      </c>
      <c r="Q886">
        <v>1</v>
      </c>
      <c r="X886">
        <v>0.08</v>
      </c>
      <c r="Y886">
        <v>0</v>
      </c>
      <c r="Z886">
        <v>86.4</v>
      </c>
      <c r="AA886">
        <v>13.5</v>
      </c>
      <c r="AB886">
        <v>0</v>
      </c>
      <c r="AC886">
        <v>0</v>
      </c>
      <c r="AD886">
        <v>1</v>
      </c>
      <c r="AE886">
        <v>0</v>
      </c>
      <c r="AF886" t="s">
        <v>96</v>
      </c>
      <c r="AG886">
        <v>0.1</v>
      </c>
      <c r="AH886">
        <v>2</v>
      </c>
      <c r="AI886">
        <v>16690415</v>
      </c>
      <c r="AJ886">
        <v>945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ROW(Source!A431)</f>
        <v>431</v>
      </c>
      <c r="B887">
        <v>16690416</v>
      </c>
      <c r="C887">
        <v>16690392</v>
      </c>
      <c r="D887">
        <v>15247680</v>
      </c>
      <c r="E887">
        <v>1</v>
      </c>
      <c r="F887">
        <v>1</v>
      </c>
      <c r="G887">
        <v>1</v>
      </c>
      <c r="H887">
        <v>2</v>
      </c>
      <c r="I887" t="s">
        <v>1287</v>
      </c>
      <c r="J887" t="s">
        <v>1288</v>
      </c>
      <c r="K887" t="s">
        <v>1289</v>
      </c>
      <c r="L887">
        <v>1368</v>
      </c>
      <c r="N887">
        <v>1011</v>
      </c>
      <c r="O887" t="s">
        <v>1096</v>
      </c>
      <c r="P887" t="s">
        <v>1096</v>
      </c>
      <c r="Q887">
        <v>1</v>
      </c>
      <c r="X887">
        <v>7.0000000000000007E-2</v>
      </c>
      <c r="Y887">
        <v>0</v>
      </c>
      <c r="Z887">
        <v>111.99</v>
      </c>
      <c r="AA887">
        <v>13.5</v>
      </c>
      <c r="AB887">
        <v>0</v>
      </c>
      <c r="AC887">
        <v>0</v>
      </c>
      <c r="AD887">
        <v>1</v>
      </c>
      <c r="AE887">
        <v>0</v>
      </c>
      <c r="AF887" t="s">
        <v>96</v>
      </c>
      <c r="AG887">
        <v>8.7500000000000008E-2</v>
      </c>
      <c r="AH887">
        <v>2</v>
      </c>
      <c r="AI887">
        <v>16690416</v>
      </c>
      <c r="AJ887">
        <v>946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ROW(Source!A431)</f>
        <v>431</v>
      </c>
      <c r="B888">
        <v>16690417</v>
      </c>
      <c r="C888">
        <v>16690392</v>
      </c>
      <c r="D888">
        <v>15249073</v>
      </c>
      <c r="E888">
        <v>1</v>
      </c>
      <c r="F888">
        <v>1</v>
      </c>
      <c r="G888">
        <v>1</v>
      </c>
      <c r="H888">
        <v>2</v>
      </c>
      <c r="I888" t="s">
        <v>1099</v>
      </c>
      <c r="J888" t="s">
        <v>1100</v>
      </c>
      <c r="K888" t="s">
        <v>1101</v>
      </c>
      <c r="L888">
        <v>1368</v>
      </c>
      <c r="N888">
        <v>1011</v>
      </c>
      <c r="O888" t="s">
        <v>1096</v>
      </c>
      <c r="P888" t="s">
        <v>1096</v>
      </c>
      <c r="Q888">
        <v>1</v>
      </c>
      <c r="X888">
        <v>0.35</v>
      </c>
      <c r="Y888">
        <v>0</v>
      </c>
      <c r="Z888">
        <v>65.709999999999994</v>
      </c>
      <c r="AA888">
        <v>11.6</v>
      </c>
      <c r="AB888">
        <v>0</v>
      </c>
      <c r="AC888">
        <v>0</v>
      </c>
      <c r="AD888">
        <v>1</v>
      </c>
      <c r="AE888">
        <v>0</v>
      </c>
      <c r="AF888" t="s">
        <v>96</v>
      </c>
      <c r="AG888">
        <v>0.4375</v>
      </c>
      <c r="AH888">
        <v>2</v>
      </c>
      <c r="AI888">
        <v>16690417</v>
      </c>
      <c r="AJ888">
        <v>947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ROW(Source!A431)</f>
        <v>431</v>
      </c>
      <c r="B889">
        <v>16690418</v>
      </c>
      <c r="C889">
        <v>16690392</v>
      </c>
      <c r="D889">
        <v>15249308</v>
      </c>
      <c r="E889">
        <v>1</v>
      </c>
      <c r="F889">
        <v>1</v>
      </c>
      <c r="G889">
        <v>1</v>
      </c>
      <c r="H889">
        <v>2</v>
      </c>
      <c r="I889" t="s">
        <v>1375</v>
      </c>
      <c r="J889" t="s">
        <v>1376</v>
      </c>
      <c r="K889" t="s">
        <v>1377</v>
      </c>
      <c r="L889">
        <v>1368</v>
      </c>
      <c r="N889">
        <v>1011</v>
      </c>
      <c r="O889" t="s">
        <v>1096</v>
      </c>
      <c r="P889" t="s">
        <v>1096</v>
      </c>
      <c r="Q889">
        <v>1</v>
      </c>
      <c r="X889">
        <v>1.1499999999999999</v>
      </c>
      <c r="Y889">
        <v>0</v>
      </c>
      <c r="Z889">
        <v>1.2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96</v>
      </c>
      <c r="AG889">
        <v>1.4375</v>
      </c>
      <c r="AH889">
        <v>2</v>
      </c>
      <c r="AI889">
        <v>16690418</v>
      </c>
      <c r="AJ889">
        <v>948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ROW(Source!A431)</f>
        <v>431</v>
      </c>
      <c r="B890">
        <v>16690419</v>
      </c>
      <c r="C890">
        <v>16690392</v>
      </c>
      <c r="D890">
        <v>15165635</v>
      </c>
      <c r="E890">
        <v>1</v>
      </c>
      <c r="F890">
        <v>1</v>
      </c>
      <c r="G890">
        <v>1</v>
      </c>
      <c r="H890">
        <v>3</v>
      </c>
      <c r="I890" t="s">
        <v>1384</v>
      </c>
      <c r="J890" t="s">
        <v>1385</v>
      </c>
      <c r="K890" t="s">
        <v>1386</v>
      </c>
      <c r="L890">
        <v>1348</v>
      </c>
      <c r="N890">
        <v>1009</v>
      </c>
      <c r="O890" t="s">
        <v>86</v>
      </c>
      <c r="P890" t="s">
        <v>86</v>
      </c>
      <c r="Q890">
        <v>1000</v>
      </c>
      <c r="X890">
        <v>1.2999999999999999E-4</v>
      </c>
      <c r="Y890">
        <v>32830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0</v>
      </c>
      <c r="AF890" t="s">
        <v>6</v>
      </c>
      <c r="AG890">
        <v>1.2999999999999999E-4</v>
      </c>
      <c r="AH890">
        <v>2</v>
      </c>
      <c r="AI890">
        <v>16690419</v>
      </c>
      <c r="AJ890">
        <v>949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ROW(Source!A431)</f>
        <v>431</v>
      </c>
      <c r="B891">
        <v>16690420</v>
      </c>
      <c r="C891">
        <v>16690392</v>
      </c>
      <c r="D891">
        <v>15165653</v>
      </c>
      <c r="E891">
        <v>1</v>
      </c>
      <c r="F891">
        <v>1</v>
      </c>
      <c r="G891">
        <v>1</v>
      </c>
      <c r="H891">
        <v>3</v>
      </c>
      <c r="I891" t="s">
        <v>1381</v>
      </c>
      <c r="J891" t="s">
        <v>1382</v>
      </c>
      <c r="K891" t="s">
        <v>1383</v>
      </c>
      <c r="L891">
        <v>1339</v>
      </c>
      <c r="N891">
        <v>1007</v>
      </c>
      <c r="O891" t="s">
        <v>199</v>
      </c>
      <c r="P891" t="s">
        <v>199</v>
      </c>
      <c r="Q891">
        <v>1</v>
      </c>
      <c r="X891">
        <v>0.28100000000000003</v>
      </c>
      <c r="Y891">
        <v>6.22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0</v>
      </c>
      <c r="AF891" t="s">
        <v>6</v>
      </c>
      <c r="AG891">
        <v>0.28100000000000003</v>
      </c>
      <c r="AH891">
        <v>2</v>
      </c>
      <c r="AI891">
        <v>16690420</v>
      </c>
      <c r="AJ891">
        <v>950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ROW(Source!A431)</f>
        <v>431</v>
      </c>
      <c r="B892">
        <v>16690421</v>
      </c>
      <c r="C892">
        <v>16690392</v>
      </c>
      <c r="D892">
        <v>15167286</v>
      </c>
      <c r="E892">
        <v>1</v>
      </c>
      <c r="F892">
        <v>1</v>
      </c>
      <c r="G892">
        <v>1</v>
      </c>
      <c r="H892">
        <v>3</v>
      </c>
      <c r="I892" t="s">
        <v>1184</v>
      </c>
      <c r="J892" t="s">
        <v>1185</v>
      </c>
      <c r="K892" t="s">
        <v>1186</v>
      </c>
      <c r="L892">
        <v>1339</v>
      </c>
      <c r="N892">
        <v>1007</v>
      </c>
      <c r="O892" t="s">
        <v>199</v>
      </c>
      <c r="P892" t="s">
        <v>199</v>
      </c>
      <c r="Q892">
        <v>1</v>
      </c>
      <c r="X892">
        <v>0.44</v>
      </c>
      <c r="Y892">
        <v>2.44</v>
      </c>
      <c r="Z892">
        <v>0</v>
      </c>
      <c r="AA892">
        <v>0</v>
      </c>
      <c r="AB892">
        <v>0</v>
      </c>
      <c r="AC892">
        <v>0</v>
      </c>
      <c r="AD892">
        <v>1</v>
      </c>
      <c r="AE892">
        <v>0</v>
      </c>
      <c r="AF892" t="s">
        <v>6</v>
      </c>
      <c r="AG892">
        <v>0.44</v>
      </c>
      <c r="AH892">
        <v>2</v>
      </c>
      <c r="AI892">
        <v>16690421</v>
      </c>
      <c r="AJ892">
        <v>951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ROW(Source!A431)</f>
        <v>431</v>
      </c>
      <c r="B893">
        <v>16690422</v>
      </c>
      <c r="C893">
        <v>16690392</v>
      </c>
      <c r="D893">
        <v>15167963</v>
      </c>
      <c r="E893">
        <v>1</v>
      </c>
      <c r="F893">
        <v>1</v>
      </c>
      <c r="G893">
        <v>1</v>
      </c>
      <c r="H893">
        <v>3</v>
      </c>
      <c r="I893" t="s">
        <v>1387</v>
      </c>
      <c r="J893" t="s">
        <v>1388</v>
      </c>
      <c r="K893" t="s">
        <v>1389</v>
      </c>
      <c r="L893">
        <v>1346</v>
      </c>
      <c r="N893">
        <v>1009</v>
      </c>
      <c r="O893" t="s">
        <v>90</v>
      </c>
      <c r="P893" t="s">
        <v>90</v>
      </c>
      <c r="Q893">
        <v>1</v>
      </c>
      <c r="X893">
        <v>0.06</v>
      </c>
      <c r="Y893">
        <v>37.29</v>
      </c>
      <c r="Z893">
        <v>0</v>
      </c>
      <c r="AA893">
        <v>0</v>
      </c>
      <c r="AB893">
        <v>0</v>
      </c>
      <c r="AC893">
        <v>0</v>
      </c>
      <c r="AD893">
        <v>1</v>
      </c>
      <c r="AE893">
        <v>0</v>
      </c>
      <c r="AF893" t="s">
        <v>6</v>
      </c>
      <c r="AG893">
        <v>0.06</v>
      </c>
      <c r="AH893">
        <v>2</v>
      </c>
      <c r="AI893">
        <v>16690422</v>
      </c>
      <c r="AJ893">
        <v>952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ROW(Source!A431)</f>
        <v>431</v>
      </c>
      <c r="B894">
        <v>16690423</v>
      </c>
      <c r="C894">
        <v>16690392</v>
      </c>
      <c r="D894">
        <v>15168695</v>
      </c>
      <c r="E894">
        <v>1</v>
      </c>
      <c r="F894">
        <v>1</v>
      </c>
      <c r="G894">
        <v>1</v>
      </c>
      <c r="H894">
        <v>3</v>
      </c>
      <c r="I894" t="s">
        <v>1390</v>
      </c>
      <c r="J894" t="s">
        <v>1391</v>
      </c>
      <c r="K894" t="s">
        <v>1392</v>
      </c>
      <c r="L894">
        <v>1348</v>
      </c>
      <c r="N894">
        <v>1009</v>
      </c>
      <c r="O894" t="s">
        <v>86</v>
      </c>
      <c r="P894" t="s">
        <v>86</v>
      </c>
      <c r="Q894">
        <v>1000</v>
      </c>
      <c r="X894">
        <v>1.7000000000000001E-4</v>
      </c>
      <c r="Y894">
        <v>13560</v>
      </c>
      <c r="Z894">
        <v>0</v>
      </c>
      <c r="AA894">
        <v>0</v>
      </c>
      <c r="AB894">
        <v>0</v>
      </c>
      <c r="AC894">
        <v>0</v>
      </c>
      <c r="AD894">
        <v>1</v>
      </c>
      <c r="AE894">
        <v>0</v>
      </c>
      <c r="AF894" t="s">
        <v>6</v>
      </c>
      <c r="AG894">
        <v>1.7000000000000001E-4</v>
      </c>
      <c r="AH894">
        <v>2</v>
      </c>
      <c r="AI894">
        <v>16690423</v>
      </c>
      <c r="AJ894">
        <v>953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ROW(Source!A431)</f>
        <v>431</v>
      </c>
      <c r="B895">
        <v>16690424</v>
      </c>
      <c r="C895">
        <v>16690392</v>
      </c>
      <c r="D895">
        <v>15172018</v>
      </c>
      <c r="E895">
        <v>1</v>
      </c>
      <c r="F895">
        <v>1</v>
      </c>
      <c r="G895">
        <v>1</v>
      </c>
      <c r="H895">
        <v>3</v>
      </c>
      <c r="I895" t="s">
        <v>1393</v>
      </c>
      <c r="J895" t="s">
        <v>1394</v>
      </c>
      <c r="K895" t="s">
        <v>1395</v>
      </c>
      <c r="L895">
        <v>1346</v>
      </c>
      <c r="N895">
        <v>1009</v>
      </c>
      <c r="O895" t="s">
        <v>90</v>
      </c>
      <c r="P895" t="s">
        <v>90</v>
      </c>
      <c r="Q895">
        <v>1</v>
      </c>
      <c r="X895">
        <v>1.6000000000000001E-3</v>
      </c>
      <c r="Y895">
        <v>2.15</v>
      </c>
      <c r="Z895">
        <v>0</v>
      </c>
      <c r="AA895">
        <v>0</v>
      </c>
      <c r="AB895">
        <v>0</v>
      </c>
      <c r="AC895">
        <v>0</v>
      </c>
      <c r="AD895">
        <v>1</v>
      </c>
      <c r="AE895">
        <v>0</v>
      </c>
      <c r="AF895" t="s">
        <v>6</v>
      </c>
      <c r="AG895">
        <v>1.6000000000000001E-3</v>
      </c>
      <c r="AH895">
        <v>2</v>
      </c>
      <c r="AI895">
        <v>16690424</v>
      </c>
      <c r="AJ895">
        <v>954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ROW(Source!A431)</f>
        <v>431</v>
      </c>
      <c r="B896">
        <v>16690425</v>
      </c>
      <c r="C896">
        <v>16690392</v>
      </c>
      <c r="D896">
        <v>15203740</v>
      </c>
      <c r="E896">
        <v>1</v>
      </c>
      <c r="F896">
        <v>1</v>
      </c>
      <c r="G896">
        <v>1</v>
      </c>
      <c r="H896">
        <v>3</v>
      </c>
      <c r="I896" t="s">
        <v>1396</v>
      </c>
      <c r="J896" t="s">
        <v>1397</v>
      </c>
      <c r="K896" t="s">
        <v>1398</v>
      </c>
      <c r="L896">
        <v>1348</v>
      </c>
      <c r="N896">
        <v>1009</v>
      </c>
      <c r="O896" t="s">
        <v>86</v>
      </c>
      <c r="P896" t="s">
        <v>86</v>
      </c>
      <c r="Q896">
        <v>1000</v>
      </c>
      <c r="X896">
        <v>4.4000000000000002E-4</v>
      </c>
      <c r="Y896">
        <v>15119</v>
      </c>
      <c r="Z896">
        <v>0</v>
      </c>
      <c r="AA896">
        <v>0</v>
      </c>
      <c r="AB896">
        <v>0</v>
      </c>
      <c r="AC896">
        <v>0</v>
      </c>
      <c r="AD896">
        <v>1</v>
      </c>
      <c r="AE896">
        <v>0</v>
      </c>
      <c r="AF896" t="s">
        <v>6</v>
      </c>
      <c r="AG896">
        <v>4.4000000000000002E-4</v>
      </c>
      <c r="AH896">
        <v>2</v>
      </c>
      <c r="AI896">
        <v>16690425</v>
      </c>
      <c r="AJ896">
        <v>955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ROW(Source!A431)</f>
        <v>431</v>
      </c>
      <c r="B897">
        <v>16690426</v>
      </c>
      <c r="C897">
        <v>16690392</v>
      </c>
      <c r="D897">
        <v>15204468</v>
      </c>
      <c r="E897">
        <v>1</v>
      </c>
      <c r="F897">
        <v>1</v>
      </c>
      <c r="G897">
        <v>1</v>
      </c>
      <c r="H897">
        <v>3</v>
      </c>
      <c r="I897" t="s">
        <v>1399</v>
      </c>
      <c r="J897" t="s">
        <v>1400</v>
      </c>
      <c r="K897" t="s">
        <v>1401</v>
      </c>
      <c r="L897">
        <v>1348</v>
      </c>
      <c r="N897">
        <v>1009</v>
      </c>
      <c r="O897" t="s">
        <v>86</v>
      </c>
      <c r="P897" t="s">
        <v>86</v>
      </c>
      <c r="Q897">
        <v>1000</v>
      </c>
      <c r="X897">
        <v>5.2999999999999998E-4</v>
      </c>
      <c r="Y897">
        <v>16950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6</v>
      </c>
      <c r="AG897">
        <v>5.2999999999999998E-4</v>
      </c>
      <c r="AH897">
        <v>2</v>
      </c>
      <c r="AI897">
        <v>16690426</v>
      </c>
      <c r="AJ897">
        <v>956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ROW(Source!A431)</f>
        <v>431</v>
      </c>
      <c r="B898">
        <v>16690427</v>
      </c>
      <c r="C898">
        <v>16690392</v>
      </c>
      <c r="D898">
        <v>15163127</v>
      </c>
      <c r="E898">
        <v>17</v>
      </c>
      <c r="F898">
        <v>1</v>
      </c>
      <c r="G898">
        <v>1</v>
      </c>
      <c r="H898">
        <v>3</v>
      </c>
      <c r="I898" t="s">
        <v>1542</v>
      </c>
      <c r="J898" t="s">
        <v>6</v>
      </c>
      <c r="K898" t="s">
        <v>1543</v>
      </c>
      <c r="L898">
        <v>1354</v>
      </c>
      <c r="N898">
        <v>1010</v>
      </c>
      <c r="O898" t="s">
        <v>268</v>
      </c>
      <c r="P898" t="s">
        <v>268</v>
      </c>
      <c r="Q898">
        <v>1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1</v>
      </c>
      <c r="AD898">
        <v>0</v>
      </c>
      <c r="AE898">
        <v>0</v>
      </c>
      <c r="AF898" t="s">
        <v>6</v>
      </c>
      <c r="AG898">
        <v>0</v>
      </c>
      <c r="AH898">
        <v>3</v>
      </c>
      <c r="AI898">
        <v>-1</v>
      </c>
      <c r="AJ898" t="s">
        <v>6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ROW(Source!A431)</f>
        <v>431</v>
      </c>
      <c r="B899">
        <v>16690428</v>
      </c>
      <c r="C899">
        <v>16690392</v>
      </c>
      <c r="D899">
        <v>15163115</v>
      </c>
      <c r="E899">
        <v>17</v>
      </c>
      <c r="F899">
        <v>1</v>
      </c>
      <c r="G899">
        <v>1</v>
      </c>
      <c r="H899">
        <v>3</v>
      </c>
      <c r="I899" t="s">
        <v>1544</v>
      </c>
      <c r="J899" t="s">
        <v>6</v>
      </c>
      <c r="K899" t="s">
        <v>1545</v>
      </c>
      <c r="L899">
        <v>1346</v>
      </c>
      <c r="N899">
        <v>1009</v>
      </c>
      <c r="O899" t="s">
        <v>90</v>
      </c>
      <c r="P899" t="s">
        <v>90</v>
      </c>
      <c r="Q899">
        <v>1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1</v>
      </c>
      <c r="AD899">
        <v>0</v>
      </c>
      <c r="AE899">
        <v>0</v>
      </c>
      <c r="AF899" t="s">
        <v>6</v>
      </c>
      <c r="AG899">
        <v>0</v>
      </c>
      <c r="AH899">
        <v>3</v>
      </c>
      <c r="AI899">
        <v>-1</v>
      </c>
      <c r="AJ899" t="s">
        <v>6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ROW(Source!A431)</f>
        <v>431</v>
      </c>
      <c r="B900">
        <v>16690429</v>
      </c>
      <c r="C900">
        <v>16690392</v>
      </c>
      <c r="D900">
        <v>15163128</v>
      </c>
      <c r="E900">
        <v>17</v>
      </c>
      <c r="F900">
        <v>1</v>
      </c>
      <c r="G900">
        <v>1</v>
      </c>
      <c r="H900">
        <v>3</v>
      </c>
      <c r="I900" t="s">
        <v>658</v>
      </c>
      <c r="J900" t="s">
        <v>6</v>
      </c>
      <c r="K900" t="s">
        <v>659</v>
      </c>
      <c r="L900">
        <v>1301</v>
      </c>
      <c r="N900">
        <v>1003</v>
      </c>
      <c r="O900" t="s">
        <v>143</v>
      </c>
      <c r="P900" t="s">
        <v>143</v>
      </c>
      <c r="Q900">
        <v>1</v>
      </c>
      <c r="X900">
        <v>100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 t="s">
        <v>6</v>
      </c>
      <c r="AG900">
        <v>100</v>
      </c>
      <c r="AH900">
        <v>3</v>
      </c>
      <c r="AI900">
        <v>-1</v>
      </c>
      <c r="AJ900" t="s">
        <v>6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ROW(Source!A436)</f>
        <v>436</v>
      </c>
      <c r="B901">
        <v>16690447</v>
      </c>
      <c r="C901">
        <v>16690437</v>
      </c>
      <c r="D901">
        <v>15430767</v>
      </c>
      <c r="E901">
        <v>1</v>
      </c>
      <c r="F901">
        <v>1</v>
      </c>
      <c r="G901">
        <v>1</v>
      </c>
      <c r="H901">
        <v>1</v>
      </c>
      <c r="I901" t="s">
        <v>1111</v>
      </c>
      <c r="J901" t="s">
        <v>6</v>
      </c>
      <c r="K901" t="s">
        <v>1112</v>
      </c>
      <c r="L901">
        <v>1191</v>
      </c>
      <c r="N901">
        <v>1013</v>
      </c>
      <c r="O901" t="s">
        <v>1090</v>
      </c>
      <c r="P901" t="s">
        <v>1090</v>
      </c>
      <c r="Q901">
        <v>1</v>
      </c>
      <c r="X901">
        <v>46.19</v>
      </c>
      <c r="Y901">
        <v>0</v>
      </c>
      <c r="Z901">
        <v>0</v>
      </c>
      <c r="AA901">
        <v>0</v>
      </c>
      <c r="AB901">
        <v>8.5299999999999994</v>
      </c>
      <c r="AC901">
        <v>0</v>
      </c>
      <c r="AD901">
        <v>1</v>
      </c>
      <c r="AE901">
        <v>1</v>
      </c>
      <c r="AF901" t="s">
        <v>6</v>
      </c>
      <c r="AG901">
        <v>46.19</v>
      </c>
      <c r="AH901">
        <v>2</v>
      </c>
      <c r="AI901">
        <v>16690447</v>
      </c>
      <c r="AJ901">
        <v>959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ROW(Source!A436)</f>
        <v>436</v>
      </c>
      <c r="B902">
        <v>16690448</v>
      </c>
      <c r="C902">
        <v>16690437</v>
      </c>
      <c r="D902">
        <v>15430395</v>
      </c>
      <c r="E902">
        <v>1</v>
      </c>
      <c r="F902">
        <v>1</v>
      </c>
      <c r="G902">
        <v>1</v>
      </c>
      <c r="H902">
        <v>1</v>
      </c>
      <c r="I902" t="s">
        <v>1091</v>
      </c>
      <c r="J902" t="s">
        <v>6</v>
      </c>
      <c r="K902" t="s">
        <v>1092</v>
      </c>
      <c r="L902">
        <v>1191</v>
      </c>
      <c r="N902">
        <v>1013</v>
      </c>
      <c r="O902" t="s">
        <v>1090</v>
      </c>
      <c r="P902" t="s">
        <v>1090</v>
      </c>
      <c r="Q902">
        <v>1</v>
      </c>
      <c r="X902">
        <v>0.01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2</v>
      </c>
      <c r="AF902" t="s">
        <v>6</v>
      </c>
      <c r="AG902">
        <v>0.01</v>
      </c>
      <c r="AH902">
        <v>2</v>
      </c>
      <c r="AI902">
        <v>16690448</v>
      </c>
      <c r="AJ902">
        <v>960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ROW(Source!A436)</f>
        <v>436</v>
      </c>
      <c r="B903">
        <v>16690449</v>
      </c>
      <c r="C903">
        <v>16690437</v>
      </c>
      <c r="D903">
        <v>15247974</v>
      </c>
      <c r="E903">
        <v>1</v>
      </c>
      <c r="F903">
        <v>1</v>
      </c>
      <c r="G903">
        <v>1</v>
      </c>
      <c r="H903">
        <v>2</v>
      </c>
      <c r="I903" t="s">
        <v>1093</v>
      </c>
      <c r="J903" t="s">
        <v>1094</v>
      </c>
      <c r="K903" t="s">
        <v>1095</v>
      </c>
      <c r="L903">
        <v>1368</v>
      </c>
      <c r="N903">
        <v>1011</v>
      </c>
      <c r="O903" t="s">
        <v>1096</v>
      </c>
      <c r="P903" t="s">
        <v>1096</v>
      </c>
      <c r="Q903">
        <v>1</v>
      </c>
      <c r="X903">
        <v>0.01</v>
      </c>
      <c r="Y903">
        <v>0</v>
      </c>
      <c r="Z903">
        <v>31.26</v>
      </c>
      <c r="AA903">
        <v>13.5</v>
      </c>
      <c r="AB903">
        <v>0</v>
      </c>
      <c r="AC903">
        <v>0</v>
      </c>
      <c r="AD903">
        <v>1</v>
      </c>
      <c r="AE903">
        <v>0</v>
      </c>
      <c r="AF903" t="s">
        <v>6</v>
      </c>
      <c r="AG903">
        <v>0.01</v>
      </c>
      <c r="AH903">
        <v>2</v>
      </c>
      <c r="AI903">
        <v>16690449</v>
      </c>
      <c r="AJ903">
        <v>961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ROW(Source!A436)</f>
        <v>436</v>
      </c>
      <c r="B904">
        <v>16690450</v>
      </c>
      <c r="C904">
        <v>16690437</v>
      </c>
      <c r="D904">
        <v>15167286</v>
      </c>
      <c r="E904">
        <v>1</v>
      </c>
      <c r="F904">
        <v>1</v>
      </c>
      <c r="G904">
        <v>1</v>
      </c>
      <c r="H904">
        <v>3</v>
      </c>
      <c r="I904" t="s">
        <v>1184</v>
      </c>
      <c r="J904" t="s">
        <v>1185</v>
      </c>
      <c r="K904" t="s">
        <v>1186</v>
      </c>
      <c r="L904">
        <v>1339</v>
      </c>
      <c r="N904">
        <v>1007</v>
      </c>
      <c r="O904" t="s">
        <v>199</v>
      </c>
      <c r="P904" t="s">
        <v>199</v>
      </c>
      <c r="Q904">
        <v>1</v>
      </c>
      <c r="X904">
        <v>0.02</v>
      </c>
      <c r="Y904">
        <v>2.44</v>
      </c>
      <c r="Z904">
        <v>0</v>
      </c>
      <c r="AA904">
        <v>0</v>
      </c>
      <c r="AB904">
        <v>0</v>
      </c>
      <c r="AC904">
        <v>0</v>
      </c>
      <c r="AD904">
        <v>1</v>
      </c>
      <c r="AE904">
        <v>0</v>
      </c>
      <c r="AF904" t="s">
        <v>6</v>
      </c>
      <c r="AG904">
        <v>0.02</v>
      </c>
      <c r="AH904">
        <v>2</v>
      </c>
      <c r="AI904">
        <v>16690450</v>
      </c>
      <c r="AJ904">
        <v>962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ROW(Source!A436)</f>
        <v>436</v>
      </c>
      <c r="B905">
        <v>16690451</v>
      </c>
      <c r="C905">
        <v>16690437</v>
      </c>
      <c r="D905">
        <v>15164566</v>
      </c>
      <c r="E905">
        <v>17</v>
      </c>
      <c r="F905">
        <v>1</v>
      </c>
      <c r="G905">
        <v>1</v>
      </c>
      <c r="H905">
        <v>3</v>
      </c>
      <c r="I905" t="s">
        <v>1525</v>
      </c>
      <c r="J905" t="s">
        <v>6</v>
      </c>
      <c r="K905" t="s">
        <v>1526</v>
      </c>
      <c r="L905">
        <v>1348</v>
      </c>
      <c r="N905">
        <v>1009</v>
      </c>
      <c r="O905" t="s">
        <v>86</v>
      </c>
      <c r="P905" t="s">
        <v>86</v>
      </c>
      <c r="Q905">
        <v>1000</v>
      </c>
      <c r="X905">
        <v>7.0000000000000007E-2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 t="s">
        <v>6</v>
      </c>
      <c r="AG905">
        <v>7.0000000000000007E-2</v>
      </c>
      <c r="AH905">
        <v>3</v>
      </c>
      <c r="AI905">
        <v>-1</v>
      </c>
      <c r="AJ905" t="s">
        <v>6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ROW(Source!A436)</f>
        <v>436</v>
      </c>
      <c r="B906">
        <v>16690452</v>
      </c>
      <c r="C906">
        <v>16690437</v>
      </c>
      <c r="D906">
        <v>15171982</v>
      </c>
      <c r="E906">
        <v>1</v>
      </c>
      <c r="F906">
        <v>1</v>
      </c>
      <c r="G906">
        <v>1</v>
      </c>
      <c r="H906">
        <v>3</v>
      </c>
      <c r="I906" t="s">
        <v>1361</v>
      </c>
      <c r="J906" t="s">
        <v>1362</v>
      </c>
      <c r="K906" t="s">
        <v>1363</v>
      </c>
      <c r="L906">
        <v>1348</v>
      </c>
      <c r="N906">
        <v>1009</v>
      </c>
      <c r="O906" t="s">
        <v>86</v>
      </c>
      <c r="P906" t="s">
        <v>86</v>
      </c>
      <c r="Q906">
        <v>1000</v>
      </c>
      <c r="X906">
        <v>0.05</v>
      </c>
      <c r="Y906">
        <v>729.98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0</v>
      </c>
      <c r="AF906" t="s">
        <v>6</v>
      </c>
      <c r="AG906">
        <v>0.05</v>
      </c>
      <c r="AH906">
        <v>2</v>
      </c>
      <c r="AI906">
        <v>16690452</v>
      </c>
      <c r="AJ906">
        <v>963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ROW(Source!A436)</f>
        <v>436</v>
      </c>
      <c r="B907">
        <v>16690453</v>
      </c>
      <c r="C907">
        <v>16690437</v>
      </c>
      <c r="D907">
        <v>15163325</v>
      </c>
      <c r="E907">
        <v>17</v>
      </c>
      <c r="F907">
        <v>1</v>
      </c>
      <c r="G907">
        <v>1</v>
      </c>
      <c r="H907">
        <v>3</v>
      </c>
      <c r="I907" t="s">
        <v>1546</v>
      </c>
      <c r="J907" t="s">
        <v>6</v>
      </c>
      <c r="K907" t="s">
        <v>1547</v>
      </c>
      <c r="L907">
        <v>1354</v>
      </c>
      <c r="N907">
        <v>1010</v>
      </c>
      <c r="O907" t="s">
        <v>268</v>
      </c>
      <c r="P907" t="s">
        <v>268</v>
      </c>
      <c r="Q907">
        <v>1</v>
      </c>
      <c r="X907">
        <v>100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 t="s">
        <v>6</v>
      </c>
      <c r="AG907">
        <v>100</v>
      </c>
      <c r="AH907">
        <v>3</v>
      </c>
      <c r="AI907">
        <v>-1</v>
      </c>
      <c r="AJ907" t="s">
        <v>6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ROW(Source!A437)</f>
        <v>437</v>
      </c>
      <c r="B908">
        <v>16690447</v>
      </c>
      <c r="C908">
        <v>16690437</v>
      </c>
      <c r="D908">
        <v>15430767</v>
      </c>
      <c r="E908">
        <v>1</v>
      </c>
      <c r="F908">
        <v>1</v>
      </c>
      <c r="G908">
        <v>1</v>
      </c>
      <c r="H908">
        <v>1</v>
      </c>
      <c r="I908" t="s">
        <v>1111</v>
      </c>
      <c r="J908" t="s">
        <v>6</v>
      </c>
      <c r="K908" t="s">
        <v>1112</v>
      </c>
      <c r="L908">
        <v>1191</v>
      </c>
      <c r="N908">
        <v>1013</v>
      </c>
      <c r="O908" t="s">
        <v>1090</v>
      </c>
      <c r="P908" t="s">
        <v>1090</v>
      </c>
      <c r="Q908">
        <v>1</v>
      </c>
      <c r="X908">
        <v>46.19</v>
      </c>
      <c r="Y908">
        <v>0</v>
      </c>
      <c r="Z908">
        <v>0</v>
      </c>
      <c r="AA908">
        <v>0</v>
      </c>
      <c r="AB908">
        <v>8.5299999999999994</v>
      </c>
      <c r="AC908">
        <v>0</v>
      </c>
      <c r="AD908">
        <v>1</v>
      </c>
      <c r="AE908">
        <v>1</v>
      </c>
      <c r="AF908" t="s">
        <v>6</v>
      </c>
      <c r="AG908">
        <v>46.19</v>
      </c>
      <c r="AH908">
        <v>2</v>
      </c>
      <c r="AI908">
        <v>16690447</v>
      </c>
      <c r="AJ908">
        <v>965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ROW(Source!A437)</f>
        <v>437</v>
      </c>
      <c r="B909">
        <v>16690448</v>
      </c>
      <c r="C909">
        <v>16690437</v>
      </c>
      <c r="D909">
        <v>15430395</v>
      </c>
      <c r="E909">
        <v>1</v>
      </c>
      <c r="F909">
        <v>1</v>
      </c>
      <c r="G909">
        <v>1</v>
      </c>
      <c r="H909">
        <v>1</v>
      </c>
      <c r="I909" t="s">
        <v>1091</v>
      </c>
      <c r="J909" t="s">
        <v>6</v>
      </c>
      <c r="K909" t="s">
        <v>1092</v>
      </c>
      <c r="L909">
        <v>1191</v>
      </c>
      <c r="N909">
        <v>1013</v>
      </c>
      <c r="O909" t="s">
        <v>1090</v>
      </c>
      <c r="P909" t="s">
        <v>1090</v>
      </c>
      <c r="Q909">
        <v>1</v>
      </c>
      <c r="X909">
        <v>0.01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1</v>
      </c>
      <c r="AE909">
        <v>2</v>
      </c>
      <c r="AF909" t="s">
        <v>6</v>
      </c>
      <c r="AG909">
        <v>0.01</v>
      </c>
      <c r="AH909">
        <v>2</v>
      </c>
      <c r="AI909">
        <v>16690448</v>
      </c>
      <c r="AJ909">
        <v>966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ROW(Source!A437)</f>
        <v>437</v>
      </c>
      <c r="B910">
        <v>16690449</v>
      </c>
      <c r="C910">
        <v>16690437</v>
      </c>
      <c r="D910">
        <v>15247974</v>
      </c>
      <c r="E910">
        <v>1</v>
      </c>
      <c r="F910">
        <v>1</v>
      </c>
      <c r="G910">
        <v>1</v>
      </c>
      <c r="H910">
        <v>2</v>
      </c>
      <c r="I910" t="s">
        <v>1093</v>
      </c>
      <c r="J910" t="s">
        <v>1094</v>
      </c>
      <c r="K910" t="s">
        <v>1095</v>
      </c>
      <c r="L910">
        <v>1368</v>
      </c>
      <c r="N910">
        <v>1011</v>
      </c>
      <c r="O910" t="s">
        <v>1096</v>
      </c>
      <c r="P910" t="s">
        <v>1096</v>
      </c>
      <c r="Q910">
        <v>1</v>
      </c>
      <c r="X910">
        <v>0.01</v>
      </c>
      <c r="Y910">
        <v>0</v>
      </c>
      <c r="Z910">
        <v>31.26</v>
      </c>
      <c r="AA910">
        <v>13.5</v>
      </c>
      <c r="AB910">
        <v>0</v>
      </c>
      <c r="AC910">
        <v>0</v>
      </c>
      <c r="AD910">
        <v>1</v>
      </c>
      <c r="AE910">
        <v>0</v>
      </c>
      <c r="AF910" t="s">
        <v>6</v>
      </c>
      <c r="AG910">
        <v>0.01</v>
      </c>
      <c r="AH910">
        <v>2</v>
      </c>
      <c r="AI910">
        <v>16690449</v>
      </c>
      <c r="AJ910">
        <v>967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ROW(Source!A437)</f>
        <v>437</v>
      </c>
      <c r="B911">
        <v>16690450</v>
      </c>
      <c r="C911">
        <v>16690437</v>
      </c>
      <c r="D911">
        <v>15167286</v>
      </c>
      <c r="E911">
        <v>1</v>
      </c>
      <c r="F911">
        <v>1</v>
      </c>
      <c r="G911">
        <v>1</v>
      </c>
      <c r="H911">
        <v>3</v>
      </c>
      <c r="I911" t="s">
        <v>1184</v>
      </c>
      <c r="J911" t="s">
        <v>1185</v>
      </c>
      <c r="K911" t="s">
        <v>1186</v>
      </c>
      <c r="L911">
        <v>1339</v>
      </c>
      <c r="N911">
        <v>1007</v>
      </c>
      <c r="O911" t="s">
        <v>199</v>
      </c>
      <c r="P911" t="s">
        <v>199</v>
      </c>
      <c r="Q911">
        <v>1</v>
      </c>
      <c r="X911">
        <v>0.02</v>
      </c>
      <c r="Y911">
        <v>2.44</v>
      </c>
      <c r="Z911">
        <v>0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6</v>
      </c>
      <c r="AG911">
        <v>0.02</v>
      </c>
      <c r="AH911">
        <v>2</v>
      </c>
      <c r="AI911">
        <v>16690450</v>
      </c>
      <c r="AJ911">
        <v>968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ROW(Source!A437)</f>
        <v>437</v>
      </c>
      <c r="B912">
        <v>16690451</v>
      </c>
      <c r="C912">
        <v>16690437</v>
      </c>
      <c r="D912">
        <v>15164566</v>
      </c>
      <c r="E912">
        <v>17</v>
      </c>
      <c r="F912">
        <v>1</v>
      </c>
      <c r="G912">
        <v>1</v>
      </c>
      <c r="H912">
        <v>3</v>
      </c>
      <c r="I912" t="s">
        <v>1525</v>
      </c>
      <c r="J912" t="s">
        <v>6</v>
      </c>
      <c r="K912" t="s">
        <v>1526</v>
      </c>
      <c r="L912">
        <v>1348</v>
      </c>
      <c r="N912">
        <v>1009</v>
      </c>
      <c r="O912" t="s">
        <v>86</v>
      </c>
      <c r="P912" t="s">
        <v>86</v>
      </c>
      <c r="Q912">
        <v>1000</v>
      </c>
      <c r="X912">
        <v>7.0000000000000007E-2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 t="s">
        <v>6</v>
      </c>
      <c r="AG912">
        <v>7.0000000000000007E-2</v>
      </c>
      <c r="AH912">
        <v>3</v>
      </c>
      <c r="AI912">
        <v>-1</v>
      </c>
      <c r="AJ912" t="s">
        <v>6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ROW(Source!A437)</f>
        <v>437</v>
      </c>
      <c r="B913">
        <v>16690452</v>
      </c>
      <c r="C913">
        <v>16690437</v>
      </c>
      <c r="D913">
        <v>15171982</v>
      </c>
      <c r="E913">
        <v>1</v>
      </c>
      <c r="F913">
        <v>1</v>
      </c>
      <c r="G913">
        <v>1</v>
      </c>
      <c r="H913">
        <v>3</v>
      </c>
      <c r="I913" t="s">
        <v>1361</v>
      </c>
      <c r="J913" t="s">
        <v>1362</v>
      </c>
      <c r="K913" t="s">
        <v>1363</v>
      </c>
      <c r="L913">
        <v>1348</v>
      </c>
      <c r="N913">
        <v>1009</v>
      </c>
      <c r="O913" t="s">
        <v>86</v>
      </c>
      <c r="P913" t="s">
        <v>86</v>
      </c>
      <c r="Q913">
        <v>1000</v>
      </c>
      <c r="X913">
        <v>0.05</v>
      </c>
      <c r="Y913">
        <v>729.98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0</v>
      </c>
      <c r="AF913" t="s">
        <v>6</v>
      </c>
      <c r="AG913">
        <v>0.05</v>
      </c>
      <c r="AH913">
        <v>2</v>
      </c>
      <c r="AI913">
        <v>16690452</v>
      </c>
      <c r="AJ913">
        <v>969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ROW(Source!A437)</f>
        <v>437</v>
      </c>
      <c r="B914">
        <v>16690453</v>
      </c>
      <c r="C914">
        <v>16690437</v>
      </c>
      <c r="D914">
        <v>15163325</v>
      </c>
      <c r="E914">
        <v>17</v>
      </c>
      <c r="F914">
        <v>1</v>
      </c>
      <c r="G914">
        <v>1</v>
      </c>
      <c r="H914">
        <v>3</v>
      </c>
      <c r="I914" t="s">
        <v>1546</v>
      </c>
      <c r="J914" t="s">
        <v>6</v>
      </c>
      <c r="K914" t="s">
        <v>1547</v>
      </c>
      <c r="L914">
        <v>1354</v>
      </c>
      <c r="N914">
        <v>1010</v>
      </c>
      <c r="O914" t="s">
        <v>268</v>
      </c>
      <c r="P914" t="s">
        <v>268</v>
      </c>
      <c r="Q914">
        <v>1</v>
      </c>
      <c r="X914">
        <v>100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 t="s">
        <v>6</v>
      </c>
      <c r="AG914">
        <v>100</v>
      </c>
      <c r="AH914">
        <v>3</v>
      </c>
      <c r="AI914">
        <v>-1</v>
      </c>
      <c r="AJ914" t="s">
        <v>6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ROW(Source!A440)</f>
        <v>440</v>
      </c>
      <c r="B915">
        <v>16690483</v>
      </c>
      <c r="C915">
        <v>16690482</v>
      </c>
      <c r="D915">
        <v>15433667</v>
      </c>
      <c r="E915">
        <v>1</v>
      </c>
      <c r="F915">
        <v>1</v>
      </c>
      <c r="G915">
        <v>1</v>
      </c>
      <c r="H915">
        <v>1</v>
      </c>
      <c r="I915" t="s">
        <v>1088</v>
      </c>
      <c r="J915" t="s">
        <v>6</v>
      </c>
      <c r="K915" t="s">
        <v>1089</v>
      </c>
      <c r="L915">
        <v>1191</v>
      </c>
      <c r="N915">
        <v>1013</v>
      </c>
      <c r="O915" t="s">
        <v>1090</v>
      </c>
      <c r="P915" t="s">
        <v>1090</v>
      </c>
      <c r="Q915">
        <v>1</v>
      </c>
      <c r="X915">
        <v>80.599999999999994</v>
      </c>
      <c r="Y915">
        <v>0</v>
      </c>
      <c r="Z915">
        <v>0</v>
      </c>
      <c r="AA915">
        <v>0</v>
      </c>
      <c r="AB915">
        <v>8.09</v>
      </c>
      <c r="AC915">
        <v>0</v>
      </c>
      <c r="AD915">
        <v>1</v>
      </c>
      <c r="AE915">
        <v>1</v>
      </c>
      <c r="AF915" t="s">
        <v>6</v>
      </c>
      <c r="AG915">
        <v>80.599999999999994</v>
      </c>
      <c r="AH915">
        <v>2</v>
      </c>
      <c r="AI915">
        <v>16690483</v>
      </c>
      <c r="AJ915">
        <v>971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ROW(Source!A440)</f>
        <v>440</v>
      </c>
      <c r="B916">
        <v>16690484</v>
      </c>
      <c r="C916">
        <v>16690482</v>
      </c>
      <c r="D916">
        <v>15430395</v>
      </c>
      <c r="E916">
        <v>1</v>
      </c>
      <c r="F916">
        <v>1</v>
      </c>
      <c r="G916">
        <v>1</v>
      </c>
      <c r="H916">
        <v>1</v>
      </c>
      <c r="I916" t="s">
        <v>1091</v>
      </c>
      <c r="J916" t="s">
        <v>6</v>
      </c>
      <c r="K916" t="s">
        <v>1092</v>
      </c>
      <c r="L916">
        <v>1191</v>
      </c>
      <c r="N916">
        <v>1013</v>
      </c>
      <c r="O916" t="s">
        <v>1090</v>
      </c>
      <c r="P916" t="s">
        <v>1090</v>
      </c>
      <c r="Q916">
        <v>1</v>
      </c>
      <c r="X916">
        <v>0.01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2</v>
      </c>
      <c r="AF916" t="s">
        <v>6</v>
      </c>
      <c r="AG916">
        <v>0.01</v>
      </c>
      <c r="AH916">
        <v>2</v>
      </c>
      <c r="AI916">
        <v>16690484</v>
      </c>
      <c r="AJ916">
        <v>972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ROW(Source!A440)</f>
        <v>440</v>
      </c>
      <c r="B917">
        <v>16690485</v>
      </c>
      <c r="C917">
        <v>16690482</v>
      </c>
      <c r="D917">
        <v>15249073</v>
      </c>
      <c r="E917">
        <v>1</v>
      </c>
      <c r="F917">
        <v>1</v>
      </c>
      <c r="G917">
        <v>1</v>
      </c>
      <c r="H917">
        <v>2</v>
      </c>
      <c r="I917" t="s">
        <v>1099</v>
      </c>
      <c r="J917" t="s">
        <v>1100</v>
      </c>
      <c r="K917" t="s">
        <v>1101</v>
      </c>
      <c r="L917">
        <v>1368</v>
      </c>
      <c r="N917">
        <v>1011</v>
      </c>
      <c r="O917" t="s">
        <v>1096</v>
      </c>
      <c r="P917" t="s">
        <v>1096</v>
      </c>
      <c r="Q917">
        <v>1</v>
      </c>
      <c r="X917">
        <v>0.01</v>
      </c>
      <c r="Y917">
        <v>0</v>
      </c>
      <c r="Z917">
        <v>65.709999999999994</v>
      </c>
      <c r="AA917">
        <v>11.6</v>
      </c>
      <c r="AB917">
        <v>0</v>
      </c>
      <c r="AC917">
        <v>0</v>
      </c>
      <c r="AD917">
        <v>1</v>
      </c>
      <c r="AE917">
        <v>0</v>
      </c>
      <c r="AF917" t="s">
        <v>6</v>
      </c>
      <c r="AG917">
        <v>0.01</v>
      </c>
      <c r="AH917">
        <v>2</v>
      </c>
      <c r="AI917">
        <v>16690485</v>
      </c>
      <c r="AJ917">
        <v>973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ROW(Source!A440)</f>
        <v>440</v>
      </c>
      <c r="B918">
        <v>16690486</v>
      </c>
      <c r="C918">
        <v>16690482</v>
      </c>
      <c r="D918">
        <v>15171018</v>
      </c>
      <c r="E918">
        <v>1</v>
      </c>
      <c r="F918">
        <v>1</v>
      </c>
      <c r="G918">
        <v>1</v>
      </c>
      <c r="H918">
        <v>3</v>
      </c>
      <c r="I918" t="s">
        <v>1128</v>
      </c>
      <c r="J918" t="s">
        <v>1129</v>
      </c>
      <c r="K918" t="s">
        <v>1130</v>
      </c>
      <c r="L918">
        <v>1346</v>
      </c>
      <c r="N918">
        <v>1009</v>
      </c>
      <c r="O918" t="s">
        <v>90</v>
      </c>
      <c r="P918" t="s">
        <v>90</v>
      </c>
      <c r="Q918">
        <v>1</v>
      </c>
      <c r="X918">
        <v>0.1</v>
      </c>
      <c r="Y918">
        <v>1.82</v>
      </c>
      <c r="Z918">
        <v>0</v>
      </c>
      <c r="AA918">
        <v>0</v>
      </c>
      <c r="AB918">
        <v>0</v>
      </c>
      <c r="AC918">
        <v>0</v>
      </c>
      <c r="AD918">
        <v>1</v>
      </c>
      <c r="AE918">
        <v>0</v>
      </c>
      <c r="AF918" t="s">
        <v>6</v>
      </c>
      <c r="AG918">
        <v>0.1</v>
      </c>
      <c r="AH918">
        <v>2</v>
      </c>
      <c r="AI918">
        <v>16690486</v>
      </c>
      <c r="AJ918">
        <v>974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ROW(Source!A440)</f>
        <v>440</v>
      </c>
      <c r="B919">
        <v>16690487</v>
      </c>
      <c r="C919">
        <v>16690482</v>
      </c>
      <c r="D919">
        <v>15163068</v>
      </c>
      <c r="E919">
        <v>17</v>
      </c>
      <c r="F919">
        <v>1</v>
      </c>
      <c r="G919">
        <v>1</v>
      </c>
      <c r="H919">
        <v>3</v>
      </c>
      <c r="I919" t="s">
        <v>115</v>
      </c>
      <c r="J919" t="s">
        <v>6</v>
      </c>
      <c r="K919" t="s">
        <v>116</v>
      </c>
      <c r="L919">
        <v>1348</v>
      </c>
      <c r="N919">
        <v>1009</v>
      </c>
      <c r="O919" t="s">
        <v>86</v>
      </c>
      <c r="P919" t="s">
        <v>86</v>
      </c>
      <c r="Q919">
        <v>1000</v>
      </c>
      <c r="X919">
        <v>1.61E-2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 t="s">
        <v>6</v>
      </c>
      <c r="AG919">
        <v>1.61E-2</v>
      </c>
      <c r="AH919">
        <v>2</v>
      </c>
      <c r="AI919">
        <v>16690487</v>
      </c>
      <c r="AJ919">
        <v>975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ROW(Source!A440)</f>
        <v>440</v>
      </c>
      <c r="B920">
        <v>16690488</v>
      </c>
      <c r="C920">
        <v>16690482</v>
      </c>
      <c r="D920">
        <v>15204468</v>
      </c>
      <c r="E920">
        <v>1</v>
      </c>
      <c r="F920">
        <v>1</v>
      </c>
      <c r="G920">
        <v>1</v>
      </c>
      <c r="H920">
        <v>3</v>
      </c>
      <c r="I920" t="s">
        <v>1399</v>
      </c>
      <c r="J920" t="s">
        <v>1400</v>
      </c>
      <c r="K920" t="s">
        <v>1401</v>
      </c>
      <c r="L920">
        <v>1348</v>
      </c>
      <c r="N920">
        <v>1009</v>
      </c>
      <c r="O920" t="s">
        <v>86</v>
      </c>
      <c r="P920" t="s">
        <v>86</v>
      </c>
      <c r="Q920">
        <v>1000</v>
      </c>
      <c r="X920">
        <v>8.9999999999999993E-3</v>
      </c>
      <c r="Y920">
        <v>16950</v>
      </c>
      <c r="Z920">
        <v>0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6</v>
      </c>
      <c r="AG920">
        <v>8.9999999999999993E-3</v>
      </c>
      <c r="AH920">
        <v>2</v>
      </c>
      <c r="AI920">
        <v>16690488</v>
      </c>
      <c r="AJ920">
        <v>977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ROW(Source!A441)</f>
        <v>441</v>
      </c>
      <c r="B921">
        <v>16690483</v>
      </c>
      <c r="C921">
        <v>16690482</v>
      </c>
      <c r="D921">
        <v>15433667</v>
      </c>
      <c r="E921">
        <v>1</v>
      </c>
      <c r="F921">
        <v>1</v>
      </c>
      <c r="G921">
        <v>1</v>
      </c>
      <c r="H921">
        <v>1</v>
      </c>
      <c r="I921" t="s">
        <v>1088</v>
      </c>
      <c r="J921" t="s">
        <v>6</v>
      </c>
      <c r="K921" t="s">
        <v>1089</v>
      </c>
      <c r="L921">
        <v>1191</v>
      </c>
      <c r="N921">
        <v>1013</v>
      </c>
      <c r="O921" t="s">
        <v>1090</v>
      </c>
      <c r="P921" t="s">
        <v>1090</v>
      </c>
      <c r="Q921">
        <v>1</v>
      </c>
      <c r="X921">
        <v>80.599999999999994</v>
      </c>
      <c r="Y921">
        <v>0</v>
      </c>
      <c r="Z921">
        <v>0</v>
      </c>
      <c r="AA921">
        <v>0</v>
      </c>
      <c r="AB921">
        <v>8.09</v>
      </c>
      <c r="AC921">
        <v>0</v>
      </c>
      <c r="AD921">
        <v>1</v>
      </c>
      <c r="AE921">
        <v>1</v>
      </c>
      <c r="AF921" t="s">
        <v>6</v>
      </c>
      <c r="AG921">
        <v>80.599999999999994</v>
      </c>
      <c r="AH921">
        <v>2</v>
      </c>
      <c r="AI921">
        <v>16690483</v>
      </c>
      <c r="AJ921">
        <v>978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ROW(Source!A441)</f>
        <v>441</v>
      </c>
      <c r="B922">
        <v>16690484</v>
      </c>
      <c r="C922">
        <v>16690482</v>
      </c>
      <c r="D922">
        <v>15430395</v>
      </c>
      <c r="E922">
        <v>1</v>
      </c>
      <c r="F922">
        <v>1</v>
      </c>
      <c r="G922">
        <v>1</v>
      </c>
      <c r="H922">
        <v>1</v>
      </c>
      <c r="I922" t="s">
        <v>1091</v>
      </c>
      <c r="J922" t="s">
        <v>6</v>
      </c>
      <c r="K922" t="s">
        <v>1092</v>
      </c>
      <c r="L922">
        <v>1191</v>
      </c>
      <c r="N922">
        <v>1013</v>
      </c>
      <c r="O922" t="s">
        <v>1090</v>
      </c>
      <c r="P922" t="s">
        <v>1090</v>
      </c>
      <c r="Q922">
        <v>1</v>
      </c>
      <c r="X922">
        <v>0.01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1</v>
      </c>
      <c r="AE922">
        <v>2</v>
      </c>
      <c r="AF922" t="s">
        <v>6</v>
      </c>
      <c r="AG922">
        <v>0.01</v>
      </c>
      <c r="AH922">
        <v>2</v>
      </c>
      <c r="AI922">
        <v>16690484</v>
      </c>
      <c r="AJ922">
        <v>979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ROW(Source!A441)</f>
        <v>441</v>
      </c>
      <c r="B923">
        <v>16690485</v>
      </c>
      <c r="C923">
        <v>16690482</v>
      </c>
      <c r="D923">
        <v>15249073</v>
      </c>
      <c r="E923">
        <v>1</v>
      </c>
      <c r="F923">
        <v>1</v>
      </c>
      <c r="G923">
        <v>1</v>
      </c>
      <c r="H923">
        <v>2</v>
      </c>
      <c r="I923" t="s">
        <v>1099</v>
      </c>
      <c r="J923" t="s">
        <v>1100</v>
      </c>
      <c r="K923" t="s">
        <v>1101</v>
      </c>
      <c r="L923">
        <v>1368</v>
      </c>
      <c r="N923">
        <v>1011</v>
      </c>
      <c r="O923" t="s">
        <v>1096</v>
      </c>
      <c r="P923" t="s">
        <v>1096</v>
      </c>
      <c r="Q923">
        <v>1</v>
      </c>
      <c r="X923">
        <v>0.01</v>
      </c>
      <c r="Y923">
        <v>0</v>
      </c>
      <c r="Z923">
        <v>65.709999999999994</v>
      </c>
      <c r="AA923">
        <v>11.6</v>
      </c>
      <c r="AB923">
        <v>0</v>
      </c>
      <c r="AC923">
        <v>0</v>
      </c>
      <c r="AD923">
        <v>1</v>
      </c>
      <c r="AE923">
        <v>0</v>
      </c>
      <c r="AF923" t="s">
        <v>6</v>
      </c>
      <c r="AG923">
        <v>0.01</v>
      </c>
      <c r="AH923">
        <v>2</v>
      </c>
      <c r="AI923">
        <v>16690485</v>
      </c>
      <c r="AJ923">
        <v>980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ROW(Source!A441)</f>
        <v>441</v>
      </c>
      <c r="B924">
        <v>16690486</v>
      </c>
      <c r="C924">
        <v>16690482</v>
      </c>
      <c r="D924">
        <v>15171018</v>
      </c>
      <c r="E924">
        <v>1</v>
      </c>
      <c r="F924">
        <v>1</v>
      </c>
      <c r="G924">
        <v>1</v>
      </c>
      <c r="H924">
        <v>3</v>
      </c>
      <c r="I924" t="s">
        <v>1128</v>
      </c>
      <c r="J924" t="s">
        <v>1129</v>
      </c>
      <c r="K924" t="s">
        <v>1130</v>
      </c>
      <c r="L924">
        <v>1346</v>
      </c>
      <c r="N924">
        <v>1009</v>
      </c>
      <c r="O924" t="s">
        <v>90</v>
      </c>
      <c r="P924" t="s">
        <v>90</v>
      </c>
      <c r="Q924">
        <v>1</v>
      </c>
      <c r="X924">
        <v>0.1</v>
      </c>
      <c r="Y924">
        <v>1.82</v>
      </c>
      <c r="Z924">
        <v>0</v>
      </c>
      <c r="AA924">
        <v>0</v>
      </c>
      <c r="AB924">
        <v>0</v>
      </c>
      <c r="AC924">
        <v>0</v>
      </c>
      <c r="AD924">
        <v>1</v>
      </c>
      <c r="AE924">
        <v>0</v>
      </c>
      <c r="AF924" t="s">
        <v>6</v>
      </c>
      <c r="AG924">
        <v>0.1</v>
      </c>
      <c r="AH924">
        <v>2</v>
      </c>
      <c r="AI924">
        <v>16690486</v>
      </c>
      <c r="AJ924">
        <v>981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ROW(Source!A441)</f>
        <v>441</v>
      </c>
      <c r="B925">
        <v>16690487</v>
      </c>
      <c r="C925">
        <v>16690482</v>
      </c>
      <c r="D925">
        <v>15163068</v>
      </c>
      <c r="E925">
        <v>17</v>
      </c>
      <c r="F925">
        <v>1</v>
      </c>
      <c r="G925">
        <v>1</v>
      </c>
      <c r="H925">
        <v>3</v>
      </c>
      <c r="I925" t="s">
        <v>115</v>
      </c>
      <c r="J925" t="s">
        <v>6</v>
      </c>
      <c r="K925" t="s">
        <v>116</v>
      </c>
      <c r="L925">
        <v>1348</v>
      </c>
      <c r="N925">
        <v>1009</v>
      </c>
      <c r="O925" t="s">
        <v>86</v>
      </c>
      <c r="P925" t="s">
        <v>86</v>
      </c>
      <c r="Q925">
        <v>1000</v>
      </c>
      <c r="X925">
        <v>1.61E-2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 t="s">
        <v>6</v>
      </c>
      <c r="AG925">
        <v>1.61E-2</v>
      </c>
      <c r="AH925">
        <v>2</v>
      </c>
      <c r="AI925">
        <v>16690487</v>
      </c>
      <c r="AJ925">
        <v>982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ROW(Source!A441)</f>
        <v>441</v>
      </c>
      <c r="B926">
        <v>16690488</v>
      </c>
      <c r="C926">
        <v>16690482</v>
      </c>
      <c r="D926">
        <v>15204468</v>
      </c>
      <c r="E926">
        <v>1</v>
      </c>
      <c r="F926">
        <v>1</v>
      </c>
      <c r="G926">
        <v>1</v>
      </c>
      <c r="H926">
        <v>3</v>
      </c>
      <c r="I926" t="s">
        <v>1399</v>
      </c>
      <c r="J926" t="s">
        <v>1400</v>
      </c>
      <c r="K926" t="s">
        <v>1401</v>
      </c>
      <c r="L926">
        <v>1348</v>
      </c>
      <c r="N926">
        <v>1009</v>
      </c>
      <c r="O926" t="s">
        <v>86</v>
      </c>
      <c r="P926" t="s">
        <v>86</v>
      </c>
      <c r="Q926">
        <v>1000</v>
      </c>
      <c r="X926">
        <v>8.9999999999999993E-3</v>
      </c>
      <c r="Y926">
        <v>16950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0</v>
      </c>
      <c r="AF926" t="s">
        <v>6</v>
      </c>
      <c r="AG926">
        <v>8.9999999999999993E-3</v>
      </c>
      <c r="AH926">
        <v>2</v>
      </c>
      <c r="AI926">
        <v>16690488</v>
      </c>
      <c r="AJ926">
        <v>984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ROW(Source!A446)</f>
        <v>446</v>
      </c>
      <c r="B927">
        <v>16690491</v>
      </c>
      <c r="C927">
        <v>16690490</v>
      </c>
      <c r="D927">
        <v>15435609</v>
      </c>
      <c r="E927">
        <v>1</v>
      </c>
      <c r="F927">
        <v>1</v>
      </c>
      <c r="G927">
        <v>1</v>
      </c>
      <c r="H927">
        <v>1</v>
      </c>
      <c r="I927" t="s">
        <v>1271</v>
      </c>
      <c r="J927" t="s">
        <v>6</v>
      </c>
      <c r="K927" t="s">
        <v>1272</v>
      </c>
      <c r="L927">
        <v>1191</v>
      </c>
      <c r="N927">
        <v>1013</v>
      </c>
      <c r="O927" t="s">
        <v>1090</v>
      </c>
      <c r="P927" t="s">
        <v>1090</v>
      </c>
      <c r="Q927">
        <v>1</v>
      </c>
      <c r="X927">
        <v>65.599999999999994</v>
      </c>
      <c r="Y927">
        <v>0</v>
      </c>
      <c r="Z927">
        <v>0</v>
      </c>
      <c r="AA927">
        <v>0</v>
      </c>
      <c r="AB927">
        <v>8.9700000000000006</v>
      </c>
      <c r="AC927">
        <v>0</v>
      </c>
      <c r="AD927">
        <v>1</v>
      </c>
      <c r="AE927">
        <v>1</v>
      </c>
      <c r="AF927" t="s">
        <v>97</v>
      </c>
      <c r="AG927">
        <v>75.439999999999984</v>
      </c>
      <c r="AH927">
        <v>2</v>
      </c>
      <c r="AI927">
        <v>16690491</v>
      </c>
      <c r="AJ927">
        <v>985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ROW(Source!A446)</f>
        <v>446</v>
      </c>
      <c r="B928">
        <v>16690492</v>
      </c>
      <c r="C928">
        <v>16690490</v>
      </c>
      <c r="D928">
        <v>15430395</v>
      </c>
      <c r="E928">
        <v>1</v>
      </c>
      <c r="F928">
        <v>1</v>
      </c>
      <c r="G928">
        <v>1</v>
      </c>
      <c r="H928">
        <v>1</v>
      </c>
      <c r="I928" t="s">
        <v>1091</v>
      </c>
      <c r="J928" t="s">
        <v>6</v>
      </c>
      <c r="K928" t="s">
        <v>1092</v>
      </c>
      <c r="L928">
        <v>1191</v>
      </c>
      <c r="N928">
        <v>1013</v>
      </c>
      <c r="O928" t="s">
        <v>1090</v>
      </c>
      <c r="P928" t="s">
        <v>1090</v>
      </c>
      <c r="Q928">
        <v>1</v>
      </c>
      <c r="X928">
        <v>3.13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2</v>
      </c>
      <c r="AF928" t="s">
        <v>96</v>
      </c>
      <c r="AG928">
        <v>3.9124999999999996</v>
      </c>
      <c r="AH928">
        <v>2</v>
      </c>
      <c r="AI928">
        <v>16690492</v>
      </c>
      <c r="AJ928">
        <v>986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ROW(Source!A446)</f>
        <v>446</v>
      </c>
      <c r="B929">
        <v>16690493</v>
      </c>
      <c r="C929">
        <v>16690490</v>
      </c>
      <c r="D929">
        <v>15247680</v>
      </c>
      <c r="E929">
        <v>1</v>
      </c>
      <c r="F929">
        <v>1</v>
      </c>
      <c r="G929">
        <v>1</v>
      </c>
      <c r="H929">
        <v>2</v>
      </c>
      <c r="I929" t="s">
        <v>1287</v>
      </c>
      <c r="J929" t="s">
        <v>1288</v>
      </c>
      <c r="K929" t="s">
        <v>1289</v>
      </c>
      <c r="L929">
        <v>1368</v>
      </c>
      <c r="N929">
        <v>1011</v>
      </c>
      <c r="O929" t="s">
        <v>1096</v>
      </c>
      <c r="P929" t="s">
        <v>1096</v>
      </c>
      <c r="Q929">
        <v>1</v>
      </c>
      <c r="X929">
        <v>0.09</v>
      </c>
      <c r="Y929">
        <v>0</v>
      </c>
      <c r="Z929">
        <v>111.99</v>
      </c>
      <c r="AA929">
        <v>13.5</v>
      </c>
      <c r="AB929">
        <v>0</v>
      </c>
      <c r="AC929">
        <v>0</v>
      </c>
      <c r="AD929">
        <v>1</v>
      </c>
      <c r="AE929">
        <v>0</v>
      </c>
      <c r="AF929" t="s">
        <v>96</v>
      </c>
      <c r="AG929">
        <v>0.11249999999999999</v>
      </c>
      <c r="AH929">
        <v>2</v>
      </c>
      <c r="AI929">
        <v>16690493</v>
      </c>
      <c r="AJ929">
        <v>987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ROW(Source!A446)</f>
        <v>446</v>
      </c>
      <c r="B930">
        <v>16690494</v>
      </c>
      <c r="C930">
        <v>16690490</v>
      </c>
      <c r="D930">
        <v>15247974</v>
      </c>
      <c r="E930">
        <v>1</v>
      </c>
      <c r="F930">
        <v>1</v>
      </c>
      <c r="G930">
        <v>1</v>
      </c>
      <c r="H930">
        <v>2</v>
      </c>
      <c r="I930" t="s">
        <v>1093</v>
      </c>
      <c r="J930" t="s">
        <v>1094</v>
      </c>
      <c r="K930" t="s">
        <v>1095</v>
      </c>
      <c r="L930">
        <v>1368</v>
      </c>
      <c r="N930">
        <v>1011</v>
      </c>
      <c r="O930" t="s">
        <v>1096</v>
      </c>
      <c r="P930" t="s">
        <v>1096</v>
      </c>
      <c r="Q930">
        <v>1</v>
      </c>
      <c r="X930">
        <v>1.19</v>
      </c>
      <c r="Y930">
        <v>0</v>
      </c>
      <c r="Z930">
        <v>31.26</v>
      </c>
      <c r="AA930">
        <v>13.5</v>
      </c>
      <c r="AB930">
        <v>0</v>
      </c>
      <c r="AC930">
        <v>0</v>
      </c>
      <c r="AD930">
        <v>1</v>
      </c>
      <c r="AE930">
        <v>0</v>
      </c>
      <c r="AF930" t="s">
        <v>96</v>
      </c>
      <c r="AG930">
        <v>1.4874999999999998</v>
      </c>
      <c r="AH930">
        <v>2</v>
      </c>
      <c r="AI930">
        <v>16690494</v>
      </c>
      <c r="AJ930">
        <v>988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ROW(Source!A446)</f>
        <v>446</v>
      </c>
      <c r="B931">
        <v>16690495</v>
      </c>
      <c r="C931">
        <v>16690490</v>
      </c>
      <c r="D931">
        <v>15248793</v>
      </c>
      <c r="E931">
        <v>1</v>
      </c>
      <c r="F931">
        <v>1</v>
      </c>
      <c r="G931">
        <v>1</v>
      </c>
      <c r="H931">
        <v>2</v>
      </c>
      <c r="I931" t="s">
        <v>1402</v>
      </c>
      <c r="J931" t="s">
        <v>1403</v>
      </c>
      <c r="K931" t="s">
        <v>1404</v>
      </c>
      <c r="L931">
        <v>1368</v>
      </c>
      <c r="N931">
        <v>1011</v>
      </c>
      <c r="O931" t="s">
        <v>1096</v>
      </c>
      <c r="P931" t="s">
        <v>1096</v>
      </c>
      <c r="Q931">
        <v>1</v>
      </c>
      <c r="X931">
        <v>0.8</v>
      </c>
      <c r="Y931">
        <v>0</v>
      </c>
      <c r="Z931">
        <v>29.67</v>
      </c>
      <c r="AA931">
        <v>0</v>
      </c>
      <c r="AB931">
        <v>0</v>
      </c>
      <c r="AC931">
        <v>0</v>
      </c>
      <c r="AD931">
        <v>1</v>
      </c>
      <c r="AE931">
        <v>0</v>
      </c>
      <c r="AF931" t="s">
        <v>96</v>
      </c>
      <c r="AG931">
        <v>1</v>
      </c>
      <c r="AH931">
        <v>2</v>
      </c>
      <c r="AI931">
        <v>16690495</v>
      </c>
      <c r="AJ931">
        <v>989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ROW(Source!A446)</f>
        <v>446</v>
      </c>
      <c r="B932">
        <v>16690496</v>
      </c>
      <c r="C932">
        <v>16690490</v>
      </c>
      <c r="D932">
        <v>15249073</v>
      </c>
      <c r="E932">
        <v>1</v>
      </c>
      <c r="F932">
        <v>1</v>
      </c>
      <c r="G932">
        <v>1</v>
      </c>
      <c r="H932">
        <v>2</v>
      </c>
      <c r="I932" t="s">
        <v>1099</v>
      </c>
      <c r="J932" t="s">
        <v>1100</v>
      </c>
      <c r="K932" t="s">
        <v>1101</v>
      </c>
      <c r="L932">
        <v>1368</v>
      </c>
      <c r="N932">
        <v>1011</v>
      </c>
      <c r="O932" t="s">
        <v>1096</v>
      </c>
      <c r="P932" t="s">
        <v>1096</v>
      </c>
      <c r="Q932">
        <v>1</v>
      </c>
      <c r="X932">
        <v>1.85</v>
      </c>
      <c r="Y932">
        <v>0</v>
      </c>
      <c r="Z932">
        <v>65.709999999999994</v>
      </c>
      <c r="AA932">
        <v>11.6</v>
      </c>
      <c r="AB932">
        <v>0</v>
      </c>
      <c r="AC932">
        <v>0</v>
      </c>
      <c r="AD932">
        <v>1</v>
      </c>
      <c r="AE932">
        <v>0</v>
      </c>
      <c r="AF932" t="s">
        <v>96</v>
      </c>
      <c r="AG932">
        <v>2.3125</v>
      </c>
      <c r="AH932">
        <v>2</v>
      </c>
      <c r="AI932">
        <v>16690496</v>
      </c>
      <c r="AJ932">
        <v>990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ROW(Source!A446)</f>
        <v>446</v>
      </c>
      <c r="B933">
        <v>16690497</v>
      </c>
      <c r="C933">
        <v>16690490</v>
      </c>
      <c r="D933">
        <v>15166084</v>
      </c>
      <c r="E933">
        <v>1</v>
      </c>
      <c r="F933">
        <v>1</v>
      </c>
      <c r="G933">
        <v>1</v>
      </c>
      <c r="H933">
        <v>3</v>
      </c>
      <c r="I933" t="s">
        <v>1405</v>
      </c>
      <c r="J933" t="s">
        <v>1406</v>
      </c>
      <c r="K933" t="s">
        <v>1407</v>
      </c>
      <c r="L933">
        <v>1339</v>
      </c>
      <c r="N933">
        <v>1007</v>
      </c>
      <c r="O933" t="s">
        <v>199</v>
      </c>
      <c r="P933" t="s">
        <v>199</v>
      </c>
      <c r="Q933">
        <v>1</v>
      </c>
      <c r="X933">
        <v>0.67</v>
      </c>
      <c r="Y933">
        <v>45.83</v>
      </c>
      <c r="Z933">
        <v>0</v>
      </c>
      <c r="AA933">
        <v>0</v>
      </c>
      <c r="AB933">
        <v>0</v>
      </c>
      <c r="AC933">
        <v>0</v>
      </c>
      <c r="AD933">
        <v>1</v>
      </c>
      <c r="AE933">
        <v>0</v>
      </c>
      <c r="AF933" t="s">
        <v>6</v>
      </c>
      <c r="AG933">
        <v>0.67</v>
      </c>
      <c r="AH933">
        <v>2</v>
      </c>
      <c r="AI933">
        <v>16690497</v>
      </c>
      <c r="AJ933">
        <v>991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ROW(Source!A446)</f>
        <v>446</v>
      </c>
      <c r="B934">
        <v>16690498</v>
      </c>
      <c r="C934">
        <v>16690490</v>
      </c>
      <c r="D934">
        <v>15167286</v>
      </c>
      <c r="E934">
        <v>1</v>
      </c>
      <c r="F934">
        <v>1</v>
      </c>
      <c r="G934">
        <v>1</v>
      </c>
      <c r="H934">
        <v>3</v>
      </c>
      <c r="I934" t="s">
        <v>1184</v>
      </c>
      <c r="J934" t="s">
        <v>1185</v>
      </c>
      <c r="K934" t="s">
        <v>1186</v>
      </c>
      <c r="L934">
        <v>1339</v>
      </c>
      <c r="N934">
        <v>1007</v>
      </c>
      <c r="O934" t="s">
        <v>199</v>
      </c>
      <c r="P934" t="s">
        <v>199</v>
      </c>
      <c r="Q934">
        <v>1</v>
      </c>
      <c r="X934">
        <v>15</v>
      </c>
      <c r="Y934">
        <v>2.44</v>
      </c>
      <c r="Z934">
        <v>0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6</v>
      </c>
      <c r="AG934">
        <v>15</v>
      </c>
      <c r="AH934">
        <v>2</v>
      </c>
      <c r="AI934">
        <v>16690498</v>
      </c>
      <c r="AJ934">
        <v>992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ROW(Source!A446)</f>
        <v>446</v>
      </c>
      <c r="B935">
        <v>16690499</v>
      </c>
      <c r="C935">
        <v>16690490</v>
      </c>
      <c r="D935">
        <v>15163011</v>
      </c>
      <c r="E935">
        <v>17</v>
      </c>
      <c r="F935">
        <v>1</v>
      </c>
      <c r="G935">
        <v>1</v>
      </c>
      <c r="H935">
        <v>3</v>
      </c>
      <c r="I935" t="s">
        <v>704</v>
      </c>
      <c r="J935" t="s">
        <v>6</v>
      </c>
      <c r="K935" t="s">
        <v>705</v>
      </c>
      <c r="L935">
        <v>1358</v>
      </c>
      <c r="N935">
        <v>1010</v>
      </c>
      <c r="O935" t="s">
        <v>538</v>
      </c>
      <c r="P935" t="s">
        <v>538</v>
      </c>
      <c r="Q935">
        <v>10</v>
      </c>
      <c r="X935">
        <v>8.9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 t="s">
        <v>6</v>
      </c>
      <c r="AG935">
        <v>8.9</v>
      </c>
      <c r="AH935">
        <v>2</v>
      </c>
      <c r="AI935">
        <v>16690529</v>
      </c>
      <c r="AJ935">
        <v>993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ROW(Source!A446)</f>
        <v>446</v>
      </c>
      <c r="B936">
        <v>16690500</v>
      </c>
      <c r="C936">
        <v>16690490</v>
      </c>
      <c r="D936">
        <v>15162072</v>
      </c>
      <c r="E936">
        <v>17</v>
      </c>
      <c r="F936">
        <v>1</v>
      </c>
      <c r="G936">
        <v>1</v>
      </c>
      <c r="H936">
        <v>3</v>
      </c>
      <c r="I936" t="s">
        <v>1527</v>
      </c>
      <c r="J936" t="s">
        <v>6</v>
      </c>
      <c r="K936" t="s">
        <v>1528</v>
      </c>
      <c r="L936">
        <v>1348</v>
      </c>
      <c r="N936">
        <v>1009</v>
      </c>
      <c r="O936" t="s">
        <v>86</v>
      </c>
      <c r="P936" t="s">
        <v>86</v>
      </c>
      <c r="Q936">
        <v>1000</v>
      </c>
      <c r="X936">
        <v>4.4999999999999997E-3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 t="s">
        <v>6</v>
      </c>
      <c r="AG936">
        <v>4.4999999999999997E-3</v>
      </c>
      <c r="AH936">
        <v>3</v>
      </c>
      <c r="AI936">
        <v>-1</v>
      </c>
      <c r="AJ936" t="s">
        <v>6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ROW(Source!A446)</f>
        <v>446</v>
      </c>
      <c r="B937">
        <v>16690501</v>
      </c>
      <c r="C937">
        <v>16690490</v>
      </c>
      <c r="D937">
        <v>15212828</v>
      </c>
      <c r="E937">
        <v>1</v>
      </c>
      <c r="F937">
        <v>1</v>
      </c>
      <c r="G937">
        <v>1</v>
      </c>
      <c r="H937">
        <v>3</v>
      </c>
      <c r="I937" t="s">
        <v>1408</v>
      </c>
      <c r="J937" t="s">
        <v>1409</v>
      </c>
      <c r="K937" t="s">
        <v>1410</v>
      </c>
      <c r="L937">
        <v>1035</v>
      </c>
      <c r="N937">
        <v>1013</v>
      </c>
      <c r="O937" t="s">
        <v>168</v>
      </c>
      <c r="P937" t="s">
        <v>168</v>
      </c>
      <c r="Q937">
        <v>1</v>
      </c>
      <c r="X937">
        <v>44.2</v>
      </c>
      <c r="Y937">
        <v>24.75</v>
      </c>
      <c r="Z937">
        <v>0</v>
      </c>
      <c r="AA937">
        <v>0</v>
      </c>
      <c r="AB937">
        <v>0</v>
      </c>
      <c r="AC937">
        <v>0</v>
      </c>
      <c r="AD937">
        <v>1</v>
      </c>
      <c r="AE937">
        <v>0</v>
      </c>
      <c r="AF937" t="s">
        <v>6</v>
      </c>
      <c r="AG937">
        <v>44.2</v>
      </c>
      <c r="AH937">
        <v>2</v>
      </c>
      <c r="AI937">
        <v>16690501</v>
      </c>
      <c r="AJ937">
        <v>995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ROW(Source!A446)</f>
        <v>446</v>
      </c>
      <c r="B938">
        <v>16690502</v>
      </c>
      <c r="C938">
        <v>16690490</v>
      </c>
      <c r="D938">
        <v>15163239</v>
      </c>
      <c r="E938">
        <v>17</v>
      </c>
      <c r="F938">
        <v>1</v>
      </c>
      <c r="G938">
        <v>1</v>
      </c>
      <c r="H938">
        <v>3</v>
      </c>
      <c r="I938" t="s">
        <v>700</v>
      </c>
      <c r="J938" t="s">
        <v>6</v>
      </c>
      <c r="K938" t="s">
        <v>701</v>
      </c>
      <c r="L938">
        <v>1033</v>
      </c>
      <c r="N938">
        <v>1013</v>
      </c>
      <c r="O938" t="s">
        <v>702</v>
      </c>
      <c r="P938" t="s">
        <v>702</v>
      </c>
      <c r="Q938">
        <v>1</v>
      </c>
      <c r="X938">
        <v>100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 t="s">
        <v>6</v>
      </c>
      <c r="AG938">
        <v>100</v>
      </c>
      <c r="AH938">
        <v>2</v>
      </c>
      <c r="AI938">
        <v>16690502</v>
      </c>
      <c r="AJ938">
        <v>998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ROW(Source!A447)</f>
        <v>447</v>
      </c>
      <c r="B939">
        <v>16690491</v>
      </c>
      <c r="C939">
        <v>16690490</v>
      </c>
      <c r="D939">
        <v>15435609</v>
      </c>
      <c r="E939">
        <v>1</v>
      </c>
      <c r="F939">
        <v>1</v>
      </c>
      <c r="G939">
        <v>1</v>
      </c>
      <c r="H939">
        <v>1</v>
      </c>
      <c r="I939" t="s">
        <v>1271</v>
      </c>
      <c r="J939" t="s">
        <v>6</v>
      </c>
      <c r="K939" t="s">
        <v>1272</v>
      </c>
      <c r="L939">
        <v>1191</v>
      </c>
      <c r="N939">
        <v>1013</v>
      </c>
      <c r="O939" t="s">
        <v>1090</v>
      </c>
      <c r="P939" t="s">
        <v>1090</v>
      </c>
      <c r="Q939">
        <v>1</v>
      </c>
      <c r="X939">
        <v>65.599999999999994</v>
      </c>
      <c r="Y939">
        <v>0</v>
      </c>
      <c r="Z939">
        <v>0</v>
      </c>
      <c r="AA939">
        <v>0</v>
      </c>
      <c r="AB939">
        <v>8.9700000000000006</v>
      </c>
      <c r="AC939">
        <v>0</v>
      </c>
      <c r="AD939">
        <v>1</v>
      </c>
      <c r="AE939">
        <v>1</v>
      </c>
      <c r="AF939" t="s">
        <v>97</v>
      </c>
      <c r="AG939">
        <v>75.439999999999984</v>
      </c>
      <c r="AH939">
        <v>2</v>
      </c>
      <c r="AI939">
        <v>16690491</v>
      </c>
      <c r="AJ939">
        <v>999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ROW(Source!A447)</f>
        <v>447</v>
      </c>
      <c r="B940">
        <v>16690492</v>
      </c>
      <c r="C940">
        <v>16690490</v>
      </c>
      <c r="D940">
        <v>15430395</v>
      </c>
      <c r="E940">
        <v>1</v>
      </c>
      <c r="F940">
        <v>1</v>
      </c>
      <c r="G940">
        <v>1</v>
      </c>
      <c r="H940">
        <v>1</v>
      </c>
      <c r="I940" t="s">
        <v>1091</v>
      </c>
      <c r="J940" t="s">
        <v>6</v>
      </c>
      <c r="K940" t="s">
        <v>1092</v>
      </c>
      <c r="L940">
        <v>1191</v>
      </c>
      <c r="N940">
        <v>1013</v>
      </c>
      <c r="O940" t="s">
        <v>1090</v>
      </c>
      <c r="P940" t="s">
        <v>1090</v>
      </c>
      <c r="Q940">
        <v>1</v>
      </c>
      <c r="X940">
        <v>3.13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2</v>
      </c>
      <c r="AF940" t="s">
        <v>96</v>
      </c>
      <c r="AG940">
        <v>3.9124999999999996</v>
      </c>
      <c r="AH940">
        <v>2</v>
      </c>
      <c r="AI940">
        <v>16690492</v>
      </c>
      <c r="AJ940">
        <v>1000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ROW(Source!A447)</f>
        <v>447</v>
      </c>
      <c r="B941">
        <v>16690493</v>
      </c>
      <c r="C941">
        <v>16690490</v>
      </c>
      <c r="D941">
        <v>15247680</v>
      </c>
      <c r="E941">
        <v>1</v>
      </c>
      <c r="F941">
        <v>1</v>
      </c>
      <c r="G941">
        <v>1</v>
      </c>
      <c r="H941">
        <v>2</v>
      </c>
      <c r="I941" t="s">
        <v>1287</v>
      </c>
      <c r="J941" t="s">
        <v>1288</v>
      </c>
      <c r="K941" t="s">
        <v>1289</v>
      </c>
      <c r="L941">
        <v>1368</v>
      </c>
      <c r="N941">
        <v>1011</v>
      </c>
      <c r="O941" t="s">
        <v>1096</v>
      </c>
      <c r="P941" t="s">
        <v>1096</v>
      </c>
      <c r="Q941">
        <v>1</v>
      </c>
      <c r="X941">
        <v>0.09</v>
      </c>
      <c r="Y941">
        <v>0</v>
      </c>
      <c r="Z941">
        <v>111.99</v>
      </c>
      <c r="AA941">
        <v>13.5</v>
      </c>
      <c r="AB941">
        <v>0</v>
      </c>
      <c r="AC941">
        <v>0</v>
      </c>
      <c r="AD941">
        <v>1</v>
      </c>
      <c r="AE941">
        <v>0</v>
      </c>
      <c r="AF941" t="s">
        <v>96</v>
      </c>
      <c r="AG941">
        <v>0.11249999999999999</v>
      </c>
      <c r="AH941">
        <v>2</v>
      </c>
      <c r="AI941">
        <v>16690493</v>
      </c>
      <c r="AJ941">
        <v>1001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ROW(Source!A447)</f>
        <v>447</v>
      </c>
      <c r="B942">
        <v>16690494</v>
      </c>
      <c r="C942">
        <v>16690490</v>
      </c>
      <c r="D942">
        <v>15247974</v>
      </c>
      <c r="E942">
        <v>1</v>
      </c>
      <c r="F942">
        <v>1</v>
      </c>
      <c r="G942">
        <v>1</v>
      </c>
      <c r="H942">
        <v>2</v>
      </c>
      <c r="I942" t="s">
        <v>1093</v>
      </c>
      <c r="J942" t="s">
        <v>1094</v>
      </c>
      <c r="K942" t="s">
        <v>1095</v>
      </c>
      <c r="L942">
        <v>1368</v>
      </c>
      <c r="N942">
        <v>1011</v>
      </c>
      <c r="O942" t="s">
        <v>1096</v>
      </c>
      <c r="P942" t="s">
        <v>1096</v>
      </c>
      <c r="Q942">
        <v>1</v>
      </c>
      <c r="X942">
        <v>1.19</v>
      </c>
      <c r="Y942">
        <v>0</v>
      </c>
      <c r="Z942">
        <v>31.26</v>
      </c>
      <c r="AA942">
        <v>13.5</v>
      </c>
      <c r="AB942">
        <v>0</v>
      </c>
      <c r="AC942">
        <v>0</v>
      </c>
      <c r="AD942">
        <v>1</v>
      </c>
      <c r="AE942">
        <v>0</v>
      </c>
      <c r="AF942" t="s">
        <v>96</v>
      </c>
      <c r="AG942">
        <v>1.4874999999999998</v>
      </c>
      <c r="AH942">
        <v>2</v>
      </c>
      <c r="AI942">
        <v>16690494</v>
      </c>
      <c r="AJ942">
        <v>1002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ROW(Source!A447)</f>
        <v>447</v>
      </c>
      <c r="B943">
        <v>16690495</v>
      </c>
      <c r="C943">
        <v>16690490</v>
      </c>
      <c r="D943">
        <v>15248793</v>
      </c>
      <c r="E943">
        <v>1</v>
      </c>
      <c r="F943">
        <v>1</v>
      </c>
      <c r="G943">
        <v>1</v>
      </c>
      <c r="H943">
        <v>2</v>
      </c>
      <c r="I943" t="s">
        <v>1402</v>
      </c>
      <c r="J943" t="s">
        <v>1403</v>
      </c>
      <c r="K943" t="s">
        <v>1404</v>
      </c>
      <c r="L943">
        <v>1368</v>
      </c>
      <c r="N943">
        <v>1011</v>
      </c>
      <c r="O943" t="s">
        <v>1096</v>
      </c>
      <c r="P943" t="s">
        <v>1096</v>
      </c>
      <c r="Q943">
        <v>1</v>
      </c>
      <c r="X943">
        <v>0.8</v>
      </c>
      <c r="Y943">
        <v>0</v>
      </c>
      <c r="Z943">
        <v>29.67</v>
      </c>
      <c r="AA943">
        <v>0</v>
      </c>
      <c r="AB943">
        <v>0</v>
      </c>
      <c r="AC943">
        <v>0</v>
      </c>
      <c r="AD943">
        <v>1</v>
      </c>
      <c r="AE943">
        <v>0</v>
      </c>
      <c r="AF943" t="s">
        <v>96</v>
      </c>
      <c r="AG943">
        <v>1</v>
      </c>
      <c r="AH943">
        <v>2</v>
      </c>
      <c r="AI943">
        <v>16690495</v>
      </c>
      <c r="AJ943">
        <v>1003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ROW(Source!A447)</f>
        <v>447</v>
      </c>
      <c r="B944">
        <v>16690496</v>
      </c>
      <c r="C944">
        <v>16690490</v>
      </c>
      <c r="D944">
        <v>15249073</v>
      </c>
      <c r="E944">
        <v>1</v>
      </c>
      <c r="F944">
        <v>1</v>
      </c>
      <c r="G944">
        <v>1</v>
      </c>
      <c r="H944">
        <v>2</v>
      </c>
      <c r="I944" t="s">
        <v>1099</v>
      </c>
      <c r="J944" t="s">
        <v>1100</v>
      </c>
      <c r="K944" t="s">
        <v>1101</v>
      </c>
      <c r="L944">
        <v>1368</v>
      </c>
      <c r="N944">
        <v>1011</v>
      </c>
      <c r="O944" t="s">
        <v>1096</v>
      </c>
      <c r="P944" t="s">
        <v>1096</v>
      </c>
      <c r="Q944">
        <v>1</v>
      </c>
      <c r="X944">
        <v>1.85</v>
      </c>
      <c r="Y944">
        <v>0</v>
      </c>
      <c r="Z944">
        <v>65.709999999999994</v>
      </c>
      <c r="AA944">
        <v>11.6</v>
      </c>
      <c r="AB944">
        <v>0</v>
      </c>
      <c r="AC944">
        <v>0</v>
      </c>
      <c r="AD944">
        <v>1</v>
      </c>
      <c r="AE944">
        <v>0</v>
      </c>
      <c r="AF944" t="s">
        <v>96</v>
      </c>
      <c r="AG944">
        <v>2.3125</v>
      </c>
      <c r="AH944">
        <v>2</v>
      </c>
      <c r="AI944">
        <v>16690496</v>
      </c>
      <c r="AJ944">
        <v>1004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ROW(Source!A447)</f>
        <v>447</v>
      </c>
      <c r="B945">
        <v>16690497</v>
      </c>
      <c r="C945">
        <v>16690490</v>
      </c>
      <c r="D945">
        <v>15166084</v>
      </c>
      <c r="E945">
        <v>1</v>
      </c>
      <c r="F945">
        <v>1</v>
      </c>
      <c r="G945">
        <v>1</v>
      </c>
      <c r="H945">
        <v>3</v>
      </c>
      <c r="I945" t="s">
        <v>1405</v>
      </c>
      <c r="J945" t="s">
        <v>1406</v>
      </c>
      <c r="K945" t="s">
        <v>1407</v>
      </c>
      <c r="L945">
        <v>1339</v>
      </c>
      <c r="N945">
        <v>1007</v>
      </c>
      <c r="O945" t="s">
        <v>199</v>
      </c>
      <c r="P945" t="s">
        <v>199</v>
      </c>
      <c r="Q945">
        <v>1</v>
      </c>
      <c r="X945">
        <v>0.67</v>
      </c>
      <c r="Y945">
        <v>45.83</v>
      </c>
      <c r="Z945">
        <v>0</v>
      </c>
      <c r="AA945">
        <v>0</v>
      </c>
      <c r="AB945">
        <v>0</v>
      </c>
      <c r="AC945">
        <v>0</v>
      </c>
      <c r="AD945">
        <v>1</v>
      </c>
      <c r="AE945">
        <v>0</v>
      </c>
      <c r="AF945" t="s">
        <v>6</v>
      </c>
      <c r="AG945">
        <v>0.67</v>
      </c>
      <c r="AH945">
        <v>2</v>
      </c>
      <c r="AI945">
        <v>16690497</v>
      </c>
      <c r="AJ945">
        <v>1005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ROW(Source!A447)</f>
        <v>447</v>
      </c>
      <c r="B946">
        <v>16690498</v>
      </c>
      <c r="C946">
        <v>16690490</v>
      </c>
      <c r="D946">
        <v>15167286</v>
      </c>
      <c r="E946">
        <v>1</v>
      </c>
      <c r="F946">
        <v>1</v>
      </c>
      <c r="G946">
        <v>1</v>
      </c>
      <c r="H946">
        <v>3</v>
      </c>
      <c r="I946" t="s">
        <v>1184</v>
      </c>
      <c r="J946" t="s">
        <v>1185</v>
      </c>
      <c r="K946" t="s">
        <v>1186</v>
      </c>
      <c r="L946">
        <v>1339</v>
      </c>
      <c r="N946">
        <v>1007</v>
      </c>
      <c r="O946" t="s">
        <v>199</v>
      </c>
      <c r="P946" t="s">
        <v>199</v>
      </c>
      <c r="Q946">
        <v>1</v>
      </c>
      <c r="X946">
        <v>15</v>
      </c>
      <c r="Y946">
        <v>2.44</v>
      </c>
      <c r="Z946">
        <v>0</v>
      </c>
      <c r="AA946">
        <v>0</v>
      </c>
      <c r="AB946">
        <v>0</v>
      </c>
      <c r="AC946">
        <v>0</v>
      </c>
      <c r="AD946">
        <v>1</v>
      </c>
      <c r="AE946">
        <v>0</v>
      </c>
      <c r="AF946" t="s">
        <v>6</v>
      </c>
      <c r="AG946">
        <v>15</v>
      </c>
      <c r="AH946">
        <v>2</v>
      </c>
      <c r="AI946">
        <v>16690498</v>
      </c>
      <c r="AJ946">
        <v>1006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ROW(Source!A447)</f>
        <v>447</v>
      </c>
      <c r="B947">
        <v>16690499</v>
      </c>
      <c r="C947">
        <v>16690490</v>
      </c>
      <c r="D947">
        <v>15163011</v>
      </c>
      <c r="E947">
        <v>17</v>
      </c>
      <c r="F947">
        <v>1</v>
      </c>
      <c r="G947">
        <v>1</v>
      </c>
      <c r="H947">
        <v>3</v>
      </c>
      <c r="I947" t="s">
        <v>704</v>
      </c>
      <c r="J947" t="s">
        <v>6</v>
      </c>
      <c r="K947" t="s">
        <v>705</v>
      </c>
      <c r="L947">
        <v>1358</v>
      </c>
      <c r="N947">
        <v>1010</v>
      </c>
      <c r="O947" t="s">
        <v>538</v>
      </c>
      <c r="P947" t="s">
        <v>538</v>
      </c>
      <c r="Q947">
        <v>10</v>
      </c>
      <c r="X947">
        <v>8.9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 t="s">
        <v>6</v>
      </c>
      <c r="AG947">
        <v>8.9</v>
      </c>
      <c r="AH947">
        <v>2</v>
      </c>
      <c r="AI947">
        <v>16690529</v>
      </c>
      <c r="AJ947">
        <v>1007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ROW(Source!A447)</f>
        <v>447</v>
      </c>
      <c r="B948">
        <v>16690500</v>
      </c>
      <c r="C948">
        <v>16690490</v>
      </c>
      <c r="D948">
        <v>15162072</v>
      </c>
      <c r="E948">
        <v>17</v>
      </c>
      <c r="F948">
        <v>1</v>
      </c>
      <c r="G948">
        <v>1</v>
      </c>
      <c r="H948">
        <v>3</v>
      </c>
      <c r="I948" t="s">
        <v>1527</v>
      </c>
      <c r="J948" t="s">
        <v>6</v>
      </c>
      <c r="K948" t="s">
        <v>1528</v>
      </c>
      <c r="L948">
        <v>1348</v>
      </c>
      <c r="N948">
        <v>1009</v>
      </c>
      <c r="O948" t="s">
        <v>86</v>
      </c>
      <c r="P948" t="s">
        <v>86</v>
      </c>
      <c r="Q948">
        <v>1000</v>
      </c>
      <c r="X948">
        <v>4.4999999999999997E-3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 t="s">
        <v>6</v>
      </c>
      <c r="AG948">
        <v>4.4999999999999997E-3</v>
      </c>
      <c r="AH948">
        <v>3</v>
      </c>
      <c r="AI948">
        <v>-1</v>
      </c>
      <c r="AJ948" t="s">
        <v>6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ROW(Source!A447)</f>
        <v>447</v>
      </c>
      <c r="B949">
        <v>16690501</v>
      </c>
      <c r="C949">
        <v>16690490</v>
      </c>
      <c r="D949">
        <v>15212828</v>
      </c>
      <c r="E949">
        <v>1</v>
      </c>
      <c r="F949">
        <v>1</v>
      </c>
      <c r="G949">
        <v>1</v>
      </c>
      <c r="H949">
        <v>3</v>
      </c>
      <c r="I949" t="s">
        <v>1408</v>
      </c>
      <c r="J949" t="s">
        <v>1409</v>
      </c>
      <c r="K949" t="s">
        <v>1410</v>
      </c>
      <c r="L949">
        <v>1035</v>
      </c>
      <c r="N949">
        <v>1013</v>
      </c>
      <c r="O949" t="s">
        <v>168</v>
      </c>
      <c r="P949" t="s">
        <v>168</v>
      </c>
      <c r="Q949">
        <v>1</v>
      </c>
      <c r="X949">
        <v>44.2</v>
      </c>
      <c r="Y949">
        <v>24.75</v>
      </c>
      <c r="Z949">
        <v>0</v>
      </c>
      <c r="AA949">
        <v>0</v>
      </c>
      <c r="AB949">
        <v>0</v>
      </c>
      <c r="AC949">
        <v>0</v>
      </c>
      <c r="AD949">
        <v>1</v>
      </c>
      <c r="AE949">
        <v>0</v>
      </c>
      <c r="AF949" t="s">
        <v>6</v>
      </c>
      <c r="AG949">
        <v>44.2</v>
      </c>
      <c r="AH949">
        <v>2</v>
      </c>
      <c r="AI949">
        <v>16690501</v>
      </c>
      <c r="AJ949">
        <v>1009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ROW(Source!A447)</f>
        <v>447</v>
      </c>
      <c r="B950">
        <v>16690502</v>
      </c>
      <c r="C950">
        <v>16690490</v>
      </c>
      <c r="D950">
        <v>15163239</v>
      </c>
      <c r="E950">
        <v>17</v>
      </c>
      <c r="F950">
        <v>1</v>
      </c>
      <c r="G950">
        <v>1</v>
      </c>
      <c r="H950">
        <v>3</v>
      </c>
      <c r="I950" t="s">
        <v>700</v>
      </c>
      <c r="J950" t="s">
        <v>6</v>
      </c>
      <c r="K950" t="s">
        <v>701</v>
      </c>
      <c r="L950">
        <v>1033</v>
      </c>
      <c r="N950">
        <v>1013</v>
      </c>
      <c r="O950" t="s">
        <v>702</v>
      </c>
      <c r="P950" t="s">
        <v>702</v>
      </c>
      <c r="Q950">
        <v>1</v>
      </c>
      <c r="X950">
        <v>100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 t="s">
        <v>6</v>
      </c>
      <c r="AG950">
        <v>100</v>
      </c>
      <c r="AH950">
        <v>2</v>
      </c>
      <c r="AI950">
        <v>16690502</v>
      </c>
      <c r="AJ950">
        <v>1012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ROW(Source!A458)</f>
        <v>458</v>
      </c>
      <c r="B951">
        <v>16690544</v>
      </c>
      <c r="C951">
        <v>16690532</v>
      </c>
      <c r="D951">
        <v>15430447</v>
      </c>
      <c r="E951">
        <v>1</v>
      </c>
      <c r="F951">
        <v>1</v>
      </c>
      <c r="G951">
        <v>1</v>
      </c>
      <c r="H951">
        <v>1</v>
      </c>
      <c r="I951" t="s">
        <v>1411</v>
      </c>
      <c r="J951" t="s">
        <v>6</v>
      </c>
      <c r="K951" t="s">
        <v>1412</v>
      </c>
      <c r="L951">
        <v>1191</v>
      </c>
      <c r="N951">
        <v>1013</v>
      </c>
      <c r="O951" t="s">
        <v>1090</v>
      </c>
      <c r="P951" t="s">
        <v>1090</v>
      </c>
      <c r="Q951">
        <v>1</v>
      </c>
      <c r="X951">
        <v>1.47</v>
      </c>
      <c r="Y951">
        <v>0</v>
      </c>
      <c r="Z951">
        <v>0</v>
      </c>
      <c r="AA951">
        <v>0</v>
      </c>
      <c r="AB951">
        <v>9.07</v>
      </c>
      <c r="AC951">
        <v>0</v>
      </c>
      <c r="AD951">
        <v>1</v>
      </c>
      <c r="AE951">
        <v>1</v>
      </c>
      <c r="AF951" t="s">
        <v>97</v>
      </c>
      <c r="AG951">
        <v>1.6904999999999999</v>
      </c>
      <c r="AH951">
        <v>2</v>
      </c>
      <c r="AI951">
        <v>16690544</v>
      </c>
      <c r="AJ951">
        <v>1013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ROW(Source!A458)</f>
        <v>458</v>
      </c>
      <c r="B952">
        <v>16690545</v>
      </c>
      <c r="C952">
        <v>16690532</v>
      </c>
      <c r="D952">
        <v>15430395</v>
      </c>
      <c r="E952">
        <v>1</v>
      </c>
      <c r="F952">
        <v>1</v>
      </c>
      <c r="G952">
        <v>1</v>
      </c>
      <c r="H952">
        <v>1</v>
      </c>
      <c r="I952" t="s">
        <v>1091</v>
      </c>
      <c r="J952" t="s">
        <v>6</v>
      </c>
      <c r="K952" t="s">
        <v>1092</v>
      </c>
      <c r="L952">
        <v>1191</v>
      </c>
      <c r="N952">
        <v>1013</v>
      </c>
      <c r="O952" t="s">
        <v>1090</v>
      </c>
      <c r="P952" t="s">
        <v>1090</v>
      </c>
      <c r="Q952">
        <v>1</v>
      </c>
      <c r="X952">
        <v>0.01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2</v>
      </c>
      <c r="AF952" t="s">
        <v>96</v>
      </c>
      <c r="AG952">
        <v>1.2500000000000001E-2</v>
      </c>
      <c r="AH952">
        <v>2</v>
      </c>
      <c r="AI952">
        <v>16690545</v>
      </c>
      <c r="AJ952">
        <v>1014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ROW(Source!A458)</f>
        <v>458</v>
      </c>
      <c r="B953">
        <v>16690546</v>
      </c>
      <c r="C953">
        <v>16690532</v>
      </c>
      <c r="D953">
        <v>15249073</v>
      </c>
      <c r="E953">
        <v>1</v>
      </c>
      <c r="F953">
        <v>1</v>
      </c>
      <c r="G953">
        <v>1</v>
      </c>
      <c r="H953">
        <v>2</v>
      </c>
      <c r="I953" t="s">
        <v>1099</v>
      </c>
      <c r="J953" t="s">
        <v>1100</v>
      </c>
      <c r="K953" t="s">
        <v>1101</v>
      </c>
      <c r="L953">
        <v>1368</v>
      </c>
      <c r="N953">
        <v>1011</v>
      </c>
      <c r="O953" t="s">
        <v>1096</v>
      </c>
      <c r="P953" t="s">
        <v>1096</v>
      </c>
      <c r="Q953">
        <v>1</v>
      </c>
      <c r="X953">
        <v>0.01</v>
      </c>
      <c r="Y953">
        <v>0</v>
      </c>
      <c r="Z953">
        <v>65.709999999999994</v>
      </c>
      <c r="AA953">
        <v>11.6</v>
      </c>
      <c r="AB953">
        <v>0</v>
      </c>
      <c r="AC953">
        <v>0</v>
      </c>
      <c r="AD953">
        <v>1</v>
      </c>
      <c r="AE953">
        <v>0</v>
      </c>
      <c r="AF953" t="s">
        <v>96</v>
      </c>
      <c r="AG953">
        <v>1.2500000000000001E-2</v>
      </c>
      <c r="AH953">
        <v>2</v>
      </c>
      <c r="AI953">
        <v>16690546</v>
      </c>
      <c r="AJ953">
        <v>1015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ROW(Source!A458)</f>
        <v>458</v>
      </c>
      <c r="B954">
        <v>16690547</v>
      </c>
      <c r="C954">
        <v>16690532</v>
      </c>
      <c r="D954">
        <v>15249377</v>
      </c>
      <c r="E954">
        <v>1</v>
      </c>
      <c r="F954">
        <v>1</v>
      </c>
      <c r="G954">
        <v>1</v>
      </c>
      <c r="H954">
        <v>2</v>
      </c>
      <c r="I954" t="s">
        <v>1172</v>
      </c>
      <c r="J954" t="s">
        <v>1173</v>
      </c>
      <c r="K954" t="s">
        <v>1174</v>
      </c>
      <c r="L954">
        <v>1368</v>
      </c>
      <c r="N954">
        <v>1011</v>
      </c>
      <c r="O954" t="s">
        <v>1096</v>
      </c>
      <c r="P954" t="s">
        <v>1096</v>
      </c>
      <c r="Q954">
        <v>1</v>
      </c>
      <c r="X954">
        <v>0.35</v>
      </c>
      <c r="Y954">
        <v>0</v>
      </c>
      <c r="Z954">
        <v>8.1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96</v>
      </c>
      <c r="AG954">
        <v>0.4375</v>
      </c>
      <c r="AH954">
        <v>2</v>
      </c>
      <c r="AI954">
        <v>16690547</v>
      </c>
      <c r="AJ954">
        <v>1016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ROW(Source!A458)</f>
        <v>458</v>
      </c>
      <c r="B955">
        <v>16690548</v>
      </c>
      <c r="C955">
        <v>16690532</v>
      </c>
      <c r="D955">
        <v>15165267</v>
      </c>
      <c r="E955">
        <v>1</v>
      </c>
      <c r="F955">
        <v>1</v>
      </c>
      <c r="G955">
        <v>1</v>
      </c>
      <c r="H955">
        <v>3</v>
      </c>
      <c r="I955" t="s">
        <v>1413</v>
      </c>
      <c r="J955" t="s">
        <v>1414</v>
      </c>
      <c r="K955" t="s">
        <v>1415</v>
      </c>
      <c r="L955">
        <v>1356</v>
      </c>
      <c r="N955">
        <v>1010</v>
      </c>
      <c r="O955" t="s">
        <v>215</v>
      </c>
      <c r="P955" t="s">
        <v>215</v>
      </c>
      <c r="Q955">
        <v>1000</v>
      </c>
      <c r="X955">
        <v>2E-3</v>
      </c>
      <c r="Y955">
        <v>3450</v>
      </c>
      <c r="Z955">
        <v>0</v>
      </c>
      <c r="AA955">
        <v>0</v>
      </c>
      <c r="AB955">
        <v>0</v>
      </c>
      <c r="AC955">
        <v>0</v>
      </c>
      <c r="AD955">
        <v>1</v>
      </c>
      <c r="AE955">
        <v>0</v>
      </c>
      <c r="AF955" t="s">
        <v>6</v>
      </c>
      <c r="AG955">
        <v>2E-3</v>
      </c>
      <c r="AH955">
        <v>2</v>
      </c>
      <c r="AI955">
        <v>16690548</v>
      </c>
      <c r="AJ955">
        <v>1017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ROW(Source!A458)</f>
        <v>458</v>
      </c>
      <c r="B956">
        <v>16690549</v>
      </c>
      <c r="C956">
        <v>16690532</v>
      </c>
      <c r="D956">
        <v>15168763</v>
      </c>
      <c r="E956">
        <v>1</v>
      </c>
      <c r="F956">
        <v>1</v>
      </c>
      <c r="G956">
        <v>1</v>
      </c>
      <c r="H956">
        <v>3</v>
      </c>
      <c r="I956" t="s">
        <v>1416</v>
      </c>
      <c r="J956" t="s">
        <v>1417</v>
      </c>
      <c r="K956" t="s">
        <v>1418</v>
      </c>
      <c r="L956">
        <v>1348</v>
      </c>
      <c r="N956">
        <v>1009</v>
      </c>
      <c r="O956" t="s">
        <v>86</v>
      </c>
      <c r="P956" t="s">
        <v>86</v>
      </c>
      <c r="Q956">
        <v>1000</v>
      </c>
      <c r="X956">
        <v>1.3999999999999999E-4</v>
      </c>
      <c r="Y956">
        <v>10362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0</v>
      </c>
      <c r="AF956" t="s">
        <v>6</v>
      </c>
      <c r="AG956">
        <v>1.3999999999999999E-4</v>
      </c>
      <c r="AH956">
        <v>2</v>
      </c>
      <c r="AI956">
        <v>16690549</v>
      </c>
      <c r="AJ956">
        <v>1018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ROW(Source!A458)</f>
        <v>458</v>
      </c>
      <c r="B957">
        <v>16690550</v>
      </c>
      <c r="C957">
        <v>16690532</v>
      </c>
      <c r="D957">
        <v>15169923</v>
      </c>
      <c r="E957">
        <v>1</v>
      </c>
      <c r="F957">
        <v>1</v>
      </c>
      <c r="G957">
        <v>1</v>
      </c>
      <c r="H957">
        <v>3</v>
      </c>
      <c r="I957" t="s">
        <v>1419</v>
      </c>
      <c r="J957" t="s">
        <v>1420</v>
      </c>
      <c r="K957" t="s">
        <v>1421</v>
      </c>
      <c r="L957">
        <v>1348</v>
      </c>
      <c r="N957">
        <v>1009</v>
      </c>
      <c r="O957" t="s">
        <v>86</v>
      </c>
      <c r="P957" t="s">
        <v>86</v>
      </c>
      <c r="Q957">
        <v>1000</v>
      </c>
      <c r="X957">
        <v>1.1000000000000001E-3</v>
      </c>
      <c r="Y957">
        <v>15323</v>
      </c>
      <c r="Z957">
        <v>0</v>
      </c>
      <c r="AA957">
        <v>0</v>
      </c>
      <c r="AB957">
        <v>0</v>
      </c>
      <c r="AC957">
        <v>0</v>
      </c>
      <c r="AD957">
        <v>1</v>
      </c>
      <c r="AE957">
        <v>0</v>
      </c>
      <c r="AF957" t="s">
        <v>6</v>
      </c>
      <c r="AG957">
        <v>1.1000000000000001E-3</v>
      </c>
      <c r="AH957">
        <v>2</v>
      </c>
      <c r="AI957">
        <v>16690550</v>
      </c>
      <c r="AJ957">
        <v>1019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ROW(Source!A458)</f>
        <v>458</v>
      </c>
      <c r="B958">
        <v>16690551</v>
      </c>
      <c r="C958">
        <v>16690532</v>
      </c>
      <c r="D958">
        <v>15163170</v>
      </c>
      <c r="E958">
        <v>17</v>
      </c>
      <c r="F958">
        <v>1</v>
      </c>
      <c r="G958">
        <v>1</v>
      </c>
      <c r="H958">
        <v>3</v>
      </c>
      <c r="I958" t="s">
        <v>1542</v>
      </c>
      <c r="J958" t="s">
        <v>6</v>
      </c>
      <c r="K958" t="s">
        <v>1548</v>
      </c>
      <c r="L958">
        <v>1354</v>
      </c>
      <c r="N958">
        <v>1010</v>
      </c>
      <c r="O958" t="s">
        <v>268</v>
      </c>
      <c r="P958" t="s">
        <v>268</v>
      </c>
      <c r="Q958">
        <v>1</v>
      </c>
      <c r="X958">
        <v>1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 t="s">
        <v>6</v>
      </c>
      <c r="AG958">
        <v>1</v>
      </c>
      <c r="AH958">
        <v>3</v>
      </c>
      <c r="AI958">
        <v>-1</v>
      </c>
      <c r="AJ958" t="s">
        <v>6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ROW(Source!A458)</f>
        <v>458</v>
      </c>
      <c r="B959">
        <v>16690552</v>
      </c>
      <c r="C959">
        <v>16690532</v>
      </c>
      <c r="D959">
        <v>15163131</v>
      </c>
      <c r="E959">
        <v>17</v>
      </c>
      <c r="F959">
        <v>1</v>
      </c>
      <c r="G959">
        <v>1</v>
      </c>
      <c r="H959">
        <v>3</v>
      </c>
      <c r="I959" t="s">
        <v>1549</v>
      </c>
      <c r="J959" t="s">
        <v>6</v>
      </c>
      <c r="K959" t="s">
        <v>1550</v>
      </c>
      <c r="L959">
        <v>1354</v>
      </c>
      <c r="N959">
        <v>1010</v>
      </c>
      <c r="O959" t="s">
        <v>268</v>
      </c>
      <c r="P959" t="s">
        <v>268</v>
      </c>
      <c r="Q959">
        <v>1</v>
      </c>
      <c r="X959">
        <v>2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 t="s">
        <v>6</v>
      </c>
      <c r="AG959">
        <v>2</v>
      </c>
      <c r="AH959">
        <v>3</v>
      </c>
      <c r="AI959">
        <v>-1</v>
      </c>
      <c r="AJ959" t="s">
        <v>6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ROW(Source!A459)</f>
        <v>459</v>
      </c>
      <c r="B960">
        <v>16690544</v>
      </c>
      <c r="C960">
        <v>16690532</v>
      </c>
      <c r="D960">
        <v>15430447</v>
      </c>
      <c r="E960">
        <v>1</v>
      </c>
      <c r="F960">
        <v>1</v>
      </c>
      <c r="G960">
        <v>1</v>
      </c>
      <c r="H960">
        <v>1</v>
      </c>
      <c r="I960" t="s">
        <v>1411</v>
      </c>
      <c r="J960" t="s">
        <v>6</v>
      </c>
      <c r="K960" t="s">
        <v>1412</v>
      </c>
      <c r="L960">
        <v>1191</v>
      </c>
      <c r="N960">
        <v>1013</v>
      </c>
      <c r="O960" t="s">
        <v>1090</v>
      </c>
      <c r="P960" t="s">
        <v>1090</v>
      </c>
      <c r="Q960">
        <v>1</v>
      </c>
      <c r="X960">
        <v>1.47</v>
      </c>
      <c r="Y960">
        <v>0</v>
      </c>
      <c r="Z960">
        <v>0</v>
      </c>
      <c r="AA960">
        <v>0</v>
      </c>
      <c r="AB960">
        <v>9.07</v>
      </c>
      <c r="AC960">
        <v>0</v>
      </c>
      <c r="AD960">
        <v>1</v>
      </c>
      <c r="AE960">
        <v>1</v>
      </c>
      <c r="AF960" t="s">
        <v>97</v>
      </c>
      <c r="AG960">
        <v>1.6904999999999999</v>
      </c>
      <c r="AH960">
        <v>2</v>
      </c>
      <c r="AI960">
        <v>16690544</v>
      </c>
      <c r="AJ960">
        <v>1023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ROW(Source!A459)</f>
        <v>459</v>
      </c>
      <c r="B961">
        <v>16690545</v>
      </c>
      <c r="C961">
        <v>16690532</v>
      </c>
      <c r="D961">
        <v>15430395</v>
      </c>
      <c r="E961">
        <v>1</v>
      </c>
      <c r="F961">
        <v>1</v>
      </c>
      <c r="G961">
        <v>1</v>
      </c>
      <c r="H961">
        <v>1</v>
      </c>
      <c r="I961" t="s">
        <v>1091</v>
      </c>
      <c r="J961" t="s">
        <v>6</v>
      </c>
      <c r="K961" t="s">
        <v>1092</v>
      </c>
      <c r="L961">
        <v>1191</v>
      </c>
      <c r="N961">
        <v>1013</v>
      </c>
      <c r="O961" t="s">
        <v>1090</v>
      </c>
      <c r="P961" t="s">
        <v>1090</v>
      </c>
      <c r="Q961">
        <v>1</v>
      </c>
      <c r="X961">
        <v>0.01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2</v>
      </c>
      <c r="AF961" t="s">
        <v>96</v>
      </c>
      <c r="AG961">
        <v>1.2500000000000001E-2</v>
      </c>
      <c r="AH961">
        <v>2</v>
      </c>
      <c r="AI961">
        <v>16690545</v>
      </c>
      <c r="AJ961">
        <v>1024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ROW(Source!A459)</f>
        <v>459</v>
      </c>
      <c r="B962">
        <v>16690546</v>
      </c>
      <c r="C962">
        <v>16690532</v>
      </c>
      <c r="D962">
        <v>15249073</v>
      </c>
      <c r="E962">
        <v>1</v>
      </c>
      <c r="F962">
        <v>1</v>
      </c>
      <c r="G962">
        <v>1</v>
      </c>
      <c r="H962">
        <v>2</v>
      </c>
      <c r="I962" t="s">
        <v>1099</v>
      </c>
      <c r="J962" t="s">
        <v>1100</v>
      </c>
      <c r="K962" t="s">
        <v>1101</v>
      </c>
      <c r="L962">
        <v>1368</v>
      </c>
      <c r="N962">
        <v>1011</v>
      </c>
      <c r="O962" t="s">
        <v>1096</v>
      </c>
      <c r="P962" t="s">
        <v>1096</v>
      </c>
      <c r="Q962">
        <v>1</v>
      </c>
      <c r="X962">
        <v>0.01</v>
      </c>
      <c r="Y962">
        <v>0</v>
      </c>
      <c r="Z962">
        <v>65.709999999999994</v>
      </c>
      <c r="AA962">
        <v>11.6</v>
      </c>
      <c r="AB962">
        <v>0</v>
      </c>
      <c r="AC962">
        <v>0</v>
      </c>
      <c r="AD962">
        <v>1</v>
      </c>
      <c r="AE962">
        <v>0</v>
      </c>
      <c r="AF962" t="s">
        <v>96</v>
      </c>
      <c r="AG962">
        <v>1.2500000000000001E-2</v>
      </c>
      <c r="AH962">
        <v>2</v>
      </c>
      <c r="AI962">
        <v>16690546</v>
      </c>
      <c r="AJ962">
        <v>1025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ROW(Source!A459)</f>
        <v>459</v>
      </c>
      <c r="B963">
        <v>16690547</v>
      </c>
      <c r="C963">
        <v>16690532</v>
      </c>
      <c r="D963">
        <v>15249377</v>
      </c>
      <c r="E963">
        <v>1</v>
      </c>
      <c r="F963">
        <v>1</v>
      </c>
      <c r="G963">
        <v>1</v>
      </c>
      <c r="H963">
        <v>2</v>
      </c>
      <c r="I963" t="s">
        <v>1172</v>
      </c>
      <c r="J963" t="s">
        <v>1173</v>
      </c>
      <c r="K963" t="s">
        <v>1174</v>
      </c>
      <c r="L963">
        <v>1368</v>
      </c>
      <c r="N963">
        <v>1011</v>
      </c>
      <c r="O963" t="s">
        <v>1096</v>
      </c>
      <c r="P963" t="s">
        <v>1096</v>
      </c>
      <c r="Q963">
        <v>1</v>
      </c>
      <c r="X963">
        <v>0.35</v>
      </c>
      <c r="Y963">
        <v>0</v>
      </c>
      <c r="Z963">
        <v>8.1</v>
      </c>
      <c r="AA963">
        <v>0</v>
      </c>
      <c r="AB963">
        <v>0</v>
      </c>
      <c r="AC963">
        <v>0</v>
      </c>
      <c r="AD963">
        <v>1</v>
      </c>
      <c r="AE963">
        <v>0</v>
      </c>
      <c r="AF963" t="s">
        <v>96</v>
      </c>
      <c r="AG963">
        <v>0.4375</v>
      </c>
      <c r="AH963">
        <v>2</v>
      </c>
      <c r="AI963">
        <v>16690547</v>
      </c>
      <c r="AJ963">
        <v>1026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ROW(Source!A459)</f>
        <v>459</v>
      </c>
      <c r="B964">
        <v>16690548</v>
      </c>
      <c r="C964">
        <v>16690532</v>
      </c>
      <c r="D964">
        <v>15165267</v>
      </c>
      <c r="E964">
        <v>1</v>
      </c>
      <c r="F964">
        <v>1</v>
      </c>
      <c r="G964">
        <v>1</v>
      </c>
      <c r="H964">
        <v>3</v>
      </c>
      <c r="I964" t="s">
        <v>1413</v>
      </c>
      <c r="J964" t="s">
        <v>1414</v>
      </c>
      <c r="K964" t="s">
        <v>1415</v>
      </c>
      <c r="L964">
        <v>1356</v>
      </c>
      <c r="N964">
        <v>1010</v>
      </c>
      <c r="O964" t="s">
        <v>215</v>
      </c>
      <c r="P964" t="s">
        <v>215</v>
      </c>
      <c r="Q964">
        <v>1000</v>
      </c>
      <c r="X964">
        <v>2E-3</v>
      </c>
      <c r="Y964">
        <v>3450</v>
      </c>
      <c r="Z964">
        <v>0</v>
      </c>
      <c r="AA964">
        <v>0</v>
      </c>
      <c r="AB964">
        <v>0</v>
      </c>
      <c r="AC964">
        <v>0</v>
      </c>
      <c r="AD964">
        <v>1</v>
      </c>
      <c r="AE964">
        <v>0</v>
      </c>
      <c r="AF964" t="s">
        <v>6</v>
      </c>
      <c r="AG964">
        <v>2E-3</v>
      </c>
      <c r="AH964">
        <v>2</v>
      </c>
      <c r="AI964">
        <v>16690548</v>
      </c>
      <c r="AJ964">
        <v>1027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ROW(Source!A459)</f>
        <v>459</v>
      </c>
      <c r="B965">
        <v>16690549</v>
      </c>
      <c r="C965">
        <v>16690532</v>
      </c>
      <c r="D965">
        <v>15168763</v>
      </c>
      <c r="E965">
        <v>1</v>
      </c>
      <c r="F965">
        <v>1</v>
      </c>
      <c r="G965">
        <v>1</v>
      </c>
      <c r="H965">
        <v>3</v>
      </c>
      <c r="I965" t="s">
        <v>1416</v>
      </c>
      <c r="J965" t="s">
        <v>1417</v>
      </c>
      <c r="K965" t="s">
        <v>1418</v>
      </c>
      <c r="L965">
        <v>1348</v>
      </c>
      <c r="N965">
        <v>1009</v>
      </c>
      <c r="O965" t="s">
        <v>86</v>
      </c>
      <c r="P965" t="s">
        <v>86</v>
      </c>
      <c r="Q965">
        <v>1000</v>
      </c>
      <c r="X965">
        <v>1.3999999999999999E-4</v>
      </c>
      <c r="Y965">
        <v>10362</v>
      </c>
      <c r="Z965">
        <v>0</v>
      </c>
      <c r="AA965">
        <v>0</v>
      </c>
      <c r="AB965">
        <v>0</v>
      </c>
      <c r="AC965">
        <v>0</v>
      </c>
      <c r="AD965">
        <v>1</v>
      </c>
      <c r="AE965">
        <v>0</v>
      </c>
      <c r="AF965" t="s">
        <v>6</v>
      </c>
      <c r="AG965">
        <v>1.3999999999999999E-4</v>
      </c>
      <c r="AH965">
        <v>2</v>
      </c>
      <c r="AI965">
        <v>16690549</v>
      </c>
      <c r="AJ965">
        <v>1028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ROW(Source!A459)</f>
        <v>459</v>
      </c>
      <c r="B966">
        <v>16690550</v>
      </c>
      <c r="C966">
        <v>16690532</v>
      </c>
      <c r="D966">
        <v>15169923</v>
      </c>
      <c r="E966">
        <v>1</v>
      </c>
      <c r="F966">
        <v>1</v>
      </c>
      <c r="G966">
        <v>1</v>
      </c>
      <c r="H966">
        <v>3</v>
      </c>
      <c r="I966" t="s">
        <v>1419</v>
      </c>
      <c r="J966" t="s">
        <v>1420</v>
      </c>
      <c r="K966" t="s">
        <v>1421</v>
      </c>
      <c r="L966">
        <v>1348</v>
      </c>
      <c r="N966">
        <v>1009</v>
      </c>
      <c r="O966" t="s">
        <v>86</v>
      </c>
      <c r="P966" t="s">
        <v>86</v>
      </c>
      <c r="Q966">
        <v>1000</v>
      </c>
      <c r="X966">
        <v>1.1000000000000001E-3</v>
      </c>
      <c r="Y966">
        <v>15323</v>
      </c>
      <c r="Z966">
        <v>0</v>
      </c>
      <c r="AA966">
        <v>0</v>
      </c>
      <c r="AB966">
        <v>0</v>
      </c>
      <c r="AC966">
        <v>0</v>
      </c>
      <c r="AD966">
        <v>1</v>
      </c>
      <c r="AE966">
        <v>0</v>
      </c>
      <c r="AF966" t="s">
        <v>6</v>
      </c>
      <c r="AG966">
        <v>1.1000000000000001E-3</v>
      </c>
      <c r="AH966">
        <v>2</v>
      </c>
      <c r="AI966">
        <v>16690550</v>
      </c>
      <c r="AJ966">
        <v>1029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ROW(Source!A459)</f>
        <v>459</v>
      </c>
      <c r="B967">
        <v>16690551</v>
      </c>
      <c r="C967">
        <v>16690532</v>
      </c>
      <c r="D967">
        <v>15163170</v>
      </c>
      <c r="E967">
        <v>17</v>
      </c>
      <c r="F967">
        <v>1</v>
      </c>
      <c r="G967">
        <v>1</v>
      </c>
      <c r="H967">
        <v>3</v>
      </c>
      <c r="I967" t="s">
        <v>1542</v>
      </c>
      <c r="J967" t="s">
        <v>6</v>
      </c>
      <c r="K967" t="s">
        <v>1548</v>
      </c>
      <c r="L967">
        <v>1354</v>
      </c>
      <c r="N967">
        <v>1010</v>
      </c>
      <c r="O967" t="s">
        <v>268</v>
      </c>
      <c r="P967" t="s">
        <v>268</v>
      </c>
      <c r="Q967">
        <v>1</v>
      </c>
      <c r="X967">
        <v>1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 t="s">
        <v>6</v>
      </c>
      <c r="AG967">
        <v>1</v>
      </c>
      <c r="AH967">
        <v>3</v>
      </c>
      <c r="AI967">
        <v>-1</v>
      </c>
      <c r="AJ967" t="s">
        <v>6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ROW(Source!A459)</f>
        <v>459</v>
      </c>
      <c r="B968">
        <v>16690552</v>
      </c>
      <c r="C968">
        <v>16690532</v>
      </c>
      <c r="D968">
        <v>15163131</v>
      </c>
      <c r="E968">
        <v>17</v>
      </c>
      <c r="F968">
        <v>1</v>
      </c>
      <c r="G968">
        <v>1</v>
      </c>
      <c r="H968">
        <v>3</v>
      </c>
      <c r="I968" t="s">
        <v>1549</v>
      </c>
      <c r="J968" t="s">
        <v>6</v>
      </c>
      <c r="K968" t="s">
        <v>1550</v>
      </c>
      <c r="L968">
        <v>1354</v>
      </c>
      <c r="N968">
        <v>1010</v>
      </c>
      <c r="O968" t="s">
        <v>268</v>
      </c>
      <c r="P968" t="s">
        <v>268</v>
      </c>
      <c r="Q968">
        <v>1</v>
      </c>
      <c r="X968">
        <v>2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 t="s">
        <v>6</v>
      </c>
      <c r="AG968">
        <v>2</v>
      </c>
      <c r="AH968">
        <v>3</v>
      </c>
      <c r="AI968">
        <v>-1</v>
      </c>
      <c r="AJ968" t="s">
        <v>6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ROW(Source!A466)</f>
        <v>466</v>
      </c>
      <c r="B969">
        <v>16690562</v>
      </c>
      <c r="C969">
        <v>16690561</v>
      </c>
      <c r="D969">
        <v>15435721</v>
      </c>
      <c r="E969">
        <v>1</v>
      </c>
      <c r="F969">
        <v>1</v>
      </c>
      <c r="G969">
        <v>1</v>
      </c>
      <c r="H969">
        <v>1</v>
      </c>
      <c r="I969" t="s">
        <v>1236</v>
      </c>
      <c r="J969" t="s">
        <v>6</v>
      </c>
      <c r="K969" t="s">
        <v>1237</v>
      </c>
      <c r="L969">
        <v>1191</v>
      </c>
      <c r="N969">
        <v>1013</v>
      </c>
      <c r="O969" t="s">
        <v>1090</v>
      </c>
      <c r="P969" t="s">
        <v>1090</v>
      </c>
      <c r="Q969">
        <v>1</v>
      </c>
      <c r="X969">
        <v>1.66</v>
      </c>
      <c r="Y969">
        <v>0</v>
      </c>
      <c r="Z969">
        <v>0</v>
      </c>
      <c r="AA969">
        <v>0</v>
      </c>
      <c r="AB969">
        <v>9.51</v>
      </c>
      <c r="AC969">
        <v>0</v>
      </c>
      <c r="AD969">
        <v>1</v>
      </c>
      <c r="AE969">
        <v>1</v>
      </c>
      <c r="AF969" t="s">
        <v>97</v>
      </c>
      <c r="AG969">
        <v>1.9089999999999998</v>
      </c>
      <c r="AH969">
        <v>2</v>
      </c>
      <c r="AI969">
        <v>16690562</v>
      </c>
      <c r="AJ969">
        <v>1033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ROW(Source!A466)</f>
        <v>466</v>
      </c>
      <c r="B970">
        <v>16690563</v>
      </c>
      <c r="C970">
        <v>16690561</v>
      </c>
      <c r="D970">
        <v>15430395</v>
      </c>
      <c r="E970">
        <v>1</v>
      </c>
      <c r="F970">
        <v>1</v>
      </c>
      <c r="G970">
        <v>1</v>
      </c>
      <c r="H970">
        <v>1</v>
      </c>
      <c r="I970" t="s">
        <v>1091</v>
      </c>
      <c r="J970" t="s">
        <v>6</v>
      </c>
      <c r="K970" t="s">
        <v>1092</v>
      </c>
      <c r="L970">
        <v>1191</v>
      </c>
      <c r="N970">
        <v>1013</v>
      </c>
      <c r="O970" t="s">
        <v>1090</v>
      </c>
      <c r="P970" t="s">
        <v>1090</v>
      </c>
      <c r="Q970">
        <v>1</v>
      </c>
      <c r="X970">
        <v>0.09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2</v>
      </c>
      <c r="AF970" t="s">
        <v>96</v>
      </c>
      <c r="AG970">
        <v>0.11249999999999999</v>
      </c>
      <c r="AH970">
        <v>2</v>
      </c>
      <c r="AI970">
        <v>16690563</v>
      </c>
      <c r="AJ970">
        <v>1034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ROW(Source!A466)</f>
        <v>466</v>
      </c>
      <c r="B971">
        <v>16690564</v>
      </c>
      <c r="C971">
        <v>16690561</v>
      </c>
      <c r="D971">
        <v>15247680</v>
      </c>
      <c r="E971">
        <v>1</v>
      </c>
      <c r="F971">
        <v>1</v>
      </c>
      <c r="G971">
        <v>1</v>
      </c>
      <c r="H971">
        <v>2</v>
      </c>
      <c r="I971" t="s">
        <v>1287</v>
      </c>
      <c r="J971" t="s">
        <v>1288</v>
      </c>
      <c r="K971" t="s">
        <v>1289</v>
      </c>
      <c r="L971">
        <v>1368</v>
      </c>
      <c r="N971">
        <v>1011</v>
      </c>
      <c r="O971" t="s">
        <v>1096</v>
      </c>
      <c r="P971" t="s">
        <v>1096</v>
      </c>
      <c r="Q971">
        <v>1</v>
      </c>
      <c r="X971">
        <v>0.02</v>
      </c>
      <c r="Y971">
        <v>0</v>
      </c>
      <c r="Z971">
        <v>111.99</v>
      </c>
      <c r="AA971">
        <v>13.5</v>
      </c>
      <c r="AB971">
        <v>0</v>
      </c>
      <c r="AC971">
        <v>0</v>
      </c>
      <c r="AD971">
        <v>1</v>
      </c>
      <c r="AE971">
        <v>0</v>
      </c>
      <c r="AF971" t="s">
        <v>96</v>
      </c>
      <c r="AG971">
        <v>2.5000000000000001E-2</v>
      </c>
      <c r="AH971">
        <v>2</v>
      </c>
      <c r="AI971">
        <v>16690564</v>
      </c>
      <c r="AJ971">
        <v>1035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ROW(Source!A466)</f>
        <v>466</v>
      </c>
      <c r="B972">
        <v>16690565</v>
      </c>
      <c r="C972">
        <v>16690561</v>
      </c>
      <c r="D972">
        <v>15249073</v>
      </c>
      <c r="E972">
        <v>1</v>
      </c>
      <c r="F972">
        <v>1</v>
      </c>
      <c r="G972">
        <v>1</v>
      </c>
      <c r="H972">
        <v>2</v>
      </c>
      <c r="I972" t="s">
        <v>1099</v>
      </c>
      <c r="J972" t="s">
        <v>1100</v>
      </c>
      <c r="K972" t="s">
        <v>1101</v>
      </c>
      <c r="L972">
        <v>1368</v>
      </c>
      <c r="N972">
        <v>1011</v>
      </c>
      <c r="O972" t="s">
        <v>1096</v>
      </c>
      <c r="P972" t="s">
        <v>1096</v>
      </c>
      <c r="Q972">
        <v>1</v>
      </c>
      <c r="X972">
        <v>7.0000000000000007E-2</v>
      </c>
      <c r="Y972">
        <v>0</v>
      </c>
      <c r="Z972">
        <v>65.709999999999994</v>
      </c>
      <c r="AA972">
        <v>11.6</v>
      </c>
      <c r="AB972">
        <v>0</v>
      </c>
      <c r="AC972">
        <v>0</v>
      </c>
      <c r="AD972">
        <v>1</v>
      </c>
      <c r="AE972">
        <v>0</v>
      </c>
      <c r="AF972" t="s">
        <v>96</v>
      </c>
      <c r="AG972">
        <v>8.7500000000000008E-2</v>
      </c>
      <c r="AH972">
        <v>2</v>
      </c>
      <c r="AI972">
        <v>16690565</v>
      </c>
      <c r="AJ972">
        <v>1036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ROW(Source!A466)</f>
        <v>466</v>
      </c>
      <c r="B973">
        <v>16690566</v>
      </c>
      <c r="C973">
        <v>16690561</v>
      </c>
      <c r="D973">
        <v>15165268</v>
      </c>
      <c r="E973">
        <v>1</v>
      </c>
      <c r="F973">
        <v>1</v>
      </c>
      <c r="G973">
        <v>1</v>
      </c>
      <c r="H973">
        <v>3</v>
      </c>
      <c r="I973" t="s">
        <v>1422</v>
      </c>
      <c r="J973" t="s">
        <v>1423</v>
      </c>
      <c r="K973" t="s">
        <v>1424</v>
      </c>
      <c r="L973">
        <v>1356</v>
      </c>
      <c r="N973">
        <v>1010</v>
      </c>
      <c r="O973" t="s">
        <v>215</v>
      </c>
      <c r="P973" t="s">
        <v>215</v>
      </c>
      <c r="Q973">
        <v>1000</v>
      </c>
      <c r="X973">
        <v>1E-3</v>
      </c>
      <c r="Y973">
        <v>5650</v>
      </c>
      <c r="Z973">
        <v>0</v>
      </c>
      <c r="AA973">
        <v>0</v>
      </c>
      <c r="AB973">
        <v>0</v>
      </c>
      <c r="AC973">
        <v>0</v>
      </c>
      <c r="AD973">
        <v>1</v>
      </c>
      <c r="AE973">
        <v>0</v>
      </c>
      <c r="AF973" t="s">
        <v>6</v>
      </c>
      <c r="AG973">
        <v>1E-3</v>
      </c>
      <c r="AH973">
        <v>2</v>
      </c>
      <c r="AI973">
        <v>16690566</v>
      </c>
      <c r="AJ973">
        <v>1037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ROW(Source!A466)</f>
        <v>466</v>
      </c>
      <c r="B974">
        <v>16690567</v>
      </c>
      <c r="C974">
        <v>16690561</v>
      </c>
      <c r="D974">
        <v>15167963</v>
      </c>
      <c r="E974">
        <v>1</v>
      </c>
      <c r="F974">
        <v>1</v>
      </c>
      <c r="G974">
        <v>1</v>
      </c>
      <c r="H974">
        <v>3</v>
      </c>
      <c r="I974" t="s">
        <v>1387</v>
      </c>
      <c r="J974" t="s">
        <v>1388</v>
      </c>
      <c r="K974" t="s">
        <v>1389</v>
      </c>
      <c r="L974">
        <v>1346</v>
      </c>
      <c r="N974">
        <v>1009</v>
      </c>
      <c r="O974" t="s">
        <v>90</v>
      </c>
      <c r="P974" t="s">
        <v>90</v>
      </c>
      <c r="Q974">
        <v>1</v>
      </c>
      <c r="X974">
        <v>0.04</v>
      </c>
      <c r="Y974">
        <v>37.29</v>
      </c>
      <c r="Z974">
        <v>0</v>
      </c>
      <c r="AA974">
        <v>0</v>
      </c>
      <c r="AB974">
        <v>0</v>
      </c>
      <c r="AC974">
        <v>0</v>
      </c>
      <c r="AD974">
        <v>1</v>
      </c>
      <c r="AE974">
        <v>0</v>
      </c>
      <c r="AF974" t="s">
        <v>6</v>
      </c>
      <c r="AG974">
        <v>0.04</v>
      </c>
      <c r="AH974">
        <v>2</v>
      </c>
      <c r="AI974">
        <v>16690567</v>
      </c>
      <c r="AJ974">
        <v>1038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ROW(Source!A466)</f>
        <v>466</v>
      </c>
      <c r="B975">
        <v>16690568</v>
      </c>
      <c r="C975">
        <v>16690561</v>
      </c>
      <c r="D975">
        <v>15203740</v>
      </c>
      <c r="E975">
        <v>1</v>
      </c>
      <c r="F975">
        <v>1</v>
      </c>
      <c r="G975">
        <v>1</v>
      </c>
      <c r="H975">
        <v>3</v>
      </c>
      <c r="I975" t="s">
        <v>1396</v>
      </c>
      <c r="J975" t="s">
        <v>1397</v>
      </c>
      <c r="K975" t="s">
        <v>1398</v>
      </c>
      <c r="L975">
        <v>1348</v>
      </c>
      <c r="N975">
        <v>1009</v>
      </c>
      <c r="O975" t="s">
        <v>86</v>
      </c>
      <c r="P975" t="s">
        <v>86</v>
      </c>
      <c r="Q975">
        <v>1000</v>
      </c>
      <c r="X975">
        <v>6.9999999999999994E-5</v>
      </c>
      <c r="Y975">
        <v>15119</v>
      </c>
      <c r="Z975">
        <v>0</v>
      </c>
      <c r="AA975">
        <v>0</v>
      </c>
      <c r="AB975">
        <v>0</v>
      </c>
      <c r="AC975">
        <v>0</v>
      </c>
      <c r="AD975">
        <v>1</v>
      </c>
      <c r="AE975">
        <v>0</v>
      </c>
      <c r="AF975" t="s">
        <v>6</v>
      </c>
      <c r="AG975">
        <v>6.9999999999999994E-5</v>
      </c>
      <c r="AH975">
        <v>2</v>
      </c>
      <c r="AI975">
        <v>16690568</v>
      </c>
      <c r="AJ975">
        <v>1039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ROW(Source!A466)</f>
        <v>466</v>
      </c>
      <c r="B976">
        <v>16690569</v>
      </c>
      <c r="C976">
        <v>16690561</v>
      </c>
      <c r="D976">
        <v>15204468</v>
      </c>
      <c r="E976">
        <v>1</v>
      </c>
      <c r="F976">
        <v>1</v>
      </c>
      <c r="G976">
        <v>1</v>
      </c>
      <c r="H976">
        <v>3</v>
      </c>
      <c r="I976" t="s">
        <v>1399</v>
      </c>
      <c r="J976" t="s">
        <v>1400</v>
      </c>
      <c r="K976" t="s">
        <v>1401</v>
      </c>
      <c r="L976">
        <v>1348</v>
      </c>
      <c r="N976">
        <v>1009</v>
      </c>
      <c r="O976" t="s">
        <v>86</v>
      </c>
      <c r="P976" t="s">
        <v>86</v>
      </c>
      <c r="Q976">
        <v>1000</v>
      </c>
      <c r="X976">
        <v>4.0000000000000003E-5</v>
      </c>
      <c r="Y976">
        <v>16950</v>
      </c>
      <c r="Z976">
        <v>0</v>
      </c>
      <c r="AA976">
        <v>0</v>
      </c>
      <c r="AB976">
        <v>0</v>
      </c>
      <c r="AC976">
        <v>0</v>
      </c>
      <c r="AD976">
        <v>1</v>
      </c>
      <c r="AE976">
        <v>0</v>
      </c>
      <c r="AF976" t="s">
        <v>6</v>
      </c>
      <c r="AG976">
        <v>4.0000000000000003E-5</v>
      </c>
      <c r="AH976">
        <v>2</v>
      </c>
      <c r="AI976">
        <v>16690569</v>
      </c>
      <c r="AJ976">
        <v>1040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ROW(Source!A466)</f>
        <v>466</v>
      </c>
      <c r="B977">
        <v>16690570</v>
      </c>
      <c r="C977">
        <v>16690561</v>
      </c>
      <c r="D977">
        <v>15163266</v>
      </c>
      <c r="E977">
        <v>17</v>
      </c>
      <c r="F977">
        <v>1</v>
      </c>
      <c r="G977">
        <v>1</v>
      </c>
      <c r="H977">
        <v>3</v>
      </c>
      <c r="I977" t="s">
        <v>1551</v>
      </c>
      <c r="J977" t="s">
        <v>6</v>
      </c>
      <c r="K977" t="s">
        <v>1552</v>
      </c>
      <c r="L977">
        <v>1354</v>
      </c>
      <c r="N977">
        <v>1010</v>
      </c>
      <c r="O977" t="s">
        <v>268</v>
      </c>
      <c r="P977" t="s">
        <v>268</v>
      </c>
      <c r="Q977">
        <v>1</v>
      </c>
      <c r="X977">
        <v>1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 t="s">
        <v>6</v>
      </c>
      <c r="AG977">
        <v>1</v>
      </c>
      <c r="AH977">
        <v>3</v>
      </c>
      <c r="AI977">
        <v>-1</v>
      </c>
      <c r="AJ977" t="s">
        <v>6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ROW(Source!A466)</f>
        <v>466</v>
      </c>
      <c r="B978">
        <v>16690571</v>
      </c>
      <c r="C978">
        <v>16690561</v>
      </c>
      <c r="D978">
        <v>15163131</v>
      </c>
      <c r="E978">
        <v>17</v>
      </c>
      <c r="F978">
        <v>1</v>
      </c>
      <c r="G978">
        <v>1</v>
      </c>
      <c r="H978">
        <v>3</v>
      </c>
      <c r="I978" t="s">
        <v>1549</v>
      </c>
      <c r="J978" t="s">
        <v>6</v>
      </c>
      <c r="K978" t="s">
        <v>1550</v>
      </c>
      <c r="L978">
        <v>1354</v>
      </c>
      <c r="N978">
        <v>1010</v>
      </c>
      <c r="O978" t="s">
        <v>268</v>
      </c>
      <c r="P978" t="s">
        <v>268</v>
      </c>
      <c r="Q978">
        <v>1</v>
      </c>
      <c r="X978">
        <v>1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 t="s">
        <v>6</v>
      </c>
      <c r="AG978">
        <v>1</v>
      </c>
      <c r="AH978">
        <v>3</v>
      </c>
      <c r="AI978">
        <v>-1</v>
      </c>
      <c r="AJ978" t="s">
        <v>6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ROW(Source!A467)</f>
        <v>467</v>
      </c>
      <c r="B979">
        <v>16690562</v>
      </c>
      <c r="C979">
        <v>16690561</v>
      </c>
      <c r="D979">
        <v>15435721</v>
      </c>
      <c r="E979">
        <v>1</v>
      </c>
      <c r="F979">
        <v>1</v>
      </c>
      <c r="G979">
        <v>1</v>
      </c>
      <c r="H979">
        <v>1</v>
      </c>
      <c r="I979" t="s">
        <v>1236</v>
      </c>
      <c r="J979" t="s">
        <v>6</v>
      </c>
      <c r="K979" t="s">
        <v>1237</v>
      </c>
      <c r="L979">
        <v>1191</v>
      </c>
      <c r="N979">
        <v>1013</v>
      </c>
      <c r="O979" t="s">
        <v>1090</v>
      </c>
      <c r="P979" t="s">
        <v>1090</v>
      </c>
      <c r="Q979">
        <v>1</v>
      </c>
      <c r="X979">
        <v>1.66</v>
      </c>
      <c r="Y979">
        <v>0</v>
      </c>
      <c r="Z979">
        <v>0</v>
      </c>
      <c r="AA979">
        <v>0</v>
      </c>
      <c r="AB979">
        <v>9.51</v>
      </c>
      <c r="AC979">
        <v>0</v>
      </c>
      <c r="AD979">
        <v>1</v>
      </c>
      <c r="AE979">
        <v>1</v>
      </c>
      <c r="AF979" t="s">
        <v>97</v>
      </c>
      <c r="AG979">
        <v>1.9089999999999998</v>
      </c>
      <c r="AH979">
        <v>2</v>
      </c>
      <c r="AI979">
        <v>16690562</v>
      </c>
      <c r="AJ979">
        <v>1042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ROW(Source!A467)</f>
        <v>467</v>
      </c>
      <c r="B980">
        <v>16690563</v>
      </c>
      <c r="C980">
        <v>16690561</v>
      </c>
      <c r="D980">
        <v>15430395</v>
      </c>
      <c r="E980">
        <v>1</v>
      </c>
      <c r="F980">
        <v>1</v>
      </c>
      <c r="G980">
        <v>1</v>
      </c>
      <c r="H980">
        <v>1</v>
      </c>
      <c r="I980" t="s">
        <v>1091</v>
      </c>
      <c r="J980" t="s">
        <v>6</v>
      </c>
      <c r="K980" t="s">
        <v>1092</v>
      </c>
      <c r="L980">
        <v>1191</v>
      </c>
      <c r="N980">
        <v>1013</v>
      </c>
      <c r="O980" t="s">
        <v>1090</v>
      </c>
      <c r="P980" t="s">
        <v>1090</v>
      </c>
      <c r="Q980">
        <v>1</v>
      </c>
      <c r="X980">
        <v>0.09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1</v>
      </c>
      <c r="AE980">
        <v>2</v>
      </c>
      <c r="AF980" t="s">
        <v>96</v>
      </c>
      <c r="AG980">
        <v>0.11249999999999999</v>
      </c>
      <c r="AH980">
        <v>2</v>
      </c>
      <c r="AI980">
        <v>16690563</v>
      </c>
      <c r="AJ980">
        <v>1043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ROW(Source!A467)</f>
        <v>467</v>
      </c>
      <c r="B981">
        <v>16690564</v>
      </c>
      <c r="C981">
        <v>16690561</v>
      </c>
      <c r="D981">
        <v>15247680</v>
      </c>
      <c r="E981">
        <v>1</v>
      </c>
      <c r="F981">
        <v>1</v>
      </c>
      <c r="G981">
        <v>1</v>
      </c>
      <c r="H981">
        <v>2</v>
      </c>
      <c r="I981" t="s">
        <v>1287</v>
      </c>
      <c r="J981" t="s">
        <v>1288</v>
      </c>
      <c r="K981" t="s">
        <v>1289</v>
      </c>
      <c r="L981">
        <v>1368</v>
      </c>
      <c r="N981">
        <v>1011</v>
      </c>
      <c r="O981" t="s">
        <v>1096</v>
      </c>
      <c r="P981" t="s">
        <v>1096</v>
      </c>
      <c r="Q981">
        <v>1</v>
      </c>
      <c r="X981">
        <v>0.02</v>
      </c>
      <c r="Y981">
        <v>0</v>
      </c>
      <c r="Z981">
        <v>111.99</v>
      </c>
      <c r="AA981">
        <v>13.5</v>
      </c>
      <c r="AB981">
        <v>0</v>
      </c>
      <c r="AC981">
        <v>0</v>
      </c>
      <c r="AD981">
        <v>1</v>
      </c>
      <c r="AE981">
        <v>0</v>
      </c>
      <c r="AF981" t="s">
        <v>96</v>
      </c>
      <c r="AG981">
        <v>2.5000000000000001E-2</v>
      </c>
      <c r="AH981">
        <v>2</v>
      </c>
      <c r="AI981">
        <v>16690564</v>
      </c>
      <c r="AJ981">
        <v>1044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ROW(Source!A467)</f>
        <v>467</v>
      </c>
      <c r="B982">
        <v>16690565</v>
      </c>
      <c r="C982">
        <v>16690561</v>
      </c>
      <c r="D982">
        <v>15249073</v>
      </c>
      <c r="E982">
        <v>1</v>
      </c>
      <c r="F982">
        <v>1</v>
      </c>
      <c r="G982">
        <v>1</v>
      </c>
      <c r="H982">
        <v>2</v>
      </c>
      <c r="I982" t="s">
        <v>1099</v>
      </c>
      <c r="J982" t="s">
        <v>1100</v>
      </c>
      <c r="K982" t="s">
        <v>1101</v>
      </c>
      <c r="L982">
        <v>1368</v>
      </c>
      <c r="N982">
        <v>1011</v>
      </c>
      <c r="O982" t="s">
        <v>1096</v>
      </c>
      <c r="P982" t="s">
        <v>1096</v>
      </c>
      <c r="Q982">
        <v>1</v>
      </c>
      <c r="X982">
        <v>7.0000000000000007E-2</v>
      </c>
      <c r="Y982">
        <v>0</v>
      </c>
      <c r="Z982">
        <v>65.709999999999994</v>
      </c>
      <c r="AA982">
        <v>11.6</v>
      </c>
      <c r="AB982">
        <v>0</v>
      </c>
      <c r="AC982">
        <v>0</v>
      </c>
      <c r="AD982">
        <v>1</v>
      </c>
      <c r="AE982">
        <v>0</v>
      </c>
      <c r="AF982" t="s">
        <v>96</v>
      </c>
      <c r="AG982">
        <v>8.7500000000000008E-2</v>
      </c>
      <c r="AH982">
        <v>2</v>
      </c>
      <c r="AI982">
        <v>16690565</v>
      </c>
      <c r="AJ982">
        <v>1045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ROW(Source!A467)</f>
        <v>467</v>
      </c>
      <c r="B983">
        <v>16690566</v>
      </c>
      <c r="C983">
        <v>16690561</v>
      </c>
      <c r="D983">
        <v>15165268</v>
      </c>
      <c r="E983">
        <v>1</v>
      </c>
      <c r="F983">
        <v>1</v>
      </c>
      <c r="G983">
        <v>1</v>
      </c>
      <c r="H983">
        <v>3</v>
      </c>
      <c r="I983" t="s">
        <v>1422</v>
      </c>
      <c r="J983" t="s">
        <v>1423</v>
      </c>
      <c r="K983" t="s">
        <v>1424</v>
      </c>
      <c r="L983">
        <v>1356</v>
      </c>
      <c r="N983">
        <v>1010</v>
      </c>
      <c r="O983" t="s">
        <v>215</v>
      </c>
      <c r="P983" t="s">
        <v>215</v>
      </c>
      <c r="Q983">
        <v>1000</v>
      </c>
      <c r="X983">
        <v>1E-3</v>
      </c>
      <c r="Y983">
        <v>5650</v>
      </c>
      <c r="Z983">
        <v>0</v>
      </c>
      <c r="AA983">
        <v>0</v>
      </c>
      <c r="AB983">
        <v>0</v>
      </c>
      <c r="AC983">
        <v>0</v>
      </c>
      <c r="AD983">
        <v>1</v>
      </c>
      <c r="AE983">
        <v>0</v>
      </c>
      <c r="AF983" t="s">
        <v>6</v>
      </c>
      <c r="AG983">
        <v>1E-3</v>
      </c>
      <c r="AH983">
        <v>2</v>
      </c>
      <c r="AI983">
        <v>16690566</v>
      </c>
      <c r="AJ983">
        <v>1046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ROW(Source!A467)</f>
        <v>467</v>
      </c>
      <c r="B984">
        <v>16690567</v>
      </c>
      <c r="C984">
        <v>16690561</v>
      </c>
      <c r="D984">
        <v>15167963</v>
      </c>
      <c r="E984">
        <v>1</v>
      </c>
      <c r="F984">
        <v>1</v>
      </c>
      <c r="G984">
        <v>1</v>
      </c>
      <c r="H984">
        <v>3</v>
      </c>
      <c r="I984" t="s">
        <v>1387</v>
      </c>
      <c r="J984" t="s">
        <v>1388</v>
      </c>
      <c r="K984" t="s">
        <v>1389</v>
      </c>
      <c r="L984">
        <v>1346</v>
      </c>
      <c r="N984">
        <v>1009</v>
      </c>
      <c r="O984" t="s">
        <v>90</v>
      </c>
      <c r="P984" t="s">
        <v>90</v>
      </c>
      <c r="Q984">
        <v>1</v>
      </c>
      <c r="X984">
        <v>0.04</v>
      </c>
      <c r="Y984">
        <v>37.29</v>
      </c>
      <c r="Z984">
        <v>0</v>
      </c>
      <c r="AA984">
        <v>0</v>
      </c>
      <c r="AB984">
        <v>0</v>
      </c>
      <c r="AC984">
        <v>0</v>
      </c>
      <c r="AD984">
        <v>1</v>
      </c>
      <c r="AE984">
        <v>0</v>
      </c>
      <c r="AF984" t="s">
        <v>6</v>
      </c>
      <c r="AG984">
        <v>0.04</v>
      </c>
      <c r="AH984">
        <v>2</v>
      </c>
      <c r="AI984">
        <v>16690567</v>
      </c>
      <c r="AJ984">
        <v>1047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ROW(Source!A467)</f>
        <v>467</v>
      </c>
      <c r="B985">
        <v>16690568</v>
      </c>
      <c r="C985">
        <v>16690561</v>
      </c>
      <c r="D985">
        <v>15203740</v>
      </c>
      <c r="E985">
        <v>1</v>
      </c>
      <c r="F985">
        <v>1</v>
      </c>
      <c r="G985">
        <v>1</v>
      </c>
      <c r="H985">
        <v>3</v>
      </c>
      <c r="I985" t="s">
        <v>1396</v>
      </c>
      <c r="J985" t="s">
        <v>1397</v>
      </c>
      <c r="K985" t="s">
        <v>1398</v>
      </c>
      <c r="L985">
        <v>1348</v>
      </c>
      <c r="N985">
        <v>1009</v>
      </c>
      <c r="O985" t="s">
        <v>86</v>
      </c>
      <c r="P985" t="s">
        <v>86</v>
      </c>
      <c r="Q985">
        <v>1000</v>
      </c>
      <c r="X985">
        <v>6.9999999999999994E-5</v>
      </c>
      <c r="Y985">
        <v>15119</v>
      </c>
      <c r="Z985">
        <v>0</v>
      </c>
      <c r="AA985">
        <v>0</v>
      </c>
      <c r="AB985">
        <v>0</v>
      </c>
      <c r="AC985">
        <v>0</v>
      </c>
      <c r="AD985">
        <v>1</v>
      </c>
      <c r="AE985">
        <v>0</v>
      </c>
      <c r="AF985" t="s">
        <v>6</v>
      </c>
      <c r="AG985">
        <v>6.9999999999999994E-5</v>
      </c>
      <c r="AH985">
        <v>2</v>
      </c>
      <c r="AI985">
        <v>16690568</v>
      </c>
      <c r="AJ985">
        <v>1048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ROW(Source!A467)</f>
        <v>467</v>
      </c>
      <c r="B986">
        <v>16690569</v>
      </c>
      <c r="C986">
        <v>16690561</v>
      </c>
      <c r="D986">
        <v>15204468</v>
      </c>
      <c r="E986">
        <v>1</v>
      </c>
      <c r="F986">
        <v>1</v>
      </c>
      <c r="G986">
        <v>1</v>
      </c>
      <c r="H986">
        <v>3</v>
      </c>
      <c r="I986" t="s">
        <v>1399</v>
      </c>
      <c r="J986" t="s">
        <v>1400</v>
      </c>
      <c r="K986" t="s">
        <v>1401</v>
      </c>
      <c r="L986">
        <v>1348</v>
      </c>
      <c r="N986">
        <v>1009</v>
      </c>
      <c r="O986" t="s">
        <v>86</v>
      </c>
      <c r="P986" t="s">
        <v>86</v>
      </c>
      <c r="Q986">
        <v>1000</v>
      </c>
      <c r="X986">
        <v>4.0000000000000003E-5</v>
      </c>
      <c r="Y986">
        <v>16950</v>
      </c>
      <c r="Z986">
        <v>0</v>
      </c>
      <c r="AA986">
        <v>0</v>
      </c>
      <c r="AB986">
        <v>0</v>
      </c>
      <c r="AC986">
        <v>0</v>
      </c>
      <c r="AD986">
        <v>1</v>
      </c>
      <c r="AE986">
        <v>0</v>
      </c>
      <c r="AF986" t="s">
        <v>6</v>
      </c>
      <c r="AG986">
        <v>4.0000000000000003E-5</v>
      </c>
      <c r="AH986">
        <v>2</v>
      </c>
      <c r="AI986">
        <v>16690569</v>
      </c>
      <c r="AJ986">
        <v>1049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ROW(Source!A467)</f>
        <v>467</v>
      </c>
      <c r="B987">
        <v>16690570</v>
      </c>
      <c r="C987">
        <v>16690561</v>
      </c>
      <c r="D987">
        <v>15163266</v>
      </c>
      <c r="E987">
        <v>17</v>
      </c>
      <c r="F987">
        <v>1</v>
      </c>
      <c r="G987">
        <v>1</v>
      </c>
      <c r="H987">
        <v>3</v>
      </c>
      <c r="I987" t="s">
        <v>1551</v>
      </c>
      <c r="J987" t="s">
        <v>6</v>
      </c>
      <c r="K987" t="s">
        <v>1552</v>
      </c>
      <c r="L987">
        <v>1354</v>
      </c>
      <c r="N987">
        <v>1010</v>
      </c>
      <c r="O987" t="s">
        <v>268</v>
      </c>
      <c r="P987" t="s">
        <v>268</v>
      </c>
      <c r="Q987">
        <v>1</v>
      </c>
      <c r="X987">
        <v>1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 t="s">
        <v>6</v>
      </c>
      <c r="AG987">
        <v>1</v>
      </c>
      <c r="AH987">
        <v>3</v>
      </c>
      <c r="AI987">
        <v>-1</v>
      </c>
      <c r="AJ987" t="s">
        <v>6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ROW(Source!A467)</f>
        <v>467</v>
      </c>
      <c r="B988">
        <v>16690571</v>
      </c>
      <c r="C988">
        <v>16690561</v>
      </c>
      <c r="D988">
        <v>15163131</v>
      </c>
      <c r="E988">
        <v>17</v>
      </c>
      <c r="F988">
        <v>1</v>
      </c>
      <c r="G988">
        <v>1</v>
      </c>
      <c r="H988">
        <v>3</v>
      </c>
      <c r="I988" t="s">
        <v>1549</v>
      </c>
      <c r="J988" t="s">
        <v>6</v>
      </c>
      <c r="K988" t="s">
        <v>1550</v>
      </c>
      <c r="L988">
        <v>1354</v>
      </c>
      <c r="N988">
        <v>1010</v>
      </c>
      <c r="O988" t="s">
        <v>268</v>
      </c>
      <c r="P988" t="s">
        <v>268</v>
      </c>
      <c r="Q988">
        <v>1</v>
      </c>
      <c r="X988">
        <v>1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 t="s">
        <v>6</v>
      </c>
      <c r="AG988">
        <v>1</v>
      </c>
      <c r="AH988">
        <v>3</v>
      </c>
      <c r="AI988">
        <v>-1</v>
      </c>
      <c r="AJ988" t="s">
        <v>6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ROW(Source!A470)</f>
        <v>470</v>
      </c>
      <c r="B989">
        <v>16690600</v>
      </c>
      <c r="C989">
        <v>16690576</v>
      </c>
      <c r="D989">
        <v>15436014</v>
      </c>
      <c r="E989">
        <v>1</v>
      </c>
      <c r="F989">
        <v>1</v>
      </c>
      <c r="G989">
        <v>1</v>
      </c>
      <c r="H989">
        <v>1</v>
      </c>
      <c r="I989" t="s">
        <v>1123</v>
      </c>
      <c r="J989" t="s">
        <v>6</v>
      </c>
      <c r="K989" t="s">
        <v>1124</v>
      </c>
      <c r="L989">
        <v>1191</v>
      </c>
      <c r="N989">
        <v>1013</v>
      </c>
      <c r="O989" t="s">
        <v>1090</v>
      </c>
      <c r="P989" t="s">
        <v>1090</v>
      </c>
      <c r="Q989">
        <v>1</v>
      </c>
      <c r="X989">
        <v>167.86</v>
      </c>
      <c r="Y989">
        <v>0</v>
      </c>
      <c r="Z989">
        <v>0</v>
      </c>
      <c r="AA989">
        <v>0</v>
      </c>
      <c r="AB989">
        <v>8.74</v>
      </c>
      <c r="AC989">
        <v>0</v>
      </c>
      <c r="AD989">
        <v>1</v>
      </c>
      <c r="AE989">
        <v>1</v>
      </c>
      <c r="AF989" t="s">
        <v>97</v>
      </c>
      <c r="AG989">
        <v>193.03899999999999</v>
      </c>
      <c r="AH989">
        <v>2</v>
      </c>
      <c r="AI989">
        <v>16690600</v>
      </c>
      <c r="AJ989">
        <v>1051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ROW(Source!A470)</f>
        <v>470</v>
      </c>
      <c r="B990">
        <v>16690601</v>
      </c>
      <c r="C990">
        <v>16690576</v>
      </c>
      <c r="D990">
        <v>15430395</v>
      </c>
      <c r="E990">
        <v>1</v>
      </c>
      <c r="F990">
        <v>1</v>
      </c>
      <c r="G990">
        <v>1</v>
      </c>
      <c r="H990">
        <v>1</v>
      </c>
      <c r="I990" t="s">
        <v>1091</v>
      </c>
      <c r="J990" t="s">
        <v>6</v>
      </c>
      <c r="K990" t="s">
        <v>1092</v>
      </c>
      <c r="L990">
        <v>1191</v>
      </c>
      <c r="N990">
        <v>1013</v>
      </c>
      <c r="O990" t="s">
        <v>1090</v>
      </c>
      <c r="P990" t="s">
        <v>1090</v>
      </c>
      <c r="Q990">
        <v>1</v>
      </c>
      <c r="X990">
        <v>1.3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2</v>
      </c>
      <c r="AF990" t="s">
        <v>96</v>
      </c>
      <c r="AG990">
        <v>1.625</v>
      </c>
      <c r="AH990">
        <v>2</v>
      </c>
      <c r="AI990">
        <v>16690601</v>
      </c>
      <c r="AJ990">
        <v>1052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ROW(Source!A470)</f>
        <v>470</v>
      </c>
      <c r="B991">
        <v>16690602</v>
      </c>
      <c r="C991">
        <v>16690576</v>
      </c>
      <c r="D991">
        <v>15247680</v>
      </c>
      <c r="E991">
        <v>1</v>
      </c>
      <c r="F991">
        <v>1</v>
      </c>
      <c r="G991">
        <v>1</v>
      </c>
      <c r="H991">
        <v>2</v>
      </c>
      <c r="I991" t="s">
        <v>1287</v>
      </c>
      <c r="J991" t="s">
        <v>1288</v>
      </c>
      <c r="K991" t="s">
        <v>1289</v>
      </c>
      <c r="L991">
        <v>1368</v>
      </c>
      <c r="N991">
        <v>1011</v>
      </c>
      <c r="O991" t="s">
        <v>1096</v>
      </c>
      <c r="P991" t="s">
        <v>1096</v>
      </c>
      <c r="Q991">
        <v>1</v>
      </c>
      <c r="X991">
        <v>0.52</v>
      </c>
      <c r="Y991">
        <v>0</v>
      </c>
      <c r="Z991">
        <v>111.99</v>
      </c>
      <c r="AA991">
        <v>13.5</v>
      </c>
      <c r="AB991">
        <v>0</v>
      </c>
      <c r="AC991">
        <v>0</v>
      </c>
      <c r="AD991">
        <v>1</v>
      </c>
      <c r="AE991">
        <v>0</v>
      </c>
      <c r="AF991" t="s">
        <v>96</v>
      </c>
      <c r="AG991">
        <v>0.65</v>
      </c>
      <c r="AH991">
        <v>2</v>
      </c>
      <c r="AI991">
        <v>16690602</v>
      </c>
      <c r="AJ991">
        <v>1053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ROW(Source!A470)</f>
        <v>470</v>
      </c>
      <c r="B992">
        <v>16690603</v>
      </c>
      <c r="C992">
        <v>16690576</v>
      </c>
      <c r="D992">
        <v>15247873</v>
      </c>
      <c r="E992">
        <v>1</v>
      </c>
      <c r="F992">
        <v>1</v>
      </c>
      <c r="G992">
        <v>1</v>
      </c>
      <c r="H992">
        <v>2</v>
      </c>
      <c r="I992" t="s">
        <v>1193</v>
      </c>
      <c r="J992" t="s">
        <v>1194</v>
      </c>
      <c r="K992" t="s">
        <v>1195</v>
      </c>
      <c r="L992">
        <v>1368</v>
      </c>
      <c r="N992">
        <v>1011</v>
      </c>
      <c r="O992" t="s">
        <v>1096</v>
      </c>
      <c r="P992" t="s">
        <v>1096</v>
      </c>
      <c r="Q992">
        <v>1</v>
      </c>
      <c r="X992">
        <v>0.39</v>
      </c>
      <c r="Y992">
        <v>0</v>
      </c>
      <c r="Z992">
        <v>6.66</v>
      </c>
      <c r="AA992">
        <v>0</v>
      </c>
      <c r="AB992">
        <v>0</v>
      </c>
      <c r="AC992">
        <v>0</v>
      </c>
      <c r="AD992">
        <v>1</v>
      </c>
      <c r="AE992">
        <v>0</v>
      </c>
      <c r="AF992" t="s">
        <v>96</v>
      </c>
      <c r="AG992">
        <v>0.48750000000000004</v>
      </c>
      <c r="AH992">
        <v>2</v>
      </c>
      <c r="AI992">
        <v>16690603</v>
      </c>
      <c r="AJ992">
        <v>1054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ROW(Source!A470)</f>
        <v>470</v>
      </c>
      <c r="B993">
        <v>16690604</v>
      </c>
      <c r="C993">
        <v>16690576</v>
      </c>
      <c r="D993">
        <v>15249073</v>
      </c>
      <c r="E993">
        <v>1</v>
      </c>
      <c r="F993">
        <v>1</v>
      </c>
      <c r="G993">
        <v>1</v>
      </c>
      <c r="H993">
        <v>2</v>
      </c>
      <c r="I993" t="s">
        <v>1099</v>
      </c>
      <c r="J993" t="s">
        <v>1100</v>
      </c>
      <c r="K993" t="s">
        <v>1101</v>
      </c>
      <c r="L993">
        <v>1368</v>
      </c>
      <c r="N993">
        <v>1011</v>
      </c>
      <c r="O993" t="s">
        <v>1096</v>
      </c>
      <c r="P993" t="s">
        <v>1096</v>
      </c>
      <c r="Q993">
        <v>1</v>
      </c>
      <c r="X993">
        <v>0.78</v>
      </c>
      <c r="Y993">
        <v>0</v>
      </c>
      <c r="Z993">
        <v>65.709999999999994</v>
      </c>
      <c r="AA993">
        <v>11.6</v>
      </c>
      <c r="AB993">
        <v>0</v>
      </c>
      <c r="AC993">
        <v>0</v>
      </c>
      <c r="AD993">
        <v>1</v>
      </c>
      <c r="AE993">
        <v>0</v>
      </c>
      <c r="AF993" t="s">
        <v>96</v>
      </c>
      <c r="AG993">
        <v>0.97500000000000009</v>
      </c>
      <c r="AH993">
        <v>2</v>
      </c>
      <c r="AI993">
        <v>16690604</v>
      </c>
      <c r="AJ993">
        <v>1055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ROW(Source!A470)</f>
        <v>470</v>
      </c>
      <c r="B994">
        <v>16690605</v>
      </c>
      <c r="C994">
        <v>16690576</v>
      </c>
      <c r="D994">
        <v>15249377</v>
      </c>
      <c r="E994">
        <v>1</v>
      </c>
      <c r="F994">
        <v>1</v>
      </c>
      <c r="G994">
        <v>1</v>
      </c>
      <c r="H994">
        <v>2</v>
      </c>
      <c r="I994" t="s">
        <v>1172</v>
      </c>
      <c r="J994" t="s">
        <v>1173</v>
      </c>
      <c r="K994" t="s">
        <v>1174</v>
      </c>
      <c r="L994">
        <v>1368</v>
      </c>
      <c r="N994">
        <v>1011</v>
      </c>
      <c r="O994" t="s">
        <v>1096</v>
      </c>
      <c r="P994" t="s">
        <v>1096</v>
      </c>
      <c r="Q994">
        <v>1</v>
      </c>
      <c r="X994">
        <v>1.79</v>
      </c>
      <c r="Y994">
        <v>0</v>
      </c>
      <c r="Z994">
        <v>8.1</v>
      </c>
      <c r="AA994">
        <v>0</v>
      </c>
      <c r="AB994">
        <v>0</v>
      </c>
      <c r="AC994">
        <v>0</v>
      </c>
      <c r="AD994">
        <v>1</v>
      </c>
      <c r="AE994">
        <v>0</v>
      </c>
      <c r="AF994" t="s">
        <v>96</v>
      </c>
      <c r="AG994">
        <v>2.2374999999999998</v>
      </c>
      <c r="AH994">
        <v>2</v>
      </c>
      <c r="AI994">
        <v>16690605</v>
      </c>
      <c r="AJ994">
        <v>1056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ROW(Source!A470)</f>
        <v>470</v>
      </c>
      <c r="B995">
        <v>16690606</v>
      </c>
      <c r="C995">
        <v>16690576</v>
      </c>
      <c r="D995">
        <v>15165170</v>
      </c>
      <c r="E995">
        <v>1</v>
      </c>
      <c r="F995">
        <v>1</v>
      </c>
      <c r="G995">
        <v>1</v>
      </c>
      <c r="H995">
        <v>3</v>
      </c>
      <c r="I995" t="s">
        <v>1425</v>
      </c>
      <c r="J995" t="s">
        <v>1426</v>
      </c>
      <c r="K995" t="s">
        <v>1427</v>
      </c>
      <c r="L995">
        <v>1348</v>
      </c>
      <c r="N995">
        <v>1009</v>
      </c>
      <c r="O995" t="s">
        <v>86</v>
      </c>
      <c r="P995" t="s">
        <v>86</v>
      </c>
      <c r="Q995">
        <v>1000</v>
      </c>
      <c r="X995">
        <v>8.8999999999999995E-4</v>
      </c>
      <c r="Y995">
        <v>26499</v>
      </c>
      <c r="Z995">
        <v>0</v>
      </c>
      <c r="AA995">
        <v>0</v>
      </c>
      <c r="AB995">
        <v>0</v>
      </c>
      <c r="AC995">
        <v>0</v>
      </c>
      <c r="AD995">
        <v>1</v>
      </c>
      <c r="AE995">
        <v>0</v>
      </c>
      <c r="AF995" t="s">
        <v>6</v>
      </c>
      <c r="AG995">
        <v>8.8999999999999995E-4</v>
      </c>
      <c r="AH995">
        <v>2</v>
      </c>
      <c r="AI995">
        <v>16690606</v>
      </c>
      <c r="AJ995">
        <v>1057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ROW(Source!A470)</f>
        <v>470</v>
      </c>
      <c r="B996">
        <v>16690607</v>
      </c>
      <c r="C996">
        <v>16690576</v>
      </c>
      <c r="D996">
        <v>15168763</v>
      </c>
      <c r="E996">
        <v>1</v>
      </c>
      <c r="F996">
        <v>1</v>
      </c>
      <c r="G996">
        <v>1</v>
      </c>
      <c r="H996">
        <v>3</v>
      </c>
      <c r="I996" t="s">
        <v>1416</v>
      </c>
      <c r="J996" t="s">
        <v>1417</v>
      </c>
      <c r="K996" t="s">
        <v>1418</v>
      </c>
      <c r="L996">
        <v>1348</v>
      </c>
      <c r="N996">
        <v>1009</v>
      </c>
      <c r="O996" t="s">
        <v>86</v>
      </c>
      <c r="P996" t="s">
        <v>86</v>
      </c>
      <c r="Q996">
        <v>1000</v>
      </c>
      <c r="X996">
        <v>4.4999999999999999E-4</v>
      </c>
      <c r="Y996">
        <v>10362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0</v>
      </c>
      <c r="AF996" t="s">
        <v>6</v>
      </c>
      <c r="AG996">
        <v>4.4999999999999999E-4</v>
      </c>
      <c r="AH996">
        <v>2</v>
      </c>
      <c r="AI996">
        <v>16690607</v>
      </c>
      <c r="AJ996">
        <v>1058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ROW(Source!A470)</f>
        <v>470</v>
      </c>
      <c r="B997">
        <v>16690608</v>
      </c>
      <c r="C997">
        <v>16690576</v>
      </c>
      <c r="D997">
        <v>15169941</v>
      </c>
      <c r="E997">
        <v>1</v>
      </c>
      <c r="F997">
        <v>1</v>
      </c>
      <c r="G997">
        <v>1</v>
      </c>
      <c r="H997">
        <v>3</v>
      </c>
      <c r="I997" t="s">
        <v>1428</v>
      </c>
      <c r="J997" t="s">
        <v>1429</v>
      </c>
      <c r="K997" t="s">
        <v>1295</v>
      </c>
      <c r="L997">
        <v>1348</v>
      </c>
      <c r="N997">
        <v>1009</v>
      </c>
      <c r="O997" t="s">
        <v>86</v>
      </c>
      <c r="P997" t="s">
        <v>86</v>
      </c>
      <c r="Q997">
        <v>1000</v>
      </c>
      <c r="X997">
        <v>1.4999999999999999E-2</v>
      </c>
      <c r="Y997">
        <v>9040.01</v>
      </c>
      <c r="Z997">
        <v>0</v>
      </c>
      <c r="AA997">
        <v>0</v>
      </c>
      <c r="AB997">
        <v>0</v>
      </c>
      <c r="AC997">
        <v>0</v>
      </c>
      <c r="AD997">
        <v>1</v>
      </c>
      <c r="AE997">
        <v>0</v>
      </c>
      <c r="AF997" t="s">
        <v>6</v>
      </c>
      <c r="AG997">
        <v>1.4999999999999999E-2</v>
      </c>
      <c r="AH997">
        <v>2</v>
      </c>
      <c r="AI997">
        <v>16690608</v>
      </c>
      <c r="AJ997">
        <v>1059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ROW(Source!A470)</f>
        <v>470</v>
      </c>
      <c r="B998">
        <v>16690609</v>
      </c>
      <c r="C998">
        <v>16690576</v>
      </c>
      <c r="D998">
        <v>15170824</v>
      </c>
      <c r="E998">
        <v>1</v>
      </c>
      <c r="F998">
        <v>1</v>
      </c>
      <c r="G998">
        <v>1</v>
      </c>
      <c r="H998">
        <v>3</v>
      </c>
      <c r="I998" t="s">
        <v>1430</v>
      </c>
      <c r="J998" t="s">
        <v>1431</v>
      </c>
      <c r="K998" t="s">
        <v>1432</v>
      </c>
      <c r="L998">
        <v>1346</v>
      </c>
      <c r="N998">
        <v>1009</v>
      </c>
      <c r="O998" t="s">
        <v>90</v>
      </c>
      <c r="P998" t="s">
        <v>90</v>
      </c>
      <c r="Q998">
        <v>1</v>
      </c>
      <c r="X998">
        <v>8</v>
      </c>
      <c r="Y998">
        <v>23.09</v>
      </c>
      <c r="Z998">
        <v>0</v>
      </c>
      <c r="AA998">
        <v>0</v>
      </c>
      <c r="AB998">
        <v>0</v>
      </c>
      <c r="AC998">
        <v>0</v>
      </c>
      <c r="AD998">
        <v>1</v>
      </c>
      <c r="AE998">
        <v>0</v>
      </c>
      <c r="AF998" t="s">
        <v>6</v>
      </c>
      <c r="AG998">
        <v>8</v>
      </c>
      <c r="AH998">
        <v>2</v>
      </c>
      <c r="AI998">
        <v>16690609</v>
      </c>
      <c r="AJ998">
        <v>1060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ROW(Source!A470)</f>
        <v>470</v>
      </c>
      <c r="B999">
        <v>16690610</v>
      </c>
      <c r="C999">
        <v>16690576</v>
      </c>
      <c r="D999">
        <v>15163311</v>
      </c>
      <c r="E999">
        <v>17</v>
      </c>
      <c r="F999">
        <v>1</v>
      </c>
      <c r="G999">
        <v>1</v>
      </c>
      <c r="H999">
        <v>3</v>
      </c>
      <c r="I999" t="s">
        <v>1553</v>
      </c>
      <c r="J999" t="s">
        <v>6</v>
      </c>
      <c r="K999" t="s">
        <v>1554</v>
      </c>
      <c r="L999">
        <v>1327</v>
      </c>
      <c r="N999">
        <v>1005</v>
      </c>
      <c r="O999" t="s">
        <v>181</v>
      </c>
      <c r="P999" t="s">
        <v>181</v>
      </c>
      <c r="Q999">
        <v>1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1</v>
      </c>
      <c r="AD999">
        <v>0</v>
      </c>
      <c r="AE999">
        <v>0</v>
      </c>
      <c r="AF999" t="s">
        <v>6</v>
      </c>
      <c r="AG999">
        <v>0</v>
      </c>
      <c r="AH999">
        <v>3</v>
      </c>
      <c r="AI999">
        <v>-1</v>
      </c>
      <c r="AJ999" t="s">
        <v>6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ROW(Source!A470)</f>
        <v>470</v>
      </c>
      <c r="B1000">
        <v>16690611</v>
      </c>
      <c r="C1000">
        <v>16690576</v>
      </c>
      <c r="D1000">
        <v>15204408</v>
      </c>
      <c r="E1000">
        <v>1</v>
      </c>
      <c r="F1000">
        <v>1</v>
      </c>
      <c r="G1000">
        <v>1</v>
      </c>
      <c r="H1000">
        <v>3</v>
      </c>
      <c r="I1000" t="s">
        <v>1433</v>
      </c>
      <c r="J1000" t="s">
        <v>1434</v>
      </c>
      <c r="K1000" t="s">
        <v>1435</v>
      </c>
      <c r="L1000">
        <v>1348</v>
      </c>
      <c r="N1000">
        <v>1009</v>
      </c>
      <c r="O1000" t="s">
        <v>86</v>
      </c>
      <c r="P1000" t="s">
        <v>86</v>
      </c>
      <c r="Q1000">
        <v>1000</v>
      </c>
      <c r="X1000">
        <v>5.0099999999999997E-3</v>
      </c>
      <c r="Y1000">
        <v>17183</v>
      </c>
      <c r="Z1000">
        <v>0</v>
      </c>
      <c r="AA1000">
        <v>0</v>
      </c>
      <c r="AB1000">
        <v>0</v>
      </c>
      <c r="AC1000">
        <v>0</v>
      </c>
      <c r="AD1000">
        <v>1</v>
      </c>
      <c r="AE1000">
        <v>0</v>
      </c>
      <c r="AF1000" t="s">
        <v>6</v>
      </c>
      <c r="AG1000">
        <v>5.0099999999999997E-3</v>
      </c>
      <c r="AH1000">
        <v>2</v>
      </c>
      <c r="AI1000">
        <v>16690611</v>
      </c>
      <c r="AJ1000">
        <v>1061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ROW(Source!A470)</f>
        <v>470</v>
      </c>
      <c r="B1001">
        <v>16690612</v>
      </c>
      <c r="C1001">
        <v>16690576</v>
      </c>
      <c r="D1001">
        <v>15163115</v>
      </c>
      <c r="E1001">
        <v>17</v>
      </c>
      <c r="F1001">
        <v>1</v>
      </c>
      <c r="G1001">
        <v>1</v>
      </c>
      <c r="H1001">
        <v>3</v>
      </c>
      <c r="I1001" t="s">
        <v>1544</v>
      </c>
      <c r="J1001" t="s">
        <v>6</v>
      </c>
      <c r="K1001" t="s">
        <v>1545</v>
      </c>
      <c r="L1001">
        <v>1346</v>
      </c>
      <c r="N1001">
        <v>1009</v>
      </c>
      <c r="O1001" t="s">
        <v>90</v>
      </c>
      <c r="P1001" t="s">
        <v>90</v>
      </c>
      <c r="Q1001">
        <v>1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1</v>
      </c>
      <c r="AD1001">
        <v>0</v>
      </c>
      <c r="AE1001">
        <v>0</v>
      </c>
      <c r="AF1001" t="s">
        <v>6</v>
      </c>
      <c r="AG1001">
        <v>0</v>
      </c>
      <c r="AH1001">
        <v>3</v>
      </c>
      <c r="AI1001">
        <v>-1</v>
      </c>
      <c r="AJ1001" t="s">
        <v>6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ROW(Source!A470)</f>
        <v>470</v>
      </c>
      <c r="B1002">
        <v>16690613</v>
      </c>
      <c r="C1002">
        <v>16690576</v>
      </c>
      <c r="D1002">
        <v>15163312</v>
      </c>
      <c r="E1002">
        <v>17</v>
      </c>
      <c r="F1002">
        <v>1</v>
      </c>
      <c r="G1002">
        <v>1</v>
      </c>
      <c r="H1002">
        <v>3</v>
      </c>
      <c r="I1002" t="s">
        <v>1555</v>
      </c>
      <c r="J1002" t="s">
        <v>6</v>
      </c>
      <c r="K1002" t="s">
        <v>1556</v>
      </c>
      <c r="L1002">
        <v>1327</v>
      </c>
      <c r="N1002">
        <v>1005</v>
      </c>
      <c r="O1002" t="s">
        <v>181</v>
      </c>
      <c r="P1002" t="s">
        <v>181</v>
      </c>
      <c r="Q1002">
        <v>1</v>
      </c>
      <c r="X1002">
        <v>100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 t="s">
        <v>6</v>
      </c>
      <c r="AG1002">
        <v>100</v>
      </c>
      <c r="AH1002">
        <v>3</v>
      </c>
      <c r="AI1002">
        <v>-1</v>
      </c>
      <c r="AJ1002" t="s">
        <v>6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ROW(Source!A470)</f>
        <v>470</v>
      </c>
      <c r="B1003">
        <v>16690614</v>
      </c>
      <c r="C1003">
        <v>16690576</v>
      </c>
      <c r="D1003">
        <v>15163315</v>
      </c>
      <c r="E1003">
        <v>17</v>
      </c>
      <c r="F1003">
        <v>1</v>
      </c>
      <c r="G1003">
        <v>1</v>
      </c>
      <c r="H1003">
        <v>3</v>
      </c>
      <c r="I1003" t="s">
        <v>1557</v>
      </c>
      <c r="J1003" t="s">
        <v>6</v>
      </c>
      <c r="K1003" t="s">
        <v>1558</v>
      </c>
      <c r="L1003">
        <v>1354</v>
      </c>
      <c r="N1003">
        <v>1010</v>
      </c>
      <c r="O1003" t="s">
        <v>268</v>
      </c>
      <c r="P1003" t="s">
        <v>268</v>
      </c>
      <c r="Q1003">
        <v>1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1</v>
      </c>
      <c r="AD1003">
        <v>0</v>
      </c>
      <c r="AE1003">
        <v>0</v>
      </c>
      <c r="AF1003" t="s">
        <v>6</v>
      </c>
      <c r="AG1003">
        <v>0</v>
      </c>
      <c r="AH1003">
        <v>3</v>
      </c>
      <c r="AI1003">
        <v>-1</v>
      </c>
      <c r="AJ1003" t="s">
        <v>6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ROW(Source!A470)</f>
        <v>470</v>
      </c>
      <c r="B1004">
        <v>16690615</v>
      </c>
      <c r="C1004">
        <v>16690576</v>
      </c>
      <c r="D1004">
        <v>15163318</v>
      </c>
      <c r="E1004">
        <v>17</v>
      </c>
      <c r="F1004">
        <v>1</v>
      </c>
      <c r="G1004">
        <v>1</v>
      </c>
      <c r="H1004">
        <v>3</v>
      </c>
      <c r="I1004" t="s">
        <v>1559</v>
      </c>
      <c r="J1004" t="s">
        <v>6</v>
      </c>
      <c r="K1004" t="s">
        <v>1560</v>
      </c>
      <c r="L1004">
        <v>1354</v>
      </c>
      <c r="N1004">
        <v>1010</v>
      </c>
      <c r="O1004" t="s">
        <v>268</v>
      </c>
      <c r="P1004" t="s">
        <v>268</v>
      </c>
      <c r="Q1004">
        <v>1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1</v>
      </c>
      <c r="AD1004">
        <v>0</v>
      </c>
      <c r="AE1004">
        <v>0</v>
      </c>
      <c r="AF1004" t="s">
        <v>6</v>
      </c>
      <c r="AG1004">
        <v>0</v>
      </c>
      <c r="AH1004">
        <v>3</v>
      </c>
      <c r="AI1004">
        <v>-1</v>
      </c>
      <c r="AJ1004" t="s">
        <v>6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ROW(Source!A470)</f>
        <v>470</v>
      </c>
      <c r="B1005">
        <v>16690616</v>
      </c>
      <c r="C1005">
        <v>16690576</v>
      </c>
      <c r="D1005">
        <v>15163321</v>
      </c>
      <c r="E1005">
        <v>17</v>
      </c>
      <c r="F1005">
        <v>1</v>
      </c>
      <c r="G1005">
        <v>1</v>
      </c>
      <c r="H1005">
        <v>3</v>
      </c>
      <c r="I1005" t="s">
        <v>1561</v>
      </c>
      <c r="J1005" t="s">
        <v>6</v>
      </c>
      <c r="K1005" t="s">
        <v>1562</v>
      </c>
      <c r="L1005">
        <v>1354</v>
      </c>
      <c r="N1005">
        <v>1010</v>
      </c>
      <c r="O1005" t="s">
        <v>268</v>
      </c>
      <c r="P1005" t="s">
        <v>268</v>
      </c>
      <c r="Q1005">
        <v>1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1</v>
      </c>
      <c r="AD1005">
        <v>0</v>
      </c>
      <c r="AE1005">
        <v>0</v>
      </c>
      <c r="AF1005" t="s">
        <v>6</v>
      </c>
      <c r="AG1005">
        <v>0</v>
      </c>
      <c r="AH1005">
        <v>3</v>
      </c>
      <c r="AI1005">
        <v>-1</v>
      </c>
      <c r="AJ1005" t="s">
        <v>6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ROW(Source!A471)</f>
        <v>471</v>
      </c>
      <c r="B1006">
        <v>16690600</v>
      </c>
      <c r="C1006">
        <v>16690576</v>
      </c>
      <c r="D1006">
        <v>15436014</v>
      </c>
      <c r="E1006">
        <v>1</v>
      </c>
      <c r="F1006">
        <v>1</v>
      </c>
      <c r="G1006">
        <v>1</v>
      </c>
      <c r="H1006">
        <v>1</v>
      </c>
      <c r="I1006" t="s">
        <v>1123</v>
      </c>
      <c r="J1006" t="s">
        <v>6</v>
      </c>
      <c r="K1006" t="s">
        <v>1124</v>
      </c>
      <c r="L1006">
        <v>1191</v>
      </c>
      <c r="N1006">
        <v>1013</v>
      </c>
      <c r="O1006" t="s">
        <v>1090</v>
      </c>
      <c r="P1006" t="s">
        <v>1090</v>
      </c>
      <c r="Q1006">
        <v>1</v>
      </c>
      <c r="X1006">
        <v>167.86</v>
      </c>
      <c r="Y1006">
        <v>0</v>
      </c>
      <c r="Z1006">
        <v>0</v>
      </c>
      <c r="AA1006">
        <v>0</v>
      </c>
      <c r="AB1006">
        <v>8.74</v>
      </c>
      <c r="AC1006">
        <v>0</v>
      </c>
      <c r="AD1006">
        <v>1</v>
      </c>
      <c r="AE1006">
        <v>1</v>
      </c>
      <c r="AF1006" t="s">
        <v>97</v>
      </c>
      <c r="AG1006">
        <v>193.03899999999999</v>
      </c>
      <c r="AH1006">
        <v>2</v>
      </c>
      <c r="AI1006">
        <v>16690600</v>
      </c>
      <c r="AJ1006">
        <v>1063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ROW(Source!A471)</f>
        <v>471</v>
      </c>
      <c r="B1007">
        <v>16690601</v>
      </c>
      <c r="C1007">
        <v>16690576</v>
      </c>
      <c r="D1007">
        <v>15430395</v>
      </c>
      <c r="E1007">
        <v>1</v>
      </c>
      <c r="F1007">
        <v>1</v>
      </c>
      <c r="G1007">
        <v>1</v>
      </c>
      <c r="H1007">
        <v>1</v>
      </c>
      <c r="I1007" t="s">
        <v>1091</v>
      </c>
      <c r="J1007" t="s">
        <v>6</v>
      </c>
      <c r="K1007" t="s">
        <v>1092</v>
      </c>
      <c r="L1007">
        <v>1191</v>
      </c>
      <c r="N1007">
        <v>1013</v>
      </c>
      <c r="O1007" t="s">
        <v>1090</v>
      </c>
      <c r="P1007" t="s">
        <v>1090</v>
      </c>
      <c r="Q1007">
        <v>1</v>
      </c>
      <c r="X1007">
        <v>1.3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1</v>
      </c>
      <c r="AE1007">
        <v>2</v>
      </c>
      <c r="AF1007" t="s">
        <v>96</v>
      </c>
      <c r="AG1007">
        <v>1.625</v>
      </c>
      <c r="AH1007">
        <v>2</v>
      </c>
      <c r="AI1007">
        <v>16690601</v>
      </c>
      <c r="AJ1007">
        <v>1064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ROW(Source!A471)</f>
        <v>471</v>
      </c>
      <c r="B1008">
        <v>16690602</v>
      </c>
      <c r="C1008">
        <v>16690576</v>
      </c>
      <c r="D1008">
        <v>15247680</v>
      </c>
      <c r="E1008">
        <v>1</v>
      </c>
      <c r="F1008">
        <v>1</v>
      </c>
      <c r="G1008">
        <v>1</v>
      </c>
      <c r="H1008">
        <v>2</v>
      </c>
      <c r="I1008" t="s">
        <v>1287</v>
      </c>
      <c r="J1008" t="s">
        <v>1288</v>
      </c>
      <c r="K1008" t="s">
        <v>1289</v>
      </c>
      <c r="L1008">
        <v>1368</v>
      </c>
      <c r="N1008">
        <v>1011</v>
      </c>
      <c r="O1008" t="s">
        <v>1096</v>
      </c>
      <c r="P1008" t="s">
        <v>1096</v>
      </c>
      <c r="Q1008">
        <v>1</v>
      </c>
      <c r="X1008">
        <v>0.52</v>
      </c>
      <c r="Y1008">
        <v>0</v>
      </c>
      <c r="Z1008">
        <v>111.99</v>
      </c>
      <c r="AA1008">
        <v>13.5</v>
      </c>
      <c r="AB1008">
        <v>0</v>
      </c>
      <c r="AC1008">
        <v>0</v>
      </c>
      <c r="AD1008">
        <v>1</v>
      </c>
      <c r="AE1008">
        <v>0</v>
      </c>
      <c r="AF1008" t="s">
        <v>96</v>
      </c>
      <c r="AG1008">
        <v>0.65</v>
      </c>
      <c r="AH1008">
        <v>2</v>
      </c>
      <c r="AI1008">
        <v>16690602</v>
      </c>
      <c r="AJ1008">
        <v>1065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ROW(Source!A471)</f>
        <v>471</v>
      </c>
      <c r="B1009">
        <v>16690603</v>
      </c>
      <c r="C1009">
        <v>16690576</v>
      </c>
      <c r="D1009">
        <v>15247873</v>
      </c>
      <c r="E1009">
        <v>1</v>
      </c>
      <c r="F1009">
        <v>1</v>
      </c>
      <c r="G1009">
        <v>1</v>
      </c>
      <c r="H1009">
        <v>2</v>
      </c>
      <c r="I1009" t="s">
        <v>1193</v>
      </c>
      <c r="J1009" t="s">
        <v>1194</v>
      </c>
      <c r="K1009" t="s">
        <v>1195</v>
      </c>
      <c r="L1009">
        <v>1368</v>
      </c>
      <c r="N1009">
        <v>1011</v>
      </c>
      <c r="O1009" t="s">
        <v>1096</v>
      </c>
      <c r="P1009" t="s">
        <v>1096</v>
      </c>
      <c r="Q1009">
        <v>1</v>
      </c>
      <c r="X1009">
        <v>0.39</v>
      </c>
      <c r="Y1009">
        <v>0</v>
      </c>
      <c r="Z1009">
        <v>6.66</v>
      </c>
      <c r="AA1009">
        <v>0</v>
      </c>
      <c r="AB1009">
        <v>0</v>
      </c>
      <c r="AC1009">
        <v>0</v>
      </c>
      <c r="AD1009">
        <v>1</v>
      </c>
      <c r="AE1009">
        <v>0</v>
      </c>
      <c r="AF1009" t="s">
        <v>96</v>
      </c>
      <c r="AG1009">
        <v>0.48750000000000004</v>
      </c>
      <c r="AH1009">
        <v>2</v>
      </c>
      <c r="AI1009">
        <v>16690603</v>
      </c>
      <c r="AJ1009">
        <v>1066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ROW(Source!A471)</f>
        <v>471</v>
      </c>
      <c r="B1010">
        <v>16690604</v>
      </c>
      <c r="C1010">
        <v>16690576</v>
      </c>
      <c r="D1010">
        <v>15249073</v>
      </c>
      <c r="E1010">
        <v>1</v>
      </c>
      <c r="F1010">
        <v>1</v>
      </c>
      <c r="G1010">
        <v>1</v>
      </c>
      <c r="H1010">
        <v>2</v>
      </c>
      <c r="I1010" t="s">
        <v>1099</v>
      </c>
      <c r="J1010" t="s">
        <v>1100</v>
      </c>
      <c r="K1010" t="s">
        <v>1101</v>
      </c>
      <c r="L1010">
        <v>1368</v>
      </c>
      <c r="N1010">
        <v>1011</v>
      </c>
      <c r="O1010" t="s">
        <v>1096</v>
      </c>
      <c r="P1010" t="s">
        <v>1096</v>
      </c>
      <c r="Q1010">
        <v>1</v>
      </c>
      <c r="X1010">
        <v>0.78</v>
      </c>
      <c r="Y1010">
        <v>0</v>
      </c>
      <c r="Z1010">
        <v>65.709999999999994</v>
      </c>
      <c r="AA1010">
        <v>11.6</v>
      </c>
      <c r="AB1010">
        <v>0</v>
      </c>
      <c r="AC1010">
        <v>0</v>
      </c>
      <c r="AD1010">
        <v>1</v>
      </c>
      <c r="AE1010">
        <v>0</v>
      </c>
      <c r="AF1010" t="s">
        <v>96</v>
      </c>
      <c r="AG1010">
        <v>0.97500000000000009</v>
      </c>
      <c r="AH1010">
        <v>2</v>
      </c>
      <c r="AI1010">
        <v>16690604</v>
      </c>
      <c r="AJ1010">
        <v>1067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ROW(Source!A471)</f>
        <v>471</v>
      </c>
      <c r="B1011">
        <v>16690605</v>
      </c>
      <c r="C1011">
        <v>16690576</v>
      </c>
      <c r="D1011">
        <v>15249377</v>
      </c>
      <c r="E1011">
        <v>1</v>
      </c>
      <c r="F1011">
        <v>1</v>
      </c>
      <c r="G1011">
        <v>1</v>
      </c>
      <c r="H1011">
        <v>2</v>
      </c>
      <c r="I1011" t="s">
        <v>1172</v>
      </c>
      <c r="J1011" t="s">
        <v>1173</v>
      </c>
      <c r="K1011" t="s">
        <v>1174</v>
      </c>
      <c r="L1011">
        <v>1368</v>
      </c>
      <c r="N1011">
        <v>1011</v>
      </c>
      <c r="O1011" t="s">
        <v>1096</v>
      </c>
      <c r="P1011" t="s">
        <v>1096</v>
      </c>
      <c r="Q1011">
        <v>1</v>
      </c>
      <c r="X1011">
        <v>1.79</v>
      </c>
      <c r="Y1011">
        <v>0</v>
      </c>
      <c r="Z1011">
        <v>8.1</v>
      </c>
      <c r="AA1011">
        <v>0</v>
      </c>
      <c r="AB1011">
        <v>0</v>
      </c>
      <c r="AC1011">
        <v>0</v>
      </c>
      <c r="AD1011">
        <v>1</v>
      </c>
      <c r="AE1011">
        <v>0</v>
      </c>
      <c r="AF1011" t="s">
        <v>96</v>
      </c>
      <c r="AG1011">
        <v>2.2374999999999998</v>
      </c>
      <c r="AH1011">
        <v>2</v>
      </c>
      <c r="AI1011">
        <v>16690605</v>
      </c>
      <c r="AJ1011">
        <v>1068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ROW(Source!A471)</f>
        <v>471</v>
      </c>
      <c r="B1012">
        <v>16690606</v>
      </c>
      <c r="C1012">
        <v>16690576</v>
      </c>
      <c r="D1012">
        <v>15165170</v>
      </c>
      <c r="E1012">
        <v>1</v>
      </c>
      <c r="F1012">
        <v>1</v>
      </c>
      <c r="G1012">
        <v>1</v>
      </c>
      <c r="H1012">
        <v>3</v>
      </c>
      <c r="I1012" t="s">
        <v>1425</v>
      </c>
      <c r="J1012" t="s">
        <v>1426</v>
      </c>
      <c r="K1012" t="s">
        <v>1427</v>
      </c>
      <c r="L1012">
        <v>1348</v>
      </c>
      <c r="N1012">
        <v>1009</v>
      </c>
      <c r="O1012" t="s">
        <v>86</v>
      </c>
      <c r="P1012" t="s">
        <v>86</v>
      </c>
      <c r="Q1012">
        <v>1000</v>
      </c>
      <c r="X1012">
        <v>8.8999999999999995E-4</v>
      </c>
      <c r="Y1012">
        <v>26499</v>
      </c>
      <c r="Z1012">
        <v>0</v>
      </c>
      <c r="AA1012">
        <v>0</v>
      </c>
      <c r="AB1012">
        <v>0</v>
      </c>
      <c r="AC1012">
        <v>0</v>
      </c>
      <c r="AD1012">
        <v>1</v>
      </c>
      <c r="AE1012">
        <v>0</v>
      </c>
      <c r="AF1012" t="s">
        <v>6</v>
      </c>
      <c r="AG1012">
        <v>8.8999999999999995E-4</v>
      </c>
      <c r="AH1012">
        <v>2</v>
      </c>
      <c r="AI1012">
        <v>16690606</v>
      </c>
      <c r="AJ1012">
        <v>1069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ROW(Source!A471)</f>
        <v>471</v>
      </c>
      <c r="B1013">
        <v>16690607</v>
      </c>
      <c r="C1013">
        <v>16690576</v>
      </c>
      <c r="D1013">
        <v>15168763</v>
      </c>
      <c r="E1013">
        <v>1</v>
      </c>
      <c r="F1013">
        <v>1</v>
      </c>
      <c r="G1013">
        <v>1</v>
      </c>
      <c r="H1013">
        <v>3</v>
      </c>
      <c r="I1013" t="s">
        <v>1416</v>
      </c>
      <c r="J1013" t="s">
        <v>1417</v>
      </c>
      <c r="K1013" t="s">
        <v>1418</v>
      </c>
      <c r="L1013">
        <v>1348</v>
      </c>
      <c r="N1013">
        <v>1009</v>
      </c>
      <c r="O1013" t="s">
        <v>86</v>
      </c>
      <c r="P1013" t="s">
        <v>86</v>
      </c>
      <c r="Q1013">
        <v>1000</v>
      </c>
      <c r="X1013">
        <v>4.4999999999999999E-4</v>
      </c>
      <c r="Y1013">
        <v>10362</v>
      </c>
      <c r="Z1013">
        <v>0</v>
      </c>
      <c r="AA1013">
        <v>0</v>
      </c>
      <c r="AB1013">
        <v>0</v>
      </c>
      <c r="AC1013">
        <v>0</v>
      </c>
      <c r="AD1013">
        <v>1</v>
      </c>
      <c r="AE1013">
        <v>0</v>
      </c>
      <c r="AF1013" t="s">
        <v>6</v>
      </c>
      <c r="AG1013">
        <v>4.4999999999999999E-4</v>
      </c>
      <c r="AH1013">
        <v>2</v>
      </c>
      <c r="AI1013">
        <v>16690607</v>
      </c>
      <c r="AJ1013">
        <v>1070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ROW(Source!A471)</f>
        <v>471</v>
      </c>
      <c r="B1014">
        <v>16690608</v>
      </c>
      <c r="C1014">
        <v>16690576</v>
      </c>
      <c r="D1014">
        <v>15169941</v>
      </c>
      <c r="E1014">
        <v>1</v>
      </c>
      <c r="F1014">
        <v>1</v>
      </c>
      <c r="G1014">
        <v>1</v>
      </c>
      <c r="H1014">
        <v>3</v>
      </c>
      <c r="I1014" t="s">
        <v>1428</v>
      </c>
      <c r="J1014" t="s">
        <v>1429</v>
      </c>
      <c r="K1014" t="s">
        <v>1295</v>
      </c>
      <c r="L1014">
        <v>1348</v>
      </c>
      <c r="N1014">
        <v>1009</v>
      </c>
      <c r="O1014" t="s">
        <v>86</v>
      </c>
      <c r="P1014" t="s">
        <v>86</v>
      </c>
      <c r="Q1014">
        <v>1000</v>
      </c>
      <c r="X1014">
        <v>1.4999999999999999E-2</v>
      </c>
      <c r="Y1014">
        <v>9040.01</v>
      </c>
      <c r="Z1014">
        <v>0</v>
      </c>
      <c r="AA1014">
        <v>0</v>
      </c>
      <c r="AB1014">
        <v>0</v>
      </c>
      <c r="AC1014">
        <v>0</v>
      </c>
      <c r="AD1014">
        <v>1</v>
      </c>
      <c r="AE1014">
        <v>0</v>
      </c>
      <c r="AF1014" t="s">
        <v>6</v>
      </c>
      <c r="AG1014">
        <v>1.4999999999999999E-2</v>
      </c>
      <c r="AH1014">
        <v>2</v>
      </c>
      <c r="AI1014">
        <v>16690608</v>
      </c>
      <c r="AJ1014">
        <v>1071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ROW(Source!A471)</f>
        <v>471</v>
      </c>
      <c r="B1015">
        <v>16690609</v>
      </c>
      <c r="C1015">
        <v>16690576</v>
      </c>
      <c r="D1015">
        <v>15170824</v>
      </c>
      <c r="E1015">
        <v>1</v>
      </c>
      <c r="F1015">
        <v>1</v>
      </c>
      <c r="G1015">
        <v>1</v>
      </c>
      <c r="H1015">
        <v>3</v>
      </c>
      <c r="I1015" t="s">
        <v>1430</v>
      </c>
      <c r="J1015" t="s">
        <v>1431</v>
      </c>
      <c r="K1015" t="s">
        <v>1432</v>
      </c>
      <c r="L1015">
        <v>1346</v>
      </c>
      <c r="N1015">
        <v>1009</v>
      </c>
      <c r="O1015" t="s">
        <v>90</v>
      </c>
      <c r="P1015" t="s">
        <v>90</v>
      </c>
      <c r="Q1015">
        <v>1</v>
      </c>
      <c r="X1015">
        <v>8</v>
      </c>
      <c r="Y1015">
        <v>23.09</v>
      </c>
      <c r="Z1015">
        <v>0</v>
      </c>
      <c r="AA1015">
        <v>0</v>
      </c>
      <c r="AB1015">
        <v>0</v>
      </c>
      <c r="AC1015">
        <v>0</v>
      </c>
      <c r="AD1015">
        <v>1</v>
      </c>
      <c r="AE1015">
        <v>0</v>
      </c>
      <c r="AF1015" t="s">
        <v>6</v>
      </c>
      <c r="AG1015">
        <v>8</v>
      </c>
      <c r="AH1015">
        <v>2</v>
      </c>
      <c r="AI1015">
        <v>16690609</v>
      </c>
      <c r="AJ1015">
        <v>1072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ROW(Source!A471)</f>
        <v>471</v>
      </c>
      <c r="B1016">
        <v>16690610</v>
      </c>
      <c r="C1016">
        <v>16690576</v>
      </c>
      <c r="D1016">
        <v>15163311</v>
      </c>
      <c r="E1016">
        <v>17</v>
      </c>
      <c r="F1016">
        <v>1</v>
      </c>
      <c r="G1016">
        <v>1</v>
      </c>
      <c r="H1016">
        <v>3</v>
      </c>
      <c r="I1016" t="s">
        <v>1553</v>
      </c>
      <c r="J1016" t="s">
        <v>6</v>
      </c>
      <c r="K1016" t="s">
        <v>1554</v>
      </c>
      <c r="L1016">
        <v>1327</v>
      </c>
      <c r="N1016">
        <v>1005</v>
      </c>
      <c r="O1016" t="s">
        <v>181</v>
      </c>
      <c r="P1016" t="s">
        <v>181</v>
      </c>
      <c r="Q1016">
        <v>1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1</v>
      </c>
      <c r="AD1016">
        <v>0</v>
      </c>
      <c r="AE1016">
        <v>0</v>
      </c>
      <c r="AF1016" t="s">
        <v>6</v>
      </c>
      <c r="AG1016">
        <v>0</v>
      </c>
      <c r="AH1016">
        <v>3</v>
      </c>
      <c r="AI1016">
        <v>-1</v>
      </c>
      <c r="AJ1016" t="s">
        <v>6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ROW(Source!A471)</f>
        <v>471</v>
      </c>
      <c r="B1017">
        <v>16690611</v>
      </c>
      <c r="C1017">
        <v>16690576</v>
      </c>
      <c r="D1017">
        <v>15204408</v>
      </c>
      <c r="E1017">
        <v>1</v>
      </c>
      <c r="F1017">
        <v>1</v>
      </c>
      <c r="G1017">
        <v>1</v>
      </c>
      <c r="H1017">
        <v>3</v>
      </c>
      <c r="I1017" t="s">
        <v>1433</v>
      </c>
      <c r="J1017" t="s">
        <v>1434</v>
      </c>
      <c r="K1017" t="s">
        <v>1435</v>
      </c>
      <c r="L1017">
        <v>1348</v>
      </c>
      <c r="N1017">
        <v>1009</v>
      </c>
      <c r="O1017" t="s">
        <v>86</v>
      </c>
      <c r="P1017" t="s">
        <v>86</v>
      </c>
      <c r="Q1017">
        <v>1000</v>
      </c>
      <c r="X1017">
        <v>5.0099999999999997E-3</v>
      </c>
      <c r="Y1017">
        <v>17183</v>
      </c>
      <c r="Z1017">
        <v>0</v>
      </c>
      <c r="AA1017">
        <v>0</v>
      </c>
      <c r="AB1017">
        <v>0</v>
      </c>
      <c r="AC1017">
        <v>0</v>
      </c>
      <c r="AD1017">
        <v>1</v>
      </c>
      <c r="AE1017">
        <v>0</v>
      </c>
      <c r="AF1017" t="s">
        <v>6</v>
      </c>
      <c r="AG1017">
        <v>5.0099999999999997E-3</v>
      </c>
      <c r="AH1017">
        <v>2</v>
      </c>
      <c r="AI1017">
        <v>16690611</v>
      </c>
      <c r="AJ1017">
        <v>1073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ROW(Source!A471)</f>
        <v>471</v>
      </c>
      <c r="B1018">
        <v>16690612</v>
      </c>
      <c r="C1018">
        <v>16690576</v>
      </c>
      <c r="D1018">
        <v>15163115</v>
      </c>
      <c r="E1018">
        <v>17</v>
      </c>
      <c r="F1018">
        <v>1</v>
      </c>
      <c r="G1018">
        <v>1</v>
      </c>
      <c r="H1018">
        <v>3</v>
      </c>
      <c r="I1018" t="s">
        <v>1544</v>
      </c>
      <c r="J1018" t="s">
        <v>6</v>
      </c>
      <c r="K1018" t="s">
        <v>1545</v>
      </c>
      <c r="L1018">
        <v>1346</v>
      </c>
      <c r="N1018">
        <v>1009</v>
      </c>
      <c r="O1018" t="s">
        <v>90</v>
      </c>
      <c r="P1018" t="s">
        <v>90</v>
      </c>
      <c r="Q1018">
        <v>1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1</v>
      </c>
      <c r="AD1018">
        <v>0</v>
      </c>
      <c r="AE1018">
        <v>0</v>
      </c>
      <c r="AF1018" t="s">
        <v>6</v>
      </c>
      <c r="AG1018">
        <v>0</v>
      </c>
      <c r="AH1018">
        <v>3</v>
      </c>
      <c r="AI1018">
        <v>-1</v>
      </c>
      <c r="AJ1018" t="s">
        <v>6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ROW(Source!A471)</f>
        <v>471</v>
      </c>
      <c r="B1019">
        <v>16690613</v>
      </c>
      <c r="C1019">
        <v>16690576</v>
      </c>
      <c r="D1019">
        <v>15163312</v>
      </c>
      <c r="E1019">
        <v>17</v>
      </c>
      <c r="F1019">
        <v>1</v>
      </c>
      <c r="G1019">
        <v>1</v>
      </c>
      <c r="H1019">
        <v>3</v>
      </c>
      <c r="I1019" t="s">
        <v>1555</v>
      </c>
      <c r="J1019" t="s">
        <v>6</v>
      </c>
      <c r="K1019" t="s">
        <v>1556</v>
      </c>
      <c r="L1019">
        <v>1327</v>
      </c>
      <c r="N1019">
        <v>1005</v>
      </c>
      <c r="O1019" t="s">
        <v>181</v>
      </c>
      <c r="P1019" t="s">
        <v>181</v>
      </c>
      <c r="Q1019">
        <v>1</v>
      </c>
      <c r="X1019">
        <v>100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 t="s">
        <v>6</v>
      </c>
      <c r="AG1019">
        <v>100</v>
      </c>
      <c r="AH1019">
        <v>3</v>
      </c>
      <c r="AI1019">
        <v>-1</v>
      </c>
      <c r="AJ1019" t="s">
        <v>6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ROW(Source!A471)</f>
        <v>471</v>
      </c>
      <c r="B1020">
        <v>16690614</v>
      </c>
      <c r="C1020">
        <v>16690576</v>
      </c>
      <c r="D1020">
        <v>15163315</v>
      </c>
      <c r="E1020">
        <v>17</v>
      </c>
      <c r="F1020">
        <v>1</v>
      </c>
      <c r="G1020">
        <v>1</v>
      </c>
      <c r="H1020">
        <v>3</v>
      </c>
      <c r="I1020" t="s">
        <v>1557</v>
      </c>
      <c r="J1020" t="s">
        <v>6</v>
      </c>
      <c r="K1020" t="s">
        <v>1558</v>
      </c>
      <c r="L1020">
        <v>1354</v>
      </c>
      <c r="N1020">
        <v>1010</v>
      </c>
      <c r="O1020" t="s">
        <v>268</v>
      </c>
      <c r="P1020" t="s">
        <v>268</v>
      </c>
      <c r="Q1020">
        <v>1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1</v>
      </c>
      <c r="AD1020">
        <v>0</v>
      </c>
      <c r="AE1020">
        <v>0</v>
      </c>
      <c r="AF1020" t="s">
        <v>6</v>
      </c>
      <c r="AG1020">
        <v>0</v>
      </c>
      <c r="AH1020">
        <v>3</v>
      </c>
      <c r="AI1020">
        <v>-1</v>
      </c>
      <c r="AJ1020" t="s">
        <v>6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ROW(Source!A471)</f>
        <v>471</v>
      </c>
      <c r="B1021">
        <v>16690615</v>
      </c>
      <c r="C1021">
        <v>16690576</v>
      </c>
      <c r="D1021">
        <v>15163318</v>
      </c>
      <c r="E1021">
        <v>17</v>
      </c>
      <c r="F1021">
        <v>1</v>
      </c>
      <c r="G1021">
        <v>1</v>
      </c>
      <c r="H1021">
        <v>3</v>
      </c>
      <c r="I1021" t="s">
        <v>1559</v>
      </c>
      <c r="J1021" t="s">
        <v>6</v>
      </c>
      <c r="K1021" t="s">
        <v>1560</v>
      </c>
      <c r="L1021">
        <v>1354</v>
      </c>
      <c r="N1021">
        <v>1010</v>
      </c>
      <c r="O1021" t="s">
        <v>268</v>
      </c>
      <c r="P1021" t="s">
        <v>268</v>
      </c>
      <c r="Q1021">
        <v>1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1</v>
      </c>
      <c r="AD1021">
        <v>0</v>
      </c>
      <c r="AE1021">
        <v>0</v>
      </c>
      <c r="AF1021" t="s">
        <v>6</v>
      </c>
      <c r="AG1021">
        <v>0</v>
      </c>
      <c r="AH1021">
        <v>3</v>
      </c>
      <c r="AI1021">
        <v>-1</v>
      </c>
      <c r="AJ1021" t="s">
        <v>6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ROW(Source!A471)</f>
        <v>471</v>
      </c>
      <c r="B1022">
        <v>16690616</v>
      </c>
      <c r="C1022">
        <v>16690576</v>
      </c>
      <c r="D1022">
        <v>15163321</v>
      </c>
      <c r="E1022">
        <v>17</v>
      </c>
      <c r="F1022">
        <v>1</v>
      </c>
      <c r="G1022">
        <v>1</v>
      </c>
      <c r="H1022">
        <v>3</v>
      </c>
      <c r="I1022" t="s">
        <v>1561</v>
      </c>
      <c r="J1022" t="s">
        <v>6</v>
      </c>
      <c r="K1022" t="s">
        <v>1562</v>
      </c>
      <c r="L1022">
        <v>1354</v>
      </c>
      <c r="N1022">
        <v>1010</v>
      </c>
      <c r="O1022" t="s">
        <v>268</v>
      </c>
      <c r="P1022" t="s">
        <v>268</v>
      </c>
      <c r="Q1022">
        <v>1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1</v>
      </c>
      <c r="AD1022">
        <v>0</v>
      </c>
      <c r="AE1022">
        <v>0</v>
      </c>
      <c r="AF1022" t="s">
        <v>6</v>
      </c>
      <c r="AG1022">
        <v>0</v>
      </c>
      <c r="AH1022">
        <v>3</v>
      </c>
      <c r="AI1022">
        <v>-1</v>
      </c>
      <c r="AJ1022" t="s">
        <v>6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ROW(Source!A474)</f>
        <v>474</v>
      </c>
      <c r="B1023">
        <v>16690648</v>
      </c>
      <c r="C1023">
        <v>16690625</v>
      </c>
      <c r="D1023">
        <v>15430767</v>
      </c>
      <c r="E1023">
        <v>1</v>
      </c>
      <c r="F1023">
        <v>1</v>
      </c>
      <c r="G1023">
        <v>1</v>
      </c>
      <c r="H1023">
        <v>1</v>
      </c>
      <c r="I1023" t="s">
        <v>1111</v>
      </c>
      <c r="J1023" t="s">
        <v>6</v>
      </c>
      <c r="K1023" t="s">
        <v>1112</v>
      </c>
      <c r="L1023">
        <v>1191</v>
      </c>
      <c r="N1023">
        <v>1013</v>
      </c>
      <c r="O1023" t="s">
        <v>1090</v>
      </c>
      <c r="P1023" t="s">
        <v>1090</v>
      </c>
      <c r="Q1023">
        <v>1</v>
      </c>
      <c r="X1023">
        <v>2.92</v>
      </c>
      <c r="Y1023">
        <v>0</v>
      </c>
      <c r="Z1023">
        <v>0</v>
      </c>
      <c r="AA1023">
        <v>0</v>
      </c>
      <c r="AB1023">
        <v>8.5299999999999994</v>
      </c>
      <c r="AC1023">
        <v>0</v>
      </c>
      <c r="AD1023">
        <v>1</v>
      </c>
      <c r="AE1023">
        <v>1</v>
      </c>
      <c r="AF1023" t="s">
        <v>97</v>
      </c>
      <c r="AG1023">
        <v>3.3579999999999997</v>
      </c>
      <c r="AH1023">
        <v>2</v>
      </c>
      <c r="AI1023">
        <v>16690648</v>
      </c>
      <c r="AJ1023">
        <v>1075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ROW(Source!A474)</f>
        <v>474</v>
      </c>
      <c r="B1024">
        <v>16690649</v>
      </c>
      <c r="C1024">
        <v>16690625</v>
      </c>
      <c r="D1024">
        <v>15430395</v>
      </c>
      <c r="E1024">
        <v>1</v>
      </c>
      <c r="F1024">
        <v>1</v>
      </c>
      <c r="G1024">
        <v>1</v>
      </c>
      <c r="H1024">
        <v>1</v>
      </c>
      <c r="I1024" t="s">
        <v>1091</v>
      </c>
      <c r="J1024" t="s">
        <v>6</v>
      </c>
      <c r="K1024" t="s">
        <v>1092</v>
      </c>
      <c r="L1024">
        <v>1191</v>
      </c>
      <c r="N1024">
        <v>1013</v>
      </c>
      <c r="O1024" t="s">
        <v>1090</v>
      </c>
      <c r="P1024" t="s">
        <v>1090</v>
      </c>
      <c r="Q1024">
        <v>1</v>
      </c>
      <c r="X1024">
        <v>0.01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1</v>
      </c>
      <c r="AE1024">
        <v>2</v>
      </c>
      <c r="AF1024" t="s">
        <v>96</v>
      </c>
      <c r="AG1024">
        <v>1.2500000000000001E-2</v>
      </c>
      <c r="AH1024">
        <v>2</v>
      </c>
      <c r="AI1024">
        <v>16690649</v>
      </c>
      <c r="AJ1024">
        <v>1076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ROW(Source!A474)</f>
        <v>474</v>
      </c>
      <c r="B1025">
        <v>16690650</v>
      </c>
      <c r="C1025">
        <v>16690625</v>
      </c>
      <c r="D1025">
        <v>15247860</v>
      </c>
      <c r="E1025">
        <v>1</v>
      </c>
      <c r="F1025">
        <v>1</v>
      </c>
      <c r="G1025">
        <v>1</v>
      </c>
      <c r="H1025">
        <v>2</v>
      </c>
      <c r="I1025" t="s">
        <v>1436</v>
      </c>
      <c r="J1025" t="s">
        <v>1437</v>
      </c>
      <c r="K1025" t="s">
        <v>1438</v>
      </c>
      <c r="L1025">
        <v>1368</v>
      </c>
      <c r="N1025">
        <v>1011</v>
      </c>
      <c r="O1025" t="s">
        <v>1096</v>
      </c>
      <c r="P1025" t="s">
        <v>1096</v>
      </c>
      <c r="Q1025">
        <v>1</v>
      </c>
      <c r="X1025">
        <v>0.66</v>
      </c>
      <c r="Y1025">
        <v>0</v>
      </c>
      <c r="Z1025">
        <v>3.12</v>
      </c>
      <c r="AA1025">
        <v>0</v>
      </c>
      <c r="AB1025">
        <v>0</v>
      </c>
      <c r="AC1025">
        <v>0</v>
      </c>
      <c r="AD1025">
        <v>1</v>
      </c>
      <c r="AE1025">
        <v>0</v>
      </c>
      <c r="AF1025" t="s">
        <v>96</v>
      </c>
      <c r="AG1025">
        <v>0.82500000000000007</v>
      </c>
      <c r="AH1025">
        <v>2</v>
      </c>
      <c r="AI1025">
        <v>16690650</v>
      </c>
      <c r="AJ1025">
        <v>1077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ROW(Source!A474)</f>
        <v>474</v>
      </c>
      <c r="B1026">
        <v>16690651</v>
      </c>
      <c r="C1026">
        <v>16690625</v>
      </c>
      <c r="D1026">
        <v>15249073</v>
      </c>
      <c r="E1026">
        <v>1</v>
      </c>
      <c r="F1026">
        <v>1</v>
      </c>
      <c r="G1026">
        <v>1</v>
      </c>
      <c r="H1026">
        <v>2</v>
      </c>
      <c r="I1026" t="s">
        <v>1099</v>
      </c>
      <c r="J1026" t="s">
        <v>1100</v>
      </c>
      <c r="K1026" t="s">
        <v>1101</v>
      </c>
      <c r="L1026">
        <v>1368</v>
      </c>
      <c r="N1026">
        <v>1011</v>
      </c>
      <c r="O1026" t="s">
        <v>1096</v>
      </c>
      <c r="P1026" t="s">
        <v>1096</v>
      </c>
      <c r="Q1026">
        <v>1</v>
      </c>
      <c r="X1026">
        <v>0.01</v>
      </c>
      <c r="Y1026">
        <v>0</v>
      </c>
      <c r="Z1026">
        <v>65.709999999999994</v>
      </c>
      <c r="AA1026">
        <v>11.6</v>
      </c>
      <c r="AB1026">
        <v>0</v>
      </c>
      <c r="AC1026">
        <v>0</v>
      </c>
      <c r="AD1026">
        <v>1</v>
      </c>
      <c r="AE1026">
        <v>0</v>
      </c>
      <c r="AF1026" t="s">
        <v>96</v>
      </c>
      <c r="AG1026">
        <v>1.2500000000000001E-2</v>
      </c>
      <c r="AH1026">
        <v>2</v>
      </c>
      <c r="AI1026">
        <v>16690651</v>
      </c>
      <c r="AJ1026">
        <v>1078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ROW(Source!A474)</f>
        <v>474</v>
      </c>
      <c r="B1027">
        <v>16690652</v>
      </c>
      <c r="C1027">
        <v>16690625</v>
      </c>
      <c r="D1027">
        <v>15165170</v>
      </c>
      <c r="E1027">
        <v>1</v>
      </c>
      <c r="F1027">
        <v>1</v>
      </c>
      <c r="G1027">
        <v>1</v>
      </c>
      <c r="H1027">
        <v>3</v>
      </c>
      <c r="I1027" t="s">
        <v>1425</v>
      </c>
      <c r="J1027" t="s">
        <v>1426</v>
      </c>
      <c r="K1027" t="s">
        <v>1427</v>
      </c>
      <c r="L1027">
        <v>1348</v>
      </c>
      <c r="N1027">
        <v>1009</v>
      </c>
      <c r="O1027" t="s">
        <v>86</v>
      </c>
      <c r="P1027" t="s">
        <v>86</v>
      </c>
      <c r="Q1027">
        <v>1000</v>
      </c>
      <c r="X1027">
        <v>5.0000000000000002E-5</v>
      </c>
      <c r="Y1027">
        <v>26499</v>
      </c>
      <c r="Z1027">
        <v>0</v>
      </c>
      <c r="AA1027">
        <v>0</v>
      </c>
      <c r="AB1027">
        <v>0</v>
      </c>
      <c r="AC1027">
        <v>0</v>
      </c>
      <c r="AD1027">
        <v>1</v>
      </c>
      <c r="AE1027">
        <v>0</v>
      </c>
      <c r="AF1027" t="s">
        <v>6</v>
      </c>
      <c r="AG1027">
        <v>5.0000000000000002E-5</v>
      </c>
      <c r="AH1027">
        <v>2</v>
      </c>
      <c r="AI1027">
        <v>16690652</v>
      </c>
      <c r="AJ1027">
        <v>1079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ROW(Source!A474)</f>
        <v>474</v>
      </c>
      <c r="B1028">
        <v>16690653</v>
      </c>
      <c r="C1028">
        <v>16690625</v>
      </c>
      <c r="D1028">
        <v>15169941</v>
      </c>
      <c r="E1028">
        <v>1</v>
      </c>
      <c r="F1028">
        <v>1</v>
      </c>
      <c r="G1028">
        <v>1</v>
      </c>
      <c r="H1028">
        <v>3</v>
      </c>
      <c r="I1028" t="s">
        <v>1428</v>
      </c>
      <c r="J1028" t="s">
        <v>1429</v>
      </c>
      <c r="K1028" t="s">
        <v>1295</v>
      </c>
      <c r="L1028">
        <v>1348</v>
      </c>
      <c r="N1028">
        <v>1009</v>
      </c>
      <c r="O1028" t="s">
        <v>86</v>
      </c>
      <c r="P1028" t="s">
        <v>86</v>
      </c>
      <c r="Q1028">
        <v>1000</v>
      </c>
      <c r="X1028">
        <v>3.0000000000000001E-5</v>
      </c>
      <c r="Y1028">
        <v>9040.01</v>
      </c>
      <c r="Z1028">
        <v>0</v>
      </c>
      <c r="AA1028">
        <v>0</v>
      </c>
      <c r="AB1028">
        <v>0</v>
      </c>
      <c r="AC1028">
        <v>0</v>
      </c>
      <c r="AD1028">
        <v>1</v>
      </c>
      <c r="AE1028">
        <v>0</v>
      </c>
      <c r="AF1028" t="s">
        <v>6</v>
      </c>
      <c r="AG1028">
        <v>3.0000000000000001E-5</v>
      </c>
      <c r="AH1028">
        <v>2</v>
      </c>
      <c r="AI1028">
        <v>16690653</v>
      </c>
      <c r="AJ1028">
        <v>1080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ROW(Source!A474)</f>
        <v>474</v>
      </c>
      <c r="B1029">
        <v>16690654</v>
      </c>
      <c r="C1029">
        <v>16690625</v>
      </c>
      <c r="D1029">
        <v>15170824</v>
      </c>
      <c r="E1029">
        <v>1</v>
      </c>
      <c r="F1029">
        <v>1</v>
      </c>
      <c r="G1029">
        <v>1</v>
      </c>
      <c r="H1029">
        <v>3</v>
      </c>
      <c r="I1029" t="s">
        <v>1430</v>
      </c>
      <c r="J1029" t="s">
        <v>1431</v>
      </c>
      <c r="K1029" t="s">
        <v>1432</v>
      </c>
      <c r="L1029">
        <v>1346</v>
      </c>
      <c r="N1029">
        <v>1009</v>
      </c>
      <c r="O1029" t="s">
        <v>90</v>
      </c>
      <c r="P1029" t="s">
        <v>90</v>
      </c>
      <c r="Q1029">
        <v>1</v>
      </c>
      <c r="X1029">
        <v>0.115</v>
      </c>
      <c r="Y1029">
        <v>23.09</v>
      </c>
      <c r="Z1029">
        <v>0</v>
      </c>
      <c r="AA1029">
        <v>0</v>
      </c>
      <c r="AB1029">
        <v>0</v>
      </c>
      <c r="AC1029">
        <v>0</v>
      </c>
      <c r="AD1029">
        <v>1</v>
      </c>
      <c r="AE1029">
        <v>0</v>
      </c>
      <c r="AF1029" t="s">
        <v>6</v>
      </c>
      <c r="AG1029">
        <v>0.115</v>
      </c>
      <c r="AH1029">
        <v>2</v>
      </c>
      <c r="AI1029">
        <v>16690654</v>
      </c>
      <c r="AJ1029">
        <v>1081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ROW(Source!A474)</f>
        <v>474</v>
      </c>
      <c r="B1030">
        <v>16690655</v>
      </c>
      <c r="C1030">
        <v>16690625</v>
      </c>
      <c r="D1030">
        <v>15163347</v>
      </c>
      <c r="E1030">
        <v>17</v>
      </c>
      <c r="F1030">
        <v>1</v>
      </c>
      <c r="G1030">
        <v>1</v>
      </c>
      <c r="H1030">
        <v>3</v>
      </c>
      <c r="I1030" t="s">
        <v>1563</v>
      </c>
      <c r="J1030" t="s">
        <v>6</v>
      </c>
      <c r="K1030" t="s">
        <v>1564</v>
      </c>
      <c r="L1030">
        <v>1354</v>
      </c>
      <c r="N1030">
        <v>1010</v>
      </c>
      <c r="O1030" t="s">
        <v>268</v>
      </c>
      <c r="P1030" t="s">
        <v>268</v>
      </c>
      <c r="Q1030">
        <v>1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1</v>
      </c>
      <c r="AD1030">
        <v>0</v>
      </c>
      <c r="AE1030">
        <v>0</v>
      </c>
      <c r="AF1030" t="s">
        <v>6</v>
      </c>
      <c r="AG1030">
        <v>0</v>
      </c>
      <c r="AH1030">
        <v>3</v>
      </c>
      <c r="AI1030">
        <v>-1</v>
      </c>
      <c r="AJ1030" t="s">
        <v>6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ROW(Source!A474)</f>
        <v>474</v>
      </c>
      <c r="B1031">
        <v>16690656</v>
      </c>
      <c r="C1031">
        <v>16690625</v>
      </c>
      <c r="D1031">
        <v>15163352</v>
      </c>
      <c r="E1031">
        <v>17</v>
      </c>
      <c r="F1031">
        <v>1</v>
      </c>
      <c r="G1031">
        <v>1</v>
      </c>
      <c r="H1031">
        <v>3</v>
      </c>
      <c r="I1031" t="s">
        <v>1565</v>
      </c>
      <c r="J1031" t="s">
        <v>6</v>
      </c>
      <c r="K1031" t="s">
        <v>1566</v>
      </c>
      <c r="L1031">
        <v>1354</v>
      </c>
      <c r="N1031">
        <v>1010</v>
      </c>
      <c r="O1031" t="s">
        <v>268</v>
      </c>
      <c r="P1031" t="s">
        <v>268</v>
      </c>
      <c r="Q1031">
        <v>1</v>
      </c>
      <c r="X1031">
        <v>1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 t="s">
        <v>6</v>
      </c>
      <c r="AG1031">
        <v>1</v>
      </c>
      <c r="AH1031">
        <v>3</v>
      </c>
      <c r="AI1031">
        <v>-1</v>
      </c>
      <c r="AJ1031" t="s">
        <v>6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ROW(Source!A475)</f>
        <v>475</v>
      </c>
      <c r="B1032">
        <v>16690648</v>
      </c>
      <c r="C1032">
        <v>16690625</v>
      </c>
      <c r="D1032">
        <v>15430767</v>
      </c>
      <c r="E1032">
        <v>1</v>
      </c>
      <c r="F1032">
        <v>1</v>
      </c>
      <c r="G1032">
        <v>1</v>
      </c>
      <c r="H1032">
        <v>1</v>
      </c>
      <c r="I1032" t="s">
        <v>1111</v>
      </c>
      <c r="J1032" t="s">
        <v>6</v>
      </c>
      <c r="K1032" t="s">
        <v>1112</v>
      </c>
      <c r="L1032">
        <v>1191</v>
      </c>
      <c r="N1032">
        <v>1013</v>
      </c>
      <c r="O1032" t="s">
        <v>1090</v>
      </c>
      <c r="P1032" t="s">
        <v>1090</v>
      </c>
      <c r="Q1032">
        <v>1</v>
      </c>
      <c r="X1032">
        <v>2.92</v>
      </c>
      <c r="Y1032">
        <v>0</v>
      </c>
      <c r="Z1032">
        <v>0</v>
      </c>
      <c r="AA1032">
        <v>0</v>
      </c>
      <c r="AB1032">
        <v>8.5299999999999994</v>
      </c>
      <c r="AC1032">
        <v>0</v>
      </c>
      <c r="AD1032">
        <v>1</v>
      </c>
      <c r="AE1032">
        <v>1</v>
      </c>
      <c r="AF1032" t="s">
        <v>97</v>
      </c>
      <c r="AG1032">
        <v>3.3579999999999997</v>
      </c>
      <c r="AH1032">
        <v>2</v>
      </c>
      <c r="AI1032">
        <v>16690648</v>
      </c>
      <c r="AJ1032">
        <v>1083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ROW(Source!A475)</f>
        <v>475</v>
      </c>
      <c r="B1033">
        <v>16690649</v>
      </c>
      <c r="C1033">
        <v>16690625</v>
      </c>
      <c r="D1033">
        <v>15430395</v>
      </c>
      <c r="E1033">
        <v>1</v>
      </c>
      <c r="F1033">
        <v>1</v>
      </c>
      <c r="G1033">
        <v>1</v>
      </c>
      <c r="H1033">
        <v>1</v>
      </c>
      <c r="I1033" t="s">
        <v>1091</v>
      </c>
      <c r="J1033" t="s">
        <v>6</v>
      </c>
      <c r="K1033" t="s">
        <v>1092</v>
      </c>
      <c r="L1033">
        <v>1191</v>
      </c>
      <c r="N1033">
        <v>1013</v>
      </c>
      <c r="O1033" t="s">
        <v>1090</v>
      </c>
      <c r="P1033" t="s">
        <v>1090</v>
      </c>
      <c r="Q1033">
        <v>1</v>
      </c>
      <c r="X1033">
        <v>0.01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1</v>
      </c>
      <c r="AE1033">
        <v>2</v>
      </c>
      <c r="AF1033" t="s">
        <v>96</v>
      </c>
      <c r="AG1033">
        <v>1.2500000000000001E-2</v>
      </c>
      <c r="AH1033">
        <v>2</v>
      </c>
      <c r="AI1033">
        <v>16690649</v>
      </c>
      <c r="AJ1033">
        <v>1084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ROW(Source!A475)</f>
        <v>475</v>
      </c>
      <c r="B1034">
        <v>16690650</v>
      </c>
      <c r="C1034">
        <v>16690625</v>
      </c>
      <c r="D1034">
        <v>15247860</v>
      </c>
      <c r="E1034">
        <v>1</v>
      </c>
      <c r="F1034">
        <v>1</v>
      </c>
      <c r="G1034">
        <v>1</v>
      </c>
      <c r="H1034">
        <v>2</v>
      </c>
      <c r="I1034" t="s">
        <v>1436</v>
      </c>
      <c r="J1034" t="s">
        <v>1437</v>
      </c>
      <c r="K1034" t="s">
        <v>1438</v>
      </c>
      <c r="L1034">
        <v>1368</v>
      </c>
      <c r="N1034">
        <v>1011</v>
      </c>
      <c r="O1034" t="s">
        <v>1096</v>
      </c>
      <c r="P1034" t="s">
        <v>1096</v>
      </c>
      <c r="Q1034">
        <v>1</v>
      </c>
      <c r="X1034">
        <v>0.66</v>
      </c>
      <c r="Y1034">
        <v>0</v>
      </c>
      <c r="Z1034">
        <v>3.12</v>
      </c>
      <c r="AA1034">
        <v>0</v>
      </c>
      <c r="AB1034">
        <v>0</v>
      </c>
      <c r="AC1034">
        <v>0</v>
      </c>
      <c r="AD1034">
        <v>1</v>
      </c>
      <c r="AE1034">
        <v>0</v>
      </c>
      <c r="AF1034" t="s">
        <v>96</v>
      </c>
      <c r="AG1034">
        <v>0.82500000000000007</v>
      </c>
      <c r="AH1034">
        <v>2</v>
      </c>
      <c r="AI1034">
        <v>16690650</v>
      </c>
      <c r="AJ1034">
        <v>1085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ROW(Source!A475)</f>
        <v>475</v>
      </c>
      <c r="B1035">
        <v>16690651</v>
      </c>
      <c r="C1035">
        <v>16690625</v>
      </c>
      <c r="D1035">
        <v>15249073</v>
      </c>
      <c r="E1035">
        <v>1</v>
      </c>
      <c r="F1035">
        <v>1</v>
      </c>
      <c r="G1035">
        <v>1</v>
      </c>
      <c r="H1035">
        <v>2</v>
      </c>
      <c r="I1035" t="s">
        <v>1099</v>
      </c>
      <c r="J1035" t="s">
        <v>1100</v>
      </c>
      <c r="K1035" t="s">
        <v>1101</v>
      </c>
      <c r="L1035">
        <v>1368</v>
      </c>
      <c r="N1035">
        <v>1011</v>
      </c>
      <c r="O1035" t="s">
        <v>1096</v>
      </c>
      <c r="P1035" t="s">
        <v>1096</v>
      </c>
      <c r="Q1035">
        <v>1</v>
      </c>
      <c r="X1035">
        <v>0.01</v>
      </c>
      <c r="Y1035">
        <v>0</v>
      </c>
      <c r="Z1035">
        <v>65.709999999999994</v>
      </c>
      <c r="AA1035">
        <v>11.6</v>
      </c>
      <c r="AB1035">
        <v>0</v>
      </c>
      <c r="AC1035">
        <v>0</v>
      </c>
      <c r="AD1035">
        <v>1</v>
      </c>
      <c r="AE1035">
        <v>0</v>
      </c>
      <c r="AF1035" t="s">
        <v>96</v>
      </c>
      <c r="AG1035">
        <v>1.2500000000000001E-2</v>
      </c>
      <c r="AH1035">
        <v>2</v>
      </c>
      <c r="AI1035">
        <v>16690651</v>
      </c>
      <c r="AJ1035">
        <v>1086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ROW(Source!A475)</f>
        <v>475</v>
      </c>
      <c r="B1036">
        <v>16690652</v>
      </c>
      <c r="C1036">
        <v>16690625</v>
      </c>
      <c r="D1036">
        <v>15165170</v>
      </c>
      <c r="E1036">
        <v>1</v>
      </c>
      <c r="F1036">
        <v>1</v>
      </c>
      <c r="G1036">
        <v>1</v>
      </c>
      <c r="H1036">
        <v>3</v>
      </c>
      <c r="I1036" t="s">
        <v>1425</v>
      </c>
      <c r="J1036" t="s">
        <v>1426</v>
      </c>
      <c r="K1036" t="s">
        <v>1427</v>
      </c>
      <c r="L1036">
        <v>1348</v>
      </c>
      <c r="N1036">
        <v>1009</v>
      </c>
      <c r="O1036" t="s">
        <v>86</v>
      </c>
      <c r="P1036" t="s">
        <v>86</v>
      </c>
      <c r="Q1036">
        <v>1000</v>
      </c>
      <c r="X1036">
        <v>5.0000000000000002E-5</v>
      </c>
      <c r="Y1036">
        <v>26499</v>
      </c>
      <c r="Z1036">
        <v>0</v>
      </c>
      <c r="AA1036">
        <v>0</v>
      </c>
      <c r="AB1036">
        <v>0</v>
      </c>
      <c r="AC1036">
        <v>0</v>
      </c>
      <c r="AD1036">
        <v>1</v>
      </c>
      <c r="AE1036">
        <v>0</v>
      </c>
      <c r="AF1036" t="s">
        <v>6</v>
      </c>
      <c r="AG1036">
        <v>5.0000000000000002E-5</v>
      </c>
      <c r="AH1036">
        <v>2</v>
      </c>
      <c r="AI1036">
        <v>16690652</v>
      </c>
      <c r="AJ1036">
        <v>1087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ROW(Source!A475)</f>
        <v>475</v>
      </c>
      <c r="B1037">
        <v>16690653</v>
      </c>
      <c r="C1037">
        <v>16690625</v>
      </c>
      <c r="D1037">
        <v>15169941</v>
      </c>
      <c r="E1037">
        <v>1</v>
      </c>
      <c r="F1037">
        <v>1</v>
      </c>
      <c r="G1037">
        <v>1</v>
      </c>
      <c r="H1037">
        <v>3</v>
      </c>
      <c r="I1037" t="s">
        <v>1428</v>
      </c>
      <c r="J1037" t="s">
        <v>1429</v>
      </c>
      <c r="K1037" t="s">
        <v>1295</v>
      </c>
      <c r="L1037">
        <v>1348</v>
      </c>
      <c r="N1037">
        <v>1009</v>
      </c>
      <c r="O1037" t="s">
        <v>86</v>
      </c>
      <c r="P1037" t="s">
        <v>86</v>
      </c>
      <c r="Q1037">
        <v>1000</v>
      </c>
      <c r="X1037">
        <v>3.0000000000000001E-5</v>
      </c>
      <c r="Y1037">
        <v>9040.01</v>
      </c>
      <c r="Z1037">
        <v>0</v>
      </c>
      <c r="AA1037">
        <v>0</v>
      </c>
      <c r="AB1037">
        <v>0</v>
      </c>
      <c r="AC1037">
        <v>0</v>
      </c>
      <c r="AD1037">
        <v>1</v>
      </c>
      <c r="AE1037">
        <v>0</v>
      </c>
      <c r="AF1037" t="s">
        <v>6</v>
      </c>
      <c r="AG1037">
        <v>3.0000000000000001E-5</v>
      </c>
      <c r="AH1037">
        <v>2</v>
      </c>
      <c r="AI1037">
        <v>16690653</v>
      </c>
      <c r="AJ1037">
        <v>1088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ROW(Source!A475)</f>
        <v>475</v>
      </c>
      <c r="B1038">
        <v>16690654</v>
      </c>
      <c r="C1038">
        <v>16690625</v>
      </c>
      <c r="D1038">
        <v>15170824</v>
      </c>
      <c r="E1038">
        <v>1</v>
      </c>
      <c r="F1038">
        <v>1</v>
      </c>
      <c r="G1038">
        <v>1</v>
      </c>
      <c r="H1038">
        <v>3</v>
      </c>
      <c r="I1038" t="s">
        <v>1430</v>
      </c>
      <c r="J1038" t="s">
        <v>1431</v>
      </c>
      <c r="K1038" t="s">
        <v>1432</v>
      </c>
      <c r="L1038">
        <v>1346</v>
      </c>
      <c r="N1038">
        <v>1009</v>
      </c>
      <c r="O1038" t="s">
        <v>90</v>
      </c>
      <c r="P1038" t="s">
        <v>90</v>
      </c>
      <c r="Q1038">
        <v>1</v>
      </c>
      <c r="X1038">
        <v>0.115</v>
      </c>
      <c r="Y1038">
        <v>23.09</v>
      </c>
      <c r="Z1038">
        <v>0</v>
      </c>
      <c r="AA1038">
        <v>0</v>
      </c>
      <c r="AB1038">
        <v>0</v>
      </c>
      <c r="AC1038">
        <v>0</v>
      </c>
      <c r="AD1038">
        <v>1</v>
      </c>
      <c r="AE1038">
        <v>0</v>
      </c>
      <c r="AF1038" t="s">
        <v>6</v>
      </c>
      <c r="AG1038">
        <v>0.115</v>
      </c>
      <c r="AH1038">
        <v>2</v>
      </c>
      <c r="AI1038">
        <v>16690654</v>
      </c>
      <c r="AJ1038">
        <v>1089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ROW(Source!A475)</f>
        <v>475</v>
      </c>
      <c r="B1039">
        <v>16690655</v>
      </c>
      <c r="C1039">
        <v>16690625</v>
      </c>
      <c r="D1039">
        <v>15163347</v>
      </c>
      <c r="E1039">
        <v>17</v>
      </c>
      <c r="F1039">
        <v>1</v>
      </c>
      <c r="G1039">
        <v>1</v>
      </c>
      <c r="H1039">
        <v>3</v>
      </c>
      <c r="I1039" t="s">
        <v>1563</v>
      </c>
      <c r="J1039" t="s">
        <v>6</v>
      </c>
      <c r="K1039" t="s">
        <v>1564</v>
      </c>
      <c r="L1039">
        <v>1354</v>
      </c>
      <c r="N1039">
        <v>1010</v>
      </c>
      <c r="O1039" t="s">
        <v>268</v>
      </c>
      <c r="P1039" t="s">
        <v>268</v>
      </c>
      <c r="Q1039">
        <v>1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1</v>
      </c>
      <c r="AD1039">
        <v>0</v>
      </c>
      <c r="AE1039">
        <v>0</v>
      </c>
      <c r="AF1039" t="s">
        <v>6</v>
      </c>
      <c r="AG1039">
        <v>0</v>
      </c>
      <c r="AH1039">
        <v>3</v>
      </c>
      <c r="AI1039">
        <v>-1</v>
      </c>
      <c r="AJ1039" t="s">
        <v>6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ROW(Source!A475)</f>
        <v>475</v>
      </c>
      <c r="B1040">
        <v>16690656</v>
      </c>
      <c r="C1040">
        <v>16690625</v>
      </c>
      <c r="D1040">
        <v>15163352</v>
      </c>
      <c r="E1040">
        <v>17</v>
      </c>
      <c r="F1040">
        <v>1</v>
      </c>
      <c r="G1040">
        <v>1</v>
      </c>
      <c r="H1040">
        <v>3</v>
      </c>
      <c r="I1040" t="s">
        <v>1565</v>
      </c>
      <c r="J1040" t="s">
        <v>6</v>
      </c>
      <c r="K1040" t="s">
        <v>1566</v>
      </c>
      <c r="L1040">
        <v>1354</v>
      </c>
      <c r="N1040">
        <v>1010</v>
      </c>
      <c r="O1040" t="s">
        <v>268</v>
      </c>
      <c r="P1040" t="s">
        <v>268</v>
      </c>
      <c r="Q1040">
        <v>1</v>
      </c>
      <c r="X1040">
        <v>1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 t="s">
        <v>6</v>
      </c>
      <c r="AG1040">
        <v>1</v>
      </c>
      <c r="AH1040">
        <v>3</v>
      </c>
      <c r="AI1040">
        <v>-1</v>
      </c>
      <c r="AJ1040" t="s">
        <v>6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ROW(Source!A478)</f>
        <v>478</v>
      </c>
      <c r="B1041">
        <v>16690671</v>
      </c>
      <c r="C1041">
        <v>16690661</v>
      </c>
      <c r="D1041">
        <v>15436556</v>
      </c>
      <c r="E1041">
        <v>1</v>
      </c>
      <c r="F1041">
        <v>1</v>
      </c>
      <c r="G1041">
        <v>1</v>
      </c>
      <c r="H1041">
        <v>1</v>
      </c>
      <c r="I1041" t="s">
        <v>1255</v>
      </c>
      <c r="J1041" t="s">
        <v>6</v>
      </c>
      <c r="K1041" t="s">
        <v>1256</v>
      </c>
      <c r="L1041">
        <v>1191</v>
      </c>
      <c r="N1041">
        <v>1013</v>
      </c>
      <c r="O1041" t="s">
        <v>1090</v>
      </c>
      <c r="P1041" t="s">
        <v>1090</v>
      </c>
      <c r="Q1041">
        <v>1</v>
      </c>
      <c r="X1041">
        <v>10.37</v>
      </c>
      <c r="Y1041">
        <v>0</v>
      </c>
      <c r="Z1041">
        <v>0</v>
      </c>
      <c r="AA1041">
        <v>0</v>
      </c>
      <c r="AB1041">
        <v>9.6199999999999992</v>
      </c>
      <c r="AC1041">
        <v>0</v>
      </c>
      <c r="AD1041">
        <v>1</v>
      </c>
      <c r="AE1041">
        <v>1</v>
      </c>
      <c r="AF1041" t="s">
        <v>97</v>
      </c>
      <c r="AG1041">
        <v>11.925499999999998</v>
      </c>
      <c r="AH1041">
        <v>2</v>
      </c>
      <c r="AI1041">
        <v>16690671</v>
      </c>
      <c r="AJ1041">
        <v>1091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ROW(Source!A478)</f>
        <v>478</v>
      </c>
      <c r="B1042">
        <v>16690672</v>
      </c>
      <c r="C1042">
        <v>16690661</v>
      </c>
      <c r="D1042">
        <v>15430395</v>
      </c>
      <c r="E1042">
        <v>1</v>
      </c>
      <c r="F1042">
        <v>1</v>
      </c>
      <c r="G1042">
        <v>1</v>
      </c>
      <c r="H1042">
        <v>1</v>
      </c>
      <c r="I1042" t="s">
        <v>1091</v>
      </c>
      <c r="J1042" t="s">
        <v>6</v>
      </c>
      <c r="K1042" t="s">
        <v>1092</v>
      </c>
      <c r="L1042">
        <v>1191</v>
      </c>
      <c r="N1042">
        <v>1013</v>
      </c>
      <c r="O1042" t="s">
        <v>1090</v>
      </c>
      <c r="P1042" t="s">
        <v>1090</v>
      </c>
      <c r="Q1042">
        <v>1</v>
      </c>
      <c r="X1042">
        <v>0.19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1</v>
      </c>
      <c r="AE1042">
        <v>2</v>
      </c>
      <c r="AF1042" t="s">
        <v>96</v>
      </c>
      <c r="AG1042">
        <v>0.23749999999999999</v>
      </c>
      <c r="AH1042">
        <v>2</v>
      </c>
      <c r="AI1042">
        <v>16690672</v>
      </c>
      <c r="AJ1042">
        <v>1092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ROW(Source!A478)</f>
        <v>478</v>
      </c>
      <c r="B1043">
        <v>16690673</v>
      </c>
      <c r="C1043">
        <v>16690661</v>
      </c>
      <c r="D1043">
        <v>15247680</v>
      </c>
      <c r="E1043">
        <v>1</v>
      </c>
      <c r="F1043">
        <v>1</v>
      </c>
      <c r="G1043">
        <v>1</v>
      </c>
      <c r="H1043">
        <v>2</v>
      </c>
      <c r="I1043" t="s">
        <v>1287</v>
      </c>
      <c r="J1043" t="s">
        <v>1288</v>
      </c>
      <c r="K1043" t="s">
        <v>1289</v>
      </c>
      <c r="L1043">
        <v>1368</v>
      </c>
      <c r="N1043">
        <v>1011</v>
      </c>
      <c r="O1043" t="s">
        <v>1096</v>
      </c>
      <c r="P1043" t="s">
        <v>1096</v>
      </c>
      <c r="Q1043">
        <v>1</v>
      </c>
      <c r="X1043">
        <v>0.02</v>
      </c>
      <c r="Y1043">
        <v>0</v>
      </c>
      <c r="Z1043">
        <v>111.99</v>
      </c>
      <c r="AA1043">
        <v>13.5</v>
      </c>
      <c r="AB1043">
        <v>0</v>
      </c>
      <c r="AC1043">
        <v>0</v>
      </c>
      <c r="AD1043">
        <v>1</v>
      </c>
      <c r="AE1043">
        <v>0</v>
      </c>
      <c r="AF1043" t="s">
        <v>96</v>
      </c>
      <c r="AG1043">
        <v>2.5000000000000001E-2</v>
      </c>
      <c r="AH1043">
        <v>2</v>
      </c>
      <c r="AI1043">
        <v>16690673</v>
      </c>
      <c r="AJ1043">
        <v>1093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ROW(Source!A478)</f>
        <v>478</v>
      </c>
      <c r="B1044">
        <v>16690674</v>
      </c>
      <c r="C1044">
        <v>16690661</v>
      </c>
      <c r="D1044">
        <v>15247860</v>
      </c>
      <c r="E1044">
        <v>1</v>
      </c>
      <c r="F1044">
        <v>1</v>
      </c>
      <c r="G1044">
        <v>1</v>
      </c>
      <c r="H1044">
        <v>2</v>
      </c>
      <c r="I1044" t="s">
        <v>1436</v>
      </c>
      <c r="J1044" t="s">
        <v>1437</v>
      </c>
      <c r="K1044" t="s">
        <v>1438</v>
      </c>
      <c r="L1044">
        <v>1368</v>
      </c>
      <c r="N1044">
        <v>1011</v>
      </c>
      <c r="O1044" t="s">
        <v>1096</v>
      </c>
      <c r="P1044" t="s">
        <v>1096</v>
      </c>
      <c r="Q1044">
        <v>1</v>
      </c>
      <c r="X1044">
        <v>2.37</v>
      </c>
      <c r="Y1044">
        <v>0</v>
      </c>
      <c r="Z1044">
        <v>3.12</v>
      </c>
      <c r="AA1044">
        <v>0</v>
      </c>
      <c r="AB1044">
        <v>0</v>
      </c>
      <c r="AC1044">
        <v>0</v>
      </c>
      <c r="AD1044">
        <v>1</v>
      </c>
      <c r="AE1044">
        <v>0</v>
      </c>
      <c r="AF1044" t="s">
        <v>96</v>
      </c>
      <c r="AG1044">
        <v>2.9625000000000004</v>
      </c>
      <c r="AH1044">
        <v>2</v>
      </c>
      <c r="AI1044">
        <v>16690674</v>
      </c>
      <c r="AJ1044">
        <v>1094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ROW(Source!A478)</f>
        <v>478</v>
      </c>
      <c r="B1045">
        <v>16690675</v>
      </c>
      <c r="C1045">
        <v>16690661</v>
      </c>
      <c r="D1045">
        <v>15249073</v>
      </c>
      <c r="E1045">
        <v>1</v>
      </c>
      <c r="F1045">
        <v>1</v>
      </c>
      <c r="G1045">
        <v>1</v>
      </c>
      <c r="H1045">
        <v>2</v>
      </c>
      <c r="I1045" t="s">
        <v>1099</v>
      </c>
      <c r="J1045" t="s">
        <v>1100</v>
      </c>
      <c r="K1045" t="s">
        <v>1101</v>
      </c>
      <c r="L1045">
        <v>1368</v>
      </c>
      <c r="N1045">
        <v>1011</v>
      </c>
      <c r="O1045" t="s">
        <v>1096</v>
      </c>
      <c r="P1045" t="s">
        <v>1096</v>
      </c>
      <c r="Q1045">
        <v>1</v>
      </c>
      <c r="X1045">
        <v>0.17</v>
      </c>
      <c r="Y1045">
        <v>0</v>
      </c>
      <c r="Z1045">
        <v>65.709999999999994</v>
      </c>
      <c r="AA1045">
        <v>11.6</v>
      </c>
      <c r="AB1045">
        <v>0</v>
      </c>
      <c r="AC1045">
        <v>0</v>
      </c>
      <c r="AD1045">
        <v>1</v>
      </c>
      <c r="AE1045">
        <v>0</v>
      </c>
      <c r="AF1045" t="s">
        <v>96</v>
      </c>
      <c r="AG1045">
        <v>0.21250000000000002</v>
      </c>
      <c r="AH1045">
        <v>2</v>
      </c>
      <c r="AI1045">
        <v>16690675</v>
      </c>
      <c r="AJ1045">
        <v>1095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ROW(Source!A478)</f>
        <v>478</v>
      </c>
      <c r="B1046">
        <v>16690676</v>
      </c>
      <c r="C1046">
        <v>16690661</v>
      </c>
      <c r="D1046">
        <v>15161671</v>
      </c>
      <c r="E1046">
        <v>17</v>
      </c>
      <c r="F1046">
        <v>1</v>
      </c>
      <c r="G1046">
        <v>1</v>
      </c>
      <c r="H1046">
        <v>3</v>
      </c>
      <c r="I1046" t="s">
        <v>1567</v>
      </c>
      <c r="J1046" t="s">
        <v>6</v>
      </c>
      <c r="K1046" t="s">
        <v>1568</v>
      </c>
      <c r="L1046">
        <v>1348</v>
      </c>
      <c r="N1046">
        <v>1009</v>
      </c>
      <c r="O1046" t="s">
        <v>86</v>
      </c>
      <c r="P1046" t="s">
        <v>86</v>
      </c>
      <c r="Q1046">
        <v>1000</v>
      </c>
      <c r="X1046">
        <v>9.4000000000000004E-3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 t="s">
        <v>6</v>
      </c>
      <c r="AG1046">
        <v>9.4000000000000004E-3</v>
      </c>
      <c r="AH1046">
        <v>3</v>
      </c>
      <c r="AI1046">
        <v>-1</v>
      </c>
      <c r="AJ1046" t="s">
        <v>6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ROW(Source!A478)</f>
        <v>478</v>
      </c>
      <c r="B1047">
        <v>16690677</v>
      </c>
      <c r="C1047">
        <v>16690661</v>
      </c>
      <c r="D1047">
        <v>15169941</v>
      </c>
      <c r="E1047">
        <v>1</v>
      </c>
      <c r="F1047">
        <v>1</v>
      </c>
      <c r="G1047">
        <v>1</v>
      </c>
      <c r="H1047">
        <v>3</v>
      </c>
      <c r="I1047" t="s">
        <v>1428</v>
      </c>
      <c r="J1047" t="s">
        <v>1429</v>
      </c>
      <c r="K1047" t="s">
        <v>1295</v>
      </c>
      <c r="L1047">
        <v>1348</v>
      </c>
      <c r="N1047">
        <v>1009</v>
      </c>
      <c r="O1047" t="s">
        <v>86</v>
      </c>
      <c r="P1047" t="s">
        <v>86</v>
      </c>
      <c r="Q1047">
        <v>1000</v>
      </c>
      <c r="X1047">
        <v>3.0000000000000001E-5</v>
      </c>
      <c r="Y1047">
        <v>9040.01</v>
      </c>
      <c r="Z1047">
        <v>0</v>
      </c>
      <c r="AA1047">
        <v>0</v>
      </c>
      <c r="AB1047">
        <v>0</v>
      </c>
      <c r="AC1047">
        <v>0</v>
      </c>
      <c r="AD1047">
        <v>1</v>
      </c>
      <c r="AE1047">
        <v>0</v>
      </c>
      <c r="AF1047" t="s">
        <v>6</v>
      </c>
      <c r="AG1047">
        <v>3.0000000000000001E-5</v>
      </c>
      <c r="AH1047">
        <v>2</v>
      </c>
      <c r="AI1047">
        <v>16690677</v>
      </c>
      <c r="AJ1047">
        <v>1096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ROW(Source!A478)</f>
        <v>478</v>
      </c>
      <c r="B1048">
        <v>16690678</v>
      </c>
      <c r="C1048">
        <v>16690661</v>
      </c>
      <c r="D1048">
        <v>15170824</v>
      </c>
      <c r="E1048">
        <v>1</v>
      </c>
      <c r="F1048">
        <v>1</v>
      </c>
      <c r="G1048">
        <v>1</v>
      </c>
      <c r="H1048">
        <v>3</v>
      </c>
      <c r="I1048" t="s">
        <v>1430</v>
      </c>
      <c r="J1048" t="s">
        <v>1431</v>
      </c>
      <c r="K1048" t="s">
        <v>1432</v>
      </c>
      <c r="L1048">
        <v>1346</v>
      </c>
      <c r="N1048">
        <v>1009</v>
      </c>
      <c r="O1048" t="s">
        <v>90</v>
      </c>
      <c r="P1048" t="s">
        <v>90</v>
      </c>
      <c r="Q1048">
        <v>1</v>
      </c>
      <c r="X1048">
        <v>0.12</v>
      </c>
      <c r="Y1048">
        <v>23.09</v>
      </c>
      <c r="Z1048">
        <v>0</v>
      </c>
      <c r="AA1048">
        <v>0</v>
      </c>
      <c r="AB1048">
        <v>0</v>
      </c>
      <c r="AC1048">
        <v>0</v>
      </c>
      <c r="AD1048">
        <v>1</v>
      </c>
      <c r="AE1048">
        <v>0</v>
      </c>
      <c r="AF1048" t="s">
        <v>6</v>
      </c>
      <c r="AG1048">
        <v>0.12</v>
      </c>
      <c r="AH1048">
        <v>2</v>
      </c>
      <c r="AI1048">
        <v>16690678</v>
      </c>
      <c r="AJ1048">
        <v>1097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ROW(Source!A479)</f>
        <v>479</v>
      </c>
      <c r="B1049">
        <v>16690671</v>
      </c>
      <c r="C1049">
        <v>16690661</v>
      </c>
      <c r="D1049">
        <v>15436556</v>
      </c>
      <c r="E1049">
        <v>1</v>
      </c>
      <c r="F1049">
        <v>1</v>
      </c>
      <c r="G1049">
        <v>1</v>
      </c>
      <c r="H1049">
        <v>1</v>
      </c>
      <c r="I1049" t="s">
        <v>1255</v>
      </c>
      <c r="J1049" t="s">
        <v>6</v>
      </c>
      <c r="K1049" t="s">
        <v>1256</v>
      </c>
      <c r="L1049">
        <v>1191</v>
      </c>
      <c r="N1049">
        <v>1013</v>
      </c>
      <c r="O1049" t="s">
        <v>1090</v>
      </c>
      <c r="P1049" t="s">
        <v>1090</v>
      </c>
      <c r="Q1049">
        <v>1</v>
      </c>
      <c r="X1049">
        <v>10.37</v>
      </c>
      <c r="Y1049">
        <v>0</v>
      </c>
      <c r="Z1049">
        <v>0</v>
      </c>
      <c r="AA1049">
        <v>0</v>
      </c>
      <c r="AB1049">
        <v>9.6199999999999992</v>
      </c>
      <c r="AC1049">
        <v>0</v>
      </c>
      <c r="AD1049">
        <v>1</v>
      </c>
      <c r="AE1049">
        <v>1</v>
      </c>
      <c r="AF1049" t="s">
        <v>97</v>
      </c>
      <c r="AG1049">
        <v>11.925499999999998</v>
      </c>
      <c r="AH1049">
        <v>2</v>
      </c>
      <c r="AI1049">
        <v>16690671</v>
      </c>
      <c r="AJ1049">
        <v>1099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ROW(Source!A479)</f>
        <v>479</v>
      </c>
      <c r="B1050">
        <v>16690672</v>
      </c>
      <c r="C1050">
        <v>16690661</v>
      </c>
      <c r="D1050">
        <v>15430395</v>
      </c>
      <c r="E1050">
        <v>1</v>
      </c>
      <c r="F1050">
        <v>1</v>
      </c>
      <c r="G1050">
        <v>1</v>
      </c>
      <c r="H1050">
        <v>1</v>
      </c>
      <c r="I1050" t="s">
        <v>1091</v>
      </c>
      <c r="J1050" t="s">
        <v>6</v>
      </c>
      <c r="K1050" t="s">
        <v>1092</v>
      </c>
      <c r="L1050">
        <v>1191</v>
      </c>
      <c r="N1050">
        <v>1013</v>
      </c>
      <c r="O1050" t="s">
        <v>1090</v>
      </c>
      <c r="P1050" t="s">
        <v>1090</v>
      </c>
      <c r="Q1050">
        <v>1</v>
      </c>
      <c r="X1050">
        <v>0.19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1</v>
      </c>
      <c r="AE1050">
        <v>2</v>
      </c>
      <c r="AF1050" t="s">
        <v>96</v>
      </c>
      <c r="AG1050">
        <v>0.23749999999999999</v>
      </c>
      <c r="AH1050">
        <v>2</v>
      </c>
      <c r="AI1050">
        <v>16690672</v>
      </c>
      <c r="AJ1050">
        <v>1100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ROW(Source!A479)</f>
        <v>479</v>
      </c>
      <c r="B1051">
        <v>16690673</v>
      </c>
      <c r="C1051">
        <v>16690661</v>
      </c>
      <c r="D1051">
        <v>15247680</v>
      </c>
      <c r="E1051">
        <v>1</v>
      </c>
      <c r="F1051">
        <v>1</v>
      </c>
      <c r="G1051">
        <v>1</v>
      </c>
      <c r="H1051">
        <v>2</v>
      </c>
      <c r="I1051" t="s">
        <v>1287</v>
      </c>
      <c r="J1051" t="s">
        <v>1288</v>
      </c>
      <c r="K1051" t="s">
        <v>1289</v>
      </c>
      <c r="L1051">
        <v>1368</v>
      </c>
      <c r="N1051">
        <v>1011</v>
      </c>
      <c r="O1051" t="s">
        <v>1096</v>
      </c>
      <c r="P1051" t="s">
        <v>1096</v>
      </c>
      <c r="Q1051">
        <v>1</v>
      </c>
      <c r="X1051">
        <v>0.02</v>
      </c>
      <c r="Y1051">
        <v>0</v>
      </c>
      <c r="Z1051">
        <v>111.99</v>
      </c>
      <c r="AA1051">
        <v>13.5</v>
      </c>
      <c r="AB1051">
        <v>0</v>
      </c>
      <c r="AC1051">
        <v>0</v>
      </c>
      <c r="AD1051">
        <v>1</v>
      </c>
      <c r="AE1051">
        <v>0</v>
      </c>
      <c r="AF1051" t="s">
        <v>96</v>
      </c>
      <c r="AG1051">
        <v>2.5000000000000001E-2</v>
      </c>
      <c r="AH1051">
        <v>2</v>
      </c>
      <c r="AI1051">
        <v>16690673</v>
      </c>
      <c r="AJ1051">
        <v>1101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ROW(Source!A479)</f>
        <v>479</v>
      </c>
      <c r="B1052">
        <v>16690674</v>
      </c>
      <c r="C1052">
        <v>16690661</v>
      </c>
      <c r="D1052">
        <v>15247860</v>
      </c>
      <c r="E1052">
        <v>1</v>
      </c>
      <c r="F1052">
        <v>1</v>
      </c>
      <c r="G1052">
        <v>1</v>
      </c>
      <c r="H1052">
        <v>2</v>
      </c>
      <c r="I1052" t="s">
        <v>1436</v>
      </c>
      <c r="J1052" t="s">
        <v>1437</v>
      </c>
      <c r="K1052" t="s">
        <v>1438</v>
      </c>
      <c r="L1052">
        <v>1368</v>
      </c>
      <c r="N1052">
        <v>1011</v>
      </c>
      <c r="O1052" t="s">
        <v>1096</v>
      </c>
      <c r="P1052" t="s">
        <v>1096</v>
      </c>
      <c r="Q1052">
        <v>1</v>
      </c>
      <c r="X1052">
        <v>2.37</v>
      </c>
      <c r="Y1052">
        <v>0</v>
      </c>
      <c r="Z1052">
        <v>3.12</v>
      </c>
      <c r="AA1052">
        <v>0</v>
      </c>
      <c r="AB1052">
        <v>0</v>
      </c>
      <c r="AC1052">
        <v>0</v>
      </c>
      <c r="AD1052">
        <v>1</v>
      </c>
      <c r="AE1052">
        <v>0</v>
      </c>
      <c r="AF1052" t="s">
        <v>96</v>
      </c>
      <c r="AG1052">
        <v>2.9625000000000004</v>
      </c>
      <c r="AH1052">
        <v>2</v>
      </c>
      <c r="AI1052">
        <v>16690674</v>
      </c>
      <c r="AJ1052">
        <v>1102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ROW(Source!A479)</f>
        <v>479</v>
      </c>
      <c r="B1053">
        <v>16690675</v>
      </c>
      <c r="C1053">
        <v>16690661</v>
      </c>
      <c r="D1053">
        <v>15249073</v>
      </c>
      <c r="E1053">
        <v>1</v>
      </c>
      <c r="F1053">
        <v>1</v>
      </c>
      <c r="G1053">
        <v>1</v>
      </c>
      <c r="H1053">
        <v>2</v>
      </c>
      <c r="I1053" t="s">
        <v>1099</v>
      </c>
      <c r="J1053" t="s">
        <v>1100</v>
      </c>
      <c r="K1053" t="s">
        <v>1101</v>
      </c>
      <c r="L1053">
        <v>1368</v>
      </c>
      <c r="N1053">
        <v>1011</v>
      </c>
      <c r="O1053" t="s">
        <v>1096</v>
      </c>
      <c r="P1053" t="s">
        <v>1096</v>
      </c>
      <c r="Q1053">
        <v>1</v>
      </c>
      <c r="X1053">
        <v>0.17</v>
      </c>
      <c r="Y1053">
        <v>0</v>
      </c>
      <c r="Z1053">
        <v>65.709999999999994</v>
      </c>
      <c r="AA1053">
        <v>11.6</v>
      </c>
      <c r="AB1053">
        <v>0</v>
      </c>
      <c r="AC1053">
        <v>0</v>
      </c>
      <c r="AD1053">
        <v>1</v>
      </c>
      <c r="AE1053">
        <v>0</v>
      </c>
      <c r="AF1053" t="s">
        <v>96</v>
      </c>
      <c r="AG1053">
        <v>0.21250000000000002</v>
      </c>
      <c r="AH1053">
        <v>2</v>
      </c>
      <c r="AI1053">
        <v>16690675</v>
      </c>
      <c r="AJ1053">
        <v>1103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ROW(Source!A479)</f>
        <v>479</v>
      </c>
      <c r="B1054">
        <v>16690676</v>
      </c>
      <c r="C1054">
        <v>16690661</v>
      </c>
      <c r="D1054">
        <v>15161671</v>
      </c>
      <c r="E1054">
        <v>17</v>
      </c>
      <c r="F1054">
        <v>1</v>
      </c>
      <c r="G1054">
        <v>1</v>
      </c>
      <c r="H1054">
        <v>3</v>
      </c>
      <c r="I1054" t="s">
        <v>1567</v>
      </c>
      <c r="J1054" t="s">
        <v>6</v>
      </c>
      <c r="K1054" t="s">
        <v>1568</v>
      </c>
      <c r="L1054">
        <v>1348</v>
      </c>
      <c r="N1054">
        <v>1009</v>
      </c>
      <c r="O1054" t="s">
        <v>86</v>
      </c>
      <c r="P1054" t="s">
        <v>86</v>
      </c>
      <c r="Q1054">
        <v>1000</v>
      </c>
      <c r="X1054">
        <v>9.4000000000000004E-3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 t="s">
        <v>6</v>
      </c>
      <c r="AG1054">
        <v>9.4000000000000004E-3</v>
      </c>
      <c r="AH1054">
        <v>3</v>
      </c>
      <c r="AI1054">
        <v>-1</v>
      </c>
      <c r="AJ1054" t="s">
        <v>6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ROW(Source!A479)</f>
        <v>479</v>
      </c>
      <c r="B1055">
        <v>16690677</v>
      </c>
      <c r="C1055">
        <v>16690661</v>
      </c>
      <c r="D1055">
        <v>15169941</v>
      </c>
      <c r="E1055">
        <v>1</v>
      </c>
      <c r="F1055">
        <v>1</v>
      </c>
      <c r="G1055">
        <v>1</v>
      </c>
      <c r="H1055">
        <v>3</v>
      </c>
      <c r="I1055" t="s">
        <v>1428</v>
      </c>
      <c r="J1055" t="s">
        <v>1429</v>
      </c>
      <c r="K1055" t="s">
        <v>1295</v>
      </c>
      <c r="L1055">
        <v>1348</v>
      </c>
      <c r="N1055">
        <v>1009</v>
      </c>
      <c r="O1055" t="s">
        <v>86</v>
      </c>
      <c r="P1055" t="s">
        <v>86</v>
      </c>
      <c r="Q1055">
        <v>1000</v>
      </c>
      <c r="X1055">
        <v>3.0000000000000001E-5</v>
      </c>
      <c r="Y1055">
        <v>9040.01</v>
      </c>
      <c r="Z1055">
        <v>0</v>
      </c>
      <c r="AA1055">
        <v>0</v>
      </c>
      <c r="AB1055">
        <v>0</v>
      </c>
      <c r="AC1055">
        <v>0</v>
      </c>
      <c r="AD1055">
        <v>1</v>
      </c>
      <c r="AE1055">
        <v>0</v>
      </c>
      <c r="AF1055" t="s">
        <v>6</v>
      </c>
      <c r="AG1055">
        <v>3.0000000000000001E-5</v>
      </c>
      <c r="AH1055">
        <v>2</v>
      </c>
      <c r="AI1055">
        <v>16690677</v>
      </c>
      <c r="AJ1055">
        <v>1104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ROW(Source!A479)</f>
        <v>479</v>
      </c>
      <c r="B1056">
        <v>16690678</v>
      </c>
      <c r="C1056">
        <v>16690661</v>
      </c>
      <c r="D1056">
        <v>15170824</v>
      </c>
      <c r="E1056">
        <v>1</v>
      </c>
      <c r="F1056">
        <v>1</v>
      </c>
      <c r="G1056">
        <v>1</v>
      </c>
      <c r="H1056">
        <v>3</v>
      </c>
      <c r="I1056" t="s">
        <v>1430</v>
      </c>
      <c r="J1056" t="s">
        <v>1431</v>
      </c>
      <c r="K1056" t="s">
        <v>1432</v>
      </c>
      <c r="L1056">
        <v>1346</v>
      </c>
      <c r="N1056">
        <v>1009</v>
      </c>
      <c r="O1056" t="s">
        <v>90</v>
      </c>
      <c r="P1056" t="s">
        <v>90</v>
      </c>
      <c r="Q1056">
        <v>1</v>
      </c>
      <c r="X1056">
        <v>0.12</v>
      </c>
      <c r="Y1056">
        <v>23.09</v>
      </c>
      <c r="Z1056">
        <v>0</v>
      </c>
      <c r="AA1056">
        <v>0</v>
      </c>
      <c r="AB1056">
        <v>0</v>
      </c>
      <c r="AC1056">
        <v>0</v>
      </c>
      <c r="AD1056">
        <v>1</v>
      </c>
      <c r="AE1056">
        <v>0</v>
      </c>
      <c r="AF1056" t="s">
        <v>6</v>
      </c>
      <c r="AG1056">
        <v>0.12</v>
      </c>
      <c r="AH1056">
        <v>2</v>
      </c>
      <c r="AI1056">
        <v>16690678</v>
      </c>
      <c r="AJ1056">
        <v>1105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ROW(Source!A482)</f>
        <v>482</v>
      </c>
      <c r="B1057">
        <v>16690686</v>
      </c>
      <c r="C1057">
        <v>16690682</v>
      </c>
      <c r="D1057">
        <v>15430397</v>
      </c>
      <c r="E1057">
        <v>1</v>
      </c>
      <c r="F1057">
        <v>1</v>
      </c>
      <c r="G1057">
        <v>1</v>
      </c>
      <c r="H1057">
        <v>1</v>
      </c>
      <c r="I1057" t="s">
        <v>1260</v>
      </c>
      <c r="J1057" t="s">
        <v>6</v>
      </c>
      <c r="K1057" t="s">
        <v>1261</v>
      </c>
      <c r="L1057">
        <v>1191</v>
      </c>
      <c r="N1057">
        <v>1013</v>
      </c>
      <c r="O1057" t="s">
        <v>1090</v>
      </c>
      <c r="P1057" t="s">
        <v>1090</v>
      </c>
      <c r="Q1057">
        <v>1</v>
      </c>
      <c r="X1057">
        <v>0.6</v>
      </c>
      <c r="Y1057">
        <v>0</v>
      </c>
      <c r="Z1057">
        <v>0</v>
      </c>
      <c r="AA1057">
        <v>0</v>
      </c>
      <c r="AB1057">
        <v>9.4</v>
      </c>
      <c r="AC1057">
        <v>0</v>
      </c>
      <c r="AD1057">
        <v>1</v>
      </c>
      <c r="AE1057">
        <v>1</v>
      </c>
      <c r="AF1057" t="s">
        <v>6</v>
      </c>
      <c r="AG1057">
        <v>0.6</v>
      </c>
      <c r="AH1057">
        <v>2</v>
      </c>
      <c r="AI1057">
        <v>16690686</v>
      </c>
      <c r="AJ1057">
        <v>1107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ROW(Source!A482)</f>
        <v>482</v>
      </c>
      <c r="B1058">
        <v>16690687</v>
      </c>
      <c r="C1058">
        <v>16690682</v>
      </c>
      <c r="D1058">
        <v>15226032</v>
      </c>
      <c r="E1058">
        <v>1</v>
      </c>
      <c r="F1058">
        <v>1</v>
      </c>
      <c r="G1058">
        <v>1</v>
      </c>
      <c r="H1058">
        <v>3</v>
      </c>
      <c r="I1058" t="s">
        <v>1439</v>
      </c>
      <c r="J1058" t="s">
        <v>1440</v>
      </c>
      <c r="K1058" t="s">
        <v>1441</v>
      </c>
      <c r="L1058">
        <v>1348</v>
      </c>
      <c r="N1058">
        <v>1009</v>
      </c>
      <c r="O1058" t="s">
        <v>86</v>
      </c>
      <c r="P1058" t="s">
        <v>86</v>
      </c>
      <c r="Q1058">
        <v>1000</v>
      </c>
      <c r="X1058">
        <v>6.0000000000000002E-5</v>
      </c>
      <c r="Y1058">
        <v>14969.51</v>
      </c>
      <c r="Z1058">
        <v>0</v>
      </c>
      <c r="AA1058">
        <v>0</v>
      </c>
      <c r="AB1058">
        <v>0</v>
      </c>
      <c r="AC1058">
        <v>0</v>
      </c>
      <c r="AD1058">
        <v>1</v>
      </c>
      <c r="AE1058">
        <v>0</v>
      </c>
      <c r="AF1058" t="s">
        <v>6</v>
      </c>
      <c r="AG1058">
        <v>6.0000000000000002E-5</v>
      </c>
      <c r="AH1058">
        <v>2</v>
      </c>
      <c r="AI1058">
        <v>16690687</v>
      </c>
      <c r="AJ1058">
        <v>1108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ROW(Source!A482)</f>
        <v>482</v>
      </c>
      <c r="B1059">
        <v>16690688</v>
      </c>
      <c r="C1059">
        <v>16690682</v>
      </c>
      <c r="D1059">
        <v>15164559</v>
      </c>
      <c r="E1059">
        <v>17</v>
      </c>
      <c r="F1059">
        <v>1</v>
      </c>
      <c r="G1059">
        <v>1</v>
      </c>
      <c r="H1059">
        <v>3</v>
      </c>
      <c r="I1059" t="s">
        <v>1299</v>
      </c>
      <c r="J1059" t="s">
        <v>6</v>
      </c>
      <c r="K1059" t="s">
        <v>1300</v>
      </c>
      <c r="L1059">
        <v>1374</v>
      </c>
      <c r="N1059">
        <v>1013</v>
      </c>
      <c r="O1059" t="s">
        <v>1301</v>
      </c>
      <c r="P1059" t="s">
        <v>1301</v>
      </c>
      <c r="Q1059">
        <v>1</v>
      </c>
      <c r="X1059">
        <v>0.11</v>
      </c>
      <c r="Y1059">
        <v>1</v>
      </c>
      <c r="Z1059">
        <v>0</v>
      </c>
      <c r="AA1059">
        <v>0</v>
      </c>
      <c r="AB1059">
        <v>0</v>
      </c>
      <c r="AC1059">
        <v>0</v>
      </c>
      <c r="AD1059">
        <v>1</v>
      </c>
      <c r="AE1059">
        <v>0</v>
      </c>
      <c r="AF1059" t="s">
        <v>6</v>
      </c>
      <c r="AG1059">
        <v>0.11</v>
      </c>
      <c r="AH1059">
        <v>2</v>
      </c>
      <c r="AI1059">
        <v>16690688</v>
      </c>
      <c r="AJ1059">
        <v>1110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ROW(Source!A483)</f>
        <v>483</v>
      </c>
      <c r="B1060">
        <v>16690686</v>
      </c>
      <c r="C1060">
        <v>16690682</v>
      </c>
      <c r="D1060">
        <v>15430397</v>
      </c>
      <c r="E1060">
        <v>1</v>
      </c>
      <c r="F1060">
        <v>1</v>
      </c>
      <c r="G1060">
        <v>1</v>
      </c>
      <c r="H1060">
        <v>1</v>
      </c>
      <c r="I1060" t="s">
        <v>1260</v>
      </c>
      <c r="J1060" t="s">
        <v>6</v>
      </c>
      <c r="K1060" t="s">
        <v>1261</v>
      </c>
      <c r="L1060">
        <v>1191</v>
      </c>
      <c r="N1060">
        <v>1013</v>
      </c>
      <c r="O1060" t="s">
        <v>1090</v>
      </c>
      <c r="P1060" t="s">
        <v>1090</v>
      </c>
      <c r="Q1060">
        <v>1</v>
      </c>
      <c r="X1060">
        <v>0.6</v>
      </c>
      <c r="Y1060">
        <v>0</v>
      </c>
      <c r="Z1060">
        <v>0</v>
      </c>
      <c r="AA1060">
        <v>0</v>
      </c>
      <c r="AB1060">
        <v>9.4</v>
      </c>
      <c r="AC1060">
        <v>0</v>
      </c>
      <c r="AD1060">
        <v>1</v>
      </c>
      <c r="AE1060">
        <v>1</v>
      </c>
      <c r="AF1060" t="s">
        <v>6</v>
      </c>
      <c r="AG1060">
        <v>0.6</v>
      </c>
      <c r="AH1060">
        <v>2</v>
      </c>
      <c r="AI1060">
        <v>16690686</v>
      </c>
      <c r="AJ1060">
        <v>1111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ROW(Source!A483)</f>
        <v>483</v>
      </c>
      <c r="B1061">
        <v>16690687</v>
      </c>
      <c r="C1061">
        <v>16690682</v>
      </c>
      <c r="D1061">
        <v>15226032</v>
      </c>
      <c r="E1061">
        <v>1</v>
      </c>
      <c r="F1061">
        <v>1</v>
      </c>
      <c r="G1061">
        <v>1</v>
      </c>
      <c r="H1061">
        <v>3</v>
      </c>
      <c r="I1061" t="s">
        <v>1439</v>
      </c>
      <c r="J1061" t="s">
        <v>1440</v>
      </c>
      <c r="K1061" t="s">
        <v>1441</v>
      </c>
      <c r="L1061">
        <v>1348</v>
      </c>
      <c r="N1061">
        <v>1009</v>
      </c>
      <c r="O1061" t="s">
        <v>86</v>
      </c>
      <c r="P1061" t="s">
        <v>86</v>
      </c>
      <c r="Q1061">
        <v>1000</v>
      </c>
      <c r="X1061">
        <v>6.0000000000000002E-5</v>
      </c>
      <c r="Y1061">
        <v>14969.51</v>
      </c>
      <c r="Z1061">
        <v>0</v>
      </c>
      <c r="AA1061">
        <v>0</v>
      </c>
      <c r="AB1061">
        <v>0</v>
      </c>
      <c r="AC1061">
        <v>0</v>
      </c>
      <c r="AD1061">
        <v>1</v>
      </c>
      <c r="AE1061">
        <v>0</v>
      </c>
      <c r="AF1061" t="s">
        <v>6</v>
      </c>
      <c r="AG1061">
        <v>6.0000000000000002E-5</v>
      </c>
      <c r="AH1061">
        <v>2</v>
      </c>
      <c r="AI1061">
        <v>16690687</v>
      </c>
      <c r="AJ1061">
        <v>1112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ROW(Source!A483)</f>
        <v>483</v>
      </c>
      <c r="B1062">
        <v>16690688</v>
      </c>
      <c r="C1062">
        <v>16690682</v>
      </c>
      <c r="D1062">
        <v>15164559</v>
      </c>
      <c r="E1062">
        <v>17</v>
      </c>
      <c r="F1062">
        <v>1</v>
      </c>
      <c r="G1062">
        <v>1</v>
      </c>
      <c r="H1062">
        <v>3</v>
      </c>
      <c r="I1062" t="s">
        <v>1299</v>
      </c>
      <c r="J1062" t="s">
        <v>6</v>
      </c>
      <c r="K1062" t="s">
        <v>1300</v>
      </c>
      <c r="L1062">
        <v>1374</v>
      </c>
      <c r="N1062">
        <v>1013</v>
      </c>
      <c r="O1062" t="s">
        <v>1301</v>
      </c>
      <c r="P1062" t="s">
        <v>1301</v>
      </c>
      <c r="Q1062">
        <v>1</v>
      </c>
      <c r="X1062">
        <v>0.11</v>
      </c>
      <c r="Y1062">
        <v>1</v>
      </c>
      <c r="Z1062">
        <v>0</v>
      </c>
      <c r="AA1062">
        <v>0</v>
      </c>
      <c r="AB1062">
        <v>0</v>
      </c>
      <c r="AC1062">
        <v>0</v>
      </c>
      <c r="AD1062">
        <v>1</v>
      </c>
      <c r="AE1062">
        <v>0</v>
      </c>
      <c r="AF1062" t="s">
        <v>6</v>
      </c>
      <c r="AG1062">
        <v>0.11</v>
      </c>
      <c r="AH1062">
        <v>2</v>
      </c>
      <c r="AI1062">
        <v>16690688</v>
      </c>
      <c r="AJ1062">
        <v>1114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ROW(Source!A486)</f>
        <v>486</v>
      </c>
      <c r="B1063">
        <v>16690698</v>
      </c>
      <c r="C1063">
        <v>16690691</v>
      </c>
      <c r="D1063">
        <v>15478831</v>
      </c>
      <c r="E1063">
        <v>1</v>
      </c>
      <c r="F1063">
        <v>1</v>
      </c>
      <c r="G1063">
        <v>1</v>
      </c>
      <c r="H1063">
        <v>1</v>
      </c>
      <c r="I1063" t="s">
        <v>1442</v>
      </c>
      <c r="J1063" t="s">
        <v>6</v>
      </c>
      <c r="K1063" t="s">
        <v>1443</v>
      </c>
      <c r="L1063">
        <v>1191</v>
      </c>
      <c r="N1063">
        <v>1013</v>
      </c>
      <c r="O1063" t="s">
        <v>1090</v>
      </c>
      <c r="P1063" t="s">
        <v>1090</v>
      </c>
      <c r="Q1063">
        <v>1</v>
      </c>
      <c r="X1063">
        <v>5.01</v>
      </c>
      <c r="Y1063">
        <v>0</v>
      </c>
      <c r="Z1063">
        <v>0</v>
      </c>
      <c r="AA1063">
        <v>0</v>
      </c>
      <c r="AB1063">
        <v>11.64</v>
      </c>
      <c r="AC1063">
        <v>0</v>
      </c>
      <c r="AD1063">
        <v>1</v>
      </c>
      <c r="AE1063">
        <v>1</v>
      </c>
      <c r="AF1063" t="s">
        <v>97</v>
      </c>
      <c r="AG1063">
        <v>5.761499999999999</v>
      </c>
      <c r="AH1063">
        <v>2</v>
      </c>
      <c r="AI1063">
        <v>16690698</v>
      </c>
      <c r="AJ1063">
        <v>1115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ROW(Source!A486)</f>
        <v>486</v>
      </c>
      <c r="B1064">
        <v>16690699</v>
      </c>
      <c r="C1064">
        <v>16690691</v>
      </c>
      <c r="D1064">
        <v>15248793</v>
      </c>
      <c r="E1064">
        <v>1</v>
      </c>
      <c r="F1064">
        <v>1</v>
      </c>
      <c r="G1064">
        <v>1</v>
      </c>
      <c r="H1064">
        <v>2</v>
      </c>
      <c r="I1064" t="s">
        <v>1402</v>
      </c>
      <c r="J1064" t="s">
        <v>1403</v>
      </c>
      <c r="K1064" t="s">
        <v>1404</v>
      </c>
      <c r="L1064">
        <v>1368</v>
      </c>
      <c r="N1064">
        <v>1011</v>
      </c>
      <c r="O1064" t="s">
        <v>1096</v>
      </c>
      <c r="P1064" t="s">
        <v>1096</v>
      </c>
      <c r="Q1064">
        <v>1</v>
      </c>
      <c r="X1064">
        <v>1.5</v>
      </c>
      <c r="Y1064">
        <v>0</v>
      </c>
      <c r="Z1064">
        <v>29.67</v>
      </c>
      <c r="AA1064">
        <v>0</v>
      </c>
      <c r="AB1064">
        <v>0</v>
      </c>
      <c r="AC1064">
        <v>0</v>
      </c>
      <c r="AD1064">
        <v>1</v>
      </c>
      <c r="AE1064">
        <v>0</v>
      </c>
      <c r="AF1064" t="s">
        <v>96</v>
      </c>
      <c r="AG1064">
        <v>1.875</v>
      </c>
      <c r="AH1064">
        <v>2</v>
      </c>
      <c r="AI1064">
        <v>16690699</v>
      </c>
      <c r="AJ1064">
        <v>1116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 x14ac:dyDescent="0.2">
      <c r="A1065">
        <f>ROW(Source!A486)</f>
        <v>486</v>
      </c>
      <c r="B1065">
        <v>16690700</v>
      </c>
      <c r="C1065">
        <v>16690691</v>
      </c>
      <c r="D1065">
        <v>15167286</v>
      </c>
      <c r="E1065">
        <v>1</v>
      </c>
      <c r="F1065">
        <v>1</v>
      </c>
      <c r="G1065">
        <v>1</v>
      </c>
      <c r="H1065">
        <v>3</v>
      </c>
      <c r="I1065" t="s">
        <v>1184</v>
      </c>
      <c r="J1065" t="s">
        <v>1185</v>
      </c>
      <c r="K1065" t="s">
        <v>1186</v>
      </c>
      <c r="L1065">
        <v>1339</v>
      </c>
      <c r="N1065">
        <v>1007</v>
      </c>
      <c r="O1065" t="s">
        <v>199</v>
      </c>
      <c r="P1065" t="s">
        <v>199</v>
      </c>
      <c r="Q1065">
        <v>1</v>
      </c>
      <c r="X1065">
        <v>1</v>
      </c>
      <c r="Y1065">
        <v>2.44</v>
      </c>
      <c r="Z1065">
        <v>0</v>
      </c>
      <c r="AA1065">
        <v>0</v>
      </c>
      <c r="AB1065">
        <v>0</v>
      </c>
      <c r="AC1065">
        <v>0</v>
      </c>
      <c r="AD1065">
        <v>1</v>
      </c>
      <c r="AE1065">
        <v>0</v>
      </c>
      <c r="AF1065" t="s">
        <v>6</v>
      </c>
      <c r="AG1065">
        <v>1</v>
      </c>
      <c r="AH1065">
        <v>2</v>
      </c>
      <c r="AI1065">
        <v>16690700</v>
      </c>
      <c r="AJ1065">
        <v>1117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 x14ac:dyDescent="0.2">
      <c r="A1066">
        <f>ROW(Source!A486)</f>
        <v>486</v>
      </c>
      <c r="B1066">
        <v>16690701</v>
      </c>
      <c r="C1066">
        <v>16690691</v>
      </c>
      <c r="D1066">
        <v>15167963</v>
      </c>
      <c r="E1066">
        <v>1</v>
      </c>
      <c r="F1066">
        <v>1</v>
      </c>
      <c r="G1066">
        <v>1</v>
      </c>
      <c r="H1066">
        <v>3</v>
      </c>
      <c r="I1066" t="s">
        <v>1387</v>
      </c>
      <c r="J1066" t="s">
        <v>1388</v>
      </c>
      <c r="K1066" t="s">
        <v>1389</v>
      </c>
      <c r="L1066">
        <v>1346</v>
      </c>
      <c r="N1066">
        <v>1009</v>
      </c>
      <c r="O1066" t="s">
        <v>90</v>
      </c>
      <c r="P1066" t="s">
        <v>90</v>
      </c>
      <c r="Q1066">
        <v>1</v>
      </c>
      <c r="X1066">
        <v>0.02</v>
      </c>
      <c r="Y1066">
        <v>37.29</v>
      </c>
      <c r="Z1066">
        <v>0</v>
      </c>
      <c r="AA1066">
        <v>0</v>
      </c>
      <c r="AB1066">
        <v>0</v>
      </c>
      <c r="AC1066">
        <v>0</v>
      </c>
      <c r="AD1066">
        <v>1</v>
      </c>
      <c r="AE1066">
        <v>0</v>
      </c>
      <c r="AF1066" t="s">
        <v>6</v>
      </c>
      <c r="AG1066">
        <v>0.02</v>
      </c>
      <c r="AH1066">
        <v>2</v>
      </c>
      <c r="AI1066">
        <v>16690701</v>
      </c>
      <c r="AJ1066">
        <v>1118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 x14ac:dyDescent="0.2">
      <c r="A1067">
        <f>ROW(Source!A486)</f>
        <v>486</v>
      </c>
      <c r="B1067">
        <v>16690702</v>
      </c>
      <c r="C1067">
        <v>16690691</v>
      </c>
      <c r="D1067">
        <v>15203740</v>
      </c>
      <c r="E1067">
        <v>1</v>
      </c>
      <c r="F1067">
        <v>1</v>
      </c>
      <c r="G1067">
        <v>1</v>
      </c>
      <c r="H1067">
        <v>3</v>
      </c>
      <c r="I1067" t="s">
        <v>1396</v>
      </c>
      <c r="J1067" t="s">
        <v>1397</v>
      </c>
      <c r="K1067" t="s">
        <v>1398</v>
      </c>
      <c r="L1067">
        <v>1348</v>
      </c>
      <c r="N1067">
        <v>1009</v>
      </c>
      <c r="O1067" t="s">
        <v>86</v>
      </c>
      <c r="P1067" t="s">
        <v>86</v>
      </c>
      <c r="Q1067">
        <v>1000</v>
      </c>
      <c r="X1067">
        <v>5.0000000000000002E-5</v>
      </c>
      <c r="Y1067">
        <v>15119</v>
      </c>
      <c r="Z1067">
        <v>0</v>
      </c>
      <c r="AA1067">
        <v>0</v>
      </c>
      <c r="AB1067">
        <v>0</v>
      </c>
      <c r="AC1067">
        <v>0</v>
      </c>
      <c r="AD1067">
        <v>1</v>
      </c>
      <c r="AE1067">
        <v>0</v>
      </c>
      <c r="AF1067" t="s">
        <v>6</v>
      </c>
      <c r="AG1067">
        <v>5.0000000000000002E-5</v>
      </c>
      <c r="AH1067">
        <v>2</v>
      </c>
      <c r="AI1067">
        <v>16690702</v>
      </c>
      <c r="AJ1067">
        <v>1119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 x14ac:dyDescent="0.2">
      <c r="A1068">
        <f>ROW(Source!A486)</f>
        <v>486</v>
      </c>
      <c r="B1068">
        <v>16690703</v>
      </c>
      <c r="C1068">
        <v>16690691</v>
      </c>
      <c r="D1068">
        <v>15204468</v>
      </c>
      <c r="E1068">
        <v>1</v>
      </c>
      <c r="F1068">
        <v>1</v>
      </c>
      <c r="G1068">
        <v>1</v>
      </c>
      <c r="H1068">
        <v>3</v>
      </c>
      <c r="I1068" t="s">
        <v>1399</v>
      </c>
      <c r="J1068" t="s">
        <v>1400</v>
      </c>
      <c r="K1068" t="s">
        <v>1401</v>
      </c>
      <c r="L1068">
        <v>1348</v>
      </c>
      <c r="N1068">
        <v>1009</v>
      </c>
      <c r="O1068" t="s">
        <v>86</v>
      </c>
      <c r="P1068" t="s">
        <v>86</v>
      </c>
      <c r="Q1068">
        <v>1000</v>
      </c>
      <c r="X1068">
        <v>2.0000000000000002E-5</v>
      </c>
      <c r="Y1068">
        <v>16950</v>
      </c>
      <c r="Z1068">
        <v>0</v>
      </c>
      <c r="AA1068">
        <v>0</v>
      </c>
      <c r="AB1068">
        <v>0</v>
      </c>
      <c r="AC1068">
        <v>0</v>
      </c>
      <c r="AD1068">
        <v>1</v>
      </c>
      <c r="AE1068">
        <v>0</v>
      </c>
      <c r="AF1068" t="s">
        <v>6</v>
      </c>
      <c r="AG1068">
        <v>2.0000000000000002E-5</v>
      </c>
      <c r="AH1068">
        <v>2</v>
      </c>
      <c r="AI1068">
        <v>16690703</v>
      </c>
      <c r="AJ1068">
        <v>1120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 x14ac:dyDescent="0.2">
      <c r="A1069">
        <f>ROW(Source!A487)</f>
        <v>487</v>
      </c>
      <c r="B1069">
        <v>16690698</v>
      </c>
      <c r="C1069">
        <v>16690691</v>
      </c>
      <c r="D1069">
        <v>15478831</v>
      </c>
      <c r="E1069">
        <v>1</v>
      </c>
      <c r="F1069">
        <v>1</v>
      </c>
      <c r="G1069">
        <v>1</v>
      </c>
      <c r="H1069">
        <v>1</v>
      </c>
      <c r="I1069" t="s">
        <v>1442</v>
      </c>
      <c r="J1069" t="s">
        <v>6</v>
      </c>
      <c r="K1069" t="s">
        <v>1443</v>
      </c>
      <c r="L1069">
        <v>1191</v>
      </c>
      <c r="N1069">
        <v>1013</v>
      </c>
      <c r="O1069" t="s">
        <v>1090</v>
      </c>
      <c r="P1069" t="s">
        <v>1090</v>
      </c>
      <c r="Q1069">
        <v>1</v>
      </c>
      <c r="X1069">
        <v>5.01</v>
      </c>
      <c r="Y1069">
        <v>0</v>
      </c>
      <c r="Z1069">
        <v>0</v>
      </c>
      <c r="AA1069">
        <v>0</v>
      </c>
      <c r="AB1069">
        <v>11.64</v>
      </c>
      <c r="AC1069">
        <v>0</v>
      </c>
      <c r="AD1069">
        <v>1</v>
      </c>
      <c r="AE1069">
        <v>1</v>
      </c>
      <c r="AF1069" t="s">
        <v>97</v>
      </c>
      <c r="AG1069">
        <v>5.761499999999999</v>
      </c>
      <c r="AH1069">
        <v>2</v>
      </c>
      <c r="AI1069">
        <v>16690698</v>
      </c>
      <c r="AJ1069">
        <v>1121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 x14ac:dyDescent="0.2">
      <c r="A1070">
        <f>ROW(Source!A487)</f>
        <v>487</v>
      </c>
      <c r="B1070">
        <v>16690699</v>
      </c>
      <c r="C1070">
        <v>16690691</v>
      </c>
      <c r="D1070">
        <v>15248793</v>
      </c>
      <c r="E1070">
        <v>1</v>
      </c>
      <c r="F1070">
        <v>1</v>
      </c>
      <c r="G1070">
        <v>1</v>
      </c>
      <c r="H1070">
        <v>2</v>
      </c>
      <c r="I1070" t="s">
        <v>1402</v>
      </c>
      <c r="J1070" t="s">
        <v>1403</v>
      </c>
      <c r="K1070" t="s">
        <v>1404</v>
      </c>
      <c r="L1070">
        <v>1368</v>
      </c>
      <c r="N1070">
        <v>1011</v>
      </c>
      <c r="O1070" t="s">
        <v>1096</v>
      </c>
      <c r="P1070" t="s">
        <v>1096</v>
      </c>
      <c r="Q1070">
        <v>1</v>
      </c>
      <c r="X1070">
        <v>1.5</v>
      </c>
      <c r="Y1070">
        <v>0</v>
      </c>
      <c r="Z1070">
        <v>29.67</v>
      </c>
      <c r="AA1070">
        <v>0</v>
      </c>
      <c r="AB1070">
        <v>0</v>
      </c>
      <c r="AC1070">
        <v>0</v>
      </c>
      <c r="AD1070">
        <v>1</v>
      </c>
      <c r="AE1070">
        <v>0</v>
      </c>
      <c r="AF1070" t="s">
        <v>96</v>
      </c>
      <c r="AG1070">
        <v>1.875</v>
      </c>
      <c r="AH1070">
        <v>2</v>
      </c>
      <c r="AI1070">
        <v>16690699</v>
      </c>
      <c r="AJ1070">
        <v>1122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 x14ac:dyDescent="0.2">
      <c r="A1071">
        <f>ROW(Source!A487)</f>
        <v>487</v>
      </c>
      <c r="B1071">
        <v>16690700</v>
      </c>
      <c r="C1071">
        <v>16690691</v>
      </c>
      <c r="D1071">
        <v>15167286</v>
      </c>
      <c r="E1071">
        <v>1</v>
      </c>
      <c r="F1071">
        <v>1</v>
      </c>
      <c r="G1071">
        <v>1</v>
      </c>
      <c r="H1071">
        <v>3</v>
      </c>
      <c r="I1071" t="s">
        <v>1184</v>
      </c>
      <c r="J1071" t="s">
        <v>1185</v>
      </c>
      <c r="K1071" t="s">
        <v>1186</v>
      </c>
      <c r="L1071">
        <v>1339</v>
      </c>
      <c r="N1071">
        <v>1007</v>
      </c>
      <c r="O1071" t="s">
        <v>199</v>
      </c>
      <c r="P1071" t="s">
        <v>199</v>
      </c>
      <c r="Q1071">
        <v>1</v>
      </c>
      <c r="X1071">
        <v>1</v>
      </c>
      <c r="Y1071">
        <v>2.44</v>
      </c>
      <c r="Z1071">
        <v>0</v>
      </c>
      <c r="AA1071">
        <v>0</v>
      </c>
      <c r="AB1071">
        <v>0</v>
      </c>
      <c r="AC1071">
        <v>0</v>
      </c>
      <c r="AD1071">
        <v>1</v>
      </c>
      <c r="AE1071">
        <v>0</v>
      </c>
      <c r="AF1071" t="s">
        <v>6</v>
      </c>
      <c r="AG1071">
        <v>1</v>
      </c>
      <c r="AH1071">
        <v>2</v>
      </c>
      <c r="AI1071">
        <v>16690700</v>
      </c>
      <c r="AJ1071">
        <v>1123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 x14ac:dyDescent="0.2">
      <c r="A1072">
        <f>ROW(Source!A487)</f>
        <v>487</v>
      </c>
      <c r="B1072">
        <v>16690701</v>
      </c>
      <c r="C1072">
        <v>16690691</v>
      </c>
      <c r="D1072">
        <v>15167963</v>
      </c>
      <c r="E1072">
        <v>1</v>
      </c>
      <c r="F1072">
        <v>1</v>
      </c>
      <c r="G1072">
        <v>1</v>
      </c>
      <c r="H1072">
        <v>3</v>
      </c>
      <c r="I1072" t="s">
        <v>1387</v>
      </c>
      <c r="J1072" t="s">
        <v>1388</v>
      </c>
      <c r="K1072" t="s">
        <v>1389</v>
      </c>
      <c r="L1072">
        <v>1346</v>
      </c>
      <c r="N1072">
        <v>1009</v>
      </c>
      <c r="O1072" t="s">
        <v>90</v>
      </c>
      <c r="P1072" t="s">
        <v>90</v>
      </c>
      <c r="Q1072">
        <v>1</v>
      </c>
      <c r="X1072">
        <v>0.02</v>
      </c>
      <c r="Y1072">
        <v>37.29</v>
      </c>
      <c r="Z1072">
        <v>0</v>
      </c>
      <c r="AA1072">
        <v>0</v>
      </c>
      <c r="AB1072">
        <v>0</v>
      </c>
      <c r="AC1072">
        <v>0</v>
      </c>
      <c r="AD1072">
        <v>1</v>
      </c>
      <c r="AE1072">
        <v>0</v>
      </c>
      <c r="AF1072" t="s">
        <v>6</v>
      </c>
      <c r="AG1072">
        <v>0.02</v>
      </c>
      <c r="AH1072">
        <v>2</v>
      </c>
      <c r="AI1072">
        <v>16690701</v>
      </c>
      <c r="AJ1072">
        <v>1124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 x14ac:dyDescent="0.2">
      <c r="A1073">
        <f>ROW(Source!A487)</f>
        <v>487</v>
      </c>
      <c r="B1073">
        <v>16690702</v>
      </c>
      <c r="C1073">
        <v>16690691</v>
      </c>
      <c r="D1073">
        <v>15203740</v>
      </c>
      <c r="E1073">
        <v>1</v>
      </c>
      <c r="F1073">
        <v>1</v>
      </c>
      <c r="G1073">
        <v>1</v>
      </c>
      <c r="H1073">
        <v>3</v>
      </c>
      <c r="I1073" t="s">
        <v>1396</v>
      </c>
      <c r="J1073" t="s">
        <v>1397</v>
      </c>
      <c r="K1073" t="s">
        <v>1398</v>
      </c>
      <c r="L1073">
        <v>1348</v>
      </c>
      <c r="N1073">
        <v>1009</v>
      </c>
      <c r="O1073" t="s">
        <v>86</v>
      </c>
      <c r="P1073" t="s">
        <v>86</v>
      </c>
      <c r="Q1073">
        <v>1000</v>
      </c>
      <c r="X1073">
        <v>5.0000000000000002E-5</v>
      </c>
      <c r="Y1073">
        <v>15119</v>
      </c>
      <c r="Z1073">
        <v>0</v>
      </c>
      <c r="AA1073">
        <v>0</v>
      </c>
      <c r="AB1073">
        <v>0</v>
      </c>
      <c r="AC1073">
        <v>0</v>
      </c>
      <c r="AD1073">
        <v>1</v>
      </c>
      <c r="AE1073">
        <v>0</v>
      </c>
      <c r="AF1073" t="s">
        <v>6</v>
      </c>
      <c r="AG1073">
        <v>5.0000000000000002E-5</v>
      </c>
      <c r="AH1073">
        <v>2</v>
      </c>
      <c r="AI1073">
        <v>16690702</v>
      </c>
      <c r="AJ1073">
        <v>1125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 x14ac:dyDescent="0.2">
      <c r="A1074">
        <f>ROW(Source!A487)</f>
        <v>487</v>
      </c>
      <c r="B1074">
        <v>16690703</v>
      </c>
      <c r="C1074">
        <v>16690691</v>
      </c>
      <c r="D1074">
        <v>15204468</v>
      </c>
      <c r="E1074">
        <v>1</v>
      </c>
      <c r="F1074">
        <v>1</v>
      </c>
      <c r="G1074">
        <v>1</v>
      </c>
      <c r="H1074">
        <v>3</v>
      </c>
      <c r="I1074" t="s">
        <v>1399</v>
      </c>
      <c r="J1074" t="s">
        <v>1400</v>
      </c>
      <c r="K1074" t="s">
        <v>1401</v>
      </c>
      <c r="L1074">
        <v>1348</v>
      </c>
      <c r="N1074">
        <v>1009</v>
      </c>
      <c r="O1074" t="s">
        <v>86</v>
      </c>
      <c r="P1074" t="s">
        <v>86</v>
      </c>
      <c r="Q1074">
        <v>1000</v>
      </c>
      <c r="X1074">
        <v>2.0000000000000002E-5</v>
      </c>
      <c r="Y1074">
        <v>16950</v>
      </c>
      <c r="Z1074">
        <v>0</v>
      </c>
      <c r="AA1074">
        <v>0</v>
      </c>
      <c r="AB1074">
        <v>0</v>
      </c>
      <c r="AC1074">
        <v>0</v>
      </c>
      <c r="AD1074">
        <v>1</v>
      </c>
      <c r="AE1074">
        <v>0</v>
      </c>
      <c r="AF1074" t="s">
        <v>6</v>
      </c>
      <c r="AG1074">
        <v>2.0000000000000002E-5</v>
      </c>
      <c r="AH1074">
        <v>2</v>
      </c>
      <c r="AI1074">
        <v>16690703</v>
      </c>
      <c r="AJ1074">
        <v>1126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  <row r="1075" spans="1:44" x14ac:dyDescent="0.2">
      <c r="A1075">
        <f>ROW(Source!A488)</f>
        <v>488</v>
      </c>
      <c r="B1075">
        <v>16690716</v>
      </c>
      <c r="C1075">
        <v>16690704</v>
      </c>
      <c r="D1075">
        <v>15446300</v>
      </c>
      <c r="E1075">
        <v>1</v>
      </c>
      <c r="F1075">
        <v>1</v>
      </c>
      <c r="G1075">
        <v>1</v>
      </c>
      <c r="H1075">
        <v>1</v>
      </c>
      <c r="I1075" t="s">
        <v>1170</v>
      </c>
      <c r="J1075" t="s">
        <v>6</v>
      </c>
      <c r="K1075" t="s">
        <v>1171</v>
      </c>
      <c r="L1075">
        <v>1191</v>
      </c>
      <c r="N1075">
        <v>1013</v>
      </c>
      <c r="O1075" t="s">
        <v>1090</v>
      </c>
      <c r="P1075" t="s">
        <v>1090</v>
      </c>
      <c r="Q1075">
        <v>1</v>
      </c>
      <c r="X1075">
        <v>4.46</v>
      </c>
      <c r="Y1075">
        <v>0</v>
      </c>
      <c r="Z1075">
        <v>0</v>
      </c>
      <c r="AA1075">
        <v>0</v>
      </c>
      <c r="AB1075">
        <v>9.92</v>
      </c>
      <c r="AC1075">
        <v>0</v>
      </c>
      <c r="AD1075">
        <v>1</v>
      </c>
      <c r="AE1075">
        <v>1</v>
      </c>
      <c r="AF1075" t="s">
        <v>97</v>
      </c>
      <c r="AG1075">
        <v>5.1289999999999996</v>
      </c>
      <c r="AH1075">
        <v>2</v>
      </c>
      <c r="AI1075">
        <v>16690716</v>
      </c>
      <c r="AJ1075">
        <v>1127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</row>
    <row r="1076" spans="1:44" x14ac:dyDescent="0.2">
      <c r="A1076">
        <f>ROW(Source!A488)</f>
        <v>488</v>
      </c>
      <c r="B1076">
        <v>16690717</v>
      </c>
      <c r="C1076">
        <v>16690704</v>
      </c>
      <c r="D1076">
        <v>15430395</v>
      </c>
      <c r="E1076">
        <v>1</v>
      </c>
      <c r="F1076">
        <v>1</v>
      </c>
      <c r="G1076">
        <v>1</v>
      </c>
      <c r="H1076">
        <v>1</v>
      </c>
      <c r="I1076" t="s">
        <v>1091</v>
      </c>
      <c r="J1076" t="s">
        <v>6</v>
      </c>
      <c r="K1076" t="s">
        <v>1092</v>
      </c>
      <c r="L1076">
        <v>1191</v>
      </c>
      <c r="N1076">
        <v>1013</v>
      </c>
      <c r="O1076" t="s">
        <v>1090</v>
      </c>
      <c r="P1076" t="s">
        <v>1090</v>
      </c>
      <c r="Q1076">
        <v>1</v>
      </c>
      <c r="X1076">
        <v>0.01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1</v>
      </c>
      <c r="AE1076">
        <v>2</v>
      </c>
      <c r="AF1076" t="s">
        <v>96</v>
      </c>
      <c r="AG1076">
        <v>1.2500000000000001E-2</v>
      </c>
      <c r="AH1076">
        <v>2</v>
      </c>
      <c r="AI1076">
        <v>16690717</v>
      </c>
      <c r="AJ1076">
        <v>1128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</row>
    <row r="1077" spans="1:44" x14ac:dyDescent="0.2">
      <c r="A1077">
        <f>ROW(Source!A488)</f>
        <v>488</v>
      </c>
      <c r="B1077">
        <v>16690718</v>
      </c>
      <c r="C1077">
        <v>16690704</v>
      </c>
      <c r="D1077">
        <v>15249073</v>
      </c>
      <c r="E1077">
        <v>1</v>
      </c>
      <c r="F1077">
        <v>1</v>
      </c>
      <c r="G1077">
        <v>1</v>
      </c>
      <c r="H1077">
        <v>2</v>
      </c>
      <c r="I1077" t="s">
        <v>1099</v>
      </c>
      <c r="J1077" t="s">
        <v>1100</v>
      </c>
      <c r="K1077" t="s">
        <v>1101</v>
      </c>
      <c r="L1077">
        <v>1368</v>
      </c>
      <c r="N1077">
        <v>1011</v>
      </c>
      <c r="O1077" t="s">
        <v>1096</v>
      </c>
      <c r="P1077" t="s">
        <v>1096</v>
      </c>
      <c r="Q1077">
        <v>1</v>
      </c>
      <c r="X1077">
        <v>0.01</v>
      </c>
      <c r="Y1077">
        <v>0</v>
      </c>
      <c r="Z1077">
        <v>65.709999999999994</v>
      </c>
      <c r="AA1077">
        <v>11.6</v>
      </c>
      <c r="AB1077">
        <v>0</v>
      </c>
      <c r="AC1077">
        <v>0</v>
      </c>
      <c r="AD1077">
        <v>1</v>
      </c>
      <c r="AE1077">
        <v>0</v>
      </c>
      <c r="AF1077" t="s">
        <v>96</v>
      </c>
      <c r="AG1077">
        <v>1.2500000000000001E-2</v>
      </c>
      <c r="AH1077">
        <v>2</v>
      </c>
      <c r="AI1077">
        <v>16690718</v>
      </c>
      <c r="AJ1077">
        <v>1129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</row>
    <row r="1078" spans="1:44" x14ac:dyDescent="0.2">
      <c r="A1078">
        <f>ROW(Source!A488)</f>
        <v>488</v>
      </c>
      <c r="B1078">
        <v>16690719</v>
      </c>
      <c r="C1078">
        <v>16690704</v>
      </c>
      <c r="D1078">
        <v>15249308</v>
      </c>
      <c r="E1078">
        <v>1</v>
      </c>
      <c r="F1078">
        <v>1</v>
      </c>
      <c r="G1078">
        <v>1</v>
      </c>
      <c r="H1078">
        <v>2</v>
      </c>
      <c r="I1078" t="s">
        <v>1375</v>
      </c>
      <c r="J1078" t="s">
        <v>1376</v>
      </c>
      <c r="K1078" t="s">
        <v>1377</v>
      </c>
      <c r="L1078">
        <v>1368</v>
      </c>
      <c r="N1078">
        <v>1011</v>
      </c>
      <c r="O1078" t="s">
        <v>1096</v>
      </c>
      <c r="P1078" t="s">
        <v>1096</v>
      </c>
      <c r="Q1078">
        <v>1</v>
      </c>
      <c r="X1078">
        <v>0.49</v>
      </c>
      <c r="Y1078">
        <v>0</v>
      </c>
      <c r="Z1078">
        <v>1.2</v>
      </c>
      <c r="AA1078">
        <v>0</v>
      </c>
      <c r="AB1078">
        <v>0</v>
      </c>
      <c r="AC1078">
        <v>0</v>
      </c>
      <c r="AD1078">
        <v>1</v>
      </c>
      <c r="AE1078">
        <v>0</v>
      </c>
      <c r="AF1078" t="s">
        <v>96</v>
      </c>
      <c r="AG1078">
        <v>0.61250000000000004</v>
      </c>
      <c r="AH1078">
        <v>2</v>
      </c>
      <c r="AI1078">
        <v>16690719</v>
      </c>
      <c r="AJ1078">
        <v>1130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</row>
    <row r="1079" spans="1:44" x14ac:dyDescent="0.2">
      <c r="A1079">
        <f>ROW(Source!A488)</f>
        <v>488</v>
      </c>
      <c r="B1079">
        <v>16690720</v>
      </c>
      <c r="C1079">
        <v>16690704</v>
      </c>
      <c r="D1079">
        <v>15249377</v>
      </c>
      <c r="E1079">
        <v>1</v>
      </c>
      <c r="F1079">
        <v>1</v>
      </c>
      <c r="G1079">
        <v>1</v>
      </c>
      <c r="H1079">
        <v>2</v>
      </c>
      <c r="I1079" t="s">
        <v>1172</v>
      </c>
      <c r="J1079" t="s">
        <v>1173</v>
      </c>
      <c r="K1079" t="s">
        <v>1174</v>
      </c>
      <c r="L1079">
        <v>1368</v>
      </c>
      <c r="N1079">
        <v>1011</v>
      </c>
      <c r="O1079" t="s">
        <v>1096</v>
      </c>
      <c r="P1079" t="s">
        <v>1096</v>
      </c>
      <c r="Q1079">
        <v>1</v>
      </c>
      <c r="X1079">
        <v>0.43</v>
      </c>
      <c r="Y1079">
        <v>0</v>
      </c>
      <c r="Z1079">
        <v>8.1</v>
      </c>
      <c r="AA1079">
        <v>0</v>
      </c>
      <c r="AB1079">
        <v>0</v>
      </c>
      <c r="AC1079">
        <v>0</v>
      </c>
      <c r="AD1079">
        <v>1</v>
      </c>
      <c r="AE1079">
        <v>0</v>
      </c>
      <c r="AF1079" t="s">
        <v>96</v>
      </c>
      <c r="AG1079">
        <v>0.53749999999999998</v>
      </c>
      <c r="AH1079">
        <v>2</v>
      </c>
      <c r="AI1079">
        <v>16690720</v>
      </c>
      <c r="AJ1079">
        <v>1131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</row>
    <row r="1080" spans="1:44" x14ac:dyDescent="0.2">
      <c r="A1080">
        <f>ROW(Source!A488)</f>
        <v>488</v>
      </c>
      <c r="B1080">
        <v>16690721</v>
      </c>
      <c r="C1080">
        <v>16690704</v>
      </c>
      <c r="D1080">
        <v>15165634</v>
      </c>
      <c r="E1080">
        <v>1</v>
      </c>
      <c r="F1080">
        <v>1</v>
      </c>
      <c r="G1080">
        <v>1</v>
      </c>
      <c r="H1080">
        <v>3</v>
      </c>
      <c r="I1080" t="s">
        <v>1378</v>
      </c>
      <c r="J1080" t="s">
        <v>1379</v>
      </c>
      <c r="K1080" t="s">
        <v>1380</v>
      </c>
      <c r="L1080">
        <v>1339</v>
      </c>
      <c r="N1080">
        <v>1007</v>
      </c>
      <c r="O1080" t="s">
        <v>199</v>
      </c>
      <c r="P1080" t="s">
        <v>199</v>
      </c>
      <c r="Q1080">
        <v>1</v>
      </c>
      <c r="X1080">
        <v>8.3999999999999995E-3</v>
      </c>
      <c r="Y1080">
        <v>38.51</v>
      </c>
      <c r="Z1080">
        <v>0</v>
      </c>
      <c r="AA1080">
        <v>0</v>
      </c>
      <c r="AB1080">
        <v>0</v>
      </c>
      <c r="AC1080">
        <v>0</v>
      </c>
      <c r="AD1080">
        <v>1</v>
      </c>
      <c r="AE1080">
        <v>0</v>
      </c>
      <c r="AF1080" t="s">
        <v>6</v>
      </c>
      <c r="AG1080">
        <v>8.3999999999999995E-3</v>
      </c>
      <c r="AH1080">
        <v>2</v>
      </c>
      <c r="AI1080">
        <v>16690721</v>
      </c>
      <c r="AJ1080">
        <v>1132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</row>
    <row r="1081" spans="1:44" x14ac:dyDescent="0.2">
      <c r="A1081">
        <f>ROW(Source!A488)</f>
        <v>488</v>
      </c>
      <c r="B1081">
        <v>16690722</v>
      </c>
      <c r="C1081">
        <v>16690704</v>
      </c>
      <c r="D1081">
        <v>15165653</v>
      </c>
      <c r="E1081">
        <v>1</v>
      </c>
      <c r="F1081">
        <v>1</v>
      </c>
      <c r="G1081">
        <v>1</v>
      </c>
      <c r="H1081">
        <v>3</v>
      </c>
      <c r="I1081" t="s">
        <v>1381</v>
      </c>
      <c r="J1081" t="s">
        <v>1382</v>
      </c>
      <c r="K1081" t="s">
        <v>1383</v>
      </c>
      <c r="L1081">
        <v>1339</v>
      </c>
      <c r="N1081">
        <v>1007</v>
      </c>
      <c r="O1081" t="s">
        <v>199</v>
      </c>
      <c r="P1081" t="s">
        <v>199</v>
      </c>
      <c r="Q1081">
        <v>1</v>
      </c>
      <c r="X1081">
        <v>3.6999999999999998E-2</v>
      </c>
      <c r="Y1081">
        <v>6.22</v>
      </c>
      <c r="Z1081">
        <v>0</v>
      </c>
      <c r="AA1081">
        <v>0</v>
      </c>
      <c r="AB1081">
        <v>0</v>
      </c>
      <c r="AC1081">
        <v>0</v>
      </c>
      <c r="AD1081">
        <v>1</v>
      </c>
      <c r="AE1081">
        <v>0</v>
      </c>
      <c r="AF1081" t="s">
        <v>6</v>
      </c>
      <c r="AG1081">
        <v>3.6999999999999998E-2</v>
      </c>
      <c r="AH1081">
        <v>2</v>
      </c>
      <c r="AI1081">
        <v>16690722</v>
      </c>
      <c r="AJ1081">
        <v>1133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</row>
    <row r="1082" spans="1:44" x14ac:dyDescent="0.2">
      <c r="A1082">
        <f>ROW(Source!A488)</f>
        <v>488</v>
      </c>
      <c r="B1082">
        <v>16690723</v>
      </c>
      <c r="C1082">
        <v>16690704</v>
      </c>
      <c r="D1082">
        <v>15168763</v>
      </c>
      <c r="E1082">
        <v>1</v>
      </c>
      <c r="F1082">
        <v>1</v>
      </c>
      <c r="G1082">
        <v>1</v>
      </c>
      <c r="H1082">
        <v>3</v>
      </c>
      <c r="I1082" t="s">
        <v>1416</v>
      </c>
      <c r="J1082" t="s">
        <v>1417</v>
      </c>
      <c r="K1082" t="s">
        <v>1418</v>
      </c>
      <c r="L1082">
        <v>1348</v>
      </c>
      <c r="N1082">
        <v>1009</v>
      </c>
      <c r="O1082" t="s">
        <v>86</v>
      </c>
      <c r="P1082" t="s">
        <v>86</v>
      </c>
      <c r="Q1082">
        <v>1000</v>
      </c>
      <c r="X1082">
        <v>1.4999999999999999E-4</v>
      </c>
      <c r="Y1082">
        <v>10362</v>
      </c>
      <c r="Z1082">
        <v>0</v>
      </c>
      <c r="AA1082">
        <v>0</v>
      </c>
      <c r="AB1082">
        <v>0</v>
      </c>
      <c r="AC1082">
        <v>0</v>
      </c>
      <c r="AD1082">
        <v>1</v>
      </c>
      <c r="AE1082">
        <v>0</v>
      </c>
      <c r="AF1082" t="s">
        <v>6</v>
      </c>
      <c r="AG1082">
        <v>1.4999999999999999E-4</v>
      </c>
      <c r="AH1082">
        <v>2</v>
      </c>
      <c r="AI1082">
        <v>16690723</v>
      </c>
      <c r="AJ1082">
        <v>1134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</row>
    <row r="1083" spans="1:44" x14ac:dyDescent="0.2">
      <c r="A1083">
        <f>ROW(Source!A488)</f>
        <v>488</v>
      </c>
      <c r="B1083">
        <v>16690724</v>
      </c>
      <c r="C1083">
        <v>16690704</v>
      </c>
      <c r="D1083">
        <v>15163127</v>
      </c>
      <c r="E1083">
        <v>17</v>
      </c>
      <c r="F1083">
        <v>1</v>
      </c>
      <c r="G1083">
        <v>1</v>
      </c>
      <c r="H1083">
        <v>3</v>
      </c>
      <c r="I1083" t="s">
        <v>1542</v>
      </c>
      <c r="J1083" t="s">
        <v>6</v>
      </c>
      <c r="K1083" t="s">
        <v>1543</v>
      </c>
      <c r="L1083">
        <v>1354</v>
      </c>
      <c r="N1083">
        <v>1010</v>
      </c>
      <c r="O1083" t="s">
        <v>268</v>
      </c>
      <c r="P1083" t="s">
        <v>268</v>
      </c>
      <c r="Q1083">
        <v>1</v>
      </c>
      <c r="X1083">
        <v>1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 t="s">
        <v>6</v>
      </c>
      <c r="AG1083">
        <v>1</v>
      </c>
      <c r="AH1083">
        <v>3</v>
      </c>
      <c r="AI1083">
        <v>-1</v>
      </c>
      <c r="AJ1083" t="s">
        <v>6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</row>
    <row r="1084" spans="1:44" x14ac:dyDescent="0.2">
      <c r="A1084">
        <f>ROW(Source!A488)</f>
        <v>488</v>
      </c>
      <c r="B1084">
        <v>16690725</v>
      </c>
      <c r="C1084">
        <v>16690704</v>
      </c>
      <c r="D1084">
        <v>15227602</v>
      </c>
      <c r="E1084">
        <v>1</v>
      </c>
      <c r="F1084">
        <v>1</v>
      </c>
      <c r="G1084">
        <v>1</v>
      </c>
      <c r="H1084">
        <v>3</v>
      </c>
      <c r="I1084" t="s">
        <v>1444</v>
      </c>
      <c r="J1084" t="s">
        <v>1445</v>
      </c>
      <c r="K1084" t="s">
        <v>1446</v>
      </c>
      <c r="L1084">
        <v>1301</v>
      </c>
      <c r="N1084">
        <v>1003</v>
      </c>
      <c r="O1084" t="s">
        <v>143</v>
      </c>
      <c r="P1084" t="s">
        <v>143</v>
      </c>
      <c r="Q1084">
        <v>1</v>
      </c>
      <c r="X1084">
        <v>0.4</v>
      </c>
      <c r="Y1084">
        <v>31.2</v>
      </c>
      <c r="Z1084">
        <v>0</v>
      </c>
      <c r="AA1084">
        <v>0</v>
      </c>
      <c r="AB1084">
        <v>0</v>
      </c>
      <c r="AC1084">
        <v>0</v>
      </c>
      <c r="AD1084">
        <v>1</v>
      </c>
      <c r="AE1084">
        <v>0</v>
      </c>
      <c r="AF1084" t="s">
        <v>6</v>
      </c>
      <c r="AG1084">
        <v>0.4</v>
      </c>
      <c r="AH1084">
        <v>2</v>
      </c>
      <c r="AI1084">
        <v>16690725</v>
      </c>
      <c r="AJ1084">
        <v>1135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</row>
    <row r="1085" spans="1:44" x14ac:dyDescent="0.2">
      <c r="A1085">
        <f>ROW(Source!A489)</f>
        <v>489</v>
      </c>
      <c r="B1085">
        <v>16690716</v>
      </c>
      <c r="C1085">
        <v>16690704</v>
      </c>
      <c r="D1085">
        <v>15446300</v>
      </c>
      <c r="E1085">
        <v>1</v>
      </c>
      <c r="F1085">
        <v>1</v>
      </c>
      <c r="G1085">
        <v>1</v>
      </c>
      <c r="H1085">
        <v>1</v>
      </c>
      <c r="I1085" t="s">
        <v>1170</v>
      </c>
      <c r="J1085" t="s">
        <v>6</v>
      </c>
      <c r="K1085" t="s">
        <v>1171</v>
      </c>
      <c r="L1085">
        <v>1191</v>
      </c>
      <c r="N1085">
        <v>1013</v>
      </c>
      <c r="O1085" t="s">
        <v>1090</v>
      </c>
      <c r="P1085" t="s">
        <v>1090</v>
      </c>
      <c r="Q1085">
        <v>1</v>
      </c>
      <c r="X1085">
        <v>4.46</v>
      </c>
      <c r="Y1085">
        <v>0</v>
      </c>
      <c r="Z1085">
        <v>0</v>
      </c>
      <c r="AA1085">
        <v>0</v>
      </c>
      <c r="AB1085">
        <v>9.92</v>
      </c>
      <c r="AC1085">
        <v>0</v>
      </c>
      <c r="AD1085">
        <v>1</v>
      </c>
      <c r="AE1085">
        <v>1</v>
      </c>
      <c r="AF1085" t="s">
        <v>97</v>
      </c>
      <c r="AG1085">
        <v>5.1289999999999996</v>
      </c>
      <c r="AH1085">
        <v>2</v>
      </c>
      <c r="AI1085">
        <v>16690716</v>
      </c>
      <c r="AJ1085">
        <v>1136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</row>
    <row r="1086" spans="1:44" x14ac:dyDescent="0.2">
      <c r="A1086">
        <f>ROW(Source!A489)</f>
        <v>489</v>
      </c>
      <c r="B1086">
        <v>16690717</v>
      </c>
      <c r="C1086">
        <v>16690704</v>
      </c>
      <c r="D1086">
        <v>15430395</v>
      </c>
      <c r="E1086">
        <v>1</v>
      </c>
      <c r="F1086">
        <v>1</v>
      </c>
      <c r="G1086">
        <v>1</v>
      </c>
      <c r="H1086">
        <v>1</v>
      </c>
      <c r="I1086" t="s">
        <v>1091</v>
      </c>
      <c r="J1086" t="s">
        <v>6</v>
      </c>
      <c r="K1086" t="s">
        <v>1092</v>
      </c>
      <c r="L1086">
        <v>1191</v>
      </c>
      <c r="N1086">
        <v>1013</v>
      </c>
      <c r="O1086" t="s">
        <v>1090</v>
      </c>
      <c r="P1086" t="s">
        <v>1090</v>
      </c>
      <c r="Q1086">
        <v>1</v>
      </c>
      <c r="X1086">
        <v>0.01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1</v>
      </c>
      <c r="AE1086">
        <v>2</v>
      </c>
      <c r="AF1086" t="s">
        <v>96</v>
      </c>
      <c r="AG1086">
        <v>1.2500000000000001E-2</v>
      </c>
      <c r="AH1086">
        <v>2</v>
      </c>
      <c r="AI1086">
        <v>16690717</v>
      </c>
      <c r="AJ1086">
        <v>1137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</row>
    <row r="1087" spans="1:44" x14ac:dyDescent="0.2">
      <c r="A1087">
        <f>ROW(Source!A489)</f>
        <v>489</v>
      </c>
      <c r="B1087">
        <v>16690718</v>
      </c>
      <c r="C1087">
        <v>16690704</v>
      </c>
      <c r="D1087">
        <v>15249073</v>
      </c>
      <c r="E1087">
        <v>1</v>
      </c>
      <c r="F1087">
        <v>1</v>
      </c>
      <c r="G1087">
        <v>1</v>
      </c>
      <c r="H1087">
        <v>2</v>
      </c>
      <c r="I1087" t="s">
        <v>1099</v>
      </c>
      <c r="J1087" t="s">
        <v>1100</v>
      </c>
      <c r="K1087" t="s">
        <v>1101</v>
      </c>
      <c r="L1087">
        <v>1368</v>
      </c>
      <c r="N1087">
        <v>1011</v>
      </c>
      <c r="O1087" t="s">
        <v>1096</v>
      </c>
      <c r="P1087" t="s">
        <v>1096</v>
      </c>
      <c r="Q1087">
        <v>1</v>
      </c>
      <c r="X1087">
        <v>0.01</v>
      </c>
      <c r="Y1087">
        <v>0</v>
      </c>
      <c r="Z1087">
        <v>65.709999999999994</v>
      </c>
      <c r="AA1087">
        <v>11.6</v>
      </c>
      <c r="AB1087">
        <v>0</v>
      </c>
      <c r="AC1087">
        <v>0</v>
      </c>
      <c r="AD1087">
        <v>1</v>
      </c>
      <c r="AE1087">
        <v>0</v>
      </c>
      <c r="AF1087" t="s">
        <v>96</v>
      </c>
      <c r="AG1087">
        <v>1.2500000000000001E-2</v>
      </c>
      <c r="AH1087">
        <v>2</v>
      </c>
      <c r="AI1087">
        <v>16690718</v>
      </c>
      <c r="AJ1087">
        <v>1138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</row>
    <row r="1088" spans="1:44" x14ac:dyDescent="0.2">
      <c r="A1088">
        <f>ROW(Source!A489)</f>
        <v>489</v>
      </c>
      <c r="B1088">
        <v>16690719</v>
      </c>
      <c r="C1088">
        <v>16690704</v>
      </c>
      <c r="D1088">
        <v>15249308</v>
      </c>
      <c r="E1088">
        <v>1</v>
      </c>
      <c r="F1088">
        <v>1</v>
      </c>
      <c r="G1088">
        <v>1</v>
      </c>
      <c r="H1088">
        <v>2</v>
      </c>
      <c r="I1088" t="s">
        <v>1375</v>
      </c>
      <c r="J1088" t="s">
        <v>1376</v>
      </c>
      <c r="K1088" t="s">
        <v>1377</v>
      </c>
      <c r="L1088">
        <v>1368</v>
      </c>
      <c r="N1088">
        <v>1011</v>
      </c>
      <c r="O1088" t="s">
        <v>1096</v>
      </c>
      <c r="P1088" t="s">
        <v>1096</v>
      </c>
      <c r="Q1088">
        <v>1</v>
      </c>
      <c r="X1088">
        <v>0.49</v>
      </c>
      <c r="Y1088">
        <v>0</v>
      </c>
      <c r="Z1088">
        <v>1.2</v>
      </c>
      <c r="AA1088">
        <v>0</v>
      </c>
      <c r="AB1088">
        <v>0</v>
      </c>
      <c r="AC1088">
        <v>0</v>
      </c>
      <c r="AD1088">
        <v>1</v>
      </c>
      <c r="AE1088">
        <v>0</v>
      </c>
      <c r="AF1088" t="s">
        <v>96</v>
      </c>
      <c r="AG1088">
        <v>0.61250000000000004</v>
      </c>
      <c r="AH1088">
        <v>2</v>
      </c>
      <c r="AI1088">
        <v>16690719</v>
      </c>
      <c r="AJ1088">
        <v>1139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</row>
    <row r="1089" spans="1:44" x14ac:dyDescent="0.2">
      <c r="A1089">
        <f>ROW(Source!A489)</f>
        <v>489</v>
      </c>
      <c r="B1089">
        <v>16690720</v>
      </c>
      <c r="C1089">
        <v>16690704</v>
      </c>
      <c r="D1089">
        <v>15249377</v>
      </c>
      <c r="E1089">
        <v>1</v>
      </c>
      <c r="F1089">
        <v>1</v>
      </c>
      <c r="G1089">
        <v>1</v>
      </c>
      <c r="H1089">
        <v>2</v>
      </c>
      <c r="I1089" t="s">
        <v>1172</v>
      </c>
      <c r="J1089" t="s">
        <v>1173</v>
      </c>
      <c r="K1089" t="s">
        <v>1174</v>
      </c>
      <c r="L1089">
        <v>1368</v>
      </c>
      <c r="N1089">
        <v>1011</v>
      </c>
      <c r="O1089" t="s">
        <v>1096</v>
      </c>
      <c r="P1089" t="s">
        <v>1096</v>
      </c>
      <c r="Q1089">
        <v>1</v>
      </c>
      <c r="X1089">
        <v>0.43</v>
      </c>
      <c r="Y1089">
        <v>0</v>
      </c>
      <c r="Z1089">
        <v>8.1</v>
      </c>
      <c r="AA1089">
        <v>0</v>
      </c>
      <c r="AB1089">
        <v>0</v>
      </c>
      <c r="AC1089">
        <v>0</v>
      </c>
      <c r="AD1089">
        <v>1</v>
      </c>
      <c r="AE1089">
        <v>0</v>
      </c>
      <c r="AF1089" t="s">
        <v>96</v>
      </c>
      <c r="AG1089">
        <v>0.53749999999999998</v>
      </c>
      <c r="AH1089">
        <v>2</v>
      </c>
      <c r="AI1089">
        <v>16690720</v>
      </c>
      <c r="AJ1089">
        <v>1140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</row>
    <row r="1090" spans="1:44" x14ac:dyDescent="0.2">
      <c r="A1090">
        <f>ROW(Source!A489)</f>
        <v>489</v>
      </c>
      <c r="B1090">
        <v>16690721</v>
      </c>
      <c r="C1090">
        <v>16690704</v>
      </c>
      <c r="D1090">
        <v>15165634</v>
      </c>
      <c r="E1090">
        <v>1</v>
      </c>
      <c r="F1090">
        <v>1</v>
      </c>
      <c r="G1090">
        <v>1</v>
      </c>
      <c r="H1090">
        <v>3</v>
      </c>
      <c r="I1090" t="s">
        <v>1378</v>
      </c>
      <c r="J1090" t="s">
        <v>1379</v>
      </c>
      <c r="K1090" t="s">
        <v>1380</v>
      </c>
      <c r="L1090">
        <v>1339</v>
      </c>
      <c r="N1090">
        <v>1007</v>
      </c>
      <c r="O1090" t="s">
        <v>199</v>
      </c>
      <c r="P1090" t="s">
        <v>199</v>
      </c>
      <c r="Q1090">
        <v>1</v>
      </c>
      <c r="X1090">
        <v>8.3999999999999995E-3</v>
      </c>
      <c r="Y1090">
        <v>38.51</v>
      </c>
      <c r="Z1090">
        <v>0</v>
      </c>
      <c r="AA1090">
        <v>0</v>
      </c>
      <c r="AB1090">
        <v>0</v>
      </c>
      <c r="AC1090">
        <v>0</v>
      </c>
      <c r="AD1090">
        <v>1</v>
      </c>
      <c r="AE1090">
        <v>0</v>
      </c>
      <c r="AF1090" t="s">
        <v>6</v>
      </c>
      <c r="AG1090">
        <v>8.3999999999999995E-3</v>
      </c>
      <c r="AH1090">
        <v>2</v>
      </c>
      <c r="AI1090">
        <v>16690721</v>
      </c>
      <c r="AJ1090">
        <v>1141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</row>
    <row r="1091" spans="1:44" x14ac:dyDescent="0.2">
      <c r="A1091">
        <f>ROW(Source!A489)</f>
        <v>489</v>
      </c>
      <c r="B1091">
        <v>16690722</v>
      </c>
      <c r="C1091">
        <v>16690704</v>
      </c>
      <c r="D1091">
        <v>15165653</v>
      </c>
      <c r="E1091">
        <v>1</v>
      </c>
      <c r="F1091">
        <v>1</v>
      </c>
      <c r="G1091">
        <v>1</v>
      </c>
      <c r="H1091">
        <v>3</v>
      </c>
      <c r="I1091" t="s">
        <v>1381</v>
      </c>
      <c r="J1091" t="s">
        <v>1382</v>
      </c>
      <c r="K1091" t="s">
        <v>1383</v>
      </c>
      <c r="L1091">
        <v>1339</v>
      </c>
      <c r="N1091">
        <v>1007</v>
      </c>
      <c r="O1091" t="s">
        <v>199</v>
      </c>
      <c r="P1091" t="s">
        <v>199</v>
      </c>
      <c r="Q1091">
        <v>1</v>
      </c>
      <c r="X1091">
        <v>3.6999999999999998E-2</v>
      </c>
      <c r="Y1091">
        <v>6.22</v>
      </c>
      <c r="Z1091">
        <v>0</v>
      </c>
      <c r="AA1091">
        <v>0</v>
      </c>
      <c r="AB1091">
        <v>0</v>
      </c>
      <c r="AC1091">
        <v>0</v>
      </c>
      <c r="AD1091">
        <v>1</v>
      </c>
      <c r="AE1091">
        <v>0</v>
      </c>
      <c r="AF1091" t="s">
        <v>6</v>
      </c>
      <c r="AG1091">
        <v>3.6999999999999998E-2</v>
      </c>
      <c r="AH1091">
        <v>2</v>
      </c>
      <c r="AI1091">
        <v>16690722</v>
      </c>
      <c r="AJ1091">
        <v>1142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</row>
    <row r="1092" spans="1:44" x14ac:dyDescent="0.2">
      <c r="A1092">
        <f>ROW(Source!A489)</f>
        <v>489</v>
      </c>
      <c r="B1092">
        <v>16690723</v>
      </c>
      <c r="C1092">
        <v>16690704</v>
      </c>
      <c r="D1092">
        <v>15168763</v>
      </c>
      <c r="E1092">
        <v>1</v>
      </c>
      <c r="F1092">
        <v>1</v>
      </c>
      <c r="G1092">
        <v>1</v>
      </c>
      <c r="H1092">
        <v>3</v>
      </c>
      <c r="I1092" t="s">
        <v>1416</v>
      </c>
      <c r="J1092" t="s">
        <v>1417</v>
      </c>
      <c r="K1092" t="s">
        <v>1418</v>
      </c>
      <c r="L1092">
        <v>1348</v>
      </c>
      <c r="N1092">
        <v>1009</v>
      </c>
      <c r="O1092" t="s">
        <v>86</v>
      </c>
      <c r="P1092" t="s">
        <v>86</v>
      </c>
      <c r="Q1092">
        <v>1000</v>
      </c>
      <c r="X1092">
        <v>1.4999999999999999E-4</v>
      </c>
      <c r="Y1092">
        <v>10362</v>
      </c>
      <c r="Z1092">
        <v>0</v>
      </c>
      <c r="AA1092">
        <v>0</v>
      </c>
      <c r="AB1092">
        <v>0</v>
      </c>
      <c r="AC1092">
        <v>0</v>
      </c>
      <c r="AD1092">
        <v>1</v>
      </c>
      <c r="AE1092">
        <v>0</v>
      </c>
      <c r="AF1092" t="s">
        <v>6</v>
      </c>
      <c r="AG1092">
        <v>1.4999999999999999E-4</v>
      </c>
      <c r="AH1092">
        <v>2</v>
      </c>
      <c r="AI1092">
        <v>16690723</v>
      </c>
      <c r="AJ1092">
        <v>1143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</row>
    <row r="1093" spans="1:44" x14ac:dyDescent="0.2">
      <c r="A1093">
        <f>ROW(Source!A489)</f>
        <v>489</v>
      </c>
      <c r="B1093">
        <v>16690724</v>
      </c>
      <c r="C1093">
        <v>16690704</v>
      </c>
      <c r="D1093">
        <v>15163127</v>
      </c>
      <c r="E1093">
        <v>17</v>
      </c>
      <c r="F1093">
        <v>1</v>
      </c>
      <c r="G1093">
        <v>1</v>
      </c>
      <c r="H1093">
        <v>3</v>
      </c>
      <c r="I1093" t="s">
        <v>1542</v>
      </c>
      <c r="J1093" t="s">
        <v>6</v>
      </c>
      <c r="K1093" t="s">
        <v>1543</v>
      </c>
      <c r="L1093">
        <v>1354</v>
      </c>
      <c r="N1093">
        <v>1010</v>
      </c>
      <c r="O1093" t="s">
        <v>268</v>
      </c>
      <c r="P1093" t="s">
        <v>268</v>
      </c>
      <c r="Q1093">
        <v>1</v>
      </c>
      <c r="X1093">
        <v>1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 t="s">
        <v>6</v>
      </c>
      <c r="AG1093">
        <v>1</v>
      </c>
      <c r="AH1093">
        <v>3</v>
      </c>
      <c r="AI1093">
        <v>-1</v>
      </c>
      <c r="AJ1093" t="s">
        <v>6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</row>
    <row r="1094" spans="1:44" x14ac:dyDescent="0.2">
      <c r="A1094">
        <f>ROW(Source!A489)</f>
        <v>489</v>
      </c>
      <c r="B1094">
        <v>16690725</v>
      </c>
      <c r="C1094">
        <v>16690704</v>
      </c>
      <c r="D1094">
        <v>15227602</v>
      </c>
      <c r="E1094">
        <v>1</v>
      </c>
      <c r="F1094">
        <v>1</v>
      </c>
      <c r="G1094">
        <v>1</v>
      </c>
      <c r="H1094">
        <v>3</v>
      </c>
      <c r="I1094" t="s">
        <v>1444</v>
      </c>
      <c r="J1094" t="s">
        <v>1445</v>
      </c>
      <c r="K1094" t="s">
        <v>1446</v>
      </c>
      <c r="L1094">
        <v>1301</v>
      </c>
      <c r="N1094">
        <v>1003</v>
      </c>
      <c r="O1094" t="s">
        <v>143</v>
      </c>
      <c r="P1094" t="s">
        <v>143</v>
      </c>
      <c r="Q1094">
        <v>1</v>
      </c>
      <c r="X1094">
        <v>0.4</v>
      </c>
      <c r="Y1094">
        <v>31.2</v>
      </c>
      <c r="Z1094">
        <v>0</v>
      </c>
      <c r="AA1094">
        <v>0</v>
      </c>
      <c r="AB1094">
        <v>0</v>
      </c>
      <c r="AC1094">
        <v>0</v>
      </c>
      <c r="AD1094">
        <v>1</v>
      </c>
      <c r="AE1094">
        <v>0</v>
      </c>
      <c r="AF1094" t="s">
        <v>6</v>
      </c>
      <c r="AG1094">
        <v>0.4</v>
      </c>
      <c r="AH1094">
        <v>2</v>
      </c>
      <c r="AI1094">
        <v>16690725</v>
      </c>
      <c r="AJ1094">
        <v>1144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</row>
    <row r="1095" spans="1:44" x14ac:dyDescent="0.2">
      <c r="A1095">
        <f>ROW(Source!A524)</f>
        <v>524</v>
      </c>
      <c r="B1095">
        <v>16690789</v>
      </c>
      <c r="C1095">
        <v>16690783</v>
      </c>
      <c r="D1095">
        <v>15432258</v>
      </c>
      <c r="E1095">
        <v>1</v>
      </c>
      <c r="F1095">
        <v>1</v>
      </c>
      <c r="G1095">
        <v>1</v>
      </c>
      <c r="H1095">
        <v>1</v>
      </c>
      <c r="I1095" t="s">
        <v>1447</v>
      </c>
      <c r="J1095" t="s">
        <v>6</v>
      </c>
      <c r="K1095" t="s">
        <v>1448</v>
      </c>
      <c r="L1095">
        <v>1191</v>
      </c>
      <c r="N1095">
        <v>1013</v>
      </c>
      <c r="O1095" t="s">
        <v>1090</v>
      </c>
      <c r="P1095" t="s">
        <v>1090</v>
      </c>
      <c r="Q1095">
        <v>1</v>
      </c>
      <c r="X1095">
        <v>68.8</v>
      </c>
      <c r="Y1095">
        <v>0</v>
      </c>
      <c r="Z1095">
        <v>0</v>
      </c>
      <c r="AA1095">
        <v>0</v>
      </c>
      <c r="AB1095">
        <v>8.4600000000000009</v>
      </c>
      <c r="AC1095">
        <v>0</v>
      </c>
      <c r="AD1095">
        <v>1</v>
      </c>
      <c r="AE1095">
        <v>1</v>
      </c>
      <c r="AF1095" t="s">
        <v>6</v>
      </c>
      <c r="AG1095">
        <v>68.8</v>
      </c>
      <c r="AH1095">
        <v>2</v>
      </c>
      <c r="AI1095">
        <v>16690789</v>
      </c>
      <c r="AJ1095">
        <v>1145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</row>
    <row r="1096" spans="1:44" x14ac:dyDescent="0.2">
      <c r="A1096">
        <f>ROW(Source!A524)</f>
        <v>524</v>
      </c>
      <c r="B1096">
        <v>16690790</v>
      </c>
      <c r="C1096">
        <v>16690783</v>
      </c>
      <c r="D1096">
        <v>15430395</v>
      </c>
      <c r="E1096">
        <v>1</v>
      </c>
      <c r="F1096">
        <v>1</v>
      </c>
      <c r="G1096">
        <v>1</v>
      </c>
      <c r="H1096">
        <v>1</v>
      </c>
      <c r="I1096" t="s">
        <v>1091</v>
      </c>
      <c r="J1096" t="s">
        <v>6</v>
      </c>
      <c r="K1096" t="s">
        <v>1092</v>
      </c>
      <c r="L1096">
        <v>1191</v>
      </c>
      <c r="N1096">
        <v>1013</v>
      </c>
      <c r="O1096" t="s">
        <v>1090</v>
      </c>
      <c r="P1096" t="s">
        <v>1090</v>
      </c>
      <c r="Q1096">
        <v>1</v>
      </c>
      <c r="X1096">
        <v>0.16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1</v>
      </c>
      <c r="AE1096">
        <v>2</v>
      </c>
      <c r="AF1096" t="s">
        <v>6</v>
      </c>
      <c r="AG1096">
        <v>0.16</v>
      </c>
      <c r="AH1096">
        <v>2</v>
      </c>
      <c r="AI1096">
        <v>16690790</v>
      </c>
      <c r="AJ1096">
        <v>1146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</row>
    <row r="1097" spans="1:44" x14ac:dyDescent="0.2">
      <c r="A1097">
        <f>ROW(Source!A524)</f>
        <v>524</v>
      </c>
      <c r="B1097">
        <v>16690791</v>
      </c>
      <c r="C1097">
        <v>16690783</v>
      </c>
      <c r="D1097">
        <v>15247974</v>
      </c>
      <c r="E1097">
        <v>1</v>
      </c>
      <c r="F1097">
        <v>1</v>
      </c>
      <c r="G1097">
        <v>1</v>
      </c>
      <c r="H1097">
        <v>2</v>
      </c>
      <c r="I1097" t="s">
        <v>1093</v>
      </c>
      <c r="J1097" t="s">
        <v>1094</v>
      </c>
      <c r="K1097" t="s">
        <v>1095</v>
      </c>
      <c r="L1097">
        <v>1368</v>
      </c>
      <c r="N1097">
        <v>1011</v>
      </c>
      <c r="O1097" t="s">
        <v>1096</v>
      </c>
      <c r="P1097" t="s">
        <v>1096</v>
      </c>
      <c r="Q1097">
        <v>1</v>
      </c>
      <c r="X1097">
        <v>0.16</v>
      </c>
      <c r="Y1097">
        <v>0</v>
      </c>
      <c r="Z1097">
        <v>31.26</v>
      </c>
      <c r="AA1097">
        <v>13.5</v>
      </c>
      <c r="AB1097">
        <v>0</v>
      </c>
      <c r="AC1097">
        <v>0</v>
      </c>
      <c r="AD1097">
        <v>1</v>
      </c>
      <c r="AE1097">
        <v>0</v>
      </c>
      <c r="AF1097" t="s">
        <v>6</v>
      </c>
      <c r="AG1097">
        <v>0.16</v>
      </c>
      <c r="AH1097">
        <v>2</v>
      </c>
      <c r="AI1097">
        <v>16690791</v>
      </c>
      <c r="AJ1097">
        <v>1147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</row>
    <row r="1098" spans="1:44" x14ac:dyDescent="0.2">
      <c r="A1098">
        <f>ROW(Source!A524)</f>
        <v>524</v>
      </c>
      <c r="B1098">
        <v>16690792</v>
      </c>
      <c r="C1098">
        <v>16690783</v>
      </c>
      <c r="D1098">
        <v>15164576</v>
      </c>
      <c r="E1098">
        <v>17</v>
      </c>
      <c r="F1098">
        <v>1</v>
      </c>
      <c r="G1098">
        <v>1</v>
      </c>
      <c r="H1098">
        <v>3</v>
      </c>
      <c r="I1098" t="s">
        <v>1525</v>
      </c>
      <c r="J1098" t="s">
        <v>6</v>
      </c>
      <c r="K1098" t="s">
        <v>1541</v>
      </c>
      <c r="L1098">
        <v>1348</v>
      </c>
      <c r="N1098">
        <v>1009</v>
      </c>
      <c r="O1098" t="s">
        <v>86</v>
      </c>
      <c r="P1098" t="s">
        <v>86</v>
      </c>
      <c r="Q1098">
        <v>1000</v>
      </c>
      <c r="X1098">
        <v>0.59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 t="s">
        <v>6</v>
      </c>
      <c r="AG1098">
        <v>0.59</v>
      </c>
      <c r="AH1098">
        <v>3</v>
      </c>
      <c r="AI1098">
        <v>-1</v>
      </c>
      <c r="AJ1098" t="s">
        <v>6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</row>
    <row r="1099" spans="1:44" x14ac:dyDescent="0.2">
      <c r="A1099">
        <f>ROW(Source!A525)</f>
        <v>525</v>
      </c>
      <c r="B1099">
        <v>16690789</v>
      </c>
      <c r="C1099">
        <v>16690783</v>
      </c>
      <c r="D1099">
        <v>15432258</v>
      </c>
      <c r="E1099">
        <v>1</v>
      </c>
      <c r="F1099">
        <v>1</v>
      </c>
      <c r="G1099">
        <v>1</v>
      </c>
      <c r="H1099">
        <v>1</v>
      </c>
      <c r="I1099" t="s">
        <v>1447</v>
      </c>
      <c r="J1099" t="s">
        <v>6</v>
      </c>
      <c r="K1099" t="s">
        <v>1448</v>
      </c>
      <c r="L1099">
        <v>1191</v>
      </c>
      <c r="N1099">
        <v>1013</v>
      </c>
      <c r="O1099" t="s">
        <v>1090</v>
      </c>
      <c r="P1099" t="s">
        <v>1090</v>
      </c>
      <c r="Q1099">
        <v>1</v>
      </c>
      <c r="X1099">
        <v>68.8</v>
      </c>
      <c r="Y1099">
        <v>0</v>
      </c>
      <c r="Z1099">
        <v>0</v>
      </c>
      <c r="AA1099">
        <v>0</v>
      </c>
      <c r="AB1099">
        <v>8.4600000000000009</v>
      </c>
      <c r="AC1099">
        <v>0</v>
      </c>
      <c r="AD1099">
        <v>1</v>
      </c>
      <c r="AE1099">
        <v>1</v>
      </c>
      <c r="AF1099" t="s">
        <v>6</v>
      </c>
      <c r="AG1099">
        <v>68.8</v>
      </c>
      <c r="AH1099">
        <v>2</v>
      </c>
      <c r="AI1099">
        <v>16690789</v>
      </c>
      <c r="AJ1099">
        <v>1148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</row>
    <row r="1100" spans="1:44" x14ac:dyDescent="0.2">
      <c r="A1100">
        <f>ROW(Source!A525)</f>
        <v>525</v>
      </c>
      <c r="B1100">
        <v>16690790</v>
      </c>
      <c r="C1100">
        <v>16690783</v>
      </c>
      <c r="D1100">
        <v>15430395</v>
      </c>
      <c r="E1100">
        <v>1</v>
      </c>
      <c r="F1100">
        <v>1</v>
      </c>
      <c r="G1100">
        <v>1</v>
      </c>
      <c r="H1100">
        <v>1</v>
      </c>
      <c r="I1100" t="s">
        <v>1091</v>
      </c>
      <c r="J1100" t="s">
        <v>6</v>
      </c>
      <c r="K1100" t="s">
        <v>1092</v>
      </c>
      <c r="L1100">
        <v>1191</v>
      </c>
      <c r="N1100">
        <v>1013</v>
      </c>
      <c r="O1100" t="s">
        <v>1090</v>
      </c>
      <c r="P1100" t="s">
        <v>1090</v>
      </c>
      <c r="Q1100">
        <v>1</v>
      </c>
      <c r="X1100">
        <v>0.16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1</v>
      </c>
      <c r="AE1100">
        <v>2</v>
      </c>
      <c r="AF1100" t="s">
        <v>6</v>
      </c>
      <c r="AG1100">
        <v>0.16</v>
      </c>
      <c r="AH1100">
        <v>2</v>
      </c>
      <c r="AI1100">
        <v>16690790</v>
      </c>
      <c r="AJ1100">
        <v>1149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</row>
    <row r="1101" spans="1:44" x14ac:dyDescent="0.2">
      <c r="A1101">
        <f>ROW(Source!A525)</f>
        <v>525</v>
      </c>
      <c r="B1101">
        <v>16690791</v>
      </c>
      <c r="C1101">
        <v>16690783</v>
      </c>
      <c r="D1101">
        <v>15247974</v>
      </c>
      <c r="E1101">
        <v>1</v>
      </c>
      <c r="F1101">
        <v>1</v>
      </c>
      <c r="G1101">
        <v>1</v>
      </c>
      <c r="H1101">
        <v>2</v>
      </c>
      <c r="I1101" t="s">
        <v>1093</v>
      </c>
      <c r="J1101" t="s">
        <v>1094</v>
      </c>
      <c r="K1101" t="s">
        <v>1095</v>
      </c>
      <c r="L1101">
        <v>1368</v>
      </c>
      <c r="N1101">
        <v>1011</v>
      </c>
      <c r="O1101" t="s">
        <v>1096</v>
      </c>
      <c r="P1101" t="s">
        <v>1096</v>
      </c>
      <c r="Q1101">
        <v>1</v>
      </c>
      <c r="X1101">
        <v>0.16</v>
      </c>
      <c r="Y1101">
        <v>0</v>
      </c>
      <c r="Z1101">
        <v>31.26</v>
      </c>
      <c r="AA1101">
        <v>13.5</v>
      </c>
      <c r="AB1101">
        <v>0</v>
      </c>
      <c r="AC1101">
        <v>0</v>
      </c>
      <c r="AD1101">
        <v>1</v>
      </c>
      <c r="AE1101">
        <v>0</v>
      </c>
      <c r="AF1101" t="s">
        <v>6</v>
      </c>
      <c r="AG1101">
        <v>0.16</v>
      </c>
      <c r="AH1101">
        <v>2</v>
      </c>
      <c r="AI1101">
        <v>16690791</v>
      </c>
      <c r="AJ1101">
        <v>1150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</row>
    <row r="1102" spans="1:44" x14ac:dyDescent="0.2">
      <c r="A1102">
        <f>ROW(Source!A525)</f>
        <v>525</v>
      </c>
      <c r="B1102">
        <v>16690792</v>
      </c>
      <c r="C1102">
        <v>16690783</v>
      </c>
      <c r="D1102">
        <v>15164576</v>
      </c>
      <c r="E1102">
        <v>17</v>
      </c>
      <c r="F1102">
        <v>1</v>
      </c>
      <c r="G1102">
        <v>1</v>
      </c>
      <c r="H1102">
        <v>3</v>
      </c>
      <c r="I1102" t="s">
        <v>1525</v>
      </c>
      <c r="J1102" t="s">
        <v>6</v>
      </c>
      <c r="K1102" t="s">
        <v>1541</v>
      </c>
      <c r="L1102">
        <v>1348</v>
      </c>
      <c r="N1102">
        <v>1009</v>
      </c>
      <c r="O1102" t="s">
        <v>86</v>
      </c>
      <c r="P1102" t="s">
        <v>86</v>
      </c>
      <c r="Q1102">
        <v>1000</v>
      </c>
      <c r="X1102">
        <v>0.59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 t="s">
        <v>6</v>
      </c>
      <c r="AG1102">
        <v>0.59</v>
      </c>
      <c r="AH1102">
        <v>3</v>
      </c>
      <c r="AI1102">
        <v>-1</v>
      </c>
      <c r="AJ1102" t="s">
        <v>6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</row>
    <row r="1103" spans="1:44" x14ac:dyDescent="0.2">
      <c r="A1103">
        <f>ROW(Source!A526)</f>
        <v>526</v>
      </c>
      <c r="B1103">
        <v>16690800</v>
      </c>
      <c r="C1103">
        <v>16690794</v>
      </c>
      <c r="D1103">
        <v>15432258</v>
      </c>
      <c r="E1103">
        <v>1</v>
      </c>
      <c r="F1103">
        <v>1</v>
      </c>
      <c r="G1103">
        <v>1</v>
      </c>
      <c r="H1103">
        <v>1</v>
      </c>
      <c r="I1103" t="s">
        <v>1447</v>
      </c>
      <c r="J1103" t="s">
        <v>6</v>
      </c>
      <c r="K1103" t="s">
        <v>1448</v>
      </c>
      <c r="L1103">
        <v>1191</v>
      </c>
      <c r="N1103">
        <v>1013</v>
      </c>
      <c r="O1103" t="s">
        <v>1090</v>
      </c>
      <c r="P1103" t="s">
        <v>1090</v>
      </c>
      <c r="Q1103">
        <v>1</v>
      </c>
      <c r="X1103">
        <v>85.3</v>
      </c>
      <c r="Y1103">
        <v>0</v>
      </c>
      <c r="Z1103">
        <v>0</v>
      </c>
      <c r="AA1103">
        <v>0</v>
      </c>
      <c r="AB1103">
        <v>8.4600000000000009</v>
      </c>
      <c r="AC1103">
        <v>0</v>
      </c>
      <c r="AD1103">
        <v>1</v>
      </c>
      <c r="AE1103">
        <v>1</v>
      </c>
      <c r="AF1103" t="s">
        <v>6</v>
      </c>
      <c r="AG1103">
        <v>85.3</v>
      </c>
      <c r="AH1103">
        <v>2</v>
      </c>
      <c r="AI1103">
        <v>16690800</v>
      </c>
      <c r="AJ1103">
        <v>1151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</row>
    <row r="1104" spans="1:44" x14ac:dyDescent="0.2">
      <c r="A1104">
        <f>ROW(Source!A526)</f>
        <v>526</v>
      </c>
      <c r="B1104">
        <v>16690801</v>
      </c>
      <c r="C1104">
        <v>16690794</v>
      </c>
      <c r="D1104">
        <v>15430395</v>
      </c>
      <c r="E1104">
        <v>1</v>
      </c>
      <c r="F1104">
        <v>1</v>
      </c>
      <c r="G1104">
        <v>1</v>
      </c>
      <c r="H1104">
        <v>1</v>
      </c>
      <c r="I1104" t="s">
        <v>1091</v>
      </c>
      <c r="J1104" t="s">
        <v>6</v>
      </c>
      <c r="K1104" t="s">
        <v>1092</v>
      </c>
      <c r="L1104">
        <v>1191</v>
      </c>
      <c r="N1104">
        <v>1013</v>
      </c>
      <c r="O1104" t="s">
        <v>1090</v>
      </c>
      <c r="P1104" t="s">
        <v>1090</v>
      </c>
      <c r="Q1104">
        <v>1</v>
      </c>
      <c r="X1104">
        <v>0.32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1</v>
      </c>
      <c r="AE1104">
        <v>2</v>
      </c>
      <c r="AF1104" t="s">
        <v>6</v>
      </c>
      <c r="AG1104">
        <v>0.32</v>
      </c>
      <c r="AH1104">
        <v>2</v>
      </c>
      <c r="AI1104">
        <v>16690801</v>
      </c>
      <c r="AJ1104">
        <v>1152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</row>
    <row r="1105" spans="1:44" x14ac:dyDescent="0.2">
      <c r="A1105">
        <f>ROW(Source!A526)</f>
        <v>526</v>
      </c>
      <c r="B1105">
        <v>16690802</v>
      </c>
      <c r="C1105">
        <v>16690794</v>
      </c>
      <c r="D1105">
        <v>15247974</v>
      </c>
      <c r="E1105">
        <v>1</v>
      </c>
      <c r="F1105">
        <v>1</v>
      </c>
      <c r="G1105">
        <v>1</v>
      </c>
      <c r="H1105">
        <v>2</v>
      </c>
      <c r="I1105" t="s">
        <v>1093</v>
      </c>
      <c r="J1105" t="s">
        <v>1094</v>
      </c>
      <c r="K1105" t="s">
        <v>1095</v>
      </c>
      <c r="L1105">
        <v>1368</v>
      </c>
      <c r="N1105">
        <v>1011</v>
      </c>
      <c r="O1105" t="s">
        <v>1096</v>
      </c>
      <c r="P1105" t="s">
        <v>1096</v>
      </c>
      <c r="Q1105">
        <v>1</v>
      </c>
      <c r="X1105">
        <v>0.32</v>
      </c>
      <c r="Y1105">
        <v>0</v>
      </c>
      <c r="Z1105">
        <v>31.26</v>
      </c>
      <c r="AA1105">
        <v>13.5</v>
      </c>
      <c r="AB1105">
        <v>0</v>
      </c>
      <c r="AC1105">
        <v>0</v>
      </c>
      <c r="AD1105">
        <v>1</v>
      </c>
      <c r="AE1105">
        <v>0</v>
      </c>
      <c r="AF1105" t="s">
        <v>6</v>
      </c>
      <c r="AG1105">
        <v>0.32</v>
      </c>
      <c r="AH1105">
        <v>2</v>
      </c>
      <c r="AI1105">
        <v>16690802</v>
      </c>
      <c r="AJ1105">
        <v>1153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>
        <f>ROW(Source!A526)</f>
        <v>526</v>
      </c>
      <c r="B1106">
        <v>16690803</v>
      </c>
      <c r="C1106">
        <v>16690794</v>
      </c>
      <c r="D1106">
        <v>15164576</v>
      </c>
      <c r="E1106">
        <v>17</v>
      </c>
      <c r="F1106">
        <v>1</v>
      </c>
      <c r="G1106">
        <v>1</v>
      </c>
      <c r="H1106">
        <v>3</v>
      </c>
      <c r="I1106" t="s">
        <v>1525</v>
      </c>
      <c r="J1106" t="s">
        <v>6</v>
      </c>
      <c r="K1106" t="s">
        <v>1541</v>
      </c>
      <c r="L1106">
        <v>1348</v>
      </c>
      <c r="N1106">
        <v>1009</v>
      </c>
      <c r="O1106" t="s">
        <v>86</v>
      </c>
      <c r="P1106" t="s">
        <v>86</v>
      </c>
      <c r="Q1106">
        <v>1000</v>
      </c>
      <c r="X1106">
        <v>1.34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 t="s">
        <v>6</v>
      </c>
      <c r="AG1106">
        <v>1.34</v>
      </c>
      <c r="AH1106">
        <v>3</v>
      </c>
      <c r="AI1106">
        <v>-1</v>
      </c>
      <c r="AJ1106" t="s">
        <v>6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</row>
    <row r="1107" spans="1:44" x14ac:dyDescent="0.2">
      <c r="A1107">
        <f>ROW(Source!A527)</f>
        <v>527</v>
      </c>
      <c r="B1107">
        <v>16690800</v>
      </c>
      <c r="C1107">
        <v>16690794</v>
      </c>
      <c r="D1107">
        <v>15432258</v>
      </c>
      <c r="E1107">
        <v>1</v>
      </c>
      <c r="F1107">
        <v>1</v>
      </c>
      <c r="G1107">
        <v>1</v>
      </c>
      <c r="H1107">
        <v>1</v>
      </c>
      <c r="I1107" t="s">
        <v>1447</v>
      </c>
      <c r="J1107" t="s">
        <v>6</v>
      </c>
      <c r="K1107" t="s">
        <v>1448</v>
      </c>
      <c r="L1107">
        <v>1191</v>
      </c>
      <c r="N1107">
        <v>1013</v>
      </c>
      <c r="O1107" t="s">
        <v>1090</v>
      </c>
      <c r="P1107" t="s">
        <v>1090</v>
      </c>
      <c r="Q1107">
        <v>1</v>
      </c>
      <c r="X1107">
        <v>85.3</v>
      </c>
      <c r="Y1107">
        <v>0</v>
      </c>
      <c r="Z1107">
        <v>0</v>
      </c>
      <c r="AA1107">
        <v>0</v>
      </c>
      <c r="AB1107">
        <v>8.4600000000000009</v>
      </c>
      <c r="AC1107">
        <v>0</v>
      </c>
      <c r="AD1107">
        <v>1</v>
      </c>
      <c r="AE1107">
        <v>1</v>
      </c>
      <c r="AF1107" t="s">
        <v>6</v>
      </c>
      <c r="AG1107">
        <v>85.3</v>
      </c>
      <c r="AH1107">
        <v>2</v>
      </c>
      <c r="AI1107">
        <v>16690800</v>
      </c>
      <c r="AJ1107">
        <v>1154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</row>
    <row r="1108" spans="1:44" x14ac:dyDescent="0.2">
      <c r="A1108">
        <f>ROW(Source!A527)</f>
        <v>527</v>
      </c>
      <c r="B1108">
        <v>16690801</v>
      </c>
      <c r="C1108">
        <v>16690794</v>
      </c>
      <c r="D1108">
        <v>15430395</v>
      </c>
      <c r="E1108">
        <v>1</v>
      </c>
      <c r="F1108">
        <v>1</v>
      </c>
      <c r="G1108">
        <v>1</v>
      </c>
      <c r="H1108">
        <v>1</v>
      </c>
      <c r="I1108" t="s">
        <v>1091</v>
      </c>
      <c r="J1108" t="s">
        <v>6</v>
      </c>
      <c r="K1108" t="s">
        <v>1092</v>
      </c>
      <c r="L1108">
        <v>1191</v>
      </c>
      <c r="N1108">
        <v>1013</v>
      </c>
      <c r="O1108" t="s">
        <v>1090</v>
      </c>
      <c r="P1108" t="s">
        <v>1090</v>
      </c>
      <c r="Q1108">
        <v>1</v>
      </c>
      <c r="X1108">
        <v>0.32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1</v>
      </c>
      <c r="AE1108">
        <v>2</v>
      </c>
      <c r="AF1108" t="s">
        <v>6</v>
      </c>
      <c r="AG1108">
        <v>0.32</v>
      </c>
      <c r="AH1108">
        <v>2</v>
      </c>
      <c r="AI1108">
        <v>16690801</v>
      </c>
      <c r="AJ1108">
        <v>1155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</row>
    <row r="1109" spans="1:44" x14ac:dyDescent="0.2">
      <c r="A1109">
        <f>ROW(Source!A527)</f>
        <v>527</v>
      </c>
      <c r="B1109">
        <v>16690802</v>
      </c>
      <c r="C1109">
        <v>16690794</v>
      </c>
      <c r="D1109">
        <v>15247974</v>
      </c>
      <c r="E1109">
        <v>1</v>
      </c>
      <c r="F1109">
        <v>1</v>
      </c>
      <c r="G1109">
        <v>1</v>
      </c>
      <c r="H1109">
        <v>2</v>
      </c>
      <c r="I1109" t="s">
        <v>1093</v>
      </c>
      <c r="J1109" t="s">
        <v>1094</v>
      </c>
      <c r="K1109" t="s">
        <v>1095</v>
      </c>
      <c r="L1109">
        <v>1368</v>
      </c>
      <c r="N1109">
        <v>1011</v>
      </c>
      <c r="O1109" t="s">
        <v>1096</v>
      </c>
      <c r="P1109" t="s">
        <v>1096</v>
      </c>
      <c r="Q1109">
        <v>1</v>
      </c>
      <c r="X1109">
        <v>0.32</v>
      </c>
      <c r="Y1109">
        <v>0</v>
      </c>
      <c r="Z1109">
        <v>31.26</v>
      </c>
      <c r="AA1109">
        <v>13.5</v>
      </c>
      <c r="AB1109">
        <v>0</v>
      </c>
      <c r="AC1109">
        <v>0</v>
      </c>
      <c r="AD1109">
        <v>1</v>
      </c>
      <c r="AE1109">
        <v>0</v>
      </c>
      <c r="AF1109" t="s">
        <v>6</v>
      </c>
      <c r="AG1109">
        <v>0.32</v>
      </c>
      <c r="AH1109">
        <v>2</v>
      </c>
      <c r="AI1109">
        <v>16690802</v>
      </c>
      <c r="AJ1109">
        <v>1156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</row>
    <row r="1110" spans="1:44" x14ac:dyDescent="0.2">
      <c r="A1110">
        <f>ROW(Source!A527)</f>
        <v>527</v>
      </c>
      <c r="B1110">
        <v>16690803</v>
      </c>
      <c r="C1110">
        <v>16690794</v>
      </c>
      <c r="D1110">
        <v>15164576</v>
      </c>
      <c r="E1110">
        <v>17</v>
      </c>
      <c r="F1110">
        <v>1</v>
      </c>
      <c r="G1110">
        <v>1</v>
      </c>
      <c r="H1110">
        <v>3</v>
      </c>
      <c r="I1110" t="s">
        <v>1525</v>
      </c>
      <c r="J1110" t="s">
        <v>6</v>
      </c>
      <c r="K1110" t="s">
        <v>1541</v>
      </c>
      <c r="L1110">
        <v>1348</v>
      </c>
      <c r="N1110">
        <v>1009</v>
      </c>
      <c r="O1110" t="s">
        <v>86</v>
      </c>
      <c r="P1110" t="s">
        <v>86</v>
      </c>
      <c r="Q1110">
        <v>1000</v>
      </c>
      <c r="X1110">
        <v>1.34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 t="s">
        <v>6</v>
      </c>
      <c r="AG1110">
        <v>1.34</v>
      </c>
      <c r="AH1110">
        <v>3</v>
      </c>
      <c r="AI1110">
        <v>-1</v>
      </c>
      <c r="AJ1110" t="s">
        <v>6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</row>
    <row r="1111" spans="1:44" x14ac:dyDescent="0.2">
      <c r="A1111">
        <f>ROW(Source!A528)</f>
        <v>528</v>
      </c>
      <c r="B1111">
        <v>16690807</v>
      </c>
      <c r="C1111">
        <v>16690805</v>
      </c>
      <c r="D1111">
        <v>15446300</v>
      </c>
      <c r="E1111">
        <v>1</v>
      </c>
      <c r="F1111">
        <v>1</v>
      </c>
      <c r="G1111">
        <v>1</v>
      </c>
      <c r="H1111">
        <v>1</v>
      </c>
      <c r="I1111" t="s">
        <v>1170</v>
      </c>
      <c r="J1111" t="s">
        <v>6</v>
      </c>
      <c r="K1111" t="s">
        <v>1171</v>
      </c>
      <c r="L1111">
        <v>1191</v>
      </c>
      <c r="N1111">
        <v>1013</v>
      </c>
      <c r="O1111" t="s">
        <v>1090</v>
      </c>
      <c r="P1111" t="s">
        <v>1090</v>
      </c>
      <c r="Q1111">
        <v>1</v>
      </c>
      <c r="X1111">
        <v>64.239999999999995</v>
      </c>
      <c r="Y1111">
        <v>0</v>
      </c>
      <c r="Z1111">
        <v>0</v>
      </c>
      <c r="AA1111">
        <v>0</v>
      </c>
      <c r="AB1111">
        <v>9.92</v>
      </c>
      <c r="AC1111">
        <v>0</v>
      </c>
      <c r="AD1111">
        <v>1</v>
      </c>
      <c r="AE1111">
        <v>1</v>
      </c>
      <c r="AF1111" t="s">
        <v>97</v>
      </c>
      <c r="AG1111">
        <v>73.875999999999991</v>
      </c>
      <c r="AH1111">
        <v>2</v>
      </c>
      <c r="AI1111">
        <v>16690807</v>
      </c>
      <c r="AJ1111">
        <v>1157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</row>
    <row r="1112" spans="1:44" x14ac:dyDescent="0.2">
      <c r="A1112">
        <f>ROW(Source!A528)</f>
        <v>528</v>
      </c>
      <c r="B1112">
        <v>16690808</v>
      </c>
      <c r="C1112">
        <v>16690805</v>
      </c>
      <c r="D1112">
        <v>15430395</v>
      </c>
      <c r="E1112">
        <v>1</v>
      </c>
      <c r="F1112">
        <v>1</v>
      </c>
      <c r="G1112">
        <v>1</v>
      </c>
      <c r="H1112">
        <v>1</v>
      </c>
      <c r="I1112" t="s">
        <v>1091</v>
      </c>
      <c r="J1112" t="s">
        <v>6</v>
      </c>
      <c r="K1112" t="s">
        <v>1092</v>
      </c>
      <c r="L1112">
        <v>1191</v>
      </c>
      <c r="N1112">
        <v>1013</v>
      </c>
      <c r="O1112" t="s">
        <v>1090</v>
      </c>
      <c r="P1112" t="s">
        <v>1090</v>
      </c>
      <c r="Q1112">
        <v>1</v>
      </c>
      <c r="X1112">
        <v>0.03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1</v>
      </c>
      <c r="AE1112">
        <v>2</v>
      </c>
      <c r="AF1112" t="s">
        <v>96</v>
      </c>
      <c r="AG1112">
        <v>3.7499999999999999E-2</v>
      </c>
      <c r="AH1112">
        <v>2</v>
      </c>
      <c r="AI1112">
        <v>16690808</v>
      </c>
      <c r="AJ1112">
        <v>1158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</row>
    <row r="1113" spans="1:44" x14ac:dyDescent="0.2">
      <c r="A1113">
        <f>ROW(Source!A528)</f>
        <v>528</v>
      </c>
      <c r="B1113">
        <v>16690809</v>
      </c>
      <c r="C1113">
        <v>16690805</v>
      </c>
      <c r="D1113">
        <v>15247578</v>
      </c>
      <c r="E1113">
        <v>1</v>
      </c>
      <c r="F1113">
        <v>1</v>
      </c>
      <c r="G1113">
        <v>1</v>
      </c>
      <c r="H1113">
        <v>2</v>
      </c>
      <c r="I1113" t="s">
        <v>1157</v>
      </c>
      <c r="J1113" t="s">
        <v>1158</v>
      </c>
      <c r="K1113" t="s">
        <v>1159</v>
      </c>
      <c r="L1113">
        <v>1368</v>
      </c>
      <c r="N1113">
        <v>1011</v>
      </c>
      <c r="O1113" t="s">
        <v>1096</v>
      </c>
      <c r="P1113" t="s">
        <v>1096</v>
      </c>
      <c r="Q1113">
        <v>1</v>
      </c>
      <c r="X1113">
        <v>0.01</v>
      </c>
      <c r="Y1113">
        <v>0</v>
      </c>
      <c r="Z1113">
        <v>86.4</v>
      </c>
      <c r="AA1113">
        <v>13.5</v>
      </c>
      <c r="AB1113">
        <v>0</v>
      </c>
      <c r="AC1113">
        <v>0</v>
      </c>
      <c r="AD1113">
        <v>1</v>
      </c>
      <c r="AE1113">
        <v>0</v>
      </c>
      <c r="AF1113" t="s">
        <v>96</v>
      </c>
      <c r="AG1113">
        <v>1.2500000000000001E-2</v>
      </c>
      <c r="AH1113">
        <v>2</v>
      </c>
      <c r="AI1113">
        <v>16690809</v>
      </c>
      <c r="AJ1113">
        <v>1159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</row>
    <row r="1114" spans="1:44" x14ac:dyDescent="0.2">
      <c r="A1114">
        <f>ROW(Source!A528)</f>
        <v>528</v>
      </c>
      <c r="B1114">
        <v>16690810</v>
      </c>
      <c r="C1114">
        <v>16690805</v>
      </c>
      <c r="D1114">
        <v>15247680</v>
      </c>
      <c r="E1114">
        <v>1</v>
      </c>
      <c r="F1114">
        <v>1</v>
      </c>
      <c r="G1114">
        <v>1</v>
      </c>
      <c r="H1114">
        <v>2</v>
      </c>
      <c r="I1114" t="s">
        <v>1287</v>
      </c>
      <c r="J1114" t="s">
        <v>1288</v>
      </c>
      <c r="K1114" t="s">
        <v>1289</v>
      </c>
      <c r="L1114">
        <v>1368</v>
      </c>
      <c r="N1114">
        <v>1011</v>
      </c>
      <c r="O1114" t="s">
        <v>1096</v>
      </c>
      <c r="P1114" t="s">
        <v>1096</v>
      </c>
      <c r="Q1114">
        <v>1</v>
      </c>
      <c r="X1114">
        <v>0.01</v>
      </c>
      <c r="Y1114">
        <v>0</v>
      </c>
      <c r="Z1114">
        <v>111.99</v>
      </c>
      <c r="AA1114">
        <v>13.5</v>
      </c>
      <c r="AB1114">
        <v>0</v>
      </c>
      <c r="AC1114">
        <v>0</v>
      </c>
      <c r="AD1114">
        <v>1</v>
      </c>
      <c r="AE1114">
        <v>0</v>
      </c>
      <c r="AF1114" t="s">
        <v>96</v>
      </c>
      <c r="AG1114">
        <v>1.2500000000000001E-2</v>
      </c>
      <c r="AH1114">
        <v>2</v>
      </c>
      <c r="AI1114">
        <v>16690810</v>
      </c>
      <c r="AJ1114">
        <v>1160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</row>
    <row r="1115" spans="1:44" x14ac:dyDescent="0.2">
      <c r="A1115">
        <f>ROW(Source!A528)</f>
        <v>528</v>
      </c>
      <c r="B1115">
        <v>16690811</v>
      </c>
      <c r="C1115">
        <v>16690805</v>
      </c>
      <c r="D1115">
        <v>15249073</v>
      </c>
      <c r="E1115">
        <v>1</v>
      </c>
      <c r="F1115">
        <v>1</v>
      </c>
      <c r="G1115">
        <v>1</v>
      </c>
      <c r="H1115">
        <v>2</v>
      </c>
      <c r="I1115" t="s">
        <v>1099</v>
      </c>
      <c r="J1115" t="s">
        <v>1100</v>
      </c>
      <c r="K1115" t="s">
        <v>1101</v>
      </c>
      <c r="L1115">
        <v>1368</v>
      </c>
      <c r="N1115">
        <v>1011</v>
      </c>
      <c r="O1115" t="s">
        <v>1096</v>
      </c>
      <c r="P1115" t="s">
        <v>1096</v>
      </c>
      <c r="Q1115">
        <v>1</v>
      </c>
      <c r="X1115">
        <v>0.01</v>
      </c>
      <c r="Y1115">
        <v>0</v>
      </c>
      <c r="Z1115">
        <v>65.709999999999994</v>
      </c>
      <c r="AA1115">
        <v>11.6</v>
      </c>
      <c r="AB1115">
        <v>0</v>
      </c>
      <c r="AC1115">
        <v>0</v>
      </c>
      <c r="AD1115">
        <v>1</v>
      </c>
      <c r="AE1115">
        <v>0</v>
      </c>
      <c r="AF1115" t="s">
        <v>96</v>
      </c>
      <c r="AG1115">
        <v>1.2500000000000001E-2</v>
      </c>
      <c r="AH1115">
        <v>2</v>
      </c>
      <c r="AI1115">
        <v>16690811</v>
      </c>
      <c r="AJ1115">
        <v>1161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</row>
    <row r="1116" spans="1:44" x14ac:dyDescent="0.2">
      <c r="A1116">
        <f>ROW(Source!A528)</f>
        <v>528</v>
      </c>
      <c r="B1116">
        <v>16690812</v>
      </c>
      <c r="C1116">
        <v>16690805</v>
      </c>
      <c r="D1116">
        <v>15167286</v>
      </c>
      <c r="E1116">
        <v>1</v>
      </c>
      <c r="F1116">
        <v>1</v>
      </c>
      <c r="G1116">
        <v>1</v>
      </c>
      <c r="H1116">
        <v>3</v>
      </c>
      <c r="I1116" t="s">
        <v>1184</v>
      </c>
      <c r="J1116" t="s">
        <v>1185</v>
      </c>
      <c r="K1116" t="s">
        <v>1186</v>
      </c>
      <c r="L1116">
        <v>1339</v>
      </c>
      <c r="N1116">
        <v>1007</v>
      </c>
      <c r="O1116" t="s">
        <v>199</v>
      </c>
      <c r="P1116" t="s">
        <v>199</v>
      </c>
      <c r="Q1116">
        <v>1</v>
      </c>
      <c r="X1116">
        <v>0.39</v>
      </c>
      <c r="Y1116">
        <v>2.44</v>
      </c>
      <c r="Z1116">
        <v>0</v>
      </c>
      <c r="AA1116">
        <v>0</v>
      </c>
      <c r="AB1116">
        <v>0</v>
      </c>
      <c r="AC1116">
        <v>0</v>
      </c>
      <c r="AD1116">
        <v>1</v>
      </c>
      <c r="AE1116">
        <v>0</v>
      </c>
      <c r="AF1116" t="s">
        <v>6</v>
      </c>
      <c r="AG1116">
        <v>0.39</v>
      </c>
      <c r="AH1116">
        <v>2</v>
      </c>
      <c r="AI1116">
        <v>16690812</v>
      </c>
      <c r="AJ1116">
        <v>1162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</row>
    <row r="1117" spans="1:44" x14ac:dyDescent="0.2">
      <c r="A1117">
        <f>ROW(Source!A528)</f>
        <v>528</v>
      </c>
      <c r="B1117">
        <v>16690813</v>
      </c>
      <c r="C1117">
        <v>16690805</v>
      </c>
      <c r="D1117">
        <v>15169924</v>
      </c>
      <c r="E1117">
        <v>1</v>
      </c>
      <c r="F1117">
        <v>1</v>
      </c>
      <c r="G1117">
        <v>1</v>
      </c>
      <c r="H1117">
        <v>3</v>
      </c>
      <c r="I1117" t="s">
        <v>1449</v>
      </c>
      <c r="J1117" t="s">
        <v>1450</v>
      </c>
      <c r="K1117" t="s">
        <v>1451</v>
      </c>
      <c r="L1117">
        <v>1348</v>
      </c>
      <c r="N1117">
        <v>1009</v>
      </c>
      <c r="O1117" t="s">
        <v>86</v>
      </c>
      <c r="P1117" t="s">
        <v>86</v>
      </c>
      <c r="Q1117">
        <v>1000</v>
      </c>
      <c r="X1117">
        <v>1.1999999999999999E-3</v>
      </c>
      <c r="Y1117">
        <v>14830</v>
      </c>
      <c r="Z1117">
        <v>0</v>
      </c>
      <c r="AA1117">
        <v>0</v>
      </c>
      <c r="AB1117">
        <v>0</v>
      </c>
      <c r="AC1117">
        <v>0</v>
      </c>
      <c r="AD1117">
        <v>1</v>
      </c>
      <c r="AE1117">
        <v>0</v>
      </c>
      <c r="AF1117" t="s">
        <v>6</v>
      </c>
      <c r="AG1117">
        <v>1.1999999999999999E-3</v>
      </c>
      <c r="AH1117">
        <v>2</v>
      </c>
      <c r="AI1117">
        <v>16690813</v>
      </c>
      <c r="AJ1117">
        <v>1163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</row>
    <row r="1118" spans="1:44" x14ac:dyDescent="0.2">
      <c r="A1118">
        <f>ROW(Source!A528)</f>
        <v>528</v>
      </c>
      <c r="B1118">
        <v>16690814</v>
      </c>
      <c r="C1118">
        <v>16690805</v>
      </c>
      <c r="D1118">
        <v>15170781</v>
      </c>
      <c r="E1118">
        <v>1</v>
      </c>
      <c r="F1118">
        <v>1</v>
      </c>
      <c r="G1118">
        <v>1</v>
      </c>
      <c r="H1118">
        <v>3</v>
      </c>
      <c r="I1118" t="s">
        <v>1452</v>
      </c>
      <c r="J1118" t="s">
        <v>1453</v>
      </c>
      <c r="K1118" t="s">
        <v>1454</v>
      </c>
      <c r="L1118">
        <v>1346</v>
      </c>
      <c r="N1118">
        <v>1009</v>
      </c>
      <c r="O1118" t="s">
        <v>90</v>
      </c>
      <c r="P1118" t="s">
        <v>90</v>
      </c>
      <c r="Q1118">
        <v>1</v>
      </c>
      <c r="X1118">
        <v>1.5</v>
      </c>
      <c r="Y1118">
        <v>24.41</v>
      </c>
      <c r="Z1118">
        <v>0</v>
      </c>
      <c r="AA1118">
        <v>0</v>
      </c>
      <c r="AB1118">
        <v>0</v>
      </c>
      <c r="AC1118">
        <v>0</v>
      </c>
      <c r="AD1118">
        <v>1</v>
      </c>
      <c r="AE1118">
        <v>0</v>
      </c>
      <c r="AF1118" t="s">
        <v>6</v>
      </c>
      <c r="AG1118">
        <v>1.5</v>
      </c>
      <c r="AH1118">
        <v>2</v>
      </c>
      <c r="AI1118">
        <v>16690814</v>
      </c>
      <c r="AJ1118">
        <v>1164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</row>
    <row r="1119" spans="1:44" x14ac:dyDescent="0.2">
      <c r="A1119">
        <f>ROW(Source!A528)</f>
        <v>528</v>
      </c>
      <c r="B1119">
        <v>16690815</v>
      </c>
      <c r="C1119">
        <v>16690805</v>
      </c>
      <c r="D1119">
        <v>15161573</v>
      </c>
      <c r="E1119">
        <v>17</v>
      </c>
      <c r="F1119">
        <v>1</v>
      </c>
      <c r="G1119">
        <v>1</v>
      </c>
      <c r="H1119">
        <v>3</v>
      </c>
      <c r="I1119" t="s">
        <v>1569</v>
      </c>
      <c r="J1119" t="s">
        <v>6</v>
      </c>
      <c r="K1119" t="s">
        <v>1570</v>
      </c>
      <c r="L1119">
        <v>1354</v>
      </c>
      <c r="N1119">
        <v>1010</v>
      </c>
      <c r="O1119" t="s">
        <v>268</v>
      </c>
      <c r="P1119" t="s">
        <v>268</v>
      </c>
      <c r="Q1119">
        <v>1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1</v>
      </c>
      <c r="AD1119">
        <v>0</v>
      </c>
      <c r="AE1119">
        <v>0</v>
      </c>
      <c r="AF1119" t="s">
        <v>6</v>
      </c>
      <c r="AG1119">
        <v>0</v>
      </c>
      <c r="AH1119">
        <v>3</v>
      </c>
      <c r="AI1119">
        <v>-1</v>
      </c>
      <c r="AJ1119" t="s">
        <v>6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</row>
    <row r="1120" spans="1:44" x14ac:dyDescent="0.2">
      <c r="A1120">
        <f>ROW(Source!A528)</f>
        <v>528</v>
      </c>
      <c r="B1120">
        <v>16690816</v>
      </c>
      <c r="C1120">
        <v>16690805</v>
      </c>
      <c r="D1120">
        <v>15163115</v>
      </c>
      <c r="E1120">
        <v>17</v>
      </c>
      <c r="F1120">
        <v>1</v>
      </c>
      <c r="G1120">
        <v>1</v>
      </c>
      <c r="H1120">
        <v>3</v>
      </c>
      <c r="I1120" t="s">
        <v>1544</v>
      </c>
      <c r="J1120" t="s">
        <v>6</v>
      </c>
      <c r="K1120" t="s">
        <v>1545</v>
      </c>
      <c r="L1120">
        <v>1346</v>
      </c>
      <c r="N1120">
        <v>1009</v>
      </c>
      <c r="O1120" t="s">
        <v>90</v>
      </c>
      <c r="P1120" t="s">
        <v>90</v>
      </c>
      <c r="Q1120">
        <v>1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1</v>
      </c>
      <c r="AD1120">
        <v>0</v>
      </c>
      <c r="AE1120">
        <v>0</v>
      </c>
      <c r="AF1120" t="s">
        <v>6</v>
      </c>
      <c r="AG1120">
        <v>0</v>
      </c>
      <c r="AH1120">
        <v>3</v>
      </c>
      <c r="AI1120">
        <v>-1</v>
      </c>
      <c r="AJ1120" t="s">
        <v>6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</row>
    <row r="1121" spans="1:44" x14ac:dyDescent="0.2">
      <c r="A1121">
        <f>ROW(Source!A528)</f>
        <v>528</v>
      </c>
      <c r="B1121">
        <v>16690817</v>
      </c>
      <c r="C1121">
        <v>16690805</v>
      </c>
      <c r="D1121">
        <v>15163153</v>
      </c>
      <c r="E1121">
        <v>17</v>
      </c>
      <c r="F1121">
        <v>1</v>
      </c>
      <c r="G1121">
        <v>1</v>
      </c>
      <c r="H1121">
        <v>3</v>
      </c>
      <c r="I1121" t="s">
        <v>790</v>
      </c>
      <c r="J1121" t="s">
        <v>6</v>
      </c>
      <c r="K1121" t="s">
        <v>791</v>
      </c>
      <c r="L1121">
        <v>1301</v>
      </c>
      <c r="N1121">
        <v>1003</v>
      </c>
      <c r="O1121" t="s">
        <v>143</v>
      </c>
      <c r="P1121" t="s">
        <v>143</v>
      </c>
      <c r="Q1121">
        <v>1</v>
      </c>
      <c r="X1121">
        <v>99.8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 t="s">
        <v>6</v>
      </c>
      <c r="AG1121">
        <v>99.8</v>
      </c>
      <c r="AH1121">
        <v>2</v>
      </c>
      <c r="AI1121">
        <v>16690817</v>
      </c>
      <c r="AJ1121">
        <v>1167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</row>
    <row r="1122" spans="1:44" x14ac:dyDescent="0.2">
      <c r="A1122">
        <f>ROW(Source!A529)</f>
        <v>529</v>
      </c>
      <c r="B1122">
        <v>16690807</v>
      </c>
      <c r="C1122">
        <v>16690805</v>
      </c>
      <c r="D1122">
        <v>15446300</v>
      </c>
      <c r="E1122">
        <v>1</v>
      </c>
      <c r="F1122">
        <v>1</v>
      </c>
      <c r="G1122">
        <v>1</v>
      </c>
      <c r="H1122">
        <v>1</v>
      </c>
      <c r="I1122" t="s">
        <v>1170</v>
      </c>
      <c r="J1122" t="s">
        <v>6</v>
      </c>
      <c r="K1122" t="s">
        <v>1171</v>
      </c>
      <c r="L1122">
        <v>1191</v>
      </c>
      <c r="N1122">
        <v>1013</v>
      </c>
      <c r="O1122" t="s">
        <v>1090</v>
      </c>
      <c r="P1122" t="s">
        <v>1090</v>
      </c>
      <c r="Q1122">
        <v>1</v>
      </c>
      <c r="X1122">
        <v>64.239999999999995</v>
      </c>
      <c r="Y1122">
        <v>0</v>
      </c>
      <c r="Z1122">
        <v>0</v>
      </c>
      <c r="AA1122">
        <v>0</v>
      </c>
      <c r="AB1122">
        <v>9.92</v>
      </c>
      <c r="AC1122">
        <v>0</v>
      </c>
      <c r="AD1122">
        <v>1</v>
      </c>
      <c r="AE1122">
        <v>1</v>
      </c>
      <c r="AF1122" t="s">
        <v>97</v>
      </c>
      <c r="AG1122">
        <v>73.875999999999991</v>
      </c>
      <c r="AH1122">
        <v>2</v>
      </c>
      <c r="AI1122">
        <v>16690807</v>
      </c>
      <c r="AJ1122">
        <v>1169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</row>
    <row r="1123" spans="1:44" x14ac:dyDescent="0.2">
      <c r="A1123">
        <f>ROW(Source!A529)</f>
        <v>529</v>
      </c>
      <c r="B1123">
        <v>16690808</v>
      </c>
      <c r="C1123">
        <v>16690805</v>
      </c>
      <c r="D1123">
        <v>15430395</v>
      </c>
      <c r="E1123">
        <v>1</v>
      </c>
      <c r="F1123">
        <v>1</v>
      </c>
      <c r="G1123">
        <v>1</v>
      </c>
      <c r="H1123">
        <v>1</v>
      </c>
      <c r="I1123" t="s">
        <v>1091</v>
      </c>
      <c r="J1123" t="s">
        <v>6</v>
      </c>
      <c r="K1123" t="s">
        <v>1092</v>
      </c>
      <c r="L1123">
        <v>1191</v>
      </c>
      <c r="N1123">
        <v>1013</v>
      </c>
      <c r="O1123" t="s">
        <v>1090</v>
      </c>
      <c r="P1123" t="s">
        <v>1090</v>
      </c>
      <c r="Q1123">
        <v>1</v>
      </c>
      <c r="X1123">
        <v>0.03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1</v>
      </c>
      <c r="AE1123">
        <v>2</v>
      </c>
      <c r="AF1123" t="s">
        <v>96</v>
      </c>
      <c r="AG1123">
        <v>3.7499999999999999E-2</v>
      </c>
      <c r="AH1123">
        <v>2</v>
      </c>
      <c r="AI1123">
        <v>16690808</v>
      </c>
      <c r="AJ1123">
        <v>1170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</row>
    <row r="1124" spans="1:44" x14ac:dyDescent="0.2">
      <c r="A1124">
        <f>ROW(Source!A529)</f>
        <v>529</v>
      </c>
      <c r="B1124">
        <v>16690809</v>
      </c>
      <c r="C1124">
        <v>16690805</v>
      </c>
      <c r="D1124">
        <v>15247578</v>
      </c>
      <c r="E1124">
        <v>1</v>
      </c>
      <c r="F1124">
        <v>1</v>
      </c>
      <c r="G1124">
        <v>1</v>
      </c>
      <c r="H1124">
        <v>2</v>
      </c>
      <c r="I1124" t="s">
        <v>1157</v>
      </c>
      <c r="J1124" t="s">
        <v>1158</v>
      </c>
      <c r="K1124" t="s">
        <v>1159</v>
      </c>
      <c r="L1124">
        <v>1368</v>
      </c>
      <c r="N1124">
        <v>1011</v>
      </c>
      <c r="O1124" t="s">
        <v>1096</v>
      </c>
      <c r="P1124" t="s">
        <v>1096</v>
      </c>
      <c r="Q1124">
        <v>1</v>
      </c>
      <c r="X1124">
        <v>0.01</v>
      </c>
      <c r="Y1124">
        <v>0</v>
      </c>
      <c r="Z1124">
        <v>86.4</v>
      </c>
      <c r="AA1124">
        <v>13.5</v>
      </c>
      <c r="AB1124">
        <v>0</v>
      </c>
      <c r="AC1124">
        <v>0</v>
      </c>
      <c r="AD1124">
        <v>1</v>
      </c>
      <c r="AE1124">
        <v>0</v>
      </c>
      <c r="AF1124" t="s">
        <v>96</v>
      </c>
      <c r="AG1124">
        <v>1.2500000000000001E-2</v>
      </c>
      <c r="AH1124">
        <v>2</v>
      </c>
      <c r="AI1124">
        <v>16690809</v>
      </c>
      <c r="AJ1124">
        <v>1171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</row>
    <row r="1125" spans="1:44" x14ac:dyDescent="0.2">
      <c r="A1125">
        <f>ROW(Source!A529)</f>
        <v>529</v>
      </c>
      <c r="B1125">
        <v>16690810</v>
      </c>
      <c r="C1125">
        <v>16690805</v>
      </c>
      <c r="D1125">
        <v>15247680</v>
      </c>
      <c r="E1125">
        <v>1</v>
      </c>
      <c r="F1125">
        <v>1</v>
      </c>
      <c r="G1125">
        <v>1</v>
      </c>
      <c r="H1125">
        <v>2</v>
      </c>
      <c r="I1125" t="s">
        <v>1287</v>
      </c>
      <c r="J1125" t="s">
        <v>1288</v>
      </c>
      <c r="K1125" t="s">
        <v>1289</v>
      </c>
      <c r="L1125">
        <v>1368</v>
      </c>
      <c r="N1125">
        <v>1011</v>
      </c>
      <c r="O1125" t="s">
        <v>1096</v>
      </c>
      <c r="P1125" t="s">
        <v>1096</v>
      </c>
      <c r="Q1125">
        <v>1</v>
      </c>
      <c r="X1125">
        <v>0.01</v>
      </c>
      <c r="Y1125">
        <v>0</v>
      </c>
      <c r="Z1125">
        <v>111.99</v>
      </c>
      <c r="AA1125">
        <v>13.5</v>
      </c>
      <c r="AB1125">
        <v>0</v>
      </c>
      <c r="AC1125">
        <v>0</v>
      </c>
      <c r="AD1125">
        <v>1</v>
      </c>
      <c r="AE1125">
        <v>0</v>
      </c>
      <c r="AF1125" t="s">
        <v>96</v>
      </c>
      <c r="AG1125">
        <v>1.2500000000000001E-2</v>
      </c>
      <c r="AH1125">
        <v>2</v>
      </c>
      <c r="AI1125">
        <v>16690810</v>
      </c>
      <c r="AJ1125">
        <v>1172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</row>
    <row r="1126" spans="1:44" x14ac:dyDescent="0.2">
      <c r="A1126">
        <f>ROW(Source!A529)</f>
        <v>529</v>
      </c>
      <c r="B1126">
        <v>16690811</v>
      </c>
      <c r="C1126">
        <v>16690805</v>
      </c>
      <c r="D1126">
        <v>15249073</v>
      </c>
      <c r="E1126">
        <v>1</v>
      </c>
      <c r="F1126">
        <v>1</v>
      </c>
      <c r="G1126">
        <v>1</v>
      </c>
      <c r="H1126">
        <v>2</v>
      </c>
      <c r="I1126" t="s">
        <v>1099</v>
      </c>
      <c r="J1126" t="s">
        <v>1100</v>
      </c>
      <c r="K1126" t="s">
        <v>1101</v>
      </c>
      <c r="L1126">
        <v>1368</v>
      </c>
      <c r="N1126">
        <v>1011</v>
      </c>
      <c r="O1126" t="s">
        <v>1096</v>
      </c>
      <c r="P1126" t="s">
        <v>1096</v>
      </c>
      <c r="Q1126">
        <v>1</v>
      </c>
      <c r="X1126">
        <v>0.01</v>
      </c>
      <c r="Y1126">
        <v>0</v>
      </c>
      <c r="Z1126">
        <v>65.709999999999994</v>
      </c>
      <c r="AA1126">
        <v>11.6</v>
      </c>
      <c r="AB1126">
        <v>0</v>
      </c>
      <c r="AC1126">
        <v>0</v>
      </c>
      <c r="AD1126">
        <v>1</v>
      </c>
      <c r="AE1126">
        <v>0</v>
      </c>
      <c r="AF1126" t="s">
        <v>96</v>
      </c>
      <c r="AG1126">
        <v>1.2500000000000001E-2</v>
      </c>
      <c r="AH1126">
        <v>2</v>
      </c>
      <c r="AI1126">
        <v>16690811</v>
      </c>
      <c r="AJ1126">
        <v>1173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</row>
    <row r="1127" spans="1:44" x14ac:dyDescent="0.2">
      <c r="A1127">
        <f>ROW(Source!A529)</f>
        <v>529</v>
      </c>
      <c r="B1127">
        <v>16690812</v>
      </c>
      <c r="C1127">
        <v>16690805</v>
      </c>
      <c r="D1127">
        <v>15167286</v>
      </c>
      <c r="E1127">
        <v>1</v>
      </c>
      <c r="F1127">
        <v>1</v>
      </c>
      <c r="G1127">
        <v>1</v>
      </c>
      <c r="H1127">
        <v>3</v>
      </c>
      <c r="I1127" t="s">
        <v>1184</v>
      </c>
      <c r="J1127" t="s">
        <v>1185</v>
      </c>
      <c r="K1127" t="s">
        <v>1186</v>
      </c>
      <c r="L1127">
        <v>1339</v>
      </c>
      <c r="N1127">
        <v>1007</v>
      </c>
      <c r="O1127" t="s">
        <v>199</v>
      </c>
      <c r="P1127" t="s">
        <v>199</v>
      </c>
      <c r="Q1127">
        <v>1</v>
      </c>
      <c r="X1127">
        <v>0.39</v>
      </c>
      <c r="Y1127">
        <v>2.44</v>
      </c>
      <c r="Z1127">
        <v>0</v>
      </c>
      <c r="AA1127">
        <v>0</v>
      </c>
      <c r="AB1127">
        <v>0</v>
      </c>
      <c r="AC1127">
        <v>0</v>
      </c>
      <c r="AD1127">
        <v>1</v>
      </c>
      <c r="AE1127">
        <v>0</v>
      </c>
      <c r="AF1127" t="s">
        <v>6</v>
      </c>
      <c r="AG1127">
        <v>0.39</v>
      </c>
      <c r="AH1127">
        <v>2</v>
      </c>
      <c r="AI1127">
        <v>16690812</v>
      </c>
      <c r="AJ1127">
        <v>1174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</row>
    <row r="1128" spans="1:44" x14ac:dyDescent="0.2">
      <c r="A1128">
        <f>ROW(Source!A529)</f>
        <v>529</v>
      </c>
      <c r="B1128">
        <v>16690813</v>
      </c>
      <c r="C1128">
        <v>16690805</v>
      </c>
      <c r="D1128">
        <v>15169924</v>
      </c>
      <c r="E1128">
        <v>1</v>
      </c>
      <c r="F1128">
        <v>1</v>
      </c>
      <c r="G1128">
        <v>1</v>
      </c>
      <c r="H1128">
        <v>3</v>
      </c>
      <c r="I1128" t="s">
        <v>1449</v>
      </c>
      <c r="J1128" t="s">
        <v>1450</v>
      </c>
      <c r="K1128" t="s">
        <v>1451</v>
      </c>
      <c r="L1128">
        <v>1348</v>
      </c>
      <c r="N1128">
        <v>1009</v>
      </c>
      <c r="O1128" t="s">
        <v>86</v>
      </c>
      <c r="P1128" t="s">
        <v>86</v>
      </c>
      <c r="Q1128">
        <v>1000</v>
      </c>
      <c r="X1128">
        <v>1.1999999999999999E-3</v>
      </c>
      <c r="Y1128">
        <v>14830</v>
      </c>
      <c r="Z1128">
        <v>0</v>
      </c>
      <c r="AA1128">
        <v>0</v>
      </c>
      <c r="AB1128">
        <v>0</v>
      </c>
      <c r="AC1128">
        <v>0</v>
      </c>
      <c r="AD1128">
        <v>1</v>
      </c>
      <c r="AE1128">
        <v>0</v>
      </c>
      <c r="AF1128" t="s">
        <v>6</v>
      </c>
      <c r="AG1128">
        <v>1.1999999999999999E-3</v>
      </c>
      <c r="AH1128">
        <v>2</v>
      </c>
      <c r="AI1128">
        <v>16690813</v>
      </c>
      <c r="AJ1128">
        <v>1175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</row>
    <row r="1129" spans="1:44" x14ac:dyDescent="0.2">
      <c r="A1129">
        <f>ROW(Source!A529)</f>
        <v>529</v>
      </c>
      <c r="B1129">
        <v>16690814</v>
      </c>
      <c r="C1129">
        <v>16690805</v>
      </c>
      <c r="D1129">
        <v>15170781</v>
      </c>
      <c r="E1129">
        <v>1</v>
      </c>
      <c r="F1129">
        <v>1</v>
      </c>
      <c r="G1129">
        <v>1</v>
      </c>
      <c r="H1129">
        <v>3</v>
      </c>
      <c r="I1129" t="s">
        <v>1452</v>
      </c>
      <c r="J1129" t="s">
        <v>1453</v>
      </c>
      <c r="K1129" t="s">
        <v>1454</v>
      </c>
      <c r="L1129">
        <v>1346</v>
      </c>
      <c r="N1129">
        <v>1009</v>
      </c>
      <c r="O1129" t="s">
        <v>90</v>
      </c>
      <c r="P1129" t="s">
        <v>90</v>
      </c>
      <c r="Q1129">
        <v>1</v>
      </c>
      <c r="X1129">
        <v>1.5</v>
      </c>
      <c r="Y1129">
        <v>24.41</v>
      </c>
      <c r="Z1129">
        <v>0</v>
      </c>
      <c r="AA1129">
        <v>0</v>
      </c>
      <c r="AB1129">
        <v>0</v>
      </c>
      <c r="AC1129">
        <v>0</v>
      </c>
      <c r="AD1129">
        <v>1</v>
      </c>
      <c r="AE1129">
        <v>0</v>
      </c>
      <c r="AF1129" t="s">
        <v>6</v>
      </c>
      <c r="AG1129">
        <v>1.5</v>
      </c>
      <c r="AH1129">
        <v>2</v>
      </c>
      <c r="AI1129">
        <v>16690814</v>
      </c>
      <c r="AJ1129">
        <v>1176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</row>
    <row r="1130" spans="1:44" x14ac:dyDescent="0.2">
      <c r="A1130">
        <f>ROW(Source!A529)</f>
        <v>529</v>
      </c>
      <c r="B1130">
        <v>16690815</v>
      </c>
      <c r="C1130">
        <v>16690805</v>
      </c>
      <c r="D1130">
        <v>15161573</v>
      </c>
      <c r="E1130">
        <v>17</v>
      </c>
      <c r="F1130">
        <v>1</v>
      </c>
      <c r="G1130">
        <v>1</v>
      </c>
      <c r="H1130">
        <v>3</v>
      </c>
      <c r="I1130" t="s">
        <v>1569</v>
      </c>
      <c r="J1130" t="s">
        <v>6</v>
      </c>
      <c r="K1130" t="s">
        <v>1570</v>
      </c>
      <c r="L1130">
        <v>1354</v>
      </c>
      <c r="N1130">
        <v>1010</v>
      </c>
      <c r="O1130" t="s">
        <v>268</v>
      </c>
      <c r="P1130" t="s">
        <v>268</v>
      </c>
      <c r="Q1130">
        <v>1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1</v>
      </c>
      <c r="AD1130">
        <v>0</v>
      </c>
      <c r="AE1130">
        <v>0</v>
      </c>
      <c r="AF1130" t="s">
        <v>6</v>
      </c>
      <c r="AG1130">
        <v>0</v>
      </c>
      <c r="AH1130">
        <v>3</v>
      </c>
      <c r="AI1130">
        <v>-1</v>
      </c>
      <c r="AJ1130" t="s">
        <v>6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</row>
    <row r="1131" spans="1:44" x14ac:dyDescent="0.2">
      <c r="A1131">
        <f>ROW(Source!A529)</f>
        <v>529</v>
      </c>
      <c r="B1131">
        <v>16690816</v>
      </c>
      <c r="C1131">
        <v>16690805</v>
      </c>
      <c r="D1131">
        <v>15163115</v>
      </c>
      <c r="E1131">
        <v>17</v>
      </c>
      <c r="F1131">
        <v>1</v>
      </c>
      <c r="G1131">
        <v>1</v>
      </c>
      <c r="H1131">
        <v>3</v>
      </c>
      <c r="I1131" t="s">
        <v>1544</v>
      </c>
      <c r="J1131" t="s">
        <v>6</v>
      </c>
      <c r="K1131" t="s">
        <v>1545</v>
      </c>
      <c r="L1131">
        <v>1346</v>
      </c>
      <c r="N1131">
        <v>1009</v>
      </c>
      <c r="O1131" t="s">
        <v>90</v>
      </c>
      <c r="P1131" t="s">
        <v>90</v>
      </c>
      <c r="Q1131">
        <v>1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1</v>
      </c>
      <c r="AD1131">
        <v>0</v>
      </c>
      <c r="AE1131">
        <v>0</v>
      </c>
      <c r="AF1131" t="s">
        <v>6</v>
      </c>
      <c r="AG1131">
        <v>0</v>
      </c>
      <c r="AH1131">
        <v>3</v>
      </c>
      <c r="AI1131">
        <v>-1</v>
      </c>
      <c r="AJ1131" t="s">
        <v>6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</row>
    <row r="1132" spans="1:44" x14ac:dyDescent="0.2">
      <c r="A1132">
        <f>ROW(Source!A529)</f>
        <v>529</v>
      </c>
      <c r="B1132">
        <v>16690817</v>
      </c>
      <c r="C1132">
        <v>16690805</v>
      </c>
      <c r="D1132">
        <v>15163153</v>
      </c>
      <c r="E1132">
        <v>17</v>
      </c>
      <c r="F1132">
        <v>1</v>
      </c>
      <c r="G1132">
        <v>1</v>
      </c>
      <c r="H1132">
        <v>3</v>
      </c>
      <c r="I1132" t="s">
        <v>790</v>
      </c>
      <c r="J1132" t="s">
        <v>6</v>
      </c>
      <c r="K1132" t="s">
        <v>791</v>
      </c>
      <c r="L1132">
        <v>1301</v>
      </c>
      <c r="N1132">
        <v>1003</v>
      </c>
      <c r="O1132" t="s">
        <v>143</v>
      </c>
      <c r="P1132" t="s">
        <v>143</v>
      </c>
      <c r="Q1132">
        <v>1</v>
      </c>
      <c r="X1132">
        <v>99.8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 t="s">
        <v>6</v>
      </c>
      <c r="AG1132">
        <v>99.8</v>
      </c>
      <c r="AH1132">
        <v>2</v>
      </c>
      <c r="AI1132">
        <v>16690817</v>
      </c>
      <c r="AJ1132">
        <v>1179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</row>
    <row r="1133" spans="1:44" x14ac:dyDescent="0.2">
      <c r="A1133">
        <f>ROW(Source!A538)</f>
        <v>538</v>
      </c>
      <c r="B1133">
        <v>16690842</v>
      </c>
      <c r="C1133">
        <v>16690827</v>
      </c>
      <c r="D1133">
        <v>15446300</v>
      </c>
      <c r="E1133">
        <v>1</v>
      </c>
      <c r="F1133">
        <v>1</v>
      </c>
      <c r="G1133">
        <v>1</v>
      </c>
      <c r="H1133">
        <v>1</v>
      </c>
      <c r="I1133" t="s">
        <v>1170</v>
      </c>
      <c r="J1133" t="s">
        <v>6</v>
      </c>
      <c r="K1133" t="s">
        <v>1171</v>
      </c>
      <c r="L1133">
        <v>1191</v>
      </c>
      <c r="N1133">
        <v>1013</v>
      </c>
      <c r="O1133" t="s">
        <v>1090</v>
      </c>
      <c r="P1133" t="s">
        <v>1090</v>
      </c>
      <c r="Q1133">
        <v>1</v>
      </c>
      <c r="X1133">
        <v>61.6</v>
      </c>
      <c r="Y1133">
        <v>0</v>
      </c>
      <c r="Z1133">
        <v>0</v>
      </c>
      <c r="AA1133">
        <v>0</v>
      </c>
      <c r="AB1133">
        <v>9.92</v>
      </c>
      <c r="AC1133">
        <v>0</v>
      </c>
      <c r="AD1133">
        <v>1</v>
      </c>
      <c r="AE1133">
        <v>1</v>
      </c>
      <c r="AF1133" t="s">
        <v>97</v>
      </c>
      <c r="AG1133">
        <v>70.839999999999989</v>
      </c>
      <c r="AH1133">
        <v>2</v>
      </c>
      <c r="AI1133">
        <v>16690842</v>
      </c>
      <c r="AJ1133">
        <v>1181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</row>
    <row r="1134" spans="1:44" x14ac:dyDescent="0.2">
      <c r="A1134">
        <f>ROW(Source!A538)</f>
        <v>538</v>
      </c>
      <c r="B1134">
        <v>16690843</v>
      </c>
      <c r="C1134">
        <v>16690827</v>
      </c>
      <c r="D1134">
        <v>15430395</v>
      </c>
      <c r="E1134">
        <v>1</v>
      </c>
      <c r="F1134">
        <v>1</v>
      </c>
      <c r="G1134">
        <v>1</v>
      </c>
      <c r="H1134">
        <v>1</v>
      </c>
      <c r="I1134" t="s">
        <v>1091</v>
      </c>
      <c r="J1134" t="s">
        <v>6</v>
      </c>
      <c r="K1134" t="s">
        <v>1092</v>
      </c>
      <c r="L1134">
        <v>1191</v>
      </c>
      <c r="N1134">
        <v>1013</v>
      </c>
      <c r="O1134" t="s">
        <v>1090</v>
      </c>
      <c r="P1134" t="s">
        <v>1090</v>
      </c>
      <c r="Q1134">
        <v>1</v>
      </c>
      <c r="X1134">
        <v>7.0000000000000007E-2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1</v>
      </c>
      <c r="AE1134">
        <v>2</v>
      </c>
      <c r="AF1134" t="s">
        <v>96</v>
      </c>
      <c r="AG1134">
        <v>8.7500000000000008E-2</v>
      </c>
      <c r="AH1134">
        <v>2</v>
      </c>
      <c r="AI1134">
        <v>16690843</v>
      </c>
      <c r="AJ1134">
        <v>1182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</row>
    <row r="1135" spans="1:44" x14ac:dyDescent="0.2">
      <c r="A1135">
        <f>ROW(Source!A538)</f>
        <v>538</v>
      </c>
      <c r="B1135">
        <v>16690844</v>
      </c>
      <c r="C1135">
        <v>16690827</v>
      </c>
      <c r="D1135">
        <v>15247578</v>
      </c>
      <c r="E1135">
        <v>1</v>
      </c>
      <c r="F1135">
        <v>1</v>
      </c>
      <c r="G1135">
        <v>1</v>
      </c>
      <c r="H1135">
        <v>2</v>
      </c>
      <c r="I1135" t="s">
        <v>1157</v>
      </c>
      <c r="J1135" t="s">
        <v>1158</v>
      </c>
      <c r="K1135" t="s">
        <v>1159</v>
      </c>
      <c r="L1135">
        <v>1368</v>
      </c>
      <c r="N1135">
        <v>1011</v>
      </c>
      <c r="O1135" t="s">
        <v>1096</v>
      </c>
      <c r="P1135" t="s">
        <v>1096</v>
      </c>
      <c r="Q1135">
        <v>1</v>
      </c>
      <c r="X1135">
        <v>0.03</v>
      </c>
      <c r="Y1135">
        <v>0</v>
      </c>
      <c r="Z1135">
        <v>86.4</v>
      </c>
      <c r="AA1135">
        <v>13.5</v>
      </c>
      <c r="AB1135">
        <v>0</v>
      </c>
      <c r="AC1135">
        <v>0</v>
      </c>
      <c r="AD1135">
        <v>1</v>
      </c>
      <c r="AE1135">
        <v>0</v>
      </c>
      <c r="AF1135" t="s">
        <v>96</v>
      </c>
      <c r="AG1135">
        <v>3.7499999999999999E-2</v>
      </c>
      <c r="AH1135">
        <v>2</v>
      </c>
      <c r="AI1135">
        <v>16690844</v>
      </c>
      <c r="AJ1135">
        <v>1183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</row>
    <row r="1136" spans="1:44" x14ac:dyDescent="0.2">
      <c r="A1136">
        <f>ROW(Source!A538)</f>
        <v>538</v>
      </c>
      <c r="B1136">
        <v>16690845</v>
      </c>
      <c r="C1136">
        <v>16690827</v>
      </c>
      <c r="D1136">
        <v>15247680</v>
      </c>
      <c r="E1136">
        <v>1</v>
      </c>
      <c r="F1136">
        <v>1</v>
      </c>
      <c r="G1136">
        <v>1</v>
      </c>
      <c r="H1136">
        <v>2</v>
      </c>
      <c r="I1136" t="s">
        <v>1287</v>
      </c>
      <c r="J1136" t="s">
        <v>1288</v>
      </c>
      <c r="K1136" t="s">
        <v>1289</v>
      </c>
      <c r="L1136">
        <v>1368</v>
      </c>
      <c r="N1136">
        <v>1011</v>
      </c>
      <c r="O1136" t="s">
        <v>1096</v>
      </c>
      <c r="P1136" t="s">
        <v>1096</v>
      </c>
      <c r="Q1136">
        <v>1</v>
      </c>
      <c r="X1136">
        <v>0.02</v>
      </c>
      <c r="Y1136">
        <v>0</v>
      </c>
      <c r="Z1136">
        <v>111.99</v>
      </c>
      <c r="AA1136">
        <v>13.5</v>
      </c>
      <c r="AB1136">
        <v>0</v>
      </c>
      <c r="AC1136">
        <v>0</v>
      </c>
      <c r="AD1136">
        <v>1</v>
      </c>
      <c r="AE1136">
        <v>0</v>
      </c>
      <c r="AF1136" t="s">
        <v>96</v>
      </c>
      <c r="AG1136">
        <v>2.5000000000000001E-2</v>
      </c>
      <c r="AH1136">
        <v>2</v>
      </c>
      <c r="AI1136">
        <v>16690845</v>
      </c>
      <c r="AJ1136">
        <v>1184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</row>
    <row r="1137" spans="1:44" x14ac:dyDescent="0.2">
      <c r="A1137">
        <f>ROW(Source!A538)</f>
        <v>538</v>
      </c>
      <c r="B1137">
        <v>16690846</v>
      </c>
      <c r="C1137">
        <v>16690827</v>
      </c>
      <c r="D1137">
        <v>15249073</v>
      </c>
      <c r="E1137">
        <v>1</v>
      </c>
      <c r="F1137">
        <v>1</v>
      </c>
      <c r="G1137">
        <v>1</v>
      </c>
      <c r="H1137">
        <v>2</v>
      </c>
      <c r="I1137" t="s">
        <v>1099</v>
      </c>
      <c r="J1137" t="s">
        <v>1100</v>
      </c>
      <c r="K1137" t="s">
        <v>1101</v>
      </c>
      <c r="L1137">
        <v>1368</v>
      </c>
      <c r="N1137">
        <v>1011</v>
      </c>
      <c r="O1137" t="s">
        <v>1096</v>
      </c>
      <c r="P1137" t="s">
        <v>1096</v>
      </c>
      <c r="Q1137">
        <v>1</v>
      </c>
      <c r="X1137">
        <v>0.02</v>
      </c>
      <c r="Y1137">
        <v>0</v>
      </c>
      <c r="Z1137">
        <v>65.709999999999994</v>
      </c>
      <c r="AA1137">
        <v>11.6</v>
      </c>
      <c r="AB1137">
        <v>0</v>
      </c>
      <c r="AC1137">
        <v>0</v>
      </c>
      <c r="AD1137">
        <v>1</v>
      </c>
      <c r="AE1137">
        <v>0</v>
      </c>
      <c r="AF1137" t="s">
        <v>96</v>
      </c>
      <c r="AG1137">
        <v>2.5000000000000001E-2</v>
      </c>
      <c r="AH1137">
        <v>2</v>
      </c>
      <c r="AI1137">
        <v>16690846</v>
      </c>
      <c r="AJ1137">
        <v>1185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</row>
    <row r="1138" spans="1:44" x14ac:dyDescent="0.2">
      <c r="A1138">
        <f>ROW(Source!A538)</f>
        <v>538</v>
      </c>
      <c r="B1138">
        <v>16690847</v>
      </c>
      <c r="C1138">
        <v>16690827</v>
      </c>
      <c r="D1138">
        <v>15167286</v>
      </c>
      <c r="E1138">
        <v>1</v>
      </c>
      <c r="F1138">
        <v>1</v>
      </c>
      <c r="G1138">
        <v>1</v>
      </c>
      <c r="H1138">
        <v>3</v>
      </c>
      <c r="I1138" t="s">
        <v>1184</v>
      </c>
      <c r="J1138" t="s">
        <v>1185</v>
      </c>
      <c r="K1138" t="s">
        <v>1186</v>
      </c>
      <c r="L1138">
        <v>1339</v>
      </c>
      <c r="N1138">
        <v>1007</v>
      </c>
      <c r="O1138" t="s">
        <v>199</v>
      </c>
      <c r="P1138" t="s">
        <v>199</v>
      </c>
      <c r="Q1138">
        <v>1</v>
      </c>
      <c r="X1138">
        <v>1.57</v>
      </c>
      <c r="Y1138">
        <v>2.44</v>
      </c>
      <c r="Z1138">
        <v>0</v>
      </c>
      <c r="AA1138">
        <v>0</v>
      </c>
      <c r="AB1138">
        <v>0</v>
      </c>
      <c r="AC1138">
        <v>0</v>
      </c>
      <c r="AD1138">
        <v>1</v>
      </c>
      <c r="AE1138">
        <v>0</v>
      </c>
      <c r="AF1138" t="s">
        <v>6</v>
      </c>
      <c r="AG1138">
        <v>1.57</v>
      </c>
      <c r="AH1138">
        <v>2</v>
      </c>
      <c r="AI1138">
        <v>16690847</v>
      </c>
      <c r="AJ1138">
        <v>1186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</row>
    <row r="1139" spans="1:44" x14ac:dyDescent="0.2">
      <c r="A1139">
        <f>ROW(Source!A538)</f>
        <v>538</v>
      </c>
      <c r="B1139">
        <v>16690848</v>
      </c>
      <c r="C1139">
        <v>16690827</v>
      </c>
      <c r="D1139">
        <v>15169924</v>
      </c>
      <c r="E1139">
        <v>1</v>
      </c>
      <c r="F1139">
        <v>1</v>
      </c>
      <c r="G1139">
        <v>1</v>
      </c>
      <c r="H1139">
        <v>3</v>
      </c>
      <c r="I1139" t="s">
        <v>1449</v>
      </c>
      <c r="J1139" t="s">
        <v>1450</v>
      </c>
      <c r="K1139" t="s">
        <v>1451</v>
      </c>
      <c r="L1139">
        <v>1348</v>
      </c>
      <c r="N1139">
        <v>1009</v>
      </c>
      <c r="O1139" t="s">
        <v>86</v>
      </c>
      <c r="P1139" t="s">
        <v>86</v>
      </c>
      <c r="Q1139">
        <v>1000</v>
      </c>
      <c r="X1139">
        <v>2.66E-3</v>
      </c>
      <c r="Y1139">
        <v>14830</v>
      </c>
      <c r="Z1139">
        <v>0</v>
      </c>
      <c r="AA1139">
        <v>0</v>
      </c>
      <c r="AB1139">
        <v>0</v>
      </c>
      <c r="AC1139">
        <v>0</v>
      </c>
      <c r="AD1139">
        <v>1</v>
      </c>
      <c r="AE1139">
        <v>0</v>
      </c>
      <c r="AF1139" t="s">
        <v>6</v>
      </c>
      <c r="AG1139">
        <v>2.66E-3</v>
      </c>
      <c r="AH1139">
        <v>2</v>
      </c>
      <c r="AI1139">
        <v>16690848</v>
      </c>
      <c r="AJ1139">
        <v>1187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</row>
    <row r="1140" spans="1:44" x14ac:dyDescent="0.2">
      <c r="A1140">
        <f>ROW(Source!A538)</f>
        <v>538</v>
      </c>
      <c r="B1140">
        <v>16690849</v>
      </c>
      <c r="C1140">
        <v>16690827</v>
      </c>
      <c r="D1140">
        <v>15170781</v>
      </c>
      <c r="E1140">
        <v>1</v>
      </c>
      <c r="F1140">
        <v>1</v>
      </c>
      <c r="G1140">
        <v>1</v>
      </c>
      <c r="H1140">
        <v>3</v>
      </c>
      <c r="I1140" t="s">
        <v>1452</v>
      </c>
      <c r="J1140" t="s">
        <v>1453</v>
      </c>
      <c r="K1140" t="s">
        <v>1454</v>
      </c>
      <c r="L1140">
        <v>1346</v>
      </c>
      <c r="N1140">
        <v>1009</v>
      </c>
      <c r="O1140" t="s">
        <v>90</v>
      </c>
      <c r="P1140" t="s">
        <v>90</v>
      </c>
      <c r="Q1140">
        <v>1</v>
      </c>
      <c r="X1140">
        <v>4</v>
      </c>
      <c r="Y1140">
        <v>24.41</v>
      </c>
      <c r="Z1140">
        <v>0</v>
      </c>
      <c r="AA1140">
        <v>0</v>
      </c>
      <c r="AB1140">
        <v>0</v>
      </c>
      <c r="AC1140">
        <v>0</v>
      </c>
      <c r="AD1140">
        <v>1</v>
      </c>
      <c r="AE1140">
        <v>0</v>
      </c>
      <c r="AF1140" t="s">
        <v>6</v>
      </c>
      <c r="AG1140">
        <v>4</v>
      </c>
      <c r="AH1140">
        <v>2</v>
      </c>
      <c r="AI1140">
        <v>16690849</v>
      </c>
      <c r="AJ1140">
        <v>1188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</row>
    <row r="1141" spans="1:44" x14ac:dyDescent="0.2">
      <c r="A1141">
        <f>ROW(Source!A538)</f>
        <v>538</v>
      </c>
      <c r="B1141">
        <v>16690850</v>
      </c>
      <c r="C1141">
        <v>16690827</v>
      </c>
      <c r="D1141">
        <v>15161573</v>
      </c>
      <c r="E1141">
        <v>17</v>
      </c>
      <c r="F1141">
        <v>1</v>
      </c>
      <c r="G1141">
        <v>1</v>
      </c>
      <c r="H1141">
        <v>3</v>
      </c>
      <c r="I1141" t="s">
        <v>1569</v>
      </c>
      <c r="J1141" t="s">
        <v>6</v>
      </c>
      <c r="K1141" t="s">
        <v>1570</v>
      </c>
      <c r="L1141">
        <v>1354</v>
      </c>
      <c r="N1141">
        <v>1010</v>
      </c>
      <c r="O1141" t="s">
        <v>268</v>
      </c>
      <c r="P1141" t="s">
        <v>268</v>
      </c>
      <c r="Q1141">
        <v>1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1</v>
      </c>
      <c r="AD1141">
        <v>0</v>
      </c>
      <c r="AE1141">
        <v>0</v>
      </c>
      <c r="AF1141" t="s">
        <v>6</v>
      </c>
      <c r="AG1141">
        <v>0</v>
      </c>
      <c r="AH1141">
        <v>3</v>
      </c>
      <c r="AI1141">
        <v>-1</v>
      </c>
      <c r="AJ1141" t="s">
        <v>6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</row>
    <row r="1142" spans="1:44" x14ac:dyDescent="0.2">
      <c r="A1142">
        <f>ROW(Source!A538)</f>
        <v>538</v>
      </c>
      <c r="B1142">
        <v>16690851</v>
      </c>
      <c r="C1142">
        <v>16690827</v>
      </c>
      <c r="D1142">
        <v>15163115</v>
      </c>
      <c r="E1142">
        <v>17</v>
      </c>
      <c r="F1142">
        <v>1</v>
      </c>
      <c r="G1142">
        <v>1</v>
      </c>
      <c r="H1142">
        <v>3</v>
      </c>
      <c r="I1142" t="s">
        <v>1544</v>
      </c>
      <c r="J1142" t="s">
        <v>6</v>
      </c>
      <c r="K1142" t="s">
        <v>1545</v>
      </c>
      <c r="L1142">
        <v>1346</v>
      </c>
      <c r="N1142">
        <v>1009</v>
      </c>
      <c r="O1142" t="s">
        <v>90</v>
      </c>
      <c r="P1142" t="s">
        <v>90</v>
      </c>
      <c r="Q1142">
        <v>1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1</v>
      </c>
      <c r="AD1142">
        <v>0</v>
      </c>
      <c r="AE1142">
        <v>0</v>
      </c>
      <c r="AF1142" t="s">
        <v>6</v>
      </c>
      <c r="AG1142">
        <v>0</v>
      </c>
      <c r="AH1142">
        <v>3</v>
      </c>
      <c r="AI1142">
        <v>-1</v>
      </c>
      <c r="AJ1142" t="s">
        <v>6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</row>
    <row r="1143" spans="1:44" x14ac:dyDescent="0.2">
      <c r="A1143">
        <f>ROW(Source!A538)</f>
        <v>538</v>
      </c>
      <c r="B1143">
        <v>16690852</v>
      </c>
      <c r="C1143">
        <v>16690827</v>
      </c>
      <c r="D1143">
        <v>15163154</v>
      </c>
      <c r="E1143">
        <v>17</v>
      </c>
      <c r="F1143">
        <v>1</v>
      </c>
      <c r="G1143">
        <v>1</v>
      </c>
      <c r="H1143">
        <v>3</v>
      </c>
      <c r="I1143" t="s">
        <v>790</v>
      </c>
      <c r="J1143" t="s">
        <v>6</v>
      </c>
      <c r="K1143" t="s">
        <v>809</v>
      </c>
      <c r="L1143">
        <v>1301</v>
      </c>
      <c r="N1143">
        <v>1003</v>
      </c>
      <c r="O1143" t="s">
        <v>143</v>
      </c>
      <c r="P1143" t="s">
        <v>143</v>
      </c>
      <c r="Q1143">
        <v>1</v>
      </c>
      <c r="X1143">
        <v>99.8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 t="s">
        <v>6</v>
      </c>
      <c r="AG1143">
        <v>99.8</v>
      </c>
      <c r="AH1143">
        <v>2</v>
      </c>
      <c r="AI1143">
        <v>16690852</v>
      </c>
      <c r="AJ1143">
        <v>1191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</row>
    <row r="1144" spans="1:44" x14ac:dyDescent="0.2">
      <c r="A1144">
        <f>ROW(Source!A539)</f>
        <v>539</v>
      </c>
      <c r="B1144">
        <v>16690842</v>
      </c>
      <c r="C1144">
        <v>16690827</v>
      </c>
      <c r="D1144">
        <v>15446300</v>
      </c>
      <c r="E1144">
        <v>1</v>
      </c>
      <c r="F1144">
        <v>1</v>
      </c>
      <c r="G1144">
        <v>1</v>
      </c>
      <c r="H1144">
        <v>1</v>
      </c>
      <c r="I1144" t="s">
        <v>1170</v>
      </c>
      <c r="J1144" t="s">
        <v>6</v>
      </c>
      <c r="K1144" t="s">
        <v>1171</v>
      </c>
      <c r="L1144">
        <v>1191</v>
      </c>
      <c r="N1144">
        <v>1013</v>
      </c>
      <c r="O1144" t="s">
        <v>1090</v>
      </c>
      <c r="P1144" t="s">
        <v>1090</v>
      </c>
      <c r="Q1144">
        <v>1</v>
      </c>
      <c r="X1144">
        <v>61.6</v>
      </c>
      <c r="Y1144">
        <v>0</v>
      </c>
      <c r="Z1144">
        <v>0</v>
      </c>
      <c r="AA1144">
        <v>0</v>
      </c>
      <c r="AB1144">
        <v>9.92</v>
      </c>
      <c r="AC1144">
        <v>0</v>
      </c>
      <c r="AD1144">
        <v>1</v>
      </c>
      <c r="AE1144">
        <v>1</v>
      </c>
      <c r="AF1144" t="s">
        <v>97</v>
      </c>
      <c r="AG1144">
        <v>70.839999999999989</v>
      </c>
      <c r="AH1144">
        <v>2</v>
      </c>
      <c r="AI1144">
        <v>16690842</v>
      </c>
      <c r="AJ1144">
        <v>1193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</row>
    <row r="1145" spans="1:44" x14ac:dyDescent="0.2">
      <c r="A1145">
        <f>ROW(Source!A539)</f>
        <v>539</v>
      </c>
      <c r="B1145">
        <v>16690843</v>
      </c>
      <c r="C1145">
        <v>16690827</v>
      </c>
      <c r="D1145">
        <v>15430395</v>
      </c>
      <c r="E1145">
        <v>1</v>
      </c>
      <c r="F1145">
        <v>1</v>
      </c>
      <c r="G1145">
        <v>1</v>
      </c>
      <c r="H1145">
        <v>1</v>
      </c>
      <c r="I1145" t="s">
        <v>1091</v>
      </c>
      <c r="J1145" t="s">
        <v>6</v>
      </c>
      <c r="K1145" t="s">
        <v>1092</v>
      </c>
      <c r="L1145">
        <v>1191</v>
      </c>
      <c r="N1145">
        <v>1013</v>
      </c>
      <c r="O1145" t="s">
        <v>1090</v>
      </c>
      <c r="P1145" t="s">
        <v>1090</v>
      </c>
      <c r="Q1145">
        <v>1</v>
      </c>
      <c r="X1145">
        <v>7.0000000000000007E-2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1</v>
      </c>
      <c r="AE1145">
        <v>2</v>
      </c>
      <c r="AF1145" t="s">
        <v>96</v>
      </c>
      <c r="AG1145">
        <v>8.7500000000000008E-2</v>
      </c>
      <c r="AH1145">
        <v>2</v>
      </c>
      <c r="AI1145">
        <v>16690843</v>
      </c>
      <c r="AJ1145">
        <v>1194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</row>
    <row r="1146" spans="1:44" x14ac:dyDescent="0.2">
      <c r="A1146">
        <f>ROW(Source!A539)</f>
        <v>539</v>
      </c>
      <c r="B1146">
        <v>16690844</v>
      </c>
      <c r="C1146">
        <v>16690827</v>
      </c>
      <c r="D1146">
        <v>15247578</v>
      </c>
      <c r="E1146">
        <v>1</v>
      </c>
      <c r="F1146">
        <v>1</v>
      </c>
      <c r="G1146">
        <v>1</v>
      </c>
      <c r="H1146">
        <v>2</v>
      </c>
      <c r="I1146" t="s">
        <v>1157</v>
      </c>
      <c r="J1146" t="s">
        <v>1158</v>
      </c>
      <c r="K1146" t="s">
        <v>1159</v>
      </c>
      <c r="L1146">
        <v>1368</v>
      </c>
      <c r="N1146">
        <v>1011</v>
      </c>
      <c r="O1146" t="s">
        <v>1096</v>
      </c>
      <c r="P1146" t="s">
        <v>1096</v>
      </c>
      <c r="Q1146">
        <v>1</v>
      </c>
      <c r="X1146">
        <v>0.03</v>
      </c>
      <c r="Y1146">
        <v>0</v>
      </c>
      <c r="Z1146">
        <v>86.4</v>
      </c>
      <c r="AA1146">
        <v>13.5</v>
      </c>
      <c r="AB1146">
        <v>0</v>
      </c>
      <c r="AC1146">
        <v>0</v>
      </c>
      <c r="AD1146">
        <v>1</v>
      </c>
      <c r="AE1146">
        <v>0</v>
      </c>
      <c r="AF1146" t="s">
        <v>96</v>
      </c>
      <c r="AG1146">
        <v>3.7499999999999999E-2</v>
      </c>
      <c r="AH1146">
        <v>2</v>
      </c>
      <c r="AI1146">
        <v>16690844</v>
      </c>
      <c r="AJ1146">
        <v>1195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</row>
    <row r="1147" spans="1:44" x14ac:dyDescent="0.2">
      <c r="A1147">
        <f>ROW(Source!A539)</f>
        <v>539</v>
      </c>
      <c r="B1147">
        <v>16690845</v>
      </c>
      <c r="C1147">
        <v>16690827</v>
      </c>
      <c r="D1147">
        <v>15247680</v>
      </c>
      <c r="E1147">
        <v>1</v>
      </c>
      <c r="F1147">
        <v>1</v>
      </c>
      <c r="G1147">
        <v>1</v>
      </c>
      <c r="H1147">
        <v>2</v>
      </c>
      <c r="I1147" t="s">
        <v>1287</v>
      </c>
      <c r="J1147" t="s">
        <v>1288</v>
      </c>
      <c r="K1147" t="s">
        <v>1289</v>
      </c>
      <c r="L1147">
        <v>1368</v>
      </c>
      <c r="N1147">
        <v>1011</v>
      </c>
      <c r="O1147" t="s">
        <v>1096</v>
      </c>
      <c r="P1147" t="s">
        <v>1096</v>
      </c>
      <c r="Q1147">
        <v>1</v>
      </c>
      <c r="X1147">
        <v>0.02</v>
      </c>
      <c r="Y1147">
        <v>0</v>
      </c>
      <c r="Z1147">
        <v>111.99</v>
      </c>
      <c r="AA1147">
        <v>13.5</v>
      </c>
      <c r="AB1147">
        <v>0</v>
      </c>
      <c r="AC1147">
        <v>0</v>
      </c>
      <c r="AD1147">
        <v>1</v>
      </c>
      <c r="AE1147">
        <v>0</v>
      </c>
      <c r="AF1147" t="s">
        <v>96</v>
      </c>
      <c r="AG1147">
        <v>2.5000000000000001E-2</v>
      </c>
      <c r="AH1147">
        <v>2</v>
      </c>
      <c r="AI1147">
        <v>16690845</v>
      </c>
      <c r="AJ1147">
        <v>1196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</row>
    <row r="1148" spans="1:44" x14ac:dyDescent="0.2">
      <c r="A1148">
        <f>ROW(Source!A539)</f>
        <v>539</v>
      </c>
      <c r="B1148">
        <v>16690846</v>
      </c>
      <c r="C1148">
        <v>16690827</v>
      </c>
      <c r="D1148">
        <v>15249073</v>
      </c>
      <c r="E1148">
        <v>1</v>
      </c>
      <c r="F1148">
        <v>1</v>
      </c>
      <c r="G1148">
        <v>1</v>
      </c>
      <c r="H1148">
        <v>2</v>
      </c>
      <c r="I1148" t="s">
        <v>1099</v>
      </c>
      <c r="J1148" t="s">
        <v>1100</v>
      </c>
      <c r="K1148" t="s">
        <v>1101</v>
      </c>
      <c r="L1148">
        <v>1368</v>
      </c>
      <c r="N1148">
        <v>1011</v>
      </c>
      <c r="O1148" t="s">
        <v>1096</v>
      </c>
      <c r="P1148" t="s">
        <v>1096</v>
      </c>
      <c r="Q1148">
        <v>1</v>
      </c>
      <c r="X1148">
        <v>0.02</v>
      </c>
      <c r="Y1148">
        <v>0</v>
      </c>
      <c r="Z1148">
        <v>65.709999999999994</v>
      </c>
      <c r="AA1148">
        <v>11.6</v>
      </c>
      <c r="AB1148">
        <v>0</v>
      </c>
      <c r="AC1148">
        <v>0</v>
      </c>
      <c r="AD1148">
        <v>1</v>
      </c>
      <c r="AE1148">
        <v>0</v>
      </c>
      <c r="AF1148" t="s">
        <v>96</v>
      </c>
      <c r="AG1148">
        <v>2.5000000000000001E-2</v>
      </c>
      <c r="AH1148">
        <v>2</v>
      </c>
      <c r="AI1148">
        <v>16690846</v>
      </c>
      <c r="AJ1148">
        <v>1197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</row>
    <row r="1149" spans="1:44" x14ac:dyDescent="0.2">
      <c r="A1149">
        <f>ROW(Source!A539)</f>
        <v>539</v>
      </c>
      <c r="B1149">
        <v>16690847</v>
      </c>
      <c r="C1149">
        <v>16690827</v>
      </c>
      <c r="D1149">
        <v>15167286</v>
      </c>
      <c r="E1149">
        <v>1</v>
      </c>
      <c r="F1149">
        <v>1</v>
      </c>
      <c r="G1149">
        <v>1</v>
      </c>
      <c r="H1149">
        <v>3</v>
      </c>
      <c r="I1149" t="s">
        <v>1184</v>
      </c>
      <c r="J1149" t="s">
        <v>1185</v>
      </c>
      <c r="K1149" t="s">
        <v>1186</v>
      </c>
      <c r="L1149">
        <v>1339</v>
      </c>
      <c r="N1149">
        <v>1007</v>
      </c>
      <c r="O1149" t="s">
        <v>199</v>
      </c>
      <c r="P1149" t="s">
        <v>199</v>
      </c>
      <c r="Q1149">
        <v>1</v>
      </c>
      <c r="X1149">
        <v>1.57</v>
      </c>
      <c r="Y1149">
        <v>2.44</v>
      </c>
      <c r="Z1149">
        <v>0</v>
      </c>
      <c r="AA1149">
        <v>0</v>
      </c>
      <c r="AB1149">
        <v>0</v>
      </c>
      <c r="AC1149">
        <v>0</v>
      </c>
      <c r="AD1149">
        <v>1</v>
      </c>
      <c r="AE1149">
        <v>0</v>
      </c>
      <c r="AF1149" t="s">
        <v>6</v>
      </c>
      <c r="AG1149">
        <v>1.57</v>
      </c>
      <c r="AH1149">
        <v>2</v>
      </c>
      <c r="AI1149">
        <v>16690847</v>
      </c>
      <c r="AJ1149">
        <v>1198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</row>
    <row r="1150" spans="1:44" x14ac:dyDescent="0.2">
      <c r="A1150">
        <f>ROW(Source!A539)</f>
        <v>539</v>
      </c>
      <c r="B1150">
        <v>16690848</v>
      </c>
      <c r="C1150">
        <v>16690827</v>
      </c>
      <c r="D1150">
        <v>15169924</v>
      </c>
      <c r="E1150">
        <v>1</v>
      </c>
      <c r="F1150">
        <v>1</v>
      </c>
      <c r="G1150">
        <v>1</v>
      </c>
      <c r="H1150">
        <v>3</v>
      </c>
      <c r="I1150" t="s">
        <v>1449</v>
      </c>
      <c r="J1150" t="s">
        <v>1450</v>
      </c>
      <c r="K1150" t="s">
        <v>1451</v>
      </c>
      <c r="L1150">
        <v>1348</v>
      </c>
      <c r="N1150">
        <v>1009</v>
      </c>
      <c r="O1150" t="s">
        <v>86</v>
      </c>
      <c r="P1150" t="s">
        <v>86</v>
      </c>
      <c r="Q1150">
        <v>1000</v>
      </c>
      <c r="X1150">
        <v>2.66E-3</v>
      </c>
      <c r="Y1150">
        <v>14830</v>
      </c>
      <c r="Z1150">
        <v>0</v>
      </c>
      <c r="AA1150">
        <v>0</v>
      </c>
      <c r="AB1150">
        <v>0</v>
      </c>
      <c r="AC1150">
        <v>0</v>
      </c>
      <c r="AD1150">
        <v>1</v>
      </c>
      <c r="AE1150">
        <v>0</v>
      </c>
      <c r="AF1150" t="s">
        <v>6</v>
      </c>
      <c r="AG1150">
        <v>2.66E-3</v>
      </c>
      <c r="AH1150">
        <v>2</v>
      </c>
      <c r="AI1150">
        <v>16690848</v>
      </c>
      <c r="AJ1150">
        <v>1199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</row>
    <row r="1151" spans="1:44" x14ac:dyDescent="0.2">
      <c r="A1151">
        <f>ROW(Source!A539)</f>
        <v>539</v>
      </c>
      <c r="B1151">
        <v>16690849</v>
      </c>
      <c r="C1151">
        <v>16690827</v>
      </c>
      <c r="D1151">
        <v>15170781</v>
      </c>
      <c r="E1151">
        <v>1</v>
      </c>
      <c r="F1151">
        <v>1</v>
      </c>
      <c r="G1151">
        <v>1</v>
      </c>
      <c r="H1151">
        <v>3</v>
      </c>
      <c r="I1151" t="s">
        <v>1452</v>
      </c>
      <c r="J1151" t="s">
        <v>1453</v>
      </c>
      <c r="K1151" t="s">
        <v>1454</v>
      </c>
      <c r="L1151">
        <v>1346</v>
      </c>
      <c r="N1151">
        <v>1009</v>
      </c>
      <c r="O1151" t="s">
        <v>90</v>
      </c>
      <c r="P1151" t="s">
        <v>90</v>
      </c>
      <c r="Q1151">
        <v>1</v>
      </c>
      <c r="X1151">
        <v>4</v>
      </c>
      <c r="Y1151">
        <v>24.41</v>
      </c>
      <c r="Z1151">
        <v>0</v>
      </c>
      <c r="AA1151">
        <v>0</v>
      </c>
      <c r="AB1151">
        <v>0</v>
      </c>
      <c r="AC1151">
        <v>0</v>
      </c>
      <c r="AD1151">
        <v>1</v>
      </c>
      <c r="AE1151">
        <v>0</v>
      </c>
      <c r="AF1151" t="s">
        <v>6</v>
      </c>
      <c r="AG1151">
        <v>4</v>
      </c>
      <c r="AH1151">
        <v>2</v>
      </c>
      <c r="AI1151">
        <v>16690849</v>
      </c>
      <c r="AJ1151">
        <v>1200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</row>
    <row r="1152" spans="1:44" x14ac:dyDescent="0.2">
      <c r="A1152">
        <f>ROW(Source!A539)</f>
        <v>539</v>
      </c>
      <c r="B1152">
        <v>16690850</v>
      </c>
      <c r="C1152">
        <v>16690827</v>
      </c>
      <c r="D1152">
        <v>15161573</v>
      </c>
      <c r="E1152">
        <v>17</v>
      </c>
      <c r="F1152">
        <v>1</v>
      </c>
      <c r="G1152">
        <v>1</v>
      </c>
      <c r="H1152">
        <v>3</v>
      </c>
      <c r="I1152" t="s">
        <v>1569</v>
      </c>
      <c r="J1152" t="s">
        <v>6</v>
      </c>
      <c r="K1152" t="s">
        <v>1570</v>
      </c>
      <c r="L1152">
        <v>1354</v>
      </c>
      <c r="N1152">
        <v>1010</v>
      </c>
      <c r="O1152" t="s">
        <v>268</v>
      </c>
      <c r="P1152" t="s">
        <v>268</v>
      </c>
      <c r="Q1152">
        <v>1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1</v>
      </c>
      <c r="AD1152">
        <v>0</v>
      </c>
      <c r="AE1152">
        <v>0</v>
      </c>
      <c r="AF1152" t="s">
        <v>6</v>
      </c>
      <c r="AG1152">
        <v>0</v>
      </c>
      <c r="AH1152">
        <v>3</v>
      </c>
      <c r="AI1152">
        <v>-1</v>
      </c>
      <c r="AJ1152" t="s">
        <v>6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</row>
    <row r="1153" spans="1:44" x14ac:dyDescent="0.2">
      <c r="A1153">
        <f>ROW(Source!A539)</f>
        <v>539</v>
      </c>
      <c r="B1153">
        <v>16690851</v>
      </c>
      <c r="C1153">
        <v>16690827</v>
      </c>
      <c r="D1153">
        <v>15163115</v>
      </c>
      <c r="E1153">
        <v>17</v>
      </c>
      <c r="F1153">
        <v>1</v>
      </c>
      <c r="G1153">
        <v>1</v>
      </c>
      <c r="H1153">
        <v>3</v>
      </c>
      <c r="I1153" t="s">
        <v>1544</v>
      </c>
      <c r="J1153" t="s">
        <v>6</v>
      </c>
      <c r="K1153" t="s">
        <v>1545</v>
      </c>
      <c r="L1153">
        <v>1346</v>
      </c>
      <c r="N1153">
        <v>1009</v>
      </c>
      <c r="O1153" t="s">
        <v>90</v>
      </c>
      <c r="P1153" t="s">
        <v>90</v>
      </c>
      <c r="Q1153">
        <v>1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1</v>
      </c>
      <c r="AD1153">
        <v>0</v>
      </c>
      <c r="AE1153">
        <v>0</v>
      </c>
      <c r="AF1153" t="s">
        <v>6</v>
      </c>
      <c r="AG1153">
        <v>0</v>
      </c>
      <c r="AH1153">
        <v>3</v>
      </c>
      <c r="AI1153">
        <v>-1</v>
      </c>
      <c r="AJ1153" t="s">
        <v>6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</row>
    <row r="1154" spans="1:44" x14ac:dyDescent="0.2">
      <c r="A1154">
        <f>ROW(Source!A539)</f>
        <v>539</v>
      </c>
      <c r="B1154">
        <v>16690852</v>
      </c>
      <c r="C1154">
        <v>16690827</v>
      </c>
      <c r="D1154">
        <v>15163154</v>
      </c>
      <c r="E1154">
        <v>17</v>
      </c>
      <c r="F1154">
        <v>1</v>
      </c>
      <c r="G1154">
        <v>1</v>
      </c>
      <c r="H1154">
        <v>3</v>
      </c>
      <c r="I1154" t="s">
        <v>790</v>
      </c>
      <c r="J1154" t="s">
        <v>6</v>
      </c>
      <c r="K1154" t="s">
        <v>809</v>
      </c>
      <c r="L1154">
        <v>1301</v>
      </c>
      <c r="N1154">
        <v>1003</v>
      </c>
      <c r="O1154" t="s">
        <v>143</v>
      </c>
      <c r="P1154" t="s">
        <v>143</v>
      </c>
      <c r="Q1154">
        <v>1</v>
      </c>
      <c r="X1154">
        <v>99.8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 t="s">
        <v>6</v>
      </c>
      <c r="AG1154">
        <v>99.8</v>
      </c>
      <c r="AH1154">
        <v>2</v>
      </c>
      <c r="AI1154">
        <v>16690852</v>
      </c>
      <c r="AJ1154">
        <v>1203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</row>
    <row r="1155" spans="1:44" x14ac:dyDescent="0.2">
      <c r="A1155">
        <f>ROW(Source!A548)</f>
        <v>548</v>
      </c>
      <c r="B1155">
        <v>16690863</v>
      </c>
      <c r="C1155">
        <v>16690862</v>
      </c>
      <c r="D1155">
        <v>15435721</v>
      </c>
      <c r="E1155">
        <v>1</v>
      </c>
      <c r="F1155">
        <v>1</v>
      </c>
      <c r="G1155">
        <v>1</v>
      </c>
      <c r="H1155">
        <v>1</v>
      </c>
      <c r="I1155" t="s">
        <v>1236</v>
      </c>
      <c r="J1155" t="s">
        <v>6</v>
      </c>
      <c r="K1155" t="s">
        <v>1237</v>
      </c>
      <c r="L1155">
        <v>1191</v>
      </c>
      <c r="N1155">
        <v>1013</v>
      </c>
      <c r="O1155" t="s">
        <v>1090</v>
      </c>
      <c r="P1155" t="s">
        <v>1090</v>
      </c>
      <c r="Q1155">
        <v>1</v>
      </c>
      <c r="X1155">
        <v>22.18</v>
      </c>
      <c r="Y1155">
        <v>0</v>
      </c>
      <c r="Z1155">
        <v>0</v>
      </c>
      <c r="AA1155">
        <v>0</v>
      </c>
      <c r="AB1155">
        <v>9.51</v>
      </c>
      <c r="AC1155">
        <v>0</v>
      </c>
      <c r="AD1155">
        <v>1</v>
      </c>
      <c r="AE1155">
        <v>1</v>
      </c>
      <c r="AF1155" t="s">
        <v>97</v>
      </c>
      <c r="AG1155">
        <v>25.506999999999998</v>
      </c>
      <c r="AH1155">
        <v>2</v>
      </c>
      <c r="AI1155">
        <v>16690863</v>
      </c>
      <c r="AJ1155">
        <v>1205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</row>
    <row r="1156" spans="1:44" x14ac:dyDescent="0.2">
      <c r="A1156">
        <f>ROW(Source!A548)</f>
        <v>548</v>
      </c>
      <c r="B1156">
        <v>16690864</v>
      </c>
      <c r="C1156">
        <v>16690862</v>
      </c>
      <c r="D1156">
        <v>15430395</v>
      </c>
      <c r="E1156">
        <v>1</v>
      </c>
      <c r="F1156">
        <v>1</v>
      </c>
      <c r="G1156">
        <v>1</v>
      </c>
      <c r="H1156">
        <v>1</v>
      </c>
      <c r="I1156" t="s">
        <v>1091</v>
      </c>
      <c r="J1156" t="s">
        <v>6</v>
      </c>
      <c r="K1156" t="s">
        <v>1092</v>
      </c>
      <c r="L1156">
        <v>1191</v>
      </c>
      <c r="N1156">
        <v>1013</v>
      </c>
      <c r="O1156" t="s">
        <v>1090</v>
      </c>
      <c r="P1156" t="s">
        <v>1090</v>
      </c>
      <c r="Q1156">
        <v>1</v>
      </c>
      <c r="X1156">
        <v>0.56999999999999995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1</v>
      </c>
      <c r="AE1156">
        <v>2</v>
      </c>
      <c r="AF1156" t="s">
        <v>96</v>
      </c>
      <c r="AG1156">
        <v>0.71249999999999991</v>
      </c>
      <c r="AH1156">
        <v>2</v>
      </c>
      <c r="AI1156">
        <v>16690864</v>
      </c>
      <c r="AJ1156">
        <v>1206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</row>
    <row r="1157" spans="1:44" x14ac:dyDescent="0.2">
      <c r="A1157">
        <f>ROW(Source!A548)</f>
        <v>548</v>
      </c>
      <c r="B1157">
        <v>16690865</v>
      </c>
      <c r="C1157">
        <v>16690862</v>
      </c>
      <c r="D1157">
        <v>15247974</v>
      </c>
      <c r="E1157">
        <v>1</v>
      </c>
      <c r="F1157">
        <v>1</v>
      </c>
      <c r="G1157">
        <v>1</v>
      </c>
      <c r="H1157">
        <v>2</v>
      </c>
      <c r="I1157" t="s">
        <v>1093</v>
      </c>
      <c r="J1157" t="s">
        <v>1094</v>
      </c>
      <c r="K1157" t="s">
        <v>1095</v>
      </c>
      <c r="L1157">
        <v>1368</v>
      </c>
      <c r="N1157">
        <v>1011</v>
      </c>
      <c r="O1157" t="s">
        <v>1096</v>
      </c>
      <c r="P1157" t="s">
        <v>1096</v>
      </c>
      <c r="Q1157">
        <v>1</v>
      </c>
      <c r="X1157">
        <v>0.32</v>
      </c>
      <c r="Y1157">
        <v>0</v>
      </c>
      <c r="Z1157">
        <v>31.26</v>
      </c>
      <c r="AA1157">
        <v>13.5</v>
      </c>
      <c r="AB1157">
        <v>0</v>
      </c>
      <c r="AC1157">
        <v>0</v>
      </c>
      <c r="AD1157">
        <v>1</v>
      </c>
      <c r="AE1157">
        <v>0</v>
      </c>
      <c r="AF1157" t="s">
        <v>96</v>
      </c>
      <c r="AG1157">
        <v>0.4</v>
      </c>
      <c r="AH1157">
        <v>2</v>
      </c>
      <c r="AI1157">
        <v>16690865</v>
      </c>
      <c r="AJ1157">
        <v>1207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</row>
    <row r="1158" spans="1:44" x14ac:dyDescent="0.2">
      <c r="A1158">
        <f>ROW(Source!A548)</f>
        <v>548</v>
      </c>
      <c r="B1158">
        <v>16690866</v>
      </c>
      <c r="C1158">
        <v>16690862</v>
      </c>
      <c r="D1158">
        <v>15249073</v>
      </c>
      <c r="E1158">
        <v>1</v>
      </c>
      <c r="F1158">
        <v>1</v>
      </c>
      <c r="G1158">
        <v>1</v>
      </c>
      <c r="H1158">
        <v>2</v>
      </c>
      <c r="I1158" t="s">
        <v>1099</v>
      </c>
      <c r="J1158" t="s">
        <v>1100</v>
      </c>
      <c r="K1158" t="s">
        <v>1101</v>
      </c>
      <c r="L1158">
        <v>1368</v>
      </c>
      <c r="N1158">
        <v>1011</v>
      </c>
      <c r="O1158" t="s">
        <v>1096</v>
      </c>
      <c r="P1158" t="s">
        <v>1096</v>
      </c>
      <c r="Q1158">
        <v>1</v>
      </c>
      <c r="X1158">
        <v>0.25</v>
      </c>
      <c r="Y1158">
        <v>0</v>
      </c>
      <c r="Z1158">
        <v>65.709999999999994</v>
      </c>
      <c r="AA1158">
        <v>11.6</v>
      </c>
      <c r="AB1158">
        <v>0</v>
      </c>
      <c r="AC1158">
        <v>0</v>
      </c>
      <c r="AD1158">
        <v>1</v>
      </c>
      <c r="AE1158">
        <v>0</v>
      </c>
      <c r="AF1158" t="s">
        <v>96</v>
      </c>
      <c r="AG1158">
        <v>0.3125</v>
      </c>
      <c r="AH1158">
        <v>2</v>
      </c>
      <c r="AI1158">
        <v>16690866</v>
      </c>
      <c r="AJ1158">
        <v>1208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</row>
    <row r="1159" spans="1:44" x14ac:dyDescent="0.2">
      <c r="A1159">
        <f>ROW(Source!A548)</f>
        <v>548</v>
      </c>
      <c r="B1159">
        <v>16690867</v>
      </c>
      <c r="C1159">
        <v>16690862</v>
      </c>
      <c r="D1159">
        <v>15167955</v>
      </c>
      <c r="E1159">
        <v>1</v>
      </c>
      <c r="F1159">
        <v>1</v>
      </c>
      <c r="G1159">
        <v>1</v>
      </c>
      <c r="H1159">
        <v>3</v>
      </c>
      <c r="I1159" t="s">
        <v>1455</v>
      </c>
      <c r="J1159" t="s">
        <v>1456</v>
      </c>
      <c r="K1159" t="s">
        <v>1457</v>
      </c>
      <c r="L1159">
        <v>1348</v>
      </c>
      <c r="N1159">
        <v>1009</v>
      </c>
      <c r="O1159" t="s">
        <v>86</v>
      </c>
      <c r="P1159" t="s">
        <v>86</v>
      </c>
      <c r="Q1159">
        <v>1000</v>
      </c>
      <c r="X1159">
        <v>1E-3</v>
      </c>
      <c r="Y1159">
        <v>30030</v>
      </c>
      <c r="Z1159">
        <v>0</v>
      </c>
      <c r="AA1159">
        <v>0</v>
      </c>
      <c r="AB1159">
        <v>0</v>
      </c>
      <c r="AC1159">
        <v>0</v>
      </c>
      <c r="AD1159">
        <v>1</v>
      </c>
      <c r="AE1159">
        <v>0</v>
      </c>
      <c r="AF1159" t="s">
        <v>6</v>
      </c>
      <c r="AG1159">
        <v>1E-3</v>
      </c>
      <c r="AH1159">
        <v>2</v>
      </c>
      <c r="AI1159">
        <v>16690867</v>
      </c>
      <c r="AJ1159">
        <v>1209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</row>
    <row r="1160" spans="1:44" x14ac:dyDescent="0.2">
      <c r="A1160">
        <f>ROW(Source!A548)</f>
        <v>548</v>
      </c>
      <c r="B1160">
        <v>16690868</v>
      </c>
      <c r="C1160">
        <v>16690862</v>
      </c>
      <c r="D1160">
        <v>15167963</v>
      </c>
      <c r="E1160">
        <v>1</v>
      </c>
      <c r="F1160">
        <v>1</v>
      </c>
      <c r="G1160">
        <v>1</v>
      </c>
      <c r="H1160">
        <v>3</v>
      </c>
      <c r="I1160" t="s">
        <v>1387</v>
      </c>
      <c r="J1160" t="s">
        <v>1388</v>
      </c>
      <c r="K1160" t="s">
        <v>1389</v>
      </c>
      <c r="L1160">
        <v>1346</v>
      </c>
      <c r="N1160">
        <v>1009</v>
      </c>
      <c r="O1160" t="s">
        <v>90</v>
      </c>
      <c r="P1160" t="s">
        <v>90</v>
      </c>
      <c r="Q1160">
        <v>1</v>
      </c>
      <c r="X1160">
        <v>0.2</v>
      </c>
      <c r="Y1160">
        <v>37.29</v>
      </c>
      <c r="Z1160">
        <v>0</v>
      </c>
      <c r="AA1160">
        <v>0</v>
      </c>
      <c r="AB1160">
        <v>0</v>
      </c>
      <c r="AC1160">
        <v>0</v>
      </c>
      <c r="AD1160">
        <v>1</v>
      </c>
      <c r="AE1160">
        <v>0</v>
      </c>
      <c r="AF1160" t="s">
        <v>6</v>
      </c>
      <c r="AG1160">
        <v>0.2</v>
      </c>
      <c r="AH1160">
        <v>2</v>
      </c>
      <c r="AI1160">
        <v>16690868</v>
      </c>
      <c r="AJ1160">
        <v>1210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</row>
    <row r="1161" spans="1:44" x14ac:dyDescent="0.2">
      <c r="A1161">
        <f>ROW(Source!A548)</f>
        <v>548</v>
      </c>
      <c r="B1161">
        <v>16690869</v>
      </c>
      <c r="C1161">
        <v>16690862</v>
      </c>
      <c r="D1161">
        <v>15163011</v>
      </c>
      <c r="E1161">
        <v>17</v>
      </c>
      <c r="F1161">
        <v>1</v>
      </c>
      <c r="G1161">
        <v>1</v>
      </c>
      <c r="H1161">
        <v>3</v>
      </c>
      <c r="I1161" t="s">
        <v>704</v>
      </c>
      <c r="J1161" t="s">
        <v>6</v>
      </c>
      <c r="K1161" t="s">
        <v>705</v>
      </c>
      <c r="L1161">
        <v>1358</v>
      </c>
      <c r="N1161">
        <v>1010</v>
      </c>
      <c r="O1161" t="s">
        <v>538</v>
      </c>
      <c r="P1161" t="s">
        <v>538</v>
      </c>
      <c r="Q1161">
        <v>10</v>
      </c>
      <c r="X1161">
        <v>2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 t="s">
        <v>6</v>
      </c>
      <c r="AG1161">
        <v>2</v>
      </c>
      <c r="AH1161">
        <v>2</v>
      </c>
      <c r="AI1161">
        <v>16690869</v>
      </c>
      <c r="AJ1161">
        <v>1211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</row>
    <row r="1162" spans="1:44" x14ac:dyDescent="0.2">
      <c r="A1162">
        <f>ROW(Source!A548)</f>
        <v>548</v>
      </c>
      <c r="B1162">
        <v>16690870</v>
      </c>
      <c r="C1162">
        <v>16690862</v>
      </c>
      <c r="D1162">
        <v>15162072</v>
      </c>
      <c r="E1162">
        <v>17</v>
      </c>
      <c r="F1162">
        <v>1</v>
      </c>
      <c r="G1162">
        <v>1</v>
      </c>
      <c r="H1162">
        <v>3</v>
      </c>
      <c r="I1162" t="s">
        <v>1527</v>
      </c>
      <c r="J1162" t="s">
        <v>6</v>
      </c>
      <c r="K1162" t="s">
        <v>1528</v>
      </c>
      <c r="L1162">
        <v>1348</v>
      </c>
      <c r="N1162">
        <v>1009</v>
      </c>
      <c r="O1162" t="s">
        <v>86</v>
      </c>
      <c r="P1162" t="s">
        <v>86</v>
      </c>
      <c r="Q1162">
        <v>1000</v>
      </c>
      <c r="X1162">
        <v>5.0000000000000001E-4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 t="s">
        <v>6</v>
      </c>
      <c r="AG1162">
        <v>5.0000000000000001E-4</v>
      </c>
      <c r="AH1162">
        <v>3</v>
      </c>
      <c r="AI1162">
        <v>-1</v>
      </c>
      <c r="AJ1162" t="s">
        <v>6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</row>
    <row r="1163" spans="1:44" x14ac:dyDescent="0.2">
      <c r="A1163">
        <f>ROW(Source!A548)</f>
        <v>548</v>
      </c>
      <c r="B1163">
        <v>16690871</v>
      </c>
      <c r="C1163">
        <v>16690862</v>
      </c>
      <c r="D1163">
        <v>15163213</v>
      </c>
      <c r="E1163">
        <v>17</v>
      </c>
      <c r="F1163">
        <v>1</v>
      </c>
      <c r="G1163">
        <v>1</v>
      </c>
      <c r="H1163">
        <v>3</v>
      </c>
      <c r="I1163" t="s">
        <v>1571</v>
      </c>
      <c r="J1163" t="s">
        <v>6</v>
      </c>
      <c r="K1163" t="s">
        <v>840</v>
      </c>
      <c r="L1163">
        <v>1354</v>
      </c>
      <c r="N1163">
        <v>1010</v>
      </c>
      <c r="O1163" t="s">
        <v>268</v>
      </c>
      <c r="P1163" t="s">
        <v>268</v>
      </c>
      <c r="Q1163">
        <v>1</v>
      </c>
      <c r="X1163">
        <v>10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 t="s">
        <v>6</v>
      </c>
      <c r="AG1163">
        <v>10</v>
      </c>
      <c r="AH1163">
        <v>3</v>
      </c>
      <c r="AI1163">
        <v>-1</v>
      </c>
      <c r="AJ1163" t="s">
        <v>6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</row>
    <row r="1164" spans="1:44" x14ac:dyDescent="0.2">
      <c r="A1164">
        <f>ROW(Source!A548)</f>
        <v>548</v>
      </c>
      <c r="B1164">
        <v>16690872</v>
      </c>
      <c r="C1164">
        <v>16690862</v>
      </c>
      <c r="D1164">
        <v>15170815</v>
      </c>
      <c r="E1164">
        <v>1</v>
      </c>
      <c r="F1164">
        <v>1</v>
      </c>
      <c r="G1164">
        <v>1</v>
      </c>
      <c r="H1164">
        <v>3</v>
      </c>
      <c r="I1164" t="s">
        <v>1458</v>
      </c>
      <c r="J1164" t="s">
        <v>1459</v>
      </c>
      <c r="K1164" t="s">
        <v>1460</v>
      </c>
      <c r="L1164">
        <v>1346</v>
      </c>
      <c r="N1164">
        <v>1009</v>
      </c>
      <c r="O1164" t="s">
        <v>90</v>
      </c>
      <c r="P1164" t="s">
        <v>90</v>
      </c>
      <c r="Q1164">
        <v>1</v>
      </c>
      <c r="X1164">
        <v>0.8</v>
      </c>
      <c r="Y1164">
        <v>13.56</v>
      </c>
      <c r="Z1164">
        <v>0</v>
      </c>
      <c r="AA1164">
        <v>0</v>
      </c>
      <c r="AB1164">
        <v>0</v>
      </c>
      <c r="AC1164">
        <v>0</v>
      </c>
      <c r="AD1164">
        <v>1</v>
      </c>
      <c r="AE1164">
        <v>0</v>
      </c>
      <c r="AF1164" t="s">
        <v>6</v>
      </c>
      <c r="AG1164">
        <v>0.8</v>
      </c>
      <c r="AH1164">
        <v>2</v>
      </c>
      <c r="AI1164">
        <v>16690872</v>
      </c>
      <c r="AJ1164">
        <v>1214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</row>
    <row r="1165" spans="1:44" x14ac:dyDescent="0.2">
      <c r="A1165">
        <f>ROW(Source!A548)</f>
        <v>548</v>
      </c>
      <c r="B1165">
        <v>16690873</v>
      </c>
      <c r="C1165">
        <v>16690862</v>
      </c>
      <c r="D1165">
        <v>15194723</v>
      </c>
      <c r="E1165">
        <v>1</v>
      </c>
      <c r="F1165">
        <v>1</v>
      </c>
      <c r="G1165">
        <v>1</v>
      </c>
      <c r="H1165">
        <v>3</v>
      </c>
      <c r="I1165" t="s">
        <v>1461</v>
      </c>
      <c r="J1165" t="s">
        <v>1462</v>
      </c>
      <c r="K1165" t="s">
        <v>1463</v>
      </c>
      <c r="L1165">
        <v>1348</v>
      </c>
      <c r="N1165">
        <v>1009</v>
      </c>
      <c r="O1165" t="s">
        <v>86</v>
      </c>
      <c r="P1165" t="s">
        <v>86</v>
      </c>
      <c r="Q1165">
        <v>1000</v>
      </c>
      <c r="X1165">
        <v>5.0000000000000001E-4</v>
      </c>
      <c r="Y1165">
        <v>37517</v>
      </c>
      <c r="Z1165">
        <v>0</v>
      </c>
      <c r="AA1165">
        <v>0</v>
      </c>
      <c r="AB1165">
        <v>0</v>
      </c>
      <c r="AC1165">
        <v>0</v>
      </c>
      <c r="AD1165">
        <v>1</v>
      </c>
      <c r="AE1165">
        <v>0</v>
      </c>
      <c r="AF1165" t="s">
        <v>6</v>
      </c>
      <c r="AG1165">
        <v>5.0000000000000001E-4</v>
      </c>
      <c r="AH1165">
        <v>2</v>
      </c>
      <c r="AI1165">
        <v>16690873</v>
      </c>
      <c r="AJ1165">
        <v>1215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</row>
    <row r="1166" spans="1:44" x14ac:dyDescent="0.2">
      <c r="A1166">
        <f>ROW(Source!A548)</f>
        <v>548</v>
      </c>
      <c r="B1166">
        <v>16690874</v>
      </c>
      <c r="C1166">
        <v>16690862</v>
      </c>
      <c r="D1166">
        <v>15202525</v>
      </c>
      <c r="E1166">
        <v>1</v>
      </c>
      <c r="F1166">
        <v>1</v>
      </c>
      <c r="G1166">
        <v>1</v>
      </c>
      <c r="H1166">
        <v>3</v>
      </c>
      <c r="I1166" t="s">
        <v>1464</v>
      </c>
      <c r="J1166" t="s">
        <v>1465</v>
      </c>
      <c r="K1166" t="s">
        <v>1466</v>
      </c>
      <c r="L1166">
        <v>1348</v>
      </c>
      <c r="N1166">
        <v>1009</v>
      </c>
      <c r="O1166" t="s">
        <v>86</v>
      </c>
      <c r="P1166" t="s">
        <v>86</v>
      </c>
      <c r="Q1166">
        <v>1000</v>
      </c>
      <c r="X1166">
        <v>8.0000000000000004E-4</v>
      </c>
      <c r="Y1166">
        <v>12330</v>
      </c>
      <c r="Z1166">
        <v>0</v>
      </c>
      <c r="AA1166">
        <v>0</v>
      </c>
      <c r="AB1166">
        <v>0</v>
      </c>
      <c r="AC1166">
        <v>0</v>
      </c>
      <c r="AD1166">
        <v>1</v>
      </c>
      <c r="AE1166">
        <v>0</v>
      </c>
      <c r="AF1166" t="s">
        <v>6</v>
      </c>
      <c r="AG1166">
        <v>8.0000000000000004E-4</v>
      </c>
      <c r="AH1166">
        <v>2</v>
      </c>
      <c r="AI1166">
        <v>16690874</v>
      </c>
      <c r="AJ1166">
        <v>1216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</row>
    <row r="1167" spans="1:44" x14ac:dyDescent="0.2">
      <c r="A1167">
        <f>ROW(Source!A548)</f>
        <v>548</v>
      </c>
      <c r="B1167">
        <v>16690875</v>
      </c>
      <c r="C1167">
        <v>16690862</v>
      </c>
      <c r="D1167">
        <v>15203740</v>
      </c>
      <c r="E1167">
        <v>1</v>
      </c>
      <c r="F1167">
        <v>1</v>
      </c>
      <c r="G1167">
        <v>1</v>
      </c>
      <c r="H1167">
        <v>3</v>
      </c>
      <c r="I1167" t="s">
        <v>1396</v>
      </c>
      <c r="J1167" t="s">
        <v>1397</v>
      </c>
      <c r="K1167" t="s">
        <v>1398</v>
      </c>
      <c r="L1167">
        <v>1348</v>
      </c>
      <c r="N1167">
        <v>1009</v>
      </c>
      <c r="O1167" t="s">
        <v>86</v>
      </c>
      <c r="P1167" t="s">
        <v>86</v>
      </c>
      <c r="Q1167">
        <v>1000</v>
      </c>
      <c r="X1167">
        <v>4.0000000000000002E-4</v>
      </c>
      <c r="Y1167">
        <v>15119</v>
      </c>
      <c r="Z1167">
        <v>0</v>
      </c>
      <c r="AA1167">
        <v>0</v>
      </c>
      <c r="AB1167">
        <v>0</v>
      </c>
      <c r="AC1167">
        <v>0</v>
      </c>
      <c r="AD1167">
        <v>1</v>
      </c>
      <c r="AE1167">
        <v>0</v>
      </c>
      <c r="AF1167" t="s">
        <v>6</v>
      </c>
      <c r="AG1167">
        <v>4.0000000000000002E-4</v>
      </c>
      <c r="AH1167">
        <v>2</v>
      </c>
      <c r="AI1167">
        <v>16690875</v>
      </c>
      <c r="AJ1167">
        <v>1217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</row>
    <row r="1168" spans="1:44" x14ac:dyDescent="0.2">
      <c r="A1168">
        <f>ROW(Source!A548)</f>
        <v>548</v>
      </c>
      <c r="B1168">
        <v>16690876</v>
      </c>
      <c r="C1168">
        <v>16690862</v>
      </c>
      <c r="D1168">
        <v>15163194</v>
      </c>
      <c r="E1168">
        <v>17</v>
      </c>
      <c r="F1168">
        <v>1</v>
      </c>
      <c r="G1168">
        <v>1</v>
      </c>
      <c r="H1168">
        <v>3</v>
      </c>
      <c r="I1168" t="s">
        <v>1572</v>
      </c>
      <c r="J1168" t="s">
        <v>6</v>
      </c>
      <c r="K1168" t="s">
        <v>1573</v>
      </c>
      <c r="L1168">
        <v>1346</v>
      </c>
      <c r="N1168">
        <v>1009</v>
      </c>
      <c r="O1168" t="s">
        <v>90</v>
      </c>
      <c r="P1168" t="s">
        <v>90</v>
      </c>
      <c r="Q1168">
        <v>1</v>
      </c>
      <c r="X1168">
        <v>4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 t="s">
        <v>6</v>
      </c>
      <c r="AG1168">
        <v>4</v>
      </c>
      <c r="AH1168">
        <v>3</v>
      </c>
      <c r="AI1168">
        <v>-1</v>
      </c>
      <c r="AJ1168" t="s">
        <v>6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</row>
    <row r="1169" spans="1:44" x14ac:dyDescent="0.2">
      <c r="A1169">
        <f>ROW(Source!A548)</f>
        <v>548</v>
      </c>
      <c r="B1169">
        <v>16690877</v>
      </c>
      <c r="C1169">
        <v>16690862</v>
      </c>
      <c r="D1169">
        <v>15204468</v>
      </c>
      <c r="E1169">
        <v>1</v>
      </c>
      <c r="F1169">
        <v>1</v>
      </c>
      <c r="G1169">
        <v>1</v>
      </c>
      <c r="H1169">
        <v>3</v>
      </c>
      <c r="I1169" t="s">
        <v>1399</v>
      </c>
      <c r="J1169" t="s">
        <v>1400</v>
      </c>
      <c r="K1169" t="s">
        <v>1401</v>
      </c>
      <c r="L1169">
        <v>1348</v>
      </c>
      <c r="N1169">
        <v>1009</v>
      </c>
      <c r="O1169" t="s">
        <v>86</v>
      </c>
      <c r="P1169" t="s">
        <v>86</v>
      </c>
      <c r="Q1169">
        <v>1000</v>
      </c>
      <c r="X1169">
        <v>2.0000000000000001E-4</v>
      </c>
      <c r="Y1169">
        <v>16950</v>
      </c>
      <c r="Z1169">
        <v>0</v>
      </c>
      <c r="AA1169">
        <v>0</v>
      </c>
      <c r="AB1169">
        <v>0</v>
      </c>
      <c r="AC1169">
        <v>0</v>
      </c>
      <c r="AD1169">
        <v>1</v>
      </c>
      <c r="AE1169">
        <v>0</v>
      </c>
      <c r="AF1169" t="s">
        <v>6</v>
      </c>
      <c r="AG1169">
        <v>2.0000000000000001E-4</v>
      </c>
      <c r="AH1169">
        <v>2</v>
      </c>
      <c r="AI1169">
        <v>16690877</v>
      </c>
      <c r="AJ1169">
        <v>1218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</row>
    <row r="1170" spans="1:44" x14ac:dyDescent="0.2">
      <c r="A1170">
        <f>ROW(Source!A548)</f>
        <v>548</v>
      </c>
      <c r="B1170">
        <v>16690878</v>
      </c>
      <c r="C1170">
        <v>16690862</v>
      </c>
      <c r="D1170">
        <v>15211333</v>
      </c>
      <c r="E1170">
        <v>1</v>
      </c>
      <c r="F1170">
        <v>1</v>
      </c>
      <c r="G1170">
        <v>1</v>
      </c>
      <c r="H1170">
        <v>3</v>
      </c>
      <c r="I1170" t="s">
        <v>1467</v>
      </c>
      <c r="J1170" t="s">
        <v>1468</v>
      </c>
      <c r="K1170" t="s">
        <v>1469</v>
      </c>
      <c r="L1170">
        <v>1354</v>
      </c>
      <c r="N1170">
        <v>1010</v>
      </c>
      <c r="O1170" t="s">
        <v>268</v>
      </c>
      <c r="P1170" t="s">
        <v>268</v>
      </c>
      <c r="Q1170">
        <v>1</v>
      </c>
      <c r="X1170">
        <v>10</v>
      </c>
      <c r="Y1170">
        <v>360.5</v>
      </c>
      <c r="Z1170">
        <v>0</v>
      </c>
      <c r="AA1170">
        <v>0</v>
      </c>
      <c r="AB1170">
        <v>0</v>
      </c>
      <c r="AC1170">
        <v>0</v>
      </c>
      <c r="AD1170">
        <v>1</v>
      </c>
      <c r="AE1170">
        <v>0</v>
      </c>
      <c r="AF1170" t="s">
        <v>6</v>
      </c>
      <c r="AG1170">
        <v>10</v>
      </c>
      <c r="AH1170">
        <v>2</v>
      </c>
      <c r="AI1170">
        <v>16690878</v>
      </c>
      <c r="AJ1170">
        <v>1219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</row>
    <row r="1171" spans="1:44" x14ac:dyDescent="0.2">
      <c r="A1171">
        <f>ROW(Source!A548)</f>
        <v>548</v>
      </c>
      <c r="B1171">
        <v>16690879</v>
      </c>
      <c r="C1171">
        <v>16690862</v>
      </c>
      <c r="D1171">
        <v>15211997</v>
      </c>
      <c r="E1171">
        <v>1</v>
      </c>
      <c r="F1171">
        <v>1</v>
      </c>
      <c r="G1171">
        <v>1</v>
      </c>
      <c r="H1171">
        <v>3</v>
      </c>
      <c r="I1171" t="s">
        <v>1470</v>
      </c>
      <c r="J1171" t="s">
        <v>1471</v>
      </c>
      <c r="K1171" t="s">
        <v>1472</v>
      </c>
      <c r="L1171">
        <v>1354</v>
      </c>
      <c r="N1171">
        <v>1010</v>
      </c>
      <c r="O1171" t="s">
        <v>268</v>
      </c>
      <c r="P1171" t="s">
        <v>268</v>
      </c>
      <c r="Q1171">
        <v>1</v>
      </c>
      <c r="X1171">
        <v>10</v>
      </c>
      <c r="Y1171">
        <v>58.5</v>
      </c>
      <c r="Z1171">
        <v>0</v>
      </c>
      <c r="AA1171">
        <v>0</v>
      </c>
      <c r="AB1171">
        <v>0</v>
      </c>
      <c r="AC1171">
        <v>0</v>
      </c>
      <c r="AD1171">
        <v>1</v>
      </c>
      <c r="AE1171">
        <v>0</v>
      </c>
      <c r="AF1171" t="s">
        <v>6</v>
      </c>
      <c r="AG1171">
        <v>10</v>
      </c>
      <c r="AH1171">
        <v>2</v>
      </c>
      <c r="AI1171">
        <v>16690879</v>
      </c>
      <c r="AJ1171">
        <v>1221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</row>
    <row r="1172" spans="1:44" x14ac:dyDescent="0.2">
      <c r="A1172">
        <f>ROW(Source!A548)</f>
        <v>548</v>
      </c>
      <c r="B1172">
        <v>16690880</v>
      </c>
      <c r="C1172">
        <v>16690862</v>
      </c>
      <c r="D1172">
        <v>15163189</v>
      </c>
      <c r="E1172">
        <v>17</v>
      </c>
      <c r="F1172">
        <v>1</v>
      </c>
      <c r="G1172">
        <v>1</v>
      </c>
      <c r="H1172">
        <v>3</v>
      </c>
      <c r="I1172" t="s">
        <v>1574</v>
      </c>
      <c r="J1172" t="s">
        <v>6</v>
      </c>
      <c r="K1172" t="s">
        <v>1575</v>
      </c>
      <c r="L1172">
        <v>1035</v>
      </c>
      <c r="N1172">
        <v>1013</v>
      </c>
      <c r="O1172" t="s">
        <v>168</v>
      </c>
      <c r="P1172" t="s">
        <v>168</v>
      </c>
      <c r="Q1172">
        <v>1</v>
      </c>
      <c r="X1172">
        <v>10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 t="s">
        <v>6</v>
      </c>
      <c r="AG1172">
        <v>10</v>
      </c>
      <c r="AH1172">
        <v>3</v>
      </c>
      <c r="AI1172">
        <v>-1</v>
      </c>
      <c r="AJ1172" t="s">
        <v>6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</row>
    <row r="1173" spans="1:44" x14ac:dyDescent="0.2">
      <c r="A1173">
        <f>ROW(Source!A549)</f>
        <v>549</v>
      </c>
      <c r="B1173">
        <v>16690863</v>
      </c>
      <c r="C1173">
        <v>16690862</v>
      </c>
      <c r="D1173">
        <v>15435721</v>
      </c>
      <c r="E1173">
        <v>1</v>
      </c>
      <c r="F1173">
        <v>1</v>
      </c>
      <c r="G1173">
        <v>1</v>
      </c>
      <c r="H1173">
        <v>1</v>
      </c>
      <c r="I1173" t="s">
        <v>1236</v>
      </c>
      <c r="J1173" t="s">
        <v>6</v>
      </c>
      <c r="K1173" t="s">
        <v>1237</v>
      </c>
      <c r="L1173">
        <v>1191</v>
      </c>
      <c r="N1173">
        <v>1013</v>
      </c>
      <c r="O1173" t="s">
        <v>1090</v>
      </c>
      <c r="P1173" t="s">
        <v>1090</v>
      </c>
      <c r="Q1173">
        <v>1</v>
      </c>
      <c r="X1173">
        <v>22.18</v>
      </c>
      <c r="Y1173">
        <v>0</v>
      </c>
      <c r="Z1173">
        <v>0</v>
      </c>
      <c r="AA1173">
        <v>0</v>
      </c>
      <c r="AB1173">
        <v>9.51</v>
      </c>
      <c r="AC1173">
        <v>0</v>
      </c>
      <c r="AD1173">
        <v>1</v>
      </c>
      <c r="AE1173">
        <v>1</v>
      </c>
      <c r="AF1173" t="s">
        <v>97</v>
      </c>
      <c r="AG1173">
        <v>25.506999999999998</v>
      </c>
      <c r="AH1173">
        <v>2</v>
      </c>
      <c r="AI1173">
        <v>16690863</v>
      </c>
      <c r="AJ1173">
        <v>1222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</row>
    <row r="1174" spans="1:44" x14ac:dyDescent="0.2">
      <c r="A1174">
        <f>ROW(Source!A549)</f>
        <v>549</v>
      </c>
      <c r="B1174">
        <v>16690864</v>
      </c>
      <c r="C1174">
        <v>16690862</v>
      </c>
      <c r="D1174">
        <v>15430395</v>
      </c>
      <c r="E1174">
        <v>1</v>
      </c>
      <c r="F1174">
        <v>1</v>
      </c>
      <c r="G1174">
        <v>1</v>
      </c>
      <c r="H1174">
        <v>1</v>
      </c>
      <c r="I1174" t="s">
        <v>1091</v>
      </c>
      <c r="J1174" t="s">
        <v>6</v>
      </c>
      <c r="K1174" t="s">
        <v>1092</v>
      </c>
      <c r="L1174">
        <v>1191</v>
      </c>
      <c r="N1174">
        <v>1013</v>
      </c>
      <c r="O1174" t="s">
        <v>1090</v>
      </c>
      <c r="P1174" t="s">
        <v>1090</v>
      </c>
      <c r="Q1174">
        <v>1</v>
      </c>
      <c r="X1174">
        <v>0.56999999999999995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1</v>
      </c>
      <c r="AE1174">
        <v>2</v>
      </c>
      <c r="AF1174" t="s">
        <v>96</v>
      </c>
      <c r="AG1174">
        <v>0.71249999999999991</v>
      </c>
      <c r="AH1174">
        <v>2</v>
      </c>
      <c r="AI1174">
        <v>16690864</v>
      </c>
      <c r="AJ1174">
        <v>1223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</row>
    <row r="1175" spans="1:44" x14ac:dyDescent="0.2">
      <c r="A1175">
        <f>ROW(Source!A549)</f>
        <v>549</v>
      </c>
      <c r="B1175">
        <v>16690865</v>
      </c>
      <c r="C1175">
        <v>16690862</v>
      </c>
      <c r="D1175">
        <v>15247974</v>
      </c>
      <c r="E1175">
        <v>1</v>
      </c>
      <c r="F1175">
        <v>1</v>
      </c>
      <c r="G1175">
        <v>1</v>
      </c>
      <c r="H1175">
        <v>2</v>
      </c>
      <c r="I1175" t="s">
        <v>1093</v>
      </c>
      <c r="J1175" t="s">
        <v>1094</v>
      </c>
      <c r="K1175" t="s">
        <v>1095</v>
      </c>
      <c r="L1175">
        <v>1368</v>
      </c>
      <c r="N1175">
        <v>1011</v>
      </c>
      <c r="O1175" t="s">
        <v>1096</v>
      </c>
      <c r="P1175" t="s">
        <v>1096</v>
      </c>
      <c r="Q1175">
        <v>1</v>
      </c>
      <c r="X1175">
        <v>0.32</v>
      </c>
      <c r="Y1175">
        <v>0</v>
      </c>
      <c r="Z1175">
        <v>31.26</v>
      </c>
      <c r="AA1175">
        <v>13.5</v>
      </c>
      <c r="AB1175">
        <v>0</v>
      </c>
      <c r="AC1175">
        <v>0</v>
      </c>
      <c r="AD1175">
        <v>1</v>
      </c>
      <c r="AE1175">
        <v>0</v>
      </c>
      <c r="AF1175" t="s">
        <v>96</v>
      </c>
      <c r="AG1175">
        <v>0.4</v>
      </c>
      <c r="AH1175">
        <v>2</v>
      </c>
      <c r="AI1175">
        <v>16690865</v>
      </c>
      <c r="AJ1175">
        <v>1224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</row>
    <row r="1176" spans="1:44" x14ac:dyDescent="0.2">
      <c r="A1176">
        <f>ROW(Source!A549)</f>
        <v>549</v>
      </c>
      <c r="B1176">
        <v>16690866</v>
      </c>
      <c r="C1176">
        <v>16690862</v>
      </c>
      <c r="D1176">
        <v>15249073</v>
      </c>
      <c r="E1176">
        <v>1</v>
      </c>
      <c r="F1176">
        <v>1</v>
      </c>
      <c r="G1176">
        <v>1</v>
      </c>
      <c r="H1176">
        <v>2</v>
      </c>
      <c r="I1176" t="s">
        <v>1099</v>
      </c>
      <c r="J1176" t="s">
        <v>1100</v>
      </c>
      <c r="K1176" t="s">
        <v>1101</v>
      </c>
      <c r="L1176">
        <v>1368</v>
      </c>
      <c r="N1176">
        <v>1011</v>
      </c>
      <c r="O1176" t="s">
        <v>1096</v>
      </c>
      <c r="P1176" t="s">
        <v>1096</v>
      </c>
      <c r="Q1176">
        <v>1</v>
      </c>
      <c r="X1176">
        <v>0.25</v>
      </c>
      <c r="Y1176">
        <v>0</v>
      </c>
      <c r="Z1176">
        <v>65.709999999999994</v>
      </c>
      <c r="AA1176">
        <v>11.6</v>
      </c>
      <c r="AB1176">
        <v>0</v>
      </c>
      <c r="AC1176">
        <v>0</v>
      </c>
      <c r="AD1176">
        <v>1</v>
      </c>
      <c r="AE1176">
        <v>0</v>
      </c>
      <c r="AF1176" t="s">
        <v>96</v>
      </c>
      <c r="AG1176">
        <v>0.3125</v>
      </c>
      <c r="AH1176">
        <v>2</v>
      </c>
      <c r="AI1176">
        <v>16690866</v>
      </c>
      <c r="AJ1176">
        <v>1225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</row>
    <row r="1177" spans="1:44" x14ac:dyDescent="0.2">
      <c r="A1177">
        <f>ROW(Source!A549)</f>
        <v>549</v>
      </c>
      <c r="B1177">
        <v>16690867</v>
      </c>
      <c r="C1177">
        <v>16690862</v>
      </c>
      <c r="D1177">
        <v>15167955</v>
      </c>
      <c r="E1177">
        <v>1</v>
      </c>
      <c r="F1177">
        <v>1</v>
      </c>
      <c r="G1177">
        <v>1</v>
      </c>
      <c r="H1177">
        <v>3</v>
      </c>
      <c r="I1177" t="s">
        <v>1455</v>
      </c>
      <c r="J1177" t="s">
        <v>1456</v>
      </c>
      <c r="K1177" t="s">
        <v>1457</v>
      </c>
      <c r="L1177">
        <v>1348</v>
      </c>
      <c r="N1177">
        <v>1009</v>
      </c>
      <c r="O1177" t="s">
        <v>86</v>
      </c>
      <c r="P1177" t="s">
        <v>86</v>
      </c>
      <c r="Q1177">
        <v>1000</v>
      </c>
      <c r="X1177">
        <v>1E-3</v>
      </c>
      <c r="Y1177">
        <v>30030</v>
      </c>
      <c r="Z1177">
        <v>0</v>
      </c>
      <c r="AA1177">
        <v>0</v>
      </c>
      <c r="AB1177">
        <v>0</v>
      </c>
      <c r="AC1177">
        <v>0</v>
      </c>
      <c r="AD1177">
        <v>1</v>
      </c>
      <c r="AE1177">
        <v>0</v>
      </c>
      <c r="AF1177" t="s">
        <v>6</v>
      </c>
      <c r="AG1177">
        <v>1E-3</v>
      </c>
      <c r="AH1177">
        <v>2</v>
      </c>
      <c r="AI1177">
        <v>16690867</v>
      </c>
      <c r="AJ1177">
        <v>1226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</row>
    <row r="1178" spans="1:44" x14ac:dyDescent="0.2">
      <c r="A1178">
        <f>ROW(Source!A549)</f>
        <v>549</v>
      </c>
      <c r="B1178">
        <v>16690868</v>
      </c>
      <c r="C1178">
        <v>16690862</v>
      </c>
      <c r="D1178">
        <v>15167963</v>
      </c>
      <c r="E1178">
        <v>1</v>
      </c>
      <c r="F1178">
        <v>1</v>
      </c>
      <c r="G1178">
        <v>1</v>
      </c>
      <c r="H1178">
        <v>3</v>
      </c>
      <c r="I1178" t="s">
        <v>1387</v>
      </c>
      <c r="J1178" t="s">
        <v>1388</v>
      </c>
      <c r="K1178" t="s">
        <v>1389</v>
      </c>
      <c r="L1178">
        <v>1346</v>
      </c>
      <c r="N1178">
        <v>1009</v>
      </c>
      <c r="O1178" t="s">
        <v>90</v>
      </c>
      <c r="P1178" t="s">
        <v>90</v>
      </c>
      <c r="Q1178">
        <v>1</v>
      </c>
      <c r="X1178">
        <v>0.2</v>
      </c>
      <c r="Y1178">
        <v>37.29</v>
      </c>
      <c r="Z1178">
        <v>0</v>
      </c>
      <c r="AA1178">
        <v>0</v>
      </c>
      <c r="AB1178">
        <v>0</v>
      </c>
      <c r="AC1178">
        <v>0</v>
      </c>
      <c r="AD1178">
        <v>1</v>
      </c>
      <c r="AE1178">
        <v>0</v>
      </c>
      <c r="AF1178" t="s">
        <v>6</v>
      </c>
      <c r="AG1178">
        <v>0.2</v>
      </c>
      <c r="AH1178">
        <v>2</v>
      </c>
      <c r="AI1178">
        <v>16690868</v>
      </c>
      <c r="AJ1178">
        <v>1227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</row>
    <row r="1179" spans="1:44" x14ac:dyDescent="0.2">
      <c r="A1179">
        <f>ROW(Source!A549)</f>
        <v>549</v>
      </c>
      <c r="B1179">
        <v>16690869</v>
      </c>
      <c r="C1179">
        <v>16690862</v>
      </c>
      <c r="D1179">
        <v>15163011</v>
      </c>
      <c r="E1179">
        <v>17</v>
      </c>
      <c r="F1179">
        <v>1</v>
      </c>
      <c r="G1179">
        <v>1</v>
      </c>
      <c r="H1179">
        <v>3</v>
      </c>
      <c r="I1179" t="s">
        <v>704</v>
      </c>
      <c r="J1179" t="s">
        <v>6</v>
      </c>
      <c r="K1179" t="s">
        <v>705</v>
      </c>
      <c r="L1179">
        <v>1358</v>
      </c>
      <c r="N1179">
        <v>1010</v>
      </c>
      <c r="O1179" t="s">
        <v>538</v>
      </c>
      <c r="P1179" t="s">
        <v>538</v>
      </c>
      <c r="Q1179">
        <v>10</v>
      </c>
      <c r="X1179">
        <v>2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 t="s">
        <v>6</v>
      </c>
      <c r="AG1179">
        <v>2</v>
      </c>
      <c r="AH1179">
        <v>2</v>
      </c>
      <c r="AI1179">
        <v>16690869</v>
      </c>
      <c r="AJ1179">
        <v>1228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</row>
    <row r="1180" spans="1:44" x14ac:dyDescent="0.2">
      <c r="A1180">
        <f>ROW(Source!A549)</f>
        <v>549</v>
      </c>
      <c r="B1180">
        <v>16690870</v>
      </c>
      <c r="C1180">
        <v>16690862</v>
      </c>
      <c r="D1180">
        <v>15162072</v>
      </c>
      <c r="E1180">
        <v>17</v>
      </c>
      <c r="F1180">
        <v>1</v>
      </c>
      <c r="G1180">
        <v>1</v>
      </c>
      <c r="H1180">
        <v>3</v>
      </c>
      <c r="I1180" t="s">
        <v>1527</v>
      </c>
      <c r="J1180" t="s">
        <v>6</v>
      </c>
      <c r="K1180" t="s">
        <v>1528</v>
      </c>
      <c r="L1180">
        <v>1348</v>
      </c>
      <c r="N1180">
        <v>1009</v>
      </c>
      <c r="O1180" t="s">
        <v>86</v>
      </c>
      <c r="P1180" t="s">
        <v>86</v>
      </c>
      <c r="Q1180">
        <v>1000</v>
      </c>
      <c r="X1180">
        <v>5.0000000000000001E-4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 t="s">
        <v>6</v>
      </c>
      <c r="AG1180">
        <v>5.0000000000000001E-4</v>
      </c>
      <c r="AH1180">
        <v>3</v>
      </c>
      <c r="AI1180">
        <v>-1</v>
      </c>
      <c r="AJ1180" t="s">
        <v>6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</row>
    <row r="1181" spans="1:44" x14ac:dyDescent="0.2">
      <c r="A1181">
        <f>ROW(Source!A549)</f>
        <v>549</v>
      </c>
      <c r="B1181">
        <v>16690871</v>
      </c>
      <c r="C1181">
        <v>16690862</v>
      </c>
      <c r="D1181">
        <v>15163213</v>
      </c>
      <c r="E1181">
        <v>17</v>
      </c>
      <c r="F1181">
        <v>1</v>
      </c>
      <c r="G1181">
        <v>1</v>
      </c>
      <c r="H1181">
        <v>3</v>
      </c>
      <c r="I1181" t="s">
        <v>1571</v>
      </c>
      <c r="J1181" t="s">
        <v>6</v>
      </c>
      <c r="K1181" t="s">
        <v>840</v>
      </c>
      <c r="L1181">
        <v>1354</v>
      </c>
      <c r="N1181">
        <v>1010</v>
      </c>
      <c r="O1181" t="s">
        <v>268</v>
      </c>
      <c r="P1181" t="s">
        <v>268</v>
      </c>
      <c r="Q1181">
        <v>1</v>
      </c>
      <c r="X1181">
        <v>10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 t="s">
        <v>6</v>
      </c>
      <c r="AG1181">
        <v>10</v>
      </c>
      <c r="AH1181">
        <v>3</v>
      </c>
      <c r="AI1181">
        <v>-1</v>
      </c>
      <c r="AJ1181" t="s">
        <v>6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</row>
    <row r="1182" spans="1:44" x14ac:dyDescent="0.2">
      <c r="A1182">
        <f>ROW(Source!A549)</f>
        <v>549</v>
      </c>
      <c r="B1182">
        <v>16690872</v>
      </c>
      <c r="C1182">
        <v>16690862</v>
      </c>
      <c r="D1182">
        <v>15170815</v>
      </c>
      <c r="E1182">
        <v>1</v>
      </c>
      <c r="F1182">
        <v>1</v>
      </c>
      <c r="G1182">
        <v>1</v>
      </c>
      <c r="H1182">
        <v>3</v>
      </c>
      <c r="I1182" t="s">
        <v>1458</v>
      </c>
      <c r="J1182" t="s">
        <v>1459</v>
      </c>
      <c r="K1182" t="s">
        <v>1460</v>
      </c>
      <c r="L1182">
        <v>1346</v>
      </c>
      <c r="N1182">
        <v>1009</v>
      </c>
      <c r="O1182" t="s">
        <v>90</v>
      </c>
      <c r="P1182" t="s">
        <v>90</v>
      </c>
      <c r="Q1182">
        <v>1</v>
      </c>
      <c r="X1182">
        <v>0.8</v>
      </c>
      <c r="Y1182">
        <v>13.56</v>
      </c>
      <c r="Z1182">
        <v>0</v>
      </c>
      <c r="AA1182">
        <v>0</v>
      </c>
      <c r="AB1182">
        <v>0</v>
      </c>
      <c r="AC1182">
        <v>0</v>
      </c>
      <c r="AD1182">
        <v>1</v>
      </c>
      <c r="AE1182">
        <v>0</v>
      </c>
      <c r="AF1182" t="s">
        <v>6</v>
      </c>
      <c r="AG1182">
        <v>0.8</v>
      </c>
      <c r="AH1182">
        <v>2</v>
      </c>
      <c r="AI1182">
        <v>16690872</v>
      </c>
      <c r="AJ1182">
        <v>1231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</row>
    <row r="1183" spans="1:44" x14ac:dyDescent="0.2">
      <c r="A1183">
        <f>ROW(Source!A549)</f>
        <v>549</v>
      </c>
      <c r="B1183">
        <v>16690873</v>
      </c>
      <c r="C1183">
        <v>16690862</v>
      </c>
      <c r="D1183">
        <v>15194723</v>
      </c>
      <c r="E1183">
        <v>1</v>
      </c>
      <c r="F1183">
        <v>1</v>
      </c>
      <c r="G1183">
        <v>1</v>
      </c>
      <c r="H1183">
        <v>3</v>
      </c>
      <c r="I1183" t="s">
        <v>1461</v>
      </c>
      <c r="J1183" t="s">
        <v>1462</v>
      </c>
      <c r="K1183" t="s">
        <v>1463</v>
      </c>
      <c r="L1183">
        <v>1348</v>
      </c>
      <c r="N1183">
        <v>1009</v>
      </c>
      <c r="O1183" t="s">
        <v>86</v>
      </c>
      <c r="P1183" t="s">
        <v>86</v>
      </c>
      <c r="Q1183">
        <v>1000</v>
      </c>
      <c r="X1183">
        <v>5.0000000000000001E-4</v>
      </c>
      <c r="Y1183">
        <v>37517</v>
      </c>
      <c r="Z1183">
        <v>0</v>
      </c>
      <c r="AA1183">
        <v>0</v>
      </c>
      <c r="AB1183">
        <v>0</v>
      </c>
      <c r="AC1183">
        <v>0</v>
      </c>
      <c r="AD1183">
        <v>1</v>
      </c>
      <c r="AE1183">
        <v>0</v>
      </c>
      <c r="AF1183" t="s">
        <v>6</v>
      </c>
      <c r="AG1183">
        <v>5.0000000000000001E-4</v>
      </c>
      <c r="AH1183">
        <v>2</v>
      </c>
      <c r="AI1183">
        <v>16690873</v>
      </c>
      <c r="AJ1183">
        <v>1232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</row>
    <row r="1184" spans="1:44" x14ac:dyDescent="0.2">
      <c r="A1184">
        <f>ROW(Source!A549)</f>
        <v>549</v>
      </c>
      <c r="B1184">
        <v>16690874</v>
      </c>
      <c r="C1184">
        <v>16690862</v>
      </c>
      <c r="D1184">
        <v>15202525</v>
      </c>
      <c r="E1184">
        <v>1</v>
      </c>
      <c r="F1184">
        <v>1</v>
      </c>
      <c r="G1184">
        <v>1</v>
      </c>
      <c r="H1184">
        <v>3</v>
      </c>
      <c r="I1184" t="s">
        <v>1464</v>
      </c>
      <c r="J1184" t="s">
        <v>1465</v>
      </c>
      <c r="K1184" t="s">
        <v>1466</v>
      </c>
      <c r="L1184">
        <v>1348</v>
      </c>
      <c r="N1184">
        <v>1009</v>
      </c>
      <c r="O1184" t="s">
        <v>86</v>
      </c>
      <c r="P1184" t="s">
        <v>86</v>
      </c>
      <c r="Q1184">
        <v>1000</v>
      </c>
      <c r="X1184">
        <v>8.0000000000000004E-4</v>
      </c>
      <c r="Y1184">
        <v>12330</v>
      </c>
      <c r="Z1184">
        <v>0</v>
      </c>
      <c r="AA1184">
        <v>0</v>
      </c>
      <c r="AB1184">
        <v>0</v>
      </c>
      <c r="AC1184">
        <v>0</v>
      </c>
      <c r="AD1184">
        <v>1</v>
      </c>
      <c r="AE1184">
        <v>0</v>
      </c>
      <c r="AF1184" t="s">
        <v>6</v>
      </c>
      <c r="AG1184">
        <v>8.0000000000000004E-4</v>
      </c>
      <c r="AH1184">
        <v>2</v>
      </c>
      <c r="AI1184">
        <v>16690874</v>
      </c>
      <c r="AJ1184">
        <v>1233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</row>
    <row r="1185" spans="1:44" x14ac:dyDescent="0.2">
      <c r="A1185">
        <f>ROW(Source!A549)</f>
        <v>549</v>
      </c>
      <c r="B1185">
        <v>16690875</v>
      </c>
      <c r="C1185">
        <v>16690862</v>
      </c>
      <c r="D1185">
        <v>15203740</v>
      </c>
      <c r="E1185">
        <v>1</v>
      </c>
      <c r="F1185">
        <v>1</v>
      </c>
      <c r="G1185">
        <v>1</v>
      </c>
      <c r="H1185">
        <v>3</v>
      </c>
      <c r="I1185" t="s">
        <v>1396</v>
      </c>
      <c r="J1185" t="s">
        <v>1397</v>
      </c>
      <c r="K1185" t="s">
        <v>1398</v>
      </c>
      <c r="L1185">
        <v>1348</v>
      </c>
      <c r="N1185">
        <v>1009</v>
      </c>
      <c r="O1185" t="s">
        <v>86</v>
      </c>
      <c r="P1185" t="s">
        <v>86</v>
      </c>
      <c r="Q1185">
        <v>1000</v>
      </c>
      <c r="X1185">
        <v>4.0000000000000002E-4</v>
      </c>
      <c r="Y1185">
        <v>15119</v>
      </c>
      <c r="Z1185">
        <v>0</v>
      </c>
      <c r="AA1185">
        <v>0</v>
      </c>
      <c r="AB1185">
        <v>0</v>
      </c>
      <c r="AC1185">
        <v>0</v>
      </c>
      <c r="AD1185">
        <v>1</v>
      </c>
      <c r="AE1185">
        <v>0</v>
      </c>
      <c r="AF1185" t="s">
        <v>6</v>
      </c>
      <c r="AG1185">
        <v>4.0000000000000002E-4</v>
      </c>
      <c r="AH1185">
        <v>2</v>
      </c>
      <c r="AI1185">
        <v>16690875</v>
      </c>
      <c r="AJ1185">
        <v>1234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</row>
    <row r="1186" spans="1:44" x14ac:dyDescent="0.2">
      <c r="A1186">
        <f>ROW(Source!A549)</f>
        <v>549</v>
      </c>
      <c r="B1186">
        <v>16690876</v>
      </c>
      <c r="C1186">
        <v>16690862</v>
      </c>
      <c r="D1186">
        <v>15163194</v>
      </c>
      <c r="E1186">
        <v>17</v>
      </c>
      <c r="F1186">
        <v>1</v>
      </c>
      <c r="G1186">
        <v>1</v>
      </c>
      <c r="H1186">
        <v>3</v>
      </c>
      <c r="I1186" t="s">
        <v>1572</v>
      </c>
      <c r="J1186" t="s">
        <v>6</v>
      </c>
      <c r="K1186" t="s">
        <v>1573</v>
      </c>
      <c r="L1186">
        <v>1346</v>
      </c>
      <c r="N1186">
        <v>1009</v>
      </c>
      <c r="O1186" t="s">
        <v>90</v>
      </c>
      <c r="P1186" t="s">
        <v>90</v>
      </c>
      <c r="Q1186">
        <v>1</v>
      </c>
      <c r="X1186">
        <v>4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 t="s">
        <v>6</v>
      </c>
      <c r="AG1186">
        <v>4</v>
      </c>
      <c r="AH1186">
        <v>3</v>
      </c>
      <c r="AI1186">
        <v>-1</v>
      </c>
      <c r="AJ1186" t="s">
        <v>6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</row>
    <row r="1187" spans="1:44" x14ac:dyDescent="0.2">
      <c r="A1187">
        <f>ROW(Source!A549)</f>
        <v>549</v>
      </c>
      <c r="B1187">
        <v>16690877</v>
      </c>
      <c r="C1187">
        <v>16690862</v>
      </c>
      <c r="D1187">
        <v>15204468</v>
      </c>
      <c r="E1187">
        <v>1</v>
      </c>
      <c r="F1187">
        <v>1</v>
      </c>
      <c r="G1187">
        <v>1</v>
      </c>
      <c r="H1187">
        <v>3</v>
      </c>
      <c r="I1187" t="s">
        <v>1399</v>
      </c>
      <c r="J1187" t="s">
        <v>1400</v>
      </c>
      <c r="K1187" t="s">
        <v>1401</v>
      </c>
      <c r="L1187">
        <v>1348</v>
      </c>
      <c r="N1187">
        <v>1009</v>
      </c>
      <c r="O1187" t="s">
        <v>86</v>
      </c>
      <c r="P1187" t="s">
        <v>86</v>
      </c>
      <c r="Q1187">
        <v>1000</v>
      </c>
      <c r="X1187">
        <v>2.0000000000000001E-4</v>
      </c>
      <c r="Y1187">
        <v>16950</v>
      </c>
      <c r="Z1187">
        <v>0</v>
      </c>
      <c r="AA1187">
        <v>0</v>
      </c>
      <c r="AB1187">
        <v>0</v>
      </c>
      <c r="AC1187">
        <v>0</v>
      </c>
      <c r="AD1187">
        <v>1</v>
      </c>
      <c r="AE1187">
        <v>0</v>
      </c>
      <c r="AF1187" t="s">
        <v>6</v>
      </c>
      <c r="AG1187">
        <v>2.0000000000000001E-4</v>
      </c>
      <c r="AH1187">
        <v>2</v>
      </c>
      <c r="AI1187">
        <v>16690877</v>
      </c>
      <c r="AJ1187">
        <v>1235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</row>
    <row r="1188" spans="1:44" x14ac:dyDescent="0.2">
      <c r="A1188">
        <f>ROW(Source!A549)</f>
        <v>549</v>
      </c>
      <c r="B1188">
        <v>16690878</v>
      </c>
      <c r="C1188">
        <v>16690862</v>
      </c>
      <c r="D1188">
        <v>15211333</v>
      </c>
      <c r="E1188">
        <v>1</v>
      </c>
      <c r="F1188">
        <v>1</v>
      </c>
      <c r="G1188">
        <v>1</v>
      </c>
      <c r="H1188">
        <v>3</v>
      </c>
      <c r="I1188" t="s">
        <v>1467</v>
      </c>
      <c r="J1188" t="s">
        <v>1468</v>
      </c>
      <c r="K1188" t="s">
        <v>1469</v>
      </c>
      <c r="L1188">
        <v>1354</v>
      </c>
      <c r="N1188">
        <v>1010</v>
      </c>
      <c r="O1188" t="s">
        <v>268</v>
      </c>
      <c r="P1188" t="s">
        <v>268</v>
      </c>
      <c r="Q1188">
        <v>1</v>
      </c>
      <c r="X1188">
        <v>10</v>
      </c>
      <c r="Y1188">
        <v>360.5</v>
      </c>
      <c r="Z1188">
        <v>0</v>
      </c>
      <c r="AA1188">
        <v>0</v>
      </c>
      <c r="AB1188">
        <v>0</v>
      </c>
      <c r="AC1188">
        <v>0</v>
      </c>
      <c r="AD1188">
        <v>1</v>
      </c>
      <c r="AE1188">
        <v>0</v>
      </c>
      <c r="AF1188" t="s">
        <v>6</v>
      </c>
      <c r="AG1188">
        <v>10</v>
      </c>
      <c r="AH1188">
        <v>2</v>
      </c>
      <c r="AI1188">
        <v>16690878</v>
      </c>
      <c r="AJ1188">
        <v>1236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</row>
    <row r="1189" spans="1:44" x14ac:dyDescent="0.2">
      <c r="A1189">
        <f>ROW(Source!A549)</f>
        <v>549</v>
      </c>
      <c r="B1189">
        <v>16690879</v>
      </c>
      <c r="C1189">
        <v>16690862</v>
      </c>
      <c r="D1189">
        <v>15211997</v>
      </c>
      <c r="E1189">
        <v>1</v>
      </c>
      <c r="F1189">
        <v>1</v>
      </c>
      <c r="G1189">
        <v>1</v>
      </c>
      <c r="H1189">
        <v>3</v>
      </c>
      <c r="I1189" t="s">
        <v>1470</v>
      </c>
      <c r="J1189" t="s">
        <v>1471</v>
      </c>
      <c r="K1189" t="s">
        <v>1472</v>
      </c>
      <c r="L1189">
        <v>1354</v>
      </c>
      <c r="N1189">
        <v>1010</v>
      </c>
      <c r="O1189" t="s">
        <v>268</v>
      </c>
      <c r="P1189" t="s">
        <v>268</v>
      </c>
      <c r="Q1189">
        <v>1</v>
      </c>
      <c r="X1189">
        <v>10</v>
      </c>
      <c r="Y1189">
        <v>58.5</v>
      </c>
      <c r="Z1189">
        <v>0</v>
      </c>
      <c r="AA1189">
        <v>0</v>
      </c>
      <c r="AB1189">
        <v>0</v>
      </c>
      <c r="AC1189">
        <v>0</v>
      </c>
      <c r="AD1189">
        <v>1</v>
      </c>
      <c r="AE1189">
        <v>0</v>
      </c>
      <c r="AF1189" t="s">
        <v>6</v>
      </c>
      <c r="AG1189">
        <v>10</v>
      </c>
      <c r="AH1189">
        <v>2</v>
      </c>
      <c r="AI1189">
        <v>16690879</v>
      </c>
      <c r="AJ1189">
        <v>1238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</row>
    <row r="1190" spans="1:44" x14ac:dyDescent="0.2">
      <c r="A1190">
        <f>ROW(Source!A549)</f>
        <v>549</v>
      </c>
      <c r="B1190">
        <v>16690880</v>
      </c>
      <c r="C1190">
        <v>16690862</v>
      </c>
      <c r="D1190">
        <v>15163189</v>
      </c>
      <c r="E1190">
        <v>17</v>
      </c>
      <c r="F1190">
        <v>1</v>
      </c>
      <c r="G1190">
        <v>1</v>
      </c>
      <c r="H1190">
        <v>3</v>
      </c>
      <c r="I1190" t="s">
        <v>1574</v>
      </c>
      <c r="J1190" t="s">
        <v>6</v>
      </c>
      <c r="K1190" t="s">
        <v>1575</v>
      </c>
      <c r="L1190">
        <v>1035</v>
      </c>
      <c r="N1190">
        <v>1013</v>
      </c>
      <c r="O1190" t="s">
        <v>168</v>
      </c>
      <c r="P1190" t="s">
        <v>168</v>
      </c>
      <c r="Q1190">
        <v>1</v>
      </c>
      <c r="X1190">
        <v>10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 t="s">
        <v>6</v>
      </c>
      <c r="AG1190">
        <v>10</v>
      </c>
      <c r="AH1190">
        <v>3</v>
      </c>
      <c r="AI1190">
        <v>-1</v>
      </c>
      <c r="AJ1190" t="s">
        <v>6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</row>
    <row r="1191" spans="1:44" x14ac:dyDescent="0.2">
      <c r="A1191">
        <f>ROW(Source!A558)</f>
        <v>558</v>
      </c>
      <c r="B1191">
        <v>16690897</v>
      </c>
      <c r="C1191">
        <v>16690888</v>
      </c>
      <c r="D1191">
        <v>15430767</v>
      </c>
      <c r="E1191">
        <v>1</v>
      </c>
      <c r="F1191">
        <v>1</v>
      </c>
      <c r="G1191">
        <v>1</v>
      </c>
      <c r="H1191">
        <v>1</v>
      </c>
      <c r="I1191" t="s">
        <v>1111</v>
      </c>
      <c r="J1191" t="s">
        <v>6</v>
      </c>
      <c r="K1191" t="s">
        <v>1112</v>
      </c>
      <c r="L1191">
        <v>1191</v>
      </c>
      <c r="N1191">
        <v>1013</v>
      </c>
      <c r="O1191" t="s">
        <v>1090</v>
      </c>
      <c r="P1191" t="s">
        <v>1090</v>
      </c>
      <c r="Q1191">
        <v>1</v>
      </c>
      <c r="X1191">
        <v>7.05</v>
      </c>
      <c r="Y1191">
        <v>0</v>
      </c>
      <c r="Z1191">
        <v>0</v>
      </c>
      <c r="AA1191">
        <v>0</v>
      </c>
      <c r="AB1191">
        <v>8.5299999999999994</v>
      </c>
      <c r="AC1191">
        <v>0</v>
      </c>
      <c r="AD1191">
        <v>1</v>
      </c>
      <c r="AE1191">
        <v>1</v>
      </c>
      <c r="AF1191" t="s">
        <v>97</v>
      </c>
      <c r="AG1191">
        <v>8.1074999999999999</v>
      </c>
      <c r="AH1191">
        <v>2</v>
      </c>
      <c r="AI1191">
        <v>16690897</v>
      </c>
      <c r="AJ1191">
        <v>1239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</row>
    <row r="1192" spans="1:44" x14ac:dyDescent="0.2">
      <c r="A1192">
        <f>ROW(Source!A558)</f>
        <v>558</v>
      </c>
      <c r="B1192">
        <v>16690898</v>
      </c>
      <c r="C1192">
        <v>16690888</v>
      </c>
      <c r="D1192">
        <v>15430395</v>
      </c>
      <c r="E1192">
        <v>1</v>
      </c>
      <c r="F1192">
        <v>1</v>
      </c>
      <c r="G1192">
        <v>1</v>
      </c>
      <c r="H1192">
        <v>1</v>
      </c>
      <c r="I1192" t="s">
        <v>1091</v>
      </c>
      <c r="J1192" t="s">
        <v>6</v>
      </c>
      <c r="K1192" t="s">
        <v>1092</v>
      </c>
      <c r="L1192">
        <v>1191</v>
      </c>
      <c r="N1192">
        <v>1013</v>
      </c>
      <c r="O1192" t="s">
        <v>1090</v>
      </c>
      <c r="P1192" t="s">
        <v>1090</v>
      </c>
      <c r="Q1192">
        <v>1</v>
      </c>
      <c r="X1192">
        <v>0.01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1</v>
      </c>
      <c r="AE1192">
        <v>2</v>
      </c>
      <c r="AF1192" t="s">
        <v>96</v>
      </c>
      <c r="AG1192">
        <v>1.2500000000000001E-2</v>
      </c>
      <c r="AH1192">
        <v>2</v>
      </c>
      <c r="AI1192">
        <v>16690898</v>
      </c>
      <c r="AJ1192">
        <v>1240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</row>
    <row r="1193" spans="1:44" x14ac:dyDescent="0.2">
      <c r="A1193">
        <f>ROW(Source!A558)</f>
        <v>558</v>
      </c>
      <c r="B1193">
        <v>16690899</v>
      </c>
      <c r="C1193">
        <v>16690888</v>
      </c>
      <c r="D1193">
        <v>15249073</v>
      </c>
      <c r="E1193">
        <v>1</v>
      </c>
      <c r="F1193">
        <v>1</v>
      </c>
      <c r="G1193">
        <v>1</v>
      </c>
      <c r="H1193">
        <v>2</v>
      </c>
      <c r="I1193" t="s">
        <v>1099</v>
      </c>
      <c r="J1193" t="s">
        <v>1100</v>
      </c>
      <c r="K1193" t="s">
        <v>1101</v>
      </c>
      <c r="L1193">
        <v>1368</v>
      </c>
      <c r="N1193">
        <v>1011</v>
      </c>
      <c r="O1193" t="s">
        <v>1096</v>
      </c>
      <c r="P1193" t="s">
        <v>1096</v>
      </c>
      <c r="Q1193">
        <v>1</v>
      </c>
      <c r="X1193">
        <v>0.01</v>
      </c>
      <c r="Y1193">
        <v>0</v>
      </c>
      <c r="Z1193">
        <v>65.709999999999994</v>
      </c>
      <c r="AA1193">
        <v>11.6</v>
      </c>
      <c r="AB1193">
        <v>0</v>
      </c>
      <c r="AC1193">
        <v>0</v>
      </c>
      <c r="AD1193">
        <v>1</v>
      </c>
      <c r="AE1193">
        <v>0</v>
      </c>
      <c r="AF1193" t="s">
        <v>96</v>
      </c>
      <c r="AG1193">
        <v>1.2500000000000001E-2</v>
      </c>
      <c r="AH1193">
        <v>2</v>
      </c>
      <c r="AI1193">
        <v>16690899</v>
      </c>
      <c r="AJ1193">
        <v>1241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</row>
    <row r="1194" spans="1:44" x14ac:dyDescent="0.2">
      <c r="A1194">
        <f>ROW(Source!A558)</f>
        <v>558</v>
      </c>
      <c r="B1194">
        <v>16690900</v>
      </c>
      <c r="C1194">
        <v>16690888</v>
      </c>
      <c r="D1194">
        <v>15167964</v>
      </c>
      <c r="E1194">
        <v>1</v>
      </c>
      <c r="F1194">
        <v>1</v>
      </c>
      <c r="G1194">
        <v>1</v>
      </c>
      <c r="H1194">
        <v>3</v>
      </c>
      <c r="I1194" t="s">
        <v>1473</v>
      </c>
      <c r="J1194" t="s">
        <v>1474</v>
      </c>
      <c r="K1194" t="s">
        <v>1475</v>
      </c>
      <c r="L1194">
        <v>1346</v>
      </c>
      <c r="N1194">
        <v>1009</v>
      </c>
      <c r="O1194" t="s">
        <v>90</v>
      </c>
      <c r="P1194" t="s">
        <v>90</v>
      </c>
      <c r="Q1194">
        <v>1</v>
      </c>
      <c r="X1194">
        <v>4.2000000000000002E-4</v>
      </c>
      <c r="Y1194">
        <v>9.0399999999999991</v>
      </c>
      <c r="Z1194">
        <v>0</v>
      </c>
      <c r="AA1194">
        <v>0</v>
      </c>
      <c r="AB1194">
        <v>0</v>
      </c>
      <c r="AC1194">
        <v>0</v>
      </c>
      <c r="AD1194">
        <v>1</v>
      </c>
      <c r="AE1194">
        <v>0</v>
      </c>
      <c r="AF1194" t="s">
        <v>6</v>
      </c>
      <c r="AG1194">
        <v>4.2000000000000002E-4</v>
      </c>
      <c r="AH1194">
        <v>2</v>
      </c>
      <c r="AI1194">
        <v>16690900</v>
      </c>
      <c r="AJ1194">
        <v>1242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</row>
    <row r="1195" spans="1:44" x14ac:dyDescent="0.2">
      <c r="A1195">
        <f>ROW(Source!A558)</f>
        <v>558</v>
      </c>
      <c r="B1195">
        <v>16690901</v>
      </c>
      <c r="C1195">
        <v>16690888</v>
      </c>
      <c r="D1195">
        <v>15172117</v>
      </c>
      <c r="E1195">
        <v>1</v>
      </c>
      <c r="F1195">
        <v>1</v>
      </c>
      <c r="G1195">
        <v>1</v>
      </c>
      <c r="H1195">
        <v>3</v>
      </c>
      <c r="I1195" t="s">
        <v>1476</v>
      </c>
      <c r="J1195" t="s">
        <v>1477</v>
      </c>
      <c r="K1195" t="s">
        <v>1478</v>
      </c>
      <c r="L1195">
        <v>1348</v>
      </c>
      <c r="N1195">
        <v>1009</v>
      </c>
      <c r="O1195" t="s">
        <v>86</v>
      </c>
      <c r="P1195" t="s">
        <v>86</v>
      </c>
      <c r="Q1195">
        <v>1000</v>
      </c>
      <c r="X1195">
        <v>1.1999999999999999E-3</v>
      </c>
      <c r="Y1195">
        <v>1836</v>
      </c>
      <c r="Z1195">
        <v>0</v>
      </c>
      <c r="AA1195">
        <v>0</v>
      </c>
      <c r="AB1195">
        <v>0</v>
      </c>
      <c r="AC1195">
        <v>0</v>
      </c>
      <c r="AD1195">
        <v>1</v>
      </c>
      <c r="AE1195">
        <v>0</v>
      </c>
      <c r="AF1195" t="s">
        <v>6</v>
      </c>
      <c r="AG1195">
        <v>1.1999999999999999E-3</v>
      </c>
      <c r="AH1195">
        <v>2</v>
      </c>
      <c r="AI1195">
        <v>16690901</v>
      </c>
      <c r="AJ1195">
        <v>1243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</row>
    <row r="1196" spans="1:44" x14ac:dyDescent="0.2">
      <c r="A1196">
        <f>ROW(Source!A558)</f>
        <v>558</v>
      </c>
      <c r="B1196">
        <v>16690902</v>
      </c>
      <c r="C1196">
        <v>16690888</v>
      </c>
      <c r="D1196">
        <v>15232306</v>
      </c>
      <c r="E1196">
        <v>1</v>
      </c>
      <c r="F1196">
        <v>1</v>
      </c>
      <c r="G1196">
        <v>1</v>
      </c>
      <c r="H1196">
        <v>3</v>
      </c>
      <c r="I1196" t="s">
        <v>1479</v>
      </c>
      <c r="J1196" t="s">
        <v>1480</v>
      </c>
      <c r="K1196" t="s">
        <v>1481</v>
      </c>
      <c r="L1196">
        <v>1354</v>
      </c>
      <c r="N1196">
        <v>1010</v>
      </c>
      <c r="O1196" t="s">
        <v>268</v>
      </c>
      <c r="P1196" t="s">
        <v>268</v>
      </c>
      <c r="Q1196">
        <v>1</v>
      </c>
      <c r="X1196">
        <v>1</v>
      </c>
      <c r="Y1196">
        <v>33.6</v>
      </c>
      <c r="Z1196">
        <v>0</v>
      </c>
      <c r="AA1196">
        <v>0</v>
      </c>
      <c r="AB1196">
        <v>0</v>
      </c>
      <c r="AC1196">
        <v>0</v>
      </c>
      <c r="AD1196">
        <v>1</v>
      </c>
      <c r="AE1196">
        <v>0</v>
      </c>
      <c r="AF1196" t="s">
        <v>6</v>
      </c>
      <c r="AG1196">
        <v>1</v>
      </c>
      <c r="AH1196">
        <v>2</v>
      </c>
      <c r="AI1196">
        <v>16690902</v>
      </c>
      <c r="AJ1196">
        <v>1244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</row>
    <row r="1197" spans="1:44" x14ac:dyDescent="0.2">
      <c r="A1197">
        <f>ROW(Source!A558)</f>
        <v>558</v>
      </c>
      <c r="B1197">
        <v>16690903</v>
      </c>
      <c r="C1197">
        <v>16690888</v>
      </c>
      <c r="D1197">
        <v>15232445</v>
      </c>
      <c r="E1197">
        <v>1</v>
      </c>
      <c r="F1197">
        <v>1</v>
      </c>
      <c r="G1197">
        <v>1</v>
      </c>
      <c r="H1197">
        <v>3</v>
      </c>
      <c r="I1197" t="s">
        <v>1482</v>
      </c>
      <c r="J1197" t="s">
        <v>1483</v>
      </c>
      <c r="K1197" t="s">
        <v>1484</v>
      </c>
      <c r="L1197">
        <v>1354</v>
      </c>
      <c r="N1197">
        <v>1010</v>
      </c>
      <c r="O1197" t="s">
        <v>268</v>
      </c>
      <c r="P1197" t="s">
        <v>268</v>
      </c>
      <c r="Q1197">
        <v>1</v>
      </c>
      <c r="X1197">
        <v>1</v>
      </c>
      <c r="Y1197">
        <v>10</v>
      </c>
      <c r="Z1197">
        <v>0</v>
      </c>
      <c r="AA1197">
        <v>0</v>
      </c>
      <c r="AB1197">
        <v>0</v>
      </c>
      <c r="AC1197">
        <v>0</v>
      </c>
      <c r="AD1197">
        <v>1</v>
      </c>
      <c r="AE1197">
        <v>0</v>
      </c>
      <c r="AF1197" t="s">
        <v>6</v>
      </c>
      <c r="AG1197">
        <v>1</v>
      </c>
      <c r="AH1197">
        <v>2</v>
      </c>
      <c r="AI1197">
        <v>16690903</v>
      </c>
      <c r="AJ1197">
        <v>1245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</row>
    <row r="1198" spans="1:44" x14ac:dyDescent="0.2">
      <c r="A1198">
        <f>ROW(Source!A558)</f>
        <v>558</v>
      </c>
      <c r="B1198">
        <v>16690904</v>
      </c>
      <c r="C1198">
        <v>16690888</v>
      </c>
      <c r="D1198">
        <v>15232695</v>
      </c>
      <c r="E1198">
        <v>1</v>
      </c>
      <c r="F1198">
        <v>1</v>
      </c>
      <c r="G1198">
        <v>1</v>
      </c>
      <c r="H1198">
        <v>3</v>
      </c>
      <c r="I1198" t="s">
        <v>1485</v>
      </c>
      <c r="J1198" t="s">
        <v>1486</v>
      </c>
      <c r="K1198" t="s">
        <v>1487</v>
      </c>
      <c r="L1198">
        <v>1354</v>
      </c>
      <c r="N1198">
        <v>1010</v>
      </c>
      <c r="O1198" t="s">
        <v>268</v>
      </c>
      <c r="P1198" t="s">
        <v>268</v>
      </c>
      <c r="Q1198">
        <v>1</v>
      </c>
      <c r="X1198">
        <v>1</v>
      </c>
      <c r="Y1198">
        <v>24.3</v>
      </c>
      <c r="Z1198">
        <v>0</v>
      </c>
      <c r="AA1198">
        <v>0</v>
      </c>
      <c r="AB1198">
        <v>0</v>
      </c>
      <c r="AC1198">
        <v>0</v>
      </c>
      <c r="AD1198">
        <v>1</v>
      </c>
      <c r="AE1198">
        <v>0</v>
      </c>
      <c r="AF1198" t="s">
        <v>6</v>
      </c>
      <c r="AG1198">
        <v>1</v>
      </c>
      <c r="AH1198">
        <v>2</v>
      </c>
      <c r="AI1198">
        <v>16690904</v>
      </c>
      <c r="AJ1198">
        <v>1246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</row>
    <row r="1199" spans="1:44" x14ac:dyDescent="0.2">
      <c r="A1199">
        <f>ROW(Source!A559)</f>
        <v>559</v>
      </c>
      <c r="B1199">
        <v>16690897</v>
      </c>
      <c r="C1199">
        <v>16690888</v>
      </c>
      <c r="D1199">
        <v>15430767</v>
      </c>
      <c r="E1199">
        <v>1</v>
      </c>
      <c r="F1199">
        <v>1</v>
      </c>
      <c r="G1199">
        <v>1</v>
      </c>
      <c r="H1199">
        <v>1</v>
      </c>
      <c r="I1199" t="s">
        <v>1111</v>
      </c>
      <c r="J1199" t="s">
        <v>6</v>
      </c>
      <c r="K1199" t="s">
        <v>1112</v>
      </c>
      <c r="L1199">
        <v>1191</v>
      </c>
      <c r="N1199">
        <v>1013</v>
      </c>
      <c r="O1199" t="s">
        <v>1090</v>
      </c>
      <c r="P1199" t="s">
        <v>1090</v>
      </c>
      <c r="Q1199">
        <v>1</v>
      </c>
      <c r="X1199">
        <v>7.05</v>
      </c>
      <c r="Y1199">
        <v>0</v>
      </c>
      <c r="Z1199">
        <v>0</v>
      </c>
      <c r="AA1199">
        <v>0</v>
      </c>
      <c r="AB1199">
        <v>8.5299999999999994</v>
      </c>
      <c r="AC1199">
        <v>0</v>
      </c>
      <c r="AD1199">
        <v>1</v>
      </c>
      <c r="AE1199">
        <v>1</v>
      </c>
      <c r="AF1199" t="s">
        <v>97</v>
      </c>
      <c r="AG1199">
        <v>8.1074999999999999</v>
      </c>
      <c r="AH1199">
        <v>2</v>
      </c>
      <c r="AI1199">
        <v>16690897</v>
      </c>
      <c r="AJ1199">
        <v>1247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</row>
    <row r="1200" spans="1:44" x14ac:dyDescent="0.2">
      <c r="A1200">
        <f>ROW(Source!A559)</f>
        <v>559</v>
      </c>
      <c r="B1200">
        <v>16690898</v>
      </c>
      <c r="C1200">
        <v>16690888</v>
      </c>
      <c r="D1200">
        <v>15430395</v>
      </c>
      <c r="E1200">
        <v>1</v>
      </c>
      <c r="F1200">
        <v>1</v>
      </c>
      <c r="G1200">
        <v>1</v>
      </c>
      <c r="H1200">
        <v>1</v>
      </c>
      <c r="I1200" t="s">
        <v>1091</v>
      </c>
      <c r="J1200" t="s">
        <v>6</v>
      </c>
      <c r="K1200" t="s">
        <v>1092</v>
      </c>
      <c r="L1200">
        <v>1191</v>
      </c>
      <c r="N1200">
        <v>1013</v>
      </c>
      <c r="O1200" t="s">
        <v>1090</v>
      </c>
      <c r="P1200" t="s">
        <v>1090</v>
      </c>
      <c r="Q1200">
        <v>1</v>
      </c>
      <c r="X1200">
        <v>0.01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1</v>
      </c>
      <c r="AE1200">
        <v>2</v>
      </c>
      <c r="AF1200" t="s">
        <v>96</v>
      </c>
      <c r="AG1200">
        <v>1.2500000000000001E-2</v>
      </c>
      <c r="AH1200">
        <v>2</v>
      </c>
      <c r="AI1200">
        <v>16690898</v>
      </c>
      <c r="AJ1200">
        <v>1248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</row>
    <row r="1201" spans="1:44" x14ac:dyDescent="0.2">
      <c r="A1201">
        <f>ROW(Source!A559)</f>
        <v>559</v>
      </c>
      <c r="B1201">
        <v>16690899</v>
      </c>
      <c r="C1201">
        <v>16690888</v>
      </c>
      <c r="D1201">
        <v>15249073</v>
      </c>
      <c r="E1201">
        <v>1</v>
      </c>
      <c r="F1201">
        <v>1</v>
      </c>
      <c r="G1201">
        <v>1</v>
      </c>
      <c r="H1201">
        <v>2</v>
      </c>
      <c r="I1201" t="s">
        <v>1099</v>
      </c>
      <c r="J1201" t="s">
        <v>1100</v>
      </c>
      <c r="K1201" t="s">
        <v>1101</v>
      </c>
      <c r="L1201">
        <v>1368</v>
      </c>
      <c r="N1201">
        <v>1011</v>
      </c>
      <c r="O1201" t="s">
        <v>1096</v>
      </c>
      <c r="P1201" t="s">
        <v>1096</v>
      </c>
      <c r="Q1201">
        <v>1</v>
      </c>
      <c r="X1201">
        <v>0.01</v>
      </c>
      <c r="Y1201">
        <v>0</v>
      </c>
      <c r="Z1201">
        <v>65.709999999999994</v>
      </c>
      <c r="AA1201">
        <v>11.6</v>
      </c>
      <c r="AB1201">
        <v>0</v>
      </c>
      <c r="AC1201">
        <v>0</v>
      </c>
      <c r="AD1201">
        <v>1</v>
      </c>
      <c r="AE1201">
        <v>0</v>
      </c>
      <c r="AF1201" t="s">
        <v>96</v>
      </c>
      <c r="AG1201">
        <v>1.2500000000000001E-2</v>
      </c>
      <c r="AH1201">
        <v>2</v>
      </c>
      <c r="AI1201">
        <v>16690899</v>
      </c>
      <c r="AJ1201">
        <v>1249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</row>
    <row r="1202" spans="1:44" x14ac:dyDescent="0.2">
      <c r="A1202">
        <f>ROW(Source!A559)</f>
        <v>559</v>
      </c>
      <c r="B1202">
        <v>16690900</v>
      </c>
      <c r="C1202">
        <v>16690888</v>
      </c>
      <c r="D1202">
        <v>15167964</v>
      </c>
      <c r="E1202">
        <v>1</v>
      </c>
      <c r="F1202">
        <v>1</v>
      </c>
      <c r="G1202">
        <v>1</v>
      </c>
      <c r="H1202">
        <v>3</v>
      </c>
      <c r="I1202" t="s">
        <v>1473</v>
      </c>
      <c r="J1202" t="s">
        <v>1474</v>
      </c>
      <c r="K1202" t="s">
        <v>1475</v>
      </c>
      <c r="L1202">
        <v>1346</v>
      </c>
      <c r="N1202">
        <v>1009</v>
      </c>
      <c r="O1202" t="s">
        <v>90</v>
      </c>
      <c r="P1202" t="s">
        <v>90</v>
      </c>
      <c r="Q1202">
        <v>1</v>
      </c>
      <c r="X1202">
        <v>4.2000000000000002E-4</v>
      </c>
      <c r="Y1202">
        <v>9.0399999999999991</v>
      </c>
      <c r="Z1202">
        <v>0</v>
      </c>
      <c r="AA1202">
        <v>0</v>
      </c>
      <c r="AB1202">
        <v>0</v>
      </c>
      <c r="AC1202">
        <v>0</v>
      </c>
      <c r="AD1202">
        <v>1</v>
      </c>
      <c r="AE1202">
        <v>0</v>
      </c>
      <c r="AF1202" t="s">
        <v>6</v>
      </c>
      <c r="AG1202">
        <v>4.2000000000000002E-4</v>
      </c>
      <c r="AH1202">
        <v>2</v>
      </c>
      <c r="AI1202">
        <v>16690900</v>
      </c>
      <c r="AJ1202">
        <v>1250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</row>
    <row r="1203" spans="1:44" x14ac:dyDescent="0.2">
      <c r="A1203">
        <f>ROW(Source!A559)</f>
        <v>559</v>
      </c>
      <c r="B1203">
        <v>16690901</v>
      </c>
      <c r="C1203">
        <v>16690888</v>
      </c>
      <c r="D1203">
        <v>15172117</v>
      </c>
      <c r="E1203">
        <v>1</v>
      </c>
      <c r="F1203">
        <v>1</v>
      </c>
      <c r="G1203">
        <v>1</v>
      </c>
      <c r="H1203">
        <v>3</v>
      </c>
      <c r="I1203" t="s">
        <v>1476</v>
      </c>
      <c r="J1203" t="s">
        <v>1477</v>
      </c>
      <c r="K1203" t="s">
        <v>1478</v>
      </c>
      <c r="L1203">
        <v>1348</v>
      </c>
      <c r="N1203">
        <v>1009</v>
      </c>
      <c r="O1203" t="s">
        <v>86</v>
      </c>
      <c r="P1203" t="s">
        <v>86</v>
      </c>
      <c r="Q1203">
        <v>1000</v>
      </c>
      <c r="X1203">
        <v>1.1999999999999999E-3</v>
      </c>
      <c r="Y1203">
        <v>1836</v>
      </c>
      <c r="Z1203">
        <v>0</v>
      </c>
      <c r="AA1203">
        <v>0</v>
      </c>
      <c r="AB1203">
        <v>0</v>
      </c>
      <c r="AC1203">
        <v>0</v>
      </c>
      <c r="AD1203">
        <v>1</v>
      </c>
      <c r="AE1203">
        <v>0</v>
      </c>
      <c r="AF1203" t="s">
        <v>6</v>
      </c>
      <c r="AG1203">
        <v>1.1999999999999999E-3</v>
      </c>
      <c r="AH1203">
        <v>2</v>
      </c>
      <c r="AI1203">
        <v>16690901</v>
      </c>
      <c r="AJ1203">
        <v>1251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</row>
    <row r="1204" spans="1:44" x14ac:dyDescent="0.2">
      <c r="A1204">
        <f>ROW(Source!A559)</f>
        <v>559</v>
      </c>
      <c r="B1204">
        <v>16690902</v>
      </c>
      <c r="C1204">
        <v>16690888</v>
      </c>
      <c r="D1204">
        <v>15232306</v>
      </c>
      <c r="E1204">
        <v>1</v>
      </c>
      <c r="F1204">
        <v>1</v>
      </c>
      <c r="G1204">
        <v>1</v>
      </c>
      <c r="H1204">
        <v>3</v>
      </c>
      <c r="I1204" t="s">
        <v>1479</v>
      </c>
      <c r="J1204" t="s">
        <v>1480</v>
      </c>
      <c r="K1204" t="s">
        <v>1481</v>
      </c>
      <c r="L1204">
        <v>1354</v>
      </c>
      <c r="N1204">
        <v>1010</v>
      </c>
      <c r="O1204" t="s">
        <v>268</v>
      </c>
      <c r="P1204" t="s">
        <v>268</v>
      </c>
      <c r="Q1204">
        <v>1</v>
      </c>
      <c r="X1204">
        <v>1</v>
      </c>
      <c r="Y1204">
        <v>33.6</v>
      </c>
      <c r="Z1204">
        <v>0</v>
      </c>
      <c r="AA1204">
        <v>0</v>
      </c>
      <c r="AB1204">
        <v>0</v>
      </c>
      <c r="AC1204">
        <v>0</v>
      </c>
      <c r="AD1204">
        <v>1</v>
      </c>
      <c r="AE1204">
        <v>0</v>
      </c>
      <c r="AF1204" t="s">
        <v>6</v>
      </c>
      <c r="AG1204">
        <v>1</v>
      </c>
      <c r="AH1204">
        <v>2</v>
      </c>
      <c r="AI1204">
        <v>16690902</v>
      </c>
      <c r="AJ1204">
        <v>1252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</row>
    <row r="1205" spans="1:44" x14ac:dyDescent="0.2">
      <c r="A1205">
        <f>ROW(Source!A559)</f>
        <v>559</v>
      </c>
      <c r="B1205">
        <v>16690903</v>
      </c>
      <c r="C1205">
        <v>16690888</v>
      </c>
      <c r="D1205">
        <v>15232445</v>
      </c>
      <c r="E1205">
        <v>1</v>
      </c>
      <c r="F1205">
        <v>1</v>
      </c>
      <c r="G1205">
        <v>1</v>
      </c>
      <c r="H1205">
        <v>3</v>
      </c>
      <c r="I1205" t="s">
        <v>1482</v>
      </c>
      <c r="J1205" t="s">
        <v>1483</v>
      </c>
      <c r="K1205" t="s">
        <v>1484</v>
      </c>
      <c r="L1205">
        <v>1354</v>
      </c>
      <c r="N1205">
        <v>1010</v>
      </c>
      <c r="O1205" t="s">
        <v>268</v>
      </c>
      <c r="P1205" t="s">
        <v>268</v>
      </c>
      <c r="Q1205">
        <v>1</v>
      </c>
      <c r="X1205">
        <v>1</v>
      </c>
      <c r="Y1205">
        <v>10</v>
      </c>
      <c r="Z1205">
        <v>0</v>
      </c>
      <c r="AA1205">
        <v>0</v>
      </c>
      <c r="AB1205">
        <v>0</v>
      </c>
      <c r="AC1205">
        <v>0</v>
      </c>
      <c r="AD1205">
        <v>1</v>
      </c>
      <c r="AE1205">
        <v>0</v>
      </c>
      <c r="AF1205" t="s">
        <v>6</v>
      </c>
      <c r="AG1205">
        <v>1</v>
      </c>
      <c r="AH1205">
        <v>2</v>
      </c>
      <c r="AI1205">
        <v>16690903</v>
      </c>
      <c r="AJ1205">
        <v>1253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</row>
    <row r="1206" spans="1:44" x14ac:dyDescent="0.2">
      <c r="A1206">
        <f>ROW(Source!A559)</f>
        <v>559</v>
      </c>
      <c r="B1206">
        <v>16690904</v>
      </c>
      <c r="C1206">
        <v>16690888</v>
      </c>
      <c r="D1206">
        <v>15232695</v>
      </c>
      <c r="E1206">
        <v>1</v>
      </c>
      <c r="F1206">
        <v>1</v>
      </c>
      <c r="G1206">
        <v>1</v>
      </c>
      <c r="H1206">
        <v>3</v>
      </c>
      <c r="I1206" t="s">
        <v>1485</v>
      </c>
      <c r="J1206" t="s">
        <v>1486</v>
      </c>
      <c r="K1206" t="s">
        <v>1487</v>
      </c>
      <c r="L1206">
        <v>1354</v>
      </c>
      <c r="N1206">
        <v>1010</v>
      </c>
      <c r="O1206" t="s">
        <v>268</v>
      </c>
      <c r="P1206" t="s">
        <v>268</v>
      </c>
      <c r="Q1206">
        <v>1</v>
      </c>
      <c r="X1206">
        <v>1</v>
      </c>
      <c r="Y1206">
        <v>24.3</v>
      </c>
      <c r="Z1206">
        <v>0</v>
      </c>
      <c r="AA1206">
        <v>0</v>
      </c>
      <c r="AB1206">
        <v>0</v>
      </c>
      <c r="AC1206">
        <v>0</v>
      </c>
      <c r="AD1206">
        <v>1</v>
      </c>
      <c r="AE1206">
        <v>0</v>
      </c>
      <c r="AF1206" t="s">
        <v>6</v>
      </c>
      <c r="AG1206">
        <v>1</v>
      </c>
      <c r="AH1206">
        <v>2</v>
      </c>
      <c r="AI1206">
        <v>16690904</v>
      </c>
      <c r="AJ1206">
        <v>1254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</row>
    <row r="1207" spans="1:44" x14ac:dyDescent="0.2">
      <c r="A1207">
        <f>ROW(Source!A560)</f>
        <v>560</v>
      </c>
      <c r="B1207">
        <v>16690917</v>
      </c>
      <c r="C1207">
        <v>16690806</v>
      </c>
      <c r="D1207">
        <v>15430767</v>
      </c>
      <c r="E1207">
        <v>1</v>
      </c>
      <c r="F1207">
        <v>1</v>
      </c>
      <c r="G1207">
        <v>1</v>
      </c>
      <c r="H1207">
        <v>1</v>
      </c>
      <c r="I1207" t="s">
        <v>1111</v>
      </c>
      <c r="J1207" t="s">
        <v>6</v>
      </c>
      <c r="K1207" t="s">
        <v>1112</v>
      </c>
      <c r="L1207">
        <v>1191</v>
      </c>
      <c r="N1207">
        <v>1013</v>
      </c>
      <c r="O1207" t="s">
        <v>1090</v>
      </c>
      <c r="P1207" t="s">
        <v>1090</v>
      </c>
      <c r="Q1207">
        <v>1</v>
      </c>
      <c r="X1207">
        <v>8.94</v>
      </c>
      <c r="Y1207">
        <v>0</v>
      </c>
      <c r="Z1207">
        <v>0</v>
      </c>
      <c r="AA1207">
        <v>0</v>
      </c>
      <c r="AB1207">
        <v>8.5299999999999994</v>
      </c>
      <c r="AC1207">
        <v>0</v>
      </c>
      <c r="AD1207">
        <v>1</v>
      </c>
      <c r="AE1207">
        <v>1</v>
      </c>
      <c r="AF1207" t="s">
        <v>97</v>
      </c>
      <c r="AG1207">
        <v>10.280999999999999</v>
      </c>
      <c r="AH1207">
        <v>2</v>
      </c>
      <c r="AI1207">
        <v>16690917</v>
      </c>
      <c r="AJ1207">
        <v>1255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</row>
    <row r="1208" spans="1:44" x14ac:dyDescent="0.2">
      <c r="A1208">
        <f>ROW(Source!A560)</f>
        <v>560</v>
      </c>
      <c r="B1208">
        <v>16690918</v>
      </c>
      <c r="C1208">
        <v>16690806</v>
      </c>
      <c r="D1208">
        <v>15430395</v>
      </c>
      <c r="E1208">
        <v>1</v>
      </c>
      <c r="F1208">
        <v>1</v>
      </c>
      <c r="G1208">
        <v>1</v>
      </c>
      <c r="H1208">
        <v>1</v>
      </c>
      <c r="I1208" t="s">
        <v>1091</v>
      </c>
      <c r="J1208" t="s">
        <v>6</v>
      </c>
      <c r="K1208" t="s">
        <v>1092</v>
      </c>
      <c r="L1208">
        <v>1191</v>
      </c>
      <c r="N1208">
        <v>1013</v>
      </c>
      <c r="O1208" t="s">
        <v>1090</v>
      </c>
      <c r="P1208" t="s">
        <v>1090</v>
      </c>
      <c r="Q1208">
        <v>1</v>
      </c>
      <c r="X1208">
        <v>0.01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1</v>
      </c>
      <c r="AE1208">
        <v>2</v>
      </c>
      <c r="AF1208" t="s">
        <v>96</v>
      </c>
      <c r="AG1208">
        <v>1.2500000000000001E-2</v>
      </c>
      <c r="AH1208">
        <v>2</v>
      </c>
      <c r="AI1208">
        <v>16690918</v>
      </c>
      <c r="AJ1208">
        <v>1256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</row>
    <row r="1209" spans="1:44" x14ac:dyDescent="0.2">
      <c r="A1209">
        <f>ROW(Source!A560)</f>
        <v>560</v>
      </c>
      <c r="B1209">
        <v>16690919</v>
      </c>
      <c r="C1209">
        <v>16690806</v>
      </c>
      <c r="D1209">
        <v>15249073</v>
      </c>
      <c r="E1209">
        <v>1</v>
      </c>
      <c r="F1209">
        <v>1</v>
      </c>
      <c r="G1209">
        <v>1</v>
      </c>
      <c r="H1209">
        <v>2</v>
      </c>
      <c r="I1209" t="s">
        <v>1099</v>
      </c>
      <c r="J1209" t="s">
        <v>1100</v>
      </c>
      <c r="K1209" t="s">
        <v>1101</v>
      </c>
      <c r="L1209">
        <v>1368</v>
      </c>
      <c r="N1209">
        <v>1011</v>
      </c>
      <c r="O1209" t="s">
        <v>1096</v>
      </c>
      <c r="P1209" t="s">
        <v>1096</v>
      </c>
      <c r="Q1209">
        <v>1</v>
      </c>
      <c r="X1209">
        <v>0.01</v>
      </c>
      <c r="Y1209">
        <v>0</v>
      </c>
      <c r="Z1209">
        <v>65.709999999999994</v>
      </c>
      <c r="AA1209">
        <v>11.6</v>
      </c>
      <c r="AB1209">
        <v>0</v>
      </c>
      <c r="AC1209">
        <v>0</v>
      </c>
      <c r="AD1209">
        <v>1</v>
      </c>
      <c r="AE1209">
        <v>0</v>
      </c>
      <c r="AF1209" t="s">
        <v>96</v>
      </c>
      <c r="AG1209">
        <v>1.2500000000000001E-2</v>
      </c>
      <c r="AH1209">
        <v>2</v>
      </c>
      <c r="AI1209">
        <v>16690919</v>
      </c>
      <c r="AJ1209">
        <v>1257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</row>
    <row r="1210" spans="1:44" x14ac:dyDescent="0.2">
      <c r="A1210">
        <f>ROW(Source!A560)</f>
        <v>560</v>
      </c>
      <c r="B1210">
        <v>16690920</v>
      </c>
      <c r="C1210">
        <v>16690806</v>
      </c>
      <c r="D1210">
        <v>15167964</v>
      </c>
      <c r="E1210">
        <v>1</v>
      </c>
      <c r="F1210">
        <v>1</v>
      </c>
      <c r="G1210">
        <v>1</v>
      </c>
      <c r="H1210">
        <v>3</v>
      </c>
      <c r="I1210" t="s">
        <v>1473</v>
      </c>
      <c r="J1210" t="s">
        <v>1474</v>
      </c>
      <c r="K1210" t="s">
        <v>1475</v>
      </c>
      <c r="L1210">
        <v>1346</v>
      </c>
      <c r="N1210">
        <v>1009</v>
      </c>
      <c r="O1210" t="s">
        <v>90</v>
      </c>
      <c r="P1210" t="s">
        <v>90</v>
      </c>
      <c r="Q1210">
        <v>1</v>
      </c>
      <c r="X1210">
        <v>7.2000000000000005E-4</v>
      </c>
      <c r="Y1210">
        <v>9.0399999999999991</v>
      </c>
      <c r="Z1210">
        <v>0</v>
      </c>
      <c r="AA1210">
        <v>0</v>
      </c>
      <c r="AB1210">
        <v>0</v>
      </c>
      <c r="AC1210">
        <v>0</v>
      </c>
      <c r="AD1210">
        <v>1</v>
      </c>
      <c r="AE1210">
        <v>0</v>
      </c>
      <c r="AF1210" t="s">
        <v>6</v>
      </c>
      <c r="AG1210">
        <v>7.2000000000000005E-4</v>
      </c>
      <c r="AH1210">
        <v>2</v>
      </c>
      <c r="AI1210">
        <v>16690920</v>
      </c>
      <c r="AJ1210">
        <v>1258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</row>
    <row r="1211" spans="1:44" x14ac:dyDescent="0.2">
      <c r="A1211">
        <f>ROW(Source!A560)</f>
        <v>560</v>
      </c>
      <c r="B1211">
        <v>16690921</v>
      </c>
      <c r="C1211">
        <v>16690806</v>
      </c>
      <c r="D1211">
        <v>15172117</v>
      </c>
      <c r="E1211">
        <v>1</v>
      </c>
      <c r="F1211">
        <v>1</v>
      </c>
      <c r="G1211">
        <v>1</v>
      </c>
      <c r="H1211">
        <v>3</v>
      </c>
      <c r="I1211" t="s">
        <v>1476</v>
      </c>
      <c r="J1211" t="s">
        <v>1477</v>
      </c>
      <c r="K1211" t="s">
        <v>1478</v>
      </c>
      <c r="L1211">
        <v>1348</v>
      </c>
      <c r="N1211">
        <v>1009</v>
      </c>
      <c r="O1211" t="s">
        <v>86</v>
      </c>
      <c r="P1211" t="s">
        <v>86</v>
      </c>
      <c r="Q1211">
        <v>1000</v>
      </c>
      <c r="X1211">
        <v>1.92E-3</v>
      </c>
      <c r="Y1211">
        <v>1836</v>
      </c>
      <c r="Z1211">
        <v>0</v>
      </c>
      <c r="AA1211">
        <v>0</v>
      </c>
      <c r="AB1211">
        <v>0</v>
      </c>
      <c r="AC1211">
        <v>0</v>
      </c>
      <c r="AD1211">
        <v>1</v>
      </c>
      <c r="AE1211">
        <v>0</v>
      </c>
      <c r="AF1211" t="s">
        <v>6</v>
      </c>
      <c r="AG1211">
        <v>1.92E-3</v>
      </c>
      <c r="AH1211">
        <v>2</v>
      </c>
      <c r="AI1211">
        <v>16690921</v>
      </c>
      <c r="AJ1211">
        <v>1259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</row>
    <row r="1212" spans="1:44" x14ac:dyDescent="0.2">
      <c r="A1212">
        <f>ROW(Source!A560)</f>
        <v>560</v>
      </c>
      <c r="B1212">
        <v>16690922</v>
      </c>
      <c r="C1212">
        <v>16690806</v>
      </c>
      <c r="D1212">
        <v>15232307</v>
      </c>
      <c r="E1212">
        <v>1</v>
      </c>
      <c r="F1212">
        <v>1</v>
      </c>
      <c r="G1212">
        <v>1</v>
      </c>
      <c r="H1212">
        <v>3</v>
      </c>
      <c r="I1212" t="s">
        <v>1488</v>
      </c>
      <c r="J1212" t="s">
        <v>1489</v>
      </c>
      <c r="K1212" t="s">
        <v>1490</v>
      </c>
      <c r="L1212">
        <v>1354</v>
      </c>
      <c r="N1212">
        <v>1010</v>
      </c>
      <c r="O1212" t="s">
        <v>268</v>
      </c>
      <c r="P1212" t="s">
        <v>268</v>
      </c>
      <c r="Q1212">
        <v>1</v>
      </c>
      <c r="X1212">
        <v>1</v>
      </c>
      <c r="Y1212">
        <v>77.760000000000005</v>
      </c>
      <c r="Z1212">
        <v>0</v>
      </c>
      <c r="AA1212">
        <v>0</v>
      </c>
      <c r="AB1212">
        <v>0</v>
      </c>
      <c r="AC1212">
        <v>0</v>
      </c>
      <c r="AD1212">
        <v>1</v>
      </c>
      <c r="AE1212">
        <v>0</v>
      </c>
      <c r="AF1212" t="s">
        <v>6</v>
      </c>
      <c r="AG1212">
        <v>1</v>
      </c>
      <c r="AH1212">
        <v>2</v>
      </c>
      <c r="AI1212">
        <v>16690922</v>
      </c>
      <c r="AJ1212">
        <v>1260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</row>
    <row r="1213" spans="1:44" x14ac:dyDescent="0.2">
      <c r="A1213">
        <f>ROW(Source!A560)</f>
        <v>560</v>
      </c>
      <c r="B1213">
        <v>16690923</v>
      </c>
      <c r="C1213">
        <v>16690806</v>
      </c>
      <c r="D1213">
        <v>15232446</v>
      </c>
      <c r="E1213">
        <v>1</v>
      </c>
      <c r="F1213">
        <v>1</v>
      </c>
      <c r="G1213">
        <v>1</v>
      </c>
      <c r="H1213">
        <v>3</v>
      </c>
      <c r="I1213" t="s">
        <v>1491</v>
      </c>
      <c r="J1213" t="s">
        <v>1492</v>
      </c>
      <c r="K1213" t="s">
        <v>1493</v>
      </c>
      <c r="L1213">
        <v>1354</v>
      </c>
      <c r="N1213">
        <v>1010</v>
      </c>
      <c r="O1213" t="s">
        <v>268</v>
      </c>
      <c r="P1213" t="s">
        <v>268</v>
      </c>
      <c r="Q1213">
        <v>1</v>
      </c>
      <c r="X1213">
        <v>1</v>
      </c>
      <c r="Y1213">
        <v>17.510000000000002</v>
      </c>
      <c r="Z1213">
        <v>0</v>
      </c>
      <c r="AA1213">
        <v>0</v>
      </c>
      <c r="AB1213">
        <v>0</v>
      </c>
      <c r="AC1213">
        <v>0</v>
      </c>
      <c r="AD1213">
        <v>1</v>
      </c>
      <c r="AE1213">
        <v>0</v>
      </c>
      <c r="AF1213" t="s">
        <v>6</v>
      </c>
      <c r="AG1213">
        <v>1</v>
      </c>
      <c r="AH1213">
        <v>2</v>
      </c>
      <c r="AI1213">
        <v>16690923</v>
      </c>
      <c r="AJ1213">
        <v>1261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</row>
    <row r="1214" spans="1:44" x14ac:dyDescent="0.2">
      <c r="A1214">
        <f>ROW(Source!A560)</f>
        <v>560</v>
      </c>
      <c r="B1214">
        <v>16690924</v>
      </c>
      <c r="C1214">
        <v>16690806</v>
      </c>
      <c r="D1214">
        <v>15232697</v>
      </c>
      <c r="E1214">
        <v>1</v>
      </c>
      <c r="F1214">
        <v>1</v>
      </c>
      <c r="G1214">
        <v>1</v>
      </c>
      <c r="H1214">
        <v>3</v>
      </c>
      <c r="I1214" t="s">
        <v>1494</v>
      </c>
      <c r="J1214" t="s">
        <v>1495</v>
      </c>
      <c r="K1214" t="s">
        <v>1496</v>
      </c>
      <c r="L1214">
        <v>1354</v>
      </c>
      <c r="N1214">
        <v>1010</v>
      </c>
      <c r="O1214" t="s">
        <v>268</v>
      </c>
      <c r="P1214" t="s">
        <v>268</v>
      </c>
      <c r="Q1214">
        <v>1</v>
      </c>
      <c r="X1214">
        <v>1</v>
      </c>
      <c r="Y1214">
        <v>36.700000000000003</v>
      </c>
      <c r="Z1214">
        <v>0</v>
      </c>
      <c r="AA1214">
        <v>0</v>
      </c>
      <c r="AB1214">
        <v>0</v>
      </c>
      <c r="AC1214">
        <v>0</v>
      </c>
      <c r="AD1214">
        <v>1</v>
      </c>
      <c r="AE1214">
        <v>0</v>
      </c>
      <c r="AF1214" t="s">
        <v>6</v>
      </c>
      <c r="AG1214">
        <v>1</v>
      </c>
      <c r="AH1214">
        <v>2</v>
      </c>
      <c r="AI1214">
        <v>16690924</v>
      </c>
      <c r="AJ1214">
        <v>1262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</row>
    <row r="1215" spans="1:44" x14ac:dyDescent="0.2">
      <c r="A1215">
        <f>ROW(Source!A561)</f>
        <v>561</v>
      </c>
      <c r="B1215">
        <v>16690917</v>
      </c>
      <c r="C1215">
        <v>16690806</v>
      </c>
      <c r="D1215">
        <v>15430767</v>
      </c>
      <c r="E1215">
        <v>1</v>
      </c>
      <c r="F1215">
        <v>1</v>
      </c>
      <c r="G1215">
        <v>1</v>
      </c>
      <c r="H1215">
        <v>1</v>
      </c>
      <c r="I1215" t="s">
        <v>1111</v>
      </c>
      <c r="J1215" t="s">
        <v>6</v>
      </c>
      <c r="K1215" t="s">
        <v>1112</v>
      </c>
      <c r="L1215">
        <v>1191</v>
      </c>
      <c r="N1215">
        <v>1013</v>
      </c>
      <c r="O1215" t="s">
        <v>1090</v>
      </c>
      <c r="P1215" t="s">
        <v>1090</v>
      </c>
      <c r="Q1215">
        <v>1</v>
      </c>
      <c r="X1215">
        <v>8.94</v>
      </c>
      <c r="Y1215">
        <v>0</v>
      </c>
      <c r="Z1215">
        <v>0</v>
      </c>
      <c r="AA1215">
        <v>0</v>
      </c>
      <c r="AB1215">
        <v>8.5299999999999994</v>
      </c>
      <c r="AC1215">
        <v>0</v>
      </c>
      <c r="AD1215">
        <v>1</v>
      </c>
      <c r="AE1215">
        <v>1</v>
      </c>
      <c r="AF1215" t="s">
        <v>97</v>
      </c>
      <c r="AG1215">
        <v>10.280999999999999</v>
      </c>
      <c r="AH1215">
        <v>2</v>
      </c>
      <c r="AI1215">
        <v>16690917</v>
      </c>
      <c r="AJ1215">
        <v>1263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</row>
    <row r="1216" spans="1:44" x14ac:dyDescent="0.2">
      <c r="A1216">
        <f>ROW(Source!A561)</f>
        <v>561</v>
      </c>
      <c r="B1216">
        <v>16690918</v>
      </c>
      <c r="C1216">
        <v>16690806</v>
      </c>
      <c r="D1216">
        <v>15430395</v>
      </c>
      <c r="E1216">
        <v>1</v>
      </c>
      <c r="F1216">
        <v>1</v>
      </c>
      <c r="G1216">
        <v>1</v>
      </c>
      <c r="H1216">
        <v>1</v>
      </c>
      <c r="I1216" t="s">
        <v>1091</v>
      </c>
      <c r="J1216" t="s">
        <v>6</v>
      </c>
      <c r="K1216" t="s">
        <v>1092</v>
      </c>
      <c r="L1216">
        <v>1191</v>
      </c>
      <c r="N1216">
        <v>1013</v>
      </c>
      <c r="O1216" t="s">
        <v>1090</v>
      </c>
      <c r="P1216" t="s">
        <v>1090</v>
      </c>
      <c r="Q1216">
        <v>1</v>
      </c>
      <c r="X1216">
        <v>0.01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1</v>
      </c>
      <c r="AE1216">
        <v>2</v>
      </c>
      <c r="AF1216" t="s">
        <v>96</v>
      </c>
      <c r="AG1216">
        <v>1.2500000000000001E-2</v>
      </c>
      <c r="AH1216">
        <v>2</v>
      </c>
      <c r="AI1216">
        <v>16690918</v>
      </c>
      <c r="AJ1216">
        <v>1264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</row>
    <row r="1217" spans="1:44" x14ac:dyDescent="0.2">
      <c r="A1217">
        <f>ROW(Source!A561)</f>
        <v>561</v>
      </c>
      <c r="B1217">
        <v>16690919</v>
      </c>
      <c r="C1217">
        <v>16690806</v>
      </c>
      <c r="D1217">
        <v>15249073</v>
      </c>
      <c r="E1217">
        <v>1</v>
      </c>
      <c r="F1217">
        <v>1</v>
      </c>
      <c r="G1217">
        <v>1</v>
      </c>
      <c r="H1217">
        <v>2</v>
      </c>
      <c r="I1217" t="s">
        <v>1099</v>
      </c>
      <c r="J1217" t="s">
        <v>1100</v>
      </c>
      <c r="K1217" t="s">
        <v>1101</v>
      </c>
      <c r="L1217">
        <v>1368</v>
      </c>
      <c r="N1217">
        <v>1011</v>
      </c>
      <c r="O1217" t="s">
        <v>1096</v>
      </c>
      <c r="P1217" t="s">
        <v>1096</v>
      </c>
      <c r="Q1217">
        <v>1</v>
      </c>
      <c r="X1217">
        <v>0.01</v>
      </c>
      <c r="Y1217">
        <v>0</v>
      </c>
      <c r="Z1217">
        <v>65.709999999999994</v>
      </c>
      <c r="AA1217">
        <v>11.6</v>
      </c>
      <c r="AB1217">
        <v>0</v>
      </c>
      <c r="AC1217">
        <v>0</v>
      </c>
      <c r="AD1217">
        <v>1</v>
      </c>
      <c r="AE1217">
        <v>0</v>
      </c>
      <c r="AF1217" t="s">
        <v>96</v>
      </c>
      <c r="AG1217">
        <v>1.2500000000000001E-2</v>
      </c>
      <c r="AH1217">
        <v>2</v>
      </c>
      <c r="AI1217">
        <v>16690919</v>
      </c>
      <c r="AJ1217">
        <v>1265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</row>
    <row r="1218" spans="1:44" x14ac:dyDescent="0.2">
      <c r="A1218">
        <f>ROW(Source!A561)</f>
        <v>561</v>
      </c>
      <c r="B1218">
        <v>16690920</v>
      </c>
      <c r="C1218">
        <v>16690806</v>
      </c>
      <c r="D1218">
        <v>15167964</v>
      </c>
      <c r="E1218">
        <v>1</v>
      </c>
      <c r="F1218">
        <v>1</v>
      </c>
      <c r="G1218">
        <v>1</v>
      </c>
      <c r="H1218">
        <v>3</v>
      </c>
      <c r="I1218" t="s">
        <v>1473</v>
      </c>
      <c r="J1218" t="s">
        <v>1474</v>
      </c>
      <c r="K1218" t="s">
        <v>1475</v>
      </c>
      <c r="L1218">
        <v>1346</v>
      </c>
      <c r="N1218">
        <v>1009</v>
      </c>
      <c r="O1218" t="s">
        <v>90</v>
      </c>
      <c r="P1218" t="s">
        <v>90</v>
      </c>
      <c r="Q1218">
        <v>1</v>
      </c>
      <c r="X1218">
        <v>7.2000000000000005E-4</v>
      </c>
      <c r="Y1218">
        <v>9.0399999999999991</v>
      </c>
      <c r="Z1218">
        <v>0</v>
      </c>
      <c r="AA1218">
        <v>0</v>
      </c>
      <c r="AB1218">
        <v>0</v>
      </c>
      <c r="AC1218">
        <v>0</v>
      </c>
      <c r="AD1218">
        <v>1</v>
      </c>
      <c r="AE1218">
        <v>0</v>
      </c>
      <c r="AF1218" t="s">
        <v>6</v>
      </c>
      <c r="AG1218">
        <v>7.2000000000000005E-4</v>
      </c>
      <c r="AH1218">
        <v>2</v>
      </c>
      <c r="AI1218">
        <v>16690920</v>
      </c>
      <c r="AJ1218">
        <v>1266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</row>
    <row r="1219" spans="1:44" x14ac:dyDescent="0.2">
      <c r="A1219">
        <f>ROW(Source!A561)</f>
        <v>561</v>
      </c>
      <c r="B1219">
        <v>16690921</v>
      </c>
      <c r="C1219">
        <v>16690806</v>
      </c>
      <c r="D1219">
        <v>15172117</v>
      </c>
      <c r="E1219">
        <v>1</v>
      </c>
      <c r="F1219">
        <v>1</v>
      </c>
      <c r="G1219">
        <v>1</v>
      </c>
      <c r="H1219">
        <v>3</v>
      </c>
      <c r="I1219" t="s">
        <v>1476</v>
      </c>
      <c r="J1219" t="s">
        <v>1477</v>
      </c>
      <c r="K1219" t="s">
        <v>1478</v>
      </c>
      <c r="L1219">
        <v>1348</v>
      </c>
      <c r="N1219">
        <v>1009</v>
      </c>
      <c r="O1219" t="s">
        <v>86</v>
      </c>
      <c r="P1219" t="s">
        <v>86</v>
      </c>
      <c r="Q1219">
        <v>1000</v>
      </c>
      <c r="X1219">
        <v>1.92E-3</v>
      </c>
      <c r="Y1219">
        <v>1836</v>
      </c>
      <c r="Z1219">
        <v>0</v>
      </c>
      <c r="AA1219">
        <v>0</v>
      </c>
      <c r="AB1219">
        <v>0</v>
      </c>
      <c r="AC1219">
        <v>0</v>
      </c>
      <c r="AD1219">
        <v>1</v>
      </c>
      <c r="AE1219">
        <v>0</v>
      </c>
      <c r="AF1219" t="s">
        <v>6</v>
      </c>
      <c r="AG1219">
        <v>1.92E-3</v>
      </c>
      <c r="AH1219">
        <v>2</v>
      </c>
      <c r="AI1219">
        <v>16690921</v>
      </c>
      <c r="AJ1219">
        <v>1267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</row>
    <row r="1220" spans="1:44" x14ac:dyDescent="0.2">
      <c r="A1220">
        <f>ROW(Source!A561)</f>
        <v>561</v>
      </c>
      <c r="B1220">
        <v>16690922</v>
      </c>
      <c r="C1220">
        <v>16690806</v>
      </c>
      <c r="D1220">
        <v>15232307</v>
      </c>
      <c r="E1220">
        <v>1</v>
      </c>
      <c r="F1220">
        <v>1</v>
      </c>
      <c r="G1220">
        <v>1</v>
      </c>
      <c r="H1220">
        <v>3</v>
      </c>
      <c r="I1220" t="s">
        <v>1488</v>
      </c>
      <c r="J1220" t="s">
        <v>1489</v>
      </c>
      <c r="K1220" t="s">
        <v>1490</v>
      </c>
      <c r="L1220">
        <v>1354</v>
      </c>
      <c r="N1220">
        <v>1010</v>
      </c>
      <c r="O1220" t="s">
        <v>268</v>
      </c>
      <c r="P1220" t="s">
        <v>268</v>
      </c>
      <c r="Q1220">
        <v>1</v>
      </c>
      <c r="X1220">
        <v>1</v>
      </c>
      <c r="Y1220">
        <v>77.760000000000005</v>
      </c>
      <c r="Z1220">
        <v>0</v>
      </c>
      <c r="AA1220">
        <v>0</v>
      </c>
      <c r="AB1220">
        <v>0</v>
      </c>
      <c r="AC1220">
        <v>0</v>
      </c>
      <c r="AD1220">
        <v>1</v>
      </c>
      <c r="AE1220">
        <v>0</v>
      </c>
      <c r="AF1220" t="s">
        <v>6</v>
      </c>
      <c r="AG1220">
        <v>1</v>
      </c>
      <c r="AH1220">
        <v>2</v>
      </c>
      <c r="AI1220">
        <v>16690922</v>
      </c>
      <c r="AJ1220">
        <v>1268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</row>
    <row r="1221" spans="1:44" x14ac:dyDescent="0.2">
      <c r="A1221">
        <f>ROW(Source!A561)</f>
        <v>561</v>
      </c>
      <c r="B1221">
        <v>16690923</v>
      </c>
      <c r="C1221">
        <v>16690806</v>
      </c>
      <c r="D1221">
        <v>15232446</v>
      </c>
      <c r="E1221">
        <v>1</v>
      </c>
      <c r="F1221">
        <v>1</v>
      </c>
      <c r="G1221">
        <v>1</v>
      </c>
      <c r="H1221">
        <v>3</v>
      </c>
      <c r="I1221" t="s">
        <v>1491</v>
      </c>
      <c r="J1221" t="s">
        <v>1492</v>
      </c>
      <c r="K1221" t="s">
        <v>1493</v>
      </c>
      <c r="L1221">
        <v>1354</v>
      </c>
      <c r="N1221">
        <v>1010</v>
      </c>
      <c r="O1221" t="s">
        <v>268</v>
      </c>
      <c r="P1221" t="s">
        <v>268</v>
      </c>
      <c r="Q1221">
        <v>1</v>
      </c>
      <c r="X1221">
        <v>1</v>
      </c>
      <c r="Y1221">
        <v>17.510000000000002</v>
      </c>
      <c r="Z1221">
        <v>0</v>
      </c>
      <c r="AA1221">
        <v>0</v>
      </c>
      <c r="AB1221">
        <v>0</v>
      </c>
      <c r="AC1221">
        <v>0</v>
      </c>
      <c r="AD1221">
        <v>1</v>
      </c>
      <c r="AE1221">
        <v>0</v>
      </c>
      <c r="AF1221" t="s">
        <v>6</v>
      </c>
      <c r="AG1221">
        <v>1</v>
      </c>
      <c r="AH1221">
        <v>2</v>
      </c>
      <c r="AI1221">
        <v>16690923</v>
      </c>
      <c r="AJ1221">
        <v>1269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</row>
    <row r="1222" spans="1:44" x14ac:dyDescent="0.2">
      <c r="A1222">
        <f>ROW(Source!A561)</f>
        <v>561</v>
      </c>
      <c r="B1222">
        <v>16690924</v>
      </c>
      <c r="C1222">
        <v>16690806</v>
      </c>
      <c r="D1222">
        <v>15232697</v>
      </c>
      <c r="E1222">
        <v>1</v>
      </c>
      <c r="F1222">
        <v>1</v>
      </c>
      <c r="G1222">
        <v>1</v>
      </c>
      <c r="H1222">
        <v>3</v>
      </c>
      <c r="I1222" t="s">
        <v>1494</v>
      </c>
      <c r="J1222" t="s">
        <v>1495</v>
      </c>
      <c r="K1222" t="s">
        <v>1496</v>
      </c>
      <c r="L1222">
        <v>1354</v>
      </c>
      <c r="N1222">
        <v>1010</v>
      </c>
      <c r="O1222" t="s">
        <v>268</v>
      </c>
      <c r="P1222" t="s">
        <v>268</v>
      </c>
      <c r="Q1222">
        <v>1</v>
      </c>
      <c r="X1222">
        <v>1</v>
      </c>
      <c r="Y1222">
        <v>36.700000000000003</v>
      </c>
      <c r="Z1222">
        <v>0</v>
      </c>
      <c r="AA1222">
        <v>0</v>
      </c>
      <c r="AB1222">
        <v>0</v>
      </c>
      <c r="AC1222">
        <v>0</v>
      </c>
      <c r="AD1222">
        <v>1</v>
      </c>
      <c r="AE1222">
        <v>0</v>
      </c>
      <c r="AF1222" t="s">
        <v>6</v>
      </c>
      <c r="AG1222">
        <v>1</v>
      </c>
      <c r="AH1222">
        <v>2</v>
      </c>
      <c r="AI1222">
        <v>16690924</v>
      </c>
      <c r="AJ1222">
        <v>1270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</row>
    <row r="1223" spans="1:44" x14ac:dyDescent="0.2">
      <c r="A1223">
        <f>ROW(Source!A596)</f>
        <v>596</v>
      </c>
      <c r="B1223">
        <v>16690990</v>
      </c>
      <c r="C1223">
        <v>16690981</v>
      </c>
      <c r="D1223">
        <v>15432356</v>
      </c>
      <c r="E1223">
        <v>1</v>
      </c>
      <c r="F1223">
        <v>1</v>
      </c>
      <c r="G1223">
        <v>1</v>
      </c>
      <c r="H1223">
        <v>1</v>
      </c>
      <c r="I1223" t="s">
        <v>1244</v>
      </c>
      <c r="J1223" t="s">
        <v>6</v>
      </c>
      <c r="K1223" t="s">
        <v>1245</v>
      </c>
      <c r="L1223">
        <v>1191</v>
      </c>
      <c r="N1223">
        <v>1013</v>
      </c>
      <c r="O1223" t="s">
        <v>1090</v>
      </c>
      <c r="P1223" t="s">
        <v>1090</v>
      </c>
      <c r="Q1223">
        <v>1</v>
      </c>
      <c r="X1223">
        <v>34.659999999999997</v>
      </c>
      <c r="Y1223">
        <v>0</v>
      </c>
      <c r="Z1223">
        <v>0</v>
      </c>
      <c r="AA1223">
        <v>0</v>
      </c>
      <c r="AB1223">
        <v>8.31</v>
      </c>
      <c r="AC1223">
        <v>0</v>
      </c>
      <c r="AD1223">
        <v>1</v>
      </c>
      <c r="AE1223">
        <v>1</v>
      </c>
      <c r="AF1223" t="s">
        <v>6</v>
      </c>
      <c r="AG1223">
        <v>34.659999999999997</v>
      </c>
      <c r="AH1223">
        <v>2</v>
      </c>
      <c r="AI1223">
        <v>16690990</v>
      </c>
      <c r="AJ1223">
        <v>1271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</row>
    <row r="1224" spans="1:44" x14ac:dyDescent="0.2">
      <c r="A1224">
        <f>ROW(Source!A596)</f>
        <v>596</v>
      </c>
      <c r="B1224">
        <v>16690991</v>
      </c>
      <c r="C1224">
        <v>16690981</v>
      </c>
      <c r="D1224">
        <v>15430395</v>
      </c>
      <c r="E1224">
        <v>1</v>
      </c>
      <c r="F1224">
        <v>1</v>
      </c>
      <c r="G1224">
        <v>1</v>
      </c>
      <c r="H1224">
        <v>1</v>
      </c>
      <c r="I1224" t="s">
        <v>1091</v>
      </c>
      <c r="J1224" t="s">
        <v>6</v>
      </c>
      <c r="K1224" t="s">
        <v>1092</v>
      </c>
      <c r="L1224">
        <v>1191</v>
      </c>
      <c r="N1224">
        <v>1013</v>
      </c>
      <c r="O1224" t="s">
        <v>1090</v>
      </c>
      <c r="P1224" t="s">
        <v>1090</v>
      </c>
      <c r="Q1224">
        <v>1</v>
      </c>
      <c r="X1224">
        <v>0.1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1</v>
      </c>
      <c r="AE1224">
        <v>2</v>
      </c>
      <c r="AF1224" t="s">
        <v>6</v>
      </c>
      <c r="AG1224">
        <v>0.1</v>
      </c>
      <c r="AH1224">
        <v>2</v>
      </c>
      <c r="AI1224">
        <v>16690991</v>
      </c>
      <c r="AJ1224">
        <v>1272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</row>
    <row r="1225" spans="1:44" x14ac:dyDescent="0.2">
      <c r="A1225">
        <f>ROW(Source!A596)</f>
        <v>596</v>
      </c>
      <c r="B1225">
        <v>16690992</v>
      </c>
      <c r="C1225">
        <v>16690981</v>
      </c>
      <c r="D1225">
        <v>15247974</v>
      </c>
      <c r="E1225">
        <v>1</v>
      </c>
      <c r="F1225">
        <v>1</v>
      </c>
      <c r="G1225">
        <v>1</v>
      </c>
      <c r="H1225">
        <v>2</v>
      </c>
      <c r="I1225" t="s">
        <v>1093</v>
      </c>
      <c r="J1225" t="s">
        <v>1094</v>
      </c>
      <c r="K1225" t="s">
        <v>1095</v>
      </c>
      <c r="L1225">
        <v>1368</v>
      </c>
      <c r="N1225">
        <v>1011</v>
      </c>
      <c r="O1225" t="s">
        <v>1096</v>
      </c>
      <c r="P1225" t="s">
        <v>1096</v>
      </c>
      <c r="Q1225">
        <v>1</v>
      </c>
      <c r="X1225">
        <v>0.1</v>
      </c>
      <c r="Y1225">
        <v>0</v>
      </c>
      <c r="Z1225">
        <v>31.26</v>
      </c>
      <c r="AA1225">
        <v>13.5</v>
      </c>
      <c r="AB1225">
        <v>0</v>
      </c>
      <c r="AC1225">
        <v>0</v>
      </c>
      <c r="AD1225">
        <v>1</v>
      </c>
      <c r="AE1225">
        <v>0</v>
      </c>
      <c r="AF1225" t="s">
        <v>6</v>
      </c>
      <c r="AG1225">
        <v>0.1</v>
      </c>
      <c r="AH1225">
        <v>2</v>
      </c>
      <c r="AI1225">
        <v>16690992</v>
      </c>
      <c r="AJ1225">
        <v>1273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</row>
    <row r="1226" spans="1:44" x14ac:dyDescent="0.2">
      <c r="A1226">
        <f>ROW(Source!A596)</f>
        <v>596</v>
      </c>
      <c r="B1226">
        <v>16690993</v>
      </c>
      <c r="C1226">
        <v>16690981</v>
      </c>
      <c r="D1226">
        <v>15249308</v>
      </c>
      <c r="E1226">
        <v>1</v>
      </c>
      <c r="F1226">
        <v>1</v>
      </c>
      <c r="G1226">
        <v>1</v>
      </c>
      <c r="H1226">
        <v>2</v>
      </c>
      <c r="I1226" t="s">
        <v>1375</v>
      </c>
      <c r="J1226" t="s">
        <v>1376</v>
      </c>
      <c r="K1226" t="s">
        <v>1377</v>
      </c>
      <c r="L1226">
        <v>1368</v>
      </c>
      <c r="N1226">
        <v>1011</v>
      </c>
      <c r="O1226" t="s">
        <v>1096</v>
      </c>
      <c r="P1226" t="s">
        <v>1096</v>
      </c>
      <c r="Q1226">
        <v>1</v>
      </c>
      <c r="X1226">
        <v>3.3</v>
      </c>
      <c r="Y1226">
        <v>0</v>
      </c>
      <c r="Z1226">
        <v>1.2</v>
      </c>
      <c r="AA1226">
        <v>0</v>
      </c>
      <c r="AB1226">
        <v>0</v>
      </c>
      <c r="AC1226">
        <v>0</v>
      </c>
      <c r="AD1226">
        <v>1</v>
      </c>
      <c r="AE1226">
        <v>0</v>
      </c>
      <c r="AF1226" t="s">
        <v>6</v>
      </c>
      <c r="AG1226">
        <v>3.3</v>
      </c>
      <c r="AH1226">
        <v>2</v>
      </c>
      <c r="AI1226">
        <v>16690993</v>
      </c>
      <c r="AJ1226">
        <v>1274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</row>
    <row r="1227" spans="1:44" x14ac:dyDescent="0.2">
      <c r="A1227">
        <f>ROW(Source!A596)</f>
        <v>596</v>
      </c>
      <c r="B1227">
        <v>16690994</v>
      </c>
      <c r="C1227">
        <v>16690981</v>
      </c>
      <c r="D1227">
        <v>15165634</v>
      </c>
      <c r="E1227">
        <v>1</v>
      </c>
      <c r="F1227">
        <v>1</v>
      </c>
      <c r="G1227">
        <v>1</v>
      </c>
      <c r="H1227">
        <v>3</v>
      </c>
      <c r="I1227" t="s">
        <v>1378</v>
      </c>
      <c r="J1227" t="s">
        <v>1379</v>
      </c>
      <c r="K1227" t="s">
        <v>1380</v>
      </c>
      <c r="L1227">
        <v>1339</v>
      </c>
      <c r="N1227">
        <v>1007</v>
      </c>
      <c r="O1227" t="s">
        <v>199</v>
      </c>
      <c r="P1227" t="s">
        <v>199</v>
      </c>
      <c r="Q1227">
        <v>1</v>
      </c>
      <c r="X1227">
        <v>0.43</v>
      </c>
      <c r="Y1227">
        <v>38.51</v>
      </c>
      <c r="Z1227">
        <v>0</v>
      </c>
      <c r="AA1227">
        <v>0</v>
      </c>
      <c r="AB1227">
        <v>0</v>
      </c>
      <c r="AC1227">
        <v>0</v>
      </c>
      <c r="AD1227">
        <v>1</v>
      </c>
      <c r="AE1227">
        <v>0</v>
      </c>
      <c r="AF1227" t="s">
        <v>6</v>
      </c>
      <c r="AG1227">
        <v>0.43</v>
      </c>
      <c r="AH1227">
        <v>2</v>
      </c>
      <c r="AI1227">
        <v>16690994</v>
      </c>
      <c r="AJ1227">
        <v>1275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</row>
    <row r="1228" spans="1:44" x14ac:dyDescent="0.2">
      <c r="A1228">
        <f>ROW(Source!A596)</f>
        <v>596</v>
      </c>
      <c r="B1228">
        <v>16690995</v>
      </c>
      <c r="C1228">
        <v>16690981</v>
      </c>
      <c r="D1228">
        <v>15165653</v>
      </c>
      <c r="E1228">
        <v>1</v>
      </c>
      <c r="F1228">
        <v>1</v>
      </c>
      <c r="G1228">
        <v>1</v>
      </c>
      <c r="H1228">
        <v>3</v>
      </c>
      <c r="I1228" t="s">
        <v>1381</v>
      </c>
      <c r="J1228" t="s">
        <v>1382</v>
      </c>
      <c r="K1228" t="s">
        <v>1383</v>
      </c>
      <c r="L1228">
        <v>1339</v>
      </c>
      <c r="N1228">
        <v>1007</v>
      </c>
      <c r="O1228" t="s">
        <v>199</v>
      </c>
      <c r="P1228" t="s">
        <v>199</v>
      </c>
      <c r="Q1228">
        <v>1</v>
      </c>
      <c r="X1228">
        <v>2.74</v>
      </c>
      <c r="Y1228">
        <v>6.22</v>
      </c>
      <c r="Z1228">
        <v>0</v>
      </c>
      <c r="AA1228">
        <v>0</v>
      </c>
      <c r="AB1228">
        <v>0</v>
      </c>
      <c r="AC1228">
        <v>0</v>
      </c>
      <c r="AD1228">
        <v>1</v>
      </c>
      <c r="AE1228">
        <v>0</v>
      </c>
      <c r="AF1228" t="s">
        <v>6</v>
      </c>
      <c r="AG1228">
        <v>2.74</v>
      </c>
      <c r="AH1228">
        <v>2</v>
      </c>
      <c r="AI1228">
        <v>16690995</v>
      </c>
      <c r="AJ1228">
        <v>1276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</row>
    <row r="1229" spans="1:44" x14ac:dyDescent="0.2">
      <c r="A1229">
        <f>ROW(Source!A596)</f>
        <v>596</v>
      </c>
      <c r="B1229">
        <v>16690996</v>
      </c>
      <c r="C1229">
        <v>16690981</v>
      </c>
      <c r="D1229">
        <v>15164576</v>
      </c>
      <c r="E1229">
        <v>17</v>
      </c>
      <c r="F1229">
        <v>1</v>
      </c>
      <c r="G1229">
        <v>1</v>
      </c>
      <c r="H1229">
        <v>3</v>
      </c>
      <c r="I1229" t="s">
        <v>1525</v>
      </c>
      <c r="J1229" t="s">
        <v>6</v>
      </c>
      <c r="K1229" t="s">
        <v>1541</v>
      </c>
      <c r="L1229">
        <v>1348</v>
      </c>
      <c r="N1229">
        <v>1009</v>
      </c>
      <c r="O1229" t="s">
        <v>86</v>
      </c>
      <c r="P1229" t="s">
        <v>86</v>
      </c>
      <c r="Q1229">
        <v>1000</v>
      </c>
      <c r="X1229">
        <v>0.22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 t="s">
        <v>6</v>
      </c>
      <c r="AG1229">
        <v>0.22</v>
      </c>
      <c r="AH1229">
        <v>3</v>
      </c>
      <c r="AI1229">
        <v>-1</v>
      </c>
      <c r="AJ1229" t="s">
        <v>6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</row>
    <row r="1230" spans="1:44" x14ac:dyDescent="0.2">
      <c r="A1230">
        <f>ROW(Source!A597)</f>
        <v>597</v>
      </c>
      <c r="B1230">
        <v>16690990</v>
      </c>
      <c r="C1230">
        <v>16690981</v>
      </c>
      <c r="D1230">
        <v>15432356</v>
      </c>
      <c r="E1230">
        <v>1</v>
      </c>
      <c r="F1230">
        <v>1</v>
      </c>
      <c r="G1230">
        <v>1</v>
      </c>
      <c r="H1230">
        <v>1</v>
      </c>
      <c r="I1230" t="s">
        <v>1244</v>
      </c>
      <c r="J1230" t="s">
        <v>6</v>
      </c>
      <c r="K1230" t="s">
        <v>1245</v>
      </c>
      <c r="L1230">
        <v>1191</v>
      </c>
      <c r="N1230">
        <v>1013</v>
      </c>
      <c r="O1230" t="s">
        <v>1090</v>
      </c>
      <c r="P1230" t="s">
        <v>1090</v>
      </c>
      <c r="Q1230">
        <v>1</v>
      </c>
      <c r="X1230">
        <v>34.659999999999997</v>
      </c>
      <c r="Y1230">
        <v>0</v>
      </c>
      <c r="Z1230">
        <v>0</v>
      </c>
      <c r="AA1230">
        <v>0</v>
      </c>
      <c r="AB1230">
        <v>8.31</v>
      </c>
      <c r="AC1230">
        <v>0</v>
      </c>
      <c r="AD1230">
        <v>1</v>
      </c>
      <c r="AE1230">
        <v>1</v>
      </c>
      <c r="AF1230" t="s">
        <v>6</v>
      </c>
      <c r="AG1230">
        <v>34.659999999999997</v>
      </c>
      <c r="AH1230">
        <v>2</v>
      </c>
      <c r="AI1230">
        <v>16690990</v>
      </c>
      <c r="AJ1230">
        <v>1277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</row>
    <row r="1231" spans="1:44" x14ac:dyDescent="0.2">
      <c r="A1231">
        <f>ROW(Source!A597)</f>
        <v>597</v>
      </c>
      <c r="B1231">
        <v>16690991</v>
      </c>
      <c r="C1231">
        <v>16690981</v>
      </c>
      <c r="D1231">
        <v>15430395</v>
      </c>
      <c r="E1231">
        <v>1</v>
      </c>
      <c r="F1231">
        <v>1</v>
      </c>
      <c r="G1231">
        <v>1</v>
      </c>
      <c r="H1231">
        <v>1</v>
      </c>
      <c r="I1231" t="s">
        <v>1091</v>
      </c>
      <c r="J1231" t="s">
        <v>6</v>
      </c>
      <c r="K1231" t="s">
        <v>1092</v>
      </c>
      <c r="L1231">
        <v>1191</v>
      </c>
      <c r="N1231">
        <v>1013</v>
      </c>
      <c r="O1231" t="s">
        <v>1090</v>
      </c>
      <c r="P1231" t="s">
        <v>1090</v>
      </c>
      <c r="Q1231">
        <v>1</v>
      </c>
      <c r="X1231">
        <v>0.1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1</v>
      </c>
      <c r="AE1231">
        <v>2</v>
      </c>
      <c r="AF1231" t="s">
        <v>6</v>
      </c>
      <c r="AG1231">
        <v>0.1</v>
      </c>
      <c r="AH1231">
        <v>2</v>
      </c>
      <c r="AI1231">
        <v>16690991</v>
      </c>
      <c r="AJ1231">
        <v>1278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</row>
    <row r="1232" spans="1:44" x14ac:dyDescent="0.2">
      <c r="A1232">
        <f>ROW(Source!A597)</f>
        <v>597</v>
      </c>
      <c r="B1232">
        <v>16690992</v>
      </c>
      <c r="C1232">
        <v>16690981</v>
      </c>
      <c r="D1232">
        <v>15247974</v>
      </c>
      <c r="E1232">
        <v>1</v>
      </c>
      <c r="F1232">
        <v>1</v>
      </c>
      <c r="G1232">
        <v>1</v>
      </c>
      <c r="H1232">
        <v>2</v>
      </c>
      <c r="I1232" t="s">
        <v>1093</v>
      </c>
      <c r="J1232" t="s">
        <v>1094</v>
      </c>
      <c r="K1232" t="s">
        <v>1095</v>
      </c>
      <c r="L1232">
        <v>1368</v>
      </c>
      <c r="N1232">
        <v>1011</v>
      </c>
      <c r="O1232" t="s">
        <v>1096</v>
      </c>
      <c r="P1232" t="s">
        <v>1096</v>
      </c>
      <c r="Q1232">
        <v>1</v>
      </c>
      <c r="X1232">
        <v>0.1</v>
      </c>
      <c r="Y1232">
        <v>0</v>
      </c>
      <c r="Z1232">
        <v>31.26</v>
      </c>
      <c r="AA1232">
        <v>13.5</v>
      </c>
      <c r="AB1232">
        <v>0</v>
      </c>
      <c r="AC1232">
        <v>0</v>
      </c>
      <c r="AD1232">
        <v>1</v>
      </c>
      <c r="AE1232">
        <v>0</v>
      </c>
      <c r="AF1232" t="s">
        <v>6</v>
      </c>
      <c r="AG1232">
        <v>0.1</v>
      </c>
      <c r="AH1232">
        <v>2</v>
      </c>
      <c r="AI1232">
        <v>16690992</v>
      </c>
      <c r="AJ1232">
        <v>1279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</row>
    <row r="1233" spans="1:44" x14ac:dyDescent="0.2">
      <c r="A1233">
        <f>ROW(Source!A597)</f>
        <v>597</v>
      </c>
      <c r="B1233">
        <v>16690993</v>
      </c>
      <c r="C1233">
        <v>16690981</v>
      </c>
      <c r="D1233">
        <v>15249308</v>
      </c>
      <c r="E1233">
        <v>1</v>
      </c>
      <c r="F1233">
        <v>1</v>
      </c>
      <c r="G1233">
        <v>1</v>
      </c>
      <c r="H1233">
        <v>2</v>
      </c>
      <c r="I1233" t="s">
        <v>1375</v>
      </c>
      <c r="J1233" t="s">
        <v>1376</v>
      </c>
      <c r="K1233" t="s">
        <v>1377</v>
      </c>
      <c r="L1233">
        <v>1368</v>
      </c>
      <c r="N1233">
        <v>1011</v>
      </c>
      <c r="O1233" t="s">
        <v>1096</v>
      </c>
      <c r="P1233" t="s">
        <v>1096</v>
      </c>
      <c r="Q1233">
        <v>1</v>
      </c>
      <c r="X1233">
        <v>3.3</v>
      </c>
      <c r="Y1233">
        <v>0</v>
      </c>
      <c r="Z1233">
        <v>1.2</v>
      </c>
      <c r="AA1233">
        <v>0</v>
      </c>
      <c r="AB1233">
        <v>0</v>
      </c>
      <c r="AC1233">
        <v>0</v>
      </c>
      <c r="AD1233">
        <v>1</v>
      </c>
      <c r="AE1233">
        <v>0</v>
      </c>
      <c r="AF1233" t="s">
        <v>6</v>
      </c>
      <c r="AG1233">
        <v>3.3</v>
      </c>
      <c r="AH1233">
        <v>2</v>
      </c>
      <c r="AI1233">
        <v>16690993</v>
      </c>
      <c r="AJ1233">
        <v>1280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</row>
    <row r="1234" spans="1:44" x14ac:dyDescent="0.2">
      <c r="A1234">
        <f>ROW(Source!A597)</f>
        <v>597</v>
      </c>
      <c r="B1234">
        <v>16690994</v>
      </c>
      <c r="C1234">
        <v>16690981</v>
      </c>
      <c r="D1234">
        <v>15165634</v>
      </c>
      <c r="E1234">
        <v>1</v>
      </c>
      <c r="F1234">
        <v>1</v>
      </c>
      <c r="G1234">
        <v>1</v>
      </c>
      <c r="H1234">
        <v>3</v>
      </c>
      <c r="I1234" t="s">
        <v>1378</v>
      </c>
      <c r="J1234" t="s">
        <v>1379</v>
      </c>
      <c r="K1234" t="s">
        <v>1380</v>
      </c>
      <c r="L1234">
        <v>1339</v>
      </c>
      <c r="N1234">
        <v>1007</v>
      </c>
      <c r="O1234" t="s">
        <v>199</v>
      </c>
      <c r="P1234" t="s">
        <v>199</v>
      </c>
      <c r="Q1234">
        <v>1</v>
      </c>
      <c r="X1234">
        <v>0.43</v>
      </c>
      <c r="Y1234">
        <v>38.51</v>
      </c>
      <c r="Z1234">
        <v>0</v>
      </c>
      <c r="AA1234">
        <v>0</v>
      </c>
      <c r="AB1234">
        <v>0</v>
      </c>
      <c r="AC1234">
        <v>0</v>
      </c>
      <c r="AD1234">
        <v>1</v>
      </c>
      <c r="AE1234">
        <v>0</v>
      </c>
      <c r="AF1234" t="s">
        <v>6</v>
      </c>
      <c r="AG1234">
        <v>0.43</v>
      </c>
      <c r="AH1234">
        <v>2</v>
      </c>
      <c r="AI1234">
        <v>16690994</v>
      </c>
      <c r="AJ1234">
        <v>1281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</row>
    <row r="1235" spans="1:44" x14ac:dyDescent="0.2">
      <c r="A1235">
        <f>ROW(Source!A597)</f>
        <v>597</v>
      </c>
      <c r="B1235">
        <v>16690995</v>
      </c>
      <c r="C1235">
        <v>16690981</v>
      </c>
      <c r="D1235">
        <v>15165653</v>
      </c>
      <c r="E1235">
        <v>1</v>
      </c>
      <c r="F1235">
        <v>1</v>
      </c>
      <c r="G1235">
        <v>1</v>
      </c>
      <c r="H1235">
        <v>3</v>
      </c>
      <c r="I1235" t="s">
        <v>1381</v>
      </c>
      <c r="J1235" t="s">
        <v>1382</v>
      </c>
      <c r="K1235" t="s">
        <v>1383</v>
      </c>
      <c r="L1235">
        <v>1339</v>
      </c>
      <c r="N1235">
        <v>1007</v>
      </c>
      <c r="O1235" t="s">
        <v>199</v>
      </c>
      <c r="P1235" t="s">
        <v>199</v>
      </c>
      <c r="Q1235">
        <v>1</v>
      </c>
      <c r="X1235">
        <v>2.74</v>
      </c>
      <c r="Y1235">
        <v>6.22</v>
      </c>
      <c r="Z1235">
        <v>0</v>
      </c>
      <c r="AA1235">
        <v>0</v>
      </c>
      <c r="AB1235">
        <v>0</v>
      </c>
      <c r="AC1235">
        <v>0</v>
      </c>
      <c r="AD1235">
        <v>1</v>
      </c>
      <c r="AE1235">
        <v>0</v>
      </c>
      <c r="AF1235" t="s">
        <v>6</v>
      </c>
      <c r="AG1235">
        <v>2.74</v>
      </c>
      <c r="AH1235">
        <v>2</v>
      </c>
      <c r="AI1235">
        <v>16690995</v>
      </c>
      <c r="AJ1235">
        <v>1282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</row>
    <row r="1236" spans="1:44" x14ac:dyDescent="0.2">
      <c r="A1236">
        <f>ROW(Source!A597)</f>
        <v>597</v>
      </c>
      <c r="B1236">
        <v>16690996</v>
      </c>
      <c r="C1236">
        <v>16690981</v>
      </c>
      <c r="D1236">
        <v>15164576</v>
      </c>
      <c r="E1236">
        <v>17</v>
      </c>
      <c r="F1236">
        <v>1</v>
      </c>
      <c r="G1236">
        <v>1</v>
      </c>
      <c r="H1236">
        <v>3</v>
      </c>
      <c r="I1236" t="s">
        <v>1525</v>
      </c>
      <c r="J1236" t="s">
        <v>6</v>
      </c>
      <c r="K1236" t="s">
        <v>1541</v>
      </c>
      <c r="L1236">
        <v>1348</v>
      </c>
      <c r="N1236">
        <v>1009</v>
      </c>
      <c r="O1236" t="s">
        <v>86</v>
      </c>
      <c r="P1236" t="s">
        <v>86</v>
      </c>
      <c r="Q1236">
        <v>1000</v>
      </c>
      <c r="X1236">
        <v>0.22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 t="s">
        <v>6</v>
      </c>
      <c r="AG1236">
        <v>0.22</v>
      </c>
      <c r="AH1236">
        <v>3</v>
      </c>
      <c r="AI1236">
        <v>-1</v>
      </c>
      <c r="AJ1236" t="s">
        <v>6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</row>
    <row r="1237" spans="1:44" x14ac:dyDescent="0.2">
      <c r="A1237">
        <f>ROW(Source!A598)</f>
        <v>598</v>
      </c>
      <c r="B1237">
        <v>16691004</v>
      </c>
      <c r="C1237">
        <v>16690998</v>
      </c>
      <c r="D1237">
        <v>15430767</v>
      </c>
      <c r="E1237">
        <v>1</v>
      </c>
      <c r="F1237">
        <v>1</v>
      </c>
      <c r="G1237">
        <v>1</v>
      </c>
      <c r="H1237">
        <v>1</v>
      </c>
      <c r="I1237" t="s">
        <v>1111</v>
      </c>
      <c r="J1237" t="s">
        <v>6</v>
      </c>
      <c r="K1237" t="s">
        <v>1112</v>
      </c>
      <c r="L1237">
        <v>1191</v>
      </c>
      <c r="N1237">
        <v>1013</v>
      </c>
      <c r="O1237" t="s">
        <v>1090</v>
      </c>
      <c r="P1237" t="s">
        <v>1090</v>
      </c>
      <c r="Q1237">
        <v>1</v>
      </c>
      <c r="X1237">
        <v>102.6</v>
      </c>
      <c r="Y1237">
        <v>0</v>
      </c>
      <c r="Z1237">
        <v>0</v>
      </c>
      <c r="AA1237">
        <v>0</v>
      </c>
      <c r="AB1237">
        <v>8.5299999999999994</v>
      </c>
      <c r="AC1237">
        <v>0</v>
      </c>
      <c r="AD1237">
        <v>1</v>
      </c>
      <c r="AE1237">
        <v>1</v>
      </c>
      <c r="AF1237" t="s">
        <v>6</v>
      </c>
      <c r="AG1237">
        <v>102.6</v>
      </c>
      <c r="AH1237">
        <v>2</v>
      </c>
      <c r="AI1237">
        <v>16691004</v>
      </c>
      <c r="AJ1237">
        <v>1283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</row>
    <row r="1238" spans="1:44" x14ac:dyDescent="0.2">
      <c r="A1238">
        <f>ROW(Source!A598)</f>
        <v>598</v>
      </c>
      <c r="B1238">
        <v>16691005</v>
      </c>
      <c r="C1238">
        <v>16690998</v>
      </c>
      <c r="D1238">
        <v>15430395</v>
      </c>
      <c r="E1238">
        <v>1</v>
      </c>
      <c r="F1238">
        <v>1</v>
      </c>
      <c r="G1238">
        <v>1</v>
      </c>
      <c r="H1238">
        <v>1</v>
      </c>
      <c r="I1238" t="s">
        <v>1091</v>
      </c>
      <c r="J1238" t="s">
        <v>6</v>
      </c>
      <c r="K1238" t="s">
        <v>1092</v>
      </c>
      <c r="L1238">
        <v>1191</v>
      </c>
      <c r="N1238">
        <v>1013</v>
      </c>
      <c r="O1238" t="s">
        <v>1090</v>
      </c>
      <c r="P1238" t="s">
        <v>1090</v>
      </c>
      <c r="Q1238">
        <v>1</v>
      </c>
      <c r="X1238">
        <v>0.79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1</v>
      </c>
      <c r="AE1238">
        <v>2</v>
      </c>
      <c r="AF1238" t="s">
        <v>6</v>
      </c>
      <c r="AG1238">
        <v>0.79</v>
      </c>
      <c r="AH1238">
        <v>2</v>
      </c>
      <c r="AI1238">
        <v>16691005</v>
      </c>
      <c r="AJ1238">
        <v>1284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</row>
    <row r="1239" spans="1:44" x14ac:dyDescent="0.2">
      <c r="A1239">
        <f>ROW(Source!A598)</f>
        <v>598</v>
      </c>
      <c r="B1239">
        <v>16691006</v>
      </c>
      <c r="C1239">
        <v>16690998</v>
      </c>
      <c r="D1239">
        <v>15247974</v>
      </c>
      <c r="E1239">
        <v>1</v>
      </c>
      <c r="F1239">
        <v>1</v>
      </c>
      <c r="G1239">
        <v>1</v>
      </c>
      <c r="H1239">
        <v>2</v>
      </c>
      <c r="I1239" t="s">
        <v>1093</v>
      </c>
      <c r="J1239" t="s">
        <v>1094</v>
      </c>
      <c r="K1239" t="s">
        <v>1095</v>
      </c>
      <c r="L1239">
        <v>1368</v>
      </c>
      <c r="N1239">
        <v>1011</v>
      </c>
      <c r="O1239" t="s">
        <v>1096</v>
      </c>
      <c r="P1239" t="s">
        <v>1096</v>
      </c>
      <c r="Q1239">
        <v>1</v>
      </c>
      <c r="X1239">
        <v>0.79</v>
      </c>
      <c r="Y1239">
        <v>0</v>
      </c>
      <c r="Z1239">
        <v>31.26</v>
      </c>
      <c r="AA1239">
        <v>13.5</v>
      </c>
      <c r="AB1239">
        <v>0</v>
      </c>
      <c r="AC1239">
        <v>0</v>
      </c>
      <c r="AD1239">
        <v>1</v>
      </c>
      <c r="AE1239">
        <v>0</v>
      </c>
      <c r="AF1239" t="s">
        <v>6</v>
      </c>
      <c r="AG1239">
        <v>0.79</v>
      </c>
      <c r="AH1239">
        <v>2</v>
      </c>
      <c r="AI1239">
        <v>16691006</v>
      </c>
      <c r="AJ1239">
        <v>1285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</row>
    <row r="1240" spans="1:44" x14ac:dyDescent="0.2">
      <c r="A1240">
        <f>ROW(Source!A598)</f>
        <v>598</v>
      </c>
      <c r="B1240">
        <v>16691007</v>
      </c>
      <c r="C1240">
        <v>16690998</v>
      </c>
      <c r="D1240">
        <v>15164576</v>
      </c>
      <c r="E1240">
        <v>17</v>
      </c>
      <c r="F1240">
        <v>1</v>
      </c>
      <c r="G1240">
        <v>1</v>
      </c>
      <c r="H1240">
        <v>3</v>
      </c>
      <c r="I1240" t="s">
        <v>1525</v>
      </c>
      <c r="J1240" t="s">
        <v>6</v>
      </c>
      <c r="K1240" t="s">
        <v>1541</v>
      </c>
      <c r="L1240">
        <v>1348</v>
      </c>
      <c r="N1240">
        <v>1009</v>
      </c>
      <c r="O1240" t="s">
        <v>86</v>
      </c>
      <c r="P1240" t="s">
        <v>86</v>
      </c>
      <c r="Q1240">
        <v>1000</v>
      </c>
      <c r="X1240">
        <v>1.18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 t="s">
        <v>6</v>
      </c>
      <c r="AG1240">
        <v>1.18</v>
      </c>
      <c r="AH1240">
        <v>3</v>
      </c>
      <c r="AI1240">
        <v>-1</v>
      </c>
      <c r="AJ1240" t="s">
        <v>6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</row>
    <row r="1241" spans="1:44" x14ac:dyDescent="0.2">
      <c r="A1241">
        <f>ROW(Source!A599)</f>
        <v>599</v>
      </c>
      <c r="B1241">
        <v>16691004</v>
      </c>
      <c r="C1241">
        <v>16690998</v>
      </c>
      <c r="D1241">
        <v>15430767</v>
      </c>
      <c r="E1241">
        <v>1</v>
      </c>
      <c r="F1241">
        <v>1</v>
      </c>
      <c r="G1241">
        <v>1</v>
      </c>
      <c r="H1241">
        <v>1</v>
      </c>
      <c r="I1241" t="s">
        <v>1111</v>
      </c>
      <c r="J1241" t="s">
        <v>6</v>
      </c>
      <c r="K1241" t="s">
        <v>1112</v>
      </c>
      <c r="L1241">
        <v>1191</v>
      </c>
      <c r="N1241">
        <v>1013</v>
      </c>
      <c r="O1241" t="s">
        <v>1090</v>
      </c>
      <c r="P1241" t="s">
        <v>1090</v>
      </c>
      <c r="Q1241">
        <v>1</v>
      </c>
      <c r="X1241">
        <v>102.6</v>
      </c>
      <c r="Y1241">
        <v>0</v>
      </c>
      <c r="Z1241">
        <v>0</v>
      </c>
      <c r="AA1241">
        <v>0</v>
      </c>
      <c r="AB1241">
        <v>8.5299999999999994</v>
      </c>
      <c r="AC1241">
        <v>0</v>
      </c>
      <c r="AD1241">
        <v>1</v>
      </c>
      <c r="AE1241">
        <v>1</v>
      </c>
      <c r="AF1241" t="s">
        <v>6</v>
      </c>
      <c r="AG1241">
        <v>102.6</v>
      </c>
      <c r="AH1241">
        <v>2</v>
      </c>
      <c r="AI1241">
        <v>16691004</v>
      </c>
      <c r="AJ1241">
        <v>1286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</row>
    <row r="1242" spans="1:44" x14ac:dyDescent="0.2">
      <c r="A1242">
        <f>ROW(Source!A599)</f>
        <v>599</v>
      </c>
      <c r="B1242">
        <v>16691005</v>
      </c>
      <c r="C1242">
        <v>16690998</v>
      </c>
      <c r="D1242">
        <v>15430395</v>
      </c>
      <c r="E1242">
        <v>1</v>
      </c>
      <c r="F1242">
        <v>1</v>
      </c>
      <c r="G1242">
        <v>1</v>
      </c>
      <c r="H1242">
        <v>1</v>
      </c>
      <c r="I1242" t="s">
        <v>1091</v>
      </c>
      <c r="J1242" t="s">
        <v>6</v>
      </c>
      <c r="K1242" t="s">
        <v>1092</v>
      </c>
      <c r="L1242">
        <v>1191</v>
      </c>
      <c r="N1242">
        <v>1013</v>
      </c>
      <c r="O1242" t="s">
        <v>1090</v>
      </c>
      <c r="P1242" t="s">
        <v>1090</v>
      </c>
      <c r="Q1242">
        <v>1</v>
      </c>
      <c r="X1242">
        <v>0.79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1</v>
      </c>
      <c r="AE1242">
        <v>2</v>
      </c>
      <c r="AF1242" t="s">
        <v>6</v>
      </c>
      <c r="AG1242">
        <v>0.79</v>
      </c>
      <c r="AH1242">
        <v>2</v>
      </c>
      <c r="AI1242">
        <v>16691005</v>
      </c>
      <c r="AJ1242">
        <v>1287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</row>
    <row r="1243" spans="1:44" x14ac:dyDescent="0.2">
      <c r="A1243">
        <f>ROW(Source!A599)</f>
        <v>599</v>
      </c>
      <c r="B1243">
        <v>16691006</v>
      </c>
      <c r="C1243">
        <v>16690998</v>
      </c>
      <c r="D1243">
        <v>15247974</v>
      </c>
      <c r="E1243">
        <v>1</v>
      </c>
      <c r="F1243">
        <v>1</v>
      </c>
      <c r="G1243">
        <v>1</v>
      </c>
      <c r="H1243">
        <v>2</v>
      </c>
      <c r="I1243" t="s">
        <v>1093</v>
      </c>
      <c r="J1243" t="s">
        <v>1094</v>
      </c>
      <c r="K1243" t="s">
        <v>1095</v>
      </c>
      <c r="L1243">
        <v>1368</v>
      </c>
      <c r="N1243">
        <v>1011</v>
      </c>
      <c r="O1243" t="s">
        <v>1096</v>
      </c>
      <c r="P1243" t="s">
        <v>1096</v>
      </c>
      <c r="Q1243">
        <v>1</v>
      </c>
      <c r="X1243">
        <v>0.79</v>
      </c>
      <c r="Y1243">
        <v>0</v>
      </c>
      <c r="Z1243">
        <v>31.26</v>
      </c>
      <c r="AA1243">
        <v>13.5</v>
      </c>
      <c r="AB1243">
        <v>0</v>
      </c>
      <c r="AC1243">
        <v>0</v>
      </c>
      <c r="AD1243">
        <v>1</v>
      </c>
      <c r="AE1243">
        <v>0</v>
      </c>
      <c r="AF1243" t="s">
        <v>6</v>
      </c>
      <c r="AG1243">
        <v>0.79</v>
      </c>
      <c r="AH1243">
        <v>2</v>
      </c>
      <c r="AI1243">
        <v>16691006</v>
      </c>
      <c r="AJ1243">
        <v>1288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</row>
    <row r="1244" spans="1:44" x14ac:dyDescent="0.2">
      <c r="A1244">
        <f>ROW(Source!A599)</f>
        <v>599</v>
      </c>
      <c r="B1244">
        <v>16691007</v>
      </c>
      <c r="C1244">
        <v>16690998</v>
      </c>
      <c r="D1244">
        <v>15164576</v>
      </c>
      <c r="E1244">
        <v>17</v>
      </c>
      <c r="F1244">
        <v>1</v>
      </c>
      <c r="G1244">
        <v>1</v>
      </c>
      <c r="H1244">
        <v>3</v>
      </c>
      <c r="I1244" t="s">
        <v>1525</v>
      </c>
      <c r="J1244" t="s">
        <v>6</v>
      </c>
      <c r="K1244" t="s">
        <v>1541</v>
      </c>
      <c r="L1244">
        <v>1348</v>
      </c>
      <c r="N1244">
        <v>1009</v>
      </c>
      <c r="O1244" t="s">
        <v>86</v>
      </c>
      <c r="P1244" t="s">
        <v>86</v>
      </c>
      <c r="Q1244">
        <v>1000</v>
      </c>
      <c r="X1244">
        <v>1.18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 t="s">
        <v>6</v>
      </c>
      <c r="AG1244">
        <v>1.18</v>
      </c>
      <c r="AH1244">
        <v>3</v>
      </c>
      <c r="AI1244">
        <v>-1</v>
      </c>
      <c r="AJ1244" t="s">
        <v>6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</row>
    <row r="1245" spans="1:44" x14ac:dyDescent="0.2">
      <c r="A1245">
        <f>ROW(Source!A600)</f>
        <v>600</v>
      </c>
      <c r="B1245">
        <v>16691015</v>
      </c>
      <c r="C1245">
        <v>16691009</v>
      </c>
      <c r="D1245">
        <v>15430767</v>
      </c>
      <c r="E1245">
        <v>1</v>
      </c>
      <c r="F1245">
        <v>1</v>
      </c>
      <c r="G1245">
        <v>1</v>
      </c>
      <c r="H1245">
        <v>1</v>
      </c>
      <c r="I1245" t="s">
        <v>1111</v>
      </c>
      <c r="J1245" t="s">
        <v>6</v>
      </c>
      <c r="K1245" t="s">
        <v>1112</v>
      </c>
      <c r="L1245">
        <v>1191</v>
      </c>
      <c r="N1245">
        <v>1013</v>
      </c>
      <c r="O1245" t="s">
        <v>1090</v>
      </c>
      <c r="P1245" t="s">
        <v>1090</v>
      </c>
      <c r="Q1245">
        <v>1</v>
      </c>
      <c r="X1245">
        <v>51.3</v>
      </c>
      <c r="Y1245">
        <v>0</v>
      </c>
      <c r="Z1245">
        <v>0</v>
      </c>
      <c r="AA1245">
        <v>0</v>
      </c>
      <c r="AB1245">
        <v>8.5299999999999994</v>
      </c>
      <c r="AC1245">
        <v>0</v>
      </c>
      <c r="AD1245">
        <v>1</v>
      </c>
      <c r="AE1245">
        <v>1</v>
      </c>
      <c r="AF1245" t="s">
        <v>6</v>
      </c>
      <c r="AG1245">
        <v>51.3</v>
      </c>
      <c r="AH1245">
        <v>2</v>
      </c>
      <c r="AI1245">
        <v>16691015</v>
      </c>
      <c r="AJ1245">
        <v>1289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</row>
    <row r="1246" spans="1:44" x14ac:dyDescent="0.2">
      <c r="A1246">
        <f>ROW(Source!A600)</f>
        <v>600</v>
      </c>
      <c r="B1246">
        <v>16691016</v>
      </c>
      <c r="C1246">
        <v>16691009</v>
      </c>
      <c r="D1246">
        <v>15430395</v>
      </c>
      <c r="E1246">
        <v>1</v>
      </c>
      <c r="F1246">
        <v>1</v>
      </c>
      <c r="G1246">
        <v>1</v>
      </c>
      <c r="H1246">
        <v>1</v>
      </c>
      <c r="I1246" t="s">
        <v>1091</v>
      </c>
      <c r="J1246" t="s">
        <v>6</v>
      </c>
      <c r="K1246" t="s">
        <v>1092</v>
      </c>
      <c r="L1246">
        <v>1191</v>
      </c>
      <c r="N1246">
        <v>1013</v>
      </c>
      <c r="O1246" t="s">
        <v>1090</v>
      </c>
      <c r="P1246" t="s">
        <v>1090</v>
      </c>
      <c r="Q1246">
        <v>1</v>
      </c>
      <c r="X1246">
        <v>0.26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1</v>
      </c>
      <c r="AE1246">
        <v>2</v>
      </c>
      <c r="AF1246" t="s">
        <v>6</v>
      </c>
      <c r="AG1246">
        <v>0.26</v>
      </c>
      <c r="AH1246">
        <v>2</v>
      </c>
      <c r="AI1246">
        <v>16691016</v>
      </c>
      <c r="AJ1246">
        <v>1290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</row>
    <row r="1247" spans="1:44" x14ac:dyDescent="0.2">
      <c r="A1247">
        <f>ROW(Source!A600)</f>
        <v>600</v>
      </c>
      <c r="B1247">
        <v>16691017</v>
      </c>
      <c r="C1247">
        <v>16691009</v>
      </c>
      <c r="D1247">
        <v>15247974</v>
      </c>
      <c r="E1247">
        <v>1</v>
      </c>
      <c r="F1247">
        <v>1</v>
      </c>
      <c r="G1247">
        <v>1</v>
      </c>
      <c r="H1247">
        <v>2</v>
      </c>
      <c r="I1247" t="s">
        <v>1093</v>
      </c>
      <c r="J1247" t="s">
        <v>1094</v>
      </c>
      <c r="K1247" t="s">
        <v>1095</v>
      </c>
      <c r="L1247">
        <v>1368</v>
      </c>
      <c r="N1247">
        <v>1011</v>
      </c>
      <c r="O1247" t="s">
        <v>1096</v>
      </c>
      <c r="P1247" t="s">
        <v>1096</v>
      </c>
      <c r="Q1247">
        <v>1</v>
      </c>
      <c r="X1247">
        <v>0.26</v>
      </c>
      <c r="Y1247">
        <v>0</v>
      </c>
      <c r="Z1247">
        <v>31.26</v>
      </c>
      <c r="AA1247">
        <v>13.5</v>
      </c>
      <c r="AB1247">
        <v>0</v>
      </c>
      <c r="AC1247">
        <v>0</v>
      </c>
      <c r="AD1247">
        <v>1</v>
      </c>
      <c r="AE1247">
        <v>0</v>
      </c>
      <c r="AF1247" t="s">
        <v>6</v>
      </c>
      <c r="AG1247">
        <v>0.26</v>
      </c>
      <c r="AH1247">
        <v>2</v>
      </c>
      <c r="AI1247">
        <v>16691017</v>
      </c>
      <c r="AJ1247">
        <v>1291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</row>
    <row r="1248" spans="1:44" x14ac:dyDescent="0.2">
      <c r="A1248">
        <f>ROW(Source!A600)</f>
        <v>600</v>
      </c>
      <c r="B1248">
        <v>16691018</v>
      </c>
      <c r="C1248">
        <v>16691009</v>
      </c>
      <c r="D1248">
        <v>15164576</v>
      </c>
      <c r="E1248">
        <v>17</v>
      </c>
      <c r="F1248">
        <v>1</v>
      </c>
      <c r="G1248">
        <v>1</v>
      </c>
      <c r="H1248">
        <v>3</v>
      </c>
      <c r="I1248" t="s">
        <v>1525</v>
      </c>
      <c r="J1248" t="s">
        <v>6</v>
      </c>
      <c r="K1248" t="s">
        <v>1541</v>
      </c>
      <c r="L1248">
        <v>1348</v>
      </c>
      <c r="N1248">
        <v>1009</v>
      </c>
      <c r="O1248" t="s">
        <v>86</v>
      </c>
      <c r="P1248" t="s">
        <v>86</v>
      </c>
      <c r="Q1248">
        <v>1000</v>
      </c>
      <c r="X1248">
        <v>1.82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 t="s">
        <v>6</v>
      </c>
      <c r="AG1248">
        <v>1.82</v>
      </c>
      <c r="AH1248">
        <v>3</v>
      </c>
      <c r="AI1248">
        <v>-1</v>
      </c>
      <c r="AJ1248" t="s">
        <v>6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</row>
    <row r="1249" spans="1:44" x14ac:dyDescent="0.2">
      <c r="A1249">
        <f>ROW(Source!A601)</f>
        <v>601</v>
      </c>
      <c r="B1249">
        <v>16691015</v>
      </c>
      <c r="C1249">
        <v>16691009</v>
      </c>
      <c r="D1249">
        <v>15430767</v>
      </c>
      <c r="E1249">
        <v>1</v>
      </c>
      <c r="F1249">
        <v>1</v>
      </c>
      <c r="G1249">
        <v>1</v>
      </c>
      <c r="H1249">
        <v>1</v>
      </c>
      <c r="I1249" t="s">
        <v>1111</v>
      </c>
      <c r="J1249" t="s">
        <v>6</v>
      </c>
      <c r="K1249" t="s">
        <v>1112</v>
      </c>
      <c r="L1249">
        <v>1191</v>
      </c>
      <c r="N1249">
        <v>1013</v>
      </c>
      <c r="O1249" t="s">
        <v>1090</v>
      </c>
      <c r="P1249" t="s">
        <v>1090</v>
      </c>
      <c r="Q1249">
        <v>1</v>
      </c>
      <c r="X1249">
        <v>51.3</v>
      </c>
      <c r="Y1249">
        <v>0</v>
      </c>
      <c r="Z1249">
        <v>0</v>
      </c>
      <c r="AA1249">
        <v>0</v>
      </c>
      <c r="AB1249">
        <v>8.5299999999999994</v>
      </c>
      <c r="AC1249">
        <v>0</v>
      </c>
      <c r="AD1249">
        <v>1</v>
      </c>
      <c r="AE1249">
        <v>1</v>
      </c>
      <c r="AF1249" t="s">
        <v>6</v>
      </c>
      <c r="AG1249">
        <v>51.3</v>
      </c>
      <c r="AH1249">
        <v>2</v>
      </c>
      <c r="AI1249">
        <v>16691015</v>
      </c>
      <c r="AJ1249">
        <v>1292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</row>
    <row r="1250" spans="1:44" x14ac:dyDescent="0.2">
      <c r="A1250">
        <f>ROW(Source!A601)</f>
        <v>601</v>
      </c>
      <c r="B1250">
        <v>16691016</v>
      </c>
      <c r="C1250">
        <v>16691009</v>
      </c>
      <c r="D1250">
        <v>15430395</v>
      </c>
      <c r="E1250">
        <v>1</v>
      </c>
      <c r="F1250">
        <v>1</v>
      </c>
      <c r="G1250">
        <v>1</v>
      </c>
      <c r="H1250">
        <v>1</v>
      </c>
      <c r="I1250" t="s">
        <v>1091</v>
      </c>
      <c r="J1250" t="s">
        <v>6</v>
      </c>
      <c r="K1250" t="s">
        <v>1092</v>
      </c>
      <c r="L1250">
        <v>1191</v>
      </c>
      <c r="N1250">
        <v>1013</v>
      </c>
      <c r="O1250" t="s">
        <v>1090</v>
      </c>
      <c r="P1250" t="s">
        <v>1090</v>
      </c>
      <c r="Q1250">
        <v>1</v>
      </c>
      <c r="X1250">
        <v>0.26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1</v>
      </c>
      <c r="AE1250">
        <v>2</v>
      </c>
      <c r="AF1250" t="s">
        <v>6</v>
      </c>
      <c r="AG1250">
        <v>0.26</v>
      </c>
      <c r="AH1250">
        <v>2</v>
      </c>
      <c r="AI1250">
        <v>16691016</v>
      </c>
      <c r="AJ1250">
        <v>1293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</row>
    <row r="1251" spans="1:44" x14ac:dyDescent="0.2">
      <c r="A1251">
        <f>ROW(Source!A601)</f>
        <v>601</v>
      </c>
      <c r="B1251">
        <v>16691017</v>
      </c>
      <c r="C1251">
        <v>16691009</v>
      </c>
      <c r="D1251">
        <v>15247974</v>
      </c>
      <c r="E1251">
        <v>1</v>
      </c>
      <c r="F1251">
        <v>1</v>
      </c>
      <c r="G1251">
        <v>1</v>
      </c>
      <c r="H1251">
        <v>2</v>
      </c>
      <c r="I1251" t="s">
        <v>1093</v>
      </c>
      <c r="J1251" t="s">
        <v>1094</v>
      </c>
      <c r="K1251" t="s">
        <v>1095</v>
      </c>
      <c r="L1251">
        <v>1368</v>
      </c>
      <c r="N1251">
        <v>1011</v>
      </c>
      <c r="O1251" t="s">
        <v>1096</v>
      </c>
      <c r="P1251" t="s">
        <v>1096</v>
      </c>
      <c r="Q1251">
        <v>1</v>
      </c>
      <c r="X1251">
        <v>0.26</v>
      </c>
      <c r="Y1251">
        <v>0</v>
      </c>
      <c r="Z1251">
        <v>31.26</v>
      </c>
      <c r="AA1251">
        <v>13.5</v>
      </c>
      <c r="AB1251">
        <v>0</v>
      </c>
      <c r="AC1251">
        <v>0</v>
      </c>
      <c r="AD1251">
        <v>1</v>
      </c>
      <c r="AE1251">
        <v>0</v>
      </c>
      <c r="AF1251" t="s">
        <v>6</v>
      </c>
      <c r="AG1251">
        <v>0.26</v>
      </c>
      <c r="AH1251">
        <v>2</v>
      </c>
      <c r="AI1251">
        <v>16691017</v>
      </c>
      <c r="AJ1251">
        <v>1294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</row>
    <row r="1252" spans="1:44" x14ac:dyDescent="0.2">
      <c r="A1252">
        <f>ROW(Source!A601)</f>
        <v>601</v>
      </c>
      <c r="B1252">
        <v>16691018</v>
      </c>
      <c r="C1252">
        <v>16691009</v>
      </c>
      <c r="D1252">
        <v>15164576</v>
      </c>
      <c r="E1252">
        <v>17</v>
      </c>
      <c r="F1252">
        <v>1</v>
      </c>
      <c r="G1252">
        <v>1</v>
      </c>
      <c r="H1252">
        <v>3</v>
      </c>
      <c r="I1252" t="s">
        <v>1525</v>
      </c>
      <c r="J1252" t="s">
        <v>6</v>
      </c>
      <c r="K1252" t="s">
        <v>1541</v>
      </c>
      <c r="L1252">
        <v>1348</v>
      </c>
      <c r="N1252">
        <v>1009</v>
      </c>
      <c r="O1252" t="s">
        <v>86</v>
      </c>
      <c r="P1252" t="s">
        <v>86</v>
      </c>
      <c r="Q1252">
        <v>1000</v>
      </c>
      <c r="X1252">
        <v>1.82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 t="s">
        <v>6</v>
      </c>
      <c r="AG1252">
        <v>1.82</v>
      </c>
      <c r="AH1252">
        <v>3</v>
      </c>
      <c r="AI1252">
        <v>-1</v>
      </c>
      <c r="AJ1252" t="s">
        <v>6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</row>
    <row r="1253" spans="1:44" x14ac:dyDescent="0.2">
      <c r="A1253">
        <f>ROW(Source!A602)</f>
        <v>602</v>
      </c>
      <c r="B1253">
        <v>16691021</v>
      </c>
      <c r="C1253">
        <v>16691020</v>
      </c>
      <c r="D1253">
        <v>15430767</v>
      </c>
      <c r="E1253">
        <v>1</v>
      </c>
      <c r="F1253">
        <v>1</v>
      </c>
      <c r="G1253">
        <v>1</v>
      </c>
      <c r="H1253">
        <v>1</v>
      </c>
      <c r="I1253" t="s">
        <v>1111</v>
      </c>
      <c r="J1253" t="s">
        <v>6</v>
      </c>
      <c r="K1253" t="s">
        <v>1112</v>
      </c>
      <c r="L1253">
        <v>1191</v>
      </c>
      <c r="N1253">
        <v>1013</v>
      </c>
      <c r="O1253" t="s">
        <v>1090</v>
      </c>
      <c r="P1253" t="s">
        <v>1090</v>
      </c>
      <c r="Q1253">
        <v>1</v>
      </c>
      <c r="X1253">
        <v>63.84</v>
      </c>
      <c r="Y1253">
        <v>0</v>
      </c>
      <c r="Z1253">
        <v>0</v>
      </c>
      <c r="AA1253">
        <v>0</v>
      </c>
      <c r="AB1253">
        <v>8.5299999999999994</v>
      </c>
      <c r="AC1253">
        <v>0</v>
      </c>
      <c r="AD1253">
        <v>1</v>
      </c>
      <c r="AE1253">
        <v>1</v>
      </c>
      <c r="AF1253" t="s">
        <v>6</v>
      </c>
      <c r="AG1253">
        <v>63.84</v>
      </c>
      <c r="AH1253">
        <v>2</v>
      </c>
      <c r="AI1253">
        <v>16691021</v>
      </c>
      <c r="AJ1253">
        <v>1295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</row>
    <row r="1254" spans="1:44" x14ac:dyDescent="0.2">
      <c r="A1254">
        <f>ROW(Source!A602)</f>
        <v>602</v>
      </c>
      <c r="B1254">
        <v>16691022</v>
      </c>
      <c r="C1254">
        <v>16691020</v>
      </c>
      <c r="D1254">
        <v>15430395</v>
      </c>
      <c r="E1254">
        <v>1</v>
      </c>
      <c r="F1254">
        <v>1</v>
      </c>
      <c r="G1254">
        <v>1</v>
      </c>
      <c r="H1254">
        <v>1</v>
      </c>
      <c r="I1254" t="s">
        <v>1091</v>
      </c>
      <c r="J1254" t="s">
        <v>6</v>
      </c>
      <c r="K1254" t="s">
        <v>1092</v>
      </c>
      <c r="L1254">
        <v>1191</v>
      </c>
      <c r="N1254">
        <v>1013</v>
      </c>
      <c r="O1254" t="s">
        <v>1090</v>
      </c>
      <c r="P1254" t="s">
        <v>1090</v>
      </c>
      <c r="Q1254">
        <v>1</v>
      </c>
      <c r="X1254">
        <v>0.28999999999999998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1</v>
      </c>
      <c r="AE1254">
        <v>2</v>
      </c>
      <c r="AF1254" t="s">
        <v>6</v>
      </c>
      <c r="AG1254">
        <v>0.28999999999999998</v>
      </c>
      <c r="AH1254">
        <v>2</v>
      </c>
      <c r="AI1254">
        <v>16691022</v>
      </c>
      <c r="AJ1254">
        <v>1296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</row>
    <row r="1255" spans="1:44" x14ac:dyDescent="0.2">
      <c r="A1255">
        <f>ROW(Source!A602)</f>
        <v>602</v>
      </c>
      <c r="B1255">
        <v>16691023</v>
      </c>
      <c r="C1255">
        <v>16691020</v>
      </c>
      <c r="D1255">
        <v>15247974</v>
      </c>
      <c r="E1255">
        <v>1</v>
      </c>
      <c r="F1255">
        <v>1</v>
      </c>
      <c r="G1255">
        <v>1</v>
      </c>
      <c r="H1255">
        <v>2</v>
      </c>
      <c r="I1255" t="s">
        <v>1093</v>
      </c>
      <c r="J1255" t="s">
        <v>1094</v>
      </c>
      <c r="K1255" t="s">
        <v>1095</v>
      </c>
      <c r="L1255">
        <v>1368</v>
      </c>
      <c r="N1255">
        <v>1011</v>
      </c>
      <c r="O1255" t="s">
        <v>1096</v>
      </c>
      <c r="P1255" t="s">
        <v>1096</v>
      </c>
      <c r="Q1255">
        <v>1</v>
      </c>
      <c r="X1255">
        <v>0.28999999999999998</v>
      </c>
      <c r="Y1255">
        <v>0</v>
      </c>
      <c r="Z1255">
        <v>31.26</v>
      </c>
      <c r="AA1255">
        <v>13.5</v>
      </c>
      <c r="AB1255">
        <v>0</v>
      </c>
      <c r="AC1255">
        <v>0</v>
      </c>
      <c r="AD1255">
        <v>1</v>
      </c>
      <c r="AE1255">
        <v>0</v>
      </c>
      <c r="AF1255" t="s">
        <v>6</v>
      </c>
      <c r="AG1255">
        <v>0.28999999999999998</v>
      </c>
      <c r="AH1255">
        <v>2</v>
      </c>
      <c r="AI1255">
        <v>16691023</v>
      </c>
      <c r="AJ1255">
        <v>1297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</row>
    <row r="1256" spans="1:44" x14ac:dyDescent="0.2">
      <c r="A1256">
        <f>ROW(Source!A602)</f>
        <v>602</v>
      </c>
      <c r="B1256">
        <v>16691024</v>
      </c>
      <c r="C1256">
        <v>16691020</v>
      </c>
      <c r="D1256">
        <v>15164576</v>
      </c>
      <c r="E1256">
        <v>17</v>
      </c>
      <c r="F1256">
        <v>1</v>
      </c>
      <c r="G1256">
        <v>1</v>
      </c>
      <c r="H1256">
        <v>3</v>
      </c>
      <c r="I1256" t="s">
        <v>1525</v>
      </c>
      <c r="J1256" t="s">
        <v>6</v>
      </c>
      <c r="K1256" t="s">
        <v>1541</v>
      </c>
      <c r="L1256">
        <v>1348</v>
      </c>
      <c r="N1256">
        <v>1009</v>
      </c>
      <c r="O1256" t="s">
        <v>86</v>
      </c>
      <c r="P1256" t="s">
        <v>86</v>
      </c>
      <c r="Q1256">
        <v>1000</v>
      </c>
      <c r="X1256">
        <v>2.65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 t="s">
        <v>6</v>
      </c>
      <c r="AG1256">
        <v>2.65</v>
      </c>
      <c r="AH1256">
        <v>3</v>
      </c>
      <c r="AI1256">
        <v>-1</v>
      </c>
      <c r="AJ1256" t="s">
        <v>6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</row>
    <row r="1257" spans="1:44" x14ac:dyDescent="0.2">
      <c r="A1257">
        <f>ROW(Source!A603)</f>
        <v>603</v>
      </c>
      <c r="B1257">
        <v>16691021</v>
      </c>
      <c r="C1257">
        <v>16691020</v>
      </c>
      <c r="D1257">
        <v>15430767</v>
      </c>
      <c r="E1257">
        <v>1</v>
      </c>
      <c r="F1257">
        <v>1</v>
      </c>
      <c r="G1257">
        <v>1</v>
      </c>
      <c r="H1257">
        <v>1</v>
      </c>
      <c r="I1257" t="s">
        <v>1111</v>
      </c>
      <c r="J1257" t="s">
        <v>6</v>
      </c>
      <c r="K1257" t="s">
        <v>1112</v>
      </c>
      <c r="L1257">
        <v>1191</v>
      </c>
      <c r="N1257">
        <v>1013</v>
      </c>
      <c r="O1257" t="s">
        <v>1090</v>
      </c>
      <c r="P1257" t="s">
        <v>1090</v>
      </c>
      <c r="Q1257">
        <v>1</v>
      </c>
      <c r="X1257">
        <v>63.84</v>
      </c>
      <c r="Y1257">
        <v>0</v>
      </c>
      <c r="Z1257">
        <v>0</v>
      </c>
      <c r="AA1257">
        <v>0</v>
      </c>
      <c r="AB1257">
        <v>8.5299999999999994</v>
      </c>
      <c r="AC1257">
        <v>0</v>
      </c>
      <c r="AD1257">
        <v>1</v>
      </c>
      <c r="AE1257">
        <v>1</v>
      </c>
      <c r="AF1257" t="s">
        <v>6</v>
      </c>
      <c r="AG1257">
        <v>63.84</v>
      </c>
      <c r="AH1257">
        <v>2</v>
      </c>
      <c r="AI1257">
        <v>16691021</v>
      </c>
      <c r="AJ1257">
        <v>1298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</row>
    <row r="1258" spans="1:44" x14ac:dyDescent="0.2">
      <c r="A1258">
        <f>ROW(Source!A603)</f>
        <v>603</v>
      </c>
      <c r="B1258">
        <v>16691022</v>
      </c>
      <c r="C1258">
        <v>16691020</v>
      </c>
      <c r="D1258">
        <v>15430395</v>
      </c>
      <c r="E1258">
        <v>1</v>
      </c>
      <c r="F1258">
        <v>1</v>
      </c>
      <c r="G1258">
        <v>1</v>
      </c>
      <c r="H1258">
        <v>1</v>
      </c>
      <c r="I1258" t="s">
        <v>1091</v>
      </c>
      <c r="J1258" t="s">
        <v>6</v>
      </c>
      <c r="K1258" t="s">
        <v>1092</v>
      </c>
      <c r="L1258">
        <v>1191</v>
      </c>
      <c r="N1258">
        <v>1013</v>
      </c>
      <c r="O1258" t="s">
        <v>1090</v>
      </c>
      <c r="P1258" t="s">
        <v>1090</v>
      </c>
      <c r="Q1258">
        <v>1</v>
      </c>
      <c r="X1258">
        <v>0.28999999999999998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1</v>
      </c>
      <c r="AE1258">
        <v>2</v>
      </c>
      <c r="AF1258" t="s">
        <v>6</v>
      </c>
      <c r="AG1258">
        <v>0.28999999999999998</v>
      </c>
      <c r="AH1258">
        <v>2</v>
      </c>
      <c r="AI1258">
        <v>16691022</v>
      </c>
      <c r="AJ1258">
        <v>1299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</row>
    <row r="1259" spans="1:44" x14ac:dyDescent="0.2">
      <c r="A1259">
        <f>ROW(Source!A603)</f>
        <v>603</v>
      </c>
      <c r="B1259">
        <v>16691023</v>
      </c>
      <c r="C1259">
        <v>16691020</v>
      </c>
      <c r="D1259">
        <v>15247974</v>
      </c>
      <c r="E1259">
        <v>1</v>
      </c>
      <c r="F1259">
        <v>1</v>
      </c>
      <c r="G1259">
        <v>1</v>
      </c>
      <c r="H1259">
        <v>2</v>
      </c>
      <c r="I1259" t="s">
        <v>1093</v>
      </c>
      <c r="J1259" t="s">
        <v>1094</v>
      </c>
      <c r="K1259" t="s">
        <v>1095</v>
      </c>
      <c r="L1259">
        <v>1368</v>
      </c>
      <c r="N1259">
        <v>1011</v>
      </c>
      <c r="O1259" t="s">
        <v>1096</v>
      </c>
      <c r="P1259" t="s">
        <v>1096</v>
      </c>
      <c r="Q1259">
        <v>1</v>
      </c>
      <c r="X1259">
        <v>0.28999999999999998</v>
      </c>
      <c r="Y1259">
        <v>0</v>
      </c>
      <c r="Z1259">
        <v>31.26</v>
      </c>
      <c r="AA1259">
        <v>13.5</v>
      </c>
      <c r="AB1259">
        <v>0</v>
      </c>
      <c r="AC1259">
        <v>0</v>
      </c>
      <c r="AD1259">
        <v>1</v>
      </c>
      <c r="AE1259">
        <v>0</v>
      </c>
      <c r="AF1259" t="s">
        <v>6</v>
      </c>
      <c r="AG1259">
        <v>0.28999999999999998</v>
      </c>
      <c r="AH1259">
        <v>2</v>
      </c>
      <c r="AI1259">
        <v>16691023</v>
      </c>
      <c r="AJ1259">
        <v>1300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</row>
    <row r="1260" spans="1:44" x14ac:dyDescent="0.2">
      <c r="A1260">
        <f>ROW(Source!A603)</f>
        <v>603</v>
      </c>
      <c r="B1260">
        <v>16691024</v>
      </c>
      <c r="C1260">
        <v>16691020</v>
      </c>
      <c r="D1260">
        <v>15164576</v>
      </c>
      <c r="E1260">
        <v>17</v>
      </c>
      <c r="F1260">
        <v>1</v>
      </c>
      <c r="G1260">
        <v>1</v>
      </c>
      <c r="H1260">
        <v>3</v>
      </c>
      <c r="I1260" t="s">
        <v>1525</v>
      </c>
      <c r="J1260" t="s">
        <v>6</v>
      </c>
      <c r="K1260" t="s">
        <v>1541</v>
      </c>
      <c r="L1260">
        <v>1348</v>
      </c>
      <c r="N1260">
        <v>1009</v>
      </c>
      <c r="O1260" t="s">
        <v>86</v>
      </c>
      <c r="P1260" t="s">
        <v>86</v>
      </c>
      <c r="Q1260">
        <v>1000</v>
      </c>
      <c r="X1260">
        <v>2.65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 t="s">
        <v>6</v>
      </c>
      <c r="AG1260">
        <v>2.65</v>
      </c>
      <c r="AH1260">
        <v>3</v>
      </c>
      <c r="AI1260">
        <v>-1</v>
      </c>
      <c r="AJ1260" t="s">
        <v>6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</row>
    <row r="1261" spans="1:44" x14ac:dyDescent="0.2">
      <c r="A1261">
        <f>ROW(Source!A604)</f>
        <v>604</v>
      </c>
      <c r="B1261">
        <v>16691027</v>
      </c>
      <c r="C1261">
        <v>16691026</v>
      </c>
      <c r="D1261">
        <v>15430767</v>
      </c>
      <c r="E1261">
        <v>1</v>
      </c>
      <c r="F1261">
        <v>1</v>
      </c>
      <c r="G1261">
        <v>1</v>
      </c>
      <c r="H1261">
        <v>1</v>
      </c>
      <c r="I1261" t="s">
        <v>1111</v>
      </c>
      <c r="J1261" t="s">
        <v>6</v>
      </c>
      <c r="K1261" t="s">
        <v>1112</v>
      </c>
      <c r="L1261">
        <v>1191</v>
      </c>
      <c r="N1261">
        <v>1013</v>
      </c>
      <c r="O1261" t="s">
        <v>1090</v>
      </c>
      <c r="P1261" t="s">
        <v>1090</v>
      </c>
      <c r="Q1261">
        <v>1</v>
      </c>
      <c r="X1261">
        <v>57.57</v>
      </c>
      <c r="Y1261">
        <v>0</v>
      </c>
      <c r="Z1261">
        <v>0</v>
      </c>
      <c r="AA1261">
        <v>0</v>
      </c>
      <c r="AB1261">
        <v>8.5299999999999994</v>
      </c>
      <c r="AC1261">
        <v>0</v>
      </c>
      <c r="AD1261">
        <v>1</v>
      </c>
      <c r="AE1261">
        <v>1</v>
      </c>
      <c r="AF1261" t="s">
        <v>6</v>
      </c>
      <c r="AG1261">
        <v>57.57</v>
      </c>
      <c r="AH1261">
        <v>2</v>
      </c>
      <c r="AI1261">
        <v>16691027</v>
      </c>
      <c r="AJ1261">
        <v>1301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</row>
    <row r="1262" spans="1:44" x14ac:dyDescent="0.2">
      <c r="A1262">
        <f>ROW(Source!A604)</f>
        <v>604</v>
      </c>
      <c r="B1262">
        <v>16691028</v>
      </c>
      <c r="C1262">
        <v>16691026</v>
      </c>
      <c r="D1262">
        <v>15430395</v>
      </c>
      <c r="E1262">
        <v>1</v>
      </c>
      <c r="F1262">
        <v>1</v>
      </c>
      <c r="G1262">
        <v>1</v>
      </c>
      <c r="H1262">
        <v>1</v>
      </c>
      <c r="I1262" t="s">
        <v>1091</v>
      </c>
      <c r="J1262" t="s">
        <v>6</v>
      </c>
      <c r="K1262" t="s">
        <v>1092</v>
      </c>
      <c r="L1262">
        <v>1191</v>
      </c>
      <c r="N1262">
        <v>1013</v>
      </c>
      <c r="O1262" t="s">
        <v>1090</v>
      </c>
      <c r="P1262" t="s">
        <v>1090</v>
      </c>
      <c r="Q1262">
        <v>1</v>
      </c>
      <c r="X1262">
        <v>0.12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1</v>
      </c>
      <c r="AE1262">
        <v>2</v>
      </c>
      <c r="AF1262" t="s">
        <v>6</v>
      </c>
      <c r="AG1262">
        <v>0.12</v>
      </c>
      <c r="AH1262">
        <v>2</v>
      </c>
      <c r="AI1262">
        <v>16691028</v>
      </c>
      <c r="AJ1262">
        <v>1302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</row>
    <row r="1263" spans="1:44" x14ac:dyDescent="0.2">
      <c r="A1263">
        <f>ROW(Source!A604)</f>
        <v>604</v>
      </c>
      <c r="B1263">
        <v>16691029</v>
      </c>
      <c r="C1263">
        <v>16691026</v>
      </c>
      <c r="D1263">
        <v>15247974</v>
      </c>
      <c r="E1263">
        <v>1</v>
      </c>
      <c r="F1263">
        <v>1</v>
      </c>
      <c r="G1263">
        <v>1</v>
      </c>
      <c r="H1263">
        <v>2</v>
      </c>
      <c r="I1263" t="s">
        <v>1093</v>
      </c>
      <c r="J1263" t="s">
        <v>1094</v>
      </c>
      <c r="K1263" t="s">
        <v>1095</v>
      </c>
      <c r="L1263">
        <v>1368</v>
      </c>
      <c r="N1263">
        <v>1011</v>
      </c>
      <c r="O1263" t="s">
        <v>1096</v>
      </c>
      <c r="P1263" t="s">
        <v>1096</v>
      </c>
      <c r="Q1263">
        <v>1</v>
      </c>
      <c r="X1263">
        <v>0.12</v>
      </c>
      <c r="Y1263">
        <v>0</v>
      </c>
      <c r="Z1263">
        <v>31.26</v>
      </c>
      <c r="AA1263">
        <v>13.5</v>
      </c>
      <c r="AB1263">
        <v>0</v>
      </c>
      <c r="AC1263">
        <v>0</v>
      </c>
      <c r="AD1263">
        <v>1</v>
      </c>
      <c r="AE1263">
        <v>0</v>
      </c>
      <c r="AF1263" t="s">
        <v>6</v>
      </c>
      <c r="AG1263">
        <v>0.12</v>
      </c>
      <c r="AH1263">
        <v>2</v>
      </c>
      <c r="AI1263">
        <v>16691029</v>
      </c>
      <c r="AJ1263">
        <v>1303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</row>
    <row r="1264" spans="1:44" x14ac:dyDescent="0.2">
      <c r="A1264">
        <f>ROW(Source!A604)</f>
        <v>604</v>
      </c>
      <c r="B1264">
        <v>16691030</v>
      </c>
      <c r="C1264">
        <v>16691026</v>
      </c>
      <c r="D1264">
        <v>15164576</v>
      </c>
      <c r="E1264">
        <v>17</v>
      </c>
      <c r="F1264">
        <v>1</v>
      </c>
      <c r="G1264">
        <v>1</v>
      </c>
      <c r="H1264">
        <v>3</v>
      </c>
      <c r="I1264" t="s">
        <v>1525</v>
      </c>
      <c r="J1264" t="s">
        <v>6</v>
      </c>
      <c r="K1264" t="s">
        <v>1541</v>
      </c>
      <c r="L1264">
        <v>1348</v>
      </c>
      <c r="N1264">
        <v>1009</v>
      </c>
      <c r="O1264" t="s">
        <v>86</v>
      </c>
      <c r="P1264" t="s">
        <v>86</v>
      </c>
      <c r="Q1264">
        <v>1000</v>
      </c>
      <c r="X1264">
        <v>0.26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 t="s">
        <v>6</v>
      </c>
      <c r="AG1264">
        <v>0.26</v>
      </c>
      <c r="AH1264">
        <v>3</v>
      </c>
      <c r="AI1264">
        <v>-1</v>
      </c>
      <c r="AJ1264" t="s">
        <v>6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</row>
    <row r="1265" spans="1:44" x14ac:dyDescent="0.2">
      <c r="A1265">
        <f>ROW(Source!A605)</f>
        <v>605</v>
      </c>
      <c r="B1265">
        <v>16691027</v>
      </c>
      <c r="C1265">
        <v>16691026</v>
      </c>
      <c r="D1265">
        <v>15430767</v>
      </c>
      <c r="E1265">
        <v>1</v>
      </c>
      <c r="F1265">
        <v>1</v>
      </c>
      <c r="G1265">
        <v>1</v>
      </c>
      <c r="H1265">
        <v>1</v>
      </c>
      <c r="I1265" t="s">
        <v>1111</v>
      </c>
      <c r="J1265" t="s">
        <v>6</v>
      </c>
      <c r="K1265" t="s">
        <v>1112</v>
      </c>
      <c r="L1265">
        <v>1191</v>
      </c>
      <c r="N1265">
        <v>1013</v>
      </c>
      <c r="O1265" t="s">
        <v>1090</v>
      </c>
      <c r="P1265" t="s">
        <v>1090</v>
      </c>
      <c r="Q1265">
        <v>1</v>
      </c>
      <c r="X1265">
        <v>57.57</v>
      </c>
      <c r="Y1265">
        <v>0</v>
      </c>
      <c r="Z1265">
        <v>0</v>
      </c>
      <c r="AA1265">
        <v>0</v>
      </c>
      <c r="AB1265">
        <v>8.5299999999999994</v>
      </c>
      <c r="AC1265">
        <v>0</v>
      </c>
      <c r="AD1265">
        <v>1</v>
      </c>
      <c r="AE1265">
        <v>1</v>
      </c>
      <c r="AF1265" t="s">
        <v>6</v>
      </c>
      <c r="AG1265">
        <v>57.57</v>
      </c>
      <c r="AH1265">
        <v>2</v>
      </c>
      <c r="AI1265">
        <v>16691027</v>
      </c>
      <c r="AJ1265">
        <v>1304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</row>
    <row r="1266" spans="1:44" x14ac:dyDescent="0.2">
      <c r="A1266">
        <f>ROW(Source!A605)</f>
        <v>605</v>
      </c>
      <c r="B1266">
        <v>16691028</v>
      </c>
      <c r="C1266">
        <v>16691026</v>
      </c>
      <c r="D1266">
        <v>15430395</v>
      </c>
      <c r="E1266">
        <v>1</v>
      </c>
      <c r="F1266">
        <v>1</v>
      </c>
      <c r="G1266">
        <v>1</v>
      </c>
      <c r="H1266">
        <v>1</v>
      </c>
      <c r="I1266" t="s">
        <v>1091</v>
      </c>
      <c r="J1266" t="s">
        <v>6</v>
      </c>
      <c r="K1266" t="s">
        <v>1092</v>
      </c>
      <c r="L1266">
        <v>1191</v>
      </c>
      <c r="N1266">
        <v>1013</v>
      </c>
      <c r="O1266" t="s">
        <v>1090</v>
      </c>
      <c r="P1266" t="s">
        <v>1090</v>
      </c>
      <c r="Q1266">
        <v>1</v>
      </c>
      <c r="X1266">
        <v>0.12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1</v>
      </c>
      <c r="AE1266">
        <v>2</v>
      </c>
      <c r="AF1266" t="s">
        <v>6</v>
      </c>
      <c r="AG1266">
        <v>0.12</v>
      </c>
      <c r="AH1266">
        <v>2</v>
      </c>
      <c r="AI1266">
        <v>16691028</v>
      </c>
      <c r="AJ1266">
        <v>1305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</row>
    <row r="1267" spans="1:44" x14ac:dyDescent="0.2">
      <c r="A1267">
        <f>ROW(Source!A605)</f>
        <v>605</v>
      </c>
      <c r="B1267">
        <v>16691029</v>
      </c>
      <c r="C1267">
        <v>16691026</v>
      </c>
      <c r="D1267">
        <v>15247974</v>
      </c>
      <c r="E1267">
        <v>1</v>
      </c>
      <c r="F1267">
        <v>1</v>
      </c>
      <c r="G1267">
        <v>1</v>
      </c>
      <c r="H1267">
        <v>2</v>
      </c>
      <c r="I1267" t="s">
        <v>1093</v>
      </c>
      <c r="J1267" t="s">
        <v>1094</v>
      </c>
      <c r="K1267" t="s">
        <v>1095</v>
      </c>
      <c r="L1267">
        <v>1368</v>
      </c>
      <c r="N1267">
        <v>1011</v>
      </c>
      <c r="O1267" t="s">
        <v>1096</v>
      </c>
      <c r="P1267" t="s">
        <v>1096</v>
      </c>
      <c r="Q1267">
        <v>1</v>
      </c>
      <c r="X1267">
        <v>0.12</v>
      </c>
      <c r="Y1267">
        <v>0</v>
      </c>
      <c r="Z1267">
        <v>31.26</v>
      </c>
      <c r="AA1267">
        <v>13.5</v>
      </c>
      <c r="AB1267">
        <v>0</v>
      </c>
      <c r="AC1267">
        <v>0</v>
      </c>
      <c r="AD1267">
        <v>1</v>
      </c>
      <c r="AE1267">
        <v>0</v>
      </c>
      <c r="AF1267" t="s">
        <v>6</v>
      </c>
      <c r="AG1267">
        <v>0.12</v>
      </c>
      <c r="AH1267">
        <v>2</v>
      </c>
      <c r="AI1267">
        <v>16691029</v>
      </c>
      <c r="AJ1267">
        <v>1306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</row>
    <row r="1268" spans="1:44" x14ac:dyDescent="0.2">
      <c r="A1268">
        <f>ROW(Source!A605)</f>
        <v>605</v>
      </c>
      <c r="B1268">
        <v>16691030</v>
      </c>
      <c r="C1268">
        <v>16691026</v>
      </c>
      <c r="D1268">
        <v>15164576</v>
      </c>
      <c r="E1268">
        <v>17</v>
      </c>
      <c r="F1268">
        <v>1</v>
      </c>
      <c r="G1268">
        <v>1</v>
      </c>
      <c r="H1268">
        <v>3</v>
      </c>
      <c r="I1268" t="s">
        <v>1525</v>
      </c>
      <c r="J1268" t="s">
        <v>6</v>
      </c>
      <c r="K1268" t="s">
        <v>1541</v>
      </c>
      <c r="L1268">
        <v>1348</v>
      </c>
      <c r="N1268">
        <v>1009</v>
      </c>
      <c r="O1268" t="s">
        <v>86</v>
      </c>
      <c r="P1268" t="s">
        <v>86</v>
      </c>
      <c r="Q1268">
        <v>1000</v>
      </c>
      <c r="X1268">
        <v>0.26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 t="s">
        <v>6</v>
      </c>
      <c r="AG1268">
        <v>0.26</v>
      </c>
      <c r="AH1268">
        <v>3</v>
      </c>
      <c r="AI1268">
        <v>-1</v>
      </c>
      <c r="AJ1268" t="s">
        <v>6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</row>
    <row r="1269" spans="1:44" x14ac:dyDescent="0.2">
      <c r="A1269">
        <f>ROW(Source!A606)</f>
        <v>606</v>
      </c>
      <c r="B1269">
        <v>16691213</v>
      </c>
      <c r="C1269">
        <v>16691212</v>
      </c>
      <c r="D1269">
        <v>15430767</v>
      </c>
      <c r="E1269">
        <v>1</v>
      </c>
      <c r="F1269">
        <v>1</v>
      </c>
      <c r="G1269">
        <v>1</v>
      </c>
      <c r="H1269">
        <v>1</v>
      </c>
      <c r="I1269" t="s">
        <v>1111</v>
      </c>
      <c r="J1269" t="s">
        <v>6</v>
      </c>
      <c r="K1269" t="s">
        <v>1112</v>
      </c>
      <c r="L1269">
        <v>1191</v>
      </c>
      <c r="N1269">
        <v>1013</v>
      </c>
      <c r="O1269" t="s">
        <v>1090</v>
      </c>
      <c r="P1269" t="s">
        <v>1090</v>
      </c>
      <c r="Q1269">
        <v>1</v>
      </c>
      <c r="X1269">
        <v>36.71</v>
      </c>
      <c r="Y1269">
        <v>0</v>
      </c>
      <c r="Z1269">
        <v>0</v>
      </c>
      <c r="AA1269">
        <v>0</v>
      </c>
      <c r="AB1269">
        <v>8.5299999999999994</v>
      </c>
      <c r="AC1269">
        <v>0</v>
      </c>
      <c r="AD1269">
        <v>1</v>
      </c>
      <c r="AE1269">
        <v>1</v>
      </c>
      <c r="AF1269" t="s">
        <v>6</v>
      </c>
      <c r="AG1269">
        <v>36.71</v>
      </c>
      <c r="AH1269">
        <v>2</v>
      </c>
      <c r="AI1269">
        <v>16691213</v>
      </c>
      <c r="AJ1269">
        <v>1307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</row>
    <row r="1270" spans="1:44" x14ac:dyDescent="0.2">
      <c r="A1270">
        <f>ROW(Source!A606)</f>
        <v>606</v>
      </c>
      <c r="B1270">
        <v>16691214</v>
      </c>
      <c r="C1270">
        <v>16691212</v>
      </c>
      <c r="D1270">
        <v>15430395</v>
      </c>
      <c r="E1270">
        <v>1</v>
      </c>
      <c r="F1270">
        <v>1</v>
      </c>
      <c r="G1270">
        <v>1</v>
      </c>
      <c r="H1270">
        <v>1</v>
      </c>
      <c r="I1270" t="s">
        <v>1091</v>
      </c>
      <c r="J1270" t="s">
        <v>6</v>
      </c>
      <c r="K1270" t="s">
        <v>1092</v>
      </c>
      <c r="L1270">
        <v>1191</v>
      </c>
      <c r="N1270">
        <v>1013</v>
      </c>
      <c r="O1270" t="s">
        <v>1090</v>
      </c>
      <c r="P1270" t="s">
        <v>1090</v>
      </c>
      <c r="Q1270">
        <v>1</v>
      </c>
      <c r="X1270">
        <v>7.0000000000000007E-2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1</v>
      </c>
      <c r="AE1270">
        <v>2</v>
      </c>
      <c r="AF1270" t="s">
        <v>6</v>
      </c>
      <c r="AG1270">
        <v>7.0000000000000007E-2</v>
      </c>
      <c r="AH1270">
        <v>2</v>
      </c>
      <c r="AI1270">
        <v>16691214</v>
      </c>
      <c r="AJ1270">
        <v>1308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</row>
    <row r="1271" spans="1:44" x14ac:dyDescent="0.2">
      <c r="A1271">
        <f>ROW(Source!A606)</f>
        <v>606</v>
      </c>
      <c r="B1271">
        <v>16691215</v>
      </c>
      <c r="C1271">
        <v>16691212</v>
      </c>
      <c r="D1271">
        <v>15247974</v>
      </c>
      <c r="E1271">
        <v>1</v>
      </c>
      <c r="F1271">
        <v>1</v>
      </c>
      <c r="G1271">
        <v>1</v>
      </c>
      <c r="H1271">
        <v>2</v>
      </c>
      <c r="I1271" t="s">
        <v>1093</v>
      </c>
      <c r="J1271" t="s">
        <v>1094</v>
      </c>
      <c r="K1271" t="s">
        <v>1095</v>
      </c>
      <c r="L1271">
        <v>1368</v>
      </c>
      <c r="N1271">
        <v>1011</v>
      </c>
      <c r="O1271" t="s">
        <v>1096</v>
      </c>
      <c r="P1271" t="s">
        <v>1096</v>
      </c>
      <c r="Q1271">
        <v>1</v>
      </c>
      <c r="X1271">
        <v>7.0000000000000007E-2</v>
      </c>
      <c r="Y1271">
        <v>0</v>
      </c>
      <c r="Z1271">
        <v>31.26</v>
      </c>
      <c r="AA1271">
        <v>13.5</v>
      </c>
      <c r="AB1271">
        <v>0</v>
      </c>
      <c r="AC1271">
        <v>0</v>
      </c>
      <c r="AD1271">
        <v>1</v>
      </c>
      <c r="AE1271">
        <v>0</v>
      </c>
      <c r="AF1271" t="s">
        <v>6</v>
      </c>
      <c r="AG1271">
        <v>7.0000000000000007E-2</v>
      </c>
      <c r="AH1271">
        <v>2</v>
      </c>
      <c r="AI1271">
        <v>16691215</v>
      </c>
      <c r="AJ1271">
        <v>1309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</row>
    <row r="1272" spans="1:44" x14ac:dyDescent="0.2">
      <c r="A1272">
        <f>ROW(Source!A606)</f>
        <v>606</v>
      </c>
      <c r="B1272">
        <v>16691216</v>
      </c>
      <c r="C1272">
        <v>16691212</v>
      </c>
      <c r="D1272">
        <v>15164576</v>
      </c>
      <c r="E1272">
        <v>17</v>
      </c>
      <c r="F1272">
        <v>1</v>
      </c>
      <c r="G1272">
        <v>1</v>
      </c>
      <c r="H1272">
        <v>3</v>
      </c>
      <c r="I1272" t="s">
        <v>1525</v>
      </c>
      <c r="J1272" t="s">
        <v>6</v>
      </c>
      <c r="K1272" t="s">
        <v>1541</v>
      </c>
      <c r="L1272">
        <v>1348</v>
      </c>
      <c r="N1272">
        <v>1009</v>
      </c>
      <c r="O1272" t="s">
        <v>86</v>
      </c>
      <c r="P1272" t="s">
        <v>86</v>
      </c>
      <c r="Q1272">
        <v>1000</v>
      </c>
      <c r="X1272">
        <v>0.22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 t="s">
        <v>6</v>
      </c>
      <c r="AG1272">
        <v>0.22</v>
      </c>
      <c r="AH1272">
        <v>3</v>
      </c>
      <c r="AI1272">
        <v>-1</v>
      </c>
      <c r="AJ1272" t="s">
        <v>6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</row>
    <row r="1273" spans="1:44" x14ac:dyDescent="0.2">
      <c r="A1273">
        <f>ROW(Source!A607)</f>
        <v>607</v>
      </c>
      <c r="B1273">
        <v>16691213</v>
      </c>
      <c r="C1273">
        <v>16691212</v>
      </c>
      <c r="D1273">
        <v>15430767</v>
      </c>
      <c r="E1273">
        <v>1</v>
      </c>
      <c r="F1273">
        <v>1</v>
      </c>
      <c r="G1273">
        <v>1</v>
      </c>
      <c r="H1273">
        <v>1</v>
      </c>
      <c r="I1273" t="s">
        <v>1111</v>
      </c>
      <c r="J1273" t="s">
        <v>6</v>
      </c>
      <c r="K1273" t="s">
        <v>1112</v>
      </c>
      <c r="L1273">
        <v>1191</v>
      </c>
      <c r="N1273">
        <v>1013</v>
      </c>
      <c r="O1273" t="s">
        <v>1090</v>
      </c>
      <c r="P1273" t="s">
        <v>1090</v>
      </c>
      <c r="Q1273">
        <v>1</v>
      </c>
      <c r="X1273">
        <v>36.71</v>
      </c>
      <c r="Y1273">
        <v>0</v>
      </c>
      <c r="Z1273">
        <v>0</v>
      </c>
      <c r="AA1273">
        <v>0</v>
      </c>
      <c r="AB1273">
        <v>8.5299999999999994</v>
      </c>
      <c r="AC1273">
        <v>0</v>
      </c>
      <c r="AD1273">
        <v>1</v>
      </c>
      <c r="AE1273">
        <v>1</v>
      </c>
      <c r="AF1273" t="s">
        <v>6</v>
      </c>
      <c r="AG1273">
        <v>36.71</v>
      </c>
      <c r="AH1273">
        <v>2</v>
      </c>
      <c r="AI1273">
        <v>16691213</v>
      </c>
      <c r="AJ1273">
        <v>1310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</row>
    <row r="1274" spans="1:44" x14ac:dyDescent="0.2">
      <c r="A1274">
        <f>ROW(Source!A607)</f>
        <v>607</v>
      </c>
      <c r="B1274">
        <v>16691214</v>
      </c>
      <c r="C1274">
        <v>16691212</v>
      </c>
      <c r="D1274">
        <v>15430395</v>
      </c>
      <c r="E1274">
        <v>1</v>
      </c>
      <c r="F1274">
        <v>1</v>
      </c>
      <c r="G1274">
        <v>1</v>
      </c>
      <c r="H1274">
        <v>1</v>
      </c>
      <c r="I1274" t="s">
        <v>1091</v>
      </c>
      <c r="J1274" t="s">
        <v>6</v>
      </c>
      <c r="K1274" t="s">
        <v>1092</v>
      </c>
      <c r="L1274">
        <v>1191</v>
      </c>
      <c r="N1274">
        <v>1013</v>
      </c>
      <c r="O1274" t="s">
        <v>1090</v>
      </c>
      <c r="P1274" t="s">
        <v>1090</v>
      </c>
      <c r="Q1274">
        <v>1</v>
      </c>
      <c r="X1274">
        <v>7.0000000000000007E-2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1</v>
      </c>
      <c r="AE1274">
        <v>2</v>
      </c>
      <c r="AF1274" t="s">
        <v>6</v>
      </c>
      <c r="AG1274">
        <v>7.0000000000000007E-2</v>
      </c>
      <c r="AH1274">
        <v>2</v>
      </c>
      <c r="AI1274">
        <v>16691214</v>
      </c>
      <c r="AJ1274">
        <v>1311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</row>
    <row r="1275" spans="1:44" x14ac:dyDescent="0.2">
      <c r="A1275">
        <f>ROW(Source!A607)</f>
        <v>607</v>
      </c>
      <c r="B1275">
        <v>16691215</v>
      </c>
      <c r="C1275">
        <v>16691212</v>
      </c>
      <c r="D1275">
        <v>15247974</v>
      </c>
      <c r="E1275">
        <v>1</v>
      </c>
      <c r="F1275">
        <v>1</v>
      </c>
      <c r="G1275">
        <v>1</v>
      </c>
      <c r="H1275">
        <v>2</v>
      </c>
      <c r="I1275" t="s">
        <v>1093</v>
      </c>
      <c r="J1275" t="s">
        <v>1094</v>
      </c>
      <c r="K1275" t="s">
        <v>1095</v>
      </c>
      <c r="L1275">
        <v>1368</v>
      </c>
      <c r="N1275">
        <v>1011</v>
      </c>
      <c r="O1275" t="s">
        <v>1096</v>
      </c>
      <c r="P1275" t="s">
        <v>1096</v>
      </c>
      <c r="Q1275">
        <v>1</v>
      </c>
      <c r="X1275">
        <v>7.0000000000000007E-2</v>
      </c>
      <c r="Y1275">
        <v>0</v>
      </c>
      <c r="Z1275">
        <v>31.26</v>
      </c>
      <c r="AA1275">
        <v>13.5</v>
      </c>
      <c r="AB1275">
        <v>0</v>
      </c>
      <c r="AC1275">
        <v>0</v>
      </c>
      <c r="AD1275">
        <v>1</v>
      </c>
      <c r="AE1275">
        <v>0</v>
      </c>
      <c r="AF1275" t="s">
        <v>6</v>
      </c>
      <c r="AG1275">
        <v>7.0000000000000007E-2</v>
      </c>
      <c r="AH1275">
        <v>2</v>
      </c>
      <c r="AI1275">
        <v>16691215</v>
      </c>
      <c r="AJ1275">
        <v>1312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</row>
    <row r="1276" spans="1:44" x14ac:dyDescent="0.2">
      <c r="A1276">
        <f>ROW(Source!A607)</f>
        <v>607</v>
      </c>
      <c r="B1276">
        <v>16691216</v>
      </c>
      <c r="C1276">
        <v>16691212</v>
      </c>
      <c r="D1276">
        <v>15164576</v>
      </c>
      <c r="E1276">
        <v>17</v>
      </c>
      <c r="F1276">
        <v>1</v>
      </c>
      <c r="G1276">
        <v>1</v>
      </c>
      <c r="H1276">
        <v>3</v>
      </c>
      <c r="I1276" t="s">
        <v>1525</v>
      </c>
      <c r="J1276" t="s">
        <v>6</v>
      </c>
      <c r="K1276" t="s">
        <v>1541</v>
      </c>
      <c r="L1276">
        <v>1348</v>
      </c>
      <c r="N1276">
        <v>1009</v>
      </c>
      <c r="O1276" t="s">
        <v>86</v>
      </c>
      <c r="P1276" t="s">
        <v>86</v>
      </c>
      <c r="Q1276">
        <v>1000</v>
      </c>
      <c r="X1276">
        <v>0.22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 t="s">
        <v>6</v>
      </c>
      <c r="AG1276">
        <v>0.22</v>
      </c>
      <c r="AH1276">
        <v>3</v>
      </c>
      <c r="AI1276">
        <v>-1</v>
      </c>
      <c r="AJ1276" t="s">
        <v>6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</row>
    <row r="1277" spans="1:44" x14ac:dyDescent="0.2">
      <c r="A1277">
        <f>ROW(Source!A608)</f>
        <v>608</v>
      </c>
      <c r="B1277">
        <v>16691038</v>
      </c>
      <c r="C1277">
        <v>16691032</v>
      </c>
      <c r="D1277">
        <v>15430767</v>
      </c>
      <c r="E1277">
        <v>1</v>
      </c>
      <c r="F1277">
        <v>1</v>
      </c>
      <c r="G1277">
        <v>1</v>
      </c>
      <c r="H1277">
        <v>1</v>
      </c>
      <c r="I1277" t="s">
        <v>1111</v>
      </c>
      <c r="J1277" t="s">
        <v>6</v>
      </c>
      <c r="K1277" t="s">
        <v>1112</v>
      </c>
      <c r="L1277">
        <v>1191</v>
      </c>
      <c r="N1277">
        <v>1013</v>
      </c>
      <c r="O1277" t="s">
        <v>1090</v>
      </c>
      <c r="P1277" t="s">
        <v>1090</v>
      </c>
      <c r="Q1277">
        <v>1</v>
      </c>
      <c r="X1277">
        <v>37.28</v>
      </c>
      <c r="Y1277">
        <v>0</v>
      </c>
      <c r="Z1277">
        <v>0</v>
      </c>
      <c r="AA1277">
        <v>0</v>
      </c>
      <c r="AB1277">
        <v>8.5299999999999994</v>
      </c>
      <c r="AC1277">
        <v>0</v>
      </c>
      <c r="AD1277">
        <v>1</v>
      </c>
      <c r="AE1277">
        <v>1</v>
      </c>
      <c r="AF1277" t="s">
        <v>6</v>
      </c>
      <c r="AG1277">
        <v>37.28</v>
      </c>
      <c r="AH1277">
        <v>2</v>
      </c>
      <c r="AI1277">
        <v>16691038</v>
      </c>
      <c r="AJ1277">
        <v>1313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</row>
    <row r="1278" spans="1:44" x14ac:dyDescent="0.2">
      <c r="A1278">
        <f>ROW(Source!A608)</f>
        <v>608</v>
      </c>
      <c r="B1278">
        <v>16691039</v>
      </c>
      <c r="C1278">
        <v>16691032</v>
      </c>
      <c r="D1278">
        <v>15430395</v>
      </c>
      <c r="E1278">
        <v>1</v>
      </c>
      <c r="F1278">
        <v>1</v>
      </c>
      <c r="G1278">
        <v>1</v>
      </c>
      <c r="H1278">
        <v>1</v>
      </c>
      <c r="I1278" t="s">
        <v>1091</v>
      </c>
      <c r="J1278" t="s">
        <v>6</v>
      </c>
      <c r="K1278" t="s">
        <v>1092</v>
      </c>
      <c r="L1278">
        <v>1191</v>
      </c>
      <c r="N1278">
        <v>1013</v>
      </c>
      <c r="O1278" t="s">
        <v>1090</v>
      </c>
      <c r="P1278" t="s">
        <v>1090</v>
      </c>
      <c r="Q1278">
        <v>1</v>
      </c>
      <c r="X1278">
        <v>0.26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1</v>
      </c>
      <c r="AE1278">
        <v>2</v>
      </c>
      <c r="AF1278" t="s">
        <v>6</v>
      </c>
      <c r="AG1278">
        <v>0.26</v>
      </c>
      <c r="AH1278">
        <v>2</v>
      </c>
      <c r="AI1278">
        <v>16691039</v>
      </c>
      <c r="AJ1278">
        <v>1314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</row>
    <row r="1279" spans="1:44" x14ac:dyDescent="0.2">
      <c r="A1279">
        <f>ROW(Source!A608)</f>
        <v>608</v>
      </c>
      <c r="B1279">
        <v>16691040</v>
      </c>
      <c r="C1279">
        <v>16691032</v>
      </c>
      <c r="D1279">
        <v>15247974</v>
      </c>
      <c r="E1279">
        <v>1</v>
      </c>
      <c r="F1279">
        <v>1</v>
      </c>
      <c r="G1279">
        <v>1</v>
      </c>
      <c r="H1279">
        <v>2</v>
      </c>
      <c r="I1279" t="s">
        <v>1093</v>
      </c>
      <c r="J1279" t="s">
        <v>1094</v>
      </c>
      <c r="K1279" t="s">
        <v>1095</v>
      </c>
      <c r="L1279">
        <v>1368</v>
      </c>
      <c r="N1279">
        <v>1011</v>
      </c>
      <c r="O1279" t="s">
        <v>1096</v>
      </c>
      <c r="P1279" t="s">
        <v>1096</v>
      </c>
      <c r="Q1279">
        <v>1</v>
      </c>
      <c r="X1279">
        <v>0.26</v>
      </c>
      <c r="Y1279">
        <v>0</v>
      </c>
      <c r="Z1279">
        <v>31.26</v>
      </c>
      <c r="AA1279">
        <v>13.5</v>
      </c>
      <c r="AB1279">
        <v>0</v>
      </c>
      <c r="AC1279">
        <v>0</v>
      </c>
      <c r="AD1279">
        <v>1</v>
      </c>
      <c r="AE1279">
        <v>0</v>
      </c>
      <c r="AF1279" t="s">
        <v>6</v>
      </c>
      <c r="AG1279">
        <v>0.26</v>
      </c>
      <c r="AH1279">
        <v>2</v>
      </c>
      <c r="AI1279">
        <v>16691040</v>
      </c>
      <c r="AJ1279">
        <v>1315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</row>
    <row r="1280" spans="1:44" x14ac:dyDescent="0.2">
      <c r="A1280">
        <f>ROW(Source!A608)</f>
        <v>608</v>
      </c>
      <c r="B1280">
        <v>16691041</v>
      </c>
      <c r="C1280">
        <v>16691032</v>
      </c>
      <c r="D1280">
        <v>15164576</v>
      </c>
      <c r="E1280">
        <v>17</v>
      </c>
      <c r="F1280">
        <v>1</v>
      </c>
      <c r="G1280">
        <v>1</v>
      </c>
      <c r="H1280">
        <v>3</v>
      </c>
      <c r="I1280" t="s">
        <v>1525</v>
      </c>
      <c r="J1280" t="s">
        <v>6</v>
      </c>
      <c r="K1280" t="s">
        <v>1541</v>
      </c>
      <c r="L1280">
        <v>1348</v>
      </c>
      <c r="N1280">
        <v>1009</v>
      </c>
      <c r="O1280" t="s">
        <v>86</v>
      </c>
      <c r="P1280" t="s">
        <v>86</v>
      </c>
      <c r="Q1280">
        <v>1000</v>
      </c>
      <c r="X1280">
        <v>1.75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 t="s">
        <v>6</v>
      </c>
      <c r="AG1280">
        <v>1.75</v>
      </c>
      <c r="AH1280">
        <v>3</v>
      </c>
      <c r="AI1280">
        <v>-1</v>
      </c>
      <c r="AJ1280" t="s">
        <v>6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</row>
    <row r="1281" spans="1:44" x14ac:dyDescent="0.2">
      <c r="A1281">
        <f>ROW(Source!A609)</f>
        <v>609</v>
      </c>
      <c r="B1281">
        <v>16691038</v>
      </c>
      <c r="C1281">
        <v>16691032</v>
      </c>
      <c r="D1281">
        <v>15430767</v>
      </c>
      <c r="E1281">
        <v>1</v>
      </c>
      <c r="F1281">
        <v>1</v>
      </c>
      <c r="G1281">
        <v>1</v>
      </c>
      <c r="H1281">
        <v>1</v>
      </c>
      <c r="I1281" t="s">
        <v>1111</v>
      </c>
      <c r="J1281" t="s">
        <v>6</v>
      </c>
      <c r="K1281" t="s">
        <v>1112</v>
      </c>
      <c r="L1281">
        <v>1191</v>
      </c>
      <c r="N1281">
        <v>1013</v>
      </c>
      <c r="O1281" t="s">
        <v>1090</v>
      </c>
      <c r="P1281" t="s">
        <v>1090</v>
      </c>
      <c r="Q1281">
        <v>1</v>
      </c>
      <c r="X1281">
        <v>37.28</v>
      </c>
      <c r="Y1281">
        <v>0</v>
      </c>
      <c r="Z1281">
        <v>0</v>
      </c>
      <c r="AA1281">
        <v>0</v>
      </c>
      <c r="AB1281">
        <v>8.5299999999999994</v>
      </c>
      <c r="AC1281">
        <v>0</v>
      </c>
      <c r="AD1281">
        <v>1</v>
      </c>
      <c r="AE1281">
        <v>1</v>
      </c>
      <c r="AF1281" t="s">
        <v>6</v>
      </c>
      <c r="AG1281">
        <v>37.28</v>
      </c>
      <c r="AH1281">
        <v>2</v>
      </c>
      <c r="AI1281">
        <v>16691038</v>
      </c>
      <c r="AJ1281">
        <v>1316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</row>
    <row r="1282" spans="1:44" x14ac:dyDescent="0.2">
      <c r="A1282">
        <f>ROW(Source!A609)</f>
        <v>609</v>
      </c>
      <c r="B1282">
        <v>16691039</v>
      </c>
      <c r="C1282">
        <v>16691032</v>
      </c>
      <c r="D1282">
        <v>15430395</v>
      </c>
      <c r="E1282">
        <v>1</v>
      </c>
      <c r="F1282">
        <v>1</v>
      </c>
      <c r="G1282">
        <v>1</v>
      </c>
      <c r="H1282">
        <v>1</v>
      </c>
      <c r="I1282" t="s">
        <v>1091</v>
      </c>
      <c r="J1282" t="s">
        <v>6</v>
      </c>
      <c r="K1282" t="s">
        <v>1092</v>
      </c>
      <c r="L1282">
        <v>1191</v>
      </c>
      <c r="N1282">
        <v>1013</v>
      </c>
      <c r="O1282" t="s">
        <v>1090</v>
      </c>
      <c r="P1282" t="s">
        <v>1090</v>
      </c>
      <c r="Q1282">
        <v>1</v>
      </c>
      <c r="X1282">
        <v>0.26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1</v>
      </c>
      <c r="AE1282">
        <v>2</v>
      </c>
      <c r="AF1282" t="s">
        <v>6</v>
      </c>
      <c r="AG1282">
        <v>0.26</v>
      </c>
      <c r="AH1282">
        <v>2</v>
      </c>
      <c r="AI1282">
        <v>16691039</v>
      </c>
      <c r="AJ1282">
        <v>1317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</row>
    <row r="1283" spans="1:44" x14ac:dyDescent="0.2">
      <c r="A1283">
        <f>ROW(Source!A609)</f>
        <v>609</v>
      </c>
      <c r="B1283">
        <v>16691040</v>
      </c>
      <c r="C1283">
        <v>16691032</v>
      </c>
      <c r="D1283">
        <v>15247974</v>
      </c>
      <c r="E1283">
        <v>1</v>
      </c>
      <c r="F1283">
        <v>1</v>
      </c>
      <c r="G1283">
        <v>1</v>
      </c>
      <c r="H1283">
        <v>2</v>
      </c>
      <c r="I1283" t="s">
        <v>1093</v>
      </c>
      <c r="J1283" t="s">
        <v>1094</v>
      </c>
      <c r="K1283" t="s">
        <v>1095</v>
      </c>
      <c r="L1283">
        <v>1368</v>
      </c>
      <c r="N1283">
        <v>1011</v>
      </c>
      <c r="O1283" t="s">
        <v>1096</v>
      </c>
      <c r="P1283" t="s">
        <v>1096</v>
      </c>
      <c r="Q1283">
        <v>1</v>
      </c>
      <c r="X1283">
        <v>0.26</v>
      </c>
      <c r="Y1283">
        <v>0</v>
      </c>
      <c r="Z1283">
        <v>31.26</v>
      </c>
      <c r="AA1283">
        <v>13.5</v>
      </c>
      <c r="AB1283">
        <v>0</v>
      </c>
      <c r="AC1283">
        <v>0</v>
      </c>
      <c r="AD1283">
        <v>1</v>
      </c>
      <c r="AE1283">
        <v>0</v>
      </c>
      <c r="AF1283" t="s">
        <v>6</v>
      </c>
      <c r="AG1283">
        <v>0.26</v>
      </c>
      <c r="AH1283">
        <v>2</v>
      </c>
      <c r="AI1283">
        <v>16691040</v>
      </c>
      <c r="AJ1283">
        <v>1318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</row>
    <row r="1284" spans="1:44" x14ac:dyDescent="0.2">
      <c r="A1284">
        <f>ROW(Source!A609)</f>
        <v>609</v>
      </c>
      <c r="B1284">
        <v>16691041</v>
      </c>
      <c r="C1284">
        <v>16691032</v>
      </c>
      <c r="D1284">
        <v>15164576</v>
      </c>
      <c r="E1284">
        <v>17</v>
      </c>
      <c r="F1284">
        <v>1</v>
      </c>
      <c r="G1284">
        <v>1</v>
      </c>
      <c r="H1284">
        <v>3</v>
      </c>
      <c r="I1284" t="s">
        <v>1525</v>
      </c>
      <c r="J1284" t="s">
        <v>6</v>
      </c>
      <c r="K1284" t="s">
        <v>1541</v>
      </c>
      <c r="L1284">
        <v>1348</v>
      </c>
      <c r="N1284">
        <v>1009</v>
      </c>
      <c r="O1284" t="s">
        <v>86</v>
      </c>
      <c r="P1284" t="s">
        <v>86</v>
      </c>
      <c r="Q1284">
        <v>1000</v>
      </c>
      <c r="X1284">
        <v>1.75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 t="s">
        <v>6</v>
      </c>
      <c r="AG1284">
        <v>1.75</v>
      </c>
      <c r="AH1284">
        <v>3</v>
      </c>
      <c r="AI1284">
        <v>-1</v>
      </c>
      <c r="AJ1284" t="s">
        <v>6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</row>
    <row r="1285" spans="1:44" x14ac:dyDescent="0.2">
      <c r="A1285">
        <f>ROW(Source!A610)</f>
        <v>610</v>
      </c>
      <c r="B1285">
        <v>16691066</v>
      </c>
      <c r="C1285">
        <v>16691043</v>
      </c>
      <c r="D1285">
        <v>15446300</v>
      </c>
      <c r="E1285">
        <v>1</v>
      </c>
      <c r="F1285">
        <v>1</v>
      </c>
      <c r="G1285">
        <v>1</v>
      </c>
      <c r="H1285">
        <v>1</v>
      </c>
      <c r="I1285" t="s">
        <v>1170</v>
      </c>
      <c r="J1285" t="s">
        <v>6</v>
      </c>
      <c r="K1285" t="s">
        <v>1171</v>
      </c>
      <c r="L1285">
        <v>1191</v>
      </c>
      <c r="N1285">
        <v>1013</v>
      </c>
      <c r="O1285" t="s">
        <v>1090</v>
      </c>
      <c r="P1285" t="s">
        <v>1090</v>
      </c>
      <c r="Q1285">
        <v>1</v>
      </c>
      <c r="X1285">
        <v>190.24</v>
      </c>
      <c r="Y1285">
        <v>0</v>
      </c>
      <c r="Z1285">
        <v>0</v>
      </c>
      <c r="AA1285">
        <v>0</v>
      </c>
      <c r="AB1285">
        <v>9.92</v>
      </c>
      <c r="AC1285">
        <v>0</v>
      </c>
      <c r="AD1285">
        <v>1</v>
      </c>
      <c r="AE1285">
        <v>1</v>
      </c>
      <c r="AF1285" t="s">
        <v>97</v>
      </c>
      <c r="AG1285">
        <v>218.77599999999998</v>
      </c>
      <c r="AH1285">
        <v>2</v>
      </c>
      <c r="AI1285">
        <v>16691066</v>
      </c>
      <c r="AJ1285">
        <v>1319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</row>
    <row r="1286" spans="1:44" x14ac:dyDescent="0.2">
      <c r="A1286">
        <f>ROW(Source!A610)</f>
        <v>610</v>
      </c>
      <c r="B1286">
        <v>16691067</v>
      </c>
      <c r="C1286">
        <v>16691043</v>
      </c>
      <c r="D1286">
        <v>15430395</v>
      </c>
      <c r="E1286">
        <v>1</v>
      </c>
      <c r="F1286">
        <v>1</v>
      </c>
      <c r="G1286">
        <v>1</v>
      </c>
      <c r="H1286">
        <v>1</v>
      </c>
      <c r="I1286" t="s">
        <v>1091</v>
      </c>
      <c r="J1286" t="s">
        <v>6</v>
      </c>
      <c r="K1286" t="s">
        <v>1092</v>
      </c>
      <c r="L1286">
        <v>1191</v>
      </c>
      <c r="N1286">
        <v>1013</v>
      </c>
      <c r="O1286" t="s">
        <v>1090</v>
      </c>
      <c r="P1286" t="s">
        <v>1090</v>
      </c>
      <c r="Q1286">
        <v>1</v>
      </c>
      <c r="X1286">
        <v>13.64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1</v>
      </c>
      <c r="AE1286">
        <v>2</v>
      </c>
      <c r="AF1286" t="s">
        <v>96</v>
      </c>
      <c r="AG1286">
        <v>17.05</v>
      </c>
      <c r="AH1286">
        <v>2</v>
      </c>
      <c r="AI1286">
        <v>16691067</v>
      </c>
      <c r="AJ1286">
        <v>1320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</row>
    <row r="1287" spans="1:44" x14ac:dyDescent="0.2">
      <c r="A1287">
        <f>ROW(Source!A610)</f>
        <v>610</v>
      </c>
      <c r="B1287">
        <v>16691068</v>
      </c>
      <c r="C1287">
        <v>16691043</v>
      </c>
      <c r="D1287">
        <v>15247578</v>
      </c>
      <c r="E1287">
        <v>1</v>
      </c>
      <c r="F1287">
        <v>1</v>
      </c>
      <c r="G1287">
        <v>1</v>
      </c>
      <c r="H1287">
        <v>2</v>
      </c>
      <c r="I1287" t="s">
        <v>1157</v>
      </c>
      <c r="J1287" t="s">
        <v>1158</v>
      </c>
      <c r="K1287" t="s">
        <v>1159</v>
      </c>
      <c r="L1287">
        <v>1368</v>
      </c>
      <c r="N1287">
        <v>1011</v>
      </c>
      <c r="O1287" t="s">
        <v>1096</v>
      </c>
      <c r="P1287" t="s">
        <v>1096</v>
      </c>
      <c r="Q1287">
        <v>1</v>
      </c>
      <c r="X1287">
        <v>0.05</v>
      </c>
      <c r="Y1287">
        <v>0</v>
      </c>
      <c r="Z1287">
        <v>86.4</v>
      </c>
      <c r="AA1287">
        <v>13.5</v>
      </c>
      <c r="AB1287">
        <v>0</v>
      </c>
      <c r="AC1287">
        <v>0</v>
      </c>
      <c r="AD1287">
        <v>1</v>
      </c>
      <c r="AE1287">
        <v>0</v>
      </c>
      <c r="AF1287" t="s">
        <v>96</v>
      </c>
      <c r="AG1287">
        <v>6.25E-2</v>
      </c>
      <c r="AH1287">
        <v>2</v>
      </c>
      <c r="AI1287">
        <v>16691068</v>
      </c>
      <c r="AJ1287">
        <v>1321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</row>
    <row r="1288" spans="1:44" x14ac:dyDescent="0.2">
      <c r="A1288">
        <f>ROW(Source!A610)</f>
        <v>610</v>
      </c>
      <c r="B1288">
        <v>16691069</v>
      </c>
      <c r="C1288">
        <v>16691043</v>
      </c>
      <c r="D1288">
        <v>15247680</v>
      </c>
      <c r="E1288">
        <v>1</v>
      </c>
      <c r="F1288">
        <v>1</v>
      </c>
      <c r="G1288">
        <v>1</v>
      </c>
      <c r="H1288">
        <v>2</v>
      </c>
      <c r="I1288" t="s">
        <v>1287</v>
      </c>
      <c r="J1288" t="s">
        <v>1288</v>
      </c>
      <c r="K1288" t="s">
        <v>1289</v>
      </c>
      <c r="L1288">
        <v>1368</v>
      </c>
      <c r="N1288">
        <v>1011</v>
      </c>
      <c r="O1288" t="s">
        <v>1096</v>
      </c>
      <c r="P1288" t="s">
        <v>1096</v>
      </c>
      <c r="Q1288">
        <v>1</v>
      </c>
      <c r="X1288">
        <v>0.03</v>
      </c>
      <c r="Y1288">
        <v>0</v>
      </c>
      <c r="Z1288">
        <v>111.99</v>
      </c>
      <c r="AA1288">
        <v>13.5</v>
      </c>
      <c r="AB1288">
        <v>0</v>
      </c>
      <c r="AC1288">
        <v>0</v>
      </c>
      <c r="AD1288">
        <v>1</v>
      </c>
      <c r="AE1288">
        <v>0</v>
      </c>
      <c r="AF1288" t="s">
        <v>96</v>
      </c>
      <c r="AG1288">
        <v>3.7499999999999999E-2</v>
      </c>
      <c r="AH1288">
        <v>2</v>
      </c>
      <c r="AI1288">
        <v>16691069</v>
      </c>
      <c r="AJ1288">
        <v>1322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</row>
    <row r="1289" spans="1:44" x14ac:dyDescent="0.2">
      <c r="A1289">
        <f>ROW(Source!A610)</f>
        <v>610</v>
      </c>
      <c r="B1289">
        <v>16691070</v>
      </c>
      <c r="C1289">
        <v>16691043</v>
      </c>
      <c r="D1289">
        <v>15249073</v>
      </c>
      <c r="E1289">
        <v>1</v>
      </c>
      <c r="F1289">
        <v>1</v>
      </c>
      <c r="G1289">
        <v>1</v>
      </c>
      <c r="H1289">
        <v>2</v>
      </c>
      <c r="I1289" t="s">
        <v>1099</v>
      </c>
      <c r="J1289" t="s">
        <v>1100</v>
      </c>
      <c r="K1289" t="s">
        <v>1101</v>
      </c>
      <c r="L1289">
        <v>1368</v>
      </c>
      <c r="N1289">
        <v>1011</v>
      </c>
      <c r="O1289" t="s">
        <v>1096</v>
      </c>
      <c r="P1289" t="s">
        <v>1096</v>
      </c>
      <c r="Q1289">
        <v>1</v>
      </c>
      <c r="X1289">
        <v>0.22</v>
      </c>
      <c r="Y1289">
        <v>0</v>
      </c>
      <c r="Z1289">
        <v>65.709999999999994</v>
      </c>
      <c r="AA1289">
        <v>11.6</v>
      </c>
      <c r="AB1289">
        <v>0</v>
      </c>
      <c r="AC1289">
        <v>0</v>
      </c>
      <c r="AD1289">
        <v>1</v>
      </c>
      <c r="AE1289">
        <v>0</v>
      </c>
      <c r="AF1289" t="s">
        <v>96</v>
      </c>
      <c r="AG1289">
        <v>0.27500000000000002</v>
      </c>
      <c r="AH1289">
        <v>2</v>
      </c>
      <c r="AI1289">
        <v>16691070</v>
      </c>
      <c r="AJ1289">
        <v>1323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</row>
    <row r="1290" spans="1:44" x14ac:dyDescent="0.2">
      <c r="A1290">
        <f>ROW(Source!A610)</f>
        <v>610</v>
      </c>
      <c r="B1290">
        <v>16691071</v>
      </c>
      <c r="C1290">
        <v>16691043</v>
      </c>
      <c r="D1290">
        <v>15249291</v>
      </c>
      <c r="E1290">
        <v>1</v>
      </c>
      <c r="F1290">
        <v>1</v>
      </c>
      <c r="G1290">
        <v>1</v>
      </c>
      <c r="H1290">
        <v>2</v>
      </c>
      <c r="I1290" t="s">
        <v>1497</v>
      </c>
      <c r="J1290" t="s">
        <v>1498</v>
      </c>
      <c r="K1290" t="s">
        <v>1499</v>
      </c>
      <c r="L1290">
        <v>1368</v>
      </c>
      <c r="N1290">
        <v>1011</v>
      </c>
      <c r="O1290" t="s">
        <v>1096</v>
      </c>
      <c r="P1290" t="s">
        <v>1096</v>
      </c>
      <c r="Q1290">
        <v>1</v>
      </c>
      <c r="X1290">
        <v>13.34</v>
      </c>
      <c r="Y1290">
        <v>0</v>
      </c>
      <c r="Z1290">
        <v>100.1</v>
      </c>
      <c r="AA1290">
        <v>13.5</v>
      </c>
      <c r="AB1290">
        <v>0</v>
      </c>
      <c r="AC1290">
        <v>0</v>
      </c>
      <c r="AD1290">
        <v>1</v>
      </c>
      <c r="AE1290">
        <v>0</v>
      </c>
      <c r="AF1290" t="s">
        <v>96</v>
      </c>
      <c r="AG1290">
        <v>16.675000000000001</v>
      </c>
      <c r="AH1290">
        <v>2</v>
      </c>
      <c r="AI1290">
        <v>16691071</v>
      </c>
      <c r="AJ1290">
        <v>1324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</row>
    <row r="1291" spans="1:44" x14ac:dyDescent="0.2">
      <c r="A1291">
        <f>ROW(Source!A610)</f>
        <v>610</v>
      </c>
      <c r="B1291">
        <v>16691072</v>
      </c>
      <c r="C1291">
        <v>16691043</v>
      </c>
      <c r="D1291">
        <v>15166105</v>
      </c>
      <c r="E1291">
        <v>1</v>
      </c>
      <c r="F1291">
        <v>1</v>
      </c>
      <c r="G1291">
        <v>1</v>
      </c>
      <c r="H1291">
        <v>3</v>
      </c>
      <c r="I1291" t="s">
        <v>1500</v>
      </c>
      <c r="J1291" t="s">
        <v>1501</v>
      </c>
      <c r="K1291" t="s">
        <v>1502</v>
      </c>
      <c r="L1291">
        <v>1346</v>
      </c>
      <c r="N1291">
        <v>1009</v>
      </c>
      <c r="O1291" t="s">
        <v>90</v>
      </c>
      <c r="P1291" t="s">
        <v>90</v>
      </c>
      <c r="Q1291">
        <v>1</v>
      </c>
      <c r="X1291">
        <v>0.25</v>
      </c>
      <c r="Y1291">
        <v>11.8</v>
      </c>
      <c r="Z1291">
        <v>0</v>
      </c>
      <c r="AA1291">
        <v>0</v>
      </c>
      <c r="AB1291">
        <v>0</v>
      </c>
      <c r="AC1291">
        <v>0</v>
      </c>
      <c r="AD1291">
        <v>1</v>
      </c>
      <c r="AE1291">
        <v>0</v>
      </c>
      <c r="AF1291" t="s">
        <v>6</v>
      </c>
      <c r="AG1291">
        <v>0.25</v>
      </c>
      <c r="AH1291">
        <v>2</v>
      </c>
      <c r="AI1291">
        <v>16691072</v>
      </c>
      <c r="AJ1291">
        <v>1325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</row>
    <row r="1292" spans="1:44" x14ac:dyDescent="0.2">
      <c r="A1292">
        <f>ROW(Source!A610)</f>
        <v>610</v>
      </c>
      <c r="B1292">
        <v>16691073</v>
      </c>
      <c r="C1292">
        <v>16691043</v>
      </c>
      <c r="D1292">
        <v>15167286</v>
      </c>
      <c r="E1292">
        <v>1</v>
      </c>
      <c r="F1292">
        <v>1</v>
      </c>
      <c r="G1292">
        <v>1</v>
      </c>
      <c r="H1292">
        <v>3</v>
      </c>
      <c r="I1292" t="s">
        <v>1184</v>
      </c>
      <c r="J1292" t="s">
        <v>1185</v>
      </c>
      <c r="K1292" t="s">
        <v>1186</v>
      </c>
      <c r="L1292">
        <v>1339</v>
      </c>
      <c r="N1292">
        <v>1007</v>
      </c>
      <c r="O1292" t="s">
        <v>199</v>
      </c>
      <c r="P1292" t="s">
        <v>199</v>
      </c>
      <c r="Q1292">
        <v>1</v>
      </c>
      <c r="X1292">
        <v>0.47</v>
      </c>
      <c r="Y1292">
        <v>2.44</v>
      </c>
      <c r="Z1292">
        <v>0</v>
      </c>
      <c r="AA1292">
        <v>0</v>
      </c>
      <c r="AB1292">
        <v>0</v>
      </c>
      <c r="AC1292">
        <v>0</v>
      </c>
      <c r="AD1292">
        <v>1</v>
      </c>
      <c r="AE1292">
        <v>0</v>
      </c>
      <c r="AF1292" t="s">
        <v>6</v>
      </c>
      <c r="AG1292">
        <v>0.47</v>
      </c>
      <c r="AH1292">
        <v>2</v>
      </c>
      <c r="AI1292">
        <v>16691073</v>
      </c>
      <c r="AJ1292">
        <v>1326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</row>
    <row r="1293" spans="1:44" x14ac:dyDescent="0.2">
      <c r="A1293">
        <f>ROW(Source!A610)</f>
        <v>610</v>
      </c>
      <c r="B1293">
        <v>16691074</v>
      </c>
      <c r="C1293">
        <v>16691043</v>
      </c>
      <c r="D1293">
        <v>15167787</v>
      </c>
      <c r="E1293">
        <v>1</v>
      </c>
      <c r="F1293">
        <v>1</v>
      </c>
      <c r="G1293">
        <v>1</v>
      </c>
      <c r="H1293">
        <v>3</v>
      </c>
      <c r="I1293" t="s">
        <v>1503</v>
      </c>
      <c r="J1293" t="s">
        <v>1504</v>
      </c>
      <c r="K1293" t="s">
        <v>1505</v>
      </c>
      <c r="L1293">
        <v>1356</v>
      </c>
      <c r="N1293">
        <v>1010</v>
      </c>
      <c r="O1293" t="s">
        <v>215</v>
      </c>
      <c r="P1293" t="s">
        <v>215</v>
      </c>
      <c r="Q1293">
        <v>1000</v>
      </c>
      <c r="X1293">
        <v>0.1</v>
      </c>
      <c r="Y1293">
        <v>253.8</v>
      </c>
      <c r="Z1293">
        <v>0</v>
      </c>
      <c r="AA1293">
        <v>0</v>
      </c>
      <c r="AB1293">
        <v>0</v>
      </c>
      <c r="AC1293">
        <v>0</v>
      </c>
      <c r="AD1293">
        <v>1</v>
      </c>
      <c r="AE1293">
        <v>0</v>
      </c>
      <c r="AF1293" t="s">
        <v>6</v>
      </c>
      <c r="AG1293">
        <v>0.1</v>
      </c>
      <c r="AH1293">
        <v>2</v>
      </c>
      <c r="AI1293">
        <v>16691074</v>
      </c>
      <c r="AJ1293">
        <v>1327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</row>
    <row r="1294" spans="1:44" x14ac:dyDescent="0.2">
      <c r="A1294">
        <f>ROW(Source!A610)</f>
        <v>610</v>
      </c>
      <c r="B1294">
        <v>16691075</v>
      </c>
      <c r="C1294">
        <v>16691043</v>
      </c>
      <c r="D1294">
        <v>15170090</v>
      </c>
      <c r="E1294">
        <v>1</v>
      </c>
      <c r="F1294">
        <v>1</v>
      </c>
      <c r="G1294">
        <v>1</v>
      </c>
      <c r="H1294">
        <v>3</v>
      </c>
      <c r="I1294" t="s">
        <v>1506</v>
      </c>
      <c r="J1294" t="s">
        <v>1507</v>
      </c>
      <c r="K1294" t="s">
        <v>1508</v>
      </c>
      <c r="L1294">
        <v>1348</v>
      </c>
      <c r="N1294">
        <v>1009</v>
      </c>
      <c r="O1294" t="s">
        <v>86</v>
      </c>
      <c r="P1294" t="s">
        <v>86</v>
      </c>
      <c r="Q1294">
        <v>1000</v>
      </c>
      <c r="X1294">
        <v>8.4999999999999995E-4</v>
      </c>
      <c r="Y1294">
        <v>22558</v>
      </c>
      <c r="Z1294">
        <v>0</v>
      </c>
      <c r="AA1294">
        <v>0</v>
      </c>
      <c r="AB1294">
        <v>0</v>
      </c>
      <c r="AC1294">
        <v>0</v>
      </c>
      <c r="AD1294">
        <v>1</v>
      </c>
      <c r="AE1294">
        <v>0</v>
      </c>
      <c r="AF1294" t="s">
        <v>6</v>
      </c>
      <c r="AG1294">
        <v>8.4999999999999995E-4</v>
      </c>
      <c r="AH1294">
        <v>2</v>
      </c>
      <c r="AI1294">
        <v>16691075</v>
      </c>
      <c r="AJ1294">
        <v>1328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</row>
    <row r="1295" spans="1:44" x14ac:dyDescent="0.2">
      <c r="A1295">
        <f>ROW(Source!A610)</f>
        <v>610</v>
      </c>
      <c r="B1295">
        <v>16691076</v>
      </c>
      <c r="C1295">
        <v>16691043</v>
      </c>
      <c r="D1295">
        <v>15172018</v>
      </c>
      <c r="E1295">
        <v>1</v>
      </c>
      <c r="F1295">
        <v>1</v>
      </c>
      <c r="G1295">
        <v>1</v>
      </c>
      <c r="H1295">
        <v>3</v>
      </c>
      <c r="I1295" t="s">
        <v>1393</v>
      </c>
      <c r="J1295" t="s">
        <v>1394</v>
      </c>
      <c r="K1295" t="s">
        <v>1395</v>
      </c>
      <c r="L1295">
        <v>1346</v>
      </c>
      <c r="N1295">
        <v>1009</v>
      </c>
      <c r="O1295" t="s">
        <v>90</v>
      </c>
      <c r="P1295" t="s">
        <v>90</v>
      </c>
      <c r="Q1295">
        <v>1</v>
      </c>
      <c r="X1295">
        <v>1.6000000000000001E-3</v>
      </c>
      <c r="Y1295">
        <v>2.15</v>
      </c>
      <c r="Z1295">
        <v>0</v>
      </c>
      <c r="AA1295">
        <v>0</v>
      </c>
      <c r="AB1295">
        <v>0</v>
      </c>
      <c r="AC1295">
        <v>0</v>
      </c>
      <c r="AD1295">
        <v>1</v>
      </c>
      <c r="AE1295">
        <v>0</v>
      </c>
      <c r="AF1295" t="s">
        <v>6</v>
      </c>
      <c r="AG1295">
        <v>1.6000000000000001E-3</v>
      </c>
      <c r="AH1295">
        <v>2</v>
      </c>
      <c r="AI1295">
        <v>16691076</v>
      </c>
      <c r="AJ1295">
        <v>1329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</row>
    <row r="1296" spans="1:44" x14ac:dyDescent="0.2">
      <c r="A1296">
        <f>ROW(Source!A610)</f>
        <v>610</v>
      </c>
      <c r="B1296">
        <v>16691077</v>
      </c>
      <c r="C1296">
        <v>16691043</v>
      </c>
      <c r="D1296">
        <v>15163161</v>
      </c>
      <c r="E1296">
        <v>17</v>
      </c>
      <c r="F1296">
        <v>1</v>
      </c>
      <c r="G1296">
        <v>1</v>
      </c>
      <c r="H1296">
        <v>3</v>
      </c>
      <c r="I1296" t="s">
        <v>1532</v>
      </c>
      <c r="J1296" t="s">
        <v>6</v>
      </c>
      <c r="K1296" t="s">
        <v>1576</v>
      </c>
      <c r="L1296">
        <v>1346</v>
      </c>
      <c r="N1296">
        <v>1009</v>
      </c>
      <c r="O1296" t="s">
        <v>90</v>
      </c>
      <c r="P1296" t="s">
        <v>90</v>
      </c>
      <c r="Q1296">
        <v>1</v>
      </c>
      <c r="X1296">
        <v>0.55000000000000004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 t="s">
        <v>6</v>
      </c>
      <c r="AG1296">
        <v>0.55000000000000004</v>
      </c>
      <c r="AH1296">
        <v>3</v>
      </c>
      <c r="AI1296">
        <v>-1</v>
      </c>
      <c r="AJ1296" t="s">
        <v>6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</row>
    <row r="1297" spans="1:44" x14ac:dyDescent="0.2">
      <c r="A1297">
        <f>ROW(Source!A610)</f>
        <v>610</v>
      </c>
      <c r="B1297">
        <v>16691078</v>
      </c>
      <c r="C1297">
        <v>16691043</v>
      </c>
      <c r="D1297">
        <v>15202502</v>
      </c>
      <c r="E1297">
        <v>1</v>
      </c>
      <c r="F1297">
        <v>1</v>
      </c>
      <c r="G1297">
        <v>1</v>
      </c>
      <c r="H1297">
        <v>3</v>
      </c>
      <c r="I1297" t="s">
        <v>1509</v>
      </c>
      <c r="J1297" t="s">
        <v>1510</v>
      </c>
      <c r="K1297" t="s">
        <v>1511</v>
      </c>
      <c r="L1297">
        <v>1346</v>
      </c>
      <c r="N1297">
        <v>1009</v>
      </c>
      <c r="O1297" t="s">
        <v>90</v>
      </c>
      <c r="P1297" t="s">
        <v>90</v>
      </c>
      <c r="Q1297">
        <v>1</v>
      </c>
      <c r="X1297">
        <v>0.25</v>
      </c>
      <c r="Y1297">
        <v>28.93</v>
      </c>
      <c r="Z1297">
        <v>0</v>
      </c>
      <c r="AA1297">
        <v>0</v>
      </c>
      <c r="AB1297">
        <v>0</v>
      </c>
      <c r="AC1297">
        <v>0</v>
      </c>
      <c r="AD1297">
        <v>1</v>
      </c>
      <c r="AE1297">
        <v>0</v>
      </c>
      <c r="AF1297" t="s">
        <v>6</v>
      </c>
      <c r="AG1297">
        <v>0.25</v>
      </c>
      <c r="AH1297">
        <v>2</v>
      </c>
      <c r="AI1297">
        <v>16691078</v>
      </c>
      <c r="AJ1297">
        <v>1330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</row>
    <row r="1298" spans="1:44" x14ac:dyDescent="0.2">
      <c r="A1298">
        <f>ROW(Source!A610)</f>
        <v>610</v>
      </c>
      <c r="B1298">
        <v>16691079</v>
      </c>
      <c r="C1298">
        <v>16691043</v>
      </c>
      <c r="D1298">
        <v>15163127</v>
      </c>
      <c r="E1298">
        <v>17</v>
      </c>
      <c r="F1298">
        <v>1</v>
      </c>
      <c r="G1298">
        <v>1</v>
      </c>
      <c r="H1298">
        <v>3</v>
      </c>
      <c r="I1298" t="s">
        <v>1542</v>
      </c>
      <c r="J1298" t="s">
        <v>6</v>
      </c>
      <c r="K1298" t="s">
        <v>1543</v>
      </c>
      <c r="L1298">
        <v>1354</v>
      </c>
      <c r="N1298">
        <v>1010</v>
      </c>
      <c r="O1298" t="s">
        <v>268</v>
      </c>
      <c r="P1298" t="s">
        <v>268</v>
      </c>
      <c r="Q1298">
        <v>1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1</v>
      </c>
      <c r="AD1298">
        <v>0</v>
      </c>
      <c r="AE1298">
        <v>0</v>
      </c>
      <c r="AF1298" t="s">
        <v>6</v>
      </c>
      <c r="AG1298">
        <v>0</v>
      </c>
      <c r="AH1298">
        <v>3</v>
      </c>
      <c r="AI1298">
        <v>-1</v>
      </c>
      <c r="AJ1298" t="s">
        <v>6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</row>
    <row r="1299" spans="1:44" x14ac:dyDescent="0.2">
      <c r="A1299">
        <f>ROW(Source!A610)</f>
        <v>610</v>
      </c>
      <c r="B1299">
        <v>16691080</v>
      </c>
      <c r="C1299">
        <v>16691043</v>
      </c>
      <c r="D1299">
        <v>15163115</v>
      </c>
      <c r="E1299">
        <v>17</v>
      </c>
      <c r="F1299">
        <v>1</v>
      </c>
      <c r="G1299">
        <v>1</v>
      </c>
      <c r="H1299">
        <v>3</v>
      </c>
      <c r="I1299" t="s">
        <v>1544</v>
      </c>
      <c r="J1299" t="s">
        <v>6</v>
      </c>
      <c r="K1299" t="s">
        <v>1545</v>
      </c>
      <c r="L1299">
        <v>1346</v>
      </c>
      <c r="N1299">
        <v>1009</v>
      </c>
      <c r="O1299" t="s">
        <v>90</v>
      </c>
      <c r="P1299" t="s">
        <v>90</v>
      </c>
      <c r="Q1299">
        <v>1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1</v>
      </c>
      <c r="AD1299">
        <v>0</v>
      </c>
      <c r="AE1299">
        <v>0</v>
      </c>
      <c r="AF1299" t="s">
        <v>6</v>
      </c>
      <c r="AG1299">
        <v>0</v>
      </c>
      <c r="AH1299">
        <v>3</v>
      </c>
      <c r="AI1299">
        <v>-1</v>
      </c>
      <c r="AJ1299" t="s">
        <v>6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</row>
    <row r="1300" spans="1:44" x14ac:dyDescent="0.2">
      <c r="A1300">
        <f>ROW(Source!A610)</f>
        <v>610</v>
      </c>
      <c r="B1300">
        <v>16691081</v>
      </c>
      <c r="C1300">
        <v>16691043</v>
      </c>
      <c r="D1300">
        <v>15162898</v>
      </c>
      <c r="E1300">
        <v>17</v>
      </c>
      <c r="F1300">
        <v>1</v>
      </c>
      <c r="G1300">
        <v>1</v>
      </c>
      <c r="H1300">
        <v>3</v>
      </c>
      <c r="I1300" t="s">
        <v>889</v>
      </c>
      <c r="J1300" t="s">
        <v>6</v>
      </c>
      <c r="K1300" t="s">
        <v>890</v>
      </c>
      <c r="L1300">
        <v>1301</v>
      </c>
      <c r="N1300">
        <v>1003</v>
      </c>
      <c r="O1300" t="s">
        <v>143</v>
      </c>
      <c r="P1300" t="s">
        <v>143</v>
      </c>
      <c r="Q1300">
        <v>1</v>
      </c>
      <c r="X1300">
        <v>89.9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 t="s">
        <v>6</v>
      </c>
      <c r="AG1300">
        <v>89.9</v>
      </c>
      <c r="AH1300">
        <v>2</v>
      </c>
      <c r="AI1300">
        <v>16691081</v>
      </c>
      <c r="AJ1300">
        <v>1333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</row>
    <row r="1301" spans="1:44" x14ac:dyDescent="0.2">
      <c r="A1301">
        <f>ROW(Source!A610)</f>
        <v>610</v>
      </c>
      <c r="B1301">
        <v>16691082</v>
      </c>
      <c r="C1301">
        <v>16691043</v>
      </c>
      <c r="D1301">
        <v>15163160</v>
      </c>
      <c r="E1301">
        <v>17</v>
      </c>
      <c r="F1301">
        <v>1</v>
      </c>
      <c r="G1301">
        <v>1</v>
      </c>
      <c r="H1301">
        <v>3</v>
      </c>
      <c r="I1301" t="s">
        <v>1577</v>
      </c>
      <c r="J1301" t="s">
        <v>6</v>
      </c>
      <c r="K1301" t="s">
        <v>1578</v>
      </c>
      <c r="L1301">
        <v>1354</v>
      </c>
      <c r="N1301">
        <v>1010</v>
      </c>
      <c r="O1301" t="s">
        <v>268</v>
      </c>
      <c r="P1301" t="s">
        <v>268</v>
      </c>
      <c r="Q1301">
        <v>1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1</v>
      </c>
      <c r="AD1301">
        <v>0</v>
      </c>
      <c r="AE1301">
        <v>0</v>
      </c>
      <c r="AF1301" t="s">
        <v>6</v>
      </c>
      <c r="AG1301">
        <v>0</v>
      </c>
      <c r="AH1301">
        <v>3</v>
      </c>
      <c r="AI1301">
        <v>-1</v>
      </c>
      <c r="AJ1301" t="s">
        <v>6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</row>
    <row r="1302" spans="1:44" x14ac:dyDescent="0.2">
      <c r="A1302">
        <f>ROW(Source!A611)</f>
        <v>611</v>
      </c>
      <c r="B1302">
        <v>16691066</v>
      </c>
      <c r="C1302">
        <v>16691043</v>
      </c>
      <c r="D1302">
        <v>15446300</v>
      </c>
      <c r="E1302">
        <v>1</v>
      </c>
      <c r="F1302">
        <v>1</v>
      </c>
      <c r="G1302">
        <v>1</v>
      </c>
      <c r="H1302">
        <v>1</v>
      </c>
      <c r="I1302" t="s">
        <v>1170</v>
      </c>
      <c r="J1302" t="s">
        <v>6</v>
      </c>
      <c r="K1302" t="s">
        <v>1171</v>
      </c>
      <c r="L1302">
        <v>1191</v>
      </c>
      <c r="N1302">
        <v>1013</v>
      </c>
      <c r="O1302" t="s">
        <v>1090</v>
      </c>
      <c r="P1302" t="s">
        <v>1090</v>
      </c>
      <c r="Q1302">
        <v>1</v>
      </c>
      <c r="X1302">
        <v>190.24</v>
      </c>
      <c r="Y1302">
        <v>0</v>
      </c>
      <c r="Z1302">
        <v>0</v>
      </c>
      <c r="AA1302">
        <v>0</v>
      </c>
      <c r="AB1302">
        <v>9.92</v>
      </c>
      <c r="AC1302">
        <v>0</v>
      </c>
      <c r="AD1302">
        <v>1</v>
      </c>
      <c r="AE1302">
        <v>1</v>
      </c>
      <c r="AF1302" t="s">
        <v>97</v>
      </c>
      <c r="AG1302">
        <v>218.77599999999998</v>
      </c>
      <c r="AH1302">
        <v>2</v>
      </c>
      <c r="AI1302">
        <v>16691066</v>
      </c>
      <c r="AJ1302">
        <v>1334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</row>
    <row r="1303" spans="1:44" x14ac:dyDescent="0.2">
      <c r="A1303">
        <f>ROW(Source!A611)</f>
        <v>611</v>
      </c>
      <c r="B1303">
        <v>16691067</v>
      </c>
      <c r="C1303">
        <v>16691043</v>
      </c>
      <c r="D1303">
        <v>15430395</v>
      </c>
      <c r="E1303">
        <v>1</v>
      </c>
      <c r="F1303">
        <v>1</v>
      </c>
      <c r="G1303">
        <v>1</v>
      </c>
      <c r="H1303">
        <v>1</v>
      </c>
      <c r="I1303" t="s">
        <v>1091</v>
      </c>
      <c r="J1303" t="s">
        <v>6</v>
      </c>
      <c r="K1303" t="s">
        <v>1092</v>
      </c>
      <c r="L1303">
        <v>1191</v>
      </c>
      <c r="N1303">
        <v>1013</v>
      </c>
      <c r="O1303" t="s">
        <v>1090</v>
      </c>
      <c r="P1303" t="s">
        <v>1090</v>
      </c>
      <c r="Q1303">
        <v>1</v>
      </c>
      <c r="X1303">
        <v>13.64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1</v>
      </c>
      <c r="AE1303">
        <v>2</v>
      </c>
      <c r="AF1303" t="s">
        <v>96</v>
      </c>
      <c r="AG1303">
        <v>17.05</v>
      </c>
      <c r="AH1303">
        <v>2</v>
      </c>
      <c r="AI1303">
        <v>16691067</v>
      </c>
      <c r="AJ1303">
        <v>1335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</row>
    <row r="1304" spans="1:44" x14ac:dyDescent="0.2">
      <c r="A1304">
        <f>ROW(Source!A611)</f>
        <v>611</v>
      </c>
      <c r="B1304">
        <v>16691068</v>
      </c>
      <c r="C1304">
        <v>16691043</v>
      </c>
      <c r="D1304">
        <v>15247578</v>
      </c>
      <c r="E1304">
        <v>1</v>
      </c>
      <c r="F1304">
        <v>1</v>
      </c>
      <c r="G1304">
        <v>1</v>
      </c>
      <c r="H1304">
        <v>2</v>
      </c>
      <c r="I1304" t="s">
        <v>1157</v>
      </c>
      <c r="J1304" t="s">
        <v>1158</v>
      </c>
      <c r="K1304" t="s">
        <v>1159</v>
      </c>
      <c r="L1304">
        <v>1368</v>
      </c>
      <c r="N1304">
        <v>1011</v>
      </c>
      <c r="O1304" t="s">
        <v>1096</v>
      </c>
      <c r="P1304" t="s">
        <v>1096</v>
      </c>
      <c r="Q1304">
        <v>1</v>
      </c>
      <c r="X1304">
        <v>0.05</v>
      </c>
      <c r="Y1304">
        <v>0</v>
      </c>
      <c r="Z1304">
        <v>86.4</v>
      </c>
      <c r="AA1304">
        <v>13.5</v>
      </c>
      <c r="AB1304">
        <v>0</v>
      </c>
      <c r="AC1304">
        <v>0</v>
      </c>
      <c r="AD1304">
        <v>1</v>
      </c>
      <c r="AE1304">
        <v>0</v>
      </c>
      <c r="AF1304" t="s">
        <v>96</v>
      </c>
      <c r="AG1304">
        <v>6.25E-2</v>
      </c>
      <c r="AH1304">
        <v>2</v>
      </c>
      <c r="AI1304">
        <v>16691068</v>
      </c>
      <c r="AJ1304">
        <v>1336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</row>
    <row r="1305" spans="1:44" x14ac:dyDescent="0.2">
      <c r="A1305">
        <f>ROW(Source!A611)</f>
        <v>611</v>
      </c>
      <c r="B1305">
        <v>16691069</v>
      </c>
      <c r="C1305">
        <v>16691043</v>
      </c>
      <c r="D1305">
        <v>15247680</v>
      </c>
      <c r="E1305">
        <v>1</v>
      </c>
      <c r="F1305">
        <v>1</v>
      </c>
      <c r="G1305">
        <v>1</v>
      </c>
      <c r="H1305">
        <v>2</v>
      </c>
      <c r="I1305" t="s">
        <v>1287</v>
      </c>
      <c r="J1305" t="s">
        <v>1288</v>
      </c>
      <c r="K1305" t="s">
        <v>1289</v>
      </c>
      <c r="L1305">
        <v>1368</v>
      </c>
      <c r="N1305">
        <v>1011</v>
      </c>
      <c r="O1305" t="s">
        <v>1096</v>
      </c>
      <c r="P1305" t="s">
        <v>1096</v>
      </c>
      <c r="Q1305">
        <v>1</v>
      </c>
      <c r="X1305">
        <v>0.03</v>
      </c>
      <c r="Y1305">
        <v>0</v>
      </c>
      <c r="Z1305">
        <v>111.99</v>
      </c>
      <c r="AA1305">
        <v>13.5</v>
      </c>
      <c r="AB1305">
        <v>0</v>
      </c>
      <c r="AC1305">
        <v>0</v>
      </c>
      <c r="AD1305">
        <v>1</v>
      </c>
      <c r="AE1305">
        <v>0</v>
      </c>
      <c r="AF1305" t="s">
        <v>96</v>
      </c>
      <c r="AG1305">
        <v>3.7499999999999999E-2</v>
      </c>
      <c r="AH1305">
        <v>2</v>
      </c>
      <c r="AI1305">
        <v>16691069</v>
      </c>
      <c r="AJ1305">
        <v>1337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</row>
    <row r="1306" spans="1:44" x14ac:dyDescent="0.2">
      <c r="A1306">
        <f>ROW(Source!A611)</f>
        <v>611</v>
      </c>
      <c r="B1306">
        <v>16691070</v>
      </c>
      <c r="C1306">
        <v>16691043</v>
      </c>
      <c r="D1306">
        <v>15249073</v>
      </c>
      <c r="E1306">
        <v>1</v>
      </c>
      <c r="F1306">
        <v>1</v>
      </c>
      <c r="G1306">
        <v>1</v>
      </c>
      <c r="H1306">
        <v>2</v>
      </c>
      <c r="I1306" t="s">
        <v>1099</v>
      </c>
      <c r="J1306" t="s">
        <v>1100</v>
      </c>
      <c r="K1306" t="s">
        <v>1101</v>
      </c>
      <c r="L1306">
        <v>1368</v>
      </c>
      <c r="N1306">
        <v>1011</v>
      </c>
      <c r="O1306" t="s">
        <v>1096</v>
      </c>
      <c r="P1306" t="s">
        <v>1096</v>
      </c>
      <c r="Q1306">
        <v>1</v>
      </c>
      <c r="X1306">
        <v>0.22</v>
      </c>
      <c r="Y1306">
        <v>0</v>
      </c>
      <c r="Z1306">
        <v>65.709999999999994</v>
      </c>
      <c r="AA1306">
        <v>11.6</v>
      </c>
      <c r="AB1306">
        <v>0</v>
      </c>
      <c r="AC1306">
        <v>0</v>
      </c>
      <c r="AD1306">
        <v>1</v>
      </c>
      <c r="AE1306">
        <v>0</v>
      </c>
      <c r="AF1306" t="s">
        <v>96</v>
      </c>
      <c r="AG1306">
        <v>0.27500000000000002</v>
      </c>
      <c r="AH1306">
        <v>2</v>
      </c>
      <c r="AI1306">
        <v>16691070</v>
      </c>
      <c r="AJ1306">
        <v>1338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</row>
    <row r="1307" spans="1:44" x14ac:dyDescent="0.2">
      <c r="A1307">
        <f>ROW(Source!A611)</f>
        <v>611</v>
      </c>
      <c r="B1307">
        <v>16691071</v>
      </c>
      <c r="C1307">
        <v>16691043</v>
      </c>
      <c r="D1307">
        <v>15249291</v>
      </c>
      <c r="E1307">
        <v>1</v>
      </c>
      <c r="F1307">
        <v>1</v>
      </c>
      <c r="G1307">
        <v>1</v>
      </c>
      <c r="H1307">
        <v>2</v>
      </c>
      <c r="I1307" t="s">
        <v>1497</v>
      </c>
      <c r="J1307" t="s">
        <v>1498</v>
      </c>
      <c r="K1307" t="s">
        <v>1499</v>
      </c>
      <c r="L1307">
        <v>1368</v>
      </c>
      <c r="N1307">
        <v>1011</v>
      </c>
      <c r="O1307" t="s">
        <v>1096</v>
      </c>
      <c r="P1307" t="s">
        <v>1096</v>
      </c>
      <c r="Q1307">
        <v>1</v>
      </c>
      <c r="X1307">
        <v>13.34</v>
      </c>
      <c r="Y1307">
        <v>0</v>
      </c>
      <c r="Z1307">
        <v>100.1</v>
      </c>
      <c r="AA1307">
        <v>13.5</v>
      </c>
      <c r="AB1307">
        <v>0</v>
      </c>
      <c r="AC1307">
        <v>0</v>
      </c>
      <c r="AD1307">
        <v>1</v>
      </c>
      <c r="AE1307">
        <v>0</v>
      </c>
      <c r="AF1307" t="s">
        <v>96</v>
      </c>
      <c r="AG1307">
        <v>16.675000000000001</v>
      </c>
      <c r="AH1307">
        <v>2</v>
      </c>
      <c r="AI1307">
        <v>16691071</v>
      </c>
      <c r="AJ1307">
        <v>1339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</row>
    <row r="1308" spans="1:44" x14ac:dyDescent="0.2">
      <c r="A1308">
        <f>ROW(Source!A611)</f>
        <v>611</v>
      </c>
      <c r="B1308">
        <v>16691072</v>
      </c>
      <c r="C1308">
        <v>16691043</v>
      </c>
      <c r="D1308">
        <v>15166105</v>
      </c>
      <c r="E1308">
        <v>1</v>
      </c>
      <c r="F1308">
        <v>1</v>
      </c>
      <c r="G1308">
        <v>1</v>
      </c>
      <c r="H1308">
        <v>3</v>
      </c>
      <c r="I1308" t="s">
        <v>1500</v>
      </c>
      <c r="J1308" t="s">
        <v>1501</v>
      </c>
      <c r="K1308" t="s">
        <v>1502</v>
      </c>
      <c r="L1308">
        <v>1346</v>
      </c>
      <c r="N1308">
        <v>1009</v>
      </c>
      <c r="O1308" t="s">
        <v>90</v>
      </c>
      <c r="P1308" t="s">
        <v>90</v>
      </c>
      <c r="Q1308">
        <v>1</v>
      </c>
      <c r="X1308">
        <v>0.25</v>
      </c>
      <c r="Y1308">
        <v>11.8</v>
      </c>
      <c r="Z1308">
        <v>0</v>
      </c>
      <c r="AA1308">
        <v>0</v>
      </c>
      <c r="AB1308">
        <v>0</v>
      </c>
      <c r="AC1308">
        <v>0</v>
      </c>
      <c r="AD1308">
        <v>1</v>
      </c>
      <c r="AE1308">
        <v>0</v>
      </c>
      <c r="AF1308" t="s">
        <v>6</v>
      </c>
      <c r="AG1308">
        <v>0.25</v>
      </c>
      <c r="AH1308">
        <v>2</v>
      </c>
      <c r="AI1308">
        <v>16691072</v>
      </c>
      <c r="AJ1308">
        <v>1340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</row>
    <row r="1309" spans="1:44" x14ac:dyDescent="0.2">
      <c r="A1309">
        <f>ROW(Source!A611)</f>
        <v>611</v>
      </c>
      <c r="B1309">
        <v>16691073</v>
      </c>
      <c r="C1309">
        <v>16691043</v>
      </c>
      <c r="D1309">
        <v>15167286</v>
      </c>
      <c r="E1309">
        <v>1</v>
      </c>
      <c r="F1309">
        <v>1</v>
      </c>
      <c r="G1309">
        <v>1</v>
      </c>
      <c r="H1309">
        <v>3</v>
      </c>
      <c r="I1309" t="s">
        <v>1184</v>
      </c>
      <c r="J1309" t="s">
        <v>1185</v>
      </c>
      <c r="K1309" t="s">
        <v>1186</v>
      </c>
      <c r="L1309">
        <v>1339</v>
      </c>
      <c r="N1309">
        <v>1007</v>
      </c>
      <c r="O1309" t="s">
        <v>199</v>
      </c>
      <c r="P1309" t="s">
        <v>199</v>
      </c>
      <c r="Q1309">
        <v>1</v>
      </c>
      <c r="X1309">
        <v>0.47</v>
      </c>
      <c r="Y1309">
        <v>2.44</v>
      </c>
      <c r="Z1309">
        <v>0</v>
      </c>
      <c r="AA1309">
        <v>0</v>
      </c>
      <c r="AB1309">
        <v>0</v>
      </c>
      <c r="AC1309">
        <v>0</v>
      </c>
      <c r="AD1309">
        <v>1</v>
      </c>
      <c r="AE1309">
        <v>0</v>
      </c>
      <c r="AF1309" t="s">
        <v>6</v>
      </c>
      <c r="AG1309">
        <v>0.47</v>
      </c>
      <c r="AH1309">
        <v>2</v>
      </c>
      <c r="AI1309">
        <v>16691073</v>
      </c>
      <c r="AJ1309">
        <v>1341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</row>
    <row r="1310" spans="1:44" x14ac:dyDescent="0.2">
      <c r="A1310">
        <f>ROW(Source!A611)</f>
        <v>611</v>
      </c>
      <c r="B1310">
        <v>16691074</v>
      </c>
      <c r="C1310">
        <v>16691043</v>
      </c>
      <c r="D1310">
        <v>15167787</v>
      </c>
      <c r="E1310">
        <v>1</v>
      </c>
      <c r="F1310">
        <v>1</v>
      </c>
      <c r="G1310">
        <v>1</v>
      </c>
      <c r="H1310">
        <v>3</v>
      </c>
      <c r="I1310" t="s">
        <v>1503</v>
      </c>
      <c r="J1310" t="s">
        <v>1504</v>
      </c>
      <c r="K1310" t="s">
        <v>1505</v>
      </c>
      <c r="L1310">
        <v>1356</v>
      </c>
      <c r="N1310">
        <v>1010</v>
      </c>
      <c r="O1310" t="s">
        <v>215</v>
      </c>
      <c r="P1310" t="s">
        <v>215</v>
      </c>
      <c r="Q1310">
        <v>1000</v>
      </c>
      <c r="X1310">
        <v>0.1</v>
      </c>
      <c r="Y1310">
        <v>253.8</v>
      </c>
      <c r="Z1310">
        <v>0</v>
      </c>
      <c r="AA1310">
        <v>0</v>
      </c>
      <c r="AB1310">
        <v>0</v>
      </c>
      <c r="AC1310">
        <v>0</v>
      </c>
      <c r="AD1310">
        <v>1</v>
      </c>
      <c r="AE1310">
        <v>0</v>
      </c>
      <c r="AF1310" t="s">
        <v>6</v>
      </c>
      <c r="AG1310">
        <v>0.1</v>
      </c>
      <c r="AH1310">
        <v>2</v>
      </c>
      <c r="AI1310">
        <v>16691074</v>
      </c>
      <c r="AJ1310">
        <v>1342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</row>
    <row r="1311" spans="1:44" x14ac:dyDescent="0.2">
      <c r="A1311">
        <f>ROW(Source!A611)</f>
        <v>611</v>
      </c>
      <c r="B1311">
        <v>16691075</v>
      </c>
      <c r="C1311">
        <v>16691043</v>
      </c>
      <c r="D1311">
        <v>15170090</v>
      </c>
      <c r="E1311">
        <v>1</v>
      </c>
      <c r="F1311">
        <v>1</v>
      </c>
      <c r="G1311">
        <v>1</v>
      </c>
      <c r="H1311">
        <v>3</v>
      </c>
      <c r="I1311" t="s">
        <v>1506</v>
      </c>
      <c r="J1311" t="s">
        <v>1507</v>
      </c>
      <c r="K1311" t="s">
        <v>1508</v>
      </c>
      <c r="L1311">
        <v>1348</v>
      </c>
      <c r="N1311">
        <v>1009</v>
      </c>
      <c r="O1311" t="s">
        <v>86</v>
      </c>
      <c r="P1311" t="s">
        <v>86</v>
      </c>
      <c r="Q1311">
        <v>1000</v>
      </c>
      <c r="X1311">
        <v>8.4999999999999995E-4</v>
      </c>
      <c r="Y1311">
        <v>22558</v>
      </c>
      <c r="Z1311">
        <v>0</v>
      </c>
      <c r="AA1311">
        <v>0</v>
      </c>
      <c r="AB1311">
        <v>0</v>
      </c>
      <c r="AC1311">
        <v>0</v>
      </c>
      <c r="AD1311">
        <v>1</v>
      </c>
      <c r="AE1311">
        <v>0</v>
      </c>
      <c r="AF1311" t="s">
        <v>6</v>
      </c>
      <c r="AG1311">
        <v>8.4999999999999995E-4</v>
      </c>
      <c r="AH1311">
        <v>2</v>
      </c>
      <c r="AI1311">
        <v>16691075</v>
      </c>
      <c r="AJ1311">
        <v>1343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</row>
    <row r="1312" spans="1:44" x14ac:dyDescent="0.2">
      <c r="A1312">
        <f>ROW(Source!A611)</f>
        <v>611</v>
      </c>
      <c r="B1312">
        <v>16691076</v>
      </c>
      <c r="C1312">
        <v>16691043</v>
      </c>
      <c r="D1312">
        <v>15172018</v>
      </c>
      <c r="E1312">
        <v>1</v>
      </c>
      <c r="F1312">
        <v>1</v>
      </c>
      <c r="G1312">
        <v>1</v>
      </c>
      <c r="H1312">
        <v>3</v>
      </c>
      <c r="I1312" t="s">
        <v>1393</v>
      </c>
      <c r="J1312" t="s">
        <v>1394</v>
      </c>
      <c r="K1312" t="s">
        <v>1395</v>
      </c>
      <c r="L1312">
        <v>1346</v>
      </c>
      <c r="N1312">
        <v>1009</v>
      </c>
      <c r="O1312" t="s">
        <v>90</v>
      </c>
      <c r="P1312" t="s">
        <v>90</v>
      </c>
      <c r="Q1312">
        <v>1</v>
      </c>
      <c r="X1312">
        <v>1.6000000000000001E-3</v>
      </c>
      <c r="Y1312">
        <v>2.15</v>
      </c>
      <c r="Z1312">
        <v>0</v>
      </c>
      <c r="AA1312">
        <v>0</v>
      </c>
      <c r="AB1312">
        <v>0</v>
      </c>
      <c r="AC1312">
        <v>0</v>
      </c>
      <c r="AD1312">
        <v>1</v>
      </c>
      <c r="AE1312">
        <v>0</v>
      </c>
      <c r="AF1312" t="s">
        <v>6</v>
      </c>
      <c r="AG1312">
        <v>1.6000000000000001E-3</v>
      </c>
      <c r="AH1312">
        <v>2</v>
      </c>
      <c r="AI1312">
        <v>16691076</v>
      </c>
      <c r="AJ1312">
        <v>1344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</row>
    <row r="1313" spans="1:44" x14ac:dyDescent="0.2">
      <c r="A1313">
        <f>ROW(Source!A611)</f>
        <v>611</v>
      </c>
      <c r="B1313">
        <v>16691077</v>
      </c>
      <c r="C1313">
        <v>16691043</v>
      </c>
      <c r="D1313">
        <v>15163161</v>
      </c>
      <c r="E1313">
        <v>17</v>
      </c>
      <c r="F1313">
        <v>1</v>
      </c>
      <c r="G1313">
        <v>1</v>
      </c>
      <c r="H1313">
        <v>3</v>
      </c>
      <c r="I1313" t="s">
        <v>1532</v>
      </c>
      <c r="J1313" t="s">
        <v>6</v>
      </c>
      <c r="K1313" t="s">
        <v>1576</v>
      </c>
      <c r="L1313">
        <v>1346</v>
      </c>
      <c r="N1313">
        <v>1009</v>
      </c>
      <c r="O1313" t="s">
        <v>90</v>
      </c>
      <c r="P1313" t="s">
        <v>90</v>
      </c>
      <c r="Q1313">
        <v>1</v>
      </c>
      <c r="X1313">
        <v>0.55000000000000004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 t="s">
        <v>6</v>
      </c>
      <c r="AG1313">
        <v>0.55000000000000004</v>
      </c>
      <c r="AH1313">
        <v>3</v>
      </c>
      <c r="AI1313">
        <v>-1</v>
      </c>
      <c r="AJ1313" t="s">
        <v>6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</row>
    <row r="1314" spans="1:44" x14ac:dyDescent="0.2">
      <c r="A1314">
        <f>ROW(Source!A611)</f>
        <v>611</v>
      </c>
      <c r="B1314">
        <v>16691078</v>
      </c>
      <c r="C1314">
        <v>16691043</v>
      </c>
      <c r="D1314">
        <v>15202502</v>
      </c>
      <c r="E1314">
        <v>1</v>
      </c>
      <c r="F1314">
        <v>1</v>
      </c>
      <c r="G1314">
        <v>1</v>
      </c>
      <c r="H1314">
        <v>3</v>
      </c>
      <c r="I1314" t="s">
        <v>1509</v>
      </c>
      <c r="J1314" t="s">
        <v>1510</v>
      </c>
      <c r="K1314" t="s">
        <v>1511</v>
      </c>
      <c r="L1314">
        <v>1346</v>
      </c>
      <c r="N1314">
        <v>1009</v>
      </c>
      <c r="O1314" t="s">
        <v>90</v>
      </c>
      <c r="P1314" t="s">
        <v>90</v>
      </c>
      <c r="Q1314">
        <v>1</v>
      </c>
      <c r="X1314">
        <v>0.25</v>
      </c>
      <c r="Y1314">
        <v>28.93</v>
      </c>
      <c r="Z1314">
        <v>0</v>
      </c>
      <c r="AA1314">
        <v>0</v>
      </c>
      <c r="AB1314">
        <v>0</v>
      </c>
      <c r="AC1314">
        <v>0</v>
      </c>
      <c r="AD1314">
        <v>1</v>
      </c>
      <c r="AE1314">
        <v>0</v>
      </c>
      <c r="AF1314" t="s">
        <v>6</v>
      </c>
      <c r="AG1314">
        <v>0.25</v>
      </c>
      <c r="AH1314">
        <v>2</v>
      </c>
      <c r="AI1314">
        <v>16691078</v>
      </c>
      <c r="AJ1314">
        <v>1345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</row>
    <row r="1315" spans="1:44" x14ac:dyDescent="0.2">
      <c r="A1315">
        <f>ROW(Source!A611)</f>
        <v>611</v>
      </c>
      <c r="B1315">
        <v>16691079</v>
      </c>
      <c r="C1315">
        <v>16691043</v>
      </c>
      <c r="D1315">
        <v>15163127</v>
      </c>
      <c r="E1315">
        <v>17</v>
      </c>
      <c r="F1315">
        <v>1</v>
      </c>
      <c r="G1315">
        <v>1</v>
      </c>
      <c r="H1315">
        <v>3</v>
      </c>
      <c r="I1315" t="s">
        <v>1542</v>
      </c>
      <c r="J1315" t="s">
        <v>6</v>
      </c>
      <c r="K1315" t="s">
        <v>1543</v>
      </c>
      <c r="L1315">
        <v>1354</v>
      </c>
      <c r="N1315">
        <v>1010</v>
      </c>
      <c r="O1315" t="s">
        <v>268</v>
      </c>
      <c r="P1315" t="s">
        <v>268</v>
      </c>
      <c r="Q1315">
        <v>1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1</v>
      </c>
      <c r="AD1315">
        <v>0</v>
      </c>
      <c r="AE1315">
        <v>0</v>
      </c>
      <c r="AF1315" t="s">
        <v>6</v>
      </c>
      <c r="AG1315">
        <v>0</v>
      </c>
      <c r="AH1315">
        <v>3</v>
      </c>
      <c r="AI1315">
        <v>-1</v>
      </c>
      <c r="AJ1315" t="s">
        <v>6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</row>
    <row r="1316" spans="1:44" x14ac:dyDescent="0.2">
      <c r="A1316">
        <f>ROW(Source!A611)</f>
        <v>611</v>
      </c>
      <c r="B1316">
        <v>16691080</v>
      </c>
      <c r="C1316">
        <v>16691043</v>
      </c>
      <c r="D1316">
        <v>15163115</v>
      </c>
      <c r="E1316">
        <v>17</v>
      </c>
      <c r="F1316">
        <v>1</v>
      </c>
      <c r="G1316">
        <v>1</v>
      </c>
      <c r="H1316">
        <v>3</v>
      </c>
      <c r="I1316" t="s">
        <v>1544</v>
      </c>
      <c r="J1316" t="s">
        <v>6</v>
      </c>
      <c r="K1316" t="s">
        <v>1545</v>
      </c>
      <c r="L1316">
        <v>1346</v>
      </c>
      <c r="N1316">
        <v>1009</v>
      </c>
      <c r="O1316" t="s">
        <v>90</v>
      </c>
      <c r="P1316" t="s">
        <v>90</v>
      </c>
      <c r="Q1316">
        <v>1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1</v>
      </c>
      <c r="AD1316">
        <v>0</v>
      </c>
      <c r="AE1316">
        <v>0</v>
      </c>
      <c r="AF1316" t="s">
        <v>6</v>
      </c>
      <c r="AG1316">
        <v>0</v>
      </c>
      <c r="AH1316">
        <v>3</v>
      </c>
      <c r="AI1316">
        <v>-1</v>
      </c>
      <c r="AJ1316" t="s">
        <v>6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</row>
    <row r="1317" spans="1:44" x14ac:dyDescent="0.2">
      <c r="A1317">
        <f>ROW(Source!A611)</f>
        <v>611</v>
      </c>
      <c r="B1317">
        <v>16691081</v>
      </c>
      <c r="C1317">
        <v>16691043</v>
      </c>
      <c r="D1317">
        <v>15162898</v>
      </c>
      <c r="E1317">
        <v>17</v>
      </c>
      <c r="F1317">
        <v>1</v>
      </c>
      <c r="G1317">
        <v>1</v>
      </c>
      <c r="H1317">
        <v>3</v>
      </c>
      <c r="I1317" t="s">
        <v>889</v>
      </c>
      <c r="J1317" t="s">
        <v>6</v>
      </c>
      <c r="K1317" t="s">
        <v>890</v>
      </c>
      <c r="L1317">
        <v>1301</v>
      </c>
      <c r="N1317">
        <v>1003</v>
      </c>
      <c r="O1317" t="s">
        <v>143</v>
      </c>
      <c r="P1317" t="s">
        <v>143</v>
      </c>
      <c r="Q1317">
        <v>1</v>
      </c>
      <c r="X1317">
        <v>89.9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 t="s">
        <v>6</v>
      </c>
      <c r="AG1317">
        <v>89.9</v>
      </c>
      <c r="AH1317">
        <v>2</v>
      </c>
      <c r="AI1317">
        <v>16691081</v>
      </c>
      <c r="AJ1317">
        <v>1348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</row>
    <row r="1318" spans="1:44" x14ac:dyDescent="0.2">
      <c r="A1318">
        <f>ROW(Source!A611)</f>
        <v>611</v>
      </c>
      <c r="B1318">
        <v>16691082</v>
      </c>
      <c r="C1318">
        <v>16691043</v>
      </c>
      <c r="D1318">
        <v>15163160</v>
      </c>
      <c r="E1318">
        <v>17</v>
      </c>
      <c r="F1318">
        <v>1</v>
      </c>
      <c r="G1318">
        <v>1</v>
      </c>
      <c r="H1318">
        <v>3</v>
      </c>
      <c r="I1318" t="s">
        <v>1577</v>
      </c>
      <c r="J1318" t="s">
        <v>6</v>
      </c>
      <c r="K1318" t="s">
        <v>1578</v>
      </c>
      <c r="L1318">
        <v>1354</v>
      </c>
      <c r="N1318">
        <v>1010</v>
      </c>
      <c r="O1318" t="s">
        <v>268</v>
      </c>
      <c r="P1318" t="s">
        <v>268</v>
      </c>
      <c r="Q1318">
        <v>1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1</v>
      </c>
      <c r="AD1318">
        <v>0</v>
      </c>
      <c r="AE1318">
        <v>0</v>
      </c>
      <c r="AF1318" t="s">
        <v>6</v>
      </c>
      <c r="AG1318">
        <v>0</v>
      </c>
      <c r="AH1318">
        <v>3</v>
      </c>
      <c r="AI1318">
        <v>-1</v>
      </c>
      <c r="AJ1318" t="s">
        <v>6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</row>
    <row r="1319" spans="1:44" x14ac:dyDescent="0.2">
      <c r="A1319">
        <f>ROW(Source!A618)</f>
        <v>618</v>
      </c>
      <c r="B1319">
        <v>16691115</v>
      </c>
      <c r="C1319">
        <v>16691092</v>
      </c>
      <c r="D1319">
        <v>15446300</v>
      </c>
      <c r="E1319">
        <v>1</v>
      </c>
      <c r="F1319">
        <v>1</v>
      </c>
      <c r="G1319">
        <v>1</v>
      </c>
      <c r="H1319">
        <v>1</v>
      </c>
      <c r="I1319" t="s">
        <v>1170</v>
      </c>
      <c r="J1319" t="s">
        <v>6</v>
      </c>
      <c r="K1319" t="s">
        <v>1171</v>
      </c>
      <c r="L1319">
        <v>1191</v>
      </c>
      <c r="N1319">
        <v>1013</v>
      </c>
      <c r="O1319" t="s">
        <v>1090</v>
      </c>
      <c r="P1319" t="s">
        <v>1090</v>
      </c>
      <c r="Q1319">
        <v>1</v>
      </c>
      <c r="X1319">
        <v>149.63999999999999</v>
      </c>
      <c r="Y1319">
        <v>0</v>
      </c>
      <c r="Z1319">
        <v>0</v>
      </c>
      <c r="AA1319">
        <v>0</v>
      </c>
      <c r="AB1319">
        <v>9.92</v>
      </c>
      <c r="AC1319">
        <v>0</v>
      </c>
      <c r="AD1319">
        <v>1</v>
      </c>
      <c r="AE1319">
        <v>1</v>
      </c>
      <c r="AF1319" t="s">
        <v>97</v>
      </c>
      <c r="AG1319">
        <v>172.08599999999998</v>
      </c>
      <c r="AH1319">
        <v>2</v>
      </c>
      <c r="AI1319">
        <v>16691115</v>
      </c>
      <c r="AJ1319">
        <v>1349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</row>
    <row r="1320" spans="1:44" x14ac:dyDescent="0.2">
      <c r="A1320">
        <f>ROW(Source!A618)</f>
        <v>618</v>
      </c>
      <c r="B1320">
        <v>16691116</v>
      </c>
      <c r="C1320">
        <v>16691092</v>
      </c>
      <c r="D1320">
        <v>15430395</v>
      </c>
      <c r="E1320">
        <v>1</v>
      </c>
      <c r="F1320">
        <v>1</v>
      </c>
      <c r="G1320">
        <v>1</v>
      </c>
      <c r="H1320">
        <v>1</v>
      </c>
      <c r="I1320" t="s">
        <v>1091</v>
      </c>
      <c r="J1320" t="s">
        <v>6</v>
      </c>
      <c r="K1320" t="s">
        <v>1092</v>
      </c>
      <c r="L1320">
        <v>1191</v>
      </c>
      <c r="N1320">
        <v>1013</v>
      </c>
      <c r="O1320" t="s">
        <v>1090</v>
      </c>
      <c r="P1320" t="s">
        <v>1090</v>
      </c>
      <c r="Q1320">
        <v>1</v>
      </c>
      <c r="X1320">
        <v>8.42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1</v>
      </c>
      <c r="AE1320">
        <v>2</v>
      </c>
      <c r="AF1320" t="s">
        <v>96</v>
      </c>
      <c r="AG1320">
        <v>10.525</v>
      </c>
      <c r="AH1320">
        <v>2</v>
      </c>
      <c r="AI1320">
        <v>16691116</v>
      </c>
      <c r="AJ1320">
        <v>1350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</row>
    <row r="1321" spans="1:44" x14ac:dyDescent="0.2">
      <c r="A1321">
        <f>ROW(Source!A618)</f>
        <v>618</v>
      </c>
      <c r="B1321">
        <v>16691117</v>
      </c>
      <c r="C1321">
        <v>16691092</v>
      </c>
      <c r="D1321">
        <v>15247578</v>
      </c>
      <c r="E1321">
        <v>1</v>
      </c>
      <c r="F1321">
        <v>1</v>
      </c>
      <c r="G1321">
        <v>1</v>
      </c>
      <c r="H1321">
        <v>2</v>
      </c>
      <c r="I1321" t="s">
        <v>1157</v>
      </c>
      <c r="J1321" t="s">
        <v>1158</v>
      </c>
      <c r="K1321" t="s">
        <v>1159</v>
      </c>
      <c r="L1321">
        <v>1368</v>
      </c>
      <c r="N1321">
        <v>1011</v>
      </c>
      <c r="O1321" t="s">
        <v>1096</v>
      </c>
      <c r="P1321" t="s">
        <v>1096</v>
      </c>
      <c r="Q1321">
        <v>1</v>
      </c>
      <c r="X1321">
        <v>0.05</v>
      </c>
      <c r="Y1321">
        <v>0</v>
      </c>
      <c r="Z1321">
        <v>86.4</v>
      </c>
      <c r="AA1321">
        <v>13.5</v>
      </c>
      <c r="AB1321">
        <v>0</v>
      </c>
      <c r="AC1321">
        <v>0</v>
      </c>
      <c r="AD1321">
        <v>1</v>
      </c>
      <c r="AE1321">
        <v>0</v>
      </c>
      <c r="AF1321" t="s">
        <v>96</v>
      </c>
      <c r="AG1321">
        <v>6.25E-2</v>
      </c>
      <c r="AH1321">
        <v>2</v>
      </c>
      <c r="AI1321">
        <v>16691117</v>
      </c>
      <c r="AJ1321">
        <v>1351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</row>
    <row r="1322" spans="1:44" x14ac:dyDescent="0.2">
      <c r="A1322">
        <f>ROW(Source!A618)</f>
        <v>618</v>
      </c>
      <c r="B1322">
        <v>16691118</v>
      </c>
      <c r="C1322">
        <v>16691092</v>
      </c>
      <c r="D1322">
        <v>15247680</v>
      </c>
      <c r="E1322">
        <v>1</v>
      </c>
      <c r="F1322">
        <v>1</v>
      </c>
      <c r="G1322">
        <v>1</v>
      </c>
      <c r="H1322">
        <v>2</v>
      </c>
      <c r="I1322" t="s">
        <v>1287</v>
      </c>
      <c r="J1322" t="s">
        <v>1288</v>
      </c>
      <c r="K1322" t="s">
        <v>1289</v>
      </c>
      <c r="L1322">
        <v>1368</v>
      </c>
      <c r="N1322">
        <v>1011</v>
      </c>
      <c r="O1322" t="s">
        <v>1096</v>
      </c>
      <c r="P1322" t="s">
        <v>1096</v>
      </c>
      <c r="Q1322">
        <v>1</v>
      </c>
      <c r="X1322">
        <v>0.03</v>
      </c>
      <c r="Y1322">
        <v>0</v>
      </c>
      <c r="Z1322">
        <v>111.99</v>
      </c>
      <c r="AA1322">
        <v>13.5</v>
      </c>
      <c r="AB1322">
        <v>0</v>
      </c>
      <c r="AC1322">
        <v>0</v>
      </c>
      <c r="AD1322">
        <v>1</v>
      </c>
      <c r="AE1322">
        <v>0</v>
      </c>
      <c r="AF1322" t="s">
        <v>96</v>
      </c>
      <c r="AG1322">
        <v>3.7499999999999999E-2</v>
      </c>
      <c r="AH1322">
        <v>2</v>
      </c>
      <c r="AI1322">
        <v>16691118</v>
      </c>
      <c r="AJ1322">
        <v>1352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</row>
    <row r="1323" spans="1:44" x14ac:dyDescent="0.2">
      <c r="A1323">
        <f>ROW(Source!A618)</f>
        <v>618</v>
      </c>
      <c r="B1323">
        <v>16691119</v>
      </c>
      <c r="C1323">
        <v>16691092</v>
      </c>
      <c r="D1323">
        <v>15249073</v>
      </c>
      <c r="E1323">
        <v>1</v>
      </c>
      <c r="F1323">
        <v>1</v>
      </c>
      <c r="G1323">
        <v>1</v>
      </c>
      <c r="H1323">
        <v>2</v>
      </c>
      <c r="I1323" t="s">
        <v>1099</v>
      </c>
      <c r="J1323" t="s">
        <v>1100</v>
      </c>
      <c r="K1323" t="s">
        <v>1101</v>
      </c>
      <c r="L1323">
        <v>1368</v>
      </c>
      <c r="N1323">
        <v>1011</v>
      </c>
      <c r="O1323" t="s">
        <v>1096</v>
      </c>
      <c r="P1323" t="s">
        <v>1096</v>
      </c>
      <c r="Q1323">
        <v>1</v>
      </c>
      <c r="X1323">
        <v>0.22</v>
      </c>
      <c r="Y1323">
        <v>0</v>
      </c>
      <c r="Z1323">
        <v>65.709999999999994</v>
      </c>
      <c r="AA1323">
        <v>11.6</v>
      </c>
      <c r="AB1323">
        <v>0</v>
      </c>
      <c r="AC1323">
        <v>0</v>
      </c>
      <c r="AD1323">
        <v>1</v>
      </c>
      <c r="AE1323">
        <v>0</v>
      </c>
      <c r="AF1323" t="s">
        <v>96</v>
      </c>
      <c r="AG1323">
        <v>0.27500000000000002</v>
      </c>
      <c r="AH1323">
        <v>2</v>
      </c>
      <c r="AI1323">
        <v>16691119</v>
      </c>
      <c r="AJ1323">
        <v>1353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</row>
    <row r="1324" spans="1:44" x14ac:dyDescent="0.2">
      <c r="A1324">
        <f>ROW(Source!A618)</f>
        <v>618</v>
      </c>
      <c r="B1324">
        <v>16691120</v>
      </c>
      <c r="C1324">
        <v>16691092</v>
      </c>
      <c r="D1324">
        <v>15249291</v>
      </c>
      <c r="E1324">
        <v>1</v>
      </c>
      <c r="F1324">
        <v>1</v>
      </c>
      <c r="G1324">
        <v>1</v>
      </c>
      <c r="H1324">
        <v>2</v>
      </c>
      <c r="I1324" t="s">
        <v>1497</v>
      </c>
      <c r="J1324" t="s">
        <v>1498</v>
      </c>
      <c r="K1324" t="s">
        <v>1499</v>
      </c>
      <c r="L1324">
        <v>1368</v>
      </c>
      <c r="N1324">
        <v>1011</v>
      </c>
      <c r="O1324" t="s">
        <v>1096</v>
      </c>
      <c r="P1324" t="s">
        <v>1096</v>
      </c>
      <c r="Q1324">
        <v>1</v>
      </c>
      <c r="X1324">
        <v>8.1199999999999992</v>
      </c>
      <c r="Y1324">
        <v>0</v>
      </c>
      <c r="Z1324">
        <v>100.1</v>
      </c>
      <c r="AA1324">
        <v>13.5</v>
      </c>
      <c r="AB1324">
        <v>0</v>
      </c>
      <c r="AC1324">
        <v>0</v>
      </c>
      <c r="AD1324">
        <v>1</v>
      </c>
      <c r="AE1324">
        <v>0</v>
      </c>
      <c r="AF1324" t="s">
        <v>96</v>
      </c>
      <c r="AG1324">
        <v>10.149999999999999</v>
      </c>
      <c r="AH1324">
        <v>2</v>
      </c>
      <c r="AI1324">
        <v>16691120</v>
      </c>
      <c r="AJ1324">
        <v>1354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</row>
    <row r="1325" spans="1:44" x14ac:dyDescent="0.2">
      <c r="A1325">
        <f>ROW(Source!A618)</f>
        <v>618</v>
      </c>
      <c r="B1325">
        <v>16691121</v>
      </c>
      <c r="C1325">
        <v>16691092</v>
      </c>
      <c r="D1325">
        <v>15166105</v>
      </c>
      <c r="E1325">
        <v>1</v>
      </c>
      <c r="F1325">
        <v>1</v>
      </c>
      <c r="G1325">
        <v>1</v>
      </c>
      <c r="H1325">
        <v>3</v>
      </c>
      <c r="I1325" t="s">
        <v>1500</v>
      </c>
      <c r="J1325" t="s">
        <v>1501</v>
      </c>
      <c r="K1325" t="s">
        <v>1502</v>
      </c>
      <c r="L1325">
        <v>1346</v>
      </c>
      <c r="N1325">
        <v>1009</v>
      </c>
      <c r="O1325" t="s">
        <v>90</v>
      </c>
      <c r="P1325" t="s">
        <v>90</v>
      </c>
      <c r="Q1325">
        <v>1</v>
      </c>
      <c r="X1325">
        <v>0.25</v>
      </c>
      <c r="Y1325">
        <v>11.8</v>
      </c>
      <c r="Z1325">
        <v>0</v>
      </c>
      <c r="AA1325">
        <v>0</v>
      </c>
      <c r="AB1325">
        <v>0</v>
      </c>
      <c r="AC1325">
        <v>0</v>
      </c>
      <c r="AD1325">
        <v>1</v>
      </c>
      <c r="AE1325">
        <v>0</v>
      </c>
      <c r="AF1325" t="s">
        <v>6</v>
      </c>
      <c r="AG1325">
        <v>0.25</v>
      </c>
      <c r="AH1325">
        <v>2</v>
      </c>
      <c r="AI1325">
        <v>16691121</v>
      </c>
      <c r="AJ1325">
        <v>1355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</row>
    <row r="1326" spans="1:44" x14ac:dyDescent="0.2">
      <c r="A1326">
        <f>ROW(Source!A618)</f>
        <v>618</v>
      </c>
      <c r="B1326">
        <v>16691122</v>
      </c>
      <c r="C1326">
        <v>16691092</v>
      </c>
      <c r="D1326">
        <v>15167286</v>
      </c>
      <c r="E1326">
        <v>1</v>
      </c>
      <c r="F1326">
        <v>1</v>
      </c>
      <c r="G1326">
        <v>1</v>
      </c>
      <c r="H1326">
        <v>3</v>
      </c>
      <c r="I1326" t="s">
        <v>1184</v>
      </c>
      <c r="J1326" t="s">
        <v>1185</v>
      </c>
      <c r="K1326" t="s">
        <v>1186</v>
      </c>
      <c r="L1326">
        <v>1339</v>
      </c>
      <c r="N1326">
        <v>1007</v>
      </c>
      <c r="O1326" t="s">
        <v>199</v>
      </c>
      <c r="P1326" t="s">
        <v>199</v>
      </c>
      <c r="Q1326">
        <v>1</v>
      </c>
      <c r="X1326">
        <v>0.74</v>
      </c>
      <c r="Y1326">
        <v>2.44</v>
      </c>
      <c r="Z1326">
        <v>0</v>
      </c>
      <c r="AA1326">
        <v>0</v>
      </c>
      <c r="AB1326">
        <v>0</v>
      </c>
      <c r="AC1326">
        <v>0</v>
      </c>
      <c r="AD1326">
        <v>1</v>
      </c>
      <c r="AE1326">
        <v>0</v>
      </c>
      <c r="AF1326" t="s">
        <v>6</v>
      </c>
      <c r="AG1326">
        <v>0.74</v>
      </c>
      <c r="AH1326">
        <v>2</v>
      </c>
      <c r="AI1326">
        <v>16691122</v>
      </c>
      <c r="AJ1326">
        <v>1356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</row>
    <row r="1327" spans="1:44" x14ac:dyDescent="0.2">
      <c r="A1327">
        <f>ROW(Source!A618)</f>
        <v>618</v>
      </c>
      <c r="B1327">
        <v>16691123</v>
      </c>
      <c r="C1327">
        <v>16691092</v>
      </c>
      <c r="D1327">
        <v>15167787</v>
      </c>
      <c r="E1327">
        <v>1</v>
      </c>
      <c r="F1327">
        <v>1</v>
      </c>
      <c r="G1327">
        <v>1</v>
      </c>
      <c r="H1327">
        <v>3</v>
      </c>
      <c r="I1327" t="s">
        <v>1503</v>
      </c>
      <c r="J1327" t="s">
        <v>1504</v>
      </c>
      <c r="K1327" t="s">
        <v>1505</v>
      </c>
      <c r="L1327">
        <v>1356</v>
      </c>
      <c r="N1327">
        <v>1010</v>
      </c>
      <c r="O1327" t="s">
        <v>215</v>
      </c>
      <c r="P1327" t="s">
        <v>215</v>
      </c>
      <c r="Q1327">
        <v>1000</v>
      </c>
      <c r="X1327">
        <v>6.9000000000000006E-2</v>
      </c>
      <c r="Y1327">
        <v>253.8</v>
      </c>
      <c r="Z1327">
        <v>0</v>
      </c>
      <c r="AA1327">
        <v>0</v>
      </c>
      <c r="AB1327">
        <v>0</v>
      </c>
      <c r="AC1327">
        <v>0</v>
      </c>
      <c r="AD1327">
        <v>1</v>
      </c>
      <c r="AE1327">
        <v>0</v>
      </c>
      <c r="AF1327" t="s">
        <v>6</v>
      </c>
      <c r="AG1327">
        <v>6.9000000000000006E-2</v>
      </c>
      <c r="AH1327">
        <v>2</v>
      </c>
      <c r="AI1327">
        <v>16691123</v>
      </c>
      <c r="AJ1327">
        <v>1357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</row>
    <row r="1328" spans="1:44" x14ac:dyDescent="0.2">
      <c r="A1328">
        <f>ROW(Source!A618)</f>
        <v>618</v>
      </c>
      <c r="B1328">
        <v>16691124</v>
      </c>
      <c r="C1328">
        <v>16691092</v>
      </c>
      <c r="D1328">
        <v>15170090</v>
      </c>
      <c r="E1328">
        <v>1</v>
      </c>
      <c r="F1328">
        <v>1</v>
      </c>
      <c r="G1328">
        <v>1</v>
      </c>
      <c r="H1328">
        <v>3</v>
      </c>
      <c r="I1328" t="s">
        <v>1506</v>
      </c>
      <c r="J1328" t="s">
        <v>1507</v>
      </c>
      <c r="K1328" t="s">
        <v>1508</v>
      </c>
      <c r="L1328">
        <v>1348</v>
      </c>
      <c r="N1328">
        <v>1009</v>
      </c>
      <c r="O1328" t="s">
        <v>86</v>
      </c>
      <c r="P1328" t="s">
        <v>86</v>
      </c>
      <c r="Q1328">
        <v>1000</v>
      </c>
      <c r="X1328">
        <v>5.9000000000000003E-4</v>
      </c>
      <c r="Y1328">
        <v>22558</v>
      </c>
      <c r="Z1328">
        <v>0</v>
      </c>
      <c r="AA1328">
        <v>0</v>
      </c>
      <c r="AB1328">
        <v>0</v>
      </c>
      <c r="AC1328">
        <v>0</v>
      </c>
      <c r="AD1328">
        <v>1</v>
      </c>
      <c r="AE1328">
        <v>0</v>
      </c>
      <c r="AF1328" t="s">
        <v>6</v>
      </c>
      <c r="AG1328">
        <v>5.9000000000000003E-4</v>
      </c>
      <c r="AH1328">
        <v>2</v>
      </c>
      <c r="AI1328">
        <v>16691124</v>
      </c>
      <c r="AJ1328">
        <v>1358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</row>
    <row r="1329" spans="1:44" x14ac:dyDescent="0.2">
      <c r="A1329">
        <f>ROW(Source!A618)</f>
        <v>618</v>
      </c>
      <c r="B1329">
        <v>16691125</v>
      </c>
      <c r="C1329">
        <v>16691092</v>
      </c>
      <c r="D1329">
        <v>15172018</v>
      </c>
      <c r="E1329">
        <v>1</v>
      </c>
      <c r="F1329">
        <v>1</v>
      </c>
      <c r="G1329">
        <v>1</v>
      </c>
      <c r="H1329">
        <v>3</v>
      </c>
      <c r="I1329" t="s">
        <v>1393</v>
      </c>
      <c r="J1329" t="s">
        <v>1394</v>
      </c>
      <c r="K1329" t="s">
        <v>1395</v>
      </c>
      <c r="L1329">
        <v>1346</v>
      </c>
      <c r="N1329">
        <v>1009</v>
      </c>
      <c r="O1329" t="s">
        <v>90</v>
      </c>
      <c r="P1329" t="s">
        <v>90</v>
      </c>
      <c r="Q1329">
        <v>1</v>
      </c>
      <c r="X1329">
        <v>2.5000000000000001E-3</v>
      </c>
      <c r="Y1329">
        <v>2.15</v>
      </c>
      <c r="Z1329">
        <v>0</v>
      </c>
      <c r="AA1329">
        <v>0</v>
      </c>
      <c r="AB1329">
        <v>0</v>
      </c>
      <c r="AC1329">
        <v>0</v>
      </c>
      <c r="AD1329">
        <v>1</v>
      </c>
      <c r="AE1329">
        <v>0</v>
      </c>
      <c r="AF1329" t="s">
        <v>6</v>
      </c>
      <c r="AG1329">
        <v>2.5000000000000001E-3</v>
      </c>
      <c r="AH1329">
        <v>2</v>
      </c>
      <c r="AI1329">
        <v>16691125</v>
      </c>
      <c r="AJ1329">
        <v>1359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</row>
    <row r="1330" spans="1:44" x14ac:dyDescent="0.2">
      <c r="A1330">
        <f>ROW(Source!A618)</f>
        <v>618</v>
      </c>
      <c r="B1330">
        <v>16691126</v>
      </c>
      <c r="C1330">
        <v>16691092</v>
      </c>
      <c r="D1330">
        <v>15163161</v>
      </c>
      <c r="E1330">
        <v>17</v>
      </c>
      <c r="F1330">
        <v>1</v>
      </c>
      <c r="G1330">
        <v>1</v>
      </c>
      <c r="H1330">
        <v>3</v>
      </c>
      <c r="I1330" t="s">
        <v>1532</v>
      </c>
      <c r="J1330" t="s">
        <v>6</v>
      </c>
      <c r="K1330" t="s">
        <v>1576</v>
      </c>
      <c r="L1330">
        <v>1346</v>
      </c>
      <c r="N1330">
        <v>1009</v>
      </c>
      <c r="O1330" t="s">
        <v>90</v>
      </c>
      <c r="P1330" t="s">
        <v>90</v>
      </c>
      <c r="Q1330">
        <v>1</v>
      </c>
      <c r="X1330">
        <v>0.38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 t="s">
        <v>6</v>
      </c>
      <c r="AG1330">
        <v>0.38</v>
      </c>
      <c r="AH1330">
        <v>3</v>
      </c>
      <c r="AI1330">
        <v>-1</v>
      </c>
      <c r="AJ1330" t="s">
        <v>6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</row>
    <row r="1331" spans="1:44" x14ac:dyDescent="0.2">
      <c r="A1331">
        <f>ROW(Source!A618)</f>
        <v>618</v>
      </c>
      <c r="B1331">
        <v>16691127</v>
      </c>
      <c r="C1331">
        <v>16691092</v>
      </c>
      <c r="D1331">
        <v>15202502</v>
      </c>
      <c r="E1331">
        <v>1</v>
      </c>
      <c r="F1331">
        <v>1</v>
      </c>
      <c r="G1331">
        <v>1</v>
      </c>
      <c r="H1331">
        <v>3</v>
      </c>
      <c r="I1331" t="s">
        <v>1509</v>
      </c>
      <c r="J1331" t="s">
        <v>1510</v>
      </c>
      <c r="K1331" t="s">
        <v>1511</v>
      </c>
      <c r="L1331">
        <v>1346</v>
      </c>
      <c r="N1331">
        <v>1009</v>
      </c>
      <c r="O1331" t="s">
        <v>90</v>
      </c>
      <c r="P1331" t="s">
        <v>90</v>
      </c>
      <c r="Q1331">
        <v>1</v>
      </c>
      <c r="X1331">
        <v>0.2</v>
      </c>
      <c r="Y1331">
        <v>28.93</v>
      </c>
      <c r="Z1331">
        <v>0</v>
      </c>
      <c r="AA1331">
        <v>0</v>
      </c>
      <c r="AB1331">
        <v>0</v>
      </c>
      <c r="AC1331">
        <v>0</v>
      </c>
      <c r="AD1331">
        <v>1</v>
      </c>
      <c r="AE1331">
        <v>0</v>
      </c>
      <c r="AF1331" t="s">
        <v>6</v>
      </c>
      <c r="AG1331">
        <v>0.2</v>
      </c>
      <c r="AH1331">
        <v>2</v>
      </c>
      <c r="AI1331">
        <v>16691127</v>
      </c>
      <c r="AJ1331">
        <v>1360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</row>
    <row r="1332" spans="1:44" x14ac:dyDescent="0.2">
      <c r="A1332">
        <f>ROW(Source!A618)</f>
        <v>618</v>
      </c>
      <c r="B1332">
        <v>16691128</v>
      </c>
      <c r="C1332">
        <v>16691092</v>
      </c>
      <c r="D1332">
        <v>15163127</v>
      </c>
      <c r="E1332">
        <v>17</v>
      </c>
      <c r="F1332">
        <v>1</v>
      </c>
      <c r="G1332">
        <v>1</v>
      </c>
      <c r="H1332">
        <v>3</v>
      </c>
      <c r="I1332" t="s">
        <v>1542</v>
      </c>
      <c r="J1332" t="s">
        <v>6</v>
      </c>
      <c r="K1332" t="s">
        <v>1543</v>
      </c>
      <c r="L1332">
        <v>1354</v>
      </c>
      <c r="N1332">
        <v>1010</v>
      </c>
      <c r="O1332" t="s">
        <v>268</v>
      </c>
      <c r="P1332" t="s">
        <v>268</v>
      </c>
      <c r="Q1332">
        <v>1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1</v>
      </c>
      <c r="AD1332">
        <v>0</v>
      </c>
      <c r="AE1332">
        <v>0</v>
      </c>
      <c r="AF1332" t="s">
        <v>6</v>
      </c>
      <c r="AG1332">
        <v>0</v>
      </c>
      <c r="AH1332">
        <v>3</v>
      </c>
      <c r="AI1332">
        <v>-1</v>
      </c>
      <c r="AJ1332" t="s">
        <v>6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</row>
    <row r="1333" spans="1:44" x14ac:dyDescent="0.2">
      <c r="A1333">
        <f>ROW(Source!A618)</f>
        <v>618</v>
      </c>
      <c r="B1333">
        <v>16691129</v>
      </c>
      <c r="C1333">
        <v>16691092</v>
      </c>
      <c r="D1333">
        <v>15163115</v>
      </c>
      <c r="E1333">
        <v>17</v>
      </c>
      <c r="F1333">
        <v>1</v>
      </c>
      <c r="G1333">
        <v>1</v>
      </c>
      <c r="H1333">
        <v>3</v>
      </c>
      <c r="I1333" t="s">
        <v>1544</v>
      </c>
      <c r="J1333" t="s">
        <v>6</v>
      </c>
      <c r="K1333" t="s">
        <v>1545</v>
      </c>
      <c r="L1333">
        <v>1346</v>
      </c>
      <c r="N1333">
        <v>1009</v>
      </c>
      <c r="O1333" t="s">
        <v>90</v>
      </c>
      <c r="P1333" t="s">
        <v>90</v>
      </c>
      <c r="Q1333">
        <v>1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1</v>
      </c>
      <c r="AD1333">
        <v>0</v>
      </c>
      <c r="AE1333">
        <v>0</v>
      </c>
      <c r="AF1333" t="s">
        <v>6</v>
      </c>
      <c r="AG1333">
        <v>0</v>
      </c>
      <c r="AH1333">
        <v>3</v>
      </c>
      <c r="AI1333">
        <v>-1</v>
      </c>
      <c r="AJ1333" t="s">
        <v>6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</row>
    <row r="1334" spans="1:44" x14ac:dyDescent="0.2">
      <c r="A1334">
        <f>ROW(Source!A618)</f>
        <v>618</v>
      </c>
      <c r="B1334">
        <v>16691130</v>
      </c>
      <c r="C1334">
        <v>16691092</v>
      </c>
      <c r="D1334">
        <v>15162898</v>
      </c>
      <c r="E1334">
        <v>17</v>
      </c>
      <c r="F1334">
        <v>1</v>
      </c>
      <c r="G1334">
        <v>1</v>
      </c>
      <c r="H1334">
        <v>3</v>
      </c>
      <c r="I1334" t="s">
        <v>889</v>
      </c>
      <c r="J1334" t="s">
        <v>6</v>
      </c>
      <c r="K1334" t="s">
        <v>890</v>
      </c>
      <c r="L1334">
        <v>1301</v>
      </c>
      <c r="N1334">
        <v>1003</v>
      </c>
      <c r="O1334" t="s">
        <v>143</v>
      </c>
      <c r="P1334" t="s">
        <v>143</v>
      </c>
      <c r="Q1334">
        <v>1</v>
      </c>
      <c r="X1334">
        <v>92.9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 t="s">
        <v>6</v>
      </c>
      <c r="AG1334">
        <v>92.9</v>
      </c>
      <c r="AH1334">
        <v>2</v>
      </c>
      <c r="AI1334">
        <v>16691130</v>
      </c>
      <c r="AJ1334">
        <v>1363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</row>
    <row r="1335" spans="1:44" x14ac:dyDescent="0.2">
      <c r="A1335">
        <f>ROW(Source!A618)</f>
        <v>618</v>
      </c>
      <c r="B1335">
        <v>16691131</v>
      </c>
      <c r="C1335">
        <v>16691092</v>
      </c>
      <c r="D1335">
        <v>15163160</v>
      </c>
      <c r="E1335">
        <v>17</v>
      </c>
      <c r="F1335">
        <v>1</v>
      </c>
      <c r="G1335">
        <v>1</v>
      </c>
      <c r="H1335">
        <v>3</v>
      </c>
      <c r="I1335" t="s">
        <v>1577</v>
      </c>
      <c r="J1335" t="s">
        <v>6</v>
      </c>
      <c r="K1335" t="s">
        <v>1578</v>
      </c>
      <c r="L1335">
        <v>1354</v>
      </c>
      <c r="N1335">
        <v>1010</v>
      </c>
      <c r="O1335" t="s">
        <v>268</v>
      </c>
      <c r="P1335" t="s">
        <v>268</v>
      </c>
      <c r="Q1335">
        <v>1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1</v>
      </c>
      <c r="AD1335">
        <v>0</v>
      </c>
      <c r="AE1335">
        <v>0</v>
      </c>
      <c r="AF1335" t="s">
        <v>6</v>
      </c>
      <c r="AG1335">
        <v>0</v>
      </c>
      <c r="AH1335">
        <v>3</v>
      </c>
      <c r="AI1335">
        <v>-1</v>
      </c>
      <c r="AJ1335" t="s">
        <v>6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</row>
    <row r="1336" spans="1:44" x14ac:dyDescent="0.2">
      <c r="A1336">
        <f>ROW(Source!A619)</f>
        <v>619</v>
      </c>
      <c r="B1336">
        <v>16691115</v>
      </c>
      <c r="C1336">
        <v>16691092</v>
      </c>
      <c r="D1336">
        <v>15446300</v>
      </c>
      <c r="E1336">
        <v>1</v>
      </c>
      <c r="F1336">
        <v>1</v>
      </c>
      <c r="G1336">
        <v>1</v>
      </c>
      <c r="H1336">
        <v>1</v>
      </c>
      <c r="I1336" t="s">
        <v>1170</v>
      </c>
      <c r="J1336" t="s">
        <v>6</v>
      </c>
      <c r="K1336" t="s">
        <v>1171</v>
      </c>
      <c r="L1336">
        <v>1191</v>
      </c>
      <c r="N1336">
        <v>1013</v>
      </c>
      <c r="O1336" t="s">
        <v>1090</v>
      </c>
      <c r="P1336" t="s">
        <v>1090</v>
      </c>
      <c r="Q1336">
        <v>1</v>
      </c>
      <c r="X1336">
        <v>149.63999999999999</v>
      </c>
      <c r="Y1336">
        <v>0</v>
      </c>
      <c r="Z1336">
        <v>0</v>
      </c>
      <c r="AA1336">
        <v>0</v>
      </c>
      <c r="AB1336">
        <v>9.92</v>
      </c>
      <c r="AC1336">
        <v>0</v>
      </c>
      <c r="AD1336">
        <v>1</v>
      </c>
      <c r="AE1336">
        <v>1</v>
      </c>
      <c r="AF1336" t="s">
        <v>97</v>
      </c>
      <c r="AG1336">
        <v>172.08599999999998</v>
      </c>
      <c r="AH1336">
        <v>2</v>
      </c>
      <c r="AI1336">
        <v>16691115</v>
      </c>
      <c r="AJ1336">
        <v>1364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</row>
    <row r="1337" spans="1:44" x14ac:dyDescent="0.2">
      <c r="A1337">
        <f>ROW(Source!A619)</f>
        <v>619</v>
      </c>
      <c r="B1337">
        <v>16691116</v>
      </c>
      <c r="C1337">
        <v>16691092</v>
      </c>
      <c r="D1337">
        <v>15430395</v>
      </c>
      <c r="E1337">
        <v>1</v>
      </c>
      <c r="F1337">
        <v>1</v>
      </c>
      <c r="G1337">
        <v>1</v>
      </c>
      <c r="H1337">
        <v>1</v>
      </c>
      <c r="I1337" t="s">
        <v>1091</v>
      </c>
      <c r="J1337" t="s">
        <v>6</v>
      </c>
      <c r="K1337" t="s">
        <v>1092</v>
      </c>
      <c r="L1337">
        <v>1191</v>
      </c>
      <c r="N1337">
        <v>1013</v>
      </c>
      <c r="O1337" t="s">
        <v>1090</v>
      </c>
      <c r="P1337" t="s">
        <v>1090</v>
      </c>
      <c r="Q1337">
        <v>1</v>
      </c>
      <c r="X1337">
        <v>8.42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1</v>
      </c>
      <c r="AE1337">
        <v>2</v>
      </c>
      <c r="AF1337" t="s">
        <v>96</v>
      </c>
      <c r="AG1337">
        <v>10.525</v>
      </c>
      <c r="AH1337">
        <v>2</v>
      </c>
      <c r="AI1337">
        <v>16691116</v>
      </c>
      <c r="AJ1337">
        <v>1365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</row>
    <row r="1338" spans="1:44" x14ac:dyDescent="0.2">
      <c r="A1338">
        <f>ROW(Source!A619)</f>
        <v>619</v>
      </c>
      <c r="B1338">
        <v>16691117</v>
      </c>
      <c r="C1338">
        <v>16691092</v>
      </c>
      <c r="D1338">
        <v>15247578</v>
      </c>
      <c r="E1338">
        <v>1</v>
      </c>
      <c r="F1338">
        <v>1</v>
      </c>
      <c r="G1338">
        <v>1</v>
      </c>
      <c r="H1338">
        <v>2</v>
      </c>
      <c r="I1338" t="s">
        <v>1157</v>
      </c>
      <c r="J1338" t="s">
        <v>1158</v>
      </c>
      <c r="K1338" t="s">
        <v>1159</v>
      </c>
      <c r="L1338">
        <v>1368</v>
      </c>
      <c r="N1338">
        <v>1011</v>
      </c>
      <c r="O1338" t="s">
        <v>1096</v>
      </c>
      <c r="P1338" t="s">
        <v>1096</v>
      </c>
      <c r="Q1338">
        <v>1</v>
      </c>
      <c r="X1338">
        <v>0.05</v>
      </c>
      <c r="Y1338">
        <v>0</v>
      </c>
      <c r="Z1338">
        <v>86.4</v>
      </c>
      <c r="AA1338">
        <v>13.5</v>
      </c>
      <c r="AB1338">
        <v>0</v>
      </c>
      <c r="AC1338">
        <v>0</v>
      </c>
      <c r="AD1338">
        <v>1</v>
      </c>
      <c r="AE1338">
        <v>0</v>
      </c>
      <c r="AF1338" t="s">
        <v>96</v>
      </c>
      <c r="AG1338">
        <v>6.25E-2</v>
      </c>
      <c r="AH1338">
        <v>2</v>
      </c>
      <c r="AI1338">
        <v>16691117</v>
      </c>
      <c r="AJ1338">
        <v>1366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</row>
    <row r="1339" spans="1:44" x14ac:dyDescent="0.2">
      <c r="A1339">
        <f>ROW(Source!A619)</f>
        <v>619</v>
      </c>
      <c r="B1339">
        <v>16691118</v>
      </c>
      <c r="C1339">
        <v>16691092</v>
      </c>
      <c r="D1339">
        <v>15247680</v>
      </c>
      <c r="E1339">
        <v>1</v>
      </c>
      <c r="F1339">
        <v>1</v>
      </c>
      <c r="G1339">
        <v>1</v>
      </c>
      <c r="H1339">
        <v>2</v>
      </c>
      <c r="I1339" t="s">
        <v>1287</v>
      </c>
      <c r="J1339" t="s">
        <v>1288</v>
      </c>
      <c r="K1339" t="s">
        <v>1289</v>
      </c>
      <c r="L1339">
        <v>1368</v>
      </c>
      <c r="N1339">
        <v>1011</v>
      </c>
      <c r="O1339" t="s">
        <v>1096</v>
      </c>
      <c r="P1339" t="s">
        <v>1096</v>
      </c>
      <c r="Q1339">
        <v>1</v>
      </c>
      <c r="X1339">
        <v>0.03</v>
      </c>
      <c r="Y1339">
        <v>0</v>
      </c>
      <c r="Z1339">
        <v>111.99</v>
      </c>
      <c r="AA1339">
        <v>13.5</v>
      </c>
      <c r="AB1339">
        <v>0</v>
      </c>
      <c r="AC1339">
        <v>0</v>
      </c>
      <c r="AD1339">
        <v>1</v>
      </c>
      <c r="AE1339">
        <v>0</v>
      </c>
      <c r="AF1339" t="s">
        <v>96</v>
      </c>
      <c r="AG1339">
        <v>3.7499999999999999E-2</v>
      </c>
      <c r="AH1339">
        <v>2</v>
      </c>
      <c r="AI1339">
        <v>16691118</v>
      </c>
      <c r="AJ1339">
        <v>1367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</row>
    <row r="1340" spans="1:44" x14ac:dyDescent="0.2">
      <c r="A1340">
        <f>ROW(Source!A619)</f>
        <v>619</v>
      </c>
      <c r="B1340">
        <v>16691119</v>
      </c>
      <c r="C1340">
        <v>16691092</v>
      </c>
      <c r="D1340">
        <v>15249073</v>
      </c>
      <c r="E1340">
        <v>1</v>
      </c>
      <c r="F1340">
        <v>1</v>
      </c>
      <c r="G1340">
        <v>1</v>
      </c>
      <c r="H1340">
        <v>2</v>
      </c>
      <c r="I1340" t="s">
        <v>1099</v>
      </c>
      <c r="J1340" t="s">
        <v>1100</v>
      </c>
      <c r="K1340" t="s">
        <v>1101</v>
      </c>
      <c r="L1340">
        <v>1368</v>
      </c>
      <c r="N1340">
        <v>1011</v>
      </c>
      <c r="O1340" t="s">
        <v>1096</v>
      </c>
      <c r="P1340" t="s">
        <v>1096</v>
      </c>
      <c r="Q1340">
        <v>1</v>
      </c>
      <c r="X1340">
        <v>0.22</v>
      </c>
      <c r="Y1340">
        <v>0</v>
      </c>
      <c r="Z1340">
        <v>65.709999999999994</v>
      </c>
      <c r="AA1340">
        <v>11.6</v>
      </c>
      <c r="AB1340">
        <v>0</v>
      </c>
      <c r="AC1340">
        <v>0</v>
      </c>
      <c r="AD1340">
        <v>1</v>
      </c>
      <c r="AE1340">
        <v>0</v>
      </c>
      <c r="AF1340" t="s">
        <v>96</v>
      </c>
      <c r="AG1340">
        <v>0.27500000000000002</v>
      </c>
      <c r="AH1340">
        <v>2</v>
      </c>
      <c r="AI1340">
        <v>16691119</v>
      </c>
      <c r="AJ1340">
        <v>1368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</row>
    <row r="1341" spans="1:44" x14ac:dyDescent="0.2">
      <c r="A1341">
        <f>ROW(Source!A619)</f>
        <v>619</v>
      </c>
      <c r="B1341">
        <v>16691120</v>
      </c>
      <c r="C1341">
        <v>16691092</v>
      </c>
      <c r="D1341">
        <v>15249291</v>
      </c>
      <c r="E1341">
        <v>1</v>
      </c>
      <c r="F1341">
        <v>1</v>
      </c>
      <c r="G1341">
        <v>1</v>
      </c>
      <c r="H1341">
        <v>2</v>
      </c>
      <c r="I1341" t="s">
        <v>1497</v>
      </c>
      <c r="J1341" t="s">
        <v>1498</v>
      </c>
      <c r="K1341" t="s">
        <v>1499</v>
      </c>
      <c r="L1341">
        <v>1368</v>
      </c>
      <c r="N1341">
        <v>1011</v>
      </c>
      <c r="O1341" t="s">
        <v>1096</v>
      </c>
      <c r="P1341" t="s">
        <v>1096</v>
      </c>
      <c r="Q1341">
        <v>1</v>
      </c>
      <c r="X1341">
        <v>8.1199999999999992</v>
      </c>
      <c r="Y1341">
        <v>0</v>
      </c>
      <c r="Z1341">
        <v>100.1</v>
      </c>
      <c r="AA1341">
        <v>13.5</v>
      </c>
      <c r="AB1341">
        <v>0</v>
      </c>
      <c r="AC1341">
        <v>0</v>
      </c>
      <c r="AD1341">
        <v>1</v>
      </c>
      <c r="AE1341">
        <v>0</v>
      </c>
      <c r="AF1341" t="s">
        <v>96</v>
      </c>
      <c r="AG1341">
        <v>10.149999999999999</v>
      </c>
      <c r="AH1341">
        <v>2</v>
      </c>
      <c r="AI1341">
        <v>16691120</v>
      </c>
      <c r="AJ1341">
        <v>1369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</row>
    <row r="1342" spans="1:44" x14ac:dyDescent="0.2">
      <c r="A1342">
        <f>ROW(Source!A619)</f>
        <v>619</v>
      </c>
      <c r="B1342">
        <v>16691121</v>
      </c>
      <c r="C1342">
        <v>16691092</v>
      </c>
      <c r="D1342">
        <v>15166105</v>
      </c>
      <c r="E1342">
        <v>1</v>
      </c>
      <c r="F1342">
        <v>1</v>
      </c>
      <c r="G1342">
        <v>1</v>
      </c>
      <c r="H1342">
        <v>3</v>
      </c>
      <c r="I1342" t="s">
        <v>1500</v>
      </c>
      <c r="J1342" t="s">
        <v>1501</v>
      </c>
      <c r="K1342" t="s">
        <v>1502</v>
      </c>
      <c r="L1342">
        <v>1346</v>
      </c>
      <c r="N1342">
        <v>1009</v>
      </c>
      <c r="O1342" t="s">
        <v>90</v>
      </c>
      <c r="P1342" t="s">
        <v>90</v>
      </c>
      <c r="Q1342">
        <v>1</v>
      </c>
      <c r="X1342">
        <v>0.25</v>
      </c>
      <c r="Y1342">
        <v>11.8</v>
      </c>
      <c r="Z1342">
        <v>0</v>
      </c>
      <c r="AA1342">
        <v>0</v>
      </c>
      <c r="AB1342">
        <v>0</v>
      </c>
      <c r="AC1342">
        <v>0</v>
      </c>
      <c r="AD1342">
        <v>1</v>
      </c>
      <c r="AE1342">
        <v>0</v>
      </c>
      <c r="AF1342" t="s">
        <v>6</v>
      </c>
      <c r="AG1342">
        <v>0.25</v>
      </c>
      <c r="AH1342">
        <v>2</v>
      </c>
      <c r="AI1342">
        <v>16691121</v>
      </c>
      <c r="AJ1342">
        <v>1370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</row>
    <row r="1343" spans="1:44" x14ac:dyDescent="0.2">
      <c r="A1343">
        <f>ROW(Source!A619)</f>
        <v>619</v>
      </c>
      <c r="B1343">
        <v>16691122</v>
      </c>
      <c r="C1343">
        <v>16691092</v>
      </c>
      <c r="D1343">
        <v>15167286</v>
      </c>
      <c r="E1343">
        <v>1</v>
      </c>
      <c r="F1343">
        <v>1</v>
      </c>
      <c r="G1343">
        <v>1</v>
      </c>
      <c r="H1343">
        <v>3</v>
      </c>
      <c r="I1343" t="s">
        <v>1184</v>
      </c>
      <c r="J1343" t="s">
        <v>1185</v>
      </c>
      <c r="K1343" t="s">
        <v>1186</v>
      </c>
      <c r="L1343">
        <v>1339</v>
      </c>
      <c r="N1343">
        <v>1007</v>
      </c>
      <c r="O1343" t="s">
        <v>199</v>
      </c>
      <c r="P1343" t="s">
        <v>199</v>
      </c>
      <c r="Q1343">
        <v>1</v>
      </c>
      <c r="X1343">
        <v>0.74</v>
      </c>
      <c r="Y1343">
        <v>2.44</v>
      </c>
      <c r="Z1343">
        <v>0</v>
      </c>
      <c r="AA1343">
        <v>0</v>
      </c>
      <c r="AB1343">
        <v>0</v>
      </c>
      <c r="AC1343">
        <v>0</v>
      </c>
      <c r="AD1343">
        <v>1</v>
      </c>
      <c r="AE1343">
        <v>0</v>
      </c>
      <c r="AF1343" t="s">
        <v>6</v>
      </c>
      <c r="AG1343">
        <v>0.74</v>
      </c>
      <c r="AH1343">
        <v>2</v>
      </c>
      <c r="AI1343">
        <v>16691122</v>
      </c>
      <c r="AJ1343">
        <v>1371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</row>
    <row r="1344" spans="1:44" x14ac:dyDescent="0.2">
      <c r="A1344">
        <f>ROW(Source!A619)</f>
        <v>619</v>
      </c>
      <c r="B1344">
        <v>16691123</v>
      </c>
      <c r="C1344">
        <v>16691092</v>
      </c>
      <c r="D1344">
        <v>15167787</v>
      </c>
      <c r="E1344">
        <v>1</v>
      </c>
      <c r="F1344">
        <v>1</v>
      </c>
      <c r="G1344">
        <v>1</v>
      </c>
      <c r="H1344">
        <v>3</v>
      </c>
      <c r="I1344" t="s">
        <v>1503</v>
      </c>
      <c r="J1344" t="s">
        <v>1504</v>
      </c>
      <c r="K1344" t="s">
        <v>1505</v>
      </c>
      <c r="L1344">
        <v>1356</v>
      </c>
      <c r="N1344">
        <v>1010</v>
      </c>
      <c r="O1344" t="s">
        <v>215</v>
      </c>
      <c r="P1344" t="s">
        <v>215</v>
      </c>
      <c r="Q1344">
        <v>1000</v>
      </c>
      <c r="X1344">
        <v>6.9000000000000006E-2</v>
      </c>
      <c r="Y1344">
        <v>253.8</v>
      </c>
      <c r="Z1344">
        <v>0</v>
      </c>
      <c r="AA1344">
        <v>0</v>
      </c>
      <c r="AB1344">
        <v>0</v>
      </c>
      <c r="AC1344">
        <v>0</v>
      </c>
      <c r="AD1344">
        <v>1</v>
      </c>
      <c r="AE1344">
        <v>0</v>
      </c>
      <c r="AF1344" t="s">
        <v>6</v>
      </c>
      <c r="AG1344">
        <v>6.9000000000000006E-2</v>
      </c>
      <c r="AH1344">
        <v>2</v>
      </c>
      <c r="AI1344">
        <v>16691123</v>
      </c>
      <c r="AJ1344">
        <v>1372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</row>
    <row r="1345" spans="1:44" x14ac:dyDescent="0.2">
      <c r="A1345">
        <f>ROW(Source!A619)</f>
        <v>619</v>
      </c>
      <c r="B1345">
        <v>16691124</v>
      </c>
      <c r="C1345">
        <v>16691092</v>
      </c>
      <c r="D1345">
        <v>15170090</v>
      </c>
      <c r="E1345">
        <v>1</v>
      </c>
      <c r="F1345">
        <v>1</v>
      </c>
      <c r="G1345">
        <v>1</v>
      </c>
      <c r="H1345">
        <v>3</v>
      </c>
      <c r="I1345" t="s">
        <v>1506</v>
      </c>
      <c r="J1345" t="s">
        <v>1507</v>
      </c>
      <c r="K1345" t="s">
        <v>1508</v>
      </c>
      <c r="L1345">
        <v>1348</v>
      </c>
      <c r="N1345">
        <v>1009</v>
      </c>
      <c r="O1345" t="s">
        <v>86</v>
      </c>
      <c r="P1345" t="s">
        <v>86</v>
      </c>
      <c r="Q1345">
        <v>1000</v>
      </c>
      <c r="X1345">
        <v>5.9000000000000003E-4</v>
      </c>
      <c r="Y1345">
        <v>22558</v>
      </c>
      <c r="Z1345">
        <v>0</v>
      </c>
      <c r="AA1345">
        <v>0</v>
      </c>
      <c r="AB1345">
        <v>0</v>
      </c>
      <c r="AC1345">
        <v>0</v>
      </c>
      <c r="AD1345">
        <v>1</v>
      </c>
      <c r="AE1345">
        <v>0</v>
      </c>
      <c r="AF1345" t="s">
        <v>6</v>
      </c>
      <c r="AG1345">
        <v>5.9000000000000003E-4</v>
      </c>
      <c r="AH1345">
        <v>2</v>
      </c>
      <c r="AI1345">
        <v>16691124</v>
      </c>
      <c r="AJ1345">
        <v>1373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</row>
    <row r="1346" spans="1:44" x14ac:dyDescent="0.2">
      <c r="A1346">
        <f>ROW(Source!A619)</f>
        <v>619</v>
      </c>
      <c r="B1346">
        <v>16691125</v>
      </c>
      <c r="C1346">
        <v>16691092</v>
      </c>
      <c r="D1346">
        <v>15172018</v>
      </c>
      <c r="E1346">
        <v>1</v>
      </c>
      <c r="F1346">
        <v>1</v>
      </c>
      <c r="G1346">
        <v>1</v>
      </c>
      <c r="H1346">
        <v>3</v>
      </c>
      <c r="I1346" t="s">
        <v>1393</v>
      </c>
      <c r="J1346" t="s">
        <v>1394</v>
      </c>
      <c r="K1346" t="s">
        <v>1395</v>
      </c>
      <c r="L1346">
        <v>1346</v>
      </c>
      <c r="N1346">
        <v>1009</v>
      </c>
      <c r="O1346" t="s">
        <v>90</v>
      </c>
      <c r="P1346" t="s">
        <v>90</v>
      </c>
      <c r="Q1346">
        <v>1</v>
      </c>
      <c r="X1346">
        <v>2.5000000000000001E-3</v>
      </c>
      <c r="Y1346">
        <v>2.15</v>
      </c>
      <c r="Z1346">
        <v>0</v>
      </c>
      <c r="AA1346">
        <v>0</v>
      </c>
      <c r="AB1346">
        <v>0</v>
      </c>
      <c r="AC1346">
        <v>0</v>
      </c>
      <c r="AD1346">
        <v>1</v>
      </c>
      <c r="AE1346">
        <v>0</v>
      </c>
      <c r="AF1346" t="s">
        <v>6</v>
      </c>
      <c r="AG1346">
        <v>2.5000000000000001E-3</v>
      </c>
      <c r="AH1346">
        <v>2</v>
      </c>
      <c r="AI1346">
        <v>16691125</v>
      </c>
      <c r="AJ1346">
        <v>1374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</row>
    <row r="1347" spans="1:44" x14ac:dyDescent="0.2">
      <c r="A1347">
        <f>ROW(Source!A619)</f>
        <v>619</v>
      </c>
      <c r="B1347">
        <v>16691126</v>
      </c>
      <c r="C1347">
        <v>16691092</v>
      </c>
      <c r="D1347">
        <v>15163161</v>
      </c>
      <c r="E1347">
        <v>17</v>
      </c>
      <c r="F1347">
        <v>1</v>
      </c>
      <c r="G1347">
        <v>1</v>
      </c>
      <c r="H1347">
        <v>3</v>
      </c>
      <c r="I1347" t="s">
        <v>1532</v>
      </c>
      <c r="J1347" t="s">
        <v>6</v>
      </c>
      <c r="K1347" t="s">
        <v>1576</v>
      </c>
      <c r="L1347">
        <v>1346</v>
      </c>
      <c r="N1347">
        <v>1009</v>
      </c>
      <c r="O1347" t="s">
        <v>90</v>
      </c>
      <c r="P1347" t="s">
        <v>90</v>
      </c>
      <c r="Q1347">
        <v>1</v>
      </c>
      <c r="X1347">
        <v>0.38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 t="s">
        <v>6</v>
      </c>
      <c r="AG1347">
        <v>0.38</v>
      </c>
      <c r="AH1347">
        <v>3</v>
      </c>
      <c r="AI1347">
        <v>-1</v>
      </c>
      <c r="AJ1347" t="s">
        <v>6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</row>
    <row r="1348" spans="1:44" x14ac:dyDescent="0.2">
      <c r="A1348">
        <f>ROW(Source!A619)</f>
        <v>619</v>
      </c>
      <c r="B1348">
        <v>16691127</v>
      </c>
      <c r="C1348">
        <v>16691092</v>
      </c>
      <c r="D1348">
        <v>15202502</v>
      </c>
      <c r="E1348">
        <v>1</v>
      </c>
      <c r="F1348">
        <v>1</v>
      </c>
      <c r="G1348">
        <v>1</v>
      </c>
      <c r="H1348">
        <v>3</v>
      </c>
      <c r="I1348" t="s">
        <v>1509</v>
      </c>
      <c r="J1348" t="s">
        <v>1510</v>
      </c>
      <c r="K1348" t="s">
        <v>1511</v>
      </c>
      <c r="L1348">
        <v>1346</v>
      </c>
      <c r="N1348">
        <v>1009</v>
      </c>
      <c r="O1348" t="s">
        <v>90</v>
      </c>
      <c r="P1348" t="s">
        <v>90</v>
      </c>
      <c r="Q1348">
        <v>1</v>
      </c>
      <c r="X1348">
        <v>0.2</v>
      </c>
      <c r="Y1348">
        <v>28.93</v>
      </c>
      <c r="Z1348">
        <v>0</v>
      </c>
      <c r="AA1348">
        <v>0</v>
      </c>
      <c r="AB1348">
        <v>0</v>
      </c>
      <c r="AC1348">
        <v>0</v>
      </c>
      <c r="AD1348">
        <v>1</v>
      </c>
      <c r="AE1348">
        <v>0</v>
      </c>
      <c r="AF1348" t="s">
        <v>6</v>
      </c>
      <c r="AG1348">
        <v>0.2</v>
      </c>
      <c r="AH1348">
        <v>2</v>
      </c>
      <c r="AI1348">
        <v>16691127</v>
      </c>
      <c r="AJ1348">
        <v>1375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</row>
    <row r="1349" spans="1:44" x14ac:dyDescent="0.2">
      <c r="A1349">
        <f>ROW(Source!A619)</f>
        <v>619</v>
      </c>
      <c r="B1349">
        <v>16691128</v>
      </c>
      <c r="C1349">
        <v>16691092</v>
      </c>
      <c r="D1349">
        <v>15163127</v>
      </c>
      <c r="E1349">
        <v>17</v>
      </c>
      <c r="F1349">
        <v>1</v>
      </c>
      <c r="G1349">
        <v>1</v>
      </c>
      <c r="H1349">
        <v>3</v>
      </c>
      <c r="I1349" t="s">
        <v>1542</v>
      </c>
      <c r="J1349" t="s">
        <v>6</v>
      </c>
      <c r="K1349" t="s">
        <v>1543</v>
      </c>
      <c r="L1349">
        <v>1354</v>
      </c>
      <c r="N1349">
        <v>1010</v>
      </c>
      <c r="O1349" t="s">
        <v>268</v>
      </c>
      <c r="P1349" t="s">
        <v>268</v>
      </c>
      <c r="Q1349">
        <v>1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1</v>
      </c>
      <c r="AD1349">
        <v>0</v>
      </c>
      <c r="AE1349">
        <v>0</v>
      </c>
      <c r="AF1349" t="s">
        <v>6</v>
      </c>
      <c r="AG1349">
        <v>0</v>
      </c>
      <c r="AH1349">
        <v>3</v>
      </c>
      <c r="AI1349">
        <v>-1</v>
      </c>
      <c r="AJ1349" t="s">
        <v>6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</row>
    <row r="1350" spans="1:44" x14ac:dyDescent="0.2">
      <c r="A1350">
        <f>ROW(Source!A619)</f>
        <v>619</v>
      </c>
      <c r="B1350">
        <v>16691129</v>
      </c>
      <c r="C1350">
        <v>16691092</v>
      </c>
      <c r="D1350">
        <v>15163115</v>
      </c>
      <c r="E1350">
        <v>17</v>
      </c>
      <c r="F1350">
        <v>1</v>
      </c>
      <c r="G1350">
        <v>1</v>
      </c>
      <c r="H1350">
        <v>3</v>
      </c>
      <c r="I1350" t="s">
        <v>1544</v>
      </c>
      <c r="J1350" t="s">
        <v>6</v>
      </c>
      <c r="K1350" t="s">
        <v>1545</v>
      </c>
      <c r="L1350">
        <v>1346</v>
      </c>
      <c r="N1350">
        <v>1009</v>
      </c>
      <c r="O1350" t="s">
        <v>90</v>
      </c>
      <c r="P1350" t="s">
        <v>90</v>
      </c>
      <c r="Q1350">
        <v>1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1</v>
      </c>
      <c r="AD1350">
        <v>0</v>
      </c>
      <c r="AE1350">
        <v>0</v>
      </c>
      <c r="AF1350" t="s">
        <v>6</v>
      </c>
      <c r="AG1350">
        <v>0</v>
      </c>
      <c r="AH1350">
        <v>3</v>
      </c>
      <c r="AI1350">
        <v>-1</v>
      </c>
      <c r="AJ1350" t="s">
        <v>6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</row>
    <row r="1351" spans="1:44" x14ac:dyDescent="0.2">
      <c r="A1351">
        <f>ROW(Source!A619)</f>
        <v>619</v>
      </c>
      <c r="B1351">
        <v>16691130</v>
      </c>
      <c r="C1351">
        <v>16691092</v>
      </c>
      <c r="D1351">
        <v>15162898</v>
      </c>
      <c r="E1351">
        <v>17</v>
      </c>
      <c r="F1351">
        <v>1</v>
      </c>
      <c r="G1351">
        <v>1</v>
      </c>
      <c r="H1351">
        <v>3</v>
      </c>
      <c r="I1351" t="s">
        <v>889</v>
      </c>
      <c r="J1351" t="s">
        <v>6</v>
      </c>
      <c r="K1351" t="s">
        <v>890</v>
      </c>
      <c r="L1351">
        <v>1301</v>
      </c>
      <c r="N1351">
        <v>1003</v>
      </c>
      <c r="O1351" t="s">
        <v>143</v>
      </c>
      <c r="P1351" t="s">
        <v>143</v>
      </c>
      <c r="Q1351">
        <v>1</v>
      </c>
      <c r="X1351">
        <v>92.9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 t="s">
        <v>6</v>
      </c>
      <c r="AG1351">
        <v>92.9</v>
      </c>
      <c r="AH1351">
        <v>2</v>
      </c>
      <c r="AI1351">
        <v>16691130</v>
      </c>
      <c r="AJ1351">
        <v>1378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</row>
    <row r="1352" spans="1:44" x14ac:dyDescent="0.2">
      <c r="A1352">
        <f>ROW(Source!A619)</f>
        <v>619</v>
      </c>
      <c r="B1352">
        <v>16691131</v>
      </c>
      <c r="C1352">
        <v>16691092</v>
      </c>
      <c r="D1352">
        <v>15163160</v>
      </c>
      <c r="E1352">
        <v>17</v>
      </c>
      <c r="F1352">
        <v>1</v>
      </c>
      <c r="G1352">
        <v>1</v>
      </c>
      <c r="H1352">
        <v>3</v>
      </c>
      <c r="I1352" t="s">
        <v>1577</v>
      </c>
      <c r="J1352" t="s">
        <v>6</v>
      </c>
      <c r="K1352" t="s">
        <v>1578</v>
      </c>
      <c r="L1352">
        <v>1354</v>
      </c>
      <c r="N1352">
        <v>1010</v>
      </c>
      <c r="O1352" t="s">
        <v>268</v>
      </c>
      <c r="P1352" t="s">
        <v>268</v>
      </c>
      <c r="Q1352">
        <v>1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1</v>
      </c>
      <c r="AD1352">
        <v>0</v>
      </c>
      <c r="AE1352">
        <v>0</v>
      </c>
      <c r="AF1352" t="s">
        <v>6</v>
      </c>
      <c r="AG1352">
        <v>0</v>
      </c>
      <c r="AH1352">
        <v>3</v>
      </c>
      <c r="AI1352">
        <v>-1</v>
      </c>
      <c r="AJ1352" t="s">
        <v>6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</row>
    <row r="1353" spans="1:44" x14ac:dyDescent="0.2">
      <c r="A1353">
        <f>ROW(Source!A626)</f>
        <v>626</v>
      </c>
      <c r="B1353">
        <v>16691164</v>
      </c>
      <c r="C1353">
        <v>16691141</v>
      </c>
      <c r="D1353">
        <v>15446300</v>
      </c>
      <c r="E1353">
        <v>1</v>
      </c>
      <c r="F1353">
        <v>1</v>
      </c>
      <c r="G1353">
        <v>1</v>
      </c>
      <c r="H1353">
        <v>1</v>
      </c>
      <c r="I1353" t="s">
        <v>1170</v>
      </c>
      <c r="J1353" t="s">
        <v>6</v>
      </c>
      <c r="K1353" t="s">
        <v>1171</v>
      </c>
      <c r="L1353">
        <v>1191</v>
      </c>
      <c r="N1353">
        <v>1013</v>
      </c>
      <c r="O1353" t="s">
        <v>1090</v>
      </c>
      <c r="P1353" t="s">
        <v>1090</v>
      </c>
      <c r="Q1353">
        <v>1</v>
      </c>
      <c r="X1353">
        <v>121.8</v>
      </c>
      <c r="Y1353">
        <v>0</v>
      </c>
      <c r="Z1353">
        <v>0</v>
      </c>
      <c r="AA1353">
        <v>0</v>
      </c>
      <c r="AB1353">
        <v>9.92</v>
      </c>
      <c r="AC1353">
        <v>0</v>
      </c>
      <c r="AD1353">
        <v>1</v>
      </c>
      <c r="AE1353">
        <v>1</v>
      </c>
      <c r="AF1353" t="s">
        <v>97</v>
      </c>
      <c r="AG1353">
        <v>140.07</v>
      </c>
      <c r="AH1353">
        <v>2</v>
      </c>
      <c r="AI1353">
        <v>16691164</v>
      </c>
      <c r="AJ1353">
        <v>1379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</row>
    <row r="1354" spans="1:44" x14ac:dyDescent="0.2">
      <c r="A1354">
        <f>ROW(Source!A626)</f>
        <v>626</v>
      </c>
      <c r="B1354">
        <v>16691165</v>
      </c>
      <c r="C1354">
        <v>16691141</v>
      </c>
      <c r="D1354">
        <v>15430395</v>
      </c>
      <c r="E1354">
        <v>1</v>
      </c>
      <c r="F1354">
        <v>1</v>
      </c>
      <c r="G1354">
        <v>1</v>
      </c>
      <c r="H1354">
        <v>1</v>
      </c>
      <c r="I1354" t="s">
        <v>1091</v>
      </c>
      <c r="J1354" t="s">
        <v>6</v>
      </c>
      <c r="K1354" t="s">
        <v>1092</v>
      </c>
      <c r="L1354">
        <v>1191</v>
      </c>
      <c r="N1354">
        <v>1013</v>
      </c>
      <c r="O1354" t="s">
        <v>1090</v>
      </c>
      <c r="P1354" t="s">
        <v>1090</v>
      </c>
      <c r="Q1354">
        <v>1</v>
      </c>
      <c r="X1354">
        <v>4.9400000000000004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1</v>
      </c>
      <c r="AE1354">
        <v>2</v>
      </c>
      <c r="AF1354" t="s">
        <v>96</v>
      </c>
      <c r="AG1354">
        <v>6.1750000000000007</v>
      </c>
      <c r="AH1354">
        <v>2</v>
      </c>
      <c r="AI1354">
        <v>16691165</v>
      </c>
      <c r="AJ1354">
        <v>1380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</row>
    <row r="1355" spans="1:44" x14ac:dyDescent="0.2">
      <c r="A1355">
        <f>ROW(Source!A626)</f>
        <v>626</v>
      </c>
      <c r="B1355">
        <v>16691166</v>
      </c>
      <c r="C1355">
        <v>16691141</v>
      </c>
      <c r="D1355">
        <v>15247578</v>
      </c>
      <c r="E1355">
        <v>1</v>
      </c>
      <c r="F1355">
        <v>1</v>
      </c>
      <c r="G1355">
        <v>1</v>
      </c>
      <c r="H1355">
        <v>2</v>
      </c>
      <c r="I1355" t="s">
        <v>1157</v>
      </c>
      <c r="J1355" t="s">
        <v>1158</v>
      </c>
      <c r="K1355" t="s">
        <v>1159</v>
      </c>
      <c r="L1355">
        <v>1368</v>
      </c>
      <c r="N1355">
        <v>1011</v>
      </c>
      <c r="O1355" t="s">
        <v>1096</v>
      </c>
      <c r="P1355" t="s">
        <v>1096</v>
      </c>
      <c r="Q1355">
        <v>1</v>
      </c>
      <c r="X1355">
        <v>0.05</v>
      </c>
      <c r="Y1355">
        <v>0</v>
      </c>
      <c r="Z1355">
        <v>86.4</v>
      </c>
      <c r="AA1355">
        <v>13.5</v>
      </c>
      <c r="AB1355">
        <v>0</v>
      </c>
      <c r="AC1355">
        <v>0</v>
      </c>
      <c r="AD1355">
        <v>1</v>
      </c>
      <c r="AE1355">
        <v>0</v>
      </c>
      <c r="AF1355" t="s">
        <v>96</v>
      </c>
      <c r="AG1355">
        <v>6.25E-2</v>
      </c>
      <c r="AH1355">
        <v>2</v>
      </c>
      <c r="AI1355">
        <v>16691166</v>
      </c>
      <c r="AJ1355">
        <v>1381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</row>
    <row r="1356" spans="1:44" x14ac:dyDescent="0.2">
      <c r="A1356">
        <f>ROW(Source!A626)</f>
        <v>626</v>
      </c>
      <c r="B1356">
        <v>16691167</v>
      </c>
      <c r="C1356">
        <v>16691141</v>
      </c>
      <c r="D1356">
        <v>15247680</v>
      </c>
      <c r="E1356">
        <v>1</v>
      </c>
      <c r="F1356">
        <v>1</v>
      </c>
      <c r="G1356">
        <v>1</v>
      </c>
      <c r="H1356">
        <v>2</v>
      </c>
      <c r="I1356" t="s">
        <v>1287</v>
      </c>
      <c r="J1356" t="s">
        <v>1288</v>
      </c>
      <c r="K1356" t="s">
        <v>1289</v>
      </c>
      <c r="L1356">
        <v>1368</v>
      </c>
      <c r="N1356">
        <v>1011</v>
      </c>
      <c r="O1356" t="s">
        <v>1096</v>
      </c>
      <c r="P1356" t="s">
        <v>1096</v>
      </c>
      <c r="Q1356">
        <v>1</v>
      </c>
      <c r="X1356">
        <v>0.03</v>
      </c>
      <c r="Y1356">
        <v>0</v>
      </c>
      <c r="Z1356">
        <v>111.99</v>
      </c>
      <c r="AA1356">
        <v>13.5</v>
      </c>
      <c r="AB1356">
        <v>0</v>
      </c>
      <c r="AC1356">
        <v>0</v>
      </c>
      <c r="AD1356">
        <v>1</v>
      </c>
      <c r="AE1356">
        <v>0</v>
      </c>
      <c r="AF1356" t="s">
        <v>96</v>
      </c>
      <c r="AG1356">
        <v>3.7499999999999999E-2</v>
      </c>
      <c r="AH1356">
        <v>2</v>
      </c>
      <c r="AI1356">
        <v>16691167</v>
      </c>
      <c r="AJ1356">
        <v>1382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</row>
    <row r="1357" spans="1:44" x14ac:dyDescent="0.2">
      <c r="A1357">
        <f>ROW(Source!A626)</f>
        <v>626</v>
      </c>
      <c r="B1357">
        <v>16691168</v>
      </c>
      <c r="C1357">
        <v>16691141</v>
      </c>
      <c r="D1357">
        <v>15249073</v>
      </c>
      <c r="E1357">
        <v>1</v>
      </c>
      <c r="F1357">
        <v>1</v>
      </c>
      <c r="G1357">
        <v>1</v>
      </c>
      <c r="H1357">
        <v>2</v>
      </c>
      <c r="I1357" t="s">
        <v>1099</v>
      </c>
      <c r="J1357" t="s">
        <v>1100</v>
      </c>
      <c r="K1357" t="s">
        <v>1101</v>
      </c>
      <c r="L1357">
        <v>1368</v>
      </c>
      <c r="N1357">
        <v>1011</v>
      </c>
      <c r="O1357" t="s">
        <v>1096</v>
      </c>
      <c r="P1357" t="s">
        <v>1096</v>
      </c>
      <c r="Q1357">
        <v>1</v>
      </c>
      <c r="X1357">
        <v>0.22</v>
      </c>
      <c r="Y1357">
        <v>0</v>
      </c>
      <c r="Z1357">
        <v>65.709999999999994</v>
      </c>
      <c r="AA1357">
        <v>11.6</v>
      </c>
      <c r="AB1357">
        <v>0</v>
      </c>
      <c r="AC1357">
        <v>0</v>
      </c>
      <c r="AD1357">
        <v>1</v>
      </c>
      <c r="AE1357">
        <v>0</v>
      </c>
      <c r="AF1357" t="s">
        <v>96</v>
      </c>
      <c r="AG1357">
        <v>0.27500000000000002</v>
      </c>
      <c r="AH1357">
        <v>2</v>
      </c>
      <c r="AI1357">
        <v>16691168</v>
      </c>
      <c r="AJ1357">
        <v>1383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</row>
    <row r="1358" spans="1:44" x14ac:dyDescent="0.2">
      <c r="A1358">
        <f>ROW(Source!A626)</f>
        <v>626</v>
      </c>
      <c r="B1358">
        <v>16691169</v>
      </c>
      <c r="C1358">
        <v>16691141</v>
      </c>
      <c r="D1358">
        <v>15249291</v>
      </c>
      <c r="E1358">
        <v>1</v>
      </c>
      <c r="F1358">
        <v>1</v>
      </c>
      <c r="G1358">
        <v>1</v>
      </c>
      <c r="H1358">
        <v>2</v>
      </c>
      <c r="I1358" t="s">
        <v>1497</v>
      </c>
      <c r="J1358" t="s">
        <v>1498</v>
      </c>
      <c r="K1358" t="s">
        <v>1499</v>
      </c>
      <c r="L1358">
        <v>1368</v>
      </c>
      <c r="N1358">
        <v>1011</v>
      </c>
      <c r="O1358" t="s">
        <v>1096</v>
      </c>
      <c r="P1358" t="s">
        <v>1096</v>
      </c>
      <c r="Q1358">
        <v>1</v>
      </c>
      <c r="X1358">
        <v>4.6399999999999997</v>
      </c>
      <c r="Y1358">
        <v>0</v>
      </c>
      <c r="Z1358">
        <v>100.1</v>
      </c>
      <c r="AA1358">
        <v>13.5</v>
      </c>
      <c r="AB1358">
        <v>0</v>
      </c>
      <c r="AC1358">
        <v>0</v>
      </c>
      <c r="AD1358">
        <v>1</v>
      </c>
      <c r="AE1358">
        <v>0</v>
      </c>
      <c r="AF1358" t="s">
        <v>96</v>
      </c>
      <c r="AG1358">
        <v>5.8</v>
      </c>
      <c r="AH1358">
        <v>2</v>
      </c>
      <c r="AI1358">
        <v>16691169</v>
      </c>
      <c r="AJ1358">
        <v>1384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</row>
    <row r="1359" spans="1:44" x14ac:dyDescent="0.2">
      <c r="A1359">
        <f>ROW(Source!A626)</f>
        <v>626</v>
      </c>
      <c r="B1359">
        <v>16691170</v>
      </c>
      <c r="C1359">
        <v>16691141</v>
      </c>
      <c r="D1359">
        <v>15166105</v>
      </c>
      <c r="E1359">
        <v>1</v>
      </c>
      <c r="F1359">
        <v>1</v>
      </c>
      <c r="G1359">
        <v>1</v>
      </c>
      <c r="H1359">
        <v>3</v>
      </c>
      <c r="I1359" t="s">
        <v>1500</v>
      </c>
      <c r="J1359" t="s">
        <v>1501</v>
      </c>
      <c r="K1359" t="s">
        <v>1502</v>
      </c>
      <c r="L1359">
        <v>1346</v>
      </c>
      <c r="N1359">
        <v>1009</v>
      </c>
      <c r="O1359" t="s">
        <v>90</v>
      </c>
      <c r="P1359" t="s">
        <v>90</v>
      </c>
      <c r="Q1359">
        <v>1</v>
      </c>
      <c r="X1359">
        <v>0.2</v>
      </c>
      <c r="Y1359">
        <v>11.8</v>
      </c>
      <c r="Z1359">
        <v>0</v>
      </c>
      <c r="AA1359">
        <v>0</v>
      </c>
      <c r="AB1359">
        <v>0</v>
      </c>
      <c r="AC1359">
        <v>0</v>
      </c>
      <c r="AD1359">
        <v>1</v>
      </c>
      <c r="AE1359">
        <v>0</v>
      </c>
      <c r="AF1359" t="s">
        <v>6</v>
      </c>
      <c r="AG1359">
        <v>0.2</v>
      </c>
      <c r="AH1359">
        <v>2</v>
      </c>
      <c r="AI1359">
        <v>16691170</v>
      </c>
      <c r="AJ1359">
        <v>1385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</row>
    <row r="1360" spans="1:44" x14ac:dyDescent="0.2">
      <c r="A1360">
        <f>ROW(Source!A626)</f>
        <v>626</v>
      </c>
      <c r="B1360">
        <v>16691171</v>
      </c>
      <c r="C1360">
        <v>16691141</v>
      </c>
      <c r="D1360">
        <v>15167286</v>
      </c>
      <c r="E1360">
        <v>1</v>
      </c>
      <c r="F1360">
        <v>1</v>
      </c>
      <c r="G1360">
        <v>1</v>
      </c>
      <c r="H1360">
        <v>3</v>
      </c>
      <c r="I1360" t="s">
        <v>1184</v>
      </c>
      <c r="J1360" t="s">
        <v>1185</v>
      </c>
      <c r="K1360" t="s">
        <v>1186</v>
      </c>
      <c r="L1360">
        <v>1339</v>
      </c>
      <c r="N1360">
        <v>1007</v>
      </c>
      <c r="O1360" t="s">
        <v>199</v>
      </c>
      <c r="P1360" t="s">
        <v>199</v>
      </c>
      <c r="Q1360">
        <v>1</v>
      </c>
      <c r="X1360">
        <v>1.21</v>
      </c>
      <c r="Y1360">
        <v>2.44</v>
      </c>
      <c r="Z1360">
        <v>0</v>
      </c>
      <c r="AA1360">
        <v>0</v>
      </c>
      <c r="AB1360">
        <v>0</v>
      </c>
      <c r="AC1360">
        <v>0</v>
      </c>
      <c r="AD1360">
        <v>1</v>
      </c>
      <c r="AE1360">
        <v>0</v>
      </c>
      <c r="AF1360" t="s">
        <v>6</v>
      </c>
      <c r="AG1360">
        <v>1.21</v>
      </c>
      <c r="AH1360">
        <v>2</v>
      </c>
      <c r="AI1360">
        <v>16691171</v>
      </c>
      <c r="AJ1360">
        <v>1386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</row>
    <row r="1361" spans="1:44" x14ac:dyDescent="0.2">
      <c r="A1361">
        <f>ROW(Source!A626)</f>
        <v>626</v>
      </c>
      <c r="B1361">
        <v>16691172</v>
      </c>
      <c r="C1361">
        <v>16691141</v>
      </c>
      <c r="D1361">
        <v>15167787</v>
      </c>
      <c r="E1361">
        <v>1</v>
      </c>
      <c r="F1361">
        <v>1</v>
      </c>
      <c r="G1361">
        <v>1</v>
      </c>
      <c r="H1361">
        <v>3</v>
      </c>
      <c r="I1361" t="s">
        <v>1503</v>
      </c>
      <c r="J1361" t="s">
        <v>1504</v>
      </c>
      <c r="K1361" t="s">
        <v>1505</v>
      </c>
      <c r="L1361">
        <v>1356</v>
      </c>
      <c r="N1361">
        <v>1010</v>
      </c>
      <c r="O1361" t="s">
        <v>215</v>
      </c>
      <c r="P1361" t="s">
        <v>215</v>
      </c>
      <c r="Q1361">
        <v>1000</v>
      </c>
      <c r="X1361">
        <v>0.06</v>
      </c>
      <c r="Y1361">
        <v>253.8</v>
      </c>
      <c r="Z1361">
        <v>0</v>
      </c>
      <c r="AA1361">
        <v>0</v>
      </c>
      <c r="AB1361">
        <v>0</v>
      </c>
      <c r="AC1361">
        <v>0</v>
      </c>
      <c r="AD1361">
        <v>1</v>
      </c>
      <c r="AE1361">
        <v>0</v>
      </c>
      <c r="AF1361" t="s">
        <v>6</v>
      </c>
      <c r="AG1361">
        <v>0.06</v>
      </c>
      <c r="AH1361">
        <v>2</v>
      </c>
      <c r="AI1361">
        <v>16691172</v>
      </c>
      <c r="AJ1361">
        <v>1387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</row>
    <row r="1362" spans="1:44" x14ac:dyDescent="0.2">
      <c r="A1362">
        <f>ROW(Source!A626)</f>
        <v>626</v>
      </c>
      <c r="B1362">
        <v>16691173</v>
      </c>
      <c r="C1362">
        <v>16691141</v>
      </c>
      <c r="D1362">
        <v>15170090</v>
      </c>
      <c r="E1362">
        <v>1</v>
      </c>
      <c r="F1362">
        <v>1</v>
      </c>
      <c r="G1362">
        <v>1</v>
      </c>
      <c r="H1362">
        <v>3</v>
      </c>
      <c r="I1362" t="s">
        <v>1506</v>
      </c>
      <c r="J1362" t="s">
        <v>1507</v>
      </c>
      <c r="K1362" t="s">
        <v>1508</v>
      </c>
      <c r="L1362">
        <v>1348</v>
      </c>
      <c r="N1362">
        <v>1009</v>
      </c>
      <c r="O1362" t="s">
        <v>86</v>
      </c>
      <c r="P1362" t="s">
        <v>86</v>
      </c>
      <c r="Q1362">
        <v>1000</v>
      </c>
      <c r="X1362">
        <v>5.1000000000000004E-4</v>
      </c>
      <c r="Y1362">
        <v>22558</v>
      </c>
      <c r="Z1362">
        <v>0</v>
      </c>
      <c r="AA1362">
        <v>0</v>
      </c>
      <c r="AB1362">
        <v>0</v>
      </c>
      <c r="AC1362">
        <v>0</v>
      </c>
      <c r="AD1362">
        <v>1</v>
      </c>
      <c r="AE1362">
        <v>0</v>
      </c>
      <c r="AF1362" t="s">
        <v>6</v>
      </c>
      <c r="AG1362">
        <v>5.1000000000000004E-4</v>
      </c>
      <c r="AH1362">
        <v>2</v>
      </c>
      <c r="AI1362">
        <v>16691173</v>
      </c>
      <c r="AJ1362">
        <v>1388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</row>
    <row r="1363" spans="1:44" x14ac:dyDescent="0.2">
      <c r="A1363">
        <f>ROW(Source!A626)</f>
        <v>626</v>
      </c>
      <c r="B1363">
        <v>16691174</v>
      </c>
      <c r="C1363">
        <v>16691141</v>
      </c>
      <c r="D1363">
        <v>15172018</v>
      </c>
      <c r="E1363">
        <v>1</v>
      </c>
      <c r="F1363">
        <v>1</v>
      </c>
      <c r="G1363">
        <v>1</v>
      </c>
      <c r="H1363">
        <v>3</v>
      </c>
      <c r="I1363" t="s">
        <v>1393</v>
      </c>
      <c r="J1363" t="s">
        <v>1394</v>
      </c>
      <c r="K1363" t="s">
        <v>1395</v>
      </c>
      <c r="L1363">
        <v>1346</v>
      </c>
      <c r="N1363">
        <v>1009</v>
      </c>
      <c r="O1363" t="s">
        <v>90</v>
      </c>
      <c r="P1363" t="s">
        <v>90</v>
      </c>
      <c r="Q1363">
        <v>1</v>
      </c>
      <c r="X1363">
        <v>4.0000000000000001E-3</v>
      </c>
      <c r="Y1363">
        <v>2.15</v>
      </c>
      <c r="Z1363">
        <v>0</v>
      </c>
      <c r="AA1363">
        <v>0</v>
      </c>
      <c r="AB1363">
        <v>0</v>
      </c>
      <c r="AC1363">
        <v>0</v>
      </c>
      <c r="AD1363">
        <v>1</v>
      </c>
      <c r="AE1363">
        <v>0</v>
      </c>
      <c r="AF1363" t="s">
        <v>6</v>
      </c>
      <c r="AG1363">
        <v>4.0000000000000001E-3</v>
      </c>
      <c r="AH1363">
        <v>2</v>
      </c>
      <c r="AI1363">
        <v>16691174</v>
      </c>
      <c r="AJ1363">
        <v>1389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</row>
    <row r="1364" spans="1:44" x14ac:dyDescent="0.2">
      <c r="A1364">
        <f>ROW(Source!A626)</f>
        <v>626</v>
      </c>
      <c r="B1364">
        <v>16691175</v>
      </c>
      <c r="C1364">
        <v>16691141</v>
      </c>
      <c r="D1364">
        <v>15163161</v>
      </c>
      <c r="E1364">
        <v>17</v>
      </c>
      <c r="F1364">
        <v>1</v>
      </c>
      <c r="G1364">
        <v>1</v>
      </c>
      <c r="H1364">
        <v>3</v>
      </c>
      <c r="I1364" t="s">
        <v>1532</v>
      </c>
      <c r="J1364" t="s">
        <v>6</v>
      </c>
      <c r="K1364" t="s">
        <v>1576</v>
      </c>
      <c r="L1364">
        <v>1346</v>
      </c>
      <c r="N1364">
        <v>1009</v>
      </c>
      <c r="O1364" t="s">
        <v>90</v>
      </c>
      <c r="P1364" t="s">
        <v>90</v>
      </c>
      <c r="Q1364">
        <v>1</v>
      </c>
      <c r="X1364">
        <v>0.33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 t="s">
        <v>6</v>
      </c>
      <c r="AG1364">
        <v>0.33</v>
      </c>
      <c r="AH1364">
        <v>3</v>
      </c>
      <c r="AI1364">
        <v>-1</v>
      </c>
      <c r="AJ1364" t="s">
        <v>6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</row>
    <row r="1365" spans="1:44" x14ac:dyDescent="0.2">
      <c r="A1365">
        <f>ROW(Source!A626)</f>
        <v>626</v>
      </c>
      <c r="B1365">
        <v>16691176</v>
      </c>
      <c r="C1365">
        <v>16691141</v>
      </c>
      <c r="D1365">
        <v>15202502</v>
      </c>
      <c r="E1365">
        <v>1</v>
      </c>
      <c r="F1365">
        <v>1</v>
      </c>
      <c r="G1365">
        <v>1</v>
      </c>
      <c r="H1365">
        <v>3</v>
      </c>
      <c r="I1365" t="s">
        <v>1509</v>
      </c>
      <c r="J1365" t="s">
        <v>1510</v>
      </c>
      <c r="K1365" t="s">
        <v>1511</v>
      </c>
      <c r="L1365">
        <v>1346</v>
      </c>
      <c r="N1365">
        <v>1009</v>
      </c>
      <c r="O1365" t="s">
        <v>90</v>
      </c>
      <c r="P1365" t="s">
        <v>90</v>
      </c>
      <c r="Q1365">
        <v>1</v>
      </c>
      <c r="X1365">
        <v>0.17</v>
      </c>
      <c r="Y1365">
        <v>28.93</v>
      </c>
      <c r="Z1365">
        <v>0</v>
      </c>
      <c r="AA1365">
        <v>0</v>
      </c>
      <c r="AB1365">
        <v>0</v>
      </c>
      <c r="AC1365">
        <v>0</v>
      </c>
      <c r="AD1365">
        <v>1</v>
      </c>
      <c r="AE1365">
        <v>0</v>
      </c>
      <c r="AF1365" t="s">
        <v>6</v>
      </c>
      <c r="AG1365">
        <v>0.17</v>
      </c>
      <c r="AH1365">
        <v>2</v>
      </c>
      <c r="AI1365">
        <v>16691176</v>
      </c>
      <c r="AJ1365">
        <v>1390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</row>
    <row r="1366" spans="1:44" x14ac:dyDescent="0.2">
      <c r="A1366">
        <f>ROW(Source!A626)</f>
        <v>626</v>
      </c>
      <c r="B1366">
        <v>16691177</v>
      </c>
      <c r="C1366">
        <v>16691141</v>
      </c>
      <c r="D1366">
        <v>15163127</v>
      </c>
      <c r="E1366">
        <v>17</v>
      </c>
      <c r="F1366">
        <v>1</v>
      </c>
      <c r="G1366">
        <v>1</v>
      </c>
      <c r="H1366">
        <v>3</v>
      </c>
      <c r="I1366" t="s">
        <v>1542</v>
      </c>
      <c r="J1366" t="s">
        <v>6</v>
      </c>
      <c r="K1366" t="s">
        <v>1543</v>
      </c>
      <c r="L1366">
        <v>1354</v>
      </c>
      <c r="N1366">
        <v>1010</v>
      </c>
      <c r="O1366" t="s">
        <v>268</v>
      </c>
      <c r="P1366" t="s">
        <v>268</v>
      </c>
      <c r="Q1366">
        <v>1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1</v>
      </c>
      <c r="AD1366">
        <v>0</v>
      </c>
      <c r="AE1366">
        <v>0</v>
      </c>
      <c r="AF1366" t="s">
        <v>6</v>
      </c>
      <c r="AG1366">
        <v>0</v>
      </c>
      <c r="AH1366">
        <v>3</v>
      </c>
      <c r="AI1366">
        <v>-1</v>
      </c>
      <c r="AJ1366" t="s">
        <v>6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</row>
    <row r="1367" spans="1:44" x14ac:dyDescent="0.2">
      <c r="A1367">
        <f>ROW(Source!A626)</f>
        <v>626</v>
      </c>
      <c r="B1367">
        <v>16691178</v>
      </c>
      <c r="C1367">
        <v>16691141</v>
      </c>
      <c r="D1367">
        <v>15163115</v>
      </c>
      <c r="E1367">
        <v>17</v>
      </c>
      <c r="F1367">
        <v>1</v>
      </c>
      <c r="G1367">
        <v>1</v>
      </c>
      <c r="H1367">
        <v>3</v>
      </c>
      <c r="I1367" t="s">
        <v>1544</v>
      </c>
      <c r="J1367" t="s">
        <v>6</v>
      </c>
      <c r="K1367" t="s">
        <v>1545</v>
      </c>
      <c r="L1367">
        <v>1346</v>
      </c>
      <c r="N1367">
        <v>1009</v>
      </c>
      <c r="O1367" t="s">
        <v>90</v>
      </c>
      <c r="P1367" t="s">
        <v>90</v>
      </c>
      <c r="Q1367">
        <v>1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1</v>
      </c>
      <c r="AD1367">
        <v>0</v>
      </c>
      <c r="AE1367">
        <v>0</v>
      </c>
      <c r="AF1367" t="s">
        <v>6</v>
      </c>
      <c r="AG1367">
        <v>0</v>
      </c>
      <c r="AH1367">
        <v>3</v>
      </c>
      <c r="AI1367">
        <v>-1</v>
      </c>
      <c r="AJ1367" t="s">
        <v>6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</row>
    <row r="1368" spans="1:44" x14ac:dyDescent="0.2">
      <c r="A1368">
        <f>ROW(Source!A626)</f>
        <v>626</v>
      </c>
      <c r="B1368">
        <v>16691179</v>
      </c>
      <c r="C1368">
        <v>16691141</v>
      </c>
      <c r="D1368">
        <v>15162898</v>
      </c>
      <c r="E1368">
        <v>17</v>
      </c>
      <c r="F1368">
        <v>1</v>
      </c>
      <c r="G1368">
        <v>1</v>
      </c>
      <c r="H1368">
        <v>3</v>
      </c>
      <c r="I1368" t="s">
        <v>889</v>
      </c>
      <c r="J1368" t="s">
        <v>6</v>
      </c>
      <c r="K1368" t="s">
        <v>890</v>
      </c>
      <c r="L1368">
        <v>1301</v>
      </c>
      <c r="N1368">
        <v>1003</v>
      </c>
      <c r="O1368" t="s">
        <v>143</v>
      </c>
      <c r="P1368" t="s">
        <v>143</v>
      </c>
      <c r="Q1368">
        <v>1</v>
      </c>
      <c r="X1368">
        <v>93.8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 t="s">
        <v>6</v>
      </c>
      <c r="AG1368">
        <v>93.8</v>
      </c>
      <c r="AH1368">
        <v>2</v>
      </c>
      <c r="AI1368">
        <v>16691179</v>
      </c>
      <c r="AJ1368">
        <v>1393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</row>
    <row r="1369" spans="1:44" x14ac:dyDescent="0.2">
      <c r="A1369">
        <f>ROW(Source!A626)</f>
        <v>626</v>
      </c>
      <c r="B1369">
        <v>16691180</v>
      </c>
      <c r="C1369">
        <v>16691141</v>
      </c>
      <c r="D1369">
        <v>15163160</v>
      </c>
      <c r="E1369">
        <v>17</v>
      </c>
      <c r="F1369">
        <v>1</v>
      </c>
      <c r="G1369">
        <v>1</v>
      </c>
      <c r="H1369">
        <v>3</v>
      </c>
      <c r="I1369" t="s">
        <v>1577</v>
      </c>
      <c r="J1369" t="s">
        <v>6</v>
      </c>
      <c r="K1369" t="s">
        <v>1578</v>
      </c>
      <c r="L1369">
        <v>1354</v>
      </c>
      <c r="N1369">
        <v>1010</v>
      </c>
      <c r="O1369" t="s">
        <v>268</v>
      </c>
      <c r="P1369" t="s">
        <v>268</v>
      </c>
      <c r="Q1369">
        <v>1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1</v>
      </c>
      <c r="AD1369">
        <v>0</v>
      </c>
      <c r="AE1369">
        <v>0</v>
      </c>
      <c r="AF1369" t="s">
        <v>6</v>
      </c>
      <c r="AG1369">
        <v>0</v>
      </c>
      <c r="AH1369">
        <v>3</v>
      </c>
      <c r="AI1369">
        <v>-1</v>
      </c>
      <c r="AJ1369" t="s">
        <v>6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</row>
    <row r="1370" spans="1:44" x14ac:dyDescent="0.2">
      <c r="A1370">
        <f>ROW(Source!A627)</f>
        <v>627</v>
      </c>
      <c r="B1370">
        <v>16691164</v>
      </c>
      <c r="C1370">
        <v>16691141</v>
      </c>
      <c r="D1370">
        <v>15446300</v>
      </c>
      <c r="E1370">
        <v>1</v>
      </c>
      <c r="F1370">
        <v>1</v>
      </c>
      <c r="G1370">
        <v>1</v>
      </c>
      <c r="H1370">
        <v>1</v>
      </c>
      <c r="I1370" t="s">
        <v>1170</v>
      </c>
      <c r="J1370" t="s">
        <v>6</v>
      </c>
      <c r="K1370" t="s">
        <v>1171</v>
      </c>
      <c r="L1370">
        <v>1191</v>
      </c>
      <c r="N1370">
        <v>1013</v>
      </c>
      <c r="O1370" t="s">
        <v>1090</v>
      </c>
      <c r="P1370" t="s">
        <v>1090</v>
      </c>
      <c r="Q1370">
        <v>1</v>
      </c>
      <c r="X1370">
        <v>121.8</v>
      </c>
      <c r="Y1370">
        <v>0</v>
      </c>
      <c r="Z1370">
        <v>0</v>
      </c>
      <c r="AA1370">
        <v>0</v>
      </c>
      <c r="AB1370">
        <v>9.92</v>
      </c>
      <c r="AC1370">
        <v>0</v>
      </c>
      <c r="AD1370">
        <v>1</v>
      </c>
      <c r="AE1370">
        <v>1</v>
      </c>
      <c r="AF1370" t="s">
        <v>97</v>
      </c>
      <c r="AG1370">
        <v>140.07</v>
      </c>
      <c r="AH1370">
        <v>2</v>
      </c>
      <c r="AI1370">
        <v>16691164</v>
      </c>
      <c r="AJ1370">
        <v>1394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</row>
    <row r="1371" spans="1:44" x14ac:dyDescent="0.2">
      <c r="A1371">
        <f>ROW(Source!A627)</f>
        <v>627</v>
      </c>
      <c r="B1371">
        <v>16691165</v>
      </c>
      <c r="C1371">
        <v>16691141</v>
      </c>
      <c r="D1371">
        <v>15430395</v>
      </c>
      <c r="E1371">
        <v>1</v>
      </c>
      <c r="F1371">
        <v>1</v>
      </c>
      <c r="G1371">
        <v>1</v>
      </c>
      <c r="H1371">
        <v>1</v>
      </c>
      <c r="I1371" t="s">
        <v>1091</v>
      </c>
      <c r="J1371" t="s">
        <v>6</v>
      </c>
      <c r="K1371" t="s">
        <v>1092</v>
      </c>
      <c r="L1371">
        <v>1191</v>
      </c>
      <c r="N1371">
        <v>1013</v>
      </c>
      <c r="O1371" t="s">
        <v>1090</v>
      </c>
      <c r="P1371" t="s">
        <v>1090</v>
      </c>
      <c r="Q1371">
        <v>1</v>
      </c>
      <c r="X1371">
        <v>4.9400000000000004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1</v>
      </c>
      <c r="AE1371">
        <v>2</v>
      </c>
      <c r="AF1371" t="s">
        <v>96</v>
      </c>
      <c r="AG1371">
        <v>6.1750000000000007</v>
      </c>
      <c r="AH1371">
        <v>2</v>
      </c>
      <c r="AI1371">
        <v>16691165</v>
      </c>
      <c r="AJ1371">
        <v>1395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</row>
    <row r="1372" spans="1:44" x14ac:dyDescent="0.2">
      <c r="A1372">
        <f>ROW(Source!A627)</f>
        <v>627</v>
      </c>
      <c r="B1372">
        <v>16691166</v>
      </c>
      <c r="C1372">
        <v>16691141</v>
      </c>
      <c r="D1372">
        <v>15247578</v>
      </c>
      <c r="E1372">
        <v>1</v>
      </c>
      <c r="F1372">
        <v>1</v>
      </c>
      <c r="G1372">
        <v>1</v>
      </c>
      <c r="H1372">
        <v>2</v>
      </c>
      <c r="I1372" t="s">
        <v>1157</v>
      </c>
      <c r="J1372" t="s">
        <v>1158</v>
      </c>
      <c r="K1372" t="s">
        <v>1159</v>
      </c>
      <c r="L1372">
        <v>1368</v>
      </c>
      <c r="N1372">
        <v>1011</v>
      </c>
      <c r="O1372" t="s">
        <v>1096</v>
      </c>
      <c r="P1372" t="s">
        <v>1096</v>
      </c>
      <c r="Q1372">
        <v>1</v>
      </c>
      <c r="X1372">
        <v>0.05</v>
      </c>
      <c r="Y1372">
        <v>0</v>
      </c>
      <c r="Z1372">
        <v>86.4</v>
      </c>
      <c r="AA1372">
        <v>13.5</v>
      </c>
      <c r="AB1372">
        <v>0</v>
      </c>
      <c r="AC1372">
        <v>0</v>
      </c>
      <c r="AD1372">
        <v>1</v>
      </c>
      <c r="AE1372">
        <v>0</v>
      </c>
      <c r="AF1372" t="s">
        <v>96</v>
      </c>
      <c r="AG1372">
        <v>6.25E-2</v>
      </c>
      <c r="AH1372">
        <v>2</v>
      </c>
      <c r="AI1372">
        <v>16691166</v>
      </c>
      <c r="AJ1372">
        <v>1396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</row>
    <row r="1373" spans="1:44" x14ac:dyDescent="0.2">
      <c r="A1373">
        <f>ROW(Source!A627)</f>
        <v>627</v>
      </c>
      <c r="B1373">
        <v>16691167</v>
      </c>
      <c r="C1373">
        <v>16691141</v>
      </c>
      <c r="D1373">
        <v>15247680</v>
      </c>
      <c r="E1373">
        <v>1</v>
      </c>
      <c r="F1373">
        <v>1</v>
      </c>
      <c r="G1373">
        <v>1</v>
      </c>
      <c r="H1373">
        <v>2</v>
      </c>
      <c r="I1373" t="s">
        <v>1287</v>
      </c>
      <c r="J1373" t="s">
        <v>1288</v>
      </c>
      <c r="K1373" t="s">
        <v>1289</v>
      </c>
      <c r="L1373">
        <v>1368</v>
      </c>
      <c r="N1373">
        <v>1011</v>
      </c>
      <c r="O1373" t="s">
        <v>1096</v>
      </c>
      <c r="P1373" t="s">
        <v>1096</v>
      </c>
      <c r="Q1373">
        <v>1</v>
      </c>
      <c r="X1373">
        <v>0.03</v>
      </c>
      <c r="Y1373">
        <v>0</v>
      </c>
      <c r="Z1373">
        <v>111.99</v>
      </c>
      <c r="AA1373">
        <v>13.5</v>
      </c>
      <c r="AB1373">
        <v>0</v>
      </c>
      <c r="AC1373">
        <v>0</v>
      </c>
      <c r="AD1373">
        <v>1</v>
      </c>
      <c r="AE1373">
        <v>0</v>
      </c>
      <c r="AF1373" t="s">
        <v>96</v>
      </c>
      <c r="AG1373">
        <v>3.7499999999999999E-2</v>
      </c>
      <c r="AH1373">
        <v>2</v>
      </c>
      <c r="AI1373">
        <v>16691167</v>
      </c>
      <c r="AJ1373">
        <v>1397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</row>
    <row r="1374" spans="1:44" x14ac:dyDescent="0.2">
      <c r="A1374">
        <f>ROW(Source!A627)</f>
        <v>627</v>
      </c>
      <c r="B1374">
        <v>16691168</v>
      </c>
      <c r="C1374">
        <v>16691141</v>
      </c>
      <c r="D1374">
        <v>15249073</v>
      </c>
      <c r="E1374">
        <v>1</v>
      </c>
      <c r="F1374">
        <v>1</v>
      </c>
      <c r="G1374">
        <v>1</v>
      </c>
      <c r="H1374">
        <v>2</v>
      </c>
      <c r="I1374" t="s">
        <v>1099</v>
      </c>
      <c r="J1374" t="s">
        <v>1100</v>
      </c>
      <c r="K1374" t="s">
        <v>1101</v>
      </c>
      <c r="L1374">
        <v>1368</v>
      </c>
      <c r="N1374">
        <v>1011</v>
      </c>
      <c r="O1374" t="s">
        <v>1096</v>
      </c>
      <c r="P1374" t="s">
        <v>1096</v>
      </c>
      <c r="Q1374">
        <v>1</v>
      </c>
      <c r="X1374">
        <v>0.22</v>
      </c>
      <c r="Y1374">
        <v>0</v>
      </c>
      <c r="Z1374">
        <v>65.709999999999994</v>
      </c>
      <c r="AA1374">
        <v>11.6</v>
      </c>
      <c r="AB1374">
        <v>0</v>
      </c>
      <c r="AC1374">
        <v>0</v>
      </c>
      <c r="AD1374">
        <v>1</v>
      </c>
      <c r="AE1374">
        <v>0</v>
      </c>
      <c r="AF1374" t="s">
        <v>96</v>
      </c>
      <c r="AG1374">
        <v>0.27500000000000002</v>
      </c>
      <c r="AH1374">
        <v>2</v>
      </c>
      <c r="AI1374">
        <v>16691168</v>
      </c>
      <c r="AJ1374">
        <v>1398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</row>
    <row r="1375" spans="1:44" x14ac:dyDescent="0.2">
      <c r="A1375">
        <f>ROW(Source!A627)</f>
        <v>627</v>
      </c>
      <c r="B1375">
        <v>16691169</v>
      </c>
      <c r="C1375">
        <v>16691141</v>
      </c>
      <c r="D1375">
        <v>15249291</v>
      </c>
      <c r="E1375">
        <v>1</v>
      </c>
      <c r="F1375">
        <v>1</v>
      </c>
      <c r="G1375">
        <v>1</v>
      </c>
      <c r="H1375">
        <v>2</v>
      </c>
      <c r="I1375" t="s">
        <v>1497</v>
      </c>
      <c r="J1375" t="s">
        <v>1498</v>
      </c>
      <c r="K1375" t="s">
        <v>1499</v>
      </c>
      <c r="L1375">
        <v>1368</v>
      </c>
      <c r="N1375">
        <v>1011</v>
      </c>
      <c r="O1375" t="s">
        <v>1096</v>
      </c>
      <c r="P1375" t="s">
        <v>1096</v>
      </c>
      <c r="Q1375">
        <v>1</v>
      </c>
      <c r="X1375">
        <v>4.6399999999999997</v>
      </c>
      <c r="Y1375">
        <v>0</v>
      </c>
      <c r="Z1375">
        <v>100.1</v>
      </c>
      <c r="AA1375">
        <v>13.5</v>
      </c>
      <c r="AB1375">
        <v>0</v>
      </c>
      <c r="AC1375">
        <v>0</v>
      </c>
      <c r="AD1375">
        <v>1</v>
      </c>
      <c r="AE1375">
        <v>0</v>
      </c>
      <c r="AF1375" t="s">
        <v>96</v>
      </c>
      <c r="AG1375">
        <v>5.8</v>
      </c>
      <c r="AH1375">
        <v>2</v>
      </c>
      <c r="AI1375">
        <v>16691169</v>
      </c>
      <c r="AJ1375">
        <v>1399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</row>
    <row r="1376" spans="1:44" x14ac:dyDescent="0.2">
      <c r="A1376">
        <f>ROW(Source!A627)</f>
        <v>627</v>
      </c>
      <c r="B1376">
        <v>16691170</v>
      </c>
      <c r="C1376">
        <v>16691141</v>
      </c>
      <c r="D1376">
        <v>15166105</v>
      </c>
      <c r="E1376">
        <v>1</v>
      </c>
      <c r="F1376">
        <v>1</v>
      </c>
      <c r="G1376">
        <v>1</v>
      </c>
      <c r="H1376">
        <v>3</v>
      </c>
      <c r="I1376" t="s">
        <v>1500</v>
      </c>
      <c r="J1376" t="s">
        <v>1501</v>
      </c>
      <c r="K1376" t="s">
        <v>1502</v>
      </c>
      <c r="L1376">
        <v>1346</v>
      </c>
      <c r="N1376">
        <v>1009</v>
      </c>
      <c r="O1376" t="s">
        <v>90</v>
      </c>
      <c r="P1376" t="s">
        <v>90</v>
      </c>
      <c r="Q1376">
        <v>1</v>
      </c>
      <c r="X1376">
        <v>0.2</v>
      </c>
      <c r="Y1376">
        <v>11.8</v>
      </c>
      <c r="Z1376">
        <v>0</v>
      </c>
      <c r="AA1376">
        <v>0</v>
      </c>
      <c r="AB1376">
        <v>0</v>
      </c>
      <c r="AC1376">
        <v>0</v>
      </c>
      <c r="AD1376">
        <v>1</v>
      </c>
      <c r="AE1376">
        <v>0</v>
      </c>
      <c r="AF1376" t="s">
        <v>6</v>
      </c>
      <c r="AG1376">
        <v>0.2</v>
      </c>
      <c r="AH1376">
        <v>2</v>
      </c>
      <c r="AI1376">
        <v>16691170</v>
      </c>
      <c r="AJ1376">
        <v>1400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</row>
    <row r="1377" spans="1:44" x14ac:dyDescent="0.2">
      <c r="A1377">
        <f>ROW(Source!A627)</f>
        <v>627</v>
      </c>
      <c r="B1377">
        <v>16691171</v>
      </c>
      <c r="C1377">
        <v>16691141</v>
      </c>
      <c r="D1377">
        <v>15167286</v>
      </c>
      <c r="E1377">
        <v>1</v>
      </c>
      <c r="F1377">
        <v>1</v>
      </c>
      <c r="G1377">
        <v>1</v>
      </c>
      <c r="H1377">
        <v>3</v>
      </c>
      <c r="I1377" t="s">
        <v>1184</v>
      </c>
      <c r="J1377" t="s">
        <v>1185</v>
      </c>
      <c r="K1377" t="s">
        <v>1186</v>
      </c>
      <c r="L1377">
        <v>1339</v>
      </c>
      <c r="N1377">
        <v>1007</v>
      </c>
      <c r="O1377" t="s">
        <v>199</v>
      </c>
      <c r="P1377" t="s">
        <v>199</v>
      </c>
      <c r="Q1377">
        <v>1</v>
      </c>
      <c r="X1377">
        <v>1.21</v>
      </c>
      <c r="Y1377">
        <v>2.44</v>
      </c>
      <c r="Z1377">
        <v>0</v>
      </c>
      <c r="AA1377">
        <v>0</v>
      </c>
      <c r="AB1377">
        <v>0</v>
      </c>
      <c r="AC1377">
        <v>0</v>
      </c>
      <c r="AD1377">
        <v>1</v>
      </c>
      <c r="AE1377">
        <v>0</v>
      </c>
      <c r="AF1377" t="s">
        <v>6</v>
      </c>
      <c r="AG1377">
        <v>1.21</v>
      </c>
      <c r="AH1377">
        <v>2</v>
      </c>
      <c r="AI1377">
        <v>16691171</v>
      </c>
      <c r="AJ1377">
        <v>1401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</row>
    <row r="1378" spans="1:44" x14ac:dyDescent="0.2">
      <c r="A1378">
        <f>ROW(Source!A627)</f>
        <v>627</v>
      </c>
      <c r="B1378">
        <v>16691172</v>
      </c>
      <c r="C1378">
        <v>16691141</v>
      </c>
      <c r="D1378">
        <v>15167787</v>
      </c>
      <c r="E1378">
        <v>1</v>
      </c>
      <c r="F1378">
        <v>1</v>
      </c>
      <c r="G1378">
        <v>1</v>
      </c>
      <c r="H1378">
        <v>3</v>
      </c>
      <c r="I1378" t="s">
        <v>1503</v>
      </c>
      <c r="J1378" t="s">
        <v>1504</v>
      </c>
      <c r="K1378" t="s">
        <v>1505</v>
      </c>
      <c r="L1378">
        <v>1356</v>
      </c>
      <c r="N1378">
        <v>1010</v>
      </c>
      <c r="O1378" t="s">
        <v>215</v>
      </c>
      <c r="P1378" t="s">
        <v>215</v>
      </c>
      <c r="Q1378">
        <v>1000</v>
      </c>
      <c r="X1378">
        <v>0.06</v>
      </c>
      <c r="Y1378">
        <v>253.8</v>
      </c>
      <c r="Z1378">
        <v>0</v>
      </c>
      <c r="AA1378">
        <v>0</v>
      </c>
      <c r="AB1378">
        <v>0</v>
      </c>
      <c r="AC1378">
        <v>0</v>
      </c>
      <c r="AD1378">
        <v>1</v>
      </c>
      <c r="AE1378">
        <v>0</v>
      </c>
      <c r="AF1378" t="s">
        <v>6</v>
      </c>
      <c r="AG1378">
        <v>0.06</v>
      </c>
      <c r="AH1378">
        <v>2</v>
      </c>
      <c r="AI1378">
        <v>16691172</v>
      </c>
      <c r="AJ1378">
        <v>1402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</row>
    <row r="1379" spans="1:44" x14ac:dyDescent="0.2">
      <c r="A1379">
        <f>ROW(Source!A627)</f>
        <v>627</v>
      </c>
      <c r="B1379">
        <v>16691173</v>
      </c>
      <c r="C1379">
        <v>16691141</v>
      </c>
      <c r="D1379">
        <v>15170090</v>
      </c>
      <c r="E1379">
        <v>1</v>
      </c>
      <c r="F1379">
        <v>1</v>
      </c>
      <c r="G1379">
        <v>1</v>
      </c>
      <c r="H1379">
        <v>3</v>
      </c>
      <c r="I1379" t="s">
        <v>1506</v>
      </c>
      <c r="J1379" t="s">
        <v>1507</v>
      </c>
      <c r="K1379" t="s">
        <v>1508</v>
      </c>
      <c r="L1379">
        <v>1348</v>
      </c>
      <c r="N1379">
        <v>1009</v>
      </c>
      <c r="O1379" t="s">
        <v>86</v>
      </c>
      <c r="P1379" t="s">
        <v>86</v>
      </c>
      <c r="Q1379">
        <v>1000</v>
      </c>
      <c r="X1379">
        <v>5.1000000000000004E-4</v>
      </c>
      <c r="Y1379">
        <v>22558</v>
      </c>
      <c r="Z1379">
        <v>0</v>
      </c>
      <c r="AA1379">
        <v>0</v>
      </c>
      <c r="AB1379">
        <v>0</v>
      </c>
      <c r="AC1379">
        <v>0</v>
      </c>
      <c r="AD1379">
        <v>1</v>
      </c>
      <c r="AE1379">
        <v>0</v>
      </c>
      <c r="AF1379" t="s">
        <v>6</v>
      </c>
      <c r="AG1379">
        <v>5.1000000000000004E-4</v>
      </c>
      <c r="AH1379">
        <v>2</v>
      </c>
      <c r="AI1379">
        <v>16691173</v>
      </c>
      <c r="AJ1379">
        <v>1403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</row>
    <row r="1380" spans="1:44" x14ac:dyDescent="0.2">
      <c r="A1380">
        <f>ROW(Source!A627)</f>
        <v>627</v>
      </c>
      <c r="B1380">
        <v>16691174</v>
      </c>
      <c r="C1380">
        <v>16691141</v>
      </c>
      <c r="D1380">
        <v>15172018</v>
      </c>
      <c r="E1380">
        <v>1</v>
      </c>
      <c r="F1380">
        <v>1</v>
      </c>
      <c r="G1380">
        <v>1</v>
      </c>
      <c r="H1380">
        <v>3</v>
      </c>
      <c r="I1380" t="s">
        <v>1393</v>
      </c>
      <c r="J1380" t="s">
        <v>1394</v>
      </c>
      <c r="K1380" t="s">
        <v>1395</v>
      </c>
      <c r="L1380">
        <v>1346</v>
      </c>
      <c r="N1380">
        <v>1009</v>
      </c>
      <c r="O1380" t="s">
        <v>90</v>
      </c>
      <c r="P1380" t="s">
        <v>90</v>
      </c>
      <c r="Q1380">
        <v>1</v>
      </c>
      <c r="X1380">
        <v>4.0000000000000001E-3</v>
      </c>
      <c r="Y1380">
        <v>2.15</v>
      </c>
      <c r="Z1380">
        <v>0</v>
      </c>
      <c r="AA1380">
        <v>0</v>
      </c>
      <c r="AB1380">
        <v>0</v>
      </c>
      <c r="AC1380">
        <v>0</v>
      </c>
      <c r="AD1380">
        <v>1</v>
      </c>
      <c r="AE1380">
        <v>0</v>
      </c>
      <c r="AF1380" t="s">
        <v>6</v>
      </c>
      <c r="AG1380">
        <v>4.0000000000000001E-3</v>
      </c>
      <c r="AH1380">
        <v>2</v>
      </c>
      <c r="AI1380">
        <v>16691174</v>
      </c>
      <c r="AJ1380">
        <v>1404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</row>
    <row r="1381" spans="1:44" x14ac:dyDescent="0.2">
      <c r="A1381">
        <f>ROW(Source!A627)</f>
        <v>627</v>
      </c>
      <c r="B1381">
        <v>16691175</v>
      </c>
      <c r="C1381">
        <v>16691141</v>
      </c>
      <c r="D1381">
        <v>15163161</v>
      </c>
      <c r="E1381">
        <v>17</v>
      </c>
      <c r="F1381">
        <v>1</v>
      </c>
      <c r="G1381">
        <v>1</v>
      </c>
      <c r="H1381">
        <v>3</v>
      </c>
      <c r="I1381" t="s">
        <v>1532</v>
      </c>
      <c r="J1381" t="s">
        <v>6</v>
      </c>
      <c r="K1381" t="s">
        <v>1576</v>
      </c>
      <c r="L1381">
        <v>1346</v>
      </c>
      <c r="N1381">
        <v>1009</v>
      </c>
      <c r="O1381" t="s">
        <v>90</v>
      </c>
      <c r="P1381" t="s">
        <v>90</v>
      </c>
      <c r="Q1381">
        <v>1</v>
      </c>
      <c r="X1381">
        <v>0.33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 t="s">
        <v>6</v>
      </c>
      <c r="AG1381">
        <v>0.33</v>
      </c>
      <c r="AH1381">
        <v>3</v>
      </c>
      <c r="AI1381">
        <v>-1</v>
      </c>
      <c r="AJ1381" t="s">
        <v>6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</row>
    <row r="1382" spans="1:44" x14ac:dyDescent="0.2">
      <c r="A1382">
        <f>ROW(Source!A627)</f>
        <v>627</v>
      </c>
      <c r="B1382">
        <v>16691176</v>
      </c>
      <c r="C1382">
        <v>16691141</v>
      </c>
      <c r="D1382">
        <v>15202502</v>
      </c>
      <c r="E1382">
        <v>1</v>
      </c>
      <c r="F1382">
        <v>1</v>
      </c>
      <c r="G1382">
        <v>1</v>
      </c>
      <c r="H1382">
        <v>3</v>
      </c>
      <c r="I1382" t="s">
        <v>1509</v>
      </c>
      <c r="J1382" t="s">
        <v>1510</v>
      </c>
      <c r="K1382" t="s">
        <v>1511</v>
      </c>
      <c r="L1382">
        <v>1346</v>
      </c>
      <c r="N1382">
        <v>1009</v>
      </c>
      <c r="O1382" t="s">
        <v>90</v>
      </c>
      <c r="P1382" t="s">
        <v>90</v>
      </c>
      <c r="Q1382">
        <v>1</v>
      </c>
      <c r="X1382">
        <v>0.17</v>
      </c>
      <c r="Y1382">
        <v>28.93</v>
      </c>
      <c r="Z1382">
        <v>0</v>
      </c>
      <c r="AA1382">
        <v>0</v>
      </c>
      <c r="AB1382">
        <v>0</v>
      </c>
      <c r="AC1382">
        <v>0</v>
      </c>
      <c r="AD1382">
        <v>1</v>
      </c>
      <c r="AE1382">
        <v>0</v>
      </c>
      <c r="AF1382" t="s">
        <v>6</v>
      </c>
      <c r="AG1382">
        <v>0.17</v>
      </c>
      <c r="AH1382">
        <v>2</v>
      </c>
      <c r="AI1382">
        <v>16691176</v>
      </c>
      <c r="AJ1382">
        <v>1405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</row>
    <row r="1383" spans="1:44" x14ac:dyDescent="0.2">
      <c r="A1383">
        <f>ROW(Source!A627)</f>
        <v>627</v>
      </c>
      <c r="B1383">
        <v>16691177</v>
      </c>
      <c r="C1383">
        <v>16691141</v>
      </c>
      <c r="D1383">
        <v>15163127</v>
      </c>
      <c r="E1383">
        <v>17</v>
      </c>
      <c r="F1383">
        <v>1</v>
      </c>
      <c r="G1383">
        <v>1</v>
      </c>
      <c r="H1383">
        <v>3</v>
      </c>
      <c r="I1383" t="s">
        <v>1542</v>
      </c>
      <c r="J1383" t="s">
        <v>6</v>
      </c>
      <c r="K1383" t="s">
        <v>1543</v>
      </c>
      <c r="L1383">
        <v>1354</v>
      </c>
      <c r="N1383">
        <v>1010</v>
      </c>
      <c r="O1383" t="s">
        <v>268</v>
      </c>
      <c r="P1383" t="s">
        <v>268</v>
      </c>
      <c r="Q1383">
        <v>1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1</v>
      </c>
      <c r="AD1383">
        <v>0</v>
      </c>
      <c r="AE1383">
        <v>0</v>
      </c>
      <c r="AF1383" t="s">
        <v>6</v>
      </c>
      <c r="AG1383">
        <v>0</v>
      </c>
      <c r="AH1383">
        <v>3</v>
      </c>
      <c r="AI1383">
        <v>-1</v>
      </c>
      <c r="AJ1383" t="s">
        <v>6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</row>
    <row r="1384" spans="1:44" x14ac:dyDescent="0.2">
      <c r="A1384">
        <f>ROW(Source!A627)</f>
        <v>627</v>
      </c>
      <c r="B1384">
        <v>16691178</v>
      </c>
      <c r="C1384">
        <v>16691141</v>
      </c>
      <c r="D1384">
        <v>15163115</v>
      </c>
      <c r="E1384">
        <v>17</v>
      </c>
      <c r="F1384">
        <v>1</v>
      </c>
      <c r="G1384">
        <v>1</v>
      </c>
      <c r="H1384">
        <v>3</v>
      </c>
      <c r="I1384" t="s">
        <v>1544</v>
      </c>
      <c r="J1384" t="s">
        <v>6</v>
      </c>
      <c r="K1384" t="s">
        <v>1545</v>
      </c>
      <c r="L1384">
        <v>1346</v>
      </c>
      <c r="N1384">
        <v>1009</v>
      </c>
      <c r="O1384" t="s">
        <v>90</v>
      </c>
      <c r="P1384" t="s">
        <v>90</v>
      </c>
      <c r="Q1384">
        <v>1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1</v>
      </c>
      <c r="AD1384">
        <v>0</v>
      </c>
      <c r="AE1384">
        <v>0</v>
      </c>
      <c r="AF1384" t="s">
        <v>6</v>
      </c>
      <c r="AG1384">
        <v>0</v>
      </c>
      <c r="AH1384">
        <v>3</v>
      </c>
      <c r="AI1384">
        <v>-1</v>
      </c>
      <c r="AJ1384" t="s">
        <v>6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</row>
    <row r="1385" spans="1:44" x14ac:dyDescent="0.2">
      <c r="A1385">
        <f>ROW(Source!A627)</f>
        <v>627</v>
      </c>
      <c r="B1385">
        <v>16691179</v>
      </c>
      <c r="C1385">
        <v>16691141</v>
      </c>
      <c r="D1385">
        <v>15162898</v>
      </c>
      <c r="E1385">
        <v>17</v>
      </c>
      <c r="F1385">
        <v>1</v>
      </c>
      <c r="G1385">
        <v>1</v>
      </c>
      <c r="H1385">
        <v>3</v>
      </c>
      <c r="I1385" t="s">
        <v>889</v>
      </c>
      <c r="J1385" t="s">
        <v>6</v>
      </c>
      <c r="K1385" t="s">
        <v>890</v>
      </c>
      <c r="L1385">
        <v>1301</v>
      </c>
      <c r="N1385">
        <v>1003</v>
      </c>
      <c r="O1385" t="s">
        <v>143</v>
      </c>
      <c r="P1385" t="s">
        <v>143</v>
      </c>
      <c r="Q1385">
        <v>1</v>
      </c>
      <c r="X1385">
        <v>93.8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 t="s">
        <v>6</v>
      </c>
      <c r="AG1385">
        <v>93.8</v>
      </c>
      <c r="AH1385">
        <v>2</v>
      </c>
      <c r="AI1385">
        <v>16691179</v>
      </c>
      <c r="AJ1385">
        <v>1408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</row>
    <row r="1386" spans="1:44" x14ac:dyDescent="0.2">
      <c r="A1386">
        <f>ROW(Source!A627)</f>
        <v>627</v>
      </c>
      <c r="B1386">
        <v>16691180</v>
      </c>
      <c r="C1386">
        <v>16691141</v>
      </c>
      <c r="D1386">
        <v>15163160</v>
      </c>
      <c r="E1386">
        <v>17</v>
      </c>
      <c r="F1386">
        <v>1</v>
      </c>
      <c r="G1386">
        <v>1</v>
      </c>
      <c r="H1386">
        <v>3</v>
      </c>
      <c r="I1386" t="s">
        <v>1577</v>
      </c>
      <c r="J1386" t="s">
        <v>6</v>
      </c>
      <c r="K1386" t="s">
        <v>1578</v>
      </c>
      <c r="L1386">
        <v>1354</v>
      </c>
      <c r="N1386">
        <v>1010</v>
      </c>
      <c r="O1386" t="s">
        <v>268</v>
      </c>
      <c r="P1386" t="s">
        <v>268</v>
      </c>
      <c r="Q1386">
        <v>1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1</v>
      </c>
      <c r="AD1386">
        <v>0</v>
      </c>
      <c r="AE1386">
        <v>0</v>
      </c>
      <c r="AF1386" t="s">
        <v>6</v>
      </c>
      <c r="AG1386">
        <v>0</v>
      </c>
      <c r="AH1386">
        <v>3</v>
      </c>
      <c r="AI1386">
        <v>-1</v>
      </c>
      <c r="AJ1386" t="s">
        <v>6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</row>
    <row r="1387" spans="1:44" x14ac:dyDescent="0.2">
      <c r="A1387">
        <f>ROW(Source!A634)</f>
        <v>634</v>
      </c>
      <c r="B1387">
        <v>16691197</v>
      </c>
      <c r="C1387">
        <v>16691196</v>
      </c>
      <c r="D1387">
        <v>15430447</v>
      </c>
      <c r="E1387">
        <v>1</v>
      </c>
      <c r="F1387">
        <v>1</v>
      </c>
      <c r="G1387">
        <v>1</v>
      </c>
      <c r="H1387">
        <v>1</v>
      </c>
      <c r="I1387" t="s">
        <v>1411</v>
      </c>
      <c r="J1387" t="s">
        <v>6</v>
      </c>
      <c r="K1387" t="s">
        <v>1412</v>
      </c>
      <c r="L1387">
        <v>1191</v>
      </c>
      <c r="N1387">
        <v>1013</v>
      </c>
      <c r="O1387" t="s">
        <v>1090</v>
      </c>
      <c r="P1387" t="s">
        <v>1090</v>
      </c>
      <c r="Q1387">
        <v>1</v>
      </c>
      <c r="X1387">
        <v>1.47</v>
      </c>
      <c r="Y1387">
        <v>0</v>
      </c>
      <c r="Z1387">
        <v>0</v>
      </c>
      <c r="AA1387">
        <v>0</v>
      </c>
      <c r="AB1387">
        <v>9.07</v>
      </c>
      <c r="AC1387">
        <v>0</v>
      </c>
      <c r="AD1387">
        <v>1</v>
      </c>
      <c r="AE1387">
        <v>1</v>
      </c>
      <c r="AF1387" t="s">
        <v>97</v>
      </c>
      <c r="AG1387">
        <v>1.6904999999999999</v>
      </c>
      <c r="AH1387">
        <v>2</v>
      </c>
      <c r="AI1387">
        <v>16691197</v>
      </c>
      <c r="AJ1387">
        <v>1409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</row>
    <row r="1388" spans="1:44" x14ac:dyDescent="0.2">
      <c r="A1388">
        <f>ROW(Source!A634)</f>
        <v>634</v>
      </c>
      <c r="B1388">
        <v>16691198</v>
      </c>
      <c r="C1388">
        <v>16691196</v>
      </c>
      <c r="D1388">
        <v>15430395</v>
      </c>
      <c r="E1388">
        <v>1</v>
      </c>
      <c r="F1388">
        <v>1</v>
      </c>
      <c r="G1388">
        <v>1</v>
      </c>
      <c r="H1388">
        <v>1</v>
      </c>
      <c r="I1388" t="s">
        <v>1091</v>
      </c>
      <c r="J1388" t="s">
        <v>6</v>
      </c>
      <c r="K1388" t="s">
        <v>1092</v>
      </c>
      <c r="L1388">
        <v>1191</v>
      </c>
      <c r="N1388">
        <v>1013</v>
      </c>
      <c r="O1388" t="s">
        <v>1090</v>
      </c>
      <c r="P1388" t="s">
        <v>1090</v>
      </c>
      <c r="Q1388">
        <v>1</v>
      </c>
      <c r="X1388">
        <v>0.01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1</v>
      </c>
      <c r="AE1388">
        <v>2</v>
      </c>
      <c r="AF1388" t="s">
        <v>96</v>
      </c>
      <c r="AG1388">
        <v>1.2500000000000001E-2</v>
      </c>
      <c r="AH1388">
        <v>2</v>
      </c>
      <c r="AI1388">
        <v>16691198</v>
      </c>
      <c r="AJ1388">
        <v>1410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</row>
    <row r="1389" spans="1:44" x14ac:dyDescent="0.2">
      <c r="A1389">
        <f>ROW(Source!A634)</f>
        <v>634</v>
      </c>
      <c r="B1389">
        <v>16691199</v>
      </c>
      <c r="C1389">
        <v>16691196</v>
      </c>
      <c r="D1389">
        <v>15249073</v>
      </c>
      <c r="E1389">
        <v>1</v>
      </c>
      <c r="F1389">
        <v>1</v>
      </c>
      <c r="G1389">
        <v>1</v>
      </c>
      <c r="H1389">
        <v>2</v>
      </c>
      <c r="I1389" t="s">
        <v>1099</v>
      </c>
      <c r="J1389" t="s">
        <v>1100</v>
      </c>
      <c r="K1389" t="s">
        <v>1101</v>
      </c>
      <c r="L1389">
        <v>1368</v>
      </c>
      <c r="N1389">
        <v>1011</v>
      </c>
      <c r="O1389" t="s">
        <v>1096</v>
      </c>
      <c r="P1389" t="s">
        <v>1096</v>
      </c>
      <c r="Q1389">
        <v>1</v>
      </c>
      <c r="X1389">
        <v>0.01</v>
      </c>
      <c r="Y1389">
        <v>0</v>
      </c>
      <c r="Z1389">
        <v>65.709999999999994</v>
      </c>
      <c r="AA1389">
        <v>11.6</v>
      </c>
      <c r="AB1389">
        <v>0</v>
      </c>
      <c r="AC1389">
        <v>0</v>
      </c>
      <c r="AD1389">
        <v>1</v>
      </c>
      <c r="AE1389">
        <v>0</v>
      </c>
      <c r="AF1389" t="s">
        <v>96</v>
      </c>
      <c r="AG1389">
        <v>1.2500000000000001E-2</v>
      </c>
      <c r="AH1389">
        <v>2</v>
      </c>
      <c r="AI1389">
        <v>16691199</v>
      </c>
      <c r="AJ1389">
        <v>1411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</row>
    <row r="1390" spans="1:44" x14ac:dyDescent="0.2">
      <c r="A1390">
        <f>ROW(Source!A634)</f>
        <v>634</v>
      </c>
      <c r="B1390">
        <v>16691200</v>
      </c>
      <c r="C1390">
        <v>16691196</v>
      </c>
      <c r="D1390">
        <v>15249377</v>
      </c>
      <c r="E1390">
        <v>1</v>
      </c>
      <c r="F1390">
        <v>1</v>
      </c>
      <c r="G1390">
        <v>1</v>
      </c>
      <c r="H1390">
        <v>2</v>
      </c>
      <c r="I1390" t="s">
        <v>1172</v>
      </c>
      <c r="J1390" t="s">
        <v>1173</v>
      </c>
      <c r="K1390" t="s">
        <v>1174</v>
      </c>
      <c r="L1390">
        <v>1368</v>
      </c>
      <c r="N1390">
        <v>1011</v>
      </c>
      <c r="O1390" t="s">
        <v>1096</v>
      </c>
      <c r="P1390" t="s">
        <v>1096</v>
      </c>
      <c r="Q1390">
        <v>1</v>
      </c>
      <c r="X1390">
        <v>0.35</v>
      </c>
      <c r="Y1390">
        <v>0</v>
      </c>
      <c r="Z1390">
        <v>8.1</v>
      </c>
      <c r="AA1390">
        <v>0</v>
      </c>
      <c r="AB1390">
        <v>0</v>
      </c>
      <c r="AC1390">
        <v>0</v>
      </c>
      <c r="AD1390">
        <v>1</v>
      </c>
      <c r="AE1390">
        <v>0</v>
      </c>
      <c r="AF1390" t="s">
        <v>96</v>
      </c>
      <c r="AG1390">
        <v>0.4375</v>
      </c>
      <c r="AH1390">
        <v>2</v>
      </c>
      <c r="AI1390">
        <v>16691200</v>
      </c>
      <c r="AJ1390">
        <v>1412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</row>
    <row r="1391" spans="1:44" x14ac:dyDescent="0.2">
      <c r="A1391">
        <f>ROW(Source!A634)</f>
        <v>634</v>
      </c>
      <c r="B1391">
        <v>16691201</v>
      </c>
      <c r="C1391">
        <v>16691196</v>
      </c>
      <c r="D1391">
        <v>15165267</v>
      </c>
      <c r="E1391">
        <v>1</v>
      </c>
      <c r="F1391">
        <v>1</v>
      </c>
      <c r="G1391">
        <v>1</v>
      </c>
      <c r="H1391">
        <v>3</v>
      </c>
      <c r="I1391" t="s">
        <v>1413</v>
      </c>
      <c r="J1391" t="s">
        <v>1414</v>
      </c>
      <c r="K1391" t="s">
        <v>1415</v>
      </c>
      <c r="L1391">
        <v>1356</v>
      </c>
      <c r="N1391">
        <v>1010</v>
      </c>
      <c r="O1391" t="s">
        <v>215</v>
      </c>
      <c r="P1391" t="s">
        <v>215</v>
      </c>
      <c r="Q1391">
        <v>1000</v>
      </c>
      <c r="X1391">
        <v>2E-3</v>
      </c>
      <c r="Y1391">
        <v>3450</v>
      </c>
      <c r="Z1391">
        <v>0</v>
      </c>
      <c r="AA1391">
        <v>0</v>
      </c>
      <c r="AB1391">
        <v>0</v>
      </c>
      <c r="AC1391">
        <v>0</v>
      </c>
      <c r="AD1391">
        <v>1</v>
      </c>
      <c r="AE1391">
        <v>0</v>
      </c>
      <c r="AF1391" t="s">
        <v>6</v>
      </c>
      <c r="AG1391">
        <v>2E-3</v>
      </c>
      <c r="AH1391">
        <v>2</v>
      </c>
      <c r="AI1391">
        <v>16691201</v>
      </c>
      <c r="AJ1391">
        <v>1413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</row>
    <row r="1392" spans="1:44" x14ac:dyDescent="0.2">
      <c r="A1392">
        <f>ROW(Source!A634)</f>
        <v>634</v>
      </c>
      <c r="B1392">
        <v>16691202</v>
      </c>
      <c r="C1392">
        <v>16691196</v>
      </c>
      <c r="D1392">
        <v>15168763</v>
      </c>
      <c r="E1392">
        <v>1</v>
      </c>
      <c r="F1392">
        <v>1</v>
      </c>
      <c r="G1392">
        <v>1</v>
      </c>
      <c r="H1392">
        <v>3</v>
      </c>
      <c r="I1392" t="s">
        <v>1416</v>
      </c>
      <c r="J1392" t="s">
        <v>1417</v>
      </c>
      <c r="K1392" t="s">
        <v>1418</v>
      </c>
      <c r="L1392">
        <v>1348</v>
      </c>
      <c r="N1392">
        <v>1009</v>
      </c>
      <c r="O1392" t="s">
        <v>86</v>
      </c>
      <c r="P1392" t="s">
        <v>86</v>
      </c>
      <c r="Q1392">
        <v>1000</v>
      </c>
      <c r="X1392">
        <v>1.3999999999999999E-4</v>
      </c>
      <c r="Y1392">
        <v>10362</v>
      </c>
      <c r="Z1392">
        <v>0</v>
      </c>
      <c r="AA1392">
        <v>0</v>
      </c>
      <c r="AB1392">
        <v>0</v>
      </c>
      <c r="AC1392">
        <v>0</v>
      </c>
      <c r="AD1392">
        <v>1</v>
      </c>
      <c r="AE1392">
        <v>0</v>
      </c>
      <c r="AF1392" t="s">
        <v>6</v>
      </c>
      <c r="AG1392">
        <v>1.3999999999999999E-4</v>
      </c>
      <c r="AH1392">
        <v>2</v>
      </c>
      <c r="AI1392">
        <v>16691202</v>
      </c>
      <c r="AJ1392">
        <v>1414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</row>
    <row r="1393" spans="1:44" x14ac:dyDescent="0.2">
      <c r="A1393">
        <f>ROW(Source!A634)</f>
        <v>634</v>
      </c>
      <c r="B1393">
        <v>16691203</v>
      </c>
      <c r="C1393">
        <v>16691196</v>
      </c>
      <c r="D1393">
        <v>15169923</v>
      </c>
      <c r="E1393">
        <v>1</v>
      </c>
      <c r="F1393">
        <v>1</v>
      </c>
      <c r="G1393">
        <v>1</v>
      </c>
      <c r="H1393">
        <v>3</v>
      </c>
      <c r="I1393" t="s">
        <v>1419</v>
      </c>
      <c r="J1393" t="s">
        <v>1420</v>
      </c>
      <c r="K1393" t="s">
        <v>1421</v>
      </c>
      <c r="L1393">
        <v>1348</v>
      </c>
      <c r="N1393">
        <v>1009</v>
      </c>
      <c r="O1393" t="s">
        <v>86</v>
      </c>
      <c r="P1393" t="s">
        <v>86</v>
      </c>
      <c r="Q1393">
        <v>1000</v>
      </c>
      <c r="X1393">
        <v>1.1000000000000001E-3</v>
      </c>
      <c r="Y1393">
        <v>15323</v>
      </c>
      <c r="Z1393">
        <v>0</v>
      </c>
      <c r="AA1393">
        <v>0</v>
      </c>
      <c r="AB1393">
        <v>0</v>
      </c>
      <c r="AC1393">
        <v>0</v>
      </c>
      <c r="AD1393">
        <v>1</v>
      </c>
      <c r="AE1393">
        <v>0</v>
      </c>
      <c r="AF1393" t="s">
        <v>6</v>
      </c>
      <c r="AG1393">
        <v>1.1000000000000001E-3</v>
      </c>
      <c r="AH1393">
        <v>2</v>
      </c>
      <c r="AI1393">
        <v>16691203</v>
      </c>
      <c r="AJ1393">
        <v>1415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</row>
    <row r="1394" spans="1:44" x14ac:dyDescent="0.2">
      <c r="A1394">
        <f>ROW(Source!A634)</f>
        <v>634</v>
      </c>
      <c r="B1394">
        <v>16691204</v>
      </c>
      <c r="C1394">
        <v>16691196</v>
      </c>
      <c r="D1394">
        <v>15163170</v>
      </c>
      <c r="E1394">
        <v>17</v>
      </c>
      <c r="F1394">
        <v>1</v>
      </c>
      <c r="G1394">
        <v>1</v>
      </c>
      <c r="H1394">
        <v>3</v>
      </c>
      <c r="I1394" t="s">
        <v>1542</v>
      </c>
      <c r="J1394" t="s">
        <v>6</v>
      </c>
      <c r="K1394" t="s">
        <v>1548</v>
      </c>
      <c r="L1394">
        <v>1354</v>
      </c>
      <c r="N1394">
        <v>1010</v>
      </c>
      <c r="O1394" t="s">
        <v>268</v>
      </c>
      <c r="P1394" t="s">
        <v>268</v>
      </c>
      <c r="Q1394">
        <v>1</v>
      </c>
      <c r="X1394">
        <v>1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 t="s">
        <v>6</v>
      </c>
      <c r="AG1394">
        <v>1</v>
      </c>
      <c r="AH1394">
        <v>3</v>
      </c>
      <c r="AI1394">
        <v>-1</v>
      </c>
      <c r="AJ1394" t="s">
        <v>6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</row>
    <row r="1395" spans="1:44" x14ac:dyDescent="0.2">
      <c r="A1395">
        <f>ROW(Source!A634)</f>
        <v>634</v>
      </c>
      <c r="B1395">
        <v>16691205</v>
      </c>
      <c r="C1395">
        <v>16691196</v>
      </c>
      <c r="D1395">
        <v>15163131</v>
      </c>
      <c r="E1395">
        <v>17</v>
      </c>
      <c r="F1395">
        <v>1</v>
      </c>
      <c r="G1395">
        <v>1</v>
      </c>
      <c r="H1395">
        <v>3</v>
      </c>
      <c r="I1395" t="s">
        <v>1549</v>
      </c>
      <c r="J1395" t="s">
        <v>6</v>
      </c>
      <c r="K1395" t="s">
        <v>1550</v>
      </c>
      <c r="L1395">
        <v>1354</v>
      </c>
      <c r="N1395">
        <v>1010</v>
      </c>
      <c r="O1395" t="s">
        <v>268</v>
      </c>
      <c r="P1395" t="s">
        <v>268</v>
      </c>
      <c r="Q1395">
        <v>1</v>
      </c>
      <c r="X1395">
        <v>2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 t="s">
        <v>6</v>
      </c>
      <c r="AG1395">
        <v>2</v>
      </c>
      <c r="AH1395">
        <v>3</v>
      </c>
      <c r="AI1395">
        <v>-1</v>
      </c>
      <c r="AJ1395" t="s">
        <v>6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</row>
    <row r="1396" spans="1:44" x14ac:dyDescent="0.2">
      <c r="A1396">
        <f>ROW(Source!A635)</f>
        <v>635</v>
      </c>
      <c r="B1396">
        <v>16691197</v>
      </c>
      <c r="C1396">
        <v>16691196</v>
      </c>
      <c r="D1396">
        <v>15430447</v>
      </c>
      <c r="E1396">
        <v>1</v>
      </c>
      <c r="F1396">
        <v>1</v>
      </c>
      <c r="G1396">
        <v>1</v>
      </c>
      <c r="H1396">
        <v>1</v>
      </c>
      <c r="I1396" t="s">
        <v>1411</v>
      </c>
      <c r="J1396" t="s">
        <v>6</v>
      </c>
      <c r="K1396" t="s">
        <v>1412</v>
      </c>
      <c r="L1396">
        <v>1191</v>
      </c>
      <c r="N1396">
        <v>1013</v>
      </c>
      <c r="O1396" t="s">
        <v>1090</v>
      </c>
      <c r="P1396" t="s">
        <v>1090</v>
      </c>
      <c r="Q1396">
        <v>1</v>
      </c>
      <c r="X1396">
        <v>1.47</v>
      </c>
      <c r="Y1396">
        <v>0</v>
      </c>
      <c r="Z1396">
        <v>0</v>
      </c>
      <c r="AA1396">
        <v>0</v>
      </c>
      <c r="AB1396">
        <v>9.07</v>
      </c>
      <c r="AC1396">
        <v>0</v>
      </c>
      <c r="AD1396">
        <v>1</v>
      </c>
      <c r="AE1396">
        <v>1</v>
      </c>
      <c r="AF1396" t="s">
        <v>97</v>
      </c>
      <c r="AG1396">
        <v>1.6904999999999999</v>
      </c>
      <c r="AH1396">
        <v>2</v>
      </c>
      <c r="AI1396">
        <v>16691197</v>
      </c>
      <c r="AJ1396">
        <v>1418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</row>
    <row r="1397" spans="1:44" x14ac:dyDescent="0.2">
      <c r="A1397">
        <f>ROW(Source!A635)</f>
        <v>635</v>
      </c>
      <c r="B1397">
        <v>16691198</v>
      </c>
      <c r="C1397">
        <v>16691196</v>
      </c>
      <c r="D1397">
        <v>15430395</v>
      </c>
      <c r="E1397">
        <v>1</v>
      </c>
      <c r="F1397">
        <v>1</v>
      </c>
      <c r="G1397">
        <v>1</v>
      </c>
      <c r="H1397">
        <v>1</v>
      </c>
      <c r="I1397" t="s">
        <v>1091</v>
      </c>
      <c r="J1397" t="s">
        <v>6</v>
      </c>
      <c r="K1397" t="s">
        <v>1092</v>
      </c>
      <c r="L1397">
        <v>1191</v>
      </c>
      <c r="N1397">
        <v>1013</v>
      </c>
      <c r="O1397" t="s">
        <v>1090</v>
      </c>
      <c r="P1397" t="s">
        <v>1090</v>
      </c>
      <c r="Q1397">
        <v>1</v>
      </c>
      <c r="X1397">
        <v>0.01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1</v>
      </c>
      <c r="AE1397">
        <v>2</v>
      </c>
      <c r="AF1397" t="s">
        <v>96</v>
      </c>
      <c r="AG1397">
        <v>1.2500000000000001E-2</v>
      </c>
      <c r="AH1397">
        <v>2</v>
      </c>
      <c r="AI1397">
        <v>16691198</v>
      </c>
      <c r="AJ1397">
        <v>1419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</row>
    <row r="1398" spans="1:44" x14ac:dyDescent="0.2">
      <c r="A1398">
        <f>ROW(Source!A635)</f>
        <v>635</v>
      </c>
      <c r="B1398">
        <v>16691199</v>
      </c>
      <c r="C1398">
        <v>16691196</v>
      </c>
      <c r="D1398">
        <v>15249073</v>
      </c>
      <c r="E1398">
        <v>1</v>
      </c>
      <c r="F1398">
        <v>1</v>
      </c>
      <c r="G1398">
        <v>1</v>
      </c>
      <c r="H1398">
        <v>2</v>
      </c>
      <c r="I1398" t="s">
        <v>1099</v>
      </c>
      <c r="J1398" t="s">
        <v>1100</v>
      </c>
      <c r="K1398" t="s">
        <v>1101</v>
      </c>
      <c r="L1398">
        <v>1368</v>
      </c>
      <c r="N1398">
        <v>1011</v>
      </c>
      <c r="O1398" t="s">
        <v>1096</v>
      </c>
      <c r="P1398" t="s">
        <v>1096</v>
      </c>
      <c r="Q1398">
        <v>1</v>
      </c>
      <c r="X1398">
        <v>0.01</v>
      </c>
      <c r="Y1398">
        <v>0</v>
      </c>
      <c r="Z1398">
        <v>65.709999999999994</v>
      </c>
      <c r="AA1398">
        <v>11.6</v>
      </c>
      <c r="AB1398">
        <v>0</v>
      </c>
      <c r="AC1398">
        <v>0</v>
      </c>
      <c r="AD1398">
        <v>1</v>
      </c>
      <c r="AE1398">
        <v>0</v>
      </c>
      <c r="AF1398" t="s">
        <v>96</v>
      </c>
      <c r="AG1398">
        <v>1.2500000000000001E-2</v>
      </c>
      <c r="AH1398">
        <v>2</v>
      </c>
      <c r="AI1398">
        <v>16691199</v>
      </c>
      <c r="AJ1398">
        <v>1420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</row>
    <row r="1399" spans="1:44" x14ac:dyDescent="0.2">
      <c r="A1399">
        <f>ROW(Source!A635)</f>
        <v>635</v>
      </c>
      <c r="B1399">
        <v>16691200</v>
      </c>
      <c r="C1399">
        <v>16691196</v>
      </c>
      <c r="D1399">
        <v>15249377</v>
      </c>
      <c r="E1399">
        <v>1</v>
      </c>
      <c r="F1399">
        <v>1</v>
      </c>
      <c r="G1399">
        <v>1</v>
      </c>
      <c r="H1399">
        <v>2</v>
      </c>
      <c r="I1399" t="s">
        <v>1172</v>
      </c>
      <c r="J1399" t="s">
        <v>1173</v>
      </c>
      <c r="K1399" t="s">
        <v>1174</v>
      </c>
      <c r="L1399">
        <v>1368</v>
      </c>
      <c r="N1399">
        <v>1011</v>
      </c>
      <c r="O1399" t="s">
        <v>1096</v>
      </c>
      <c r="P1399" t="s">
        <v>1096</v>
      </c>
      <c r="Q1399">
        <v>1</v>
      </c>
      <c r="X1399">
        <v>0.35</v>
      </c>
      <c r="Y1399">
        <v>0</v>
      </c>
      <c r="Z1399">
        <v>8.1</v>
      </c>
      <c r="AA1399">
        <v>0</v>
      </c>
      <c r="AB1399">
        <v>0</v>
      </c>
      <c r="AC1399">
        <v>0</v>
      </c>
      <c r="AD1399">
        <v>1</v>
      </c>
      <c r="AE1399">
        <v>0</v>
      </c>
      <c r="AF1399" t="s">
        <v>96</v>
      </c>
      <c r="AG1399">
        <v>0.4375</v>
      </c>
      <c r="AH1399">
        <v>2</v>
      </c>
      <c r="AI1399">
        <v>16691200</v>
      </c>
      <c r="AJ1399">
        <v>1421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</row>
    <row r="1400" spans="1:44" x14ac:dyDescent="0.2">
      <c r="A1400">
        <f>ROW(Source!A635)</f>
        <v>635</v>
      </c>
      <c r="B1400">
        <v>16691201</v>
      </c>
      <c r="C1400">
        <v>16691196</v>
      </c>
      <c r="D1400">
        <v>15165267</v>
      </c>
      <c r="E1400">
        <v>1</v>
      </c>
      <c r="F1400">
        <v>1</v>
      </c>
      <c r="G1400">
        <v>1</v>
      </c>
      <c r="H1400">
        <v>3</v>
      </c>
      <c r="I1400" t="s">
        <v>1413</v>
      </c>
      <c r="J1400" t="s">
        <v>1414</v>
      </c>
      <c r="K1400" t="s">
        <v>1415</v>
      </c>
      <c r="L1400">
        <v>1356</v>
      </c>
      <c r="N1400">
        <v>1010</v>
      </c>
      <c r="O1400" t="s">
        <v>215</v>
      </c>
      <c r="P1400" t="s">
        <v>215</v>
      </c>
      <c r="Q1400">
        <v>1000</v>
      </c>
      <c r="X1400">
        <v>2E-3</v>
      </c>
      <c r="Y1400">
        <v>3450</v>
      </c>
      <c r="Z1400">
        <v>0</v>
      </c>
      <c r="AA1400">
        <v>0</v>
      </c>
      <c r="AB1400">
        <v>0</v>
      </c>
      <c r="AC1400">
        <v>0</v>
      </c>
      <c r="AD1400">
        <v>1</v>
      </c>
      <c r="AE1400">
        <v>0</v>
      </c>
      <c r="AF1400" t="s">
        <v>6</v>
      </c>
      <c r="AG1400">
        <v>2E-3</v>
      </c>
      <c r="AH1400">
        <v>2</v>
      </c>
      <c r="AI1400">
        <v>16691201</v>
      </c>
      <c r="AJ1400">
        <v>1422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</row>
    <row r="1401" spans="1:44" x14ac:dyDescent="0.2">
      <c r="A1401">
        <f>ROW(Source!A635)</f>
        <v>635</v>
      </c>
      <c r="B1401">
        <v>16691202</v>
      </c>
      <c r="C1401">
        <v>16691196</v>
      </c>
      <c r="D1401">
        <v>15168763</v>
      </c>
      <c r="E1401">
        <v>1</v>
      </c>
      <c r="F1401">
        <v>1</v>
      </c>
      <c r="G1401">
        <v>1</v>
      </c>
      <c r="H1401">
        <v>3</v>
      </c>
      <c r="I1401" t="s">
        <v>1416</v>
      </c>
      <c r="J1401" t="s">
        <v>1417</v>
      </c>
      <c r="K1401" t="s">
        <v>1418</v>
      </c>
      <c r="L1401">
        <v>1348</v>
      </c>
      <c r="N1401">
        <v>1009</v>
      </c>
      <c r="O1401" t="s">
        <v>86</v>
      </c>
      <c r="P1401" t="s">
        <v>86</v>
      </c>
      <c r="Q1401">
        <v>1000</v>
      </c>
      <c r="X1401">
        <v>1.3999999999999999E-4</v>
      </c>
      <c r="Y1401">
        <v>10362</v>
      </c>
      <c r="Z1401">
        <v>0</v>
      </c>
      <c r="AA1401">
        <v>0</v>
      </c>
      <c r="AB1401">
        <v>0</v>
      </c>
      <c r="AC1401">
        <v>0</v>
      </c>
      <c r="AD1401">
        <v>1</v>
      </c>
      <c r="AE1401">
        <v>0</v>
      </c>
      <c r="AF1401" t="s">
        <v>6</v>
      </c>
      <c r="AG1401">
        <v>1.3999999999999999E-4</v>
      </c>
      <c r="AH1401">
        <v>2</v>
      </c>
      <c r="AI1401">
        <v>16691202</v>
      </c>
      <c r="AJ1401">
        <v>1423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</row>
    <row r="1402" spans="1:44" x14ac:dyDescent="0.2">
      <c r="A1402">
        <f>ROW(Source!A635)</f>
        <v>635</v>
      </c>
      <c r="B1402">
        <v>16691203</v>
      </c>
      <c r="C1402">
        <v>16691196</v>
      </c>
      <c r="D1402">
        <v>15169923</v>
      </c>
      <c r="E1402">
        <v>1</v>
      </c>
      <c r="F1402">
        <v>1</v>
      </c>
      <c r="G1402">
        <v>1</v>
      </c>
      <c r="H1402">
        <v>3</v>
      </c>
      <c r="I1402" t="s">
        <v>1419</v>
      </c>
      <c r="J1402" t="s">
        <v>1420</v>
      </c>
      <c r="K1402" t="s">
        <v>1421</v>
      </c>
      <c r="L1402">
        <v>1348</v>
      </c>
      <c r="N1402">
        <v>1009</v>
      </c>
      <c r="O1402" t="s">
        <v>86</v>
      </c>
      <c r="P1402" t="s">
        <v>86</v>
      </c>
      <c r="Q1402">
        <v>1000</v>
      </c>
      <c r="X1402">
        <v>1.1000000000000001E-3</v>
      </c>
      <c r="Y1402">
        <v>15323</v>
      </c>
      <c r="Z1402">
        <v>0</v>
      </c>
      <c r="AA1402">
        <v>0</v>
      </c>
      <c r="AB1402">
        <v>0</v>
      </c>
      <c r="AC1402">
        <v>0</v>
      </c>
      <c r="AD1402">
        <v>1</v>
      </c>
      <c r="AE1402">
        <v>0</v>
      </c>
      <c r="AF1402" t="s">
        <v>6</v>
      </c>
      <c r="AG1402">
        <v>1.1000000000000001E-3</v>
      </c>
      <c r="AH1402">
        <v>2</v>
      </c>
      <c r="AI1402">
        <v>16691203</v>
      </c>
      <c r="AJ1402">
        <v>1424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</row>
    <row r="1403" spans="1:44" x14ac:dyDescent="0.2">
      <c r="A1403">
        <f>ROW(Source!A635)</f>
        <v>635</v>
      </c>
      <c r="B1403">
        <v>16691204</v>
      </c>
      <c r="C1403">
        <v>16691196</v>
      </c>
      <c r="D1403">
        <v>15163170</v>
      </c>
      <c r="E1403">
        <v>17</v>
      </c>
      <c r="F1403">
        <v>1</v>
      </c>
      <c r="G1403">
        <v>1</v>
      </c>
      <c r="H1403">
        <v>3</v>
      </c>
      <c r="I1403" t="s">
        <v>1542</v>
      </c>
      <c r="J1403" t="s">
        <v>6</v>
      </c>
      <c r="K1403" t="s">
        <v>1548</v>
      </c>
      <c r="L1403">
        <v>1354</v>
      </c>
      <c r="N1403">
        <v>1010</v>
      </c>
      <c r="O1403" t="s">
        <v>268</v>
      </c>
      <c r="P1403" t="s">
        <v>268</v>
      </c>
      <c r="Q1403">
        <v>1</v>
      </c>
      <c r="X1403">
        <v>1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 t="s">
        <v>6</v>
      </c>
      <c r="AG1403">
        <v>1</v>
      </c>
      <c r="AH1403">
        <v>3</v>
      </c>
      <c r="AI1403">
        <v>-1</v>
      </c>
      <c r="AJ1403" t="s">
        <v>6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</row>
    <row r="1404" spans="1:44" x14ac:dyDescent="0.2">
      <c r="A1404">
        <f>ROW(Source!A635)</f>
        <v>635</v>
      </c>
      <c r="B1404">
        <v>16691205</v>
      </c>
      <c r="C1404">
        <v>16691196</v>
      </c>
      <c r="D1404">
        <v>15163131</v>
      </c>
      <c r="E1404">
        <v>17</v>
      </c>
      <c r="F1404">
        <v>1</v>
      </c>
      <c r="G1404">
        <v>1</v>
      </c>
      <c r="H1404">
        <v>3</v>
      </c>
      <c r="I1404" t="s">
        <v>1549</v>
      </c>
      <c r="J1404" t="s">
        <v>6</v>
      </c>
      <c r="K1404" t="s">
        <v>1550</v>
      </c>
      <c r="L1404">
        <v>1354</v>
      </c>
      <c r="N1404">
        <v>1010</v>
      </c>
      <c r="O1404" t="s">
        <v>268</v>
      </c>
      <c r="P1404" t="s">
        <v>268</v>
      </c>
      <c r="Q1404">
        <v>1</v>
      </c>
      <c r="X1404">
        <v>2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 t="s">
        <v>6</v>
      </c>
      <c r="AG1404">
        <v>2</v>
      </c>
      <c r="AH1404">
        <v>3</v>
      </c>
      <c r="AI1404">
        <v>-1</v>
      </c>
      <c r="AJ1404" t="s">
        <v>6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</row>
    <row r="1405" spans="1:44" x14ac:dyDescent="0.2">
      <c r="A1405">
        <f>ROW(Source!A640)</f>
        <v>640</v>
      </c>
      <c r="B1405">
        <v>16691245</v>
      </c>
      <c r="C1405">
        <v>16691218</v>
      </c>
      <c r="D1405">
        <v>15436556</v>
      </c>
      <c r="E1405">
        <v>1</v>
      </c>
      <c r="F1405">
        <v>1</v>
      </c>
      <c r="G1405">
        <v>1</v>
      </c>
      <c r="H1405">
        <v>1</v>
      </c>
      <c r="I1405" t="s">
        <v>1255</v>
      </c>
      <c r="J1405" t="s">
        <v>6</v>
      </c>
      <c r="K1405" t="s">
        <v>1256</v>
      </c>
      <c r="L1405">
        <v>1191</v>
      </c>
      <c r="N1405">
        <v>1013</v>
      </c>
      <c r="O1405" t="s">
        <v>1090</v>
      </c>
      <c r="P1405" t="s">
        <v>1090</v>
      </c>
      <c r="Q1405">
        <v>1</v>
      </c>
      <c r="X1405">
        <v>10.89</v>
      </c>
      <c r="Y1405">
        <v>0</v>
      </c>
      <c r="Z1405">
        <v>0</v>
      </c>
      <c r="AA1405">
        <v>0</v>
      </c>
      <c r="AB1405">
        <v>9.6199999999999992</v>
      </c>
      <c r="AC1405">
        <v>0</v>
      </c>
      <c r="AD1405">
        <v>1</v>
      </c>
      <c r="AE1405">
        <v>1</v>
      </c>
      <c r="AF1405" t="s">
        <v>97</v>
      </c>
      <c r="AG1405">
        <v>12.5235</v>
      </c>
      <c r="AH1405">
        <v>2</v>
      </c>
      <c r="AI1405">
        <v>16691245</v>
      </c>
      <c r="AJ1405">
        <v>1427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</row>
    <row r="1406" spans="1:44" x14ac:dyDescent="0.2">
      <c r="A1406">
        <f>ROW(Source!A640)</f>
        <v>640</v>
      </c>
      <c r="B1406">
        <v>16691246</v>
      </c>
      <c r="C1406">
        <v>16691218</v>
      </c>
      <c r="D1406">
        <v>15430395</v>
      </c>
      <c r="E1406">
        <v>1</v>
      </c>
      <c r="F1406">
        <v>1</v>
      </c>
      <c r="G1406">
        <v>1</v>
      </c>
      <c r="H1406">
        <v>1</v>
      </c>
      <c r="I1406" t="s">
        <v>1091</v>
      </c>
      <c r="J1406" t="s">
        <v>6</v>
      </c>
      <c r="K1406" t="s">
        <v>1092</v>
      </c>
      <c r="L1406">
        <v>1191</v>
      </c>
      <c r="N1406">
        <v>1013</v>
      </c>
      <c r="O1406" t="s">
        <v>1090</v>
      </c>
      <c r="P1406" t="s">
        <v>1090</v>
      </c>
      <c r="Q1406">
        <v>1</v>
      </c>
      <c r="X1406">
        <v>0.85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1</v>
      </c>
      <c r="AE1406">
        <v>2</v>
      </c>
      <c r="AF1406" t="s">
        <v>96</v>
      </c>
      <c r="AG1406">
        <v>1.0625</v>
      </c>
      <c r="AH1406">
        <v>2</v>
      </c>
      <c r="AI1406">
        <v>16691246</v>
      </c>
      <c r="AJ1406">
        <v>1428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</row>
    <row r="1407" spans="1:44" x14ac:dyDescent="0.2">
      <c r="A1407">
        <f>ROW(Source!A640)</f>
        <v>640</v>
      </c>
      <c r="B1407">
        <v>16691247</v>
      </c>
      <c r="C1407">
        <v>16691218</v>
      </c>
      <c r="D1407">
        <v>15247974</v>
      </c>
      <c r="E1407">
        <v>1</v>
      </c>
      <c r="F1407">
        <v>1</v>
      </c>
      <c r="G1407">
        <v>1</v>
      </c>
      <c r="H1407">
        <v>2</v>
      </c>
      <c r="I1407" t="s">
        <v>1093</v>
      </c>
      <c r="J1407" t="s">
        <v>1094</v>
      </c>
      <c r="K1407" t="s">
        <v>1095</v>
      </c>
      <c r="L1407">
        <v>1368</v>
      </c>
      <c r="N1407">
        <v>1011</v>
      </c>
      <c r="O1407" t="s">
        <v>1096</v>
      </c>
      <c r="P1407" t="s">
        <v>1096</v>
      </c>
      <c r="Q1407">
        <v>1</v>
      </c>
      <c r="X1407">
        <v>0.23</v>
      </c>
      <c r="Y1407">
        <v>0</v>
      </c>
      <c r="Z1407">
        <v>31.26</v>
      </c>
      <c r="AA1407">
        <v>13.5</v>
      </c>
      <c r="AB1407">
        <v>0</v>
      </c>
      <c r="AC1407">
        <v>0</v>
      </c>
      <c r="AD1407">
        <v>1</v>
      </c>
      <c r="AE1407">
        <v>0</v>
      </c>
      <c r="AF1407" t="s">
        <v>96</v>
      </c>
      <c r="AG1407">
        <v>0.28750000000000003</v>
      </c>
      <c r="AH1407">
        <v>2</v>
      </c>
      <c r="AI1407">
        <v>16691247</v>
      </c>
      <c r="AJ1407">
        <v>1429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</row>
    <row r="1408" spans="1:44" x14ac:dyDescent="0.2">
      <c r="A1408">
        <f>ROW(Source!A640)</f>
        <v>640</v>
      </c>
      <c r="B1408">
        <v>16691248</v>
      </c>
      <c r="C1408">
        <v>16691218</v>
      </c>
      <c r="D1408">
        <v>15249073</v>
      </c>
      <c r="E1408">
        <v>1</v>
      </c>
      <c r="F1408">
        <v>1</v>
      </c>
      <c r="G1408">
        <v>1</v>
      </c>
      <c r="H1408">
        <v>2</v>
      </c>
      <c r="I1408" t="s">
        <v>1099</v>
      </c>
      <c r="J1408" t="s">
        <v>1100</v>
      </c>
      <c r="K1408" t="s">
        <v>1101</v>
      </c>
      <c r="L1408">
        <v>1368</v>
      </c>
      <c r="N1408">
        <v>1011</v>
      </c>
      <c r="O1408" t="s">
        <v>1096</v>
      </c>
      <c r="P1408" t="s">
        <v>1096</v>
      </c>
      <c r="Q1408">
        <v>1</v>
      </c>
      <c r="X1408">
        <v>0.62</v>
      </c>
      <c r="Y1408">
        <v>0</v>
      </c>
      <c r="Z1408">
        <v>65.709999999999994</v>
      </c>
      <c r="AA1408">
        <v>11.6</v>
      </c>
      <c r="AB1408">
        <v>0</v>
      </c>
      <c r="AC1408">
        <v>0</v>
      </c>
      <c r="AD1408">
        <v>1</v>
      </c>
      <c r="AE1408">
        <v>0</v>
      </c>
      <c r="AF1408" t="s">
        <v>96</v>
      </c>
      <c r="AG1408">
        <v>0.77500000000000002</v>
      </c>
      <c r="AH1408">
        <v>2</v>
      </c>
      <c r="AI1408">
        <v>16691248</v>
      </c>
      <c r="AJ1408">
        <v>1430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</row>
    <row r="1409" spans="1:44" x14ac:dyDescent="0.2">
      <c r="A1409">
        <f>ROW(Source!A640)</f>
        <v>640</v>
      </c>
      <c r="B1409">
        <v>16691249</v>
      </c>
      <c r="C1409">
        <v>16691218</v>
      </c>
      <c r="D1409">
        <v>15167955</v>
      </c>
      <c r="E1409">
        <v>1</v>
      </c>
      <c r="F1409">
        <v>1</v>
      </c>
      <c r="G1409">
        <v>1</v>
      </c>
      <c r="H1409">
        <v>3</v>
      </c>
      <c r="I1409" t="s">
        <v>1455</v>
      </c>
      <c r="J1409" t="s">
        <v>1456</v>
      </c>
      <c r="K1409" t="s">
        <v>1457</v>
      </c>
      <c r="L1409">
        <v>1348</v>
      </c>
      <c r="N1409">
        <v>1009</v>
      </c>
      <c r="O1409" t="s">
        <v>86</v>
      </c>
      <c r="P1409" t="s">
        <v>86</v>
      </c>
      <c r="Q1409">
        <v>1000</v>
      </c>
      <c r="X1409">
        <v>6.9999999999999999E-4</v>
      </c>
      <c r="Y1409">
        <v>30030</v>
      </c>
      <c r="Z1409">
        <v>0</v>
      </c>
      <c r="AA1409">
        <v>0</v>
      </c>
      <c r="AB1409">
        <v>0</v>
      </c>
      <c r="AC1409">
        <v>0</v>
      </c>
      <c r="AD1409">
        <v>1</v>
      </c>
      <c r="AE1409">
        <v>0</v>
      </c>
      <c r="AF1409" t="s">
        <v>6</v>
      </c>
      <c r="AG1409">
        <v>6.9999999999999999E-4</v>
      </c>
      <c r="AH1409">
        <v>2</v>
      </c>
      <c r="AI1409">
        <v>16691249</v>
      </c>
      <c r="AJ1409">
        <v>1431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</row>
    <row r="1410" spans="1:44" x14ac:dyDescent="0.2">
      <c r="A1410">
        <f>ROW(Source!A640)</f>
        <v>640</v>
      </c>
      <c r="B1410">
        <v>16691250</v>
      </c>
      <c r="C1410">
        <v>16691218</v>
      </c>
      <c r="D1410">
        <v>15167963</v>
      </c>
      <c r="E1410">
        <v>1</v>
      </c>
      <c r="F1410">
        <v>1</v>
      </c>
      <c r="G1410">
        <v>1</v>
      </c>
      <c r="H1410">
        <v>3</v>
      </c>
      <c r="I1410" t="s">
        <v>1387</v>
      </c>
      <c r="J1410" t="s">
        <v>1388</v>
      </c>
      <c r="K1410" t="s">
        <v>1389</v>
      </c>
      <c r="L1410">
        <v>1346</v>
      </c>
      <c r="N1410">
        <v>1009</v>
      </c>
      <c r="O1410" t="s">
        <v>90</v>
      </c>
      <c r="P1410" t="s">
        <v>90</v>
      </c>
      <c r="Q1410">
        <v>1</v>
      </c>
      <c r="X1410">
        <v>0.6</v>
      </c>
      <c r="Y1410">
        <v>37.29</v>
      </c>
      <c r="Z1410">
        <v>0</v>
      </c>
      <c r="AA1410">
        <v>0</v>
      </c>
      <c r="AB1410">
        <v>0</v>
      </c>
      <c r="AC1410">
        <v>0</v>
      </c>
      <c r="AD1410">
        <v>1</v>
      </c>
      <c r="AE1410">
        <v>0</v>
      </c>
      <c r="AF1410" t="s">
        <v>6</v>
      </c>
      <c r="AG1410">
        <v>0.6</v>
      </c>
      <c r="AH1410">
        <v>2</v>
      </c>
      <c r="AI1410">
        <v>16691250</v>
      </c>
      <c r="AJ1410">
        <v>1432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</row>
    <row r="1411" spans="1:44" x14ac:dyDescent="0.2">
      <c r="A1411">
        <f>ROW(Source!A640)</f>
        <v>640</v>
      </c>
      <c r="B1411">
        <v>16691251</v>
      </c>
      <c r="C1411">
        <v>16691218</v>
      </c>
      <c r="D1411">
        <v>15168763</v>
      </c>
      <c r="E1411">
        <v>1</v>
      </c>
      <c r="F1411">
        <v>1</v>
      </c>
      <c r="G1411">
        <v>1</v>
      </c>
      <c r="H1411">
        <v>3</v>
      </c>
      <c r="I1411" t="s">
        <v>1416</v>
      </c>
      <c r="J1411" t="s">
        <v>1417</v>
      </c>
      <c r="K1411" t="s">
        <v>1418</v>
      </c>
      <c r="L1411">
        <v>1348</v>
      </c>
      <c r="N1411">
        <v>1009</v>
      </c>
      <c r="O1411" t="s">
        <v>86</v>
      </c>
      <c r="P1411" t="s">
        <v>86</v>
      </c>
      <c r="Q1411">
        <v>1000</v>
      </c>
      <c r="X1411">
        <v>3.0000000000000001E-5</v>
      </c>
      <c r="Y1411">
        <v>10362</v>
      </c>
      <c r="Z1411">
        <v>0</v>
      </c>
      <c r="AA1411">
        <v>0</v>
      </c>
      <c r="AB1411">
        <v>0</v>
      </c>
      <c r="AC1411">
        <v>0</v>
      </c>
      <c r="AD1411">
        <v>1</v>
      </c>
      <c r="AE1411">
        <v>0</v>
      </c>
      <c r="AF1411" t="s">
        <v>6</v>
      </c>
      <c r="AG1411">
        <v>3.0000000000000001E-5</v>
      </c>
      <c r="AH1411">
        <v>2</v>
      </c>
      <c r="AI1411">
        <v>16691251</v>
      </c>
      <c r="AJ1411">
        <v>1433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</row>
    <row r="1412" spans="1:44" x14ac:dyDescent="0.2">
      <c r="A1412">
        <f>ROW(Source!A640)</f>
        <v>640</v>
      </c>
      <c r="B1412">
        <v>16691252</v>
      </c>
      <c r="C1412">
        <v>16691218</v>
      </c>
      <c r="D1412">
        <v>15169922</v>
      </c>
      <c r="E1412">
        <v>1</v>
      </c>
      <c r="F1412">
        <v>1</v>
      </c>
      <c r="G1412">
        <v>1</v>
      </c>
      <c r="H1412">
        <v>3</v>
      </c>
      <c r="I1412" t="s">
        <v>1512</v>
      </c>
      <c r="J1412" t="s">
        <v>1513</v>
      </c>
      <c r="K1412" t="s">
        <v>1514</v>
      </c>
      <c r="L1412">
        <v>1348</v>
      </c>
      <c r="N1412">
        <v>1009</v>
      </c>
      <c r="O1412" t="s">
        <v>86</v>
      </c>
      <c r="P1412" t="s">
        <v>86</v>
      </c>
      <c r="Q1412">
        <v>1000</v>
      </c>
      <c r="X1412">
        <v>1E-4</v>
      </c>
      <c r="Y1412">
        <v>15130</v>
      </c>
      <c r="Z1412">
        <v>0</v>
      </c>
      <c r="AA1412">
        <v>0</v>
      </c>
      <c r="AB1412">
        <v>0</v>
      </c>
      <c r="AC1412">
        <v>0</v>
      </c>
      <c r="AD1412">
        <v>1</v>
      </c>
      <c r="AE1412">
        <v>0</v>
      </c>
      <c r="AF1412" t="s">
        <v>6</v>
      </c>
      <c r="AG1412">
        <v>1E-4</v>
      </c>
      <c r="AH1412">
        <v>2</v>
      </c>
      <c r="AI1412">
        <v>16691252</v>
      </c>
      <c r="AJ1412">
        <v>1434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</row>
    <row r="1413" spans="1:44" x14ac:dyDescent="0.2">
      <c r="A1413">
        <f>ROW(Source!A640)</f>
        <v>640</v>
      </c>
      <c r="B1413">
        <v>16691253</v>
      </c>
      <c r="C1413">
        <v>16691218</v>
      </c>
      <c r="D1413">
        <v>15172117</v>
      </c>
      <c r="E1413">
        <v>1</v>
      </c>
      <c r="F1413">
        <v>1</v>
      </c>
      <c r="G1413">
        <v>1</v>
      </c>
      <c r="H1413">
        <v>3</v>
      </c>
      <c r="I1413" t="s">
        <v>1476</v>
      </c>
      <c r="J1413" t="s">
        <v>1477</v>
      </c>
      <c r="K1413" t="s">
        <v>1478</v>
      </c>
      <c r="L1413">
        <v>1348</v>
      </c>
      <c r="N1413">
        <v>1009</v>
      </c>
      <c r="O1413" t="s">
        <v>86</v>
      </c>
      <c r="P1413" t="s">
        <v>86</v>
      </c>
      <c r="Q1413">
        <v>1000</v>
      </c>
      <c r="X1413">
        <v>2E-3</v>
      </c>
      <c r="Y1413">
        <v>1836</v>
      </c>
      <c r="Z1413">
        <v>0</v>
      </c>
      <c r="AA1413">
        <v>0</v>
      </c>
      <c r="AB1413">
        <v>0</v>
      </c>
      <c r="AC1413">
        <v>0</v>
      </c>
      <c r="AD1413">
        <v>1</v>
      </c>
      <c r="AE1413">
        <v>0</v>
      </c>
      <c r="AF1413" t="s">
        <v>6</v>
      </c>
      <c r="AG1413">
        <v>2E-3</v>
      </c>
      <c r="AH1413">
        <v>2</v>
      </c>
      <c r="AI1413">
        <v>16691253</v>
      </c>
      <c r="AJ1413">
        <v>1435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</row>
    <row r="1414" spans="1:44" x14ac:dyDescent="0.2">
      <c r="A1414">
        <f>ROW(Source!A640)</f>
        <v>640</v>
      </c>
      <c r="B1414">
        <v>16691254</v>
      </c>
      <c r="C1414">
        <v>16691218</v>
      </c>
      <c r="D1414">
        <v>15203740</v>
      </c>
      <c r="E1414">
        <v>1</v>
      </c>
      <c r="F1414">
        <v>1</v>
      </c>
      <c r="G1414">
        <v>1</v>
      </c>
      <c r="H1414">
        <v>3</v>
      </c>
      <c r="I1414" t="s">
        <v>1396</v>
      </c>
      <c r="J1414" t="s">
        <v>1397</v>
      </c>
      <c r="K1414" t="s">
        <v>1398</v>
      </c>
      <c r="L1414">
        <v>1348</v>
      </c>
      <c r="N1414">
        <v>1009</v>
      </c>
      <c r="O1414" t="s">
        <v>86</v>
      </c>
      <c r="P1414" t="s">
        <v>86</v>
      </c>
      <c r="Q1414">
        <v>1000</v>
      </c>
      <c r="X1414">
        <v>1.4E-3</v>
      </c>
      <c r="Y1414">
        <v>15119</v>
      </c>
      <c r="Z1414">
        <v>0</v>
      </c>
      <c r="AA1414">
        <v>0</v>
      </c>
      <c r="AB1414">
        <v>0</v>
      </c>
      <c r="AC1414">
        <v>0</v>
      </c>
      <c r="AD1414">
        <v>1</v>
      </c>
      <c r="AE1414">
        <v>0</v>
      </c>
      <c r="AF1414" t="s">
        <v>6</v>
      </c>
      <c r="AG1414">
        <v>1.4E-3</v>
      </c>
      <c r="AH1414">
        <v>2</v>
      </c>
      <c r="AI1414">
        <v>16691254</v>
      </c>
      <c r="AJ1414">
        <v>1436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</row>
    <row r="1415" spans="1:44" x14ac:dyDescent="0.2">
      <c r="A1415">
        <f>ROW(Source!A640)</f>
        <v>640</v>
      </c>
      <c r="B1415">
        <v>16691255</v>
      </c>
      <c r="C1415">
        <v>16691218</v>
      </c>
      <c r="D1415">
        <v>15204468</v>
      </c>
      <c r="E1415">
        <v>1</v>
      </c>
      <c r="F1415">
        <v>1</v>
      </c>
      <c r="G1415">
        <v>1</v>
      </c>
      <c r="H1415">
        <v>3</v>
      </c>
      <c r="I1415" t="s">
        <v>1399</v>
      </c>
      <c r="J1415" t="s">
        <v>1400</v>
      </c>
      <c r="K1415" t="s">
        <v>1401</v>
      </c>
      <c r="L1415">
        <v>1348</v>
      </c>
      <c r="N1415">
        <v>1009</v>
      </c>
      <c r="O1415" t="s">
        <v>86</v>
      </c>
      <c r="P1415" t="s">
        <v>86</v>
      </c>
      <c r="Q1415">
        <v>1000</v>
      </c>
      <c r="X1415">
        <v>6.9999999999999999E-4</v>
      </c>
      <c r="Y1415">
        <v>16950</v>
      </c>
      <c r="Z1415">
        <v>0</v>
      </c>
      <c r="AA1415">
        <v>0</v>
      </c>
      <c r="AB1415">
        <v>0</v>
      </c>
      <c r="AC1415">
        <v>0</v>
      </c>
      <c r="AD1415">
        <v>1</v>
      </c>
      <c r="AE1415">
        <v>0</v>
      </c>
      <c r="AF1415" t="s">
        <v>6</v>
      </c>
      <c r="AG1415">
        <v>6.9999999999999999E-4</v>
      </c>
      <c r="AH1415">
        <v>2</v>
      </c>
      <c r="AI1415">
        <v>16691255</v>
      </c>
      <c r="AJ1415">
        <v>1437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</row>
    <row r="1416" spans="1:44" x14ac:dyDescent="0.2">
      <c r="A1416">
        <f>ROW(Source!A640)</f>
        <v>640</v>
      </c>
      <c r="B1416">
        <v>16691256</v>
      </c>
      <c r="C1416">
        <v>16691218</v>
      </c>
      <c r="D1416">
        <v>15163189</v>
      </c>
      <c r="E1416">
        <v>17</v>
      </c>
      <c r="F1416">
        <v>1</v>
      </c>
      <c r="G1416">
        <v>1</v>
      </c>
      <c r="H1416">
        <v>3</v>
      </c>
      <c r="I1416" t="s">
        <v>1574</v>
      </c>
      <c r="J1416" t="s">
        <v>6</v>
      </c>
      <c r="K1416" t="s">
        <v>1575</v>
      </c>
      <c r="L1416">
        <v>1035</v>
      </c>
      <c r="N1416">
        <v>1013</v>
      </c>
      <c r="O1416" t="s">
        <v>168</v>
      </c>
      <c r="P1416" t="s">
        <v>168</v>
      </c>
      <c r="Q1416">
        <v>1</v>
      </c>
      <c r="X1416">
        <v>10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 t="s">
        <v>6</v>
      </c>
      <c r="AG1416">
        <v>10</v>
      </c>
      <c r="AH1416">
        <v>3</v>
      </c>
      <c r="AI1416">
        <v>-1</v>
      </c>
      <c r="AJ1416" t="s">
        <v>6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</row>
    <row r="1417" spans="1:44" x14ac:dyDescent="0.2">
      <c r="A1417">
        <f>ROW(Source!A641)</f>
        <v>641</v>
      </c>
      <c r="B1417">
        <v>16691245</v>
      </c>
      <c r="C1417">
        <v>16691218</v>
      </c>
      <c r="D1417">
        <v>15436556</v>
      </c>
      <c r="E1417">
        <v>1</v>
      </c>
      <c r="F1417">
        <v>1</v>
      </c>
      <c r="G1417">
        <v>1</v>
      </c>
      <c r="H1417">
        <v>1</v>
      </c>
      <c r="I1417" t="s">
        <v>1255</v>
      </c>
      <c r="J1417" t="s">
        <v>6</v>
      </c>
      <c r="K1417" t="s">
        <v>1256</v>
      </c>
      <c r="L1417">
        <v>1191</v>
      </c>
      <c r="N1417">
        <v>1013</v>
      </c>
      <c r="O1417" t="s">
        <v>1090</v>
      </c>
      <c r="P1417" t="s">
        <v>1090</v>
      </c>
      <c r="Q1417">
        <v>1</v>
      </c>
      <c r="X1417">
        <v>10.89</v>
      </c>
      <c r="Y1417">
        <v>0</v>
      </c>
      <c r="Z1417">
        <v>0</v>
      </c>
      <c r="AA1417">
        <v>0</v>
      </c>
      <c r="AB1417">
        <v>9.6199999999999992</v>
      </c>
      <c r="AC1417">
        <v>0</v>
      </c>
      <c r="AD1417">
        <v>1</v>
      </c>
      <c r="AE1417">
        <v>1</v>
      </c>
      <c r="AF1417" t="s">
        <v>97</v>
      </c>
      <c r="AG1417">
        <v>12.5235</v>
      </c>
      <c r="AH1417">
        <v>2</v>
      </c>
      <c r="AI1417">
        <v>16691245</v>
      </c>
      <c r="AJ1417">
        <v>1439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</row>
    <row r="1418" spans="1:44" x14ac:dyDescent="0.2">
      <c r="A1418">
        <f>ROW(Source!A641)</f>
        <v>641</v>
      </c>
      <c r="B1418">
        <v>16691246</v>
      </c>
      <c r="C1418">
        <v>16691218</v>
      </c>
      <c r="D1418">
        <v>15430395</v>
      </c>
      <c r="E1418">
        <v>1</v>
      </c>
      <c r="F1418">
        <v>1</v>
      </c>
      <c r="G1418">
        <v>1</v>
      </c>
      <c r="H1418">
        <v>1</v>
      </c>
      <c r="I1418" t="s">
        <v>1091</v>
      </c>
      <c r="J1418" t="s">
        <v>6</v>
      </c>
      <c r="K1418" t="s">
        <v>1092</v>
      </c>
      <c r="L1418">
        <v>1191</v>
      </c>
      <c r="N1418">
        <v>1013</v>
      </c>
      <c r="O1418" t="s">
        <v>1090</v>
      </c>
      <c r="P1418" t="s">
        <v>1090</v>
      </c>
      <c r="Q1418">
        <v>1</v>
      </c>
      <c r="X1418">
        <v>0.85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1</v>
      </c>
      <c r="AE1418">
        <v>2</v>
      </c>
      <c r="AF1418" t="s">
        <v>96</v>
      </c>
      <c r="AG1418">
        <v>1.0625</v>
      </c>
      <c r="AH1418">
        <v>2</v>
      </c>
      <c r="AI1418">
        <v>16691246</v>
      </c>
      <c r="AJ1418">
        <v>1440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</row>
    <row r="1419" spans="1:44" x14ac:dyDescent="0.2">
      <c r="A1419">
        <f>ROW(Source!A641)</f>
        <v>641</v>
      </c>
      <c r="B1419">
        <v>16691247</v>
      </c>
      <c r="C1419">
        <v>16691218</v>
      </c>
      <c r="D1419">
        <v>15247974</v>
      </c>
      <c r="E1419">
        <v>1</v>
      </c>
      <c r="F1419">
        <v>1</v>
      </c>
      <c r="G1419">
        <v>1</v>
      </c>
      <c r="H1419">
        <v>2</v>
      </c>
      <c r="I1419" t="s">
        <v>1093</v>
      </c>
      <c r="J1419" t="s">
        <v>1094</v>
      </c>
      <c r="K1419" t="s">
        <v>1095</v>
      </c>
      <c r="L1419">
        <v>1368</v>
      </c>
      <c r="N1419">
        <v>1011</v>
      </c>
      <c r="O1419" t="s">
        <v>1096</v>
      </c>
      <c r="P1419" t="s">
        <v>1096</v>
      </c>
      <c r="Q1419">
        <v>1</v>
      </c>
      <c r="X1419">
        <v>0.23</v>
      </c>
      <c r="Y1419">
        <v>0</v>
      </c>
      <c r="Z1419">
        <v>31.26</v>
      </c>
      <c r="AA1419">
        <v>13.5</v>
      </c>
      <c r="AB1419">
        <v>0</v>
      </c>
      <c r="AC1419">
        <v>0</v>
      </c>
      <c r="AD1419">
        <v>1</v>
      </c>
      <c r="AE1419">
        <v>0</v>
      </c>
      <c r="AF1419" t="s">
        <v>96</v>
      </c>
      <c r="AG1419">
        <v>0.28750000000000003</v>
      </c>
      <c r="AH1419">
        <v>2</v>
      </c>
      <c r="AI1419">
        <v>16691247</v>
      </c>
      <c r="AJ1419">
        <v>1441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</row>
    <row r="1420" spans="1:44" x14ac:dyDescent="0.2">
      <c r="A1420">
        <f>ROW(Source!A641)</f>
        <v>641</v>
      </c>
      <c r="B1420">
        <v>16691248</v>
      </c>
      <c r="C1420">
        <v>16691218</v>
      </c>
      <c r="D1420">
        <v>15249073</v>
      </c>
      <c r="E1420">
        <v>1</v>
      </c>
      <c r="F1420">
        <v>1</v>
      </c>
      <c r="G1420">
        <v>1</v>
      </c>
      <c r="H1420">
        <v>2</v>
      </c>
      <c r="I1420" t="s">
        <v>1099</v>
      </c>
      <c r="J1420" t="s">
        <v>1100</v>
      </c>
      <c r="K1420" t="s">
        <v>1101</v>
      </c>
      <c r="L1420">
        <v>1368</v>
      </c>
      <c r="N1420">
        <v>1011</v>
      </c>
      <c r="O1420" t="s">
        <v>1096</v>
      </c>
      <c r="P1420" t="s">
        <v>1096</v>
      </c>
      <c r="Q1420">
        <v>1</v>
      </c>
      <c r="X1420">
        <v>0.62</v>
      </c>
      <c r="Y1420">
        <v>0</v>
      </c>
      <c r="Z1420">
        <v>65.709999999999994</v>
      </c>
      <c r="AA1420">
        <v>11.6</v>
      </c>
      <c r="AB1420">
        <v>0</v>
      </c>
      <c r="AC1420">
        <v>0</v>
      </c>
      <c r="AD1420">
        <v>1</v>
      </c>
      <c r="AE1420">
        <v>0</v>
      </c>
      <c r="AF1420" t="s">
        <v>96</v>
      </c>
      <c r="AG1420">
        <v>0.77500000000000002</v>
      </c>
      <c r="AH1420">
        <v>2</v>
      </c>
      <c r="AI1420">
        <v>16691248</v>
      </c>
      <c r="AJ1420">
        <v>1442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</row>
    <row r="1421" spans="1:44" x14ac:dyDescent="0.2">
      <c r="A1421">
        <f>ROW(Source!A641)</f>
        <v>641</v>
      </c>
      <c r="B1421">
        <v>16691249</v>
      </c>
      <c r="C1421">
        <v>16691218</v>
      </c>
      <c r="D1421">
        <v>15167955</v>
      </c>
      <c r="E1421">
        <v>1</v>
      </c>
      <c r="F1421">
        <v>1</v>
      </c>
      <c r="G1421">
        <v>1</v>
      </c>
      <c r="H1421">
        <v>3</v>
      </c>
      <c r="I1421" t="s">
        <v>1455</v>
      </c>
      <c r="J1421" t="s">
        <v>1456</v>
      </c>
      <c r="K1421" t="s">
        <v>1457</v>
      </c>
      <c r="L1421">
        <v>1348</v>
      </c>
      <c r="N1421">
        <v>1009</v>
      </c>
      <c r="O1421" t="s">
        <v>86</v>
      </c>
      <c r="P1421" t="s">
        <v>86</v>
      </c>
      <c r="Q1421">
        <v>1000</v>
      </c>
      <c r="X1421">
        <v>6.9999999999999999E-4</v>
      </c>
      <c r="Y1421">
        <v>30030</v>
      </c>
      <c r="Z1421">
        <v>0</v>
      </c>
      <c r="AA1421">
        <v>0</v>
      </c>
      <c r="AB1421">
        <v>0</v>
      </c>
      <c r="AC1421">
        <v>0</v>
      </c>
      <c r="AD1421">
        <v>1</v>
      </c>
      <c r="AE1421">
        <v>0</v>
      </c>
      <c r="AF1421" t="s">
        <v>6</v>
      </c>
      <c r="AG1421">
        <v>6.9999999999999999E-4</v>
      </c>
      <c r="AH1421">
        <v>2</v>
      </c>
      <c r="AI1421">
        <v>16691249</v>
      </c>
      <c r="AJ1421">
        <v>1443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</row>
    <row r="1422" spans="1:44" x14ac:dyDescent="0.2">
      <c r="A1422">
        <f>ROW(Source!A641)</f>
        <v>641</v>
      </c>
      <c r="B1422">
        <v>16691250</v>
      </c>
      <c r="C1422">
        <v>16691218</v>
      </c>
      <c r="D1422">
        <v>15167963</v>
      </c>
      <c r="E1422">
        <v>1</v>
      </c>
      <c r="F1422">
        <v>1</v>
      </c>
      <c r="G1422">
        <v>1</v>
      </c>
      <c r="H1422">
        <v>3</v>
      </c>
      <c r="I1422" t="s">
        <v>1387</v>
      </c>
      <c r="J1422" t="s">
        <v>1388</v>
      </c>
      <c r="K1422" t="s">
        <v>1389</v>
      </c>
      <c r="L1422">
        <v>1346</v>
      </c>
      <c r="N1422">
        <v>1009</v>
      </c>
      <c r="O1422" t="s">
        <v>90</v>
      </c>
      <c r="P1422" t="s">
        <v>90</v>
      </c>
      <c r="Q1422">
        <v>1</v>
      </c>
      <c r="X1422">
        <v>0.6</v>
      </c>
      <c r="Y1422">
        <v>37.29</v>
      </c>
      <c r="Z1422">
        <v>0</v>
      </c>
      <c r="AA1422">
        <v>0</v>
      </c>
      <c r="AB1422">
        <v>0</v>
      </c>
      <c r="AC1422">
        <v>0</v>
      </c>
      <c r="AD1422">
        <v>1</v>
      </c>
      <c r="AE1422">
        <v>0</v>
      </c>
      <c r="AF1422" t="s">
        <v>6</v>
      </c>
      <c r="AG1422">
        <v>0.6</v>
      </c>
      <c r="AH1422">
        <v>2</v>
      </c>
      <c r="AI1422">
        <v>16691250</v>
      </c>
      <c r="AJ1422">
        <v>1444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</row>
    <row r="1423" spans="1:44" x14ac:dyDescent="0.2">
      <c r="A1423">
        <f>ROW(Source!A641)</f>
        <v>641</v>
      </c>
      <c r="B1423">
        <v>16691251</v>
      </c>
      <c r="C1423">
        <v>16691218</v>
      </c>
      <c r="D1423">
        <v>15168763</v>
      </c>
      <c r="E1423">
        <v>1</v>
      </c>
      <c r="F1423">
        <v>1</v>
      </c>
      <c r="G1423">
        <v>1</v>
      </c>
      <c r="H1423">
        <v>3</v>
      </c>
      <c r="I1423" t="s">
        <v>1416</v>
      </c>
      <c r="J1423" t="s">
        <v>1417</v>
      </c>
      <c r="K1423" t="s">
        <v>1418</v>
      </c>
      <c r="L1423">
        <v>1348</v>
      </c>
      <c r="N1423">
        <v>1009</v>
      </c>
      <c r="O1423" t="s">
        <v>86</v>
      </c>
      <c r="P1423" t="s">
        <v>86</v>
      </c>
      <c r="Q1423">
        <v>1000</v>
      </c>
      <c r="X1423">
        <v>3.0000000000000001E-5</v>
      </c>
      <c r="Y1423">
        <v>10362</v>
      </c>
      <c r="Z1423">
        <v>0</v>
      </c>
      <c r="AA1423">
        <v>0</v>
      </c>
      <c r="AB1423">
        <v>0</v>
      </c>
      <c r="AC1423">
        <v>0</v>
      </c>
      <c r="AD1423">
        <v>1</v>
      </c>
      <c r="AE1423">
        <v>0</v>
      </c>
      <c r="AF1423" t="s">
        <v>6</v>
      </c>
      <c r="AG1423">
        <v>3.0000000000000001E-5</v>
      </c>
      <c r="AH1423">
        <v>2</v>
      </c>
      <c r="AI1423">
        <v>16691251</v>
      </c>
      <c r="AJ1423">
        <v>1445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</row>
    <row r="1424" spans="1:44" x14ac:dyDescent="0.2">
      <c r="A1424">
        <f>ROW(Source!A641)</f>
        <v>641</v>
      </c>
      <c r="B1424">
        <v>16691252</v>
      </c>
      <c r="C1424">
        <v>16691218</v>
      </c>
      <c r="D1424">
        <v>15169922</v>
      </c>
      <c r="E1424">
        <v>1</v>
      </c>
      <c r="F1424">
        <v>1</v>
      </c>
      <c r="G1424">
        <v>1</v>
      </c>
      <c r="H1424">
        <v>3</v>
      </c>
      <c r="I1424" t="s">
        <v>1512</v>
      </c>
      <c r="J1424" t="s">
        <v>1513</v>
      </c>
      <c r="K1424" t="s">
        <v>1514</v>
      </c>
      <c r="L1424">
        <v>1348</v>
      </c>
      <c r="N1424">
        <v>1009</v>
      </c>
      <c r="O1424" t="s">
        <v>86</v>
      </c>
      <c r="P1424" t="s">
        <v>86</v>
      </c>
      <c r="Q1424">
        <v>1000</v>
      </c>
      <c r="X1424">
        <v>1E-4</v>
      </c>
      <c r="Y1424">
        <v>15130</v>
      </c>
      <c r="Z1424">
        <v>0</v>
      </c>
      <c r="AA1424">
        <v>0</v>
      </c>
      <c r="AB1424">
        <v>0</v>
      </c>
      <c r="AC1424">
        <v>0</v>
      </c>
      <c r="AD1424">
        <v>1</v>
      </c>
      <c r="AE1424">
        <v>0</v>
      </c>
      <c r="AF1424" t="s">
        <v>6</v>
      </c>
      <c r="AG1424">
        <v>1E-4</v>
      </c>
      <c r="AH1424">
        <v>2</v>
      </c>
      <c r="AI1424">
        <v>16691252</v>
      </c>
      <c r="AJ1424">
        <v>1446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</row>
    <row r="1425" spans="1:44" x14ac:dyDescent="0.2">
      <c r="A1425">
        <f>ROW(Source!A641)</f>
        <v>641</v>
      </c>
      <c r="B1425">
        <v>16691253</v>
      </c>
      <c r="C1425">
        <v>16691218</v>
      </c>
      <c r="D1425">
        <v>15172117</v>
      </c>
      <c r="E1425">
        <v>1</v>
      </c>
      <c r="F1425">
        <v>1</v>
      </c>
      <c r="G1425">
        <v>1</v>
      </c>
      <c r="H1425">
        <v>3</v>
      </c>
      <c r="I1425" t="s">
        <v>1476</v>
      </c>
      <c r="J1425" t="s">
        <v>1477</v>
      </c>
      <c r="K1425" t="s">
        <v>1478</v>
      </c>
      <c r="L1425">
        <v>1348</v>
      </c>
      <c r="N1425">
        <v>1009</v>
      </c>
      <c r="O1425" t="s">
        <v>86</v>
      </c>
      <c r="P1425" t="s">
        <v>86</v>
      </c>
      <c r="Q1425">
        <v>1000</v>
      </c>
      <c r="X1425">
        <v>2E-3</v>
      </c>
      <c r="Y1425">
        <v>1836</v>
      </c>
      <c r="Z1425">
        <v>0</v>
      </c>
      <c r="AA1425">
        <v>0</v>
      </c>
      <c r="AB1425">
        <v>0</v>
      </c>
      <c r="AC1425">
        <v>0</v>
      </c>
      <c r="AD1425">
        <v>1</v>
      </c>
      <c r="AE1425">
        <v>0</v>
      </c>
      <c r="AF1425" t="s">
        <v>6</v>
      </c>
      <c r="AG1425">
        <v>2E-3</v>
      </c>
      <c r="AH1425">
        <v>2</v>
      </c>
      <c r="AI1425">
        <v>16691253</v>
      </c>
      <c r="AJ1425">
        <v>1447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</row>
    <row r="1426" spans="1:44" x14ac:dyDescent="0.2">
      <c r="A1426">
        <f>ROW(Source!A641)</f>
        <v>641</v>
      </c>
      <c r="B1426">
        <v>16691254</v>
      </c>
      <c r="C1426">
        <v>16691218</v>
      </c>
      <c r="D1426">
        <v>15203740</v>
      </c>
      <c r="E1426">
        <v>1</v>
      </c>
      <c r="F1426">
        <v>1</v>
      </c>
      <c r="G1426">
        <v>1</v>
      </c>
      <c r="H1426">
        <v>3</v>
      </c>
      <c r="I1426" t="s">
        <v>1396</v>
      </c>
      <c r="J1426" t="s">
        <v>1397</v>
      </c>
      <c r="K1426" t="s">
        <v>1398</v>
      </c>
      <c r="L1426">
        <v>1348</v>
      </c>
      <c r="N1426">
        <v>1009</v>
      </c>
      <c r="O1426" t="s">
        <v>86</v>
      </c>
      <c r="P1426" t="s">
        <v>86</v>
      </c>
      <c r="Q1426">
        <v>1000</v>
      </c>
      <c r="X1426">
        <v>1.4E-3</v>
      </c>
      <c r="Y1426">
        <v>15119</v>
      </c>
      <c r="Z1426">
        <v>0</v>
      </c>
      <c r="AA1426">
        <v>0</v>
      </c>
      <c r="AB1426">
        <v>0</v>
      </c>
      <c r="AC1426">
        <v>0</v>
      </c>
      <c r="AD1426">
        <v>1</v>
      </c>
      <c r="AE1426">
        <v>0</v>
      </c>
      <c r="AF1426" t="s">
        <v>6</v>
      </c>
      <c r="AG1426">
        <v>1.4E-3</v>
      </c>
      <c r="AH1426">
        <v>2</v>
      </c>
      <c r="AI1426">
        <v>16691254</v>
      </c>
      <c r="AJ1426">
        <v>1448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</row>
    <row r="1427" spans="1:44" x14ac:dyDescent="0.2">
      <c r="A1427">
        <f>ROW(Source!A641)</f>
        <v>641</v>
      </c>
      <c r="B1427">
        <v>16691255</v>
      </c>
      <c r="C1427">
        <v>16691218</v>
      </c>
      <c r="D1427">
        <v>15204468</v>
      </c>
      <c r="E1427">
        <v>1</v>
      </c>
      <c r="F1427">
        <v>1</v>
      </c>
      <c r="G1427">
        <v>1</v>
      </c>
      <c r="H1427">
        <v>3</v>
      </c>
      <c r="I1427" t="s">
        <v>1399</v>
      </c>
      <c r="J1427" t="s">
        <v>1400</v>
      </c>
      <c r="K1427" t="s">
        <v>1401</v>
      </c>
      <c r="L1427">
        <v>1348</v>
      </c>
      <c r="N1427">
        <v>1009</v>
      </c>
      <c r="O1427" t="s">
        <v>86</v>
      </c>
      <c r="P1427" t="s">
        <v>86</v>
      </c>
      <c r="Q1427">
        <v>1000</v>
      </c>
      <c r="X1427">
        <v>6.9999999999999999E-4</v>
      </c>
      <c r="Y1427">
        <v>16950</v>
      </c>
      <c r="Z1427">
        <v>0</v>
      </c>
      <c r="AA1427">
        <v>0</v>
      </c>
      <c r="AB1427">
        <v>0</v>
      </c>
      <c r="AC1427">
        <v>0</v>
      </c>
      <c r="AD1427">
        <v>1</v>
      </c>
      <c r="AE1427">
        <v>0</v>
      </c>
      <c r="AF1427" t="s">
        <v>6</v>
      </c>
      <c r="AG1427">
        <v>6.9999999999999999E-4</v>
      </c>
      <c r="AH1427">
        <v>2</v>
      </c>
      <c r="AI1427">
        <v>16691255</v>
      </c>
      <c r="AJ1427">
        <v>1449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</row>
    <row r="1428" spans="1:44" x14ac:dyDescent="0.2">
      <c r="A1428">
        <f>ROW(Source!A641)</f>
        <v>641</v>
      </c>
      <c r="B1428">
        <v>16691256</v>
      </c>
      <c r="C1428">
        <v>16691218</v>
      </c>
      <c r="D1428">
        <v>15163189</v>
      </c>
      <c r="E1428">
        <v>17</v>
      </c>
      <c r="F1428">
        <v>1</v>
      </c>
      <c r="G1428">
        <v>1</v>
      </c>
      <c r="H1428">
        <v>3</v>
      </c>
      <c r="I1428" t="s">
        <v>1574</v>
      </c>
      <c r="J1428" t="s">
        <v>6</v>
      </c>
      <c r="K1428" t="s">
        <v>1575</v>
      </c>
      <c r="L1428">
        <v>1035</v>
      </c>
      <c r="N1428">
        <v>1013</v>
      </c>
      <c r="O1428" t="s">
        <v>168</v>
      </c>
      <c r="P1428" t="s">
        <v>168</v>
      </c>
      <c r="Q1428">
        <v>1</v>
      </c>
      <c r="X1428">
        <v>10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 t="s">
        <v>6</v>
      </c>
      <c r="AG1428">
        <v>10</v>
      </c>
      <c r="AH1428">
        <v>3</v>
      </c>
      <c r="AI1428">
        <v>-1</v>
      </c>
      <c r="AJ1428" t="s">
        <v>6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</row>
    <row r="1429" spans="1:44" x14ac:dyDescent="0.2">
      <c r="A1429">
        <f>ROW(Source!A644)</f>
        <v>644</v>
      </c>
      <c r="B1429">
        <v>16691261</v>
      </c>
      <c r="C1429">
        <v>16691260</v>
      </c>
      <c r="D1429">
        <v>15436556</v>
      </c>
      <c r="E1429">
        <v>1</v>
      </c>
      <c r="F1429">
        <v>1</v>
      </c>
      <c r="G1429">
        <v>1</v>
      </c>
      <c r="H1429">
        <v>1</v>
      </c>
      <c r="I1429" t="s">
        <v>1255</v>
      </c>
      <c r="J1429" t="s">
        <v>6</v>
      </c>
      <c r="K1429" t="s">
        <v>1256</v>
      </c>
      <c r="L1429">
        <v>1191</v>
      </c>
      <c r="N1429">
        <v>1013</v>
      </c>
      <c r="O1429" t="s">
        <v>1090</v>
      </c>
      <c r="P1429" t="s">
        <v>1090</v>
      </c>
      <c r="Q1429">
        <v>1</v>
      </c>
      <c r="X1429">
        <v>8.99</v>
      </c>
      <c r="Y1429">
        <v>0</v>
      </c>
      <c r="Z1429">
        <v>0</v>
      </c>
      <c r="AA1429">
        <v>0</v>
      </c>
      <c r="AB1429">
        <v>9.6199999999999992</v>
      </c>
      <c r="AC1429">
        <v>0</v>
      </c>
      <c r="AD1429">
        <v>1</v>
      </c>
      <c r="AE1429">
        <v>1</v>
      </c>
      <c r="AF1429" t="s">
        <v>97</v>
      </c>
      <c r="AG1429">
        <v>10.3385</v>
      </c>
      <c r="AH1429">
        <v>2</v>
      </c>
      <c r="AI1429">
        <v>16691261</v>
      </c>
      <c r="AJ1429">
        <v>1451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</row>
    <row r="1430" spans="1:44" x14ac:dyDescent="0.2">
      <c r="A1430">
        <f>ROW(Source!A644)</f>
        <v>644</v>
      </c>
      <c r="B1430">
        <v>16691262</v>
      </c>
      <c r="C1430">
        <v>16691260</v>
      </c>
      <c r="D1430">
        <v>15430395</v>
      </c>
      <c r="E1430">
        <v>1</v>
      </c>
      <c r="F1430">
        <v>1</v>
      </c>
      <c r="G1430">
        <v>1</v>
      </c>
      <c r="H1430">
        <v>1</v>
      </c>
      <c r="I1430" t="s">
        <v>1091</v>
      </c>
      <c r="J1430" t="s">
        <v>6</v>
      </c>
      <c r="K1430" t="s">
        <v>1092</v>
      </c>
      <c r="L1430">
        <v>1191</v>
      </c>
      <c r="N1430">
        <v>1013</v>
      </c>
      <c r="O1430" t="s">
        <v>1090</v>
      </c>
      <c r="P1430" t="s">
        <v>1090</v>
      </c>
      <c r="Q1430">
        <v>1</v>
      </c>
      <c r="X1430">
        <v>0.21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1</v>
      </c>
      <c r="AE1430">
        <v>2</v>
      </c>
      <c r="AF1430" t="s">
        <v>96</v>
      </c>
      <c r="AG1430">
        <v>0.26250000000000001</v>
      </c>
      <c r="AH1430">
        <v>2</v>
      </c>
      <c r="AI1430">
        <v>16691262</v>
      </c>
      <c r="AJ1430">
        <v>1452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</row>
    <row r="1431" spans="1:44" x14ac:dyDescent="0.2">
      <c r="A1431">
        <f>ROW(Source!A644)</f>
        <v>644</v>
      </c>
      <c r="B1431">
        <v>16691263</v>
      </c>
      <c r="C1431">
        <v>16691260</v>
      </c>
      <c r="D1431">
        <v>15247974</v>
      </c>
      <c r="E1431">
        <v>1</v>
      </c>
      <c r="F1431">
        <v>1</v>
      </c>
      <c r="G1431">
        <v>1</v>
      </c>
      <c r="H1431">
        <v>2</v>
      </c>
      <c r="I1431" t="s">
        <v>1093</v>
      </c>
      <c r="J1431" t="s">
        <v>1094</v>
      </c>
      <c r="K1431" t="s">
        <v>1095</v>
      </c>
      <c r="L1431">
        <v>1368</v>
      </c>
      <c r="N1431">
        <v>1011</v>
      </c>
      <c r="O1431" t="s">
        <v>1096</v>
      </c>
      <c r="P1431" t="s">
        <v>1096</v>
      </c>
      <c r="Q1431">
        <v>1</v>
      </c>
      <c r="X1431">
        <v>7.0000000000000007E-2</v>
      </c>
      <c r="Y1431">
        <v>0</v>
      </c>
      <c r="Z1431">
        <v>31.26</v>
      </c>
      <c r="AA1431">
        <v>13.5</v>
      </c>
      <c r="AB1431">
        <v>0</v>
      </c>
      <c r="AC1431">
        <v>0</v>
      </c>
      <c r="AD1431">
        <v>1</v>
      </c>
      <c r="AE1431">
        <v>0</v>
      </c>
      <c r="AF1431" t="s">
        <v>96</v>
      </c>
      <c r="AG1431">
        <v>8.7500000000000008E-2</v>
      </c>
      <c r="AH1431">
        <v>2</v>
      </c>
      <c r="AI1431">
        <v>16691263</v>
      </c>
      <c r="AJ1431">
        <v>1453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</row>
    <row r="1432" spans="1:44" x14ac:dyDescent="0.2">
      <c r="A1432">
        <f>ROW(Source!A644)</f>
        <v>644</v>
      </c>
      <c r="B1432">
        <v>16691264</v>
      </c>
      <c r="C1432">
        <v>16691260</v>
      </c>
      <c r="D1432">
        <v>15249073</v>
      </c>
      <c r="E1432">
        <v>1</v>
      </c>
      <c r="F1432">
        <v>1</v>
      </c>
      <c r="G1432">
        <v>1</v>
      </c>
      <c r="H1432">
        <v>2</v>
      </c>
      <c r="I1432" t="s">
        <v>1099</v>
      </c>
      <c r="J1432" t="s">
        <v>1100</v>
      </c>
      <c r="K1432" t="s">
        <v>1101</v>
      </c>
      <c r="L1432">
        <v>1368</v>
      </c>
      <c r="N1432">
        <v>1011</v>
      </c>
      <c r="O1432" t="s">
        <v>1096</v>
      </c>
      <c r="P1432" t="s">
        <v>1096</v>
      </c>
      <c r="Q1432">
        <v>1</v>
      </c>
      <c r="X1432">
        <v>0.14000000000000001</v>
      </c>
      <c r="Y1432">
        <v>0</v>
      </c>
      <c r="Z1432">
        <v>65.709999999999994</v>
      </c>
      <c r="AA1432">
        <v>11.6</v>
      </c>
      <c r="AB1432">
        <v>0</v>
      </c>
      <c r="AC1432">
        <v>0</v>
      </c>
      <c r="AD1432">
        <v>1</v>
      </c>
      <c r="AE1432">
        <v>0</v>
      </c>
      <c r="AF1432" t="s">
        <v>96</v>
      </c>
      <c r="AG1432">
        <v>0.17500000000000002</v>
      </c>
      <c r="AH1432">
        <v>2</v>
      </c>
      <c r="AI1432">
        <v>16691264</v>
      </c>
      <c r="AJ1432">
        <v>1454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</row>
    <row r="1433" spans="1:44" x14ac:dyDescent="0.2">
      <c r="A1433">
        <f>ROW(Source!A644)</f>
        <v>644</v>
      </c>
      <c r="B1433">
        <v>16691265</v>
      </c>
      <c r="C1433">
        <v>16691260</v>
      </c>
      <c r="D1433">
        <v>15167955</v>
      </c>
      <c r="E1433">
        <v>1</v>
      </c>
      <c r="F1433">
        <v>1</v>
      </c>
      <c r="G1433">
        <v>1</v>
      </c>
      <c r="H1433">
        <v>3</v>
      </c>
      <c r="I1433" t="s">
        <v>1455</v>
      </c>
      <c r="J1433" t="s">
        <v>1456</v>
      </c>
      <c r="K1433" t="s">
        <v>1457</v>
      </c>
      <c r="L1433">
        <v>1348</v>
      </c>
      <c r="N1433">
        <v>1009</v>
      </c>
      <c r="O1433" t="s">
        <v>86</v>
      </c>
      <c r="P1433" t="s">
        <v>86</v>
      </c>
      <c r="Q1433">
        <v>1000</v>
      </c>
      <c r="X1433">
        <v>1.4E-3</v>
      </c>
      <c r="Y1433">
        <v>30030</v>
      </c>
      <c r="Z1433">
        <v>0</v>
      </c>
      <c r="AA1433">
        <v>0</v>
      </c>
      <c r="AB1433">
        <v>0</v>
      </c>
      <c r="AC1433">
        <v>0</v>
      </c>
      <c r="AD1433">
        <v>1</v>
      </c>
      <c r="AE1433">
        <v>0</v>
      </c>
      <c r="AF1433" t="s">
        <v>6</v>
      </c>
      <c r="AG1433">
        <v>1.4E-3</v>
      </c>
      <c r="AH1433">
        <v>2</v>
      </c>
      <c r="AI1433">
        <v>16691265</v>
      </c>
      <c r="AJ1433">
        <v>1455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</row>
    <row r="1434" spans="1:44" x14ac:dyDescent="0.2">
      <c r="A1434">
        <f>ROW(Source!A644)</f>
        <v>644</v>
      </c>
      <c r="B1434">
        <v>16691266</v>
      </c>
      <c r="C1434">
        <v>16691260</v>
      </c>
      <c r="D1434">
        <v>15167963</v>
      </c>
      <c r="E1434">
        <v>1</v>
      </c>
      <c r="F1434">
        <v>1</v>
      </c>
      <c r="G1434">
        <v>1</v>
      </c>
      <c r="H1434">
        <v>3</v>
      </c>
      <c r="I1434" t="s">
        <v>1387</v>
      </c>
      <c r="J1434" t="s">
        <v>1388</v>
      </c>
      <c r="K1434" t="s">
        <v>1389</v>
      </c>
      <c r="L1434">
        <v>1346</v>
      </c>
      <c r="N1434">
        <v>1009</v>
      </c>
      <c r="O1434" t="s">
        <v>90</v>
      </c>
      <c r="P1434" t="s">
        <v>90</v>
      </c>
      <c r="Q1434">
        <v>1</v>
      </c>
      <c r="X1434">
        <v>0.02</v>
      </c>
      <c r="Y1434">
        <v>37.29</v>
      </c>
      <c r="Z1434">
        <v>0</v>
      </c>
      <c r="AA1434">
        <v>0</v>
      </c>
      <c r="AB1434">
        <v>0</v>
      </c>
      <c r="AC1434">
        <v>0</v>
      </c>
      <c r="AD1434">
        <v>1</v>
      </c>
      <c r="AE1434">
        <v>0</v>
      </c>
      <c r="AF1434" t="s">
        <v>6</v>
      </c>
      <c r="AG1434">
        <v>0.02</v>
      </c>
      <c r="AH1434">
        <v>2</v>
      </c>
      <c r="AI1434">
        <v>16691266</v>
      </c>
      <c r="AJ1434">
        <v>1456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</row>
    <row r="1435" spans="1:44" x14ac:dyDescent="0.2">
      <c r="A1435">
        <f>ROW(Source!A644)</f>
        <v>644</v>
      </c>
      <c r="B1435">
        <v>16691267</v>
      </c>
      <c r="C1435">
        <v>16691260</v>
      </c>
      <c r="D1435">
        <v>15163011</v>
      </c>
      <c r="E1435">
        <v>17</v>
      </c>
      <c r="F1435">
        <v>1</v>
      </c>
      <c r="G1435">
        <v>1</v>
      </c>
      <c r="H1435">
        <v>3</v>
      </c>
      <c r="I1435" t="s">
        <v>704</v>
      </c>
      <c r="J1435" t="s">
        <v>6</v>
      </c>
      <c r="K1435" t="s">
        <v>705</v>
      </c>
      <c r="L1435">
        <v>1358</v>
      </c>
      <c r="N1435">
        <v>1010</v>
      </c>
      <c r="O1435" t="s">
        <v>538</v>
      </c>
      <c r="P1435" t="s">
        <v>538</v>
      </c>
      <c r="Q1435">
        <v>10</v>
      </c>
      <c r="X1435">
        <v>4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 t="s">
        <v>6</v>
      </c>
      <c r="AG1435">
        <v>4</v>
      </c>
      <c r="AH1435">
        <v>2</v>
      </c>
      <c r="AI1435">
        <v>16691267</v>
      </c>
      <c r="AJ1435">
        <v>1457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</row>
    <row r="1436" spans="1:44" x14ac:dyDescent="0.2">
      <c r="A1436">
        <f>ROW(Source!A644)</f>
        <v>644</v>
      </c>
      <c r="B1436">
        <v>16691268</v>
      </c>
      <c r="C1436">
        <v>16691260</v>
      </c>
      <c r="D1436">
        <v>15162072</v>
      </c>
      <c r="E1436">
        <v>17</v>
      </c>
      <c r="F1436">
        <v>1</v>
      </c>
      <c r="G1436">
        <v>1</v>
      </c>
      <c r="H1436">
        <v>3</v>
      </c>
      <c r="I1436" t="s">
        <v>1527</v>
      </c>
      <c r="J1436" t="s">
        <v>6</v>
      </c>
      <c r="K1436" t="s">
        <v>1528</v>
      </c>
      <c r="L1436">
        <v>1348</v>
      </c>
      <c r="N1436">
        <v>1009</v>
      </c>
      <c r="O1436" t="s">
        <v>86</v>
      </c>
      <c r="P1436" t="s">
        <v>86</v>
      </c>
      <c r="Q1436">
        <v>1000</v>
      </c>
      <c r="X1436">
        <v>6.9999999999999999E-4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 t="s">
        <v>6</v>
      </c>
      <c r="AG1436">
        <v>6.9999999999999999E-4</v>
      </c>
      <c r="AH1436">
        <v>3</v>
      </c>
      <c r="AI1436">
        <v>-1</v>
      </c>
      <c r="AJ1436" t="s">
        <v>6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</row>
    <row r="1437" spans="1:44" x14ac:dyDescent="0.2">
      <c r="A1437">
        <f>ROW(Source!A644)</f>
        <v>644</v>
      </c>
      <c r="B1437">
        <v>16691269</v>
      </c>
      <c r="C1437">
        <v>16691260</v>
      </c>
      <c r="D1437">
        <v>15172117</v>
      </c>
      <c r="E1437">
        <v>1</v>
      </c>
      <c r="F1437">
        <v>1</v>
      </c>
      <c r="G1437">
        <v>1</v>
      </c>
      <c r="H1437">
        <v>3</v>
      </c>
      <c r="I1437" t="s">
        <v>1476</v>
      </c>
      <c r="J1437" t="s">
        <v>1477</v>
      </c>
      <c r="K1437" t="s">
        <v>1478</v>
      </c>
      <c r="L1437">
        <v>1348</v>
      </c>
      <c r="N1437">
        <v>1009</v>
      </c>
      <c r="O1437" t="s">
        <v>86</v>
      </c>
      <c r="P1437" t="s">
        <v>86</v>
      </c>
      <c r="Q1437">
        <v>1000</v>
      </c>
      <c r="X1437">
        <v>2E-3</v>
      </c>
      <c r="Y1437">
        <v>1836</v>
      </c>
      <c r="Z1437">
        <v>0</v>
      </c>
      <c r="AA1437">
        <v>0</v>
      </c>
      <c r="AB1437">
        <v>0</v>
      </c>
      <c r="AC1437">
        <v>0</v>
      </c>
      <c r="AD1437">
        <v>1</v>
      </c>
      <c r="AE1437">
        <v>0</v>
      </c>
      <c r="AF1437" t="s">
        <v>6</v>
      </c>
      <c r="AG1437">
        <v>2E-3</v>
      </c>
      <c r="AH1437">
        <v>2</v>
      </c>
      <c r="AI1437">
        <v>16691269</v>
      </c>
      <c r="AJ1437">
        <v>1459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</row>
    <row r="1438" spans="1:44" x14ac:dyDescent="0.2">
      <c r="A1438">
        <f>ROW(Source!A644)</f>
        <v>644</v>
      </c>
      <c r="B1438">
        <v>16691270</v>
      </c>
      <c r="C1438">
        <v>16691260</v>
      </c>
      <c r="D1438">
        <v>15203740</v>
      </c>
      <c r="E1438">
        <v>1</v>
      </c>
      <c r="F1438">
        <v>1</v>
      </c>
      <c r="G1438">
        <v>1</v>
      </c>
      <c r="H1438">
        <v>3</v>
      </c>
      <c r="I1438" t="s">
        <v>1396</v>
      </c>
      <c r="J1438" t="s">
        <v>1397</v>
      </c>
      <c r="K1438" t="s">
        <v>1398</v>
      </c>
      <c r="L1438">
        <v>1348</v>
      </c>
      <c r="N1438">
        <v>1009</v>
      </c>
      <c r="O1438" t="s">
        <v>86</v>
      </c>
      <c r="P1438" t="s">
        <v>86</v>
      </c>
      <c r="Q1438">
        <v>1000</v>
      </c>
      <c r="X1438">
        <v>4.0000000000000002E-4</v>
      </c>
      <c r="Y1438">
        <v>15119</v>
      </c>
      <c r="Z1438">
        <v>0</v>
      </c>
      <c r="AA1438">
        <v>0</v>
      </c>
      <c r="AB1438">
        <v>0</v>
      </c>
      <c r="AC1438">
        <v>0</v>
      </c>
      <c r="AD1438">
        <v>1</v>
      </c>
      <c r="AE1438">
        <v>0</v>
      </c>
      <c r="AF1438" t="s">
        <v>6</v>
      </c>
      <c r="AG1438">
        <v>4.0000000000000002E-4</v>
      </c>
      <c r="AH1438">
        <v>2</v>
      </c>
      <c r="AI1438">
        <v>16691270</v>
      </c>
      <c r="AJ1438">
        <v>1461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</row>
    <row r="1439" spans="1:44" x14ac:dyDescent="0.2">
      <c r="A1439">
        <f>ROW(Source!A644)</f>
        <v>644</v>
      </c>
      <c r="B1439">
        <v>16691271</v>
      </c>
      <c r="C1439">
        <v>16691260</v>
      </c>
      <c r="D1439">
        <v>15163194</v>
      </c>
      <c r="E1439">
        <v>17</v>
      </c>
      <c r="F1439">
        <v>1</v>
      </c>
      <c r="G1439">
        <v>1</v>
      </c>
      <c r="H1439">
        <v>3</v>
      </c>
      <c r="I1439" t="s">
        <v>1572</v>
      </c>
      <c r="J1439" t="s">
        <v>6</v>
      </c>
      <c r="K1439" t="s">
        <v>1573</v>
      </c>
      <c r="L1439">
        <v>1346</v>
      </c>
      <c r="N1439">
        <v>1009</v>
      </c>
      <c r="O1439" t="s">
        <v>90</v>
      </c>
      <c r="P1439" t="s">
        <v>90</v>
      </c>
      <c r="Q1439">
        <v>1</v>
      </c>
      <c r="X1439">
        <v>2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 t="s">
        <v>6</v>
      </c>
      <c r="AG1439">
        <v>2</v>
      </c>
      <c r="AH1439">
        <v>3</v>
      </c>
      <c r="AI1439">
        <v>-1</v>
      </c>
      <c r="AJ1439" t="s">
        <v>6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</row>
    <row r="1440" spans="1:44" x14ac:dyDescent="0.2">
      <c r="A1440">
        <f>ROW(Source!A644)</f>
        <v>644</v>
      </c>
      <c r="B1440">
        <v>16691272</v>
      </c>
      <c r="C1440">
        <v>16691260</v>
      </c>
      <c r="D1440">
        <v>15204468</v>
      </c>
      <c r="E1440">
        <v>1</v>
      </c>
      <c r="F1440">
        <v>1</v>
      </c>
      <c r="G1440">
        <v>1</v>
      </c>
      <c r="H1440">
        <v>3</v>
      </c>
      <c r="I1440" t="s">
        <v>1399</v>
      </c>
      <c r="J1440" t="s">
        <v>1400</v>
      </c>
      <c r="K1440" t="s">
        <v>1401</v>
      </c>
      <c r="L1440">
        <v>1348</v>
      </c>
      <c r="N1440">
        <v>1009</v>
      </c>
      <c r="O1440" t="s">
        <v>86</v>
      </c>
      <c r="P1440" t="s">
        <v>86</v>
      </c>
      <c r="Q1440">
        <v>1000</v>
      </c>
      <c r="X1440">
        <v>2.0000000000000001E-4</v>
      </c>
      <c r="Y1440">
        <v>16950</v>
      </c>
      <c r="Z1440">
        <v>0</v>
      </c>
      <c r="AA1440">
        <v>0</v>
      </c>
      <c r="AB1440">
        <v>0</v>
      </c>
      <c r="AC1440">
        <v>0</v>
      </c>
      <c r="AD1440">
        <v>1</v>
      </c>
      <c r="AE1440">
        <v>0</v>
      </c>
      <c r="AF1440" t="s">
        <v>6</v>
      </c>
      <c r="AG1440">
        <v>2.0000000000000001E-4</v>
      </c>
      <c r="AH1440">
        <v>2</v>
      </c>
      <c r="AI1440">
        <v>16691272</v>
      </c>
      <c r="AJ1440">
        <v>1462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</row>
    <row r="1441" spans="1:44" x14ac:dyDescent="0.2">
      <c r="A1441">
        <f>ROW(Source!A644)</f>
        <v>644</v>
      </c>
      <c r="B1441">
        <v>16691273</v>
      </c>
      <c r="C1441">
        <v>16691260</v>
      </c>
      <c r="D1441">
        <v>15163189</v>
      </c>
      <c r="E1441">
        <v>17</v>
      </c>
      <c r="F1441">
        <v>1</v>
      </c>
      <c r="G1441">
        <v>1</v>
      </c>
      <c r="H1441">
        <v>3</v>
      </c>
      <c r="I1441" t="s">
        <v>1574</v>
      </c>
      <c r="J1441" t="s">
        <v>6</v>
      </c>
      <c r="K1441" t="s">
        <v>1575</v>
      </c>
      <c r="L1441">
        <v>1035</v>
      </c>
      <c r="N1441">
        <v>1013</v>
      </c>
      <c r="O1441" t="s">
        <v>168</v>
      </c>
      <c r="P1441" t="s">
        <v>168</v>
      </c>
      <c r="Q1441">
        <v>1</v>
      </c>
      <c r="X1441">
        <v>10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 t="s">
        <v>6</v>
      </c>
      <c r="AG1441">
        <v>10</v>
      </c>
      <c r="AH1441">
        <v>3</v>
      </c>
      <c r="AI1441">
        <v>-1</v>
      </c>
      <c r="AJ1441" t="s">
        <v>6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</row>
    <row r="1442" spans="1:44" x14ac:dyDescent="0.2">
      <c r="A1442">
        <f>ROW(Source!A645)</f>
        <v>645</v>
      </c>
      <c r="B1442">
        <v>16691261</v>
      </c>
      <c r="C1442">
        <v>16691260</v>
      </c>
      <c r="D1442">
        <v>15436556</v>
      </c>
      <c r="E1442">
        <v>1</v>
      </c>
      <c r="F1442">
        <v>1</v>
      </c>
      <c r="G1442">
        <v>1</v>
      </c>
      <c r="H1442">
        <v>1</v>
      </c>
      <c r="I1442" t="s">
        <v>1255</v>
      </c>
      <c r="J1442" t="s">
        <v>6</v>
      </c>
      <c r="K1442" t="s">
        <v>1256</v>
      </c>
      <c r="L1442">
        <v>1191</v>
      </c>
      <c r="N1442">
        <v>1013</v>
      </c>
      <c r="O1442" t="s">
        <v>1090</v>
      </c>
      <c r="P1442" t="s">
        <v>1090</v>
      </c>
      <c r="Q1442">
        <v>1</v>
      </c>
      <c r="X1442">
        <v>8.99</v>
      </c>
      <c r="Y1442">
        <v>0</v>
      </c>
      <c r="Z1442">
        <v>0</v>
      </c>
      <c r="AA1442">
        <v>0</v>
      </c>
      <c r="AB1442">
        <v>9.6199999999999992</v>
      </c>
      <c r="AC1442">
        <v>0</v>
      </c>
      <c r="AD1442">
        <v>1</v>
      </c>
      <c r="AE1442">
        <v>1</v>
      </c>
      <c r="AF1442" t="s">
        <v>97</v>
      </c>
      <c r="AG1442">
        <v>10.3385</v>
      </c>
      <c r="AH1442">
        <v>2</v>
      </c>
      <c r="AI1442">
        <v>16691261</v>
      </c>
      <c r="AJ1442">
        <v>1464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</row>
    <row r="1443" spans="1:44" x14ac:dyDescent="0.2">
      <c r="A1443">
        <f>ROW(Source!A645)</f>
        <v>645</v>
      </c>
      <c r="B1443">
        <v>16691262</v>
      </c>
      <c r="C1443">
        <v>16691260</v>
      </c>
      <c r="D1443">
        <v>15430395</v>
      </c>
      <c r="E1443">
        <v>1</v>
      </c>
      <c r="F1443">
        <v>1</v>
      </c>
      <c r="G1443">
        <v>1</v>
      </c>
      <c r="H1443">
        <v>1</v>
      </c>
      <c r="I1443" t="s">
        <v>1091</v>
      </c>
      <c r="J1443" t="s">
        <v>6</v>
      </c>
      <c r="K1443" t="s">
        <v>1092</v>
      </c>
      <c r="L1443">
        <v>1191</v>
      </c>
      <c r="N1443">
        <v>1013</v>
      </c>
      <c r="O1443" t="s">
        <v>1090</v>
      </c>
      <c r="P1443" t="s">
        <v>1090</v>
      </c>
      <c r="Q1443">
        <v>1</v>
      </c>
      <c r="X1443">
        <v>0.21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1</v>
      </c>
      <c r="AE1443">
        <v>2</v>
      </c>
      <c r="AF1443" t="s">
        <v>96</v>
      </c>
      <c r="AG1443">
        <v>0.26250000000000001</v>
      </c>
      <c r="AH1443">
        <v>2</v>
      </c>
      <c r="AI1443">
        <v>16691262</v>
      </c>
      <c r="AJ1443">
        <v>1465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</row>
    <row r="1444" spans="1:44" x14ac:dyDescent="0.2">
      <c r="A1444">
        <f>ROW(Source!A645)</f>
        <v>645</v>
      </c>
      <c r="B1444">
        <v>16691263</v>
      </c>
      <c r="C1444">
        <v>16691260</v>
      </c>
      <c r="D1444">
        <v>15247974</v>
      </c>
      <c r="E1444">
        <v>1</v>
      </c>
      <c r="F1444">
        <v>1</v>
      </c>
      <c r="G1444">
        <v>1</v>
      </c>
      <c r="H1444">
        <v>2</v>
      </c>
      <c r="I1444" t="s">
        <v>1093</v>
      </c>
      <c r="J1444" t="s">
        <v>1094</v>
      </c>
      <c r="K1444" t="s">
        <v>1095</v>
      </c>
      <c r="L1444">
        <v>1368</v>
      </c>
      <c r="N1444">
        <v>1011</v>
      </c>
      <c r="O1444" t="s">
        <v>1096</v>
      </c>
      <c r="P1444" t="s">
        <v>1096</v>
      </c>
      <c r="Q1444">
        <v>1</v>
      </c>
      <c r="X1444">
        <v>7.0000000000000007E-2</v>
      </c>
      <c r="Y1444">
        <v>0</v>
      </c>
      <c r="Z1444">
        <v>31.26</v>
      </c>
      <c r="AA1444">
        <v>13.5</v>
      </c>
      <c r="AB1444">
        <v>0</v>
      </c>
      <c r="AC1444">
        <v>0</v>
      </c>
      <c r="AD1444">
        <v>1</v>
      </c>
      <c r="AE1444">
        <v>0</v>
      </c>
      <c r="AF1444" t="s">
        <v>96</v>
      </c>
      <c r="AG1444">
        <v>8.7500000000000008E-2</v>
      </c>
      <c r="AH1444">
        <v>2</v>
      </c>
      <c r="AI1444">
        <v>16691263</v>
      </c>
      <c r="AJ1444">
        <v>1466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</row>
    <row r="1445" spans="1:44" x14ac:dyDescent="0.2">
      <c r="A1445">
        <f>ROW(Source!A645)</f>
        <v>645</v>
      </c>
      <c r="B1445">
        <v>16691264</v>
      </c>
      <c r="C1445">
        <v>16691260</v>
      </c>
      <c r="D1445">
        <v>15249073</v>
      </c>
      <c r="E1445">
        <v>1</v>
      </c>
      <c r="F1445">
        <v>1</v>
      </c>
      <c r="G1445">
        <v>1</v>
      </c>
      <c r="H1445">
        <v>2</v>
      </c>
      <c r="I1445" t="s">
        <v>1099</v>
      </c>
      <c r="J1445" t="s">
        <v>1100</v>
      </c>
      <c r="K1445" t="s">
        <v>1101</v>
      </c>
      <c r="L1445">
        <v>1368</v>
      </c>
      <c r="N1445">
        <v>1011</v>
      </c>
      <c r="O1445" t="s">
        <v>1096</v>
      </c>
      <c r="P1445" t="s">
        <v>1096</v>
      </c>
      <c r="Q1445">
        <v>1</v>
      </c>
      <c r="X1445">
        <v>0.14000000000000001</v>
      </c>
      <c r="Y1445">
        <v>0</v>
      </c>
      <c r="Z1445">
        <v>65.709999999999994</v>
      </c>
      <c r="AA1445">
        <v>11.6</v>
      </c>
      <c r="AB1445">
        <v>0</v>
      </c>
      <c r="AC1445">
        <v>0</v>
      </c>
      <c r="AD1445">
        <v>1</v>
      </c>
      <c r="AE1445">
        <v>0</v>
      </c>
      <c r="AF1445" t="s">
        <v>96</v>
      </c>
      <c r="AG1445">
        <v>0.17500000000000002</v>
      </c>
      <c r="AH1445">
        <v>2</v>
      </c>
      <c r="AI1445">
        <v>16691264</v>
      </c>
      <c r="AJ1445">
        <v>1467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</row>
    <row r="1446" spans="1:44" x14ac:dyDescent="0.2">
      <c r="A1446">
        <f>ROW(Source!A645)</f>
        <v>645</v>
      </c>
      <c r="B1446">
        <v>16691265</v>
      </c>
      <c r="C1446">
        <v>16691260</v>
      </c>
      <c r="D1446">
        <v>15167955</v>
      </c>
      <c r="E1446">
        <v>1</v>
      </c>
      <c r="F1446">
        <v>1</v>
      </c>
      <c r="G1446">
        <v>1</v>
      </c>
      <c r="H1446">
        <v>3</v>
      </c>
      <c r="I1446" t="s">
        <v>1455</v>
      </c>
      <c r="J1446" t="s">
        <v>1456</v>
      </c>
      <c r="K1446" t="s">
        <v>1457</v>
      </c>
      <c r="L1446">
        <v>1348</v>
      </c>
      <c r="N1446">
        <v>1009</v>
      </c>
      <c r="O1446" t="s">
        <v>86</v>
      </c>
      <c r="P1446" t="s">
        <v>86</v>
      </c>
      <c r="Q1446">
        <v>1000</v>
      </c>
      <c r="X1446">
        <v>1.4E-3</v>
      </c>
      <c r="Y1446">
        <v>30030</v>
      </c>
      <c r="Z1446">
        <v>0</v>
      </c>
      <c r="AA1446">
        <v>0</v>
      </c>
      <c r="AB1446">
        <v>0</v>
      </c>
      <c r="AC1446">
        <v>0</v>
      </c>
      <c r="AD1446">
        <v>1</v>
      </c>
      <c r="AE1446">
        <v>0</v>
      </c>
      <c r="AF1446" t="s">
        <v>6</v>
      </c>
      <c r="AG1446">
        <v>1.4E-3</v>
      </c>
      <c r="AH1446">
        <v>2</v>
      </c>
      <c r="AI1446">
        <v>16691265</v>
      </c>
      <c r="AJ1446">
        <v>1468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</row>
    <row r="1447" spans="1:44" x14ac:dyDescent="0.2">
      <c r="A1447">
        <f>ROW(Source!A645)</f>
        <v>645</v>
      </c>
      <c r="B1447">
        <v>16691266</v>
      </c>
      <c r="C1447">
        <v>16691260</v>
      </c>
      <c r="D1447">
        <v>15167963</v>
      </c>
      <c r="E1447">
        <v>1</v>
      </c>
      <c r="F1447">
        <v>1</v>
      </c>
      <c r="G1447">
        <v>1</v>
      </c>
      <c r="H1447">
        <v>3</v>
      </c>
      <c r="I1447" t="s">
        <v>1387</v>
      </c>
      <c r="J1447" t="s">
        <v>1388</v>
      </c>
      <c r="K1447" t="s">
        <v>1389</v>
      </c>
      <c r="L1447">
        <v>1346</v>
      </c>
      <c r="N1447">
        <v>1009</v>
      </c>
      <c r="O1447" t="s">
        <v>90</v>
      </c>
      <c r="P1447" t="s">
        <v>90</v>
      </c>
      <c r="Q1447">
        <v>1</v>
      </c>
      <c r="X1447">
        <v>0.02</v>
      </c>
      <c r="Y1447">
        <v>37.29</v>
      </c>
      <c r="Z1447">
        <v>0</v>
      </c>
      <c r="AA1447">
        <v>0</v>
      </c>
      <c r="AB1447">
        <v>0</v>
      </c>
      <c r="AC1447">
        <v>0</v>
      </c>
      <c r="AD1447">
        <v>1</v>
      </c>
      <c r="AE1447">
        <v>0</v>
      </c>
      <c r="AF1447" t="s">
        <v>6</v>
      </c>
      <c r="AG1447">
        <v>0.02</v>
      </c>
      <c r="AH1447">
        <v>2</v>
      </c>
      <c r="AI1447">
        <v>16691266</v>
      </c>
      <c r="AJ1447">
        <v>1469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</row>
    <row r="1448" spans="1:44" x14ac:dyDescent="0.2">
      <c r="A1448">
        <f>ROW(Source!A645)</f>
        <v>645</v>
      </c>
      <c r="B1448">
        <v>16691267</v>
      </c>
      <c r="C1448">
        <v>16691260</v>
      </c>
      <c r="D1448">
        <v>15163011</v>
      </c>
      <c r="E1448">
        <v>17</v>
      </c>
      <c r="F1448">
        <v>1</v>
      </c>
      <c r="G1448">
        <v>1</v>
      </c>
      <c r="H1448">
        <v>3</v>
      </c>
      <c r="I1448" t="s">
        <v>704</v>
      </c>
      <c r="J1448" t="s">
        <v>6</v>
      </c>
      <c r="K1448" t="s">
        <v>705</v>
      </c>
      <c r="L1448">
        <v>1358</v>
      </c>
      <c r="N1448">
        <v>1010</v>
      </c>
      <c r="O1448" t="s">
        <v>538</v>
      </c>
      <c r="P1448" t="s">
        <v>538</v>
      </c>
      <c r="Q1448">
        <v>10</v>
      </c>
      <c r="X1448">
        <v>4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 t="s">
        <v>6</v>
      </c>
      <c r="AG1448">
        <v>4</v>
      </c>
      <c r="AH1448">
        <v>2</v>
      </c>
      <c r="AI1448">
        <v>16691267</v>
      </c>
      <c r="AJ1448">
        <v>1470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</row>
    <row r="1449" spans="1:44" x14ac:dyDescent="0.2">
      <c r="A1449">
        <f>ROW(Source!A645)</f>
        <v>645</v>
      </c>
      <c r="B1449">
        <v>16691268</v>
      </c>
      <c r="C1449">
        <v>16691260</v>
      </c>
      <c r="D1449">
        <v>15162072</v>
      </c>
      <c r="E1449">
        <v>17</v>
      </c>
      <c r="F1449">
        <v>1</v>
      </c>
      <c r="G1449">
        <v>1</v>
      </c>
      <c r="H1449">
        <v>3</v>
      </c>
      <c r="I1449" t="s">
        <v>1527</v>
      </c>
      <c r="J1449" t="s">
        <v>6</v>
      </c>
      <c r="K1449" t="s">
        <v>1528</v>
      </c>
      <c r="L1449">
        <v>1348</v>
      </c>
      <c r="N1449">
        <v>1009</v>
      </c>
      <c r="O1449" t="s">
        <v>86</v>
      </c>
      <c r="P1449" t="s">
        <v>86</v>
      </c>
      <c r="Q1449">
        <v>1000</v>
      </c>
      <c r="X1449">
        <v>6.9999999999999999E-4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 t="s">
        <v>6</v>
      </c>
      <c r="AG1449">
        <v>6.9999999999999999E-4</v>
      </c>
      <c r="AH1449">
        <v>3</v>
      </c>
      <c r="AI1449">
        <v>-1</v>
      </c>
      <c r="AJ1449" t="s">
        <v>6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</row>
    <row r="1450" spans="1:44" x14ac:dyDescent="0.2">
      <c r="A1450">
        <f>ROW(Source!A645)</f>
        <v>645</v>
      </c>
      <c r="B1450">
        <v>16691269</v>
      </c>
      <c r="C1450">
        <v>16691260</v>
      </c>
      <c r="D1450">
        <v>15172117</v>
      </c>
      <c r="E1450">
        <v>1</v>
      </c>
      <c r="F1450">
        <v>1</v>
      </c>
      <c r="G1450">
        <v>1</v>
      </c>
      <c r="H1450">
        <v>3</v>
      </c>
      <c r="I1450" t="s">
        <v>1476</v>
      </c>
      <c r="J1450" t="s">
        <v>1477</v>
      </c>
      <c r="K1450" t="s">
        <v>1478</v>
      </c>
      <c r="L1450">
        <v>1348</v>
      </c>
      <c r="N1450">
        <v>1009</v>
      </c>
      <c r="O1450" t="s">
        <v>86</v>
      </c>
      <c r="P1450" t="s">
        <v>86</v>
      </c>
      <c r="Q1450">
        <v>1000</v>
      </c>
      <c r="X1450">
        <v>2E-3</v>
      </c>
      <c r="Y1450">
        <v>1836</v>
      </c>
      <c r="Z1450">
        <v>0</v>
      </c>
      <c r="AA1450">
        <v>0</v>
      </c>
      <c r="AB1450">
        <v>0</v>
      </c>
      <c r="AC1450">
        <v>0</v>
      </c>
      <c r="AD1450">
        <v>1</v>
      </c>
      <c r="AE1450">
        <v>0</v>
      </c>
      <c r="AF1450" t="s">
        <v>6</v>
      </c>
      <c r="AG1450">
        <v>2E-3</v>
      </c>
      <c r="AH1450">
        <v>2</v>
      </c>
      <c r="AI1450">
        <v>16691269</v>
      </c>
      <c r="AJ1450">
        <v>1472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</row>
    <row r="1451" spans="1:44" x14ac:dyDescent="0.2">
      <c r="A1451">
        <f>ROW(Source!A645)</f>
        <v>645</v>
      </c>
      <c r="B1451">
        <v>16691270</v>
      </c>
      <c r="C1451">
        <v>16691260</v>
      </c>
      <c r="D1451">
        <v>15203740</v>
      </c>
      <c r="E1451">
        <v>1</v>
      </c>
      <c r="F1451">
        <v>1</v>
      </c>
      <c r="G1451">
        <v>1</v>
      </c>
      <c r="H1451">
        <v>3</v>
      </c>
      <c r="I1451" t="s">
        <v>1396</v>
      </c>
      <c r="J1451" t="s">
        <v>1397</v>
      </c>
      <c r="K1451" t="s">
        <v>1398</v>
      </c>
      <c r="L1451">
        <v>1348</v>
      </c>
      <c r="N1451">
        <v>1009</v>
      </c>
      <c r="O1451" t="s">
        <v>86</v>
      </c>
      <c r="P1451" t="s">
        <v>86</v>
      </c>
      <c r="Q1451">
        <v>1000</v>
      </c>
      <c r="X1451">
        <v>4.0000000000000002E-4</v>
      </c>
      <c r="Y1451">
        <v>15119</v>
      </c>
      <c r="Z1451">
        <v>0</v>
      </c>
      <c r="AA1451">
        <v>0</v>
      </c>
      <c r="AB1451">
        <v>0</v>
      </c>
      <c r="AC1451">
        <v>0</v>
      </c>
      <c r="AD1451">
        <v>1</v>
      </c>
      <c r="AE1451">
        <v>0</v>
      </c>
      <c r="AF1451" t="s">
        <v>6</v>
      </c>
      <c r="AG1451">
        <v>4.0000000000000002E-4</v>
      </c>
      <c r="AH1451">
        <v>2</v>
      </c>
      <c r="AI1451">
        <v>16691270</v>
      </c>
      <c r="AJ1451">
        <v>1474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</row>
    <row r="1452" spans="1:44" x14ac:dyDescent="0.2">
      <c r="A1452">
        <f>ROW(Source!A645)</f>
        <v>645</v>
      </c>
      <c r="B1452">
        <v>16691271</v>
      </c>
      <c r="C1452">
        <v>16691260</v>
      </c>
      <c r="D1452">
        <v>15163194</v>
      </c>
      <c r="E1452">
        <v>17</v>
      </c>
      <c r="F1452">
        <v>1</v>
      </c>
      <c r="G1452">
        <v>1</v>
      </c>
      <c r="H1452">
        <v>3</v>
      </c>
      <c r="I1452" t="s">
        <v>1572</v>
      </c>
      <c r="J1452" t="s">
        <v>6</v>
      </c>
      <c r="K1452" t="s">
        <v>1573</v>
      </c>
      <c r="L1452">
        <v>1346</v>
      </c>
      <c r="N1452">
        <v>1009</v>
      </c>
      <c r="O1452" t="s">
        <v>90</v>
      </c>
      <c r="P1452" t="s">
        <v>90</v>
      </c>
      <c r="Q1452">
        <v>1</v>
      </c>
      <c r="X1452">
        <v>2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 t="s">
        <v>6</v>
      </c>
      <c r="AG1452">
        <v>2</v>
      </c>
      <c r="AH1452">
        <v>3</v>
      </c>
      <c r="AI1452">
        <v>-1</v>
      </c>
      <c r="AJ1452" t="s">
        <v>6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</row>
    <row r="1453" spans="1:44" x14ac:dyDescent="0.2">
      <c r="A1453">
        <f>ROW(Source!A645)</f>
        <v>645</v>
      </c>
      <c r="B1453">
        <v>16691272</v>
      </c>
      <c r="C1453">
        <v>16691260</v>
      </c>
      <c r="D1453">
        <v>15204468</v>
      </c>
      <c r="E1453">
        <v>1</v>
      </c>
      <c r="F1453">
        <v>1</v>
      </c>
      <c r="G1453">
        <v>1</v>
      </c>
      <c r="H1453">
        <v>3</v>
      </c>
      <c r="I1453" t="s">
        <v>1399</v>
      </c>
      <c r="J1453" t="s">
        <v>1400</v>
      </c>
      <c r="K1453" t="s">
        <v>1401</v>
      </c>
      <c r="L1453">
        <v>1348</v>
      </c>
      <c r="N1453">
        <v>1009</v>
      </c>
      <c r="O1453" t="s">
        <v>86</v>
      </c>
      <c r="P1453" t="s">
        <v>86</v>
      </c>
      <c r="Q1453">
        <v>1000</v>
      </c>
      <c r="X1453">
        <v>2.0000000000000001E-4</v>
      </c>
      <c r="Y1453">
        <v>16950</v>
      </c>
      <c r="Z1453">
        <v>0</v>
      </c>
      <c r="AA1453">
        <v>0</v>
      </c>
      <c r="AB1453">
        <v>0</v>
      </c>
      <c r="AC1453">
        <v>0</v>
      </c>
      <c r="AD1453">
        <v>1</v>
      </c>
      <c r="AE1453">
        <v>0</v>
      </c>
      <c r="AF1453" t="s">
        <v>6</v>
      </c>
      <c r="AG1453">
        <v>2.0000000000000001E-4</v>
      </c>
      <c r="AH1453">
        <v>2</v>
      </c>
      <c r="AI1453">
        <v>16691272</v>
      </c>
      <c r="AJ1453">
        <v>1475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</row>
    <row r="1454" spans="1:44" x14ac:dyDescent="0.2">
      <c r="A1454">
        <f>ROW(Source!A645)</f>
        <v>645</v>
      </c>
      <c r="B1454">
        <v>16691273</v>
      </c>
      <c r="C1454">
        <v>16691260</v>
      </c>
      <c r="D1454">
        <v>15163189</v>
      </c>
      <c r="E1454">
        <v>17</v>
      </c>
      <c r="F1454">
        <v>1</v>
      </c>
      <c r="G1454">
        <v>1</v>
      </c>
      <c r="H1454">
        <v>3</v>
      </c>
      <c r="I1454" t="s">
        <v>1574</v>
      </c>
      <c r="J1454" t="s">
        <v>6</v>
      </c>
      <c r="K1454" t="s">
        <v>1575</v>
      </c>
      <c r="L1454">
        <v>1035</v>
      </c>
      <c r="N1454">
        <v>1013</v>
      </c>
      <c r="O1454" t="s">
        <v>168</v>
      </c>
      <c r="P1454" t="s">
        <v>168</v>
      </c>
      <c r="Q1454">
        <v>1</v>
      </c>
      <c r="X1454">
        <v>10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 t="s">
        <v>6</v>
      </c>
      <c r="AG1454">
        <v>10</v>
      </c>
      <c r="AH1454">
        <v>3</v>
      </c>
      <c r="AI1454">
        <v>-1</v>
      </c>
      <c r="AJ1454" t="s">
        <v>6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</row>
    <row r="1455" spans="1:44" x14ac:dyDescent="0.2">
      <c r="A1455">
        <f>ROW(Source!A654)</f>
        <v>654</v>
      </c>
      <c r="B1455">
        <v>16691303</v>
      </c>
      <c r="C1455">
        <v>16691284</v>
      </c>
      <c r="D1455">
        <v>15436556</v>
      </c>
      <c r="E1455">
        <v>1</v>
      </c>
      <c r="F1455">
        <v>1</v>
      </c>
      <c r="G1455">
        <v>1</v>
      </c>
      <c r="H1455">
        <v>1</v>
      </c>
      <c r="I1455" t="s">
        <v>1255</v>
      </c>
      <c r="J1455" t="s">
        <v>6</v>
      </c>
      <c r="K1455" t="s">
        <v>1256</v>
      </c>
      <c r="L1455">
        <v>1191</v>
      </c>
      <c r="N1455">
        <v>1013</v>
      </c>
      <c r="O1455" t="s">
        <v>1090</v>
      </c>
      <c r="P1455" t="s">
        <v>1090</v>
      </c>
      <c r="Q1455">
        <v>1</v>
      </c>
      <c r="X1455">
        <v>17.32</v>
      </c>
      <c r="Y1455">
        <v>0</v>
      </c>
      <c r="Z1455">
        <v>0</v>
      </c>
      <c r="AA1455">
        <v>0</v>
      </c>
      <c r="AB1455">
        <v>9.6199999999999992</v>
      </c>
      <c r="AC1455">
        <v>0</v>
      </c>
      <c r="AD1455">
        <v>1</v>
      </c>
      <c r="AE1455">
        <v>1</v>
      </c>
      <c r="AF1455" t="s">
        <v>97</v>
      </c>
      <c r="AG1455">
        <v>19.917999999999999</v>
      </c>
      <c r="AH1455">
        <v>2</v>
      </c>
      <c r="AI1455">
        <v>16691303</v>
      </c>
      <c r="AJ1455">
        <v>1477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</row>
    <row r="1456" spans="1:44" x14ac:dyDescent="0.2">
      <c r="A1456">
        <f>ROW(Source!A654)</f>
        <v>654</v>
      </c>
      <c r="B1456">
        <v>16691304</v>
      </c>
      <c r="C1456">
        <v>16691284</v>
      </c>
      <c r="D1456">
        <v>15430395</v>
      </c>
      <c r="E1456">
        <v>1</v>
      </c>
      <c r="F1456">
        <v>1</v>
      </c>
      <c r="G1456">
        <v>1</v>
      </c>
      <c r="H1456">
        <v>1</v>
      </c>
      <c r="I1456" t="s">
        <v>1091</v>
      </c>
      <c r="J1456" t="s">
        <v>6</v>
      </c>
      <c r="K1456" t="s">
        <v>1092</v>
      </c>
      <c r="L1456">
        <v>1191</v>
      </c>
      <c r="N1456">
        <v>1013</v>
      </c>
      <c r="O1456" t="s">
        <v>1090</v>
      </c>
      <c r="P1456" t="s">
        <v>1090</v>
      </c>
      <c r="Q1456">
        <v>1</v>
      </c>
      <c r="X1456">
        <v>0.27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1</v>
      </c>
      <c r="AE1456">
        <v>2</v>
      </c>
      <c r="AF1456" t="s">
        <v>96</v>
      </c>
      <c r="AG1456">
        <v>0.33750000000000002</v>
      </c>
      <c r="AH1456">
        <v>2</v>
      </c>
      <c r="AI1456">
        <v>16691304</v>
      </c>
      <c r="AJ1456">
        <v>1478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</row>
    <row r="1457" spans="1:44" x14ac:dyDescent="0.2">
      <c r="A1457">
        <f>ROW(Source!A654)</f>
        <v>654</v>
      </c>
      <c r="B1457">
        <v>16691305</v>
      </c>
      <c r="C1457">
        <v>16691284</v>
      </c>
      <c r="D1457">
        <v>15247974</v>
      </c>
      <c r="E1457">
        <v>1</v>
      </c>
      <c r="F1457">
        <v>1</v>
      </c>
      <c r="G1457">
        <v>1</v>
      </c>
      <c r="H1457">
        <v>2</v>
      </c>
      <c r="I1457" t="s">
        <v>1093</v>
      </c>
      <c r="J1457" t="s">
        <v>1094</v>
      </c>
      <c r="K1457" t="s">
        <v>1095</v>
      </c>
      <c r="L1457">
        <v>1368</v>
      </c>
      <c r="N1457">
        <v>1011</v>
      </c>
      <c r="O1457" t="s">
        <v>1096</v>
      </c>
      <c r="P1457" t="s">
        <v>1096</v>
      </c>
      <c r="Q1457">
        <v>1</v>
      </c>
      <c r="X1457">
        <v>0.13</v>
      </c>
      <c r="Y1457">
        <v>0</v>
      </c>
      <c r="Z1457">
        <v>31.26</v>
      </c>
      <c r="AA1457">
        <v>13.5</v>
      </c>
      <c r="AB1457">
        <v>0</v>
      </c>
      <c r="AC1457">
        <v>0</v>
      </c>
      <c r="AD1457">
        <v>1</v>
      </c>
      <c r="AE1457">
        <v>0</v>
      </c>
      <c r="AF1457" t="s">
        <v>96</v>
      </c>
      <c r="AG1457">
        <v>0.16250000000000001</v>
      </c>
      <c r="AH1457">
        <v>2</v>
      </c>
      <c r="AI1457">
        <v>16691305</v>
      </c>
      <c r="AJ1457">
        <v>1479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</row>
    <row r="1458" spans="1:44" x14ac:dyDescent="0.2">
      <c r="A1458">
        <f>ROW(Source!A654)</f>
        <v>654</v>
      </c>
      <c r="B1458">
        <v>16691306</v>
      </c>
      <c r="C1458">
        <v>16691284</v>
      </c>
      <c r="D1458">
        <v>15249073</v>
      </c>
      <c r="E1458">
        <v>1</v>
      </c>
      <c r="F1458">
        <v>1</v>
      </c>
      <c r="G1458">
        <v>1</v>
      </c>
      <c r="H1458">
        <v>2</v>
      </c>
      <c r="I1458" t="s">
        <v>1099</v>
      </c>
      <c r="J1458" t="s">
        <v>1100</v>
      </c>
      <c r="K1458" t="s">
        <v>1101</v>
      </c>
      <c r="L1458">
        <v>1368</v>
      </c>
      <c r="N1458">
        <v>1011</v>
      </c>
      <c r="O1458" t="s">
        <v>1096</v>
      </c>
      <c r="P1458" t="s">
        <v>1096</v>
      </c>
      <c r="Q1458">
        <v>1</v>
      </c>
      <c r="X1458">
        <v>0.14000000000000001</v>
      </c>
      <c r="Y1458">
        <v>0</v>
      </c>
      <c r="Z1458">
        <v>65.709999999999994</v>
      </c>
      <c r="AA1458">
        <v>11.6</v>
      </c>
      <c r="AB1458">
        <v>0</v>
      </c>
      <c r="AC1458">
        <v>0</v>
      </c>
      <c r="AD1458">
        <v>1</v>
      </c>
      <c r="AE1458">
        <v>0</v>
      </c>
      <c r="AF1458" t="s">
        <v>96</v>
      </c>
      <c r="AG1458">
        <v>0.17500000000000002</v>
      </c>
      <c r="AH1458">
        <v>2</v>
      </c>
      <c r="AI1458">
        <v>16691306</v>
      </c>
      <c r="AJ1458">
        <v>1480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</row>
    <row r="1459" spans="1:44" x14ac:dyDescent="0.2">
      <c r="A1459">
        <f>ROW(Source!A654)</f>
        <v>654</v>
      </c>
      <c r="B1459">
        <v>16691307</v>
      </c>
      <c r="C1459">
        <v>16691284</v>
      </c>
      <c r="D1459">
        <v>15167955</v>
      </c>
      <c r="E1459">
        <v>1</v>
      </c>
      <c r="F1459">
        <v>1</v>
      </c>
      <c r="G1459">
        <v>1</v>
      </c>
      <c r="H1459">
        <v>3</v>
      </c>
      <c r="I1459" t="s">
        <v>1455</v>
      </c>
      <c r="J1459" t="s">
        <v>1456</v>
      </c>
      <c r="K1459" t="s">
        <v>1457</v>
      </c>
      <c r="L1459">
        <v>1348</v>
      </c>
      <c r="N1459">
        <v>1009</v>
      </c>
      <c r="O1459" t="s">
        <v>86</v>
      </c>
      <c r="P1459" t="s">
        <v>86</v>
      </c>
      <c r="Q1459">
        <v>1000</v>
      </c>
      <c r="X1459">
        <v>1.4E-3</v>
      </c>
      <c r="Y1459">
        <v>30030</v>
      </c>
      <c r="Z1459">
        <v>0</v>
      </c>
      <c r="AA1459">
        <v>0</v>
      </c>
      <c r="AB1459">
        <v>0</v>
      </c>
      <c r="AC1459">
        <v>0</v>
      </c>
      <c r="AD1459">
        <v>1</v>
      </c>
      <c r="AE1459">
        <v>0</v>
      </c>
      <c r="AF1459" t="s">
        <v>6</v>
      </c>
      <c r="AG1459">
        <v>1.4E-3</v>
      </c>
      <c r="AH1459">
        <v>2</v>
      </c>
      <c r="AI1459">
        <v>16691307</v>
      </c>
      <c r="AJ1459">
        <v>1481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</row>
    <row r="1460" spans="1:44" x14ac:dyDescent="0.2">
      <c r="A1460">
        <f>ROW(Source!A654)</f>
        <v>654</v>
      </c>
      <c r="B1460">
        <v>16691308</v>
      </c>
      <c r="C1460">
        <v>16691284</v>
      </c>
      <c r="D1460">
        <v>15167963</v>
      </c>
      <c r="E1460">
        <v>1</v>
      </c>
      <c r="F1460">
        <v>1</v>
      </c>
      <c r="G1460">
        <v>1</v>
      </c>
      <c r="H1460">
        <v>3</v>
      </c>
      <c r="I1460" t="s">
        <v>1387</v>
      </c>
      <c r="J1460" t="s">
        <v>1388</v>
      </c>
      <c r="K1460" t="s">
        <v>1389</v>
      </c>
      <c r="L1460">
        <v>1346</v>
      </c>
      <c r="N1460">
        <v>1009</v>
      </c>
      <c r="O1460" t="s">
        <v>90</v>
      </c>
      <c r="P1460" t="s">
        <v>90</v>
      </c>
      <c r="Q1460">
        <v>1</v>
      </c>
      <c r="X1460">
        <v>0.13</v>
      </c>
      <c r="Y1460">
        <v>37.29</v>
      </c>
      <c r="Z1460">
        <v>0</v>
      </c>
      <c r="AA1460">
        <v>0</v>
      </c>
      <c r="AB1460">
        <v>0</v>
      </c>
      <c r="AC1460">
        <v>0</v>
      </c>
      <c r="AD1460">
        <v>1</v>
      </c>
      <c r="AE1460">
        <v>0</v>
      </c>
      <c r="AF1460" t="s">
        <v>6</v>
      </c>
      <c r="AG1460">
        <v>0.13</v>
      </c>
      <c r="AH1460">
        <v>2</v>
      </c>
      <c r="AI1460">
        <v>16691308</v>
      </c>
      <c r="AJ1460">
        <v>1482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</row>
    <row r="1461" spans="1:44" x14ac:dyDescent="0.2">
      <c r="A1461">
        <f>ROW(Source!A654)</f>
        <v>654</v>
      </c>
      <c r="B1461">
        <v>16691309</v>
      </c>
      <c r="C1461">
        <v>16691284</v>
      </c>
      <c r="D1461">
        <v>15163011</v>
      </c>
      <c r="E1461">
        <v>17</v>
      </c>
      <c r="F1461">
        <v>1</v>
      </c>
      <c r="G1461">
        <v>1</v>
      </c>
      <c r="H1461">
        <v>3</v>
      </c>
      <c r="I1461" t="s">
        <v>704</v>
      </c>
      <c r="J1461" t="s">
        <v>6</v>
      </c>
      <c r="K1461" t="s">
        <v>705</v>
      </c>
      <c r="L1461">
        <v>1358</v>
      </c>
      <c r="N1461">
        <v>1010</v>
      </c>
      <c r="O1461" t="s">
        <v>538</v>
      </c>
      <c r="P1461" t="s">
        <v>538</v>
      </c>
      <c r="Q1461">
        <v>10</v>
      </c>
      <c r="X1461">
        <v>4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 t="s">
        <v>6</v>
      </c>
      <c r="AG1461">
        <v>4</v>
      </c>
      <c r="AH1461">
        <v>3</v>
      </c>
      <c r="AI1461">
        <v>-1</v>
      </c>
      <c r="AJ1461" t="s">
        <v>6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</row>
    <row r="1462" spans="1:44" x14ac:dyDescent="0.2">
      <c r="A1462">
        <f>ROW(Source!A654)</f>
        <v>654</v>
      </c>
      <c r="B1462">
        <v>16691310</v>
      </c>
      <c r="C1462">
        <v>16691284</v>
      </c>
      <c r="D1462">
        <v>15162072</v>
      </c>
      <c r="E1462">
        <v>17</v>
      </c>
      <c r="F1462">
        <v>1</v>
      </c>
      <c r="G1462">
        <v>1</v>
      </c>
      <c r="H1462">
        <v>3</v>
      </c>
      <c r="I1462" t="s">
        <v>1527</v>
      </c>
      <c r="J1462" t="s">
        <v>6</v>
      </c>
      <c r="K1462" t="s">
        <v>1528</v>
      </c>
      <c r="L1462">
        <v>1348</v>
      </c>
      <c r="N1462">
        <v>1009</v>
      </c>
      <c r="O1462" t="s">
        <v>86</v>
      </c>
      <c r="P1462" t="s">
        <v>86</v>
      </c>
      <c r="Q1462">
        <v>1000</v>
      </c>
      <c r="X1462">
        <v>6.9999999999999999E-4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 t="s">
        <v>6</v>
      </c>
      <c r="AG1462">
        <v>6.9999999999999999E-4</v>
      </c>
      <c r="AH1462">
        <v>3</v>
      </c>
      <c r="AI1462">
        <v>-1</v>
      </c>
      <c r="AJ1462" t="s">
        <v>6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</row>
    <row r="1463" spans="1:44" x14ac:dyDescent="0.2">
      <c r="A1463">
        <f>ROW(Source!A654)</f>
        <v>654</v>
      </c>
      <c r="B1463">
        <v>16691311</v>
      </c>
      <c r="C1463">
        <v>16691284</v>
      </c>
      <c r="D1463">
        <v>15161703</v>
      </c>
      <c r="E1463">
        <v>17</v>
      </c>
      <c r="F1463">
        <v>1</v>
      </c>
      <c r="G1463">
        <v>1</v>
      </c>
      <c r="H1463">
        <v>3</v>
      </c>
      <c r="I1463" t="s">
        <v>197</v>
      </c>
      <c r="J1463" t="s">
        <v>6</v>
      </c>
      <c r="K1463" t="s">
        <v>1579</v>
      </c>
      <c r="L1463">
        <v>1339</v>
      </c>
      <c r="N1463">
        <v>1007</v>
      </c>
      <c r="O1463" t="s">
        <v>199</v>
      </c>
      <c r="P1463" t="s">
        <v>199</v>
      </c>
      <c r="Q1463">
        <v>1</v>
      </c>
      <c r="X1463">
        <v>0.01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 t="s">
        <v>6</v>
      </c>
      <c r="AG1463">
        <v>0.01</v>
      </c>
      <c r="AH1463">
        <v>3</v>
      </c>
      <c r="AI1463">
        <v>-1</v>
      </c>
      <c r="AJ1463" t="s">
        <v>6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</row>
    <row r="1464" spans="1:44" x14ac:dyDescent="0.2">
      <c r="A1464">
        <f>ROW(Source!A654)</f>
        <v>654</v>
      </c>
      <c r="B1464">
        <v>16691312</v>
      </c>
      <c r="C1464">
        <v>16691284</v>
      </c>
      <c r="D1464">
        <v>15203740</v>
      </c>
      <c r="E1464">
        <v>1</v>
      </c>
      <c r="F1464">
        <v>1</v>
      </c>
      <c r="G1464">
        <v>1</v>
      </c>
      <c r="H1464">
        <v>3</v>
      </c>
      <c r="I1464" t="s">
        <v>1396</v>
      </c>
      <c r="J1464" t="s">
        <v>1397</v>
      </c>
      <c r="K1464" t="s">
        <v>1398</v>
      </c>
      <c r="L1464">
        <v>1348</v>
      </c>
      <c r="N1464">
        <v>1009</v>
      </c>
      <c r="O1464" t="s">
        <v>86</v>
      </c>
      <c r="P1464" t="s">
        <v>86</v>
      </c>
      <c r="Q1464">
        <v>1000</v>
      </c>
      <c r="X1464">
        <v>2.7E-4</v>
      </c>
      <c r="Y1464">
        <v>15119</v>
      </c>
      <c r="Z1464">
        <v>0</v>
      </c>
      <c r="AA1464">
        <v>0</v>
      </c>
      <c r="AB1464">
        <v>0</v>
      </c>
      <c r="AC1464">
        <v>0</v>
      </c>
      <c r="AD1464">
        <v>1</v>
      </c>
      <c r="AE1464">
        <v>0</v>
      </c>
      <c r="AF1464" t="s">
        <v>6</v>
      </c>
      <c r="AG1464">
        <v>2.7E-4</v>
      </c>
      <c r="AH1464">
        <v>2</v>
      </c>
      <c r="AI1464">
        <v>16691312</v>
      </c>
      <c r="AJ1464">
        <v>1483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</row>
    <row r="1465" spans="1:44" x14ac:dyDescent="0.2">
      <c r="A1465">
        <f>ROW(Source!A654)</f>
        <v>654</v>
      </c>
      <c r="B1465">
        <v>16691313</v>
      </c>
      <c r="C1465">
        <v>16691284</v>
      </c>
      <c r="D1465">
        <v>15163194</v>
      </c>
      <c r="E1465">
        <v>17</v>
      </c>
      <c r="F1465">
        <v>1</v>
      </c>
      <c r="G1465">
        <v>1</v>
      </c>
      <c r="H1465">
        <v>3</v>
      </c>
      <c r="I1465" t="s">
        <v>1572</v>
      </c>
      <c r="J1465" t="s">
        <v>6</v>
      </c>
      <c r="K1465" t="s">
        <v>1573</v>
      </c>
      <c r="L1465">
        <v>1346</v>
      </c>
      <c r="N1465">
        <v>1009</v>
      </c>
      <c r="O1465" t="s">
        <v>90</v>
      </c>
      <c r="P1465" t="s">
        <v>90</v>
      </c>
      <c r="Q1465">
        <v>1</v>
      </c>
      <c r="X1465">
        <v>2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 t="s">
        <v>6</v>
      </c>
      <c r="AG1465">
        <v>2</v>
      </c>
      <c r="AH1465">
        <v>3</v>
      </c>
      <c r="AI1465">
        <v>-1</v>
      </c>
      <c r="AJ1465" t="s">
        <v>6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</row>
    <row r="1466" spans="1:44" x14ac:dyDescent="0.2">
      <c r="A1466">
        <f>ROW(Source!A654)</f>
        <v>654</v>
      </c>
      <c r="B1466">
        <v>16691314</v>
      </c>
      <c r="C1466">
        <v>16691284</v>
      </c>
      <c r="D1466">
        <v>15204468</v>
      </c>
      <c r="E1466">
        <v>1</v>
      </c>
      <c r="F1466">
        <v>1</v>
      </c>
      <c r="G1466">
        <v>1</v>
      </c>
      <c r="H1466">
        <v>3</v>
      </c>
      <c r="I1466" t="s">
        <v>1399</v>
      </c>
      <c r="J1466" t="s">
        <v>1400</v>
      </c>
      <c r="K1466" t="s">
        <v>1401</v>
      </c>
      <c r="L1466">
        <v>1348</v>
      </c>
      <c r="N1466">
        <v>1009</v>
      </c>
      <c r="O1466" t="s">
        <v>86</v>
      </c>
      <c r="P1466" t="s">
        <v>86</v>
      </c>
      <c r="Q1466">
        <v>1000</v>
      </c>
      <c r="X1466">
        <v>1.2999999999999999E-4</v>
      </c>
      <c r="Y1466">
        <v>16950</v>
      </c>
      <c r="Z1466">
        <v>0</v>
      </c>
      <c r="AA1466">
        <v>0</v>
      </c>
      <c r="AB1466">
        <v>0</v>
      </c>
      <c r="AC1466">
        <v>0</v>
      </c>
      <c r="AD1466">
        <v>1</v>
      </c>
      <c r="AE1466">
        <v>0</v>
      </c>
      <c r="AF1466" t="s">
        <v>6</v>
      </c>
      <c r="AG1466">
        <v>1.2999999999999999E-4</v>
      </c>
      <c r="AH1466">
        <v>2</v>
      </c>
      <c r="AI1466">
        <v>16691314</v>
      </c>
      <c r="AJ1466">
        <v>1484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</row>
    <row r="1467" spans="1:44" x14ac:dyDescent="0.2">
      <c r="A1467">
        <f>ROW(Source!A654)</f>
        <v>654</v>
      </c>
      <c r="B1467">
        <v>16691315</v>
      </c>
      <c r="C1467">
        <v>16691284</v>
      </c>
      <c r="D1467">
        <v>15163189</v>
      </c>
      <c r="E1467">
        <v>17</v>
      </c>
      <c r="F1467">
        <v>1</v>
      </c>
      <c r="G1467">
        <v>1</v>
      </c>
      <c r="H1467">
        <v>3</v>
      </c>
      <c r="I1467" t="s">
        <v>1574</v>
      </c>
      <c r="J1467" t="s">
        <v>6</v>
      </c>
      <c r="K1467" t="s">
        <v>1575</v>
      </c>
      <c r="L1467">
        <v>1035</v>
      </c>
      <c r="N1467">
        <v>1013</v>
      </c>
      <c r="O1467" t="s">
        <v>168</v>
      </c>
      <c r="P1467" t="s">
        <v>168</v>
      </c>
      <c r="Q1467">
        <v>1</v>
      </c>
      <c r="X1467">
        <v>10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 t="s">
        <v>6</v>
      </c>
      <c r="AG1467">
        <v>10</v>
      </c>
      <c r="AH1467">
        <v>3</v>
      </c>
      <c r="AI1467">
        <v>-1</v>
      </c>
      <c r="AJ1467" t="s">
        <v>6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</row>
    <row r="1468" spans="1:44" x14ac:dyDescent="0.2">
      <c r="A1468">
        <f>ROW(Source!A655)</f>
        <v>655</v>
      </c>
      <c r="B1468">
        <v>16691303</v>
      </c>
      <c r="C1468">
        <v>16691284</v>
      </c>
      <c r="D1468">
        <v>15436556</v>
      </c>
      <c r="E1468">
        <v>1</v>
      </c>
      <c r="F1468">
        <v>1</v>
      </c>
      <c r="G1468">
        <v>1</v>
      </c>
      <c r="H1468">
        <v>1</v>
      </c>
      <c r="I1468" t="s">
        <v>1255</v>
      </c>
      <c r="J1468" t="s">
        <v>6</v>
      </c>
      <c r="K1468" t="s">
        <v>1256</v>
      </c>
      <c r="L1468">
        <v>1191</v>
      </c>
      <c r="N1468">
        <v>1013</v>
      </c>
      <c r="O1468" t="s">
        <v>1090</v>
      </c>
      <c r="P1468" t="s">
        <v>1090</v>
      </c>
      <c r="Q1468">
        <v>1</v>
      </c>
      <c r="X1468">
        <v>17.32</v>
      </c>
      <c r="Y1468">
        <v>0</v>
      </c>
      <c r="Z1468">
        <v>0</v>
      </c>
      <c r="AA1468">
        <v>0</v>
      </c>
      <c r="AB1468">
        <v>9.6199999999999992</v>
      </c>
      <c r="AC1468">
        <v>0</v>
      </c>
      <c r="AD1468">
        <v>1</v>
      </c>
      <c r="AE1468">
        <v>1</v>
      </c>
      <c r="AF1468" t="s">
        <v>97</v>
      </c>
      <c r="AG1468">
        <v>19.917999999999999</v>
      </c>
      <c r="AH1468">
        <v>2</v>
      </c>
      <c r="AI1468">
        <v>16691303</v>
      </c>
      <c r="AJ1468">
        <v>1486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</row>
    <row r="1469" spans="1:44" x14ac:dyDescent="0.2">
      <c r="A1469">
        <f>ROW(Source!A655)</f>
        <v>655</v>
      </c>
      <c r="B1469">
        <v>16691304</v>
      </c>
      <c r="C1469">
        <v>16691284</v>
      </c>
      <c r="D1469">
        <v>15430395</v>
      </c>
      <c r="E1469">
        <v>1</v>
      </c>
      <c r="F1469">
        <v>1</v>
      </c>
      <c r="G1469">
        <v>1</v>
      </c>
      <c r="H1469">
        <v>1</v>
      </c>
      <c r="I1469" t="s">
        <v>1091</v>
      </c>
      <c r="J1469" t="s">
        <v>6</v>
      </c>
      <c r="K1469" t="s">
        <v>1092</v>
      </c>
      <c r="L1469">
        <v>1191</v>
      </c>
      <c r="N1469">
        <v>1013</v>
      </c>
      <c r="O1469" t="s">
        <v>1090</v>
      </c>
      <c r="P1469" t="s">
        <v>1090</v>
      </c>
      <c r="Q1469">
        <v>1</v>
      </c>
      <c r="X1469">
        <v>0.27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1</v>
      </c>
      <c r="AE1469">
        <v>2</v>
      </c>
      <c r="AF1469" t="s">
        <v>96</v>
      </c>
      <c r="AG1469">
        <v>0.33750000000000002</v>
      </c>
      <c r="AH1469">
        <v>2</v>
      </c>
      <c r="AI1469">
        <v>16691304</v>
      </c>
      <c r="AJ1469">
        <v>1487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</row>
    <row r="1470" spans="1:44" x14ac:dyDescent="0.2">
      <c r="A1470">
        <f>ROW(Source!A655)</f>
        <v>655</v>
      </c>
      <c r="B1470">
        <v>16691305</v>
      </c>
      <c r="C1470">
        <v>16691284</v>
      </c>
      <c r="D1470">
        <v>15247974</v>
      </c>
      <c r="E1470">
        <v>1</v>
      </c>
      <c r="F1470">
        <v>1</v>
      </c>
      <c r="G1470">
        <v>1</v>
      </c>
      <c r="H1470">
        <v>2</v>
      </c>
      <c r="I1470" t="s">
        <v>1093</v>
      </c>
      <c r="J1470" t="s">
        <v>1094</v>
      </c>
      <c r="K1470" t="s">
        <v>1095</v>
      </c>
      <c r="L1470">
        <v>1368</v>
      </c>
      <c r="N1470">
        <v>1011</v>
      </c>
      <c r="O1470" t="s">
        <v>1096</v>
      </c>
      <c r="P1470" t="s">
        <v>1096</v>
      </c>
      <c r="Q1470">
        <v>1</v>
      </c>
      <c r="X1470">
        <v>0.13</v>
      </c>
      <c r="Y1470">
        <v>0</v>
      </c>
      <c r="Z1470">
        <v>31.26</v>
      </c>
      <c r="AA1470">
        <v>13.5</v>
      </c>
      <c r="AB1470">
        <v>0</v>
      </c>
      <c r="AC1470">
        <v>0</v>
      </c>
      <c r="AD1470">
        <v>1</v>
      </c>
      <c r="AE1470">
        <v>0</v>
      </c>
      <c r="AF1470" t="s">
        <v>96</v>
      </c>
      <c r="AG1470">
        <v>0.16250000000000001</v>
      </c>
      <c r="AH1470">
        <v>2</v>
      </c>
      <c r="AI1470">
        <v>16691305</v>
      </c>
      <c r="AJ1470">
        <v>1488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</row>
    <row r="1471" spans="1:44" x14ac:dyDescent="0.2">
      <c r="A1471">
        <f>ROW(Source!A655)</f>
        <v>655</v>
      </c>
      <c r="B1471">
        <v>16691306</v>
      </c>
      <c r="C1471">
        <v>16691284</v>
      </c>
      <c r="D1471">
        <v>15249073</v>
      </c>
      <c r="E1471">
        <v>1</v>
      </c>
      <c r="F1471">
        <v>1</v>
      </c>
      <c r="G1471">
        <v>1</v>
      </c>
      <c r="H1471">
        <v>2</v>
      </c>
      <c r="I1471" t="s">
        <v>1099</v>
      </c>
      <c r="J1471" t="s">
        <v>1100</v>
      </c>
      <c r="K1471" t="s">
        <v>1101</v>
      </c>
      <c r="L1471">
        <v>1368</v>
      </c>
      <c r="N1471">
        <v>1011</v>
      </c>
      <c r="O1471" t="s">
        <v>1096</v>
      </c>
      <c r="P1471" t="s">
        <v>1096</v>
      </c>
      <c r="Q1471">
        <v>1</v>
      </c>
      <c r="X1471">
        <v>0.14000000000000001</v>
      </c>
      <c r="Y1471">
        <v>0</v>
      </c>
      <c r="Z1471">
        <v>65.709999999999994</v>
      </c>
      <c r="AA1471">
        <v>11.6</v>
      </c>
      <c r="AB1471">
        <v>0</v>
      </c>
      <c r="AC1471">
        <v>0</v>
      </c>
      <c r="AD1471">
        <v>1</v>
      </c>
      <c r="AE1471">
        <v>0</v>
      </c>
      <c r="AF1471" t="s">
        <v>96</v>
      </c>
      <c r="AG1471">
        <v>0.17500000000000002</v>
      </c>
      <c r="AH1471">
        <v>2</v>
      </c>
      <c r="AI1471">
        <v>16691306</v>
      </c>
      <c r="AJ1471">
        <v>1489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</row>
    <row r="1472" spans="1:44" x14ac:dyDescent="0.2">
      <c r="A1472">
        <f>ROW(Source!A655)</f>
        <v>655</v>
      </c>
      <c r="B1472">
        <v>16691307</v>
      </c>
      <c r="C1472">
        <v>16691284</v>
      </c>
      <c r="D1472">
        <v>15167955</v>
      </c>
      <c r="E1472">
        <v>1</v>
      </c>
      <c r="F1472">
        <v>1</v>
      </c>
      <c r="G1472">
        <v>1</v>
      </c>
      <c r="H1472">
        <v>3</v>
      </c>
      <c r="I1472" t="s">
        <v>1455</v>
      </c>
      <c r="J1472" t="s">
        <v>1456</v>
      </c>
      <c r="K1472" t="s">
        <v>1457</v>
      </c>
      <c r="L1472">
        <v>1348</v>
      </c>
      <c r="N1472">
        <v>1009</v>
      </c>
      <c r="O1472" t="s">
        <v>86</v>
      </c>
      <c r="P1472" t="s">
        <v>86</v>
      </c>
      <c r="Q1472">
        <v>1000</v>
      </c>
      <c r="X1472">
        <v>1.4E-3</v>
      </c>
      <c r="Y1472">
        <v>30030</v>
      </c>
      <c r="Z1472">
        <v>0</v>
      </c>
      <c r="AA1472">
        <v>0</v>
      </c>
      <c r="AB1472">
        <v>0</v>
      </c>
      <c r="AC1472">
        <v>0</v>
      </c>
      <c r="AD1472">
        <v>1</v>
      </c>
      <c r="AE1472">
        <v>0</v>
      </c>
      <c r="AF1472" t="s">
        <v>6</v>
      </c>
      <c r="AG1472">
        <v>1.4E-3</v>
      </c>
      <c r="AH1472">
        <v>2</v>
      </c>
      <c r="AI1472">
        <v>16691307</v>
      </c>
      <c r="AJ1472">
        <v>1490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</row>
    <row r="1473" spans="1:44" x14ac:dyDescent="0.2">
      <c r="A1473">
        <f>ROW(Source!A655)</f>
        <v>655</v>
      </c>
      <c r="B1473">
        <v>16691308</v>
      </c>
      <c r="C1473">
        <v>16691284</v>
      </c>
      <c r="D1473">
        <v>15167963</v>
      </c>
      <c r="E1473">
        <v>1</v>
      </c>
      <c r="F1473">
        <v>1</v>
      </c>
      <c r="G1473">
        <v>1</v>
      </c>
      <c r="H1473">
        <v>3</v>
      </c>
      <c r="I1473" t="s">
        <v>1387</v>
      </c>
      <c r="J1473" t="s">
        <v>1388</v>
      </c>
      <c r="K1473" t="s">
        <v>1389</v>
      </c>
      <c r="L1473">
        <v>1346</v>
      </c>
      <c r="N1473">
        <v>1009</v>
      </c>
      <c r="O1473" t="s">
        <v>90</v>
      </c>
      <c r="P1473" t="s">
        <v>90</v>
      </c>
      <c r="Q1473">
        <v>1</v>
      </c>
      <c r="X1473">
        <v>0.13</v>
      </c>
      <c r="Y1473">
        <v>37.29</v>
      </c>
      <c r="Z1473">
        <v>0</v>
      </c>
      <c r="AA1473">
        <v>0</v>
      </c>
      <c r="AB1473">
        <v>0</v>
      </c>
      <c r="AC1473">
        <v>0</v>
      </c>
      <c r="AD1473">
        <v>1</v>
      </c>
      <c r="AE1473">
        <v>0</v>
      </c>
      <c r="AF1473" t="s">
        <v>6</v>
      </c>
      <c r="AG1473">
        <v>0.13</v>
      </c>
      <c r="AH1473">
        <v>2</v>
      </c>
      <c r="AI1473">
        <v>16691308</v>
      </c>
      <c r="AJ1473">
        <v>1491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</row>
    <row r="1474" spans="1:44" x14ac:dyDescent="0.2">
      <c r="A1474">
        <f>ROW(Source!A655)</f>
        <v>655</v>
      </c>
      <c r="B1474">
        <v>16691309</v>
      </c>
      <c r="C1474">
        <v>16691284</v>
      </c>
      <c r="D1474">
        <v>15163011</v>
      </c>
      <c r="E1474">
        <v>17</v>
      </c>
      <c r="F1474">
        <v>1</v>
      </c>
      <c r="G1474">
        <v>1</v>
      </c>
      <c r="H1474">
        <v>3</v>
      </c>
      <c r="I1474" t="s">
        <v>704</v>
      </c>
      <c r="J1474" t="s">
        <v>6</v>
      </c>
      <c r="K1474" t="s">
        <v>705</v>
      </c>
      <c r="L1474">
        <v>1358</v>
      </c>
      <c r="N1474">
        <v>1010</v>
      </c>
      <c r="O1474" t="s">
        <v>538</v>
      </c>
      <c r="P1474" t="s">
        <v>538</v>
      </c>
      <c r="Q1474">
        <v>10</v>
      </c>
      <c r="X1474">
        <v>4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 t="s">
        <v>6</v>
      </c>
      <c r="AG1474">
        <v>4</v>
      </c>
      <c r="AH1474">
        <v>3</v>
      </c>
      <c r="AI1474">
        <v>-1</v>
      </c>
      <c r="AJ1474" t="s">
        <v>6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</row>
    <row r="1475" spans="1:44" x14ac:dyDescent="0.2">
      <c r="A1475">
        <f>ROW(Source!A655)</f>
        <v>655</v>
      </c>
      <c r="B1475">
        <v>16691310</v>
      </c>
      <c r="C1475">
        <v>16691284</v>
      </c>
      <c r="D1475">
        <v>15162072</v>
      </c>
      <c r="E1475">
        <v>17</v>
      </c>
      <c r="F1475">
        <v>1</v>
      </c>
      <c r="G1475">
        <v>1</v>
      </c>
      <c r="H1475">
        <v>3</v>
      </c>
      <c r="I1475" t="s">
        <v>1527</v>
      </c>
      <c r="J1475" t="s">
        <v>6</v>
      </c>
      <c r="K1475" t="s">
        <v>1528</v>
      </c>
      <c r="L1475">
        <v>1348</v>
      </c>
      <c r="N1475">
        <v>1009</v>
      </c>
      <c r="O1475" t="s">
        <v>86</v>
      </c>
      <c r="P1475" t="s">
        <v>86</v>
      </c>
      <c r="Q1475">
        <v>1000</v>
      </c>
      <c r="X1475">
        <v>6.9999999999999999E-4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 t="s">
        <v>6</v>
      </c>
      <c r="AG1475">
        <v>6.9999999999999999E-4</v>
      </c>
      <c r="AH1475">
        <v>3</v>
      </c>
      <c r="AI1475">
        <v>-1</v>
      </c>
      <c r="AJ1475" t="s">
        <v>6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</row>
    <row r="1476" spans="1:44" x14ac:dyDescent="0.2">
      <c r="A1476">
        <f>ROW(Source!A655)</f>
        <v>655</v>
      </c>
      <c r="B1476">
        <v>16691311</v>
      </c>
      <c r="C1476">
        <v>16691284</v>
      </c>
      <c r="D1476">
        <v>15161703</v>
      </c>
      <c r="E1476">
        <v>17</v>
      </c>
      <c r="F1476">
        <v>1</v>
      </c>
      <c r="G1476">
        <v>1</v>
      </c>
      <c r="H1476">
        <v>3</v>
      </c>
      <c r="I1476" t="s">
        <v>197</v>
      </c>
      <c r="J1476" t="s">
        <v>6</v>
      </c>
      <c r="K1476" t="s">
        <v>1579</v>
      </c>
      <c r="L1476">
        <v>1339</v>
      </c>
      <c r="N1476">
        <v>1007</v>
      </c>
      <c r="O1476" t="s">
        <v>199</v>
      </c>
      <c r="P1476" t="s">
        <v>199</v>
      </c>
      <c r="Q1476">
        <v>1</v>
      </c>
      <c r="X1476">
        <v>0.01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 t="s">
        <v>6</v>
      </c>
      <c r="AG1476">
        <v>0.01</v>
      </c>
      <c r="AH1476">
        <v>3</v>
      </c>
      <c r="AI1476">
        <v>-1</v>
      </c>
      <c r="AJ1476" t="s">
        <v>6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</row>
    <row r="1477" spans="1:44" x14ac:dyDescent="0.2">
      <c r="A1477">
        <f>ROW(Source!A655)</f>
        <v>655</v>
      </c>
      <c r="B1477">
        <v>16691312</v>
      </c>
      <c r="C1477">
        <v>16691284</v>
      </c>
      <c r="D1477">
        <v>15203740</v>
      </c>
      <c r="E1477">
        <v>1</v>
      </c>
      <c r="F1477">
        <v>1</v>
      </c>
      <c r="G1477">
        <v>1</v>
      </c>
      <c r="H1477">
        <v>3</v>
      </c>
      <c r="I1477" t="s">
        <v>1396</v>
      </c>
      <c r="J1477" t="s">
        <v>1397</v>
      </c>
      <c r="K1477" t="s">
        <v>1398</v>
      </c>
      <c r="L1477">
        <v>1348</v>
      </c>
      <c r="N1477">
        <v>1009</v>
      </c>
      <c r="O1477" t="s">
        <v>86</v>
      </c>
      <c r="P1477" t="s">
        <v>86</v>
      </c>
      <c r="Q1477">
        <v>1000</v>
      </c>
      <c r="X1477">
        <v>2.7E-4</v>
      </c>
      <c r="Y1477">
        <v>15119</v>
      </c>
      <c r="Z1477">
        <v>0</v>
      </c>
      <c r="AA1477">
        <v>0</v>
      </c>
      <c r="AB1477">
        <v>0</v>
      </c>
      <c r="AC1477">
        <v>0</v>
      </c>
      <c r="AD1477">
        <v>1</v>
      </c>
      <c r="AE1477">
        <v>0</v>
      </c>
      <c r="AF1477" t="s">
        <v>6</v>
      </c>
      <c r="AG1477">
        <v>2.7E-4</v>
      </c>
      <c r="AH1477">
        <v>2</v>
      </c>
      <c r="AI1477">
        <v>16691312</v>
      </c>
      <c r="AJ1477">
        <v>1492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</row>
    <row r="1478" spans="1:44" x14ac:dyDescent="0.2">
      <c r="A1478">
        <f>ROW(Source!A655)</f>
        <v>655</v>
      </c>
      <c r="B1478">
        <v>16691313</v>
      </c>
      <c r="C1478">
        <v>16691284</v>
      </c>
      <c r="D1478">
        <v>15163194</v>
      </c>
      <c r="E1478">
        <v>17</v>
      </c>
      <c r="F1478">
        <v>1</v>
      </c>
      <c r="G1478">
        <v>1</v>
      </c>
      <c r="H1478">
        <v>3</v>
      </c>
      <c r="I1478" t="s">
        <v>1572</v>
      </c>
      <c r="J1478" t="s">
        <v>6</v>
      </c>
      <c r="K1478" t="s">
        <v>1573</v>
      </c>
      <c r="L1478">
        <v>1346</v>
      </c>
      <c r="N1478">
        <v>1009</v>
      </c>
      <c r="O1478" t="s">
        <v>90</v>
      </c>
      <c r="P1478" t="s">
        <v>90</v>
      </c>
      <c r="Q1478">
        <v>1</v>
      </c>
      <c r="X1478">
        <v>2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 t="s">
        <v>6</v>
      </c>
      <c r="AG1478">
        <v>2</v>
      </c>
      <c r="AH1478">
        <v>3</v>
      </c>
      <c r="AI1478">
        <v>-1</v>
      </c>
      <c r="AJ1478" t="s">
        <v>6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</row>
    <row r="1479" spans="1:44" x14ac:dyDescent="0.2">
      <c r="A1479">
        <f>ROW(Source!A655)</f>
        <v>655</v>
      </c>
      <c r="B1479">
        <v>16691314</v>
      </c>
      <c r="C1479">
        <v>16691284</v>
      </c>
      <c r="D1479">
        <v>15204468</v>
      </c>
      <c r="E1479">
        <v>1</v>
      </c>
      <c r="F1479">
        <v>1</v>
      </c>
      <c r="G1479">
        <v>1</v>
      </c>
      <c r="H1479">
        <v>3</v>
      </c>
      <c r="I1479" t="s">
        <v>1399</v>
      </c>
      <c r="J1479" t="s">
        <v>1400</v>
      </c>
      <c r="K1479" t="s">
        <v>1401</v>
      </c>
      <c r="L1479">
        <v>1348</v>
      </c>
      <c r="N1479">
        <v>1009</v>
      </c>
      <c r="O1479" t="s">
        <v>86</v>
      </c>
      <c r="P1479" t="s">
        <v>86</v>
      </c>
      <c r="Q1479">
        <v>1000</v>
      </c>
      <c r="X1479">
        <v>1.2999999999999999E-4</v>
      </c>
      <c r="Y1479">
        <v>16950</v>
      </c>
      <c r="Z1479">
        <v>0</v>
      </c>
      <c r="AA1479">
        <v>0</v>
      </c>
      <c r="AB1479">
        <v>0</v>
      </c>
      <c r="AC1479">
        <v>0</v>
      </c>
      <c r="AD1479">
        <v>1</v>
      </c>
      <c r="AE1479">
        <v>0</v>
      </c>
      <c r="AF1479" t="s">
        <v>6</v>
      </c>
      <c r="AG1479">
        <v>1.2999999999999999E-4</v>
      </c>
      <c r="AH1479">
        <v>2</v>
      </c>
      <c r="AI1479">
        <v>16691314</v>
      </c>
      <c r="AJ1479">
        <v>1493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</row>
    <row r="1480" spans="1:44" x14ac:dyDescent="0.2">
      <c r="A1480">
        <f>ROW(Source!A655)</f>
        <v>655</v>
      </c>
      <c r="B1480">
        <v>16691315</v>
      </c>
      <c r="C1480">
        <v>16691284</v>
      </c>
      <c r="D1480">
        <v>15163189</v>
      </c>
      <c r="E1480">
        <v>17</v>
      </c>
      <c r="F1480">
        <v>1</v>
      </c>
      <c r="G1480">
        <v>1</v>
      </c>
      <c r="H1480">
        <v>3</v>
      </c>
      <c r="I1480" t="s">
        <v>1574</v>
      </c>
      <c r="J1480" t="s">
        <v>6</v>
      </c>
      <c r="K1480" t="s">
        <v>1575</v>
      </c>
      <c r="L1480">
        <v>1035</v>
      </c>
      <c r="N1480">
        <v>1013</v>
      </c>
      <c r="O1480" t="s">
        <v>168</v>
      </c>
      <c r="P1480" t="s">
        <v>168</v>
      </c>
      <c r="Q1480">
        <v>1</v>
      </c>
      <c r="X1480">
        <v>10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 t="s">
        <v>6</v>
      </c>
      <c r="AG1480">
        <v>10</v>
      </c>
      <c r="AH1480">
        <v>3</v>
      </c>
      <c r="AI1480">
        <v>-1</v>
      </c>
      <c r="AJ1480" t="s">
        <v>6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</row>
    <row r="1481" spans="1:44" x14ac:dyDescent="0.2">
      <c r="A1481">
        <f>ROW(Source!A658)</f>
        <v>658</v>
      </c>
      <c r="B1481">
        <v>16691324</v>
      </c>
      <c r="C1481">
        <v>16691323</v>
      </c>
      <c r="D1481">
        <v>15436556</v>
      </c>
      <c r="E1481">
        <v>1</v>
      </c>
      <c r="F1481">
        <v>1</v>
      </c>
      <c r="G1481">
        <v>1</v>
      </c>
      <c r="H1481">
        <v>1</v>
      </c>
      <c r="I1481" t="s">
        <v>1255</v>
      </c>
      <c r="J1481" t="s">
        <v>6</v>
      </c>
      <c r="K1481" t="s">
        <v>1256</v>
      </c>
      <c r="L1481">
        <v>1191</v>
      </c>
      <c r="N1481">
        <v>1013</v>
      </c>
      <c r="O1481" t="s">
        <v>1090</v>
      </c>
      <c r="P1481" t="s">
        <v>1090</v>
      </c>
      <c r="Q1481">
        <v>1</v>
      </c>
      <c r="X1481">
        <v>7</v>
      </c>
      <c r="Y1481">
        <v>0</v>
      </c>
      <c r="Z1481">
        <v>0</v>
      </c>
      <c r="AA1481">
        <v>0</v>
      </c>
      <c r="AB1481">
        <v>9.6199999999999992</v>
      </c>
      <c r="AC1481">
        <v>0</v>
      </c>
      <c r="AD1481">
        <v>1</v>
      </c>
      <c r="AE1481">
        <v>1</v>
      </c>
      <c r="AF1481" t="s">
        <v>97</v>
      </c>
      <c r="AG1481">
        <v>8.0499999999999989</v>
      </c>
      <c r="AH1481">
        <v>2</v>
      </c>
      <c r="AI1481">
        <v>16691324</v>
      </c>
      <c r="AJ1481">
        <v>1495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</row>
    <row r="1482" spans="1:44" x14ac:dyDescent="0.2">
      <c r="A1482">
        <f>ROW(Source!A658)</f>
        <v>658</v>
      </c>
      <c r="B1482">
        <v>16691325</v>
      </c>
      <c r="C1482">
        <v>16691323</v>
      </c>
      <c r="D1482">
        <v>15167963</v>
      </c>
      <c r="E1482">
        <v>1</v>
      </c>
      <c r="F1482">
        <v>1</v>
      </c>
      <c r="G1482">
        <v>1</v>
      </c>
      <c r="H1482">
        <v>3</v>
      </c>
      <c r="I1482" t="s">
        <v>1387</v>
      </c>
      <c r="J1482" t="s">
        <v>1388</v>
      </c>
      <c r="K1482" t="s">
        <v>1389</v>
      </c>
      <c r="L1482">
        <v>1346</v>
      </c>
      <c r="N1482">
        <v>1009</v>
      </c>
      <c r="O1482" t="s">
        <v>90</v>
      </c>
      <c r="P1482" t="s">
        <v>90</v>
      </c>
      <c r="Q1482">
        <v>1</v>
      </c>
      <c r="X1482">
        <v>0.13</v>
      </c>
      <c r="Y1482">
        <v>37.29</v>
      </c>
      <c r="Z1482">
        <v>0</v>
      </c>
      <c r="AA1482">
        <v>0</v>
      </c>
      <c r="AB1482">
        <v>0</v>
      </c>
      <c r="AC1482">
        <v>0</v>
      </c>
      <c r="AD1482">
        <v>1</v>
      </c>
      <c r="AE1482">
        <v>0</v>
      </c>
      <c r="AF1482" t="s">
        <v>6</v>
      </c>
      <c r="AG1482">
        <v>0.13</v>
      </c>
      <c r="AH1482">
        <v>2</v>
      </c>
      <c r="AI1482">
        <v>16691325</v>
      </c>
      <c r="AJ1482">
        <v>1496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</row>
    <row r="1483" spans="1:44" x14ac:dyDescent="0.2">
      <c r="A1483">
        <f>ROW(Source!A658)</f>
        <v>658</v>
      </c>
      <c r="B1483">
        <v>16691326</v>
      </c>
      <c r="C1483">
        <v>16691323</v>
      </c>
      <c r="D1483">
        <v>15163011</v>
      </c>
      <c r="E1483">
        <v>17</v>
      </c>
      <c r="F1483">
        <v>1</v>
      </c>
      <c r="G1483">
        <v>1</v>
      </c>
      <c r="H1483">
        <v>3</v>
      </c>
      <c r="I1483" t="s">
        <v>704</v>
      </c>
      <c r="J1483" t="s">
        <v>6</v>
      </c>
      <c r="K1483" t="s">
        <v>705</v>
      </c>
      <c r="L1483">
        <v>1358</v>
      </c>
      <c r="N1483">
        <v>1010</v>
      </c>
      <c r="O1483" t="s">
        <v>538</v>
      </c>
      <c r="P1483" t="s">
        <v>538</v>
      </c>
      <c r="Q1483">
        <v>10</v>
      </c>
      <c r="X1483">
        <v>2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 t="s">
        <v>6</v>
      </c>
      <c r="AG1483">
        <v>2</v>
      </c>
      <c r="AH1483">
        <v>3</v>
      </c>
      <c r="AI1483">
        <v>-1</v>
      </c>
      <c r="AJ1483" t="s">
        <v>6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</row>
    <row r="1484" spans="1:44" x14ac:dyDescent="0.2">
      <c r="A1484">
        <f>ROW(Source!A658)</f>
        <v>658</v>
      </c>
      <c r="B1484">
        <v>16691327</v>
      </c>
      <c r="C1484">
        <v>16691323</v>
      </c>
      <c r="D1484">
        <v>15162072</v>
      </c>
      <c r="E1484">
        <v>17</v>
      </c>
      <c r="F1484">
        <v>1</v>
      </c>
      <c r="G1484">
        <v>1</v>
      </c>
      <c r="H1484">
        <v>3</v>
      </c>
      <c r="I1484" t="s">
        <v>1527</v>
      </c>
      <c r="J1484" t="s">
        <v>6</v>
      </c>
      <c r="K1484" t="s">
        <v>1528</v>
      </c>
      <c r="L1484">
        <v>1348</v>
      </c>
      <c r="N1484">
        <v>1009</v>
      </c>
      <c r="O1484" t="s">
        <v>86</v>
      </c>
      <c r="P1484" t="s">
        <v>86</v>
      </c>
      <c r="Q1484">
        <v>1000</v>
      </c>
      <c r="X1484">
        <v>1E-4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 t="s">
        <v>6</v>
      </c>
      <c r="AG1484">
        <v>1E-4</v>
      </c>
      <c r="AH1484">
        <v>3</v>
      </c>
      <c r="AI1484">
        <v>-1</v>
      </c>
      <c r="AJ1484" t="s">
        <v>6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</row>
    <row r="1485" spans="1:44" x14ac:dyDescent="0.2">
      <c r="A1485">
        <f>ROW(Source!A658)</f>
        <v>658</v>
      </c>
      <c r="B1485">
        <v>16691328</v>
      </c>
      <c r="C1485">
        <v>16691323</v>
      </c>
      <c r="D1485">
        <v>15203740</v>
      </c>
      <c r="E1485">
        <v>1</v>
      </c>
      <c r="F1485">
        <v>1</v>
      </c>
      <c r="G1485">
        <v>1</v>
      </c>
      <c r="H1485">
        <v>3</v>
      </c>
      <c r="I1485" t="s">
        <v>1396</v>
      </c>
      <c r="J1485" t="s">
        <v>1397</v>
      </c>
      <c r="K1485" t="s">
        <v>1398</v>
      </c>
      <c r="L1485">
        <v>1348</v>
      </c>
      <c r="N1485">
        <v>1009</v>
      </c>
      <c r="O1485" t="s">
        <v>86</v>
      </c>
      <c r="P1485" t="s">
        <v>86</v>
      </c>
      <c r="Q1485">
        <v>1000</v>
      </c>
      <c r="X1485">
        <v>2.5999999999999998E-4</v>
      </c>
      <c r="Y1485">
        <v>15119</v>
      </c>
      <c r="Z1485">
        <v>0</v>
      </c>
      <c r="AA1485">
        <v>0</v>
      </c>
      <c r="AB1485">
        <v>0</v>
      </c>
      <c r="AC1485">
        <v>0</v>
      </c>
      <c r="AD1485">
        <v>1</v>
      </c>
      <c r="AE1485">
        <v>0</v>
      </c>
      <c r="AF1485" t="s">
        <v>6</v>
      </c>
      <c r="AG1485">
        <v>2.5999999999999998E-4</v>
      </c>
      <c r="AH1485">
        <v>2</v>
      </c>
      <c r="AI1485">
        <v>16691328</v>
      </c>
      <c r="AJ1485">
        <v>1497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</row>
    <row r="1486" spans="1:44" x14ac:dyDescent="0.2">
      <c r="A1486">
        <f>ROW(Source!A658)</f>
        <v>658</v>
      </c>
      <c r="B1486">
        <v>16691329</v>
      </c>
      <c r="C1486">
        <v>16691323</v>
      </c>
      <c r="D1486">
        <v>15204468</v>
      </c>
      <c r="E1486">
        <v>1</v>
      </c>
      <c r="F1486">
        <v>1</v>
      </c>
      <c r="G1486">
        <v>1</v>
      </c>
      <c r="H1486">
        <v>3</v>
      </c>
      <c r="I1486" t="s">
        <v>1399</v>
      </c>
      <c r="J1486" t="s">
        <v>1400</v>
      </c>
      <c r="K1486" t="s">
        <v>1401</v>
      </c>
      <c r="L1486">
        <v>1348</v>
      </c>
      <c r="N1486">
        <v>1009</v>
      </c>
      <c r="O1486" t="s">
        <v>86</v>
      </c>
      <c r="P1486" t="s">
        <v>86</v>
      </c>
      <c r="Q1486">
        <v>1000</v>
      </c>
      <c r="X1486">
        <v>1.2999999999999999E-4</v>
      </c>
      <c r="Y1486">
        <v>16950</v>
      </c>
      <c r="Z1486">
        <v>0</v>
      </c>
      <c r="AA1486">
        <v>0</v>
      </c>
      <c r="AB1486">
        <v>0</v>
      </c>
      <c r="AC1486">
        <v>0</v>
      </c>
      <c r="AD1486">
        <v>1</v>
      </c>
      <c r="AE1486">
        <v>0</v>
      </c>
      <c r="AF1486" t="s">
        <v>6</v>
      </c>
      <c r="AG1486">
        <v>1.2999999999999999E-4</v>
      </c>
      <c r="AH1486">
        <v>2</v>
      </c>
      <c r="AI1486">
        <v>16691329</v>
      </c>
      <c r="AJ1486">
        <v>1498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</row>
    <row r="1487" spans="1:44" x14ac:dyDescent="0.2">
      <c r="A1487">
        <f>ROW(Source!A658)</f>
        <v>658</v>
      </c>
      <c r="B1487">
        <v>16691330</v>
      </c>
      <c r="C1487">
        <v>16691323</v>
      </c>
      <c r="D1487">
        <v>15163207</v>
      </c>
      <c r="E1487">
        <v>17</v>
      </c>
      <c r="F1487">
        <v>1</v>
      </c>
      <c r="G1487">
        <v>1</v>
      </c>
      <c r="H1487">
        <v>3</v>
      </c>
      <c r="I1487" t="s">
        <v>1580</v>
      </c>
      <c r="J1487" t="s">
        <v>6</v>
      </c>
      <c r="K1487" t="s">
        <v>1581</v>
      </c>
      <c r="L1487">
        <v>1354</v>
      </c>
      <c r="N1487">
        <v>1010</v>
      </c>
      <c r="O1487" t="s">
        <v>268</v>
      </c>
      <c r="P1487" t="s">
        <v>268</v>
      </c>
      <c r="Q1487">
        <v>1</v>
      </c>
      <c r="X1487">
        <v>10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 t="s">
        <v>6</v>
      </c>
      <c r="AG1487">
        <v>10</v>
      </c>
      <c r="AH1487">
        <v>3</v>
      </c>
      <c r="AI1487">
        <v>-1</v>
      </c>
      <c r="AJ1487" t="s">
        <v>6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</row>
    <row r="1488" spans="1:44" x14ac:dyDescent="0.2">
      <c r="A1488">
        <f>ROW(Source!A659)</f>
        <v>659</v>
      </c>
      <c r="B1488">
        <v>16691324</v>
      </c>
      <c r="C1488">
        <v>16691323</v>
      </c>
      <c r="D1488">
        <v>15436556</v>
      </c>
      <c r="E1488">
        <v>1</v>
      </c>
      <c r="F1488">
        <v>1</v>
      </c>
      <c r="G1488">
        <v>1</v>
      </c>
      <c r="H1488">
        <v>1</v>
      </c>
      <c r="I1488" t="s">
        <v>1255</v>
      </c>
      <c r="J1488" t="s">
        <v>6</v>
      </c>
      <c r="K1488" t="s">
        <v>1256</v>
      </c>
      <c r="L1488">
        <v>1191</v>
      </c>
      <c r="N1488">
        <v>1013</v>
      </c>
      <c r="O1488" t="s">
        <v>1090</v>
      </c>
      <c r="P1488" t="s">
        <v>1090</v>
      </c>
      <c r="Q1488">
        <v>1</v>
      </c>
      <c r="X1488">
        <v>7</v>
      </c>
      <c r="Y1488">
        <v>0</v>
      </c>
      <c r="Z1488">
        <v>0</v>
      </c>
      <c r="AA1488">
        <v>0</v>
      </c>
      <c r="AB1488">
        <v>9.6199999999999992</v>
      </c>
      <c r="AC1488">
        <v>0</v>
      </c>
      <c r="AD1488">
        <v>1</v>
      </c>
      <c r="AE1488">
        <v>1</v>
      </c>
      <c r="AF1488" t="s">
        <v>97</v>
      </c>
      <c r="AG1488">
        <v>8.0499999999999989</v>
      </c>
      <c r="AH1488">
        <v>2</v>
      </c>
      <c r="AI1488">
        <v>16691324</v>
      </c>
      <c r="AJ1488">
        <v>1503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</row>
    <row r="1489" spans="1:44" x14ac:dyDescent="0.2">
      <c r="A1489">
        <f>ROW(Source!A659)</f>
        <v>659</v>
      </c>
      <c r="B1489">
        <v>16691325</v>
      </c>
      <c r="C1489">
        <v>16691323</v>
      </c>
      <c r="D1489">
        <v>15167963</v>
      </c>
      <c r="E1489">
        <v>1</v>
      </c>
      <c r="F1489">
        <v>1</v>
      </c>
      <c r="G1489">
        <v>1</v>
      </c>
      <c r="H1489">
        <v>3</v>
      </c>
      <c r="I1489" t="s">
        <v>1387</v>
      </c>
      <c r="J1489" t="s">
        <v>1388</v>
      </c>
      <c r="K1489" t="s">
        <v>1389</v>
      </c>
      <c r="L1489">
        <v>1346</v>
      </c>
      <c r="N1489">
        <v>1009</v>
      </c>
      <c r="O1489" t="s">
        <v>90</v>
      </c>
      <c r="P1489" t="s">
        <v>90</v>
      </c>
      <c r="Q1489">
        <v>1</v>
      </c>
      <c r="X1489">
        <v>0.13</v>
      </c>
      <c r="Y1489">
        <v>37.29</v>
      </c>
      <c r="Z1489">
        <v>0</v>
      </c>
      <c r="AA1489">
        <v>0</v>
      </c>
      <c r="AB1489">
        <v>0</v>
      </c>
      <c r="AC1489">
        <v>0</v>
      </c>
      <c r="AD1489">
        <v>1</v>
      </c>
      <c r="AE1489">
        <v>0</v>
      </c>
      <c r="AF1489" t="s">
        <v>6</v>
      </c>
      <c r="AG1489">
        <v>0.13</v>
      </c>
      <c r="AH1489">
        <v>2</v>
      </c>
      <c r="AI1489">
        <v>16691325</v>
      </c>
      <c r="AJ1489">
        <v>1504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</row>
    <row r="1490" spans="1:44" x14ac:dyDescent="0.2">
      <c r="A1490">
        <f>ROW(Source!A659)</f>
        <v>659</v>
      </c>
      <c r="B1490">
        <v>16691326</v>
      </c>
      <c r="C1490">
        <v>16691323</v>
      </c>
      <c r="D1490">
        <v>15163011</v>
      </c>
      <c r="E1490">
        <v>17</v>
      </c>
      <c r="F1490">
        <v>1</v>
      </c>
      <c r="G1490">
        <v>1</v>
      </c>
      <c r="H1490">
        <v>3</v>
      </c>
      <c r="I1490" t="s">
        <v>704</v>
      </c>
      <c r="J1490" t="s">
        <v>6</v>
      </c>
      <c r="K1490" t="s">
        <v>705</v>
      </c>
      <c r="L1490">
        <v>1358</v>
      </c>
      <c r="N1490">
        <v>1010</v>
      </c>
      <c r="O1490" t="s">
        <v>538</v>
      </c>
      <c r="P1490" t="s">
        <v>538</v>
      </c>
      <c r="Q1490">
        <v>10</v>
      </c>
      <c r="X1490">
        <v>2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 t="s">
        <v>6</v>
      </c>
      <c r="AG1490">
        <v>2</v>
      </c>
      <c r="AH1490">
        <v>3</v>
      </c>
      <c r="AI1490">
        <v>-1</v>
      </c>
      <c r="AJ1490" t="s">
        <v>6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</row>
    <row r="1491" spans="1:44" x14ac:dyDescent="0.2">
      <c r="A1491">
        <f>ROW(Source!A659)</f>
        <v>659</v>
      </c>
      <c r="B1491">
        <v>16691327</v>
      </c>
      <c r="C1491">
        <v>16691323</v>
      </c>
      <c r="D1491">
        <v>15162072</v>
      </c>
      <c r="E1491">
        <v>17</v>
      </c>
      <c r="F1491">
        <v>1</v>
      </c>
      <c r="G1491">
        <v>1</v>
      </c>
      <c r="H1491">
        <v>3</v>
      </c>
      <c r="I1491" t="s">
        <v>1527</v>
      </c>
      <c r="J1491" t="s">
        <v>6</v>
      </c>
      <c r="K1491" t="s">
        <v>1528</v>
      </c>
      <c r="L1491">
        <v>1348</v>
      </c>
      <c r="N1491">
        <v>1009</v>
      </c>
      <c r="O1491" t="s">
        <v>86</v>
      </c>
      <c r="P1491" t="s">
        <v>86</v>
      </c>
      <c r="Q1491">
        <v>1000</v>
      </c>
      <c r="X1491">
        <v>1E-4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 t="s">
        <v>6</v>
      </c>
      <c r="AG1491">
        <v>1E-4</v>
      </c>
      <c r="AH1491">
        <v>3</v>
      </c>
      <c r="AI1491">
        <v>-1</v>
      </c>
      <c r="AJ1491" t="s">
        <v>6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</row>
    <row r="1492" spans="1:44" x14ac:dyDescent="0.2">
      <c r="A1492">
        <f>ROW(Source!A659)</f>
        <v>659</v>
      </c>
      <c r="B1492">
        <v>16691328</v>
      </c>
      <c r="C1492">
        <v>16691323</v>
      </c>
      <c r="D1492">
        <v>15203740</v>
      </c>
      <c r="E1492">
        <v>1</v>
      </c>
      <c r="F1492">
        <v>1</v>
      </c>
      <c r="G1492">
        <v>1</v>
      </c>
      <c r="H1492">
        <v>3</v>
      </c>
      <c r="I1492" t="s">
        <v>1396</v>
      </c>
      <c r="J1492" t="s">
        <v>1397</v>
      </c>
      <c r="K1492" t="s">
        <v>1398</v>
      </c>
      <c r="L1492">
        <v>1348</v>
      </c>
      <c r="N1492">
        <v>1009</v>
      </c>
      <c r="O1492" t="s">
        <v>86</v>
      </c>
      <c r="P1492" t="s">
        <v>86</v>
      </c>
      <c r="Q1492">
        <v>1000</v>
      </c>
      <c r="X1492">
        <v>2.5999999999999998E-4</v>
      </c>
      <c r="Y1492">
        <v>15119</v>
      </c>
      <c r="Z1492">
        <v>0</v>
      </c>
      <c r="AA1492">
        <v>0</v>
      </c>
      <c r="AB1492">
        <v>0</v>
      </c>
      <c r="AC1492">
        <v>0</v>
      </c>
      <c r="AD1492">
        <v>1</v>
      </c>
      <c r="AE1492">
        <v>0</v>
      </c>
      <c r="AF1492" t="s">
        <v>6</v>
      </c>
      <c r="AG1492">
        <v>2.5999999999999998E-4</v>
      </c>
      <c r="AH1492">
        <v>2</v>
      </c>
      <c r="AI1492">
        <v>16691328</v>
      </c>
      <c r="AJ1492">
        <v>1505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</row>
    <row r="1493" spans="1:44" x14ac:dyDescent="0.2">
      <c r="A1493">
        <f>ROW(Source!A659)</f>
        <v>659</v>
      </c>
      <c r="B1493">
        <v>16691329</v>
      </c>
      <c r="C1493">
        <v>16691323</v>
      </c>
      <c r="D1493">
        <v>15204468</v>
      </c>
      <c r="E1493">
        <v>1</v>
      </c>
      <c r="F1493">
        <v>1</v>
      </c>
      <c r="G1493">
        <v>1</v>
      </c>
      <c r="H1493">
        <v>3</v>
      </c>
      <c r="I1493" t="s">
        <v>1399</v>
      </c>
      <c r="J1493" t="s">
        <v>1400</v>
      </c>
      <c r="K1493" t="s">
        <v>1401</v>
      </c>
      <c r="L1493">
        <v>1348</v>
      </c>
      <c r="N1493">
        <v>1009</v>
      </c>
      <c r="O1493" t="s">
        <v>86</v>
      </c>
      <c r="P1493" t="s">
        <v>86</v>
      </c>
      <c r="Q1493">
        <v>1000</v>
      </c>
      <c r="X1493">
        <v>1.2999999999999999E-4</v>
      </c>
      <c r="Y1493">
        <v>16950</v>
      </c>
      <c r="Z1493">
        <v>0</v>
      </c>
      <c r="AA1493">
        <v>0</v>
      </c>
      <c r="AB1493">
        <v>0</v>
      </c>
      <c r="AC1493">
        <v>0</v>
      </c>
      <c r="AD1493">
        <v>1</v>
      </c>
      <c r="AE1493">
        <v>0</v>
      </c>
      <c r="AF1493" t="s">
        <v>6</v>
      </c>
      <c r="AG1493">
        <v>1.2999999999999999E-4</v>
      </c>
      <c r="AH1493">
        <v>2</v>
      </c>
      <c r="AI1493">
        <v>16691329</v>
      </c>
      <c r="AJ1493">
        <v>1506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</row>
    <row r="1494" spans="1:44" x14ac:dyDescent="0.2">
      <c r="A1494">
        <f>ROW(Source!A659)</f>
        <v>659</v>
      </c>
      <c r="B1494">
        <v>16691330</v>
      </c>
      <c r="C1494">
        <v>16691323</v>
      </c>
      <c r="D1494">
        <v>15163207</v>
      </c>
      <c r="E1494">
        <v>17</v>
      </c>
      <c r="F1494">
        <v>1</v>
      </c>
      <c r="G1494">
        <v>1</v>
      </c>
      <c r="H1494">
        <v>3</v>
      </c>
      <c r="I1494" t="s">
        <v>1580</v>
      </c>
      <c r="J1494" t="s">
        <v>6</v>
      </c>
      <c r="K1494" t="s">
        <v>1581</v>
      </c>
      <c r="L1494">
        <v>1354</v>
      </c>
      <c r="N1494">
        <v>1010</v>
      </c>
      <c r="O1494" t="s">
        <v>268</v>
      </c>
      <c r="P1494" t="s">
        <v>268</v>
      </c>
      <c r="Q1494">
        <v>1</v>
      </c>
      <c r="X1494">
        <v>10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 t="s">
        <v>6</v>
      </c>
      <c r="AG1494">
        <v>10</v>
      </c>
      <c r="AH1494">
        <v>3</v>
      </c>
      <c r="AI1494">
        <v>-1</v>
      </c>
      <c r="AJ1494" t="s">
        <v>6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</row>
    <row r="1495" spans="1:44" x14ac:dyDescent="0.2">
      <c r="A1495">
        <f>ROW(Source!A668)</f>
        <v>668</v>
      </c>
      <c r="B1495">
        <v>16691353</v>
      </c>
      <c r="C1495">
        <v>16691344</v>
      </c>
      <c r="D1495">
        <v>15436556</v>
      </c>
      <c r="E1495">
        <v>1</v>
      </c>
      <c r="F1495">
        <v>1</v>
      </c>
      <c r="G1495">
        <v>1</v>
      </c>
      <c r="H1495">
        <v>1</v>
      </c>
      <c r="I1495" t="s">
        <v>1255</v>
      </c>
      <c r="J1495" t="s">
        <v>6</v>
      </c>
      <c r="K1495" t="s">
        <v>1256</v>
      </c>
      <c r="L1495">
        <v>1191</v>
      </c>
      <c r="N1495">
        <v>1013</v>
      </c>
      <c r="O1495" t="s">
        <v>1090</v>
      </c>
      <c r="P1495" t="s">
        <v>1090</v>
      </c>
      <c r="Q1495">
        <v>1</v>
      </c>
      <c r="X1495">
        <v>2.8</v>
      </c>
      <c r="Y1495">
        <v>0</v>
      </c>
      <c r="Z1495">
        <v>0</v>
      </c>
      <c r="AA1495">
        <v>0</v>
      </c>
      <c r="AB1495">
        <v>9.6199999999999992</v>
      </c>
      <c r="AC1495">
        <v>0</v>
      </c>
      <c r="AD1495">
        <v>1</v>
      </c>
      <c r="AE1495">
        <v>1</v>
      </c>
      <c r="AF1495" t="s">
        <v>97</v>
      </c>
      <c r="AG1495">
        <v>3.2199999999999998</v>
      </c>
      <c r="AH1495">
        <v>2</v>
      </c>
      <c r="AI1495">
        <v>16691353</v>
      </c>
      <c r="AJ1495">
        <v>1511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</row>
    <row r="1496" spans="1:44" x14ac:dyDescent="0.2">
      <c r="A1496">
        <f>ROW(Source!A668)</f>
        <v>668</v>
      </c>
      <c r="B1496">
        <v>16691354</v>
      </c>
      <c r="C1496">
        <v>16691344</v>
      </c>
      <c r="D1496">
        <v>15163011</v>
      </c>
      <c r="E1496">
        <v>17</v>
      </c>
      <c r="F1496">
        <v>1</v>
      </c>
      <c r="G1496">
        <v>1</v>
      </c>
      <c r="H1496">
        <v>3</v>
      </c>
      <c r="I1496" t="s">
        <v>704</v>
      </c>
      <c r="J1496" t="s">
        <v>6</v>
      </c>
      <c r="K1496" t="s">
        <v>705</v>
      </c>
      <c r="L1496">
        <v>1358</v>
      </c>
      <c r="N1496">
        <v>1010</v>
      </c>
      <c r="O1496" t="s">
        <v>538</v>
      </c>
      <c r="P1496" t="s">
        <v>538</v>
      </c>
      <c r="Q1496">
        <v>10</v>
      </c>
      <c r="X1496">
        <v>2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 t="s">
        <v>6</v>
      </c>
      <c r="AG1496">
        <v>2</v>
      </c>
      <c r="AH1496">
        <v>2</v>
      </c>
      <c r="AI1496">
        <v>16691354</v>
      </c>
      <c r="AJ1496">
        <v>1512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</row>
    <row r="1497" spans="1:44" x14ac:dyDescent="0.2">
      <c r="A1497">
        <f>ROW(Source!A668)</f>
        <v>668</v>
      </c>
      <c r="B1497">
        <v>16691355</v>
      </c>
      <c r="C1497">
        <v>16691344</v>
      </c>
      <c r="D1497">
        <v>15162072</v>
      </c>
      <c r="E1497">
        <v>17</v>
      </c>
      <c r="F1497">
        <v>1</v>
      </c>
      <c r="G1497">
        <v>1</v>
      </c>
      <c r="H1497">
        <v>3</v>
      </c>
      <c r="I1497" t="s">
        <v>1527</v>
      </c>
      <c r="J1497" t="s">
        <v>6</v>
      </c>
      <c r="K1497" t="s">
        <v>1528</v>
      </c>
      <c r="L1497">
        <v>1348</v>
      </c>
      <c r="N1497">
        <v>1009</v>
      </c>
      <c r="O1497" t="s">
        <v>86</v>
      </c>
      <c r="P1497" t="s">
        <v>86</v>
      </c>
      <c r="Q1497">
        <v>1000</v>
      </c>
      <c r="X1497">
        <v>1.3999999999999999E-4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 t="s">
        <v>6</v>
      </c>
      <c r="AG1497">
        <v>1.3999999999999999E-4</v>
      </c>
      <c r="AH1497">
        <v>3</v>
      </c>
      <c r="AI1497">
        <v>-1</v>
      </c>
      <c r="AJ1497" t="s">
        <v>6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</row>
    <row r="1498" spans="1:44" x14ac:dyDescent="0.2">
      <c r="A1498">
        <f>ROW(Source!A668)</f>
        <v>668</v>
      </c>
      <c r="B1498">
        <v>16691356</v>
      </c>
      <c r="C1498">
        <v>16691344</v>
      </c>
      <c r="D1498">
        <v>15189796</v>
      </c>
      <c r="E1498">
        <v>1</v>
      </c>
      <c r="F1498">
        <v>1</v>
      </c>
      <c r="G1498">
        <v>1</v>
      </c>
      <c r="H1498">
        <v>3</v>
      </c>
      <c r="I1498" t="s">
        <v>1105</v>
      </c>
      <c r="J1498" t="s">
        <v>1106</v>
      </c>
      <c r="K1498" t="s">
        <v>1107</v>
      </c>
      <c r="L1498">
        <v>1348</v>
      </c>
      <c r="N1498">
        <v>1009</v>
      </c>
      <c r="O1498" t="s">
        <v>86</v>
      </c>
      <c r="P1498" t="s">
        <v>86</v>
      </c>
      <c r="Q1498">
        <v>1000</v>
      </c>
      <c r="X1498">
        <v>1E-4</v>
      </c>
      <c r="Y1498">
        <v>5989</v>
      </c>
      <c r="Z1498">
        <v>0</v>
      </c>
      <c r="AA1498">
        <v>0</v>
      </c>
      <c r="AB1498">
        <v>0</v>
      </c>
      <c r="AC1498">
        <v>0</v>
      </c>
      <c r="AD1498">
        <v>1</v>
      </c>
      <c r="AE1498">
        <v>0</v>
      </c>
      <c r="AF1498" t="s">
        <v>6</v>
      </c>
      <c r="AG1498">
        <v>1E-4</v>
      </c>
      <c r="AH1498">
        <v>2</v>
      </c>
      <c r="AI1498">
        <v>16691356</v>
      </c>
      <c r="AJ1498">
        <v>1514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</row>
    <row r="1499" spans="1:44" x14ac:dyDescent="0.2">
      <c r="A1499">
        <f>ROW(Source!A668)</f>
        <v>668</v>
      </c>
      <c r="B1499">
        <v>16691357</v>
      </c>
      <c r="C1499">
        <v>16691344</v>
      </c>
      <c r="D1499">
        <v>15163210</v>
      </c>
      <c r="E1499">
        <v>17</v>
      </c>
      <c r="F1499">
        <v>1</v>
      </c>
      <c r="G1499">
        <v>1</v>
      </c>
      <c r="H1499">
        <v>3</v>
      </c>
      <c r="I1499" t="s">
        <v>987</v>
      </c>
      <c r="J1499" t="s">
        <v>6</v>
      </c>
      <c r="K1499" t="s">
        <v>988</v>
      </c>
      <c r="L1499">
        <v>1354</v>
      </c>
      <c r="N1499">
        <v>1010</v>
      </c>
      <c r="O1499" t="s">
        <v>268</v>
      </c>
      <c r="P1499" t="s">
        <v>268</v>
      </c>
      <c r="Q1499">
        <v>1</v>
      </c>
      <c r="X1499">
        <v>10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 t="s">
        <v>6</v>
      </c>
      <c r="AG1499">
        <v>10</v>
      </c>
      <c r="AH1499">
        <v>2</v>
      </c>
      <c r="AI1499">
        <v>16691357</v>
      </c>
      <c r="AJ1499">
        <v>1515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</row>
    <row r="1500" spans="1:44" x14ac:dyDescent="0.2">
      <c r="A1500">
        <f>ROW(Source!A669)</f>
        <v>669</v>
      </c>
      <c r="B1500">
        <v>16691353</v>
      </c>
      <c r="C1500">
        <v>16691344</v>
      </c>
      <c r="D1500">
        <v>15436556</v>
      </c>
      <c r="E1500">
        <v>1</v>
      </c>
      <c r="F1500">
        <v>1</v>
      </c>
      <c r="G1500">
        <v>1</v>
      </c>
      <c r="H1500">
        <v>1</v>
      </c>
      <c r="I1500" t="s">
        <v>1255</v>
      </c>
      <c r="J1500" t="s">
        <v>6</v>
      </c>
      <c r="K1500" t="s">
        <v>1256</v>
      </c>
      <c r="L1500">
        <v>1191</v>
      </c>
      <c r="N1500">
        <v>1013</v>
      </c>
      <c r="O1500" t="s">
        <v>1090</v>
      </c>
      <c r="P1500" t="s">
        <v>1090</v>
      </c>
      <c r="Q1500">
        <v>1</v>
      </c>
      <c r="X1500">
        <v>2.8</v>
      </c>
      <c r="Y1500">
        <v>0</v>
      </c>
      <c r="Z1500">
        <v>0</v>
      </c>
      <c r="AA1500">
        <v>0</v>
      </c>
      <c r="AB1500">
        <v>9.6199999999999992</v>
      </c>
      <c r="AC1500">
        <v>0</v>
      </c>
      <c r="AD1500">
        <v>1</v>
      </c>
      <c r="AE1500">
        <v>1</v>
      </c>
      <c r="AF1500" t="s">
        <v>97</v>
      </c>
      <c r="AG1500">
        <v>3.2199999999999998</v>
      </c>
      <c r="AH1500">
        <v>2</v>
      </c>
      <c r="AI1500">
        <v>16691353</v>
      </c>
      <c r="AJ1500">
        <v>1517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</row>
    <row r="1501" spans="1:44" x14ac:dyDescent="0.2">
      <c r="A1501">
        <f>ROW(Source!A669)</f>
        <v>669</v>
      </c>
      <c r="B1501">
        <v>16691354</v>
      </c>
      <c r="C1501">
        <v>16691344</v>
      </c>
      <c r="D1501">
        <v>15163011</v>
      </c>
      <c r="E1501">
        <v>17</v>
      </c>
      <c r="F1501">
        <v>1</v>
      </c>
      <c r="G1501">
        <v>1</v>
      </c>
      <c r="H1501">
        <v>3</v>
      </c>
      <c r="I1501" t="s">
        <v>704</v>
      </c>
      <c r="J1501" t="s">
        <v>6</v>
      </c>
      <c r="K1501" t="s">
        <v>705</v>
      </c>
      <c r="L1501">
        <v>1358</v>
      </c>
      <c r="N1501">
        <v>1010</v>
      </c>
      <c r="O1501" t="s">
        <v>538</v>
      </c>
      <c r="P1501" t="s">
        <v>538</v>
      </c>
      <c r="Q1501">
        <v>10</v>
      </c>
      <c r="X1501">
        <v>2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 t="s">
        <v>6</v>
      </c>
      <c r="AG1501">
        <v>2</v>
      </c>
      <c r="AH1501">
        <v>2</v>
      </c>
      <c r="AI1501">
        <v>16691354</v>
      </c>
      <c r="AJ1501">
        <v>1518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</row>
    <row r="1502" spans="1:44" x14ac:dyDescent="0.2">
      <c r="A1502">
        <f>ROW(Source!A669)</f>
        <v>669</v>
      </c>
      <c r="B1502">
        <v>16691355</v>
      </c>
      <c r="C1502">
        <v>16691344</v>
      </c>
      <c r="D1502">
        <v>15162072</v>
      </c>
      <c r="E1502">
        <v>17</v>
      </c>
      <c r="F1502">
        <v>1</v>
      </c>
      <c r="G1502">
        <v>1</v>
      </c>
      <c r="H1502">
        <v>3</v>
      </c>
      <c r="I1502" t="s">
        <v>1527</v>
      </c>
      <c r="J1502" t="s">
        <v>6</v>
      </c>
      <c r="K1502" t="s">
        <v>1528</v>
      </c>
      <c r="L1502">
        <v>1348</v>
      </c>
      <c r="N1502">
        <v>1009</v>
      </c>
      <c r="O1502" t="s">
        <v>86</v>
      </c>
      <c r="P1502" t="s">
        <v>86</v>
      </c>
      <c r="Q1502">
        <v>1000</v>
      </c>
      <c r="X1502">
        <v>1.3999999999999999E-4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 t="s">
        <v>6</v>
      </c>
      <c r="AG1502">
        <v>1.3999999999999999E-4</v>
      </c>
      <c r="AH1502">
        <v>3</v>
      </c>
      <c r="AI1502">
        <v>-1</v>
      </c>
      <c r="AJ1502" t="s">
        <v>6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</row>
    <row r="1503" spans="1:44" x14ac:dyDescent="0.2">
      <c r="A1503">
        <f>ROW(Source!A669)</f>
        <v>669</v>
      </c>
      <c r="B1503">
        <v>16691356</v>
      </c>
      <c r="C1503">
        <v>16691344</v>
      </c>
      <c r="D1503">
        <v>15189796</v>
      </c>
      <c r="E1503">
        <v>1</v>
      </c>
      <c r="F1503">
        <v>1</v>
      </c>
      <c r="G1503">
        <v>1</v>
      </c>
      <c r="H1503">
        <v>3</v>
      </c>
      <c r="I1503" t="s">
        <v>1105</v>
      </c>
      <c r="J1503" t="s">
        <v>1106</v>
      </c>
      <c r="K1503" t="s">
        <v>1107</v>
      </c>
      <c r="L1503">
        <v>1348</v>
      </c>
      <c r="N1503">
        <v>1009</v>
      </c>
      <c r="O1503" t="s">
        <v>86</v>
      </c>
      <c r="P1503" t="s">
        <v>86</v>
      </c>
      <c r="Q1503">
        <v>1000</v>
      </c>
      <c r="X1503">
        <v>1E-4</v>
      </c>
      <c r="Y1503">
        <v>5989</v>
      </c>
      <c r="Z1503">
        <v>0</v>
      </c>
      <c r="AA1503">
        <v>0</v>
      </c>
      <c r="AB1503">
        <v>0</v>
      </c>
      <c r="AC1503">
        <v>0</v>
      </c>
      <c r="AD1503">
        <v>1</v>
      </c>
      <c r="AE1503">
        <v>0</v>
      </c>
      <c r="AF1503" t="s">
        <v>6</v>
      </c>
      <c r="AG1503">
        <v>1E-4</v>
      </c>
      <c r="AH1503">
        <v>2</v>
      </c>
      <c r="AI1503">
        <v>16691356</v>
      </c>
      <c r="AJ1503">
        <v>1520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</row>
    <row r="1504" spans="1:44" x14ac:dyDescent="0.2">
      <c r="A1504">
        <f>ROW(Source!A669)</f>
        <v>669</v>
      </c>
      <c r="B1504">
        <v>16691357</v>
      </c>
      <c r="C1504">
        <v>16691344</v>
      </c>
      <c r="D1504">
        <v>15163210</v>
      </c>
      <c r="E1504">
        <v>17</v>
      </c>
      <c r="F1504">
        <v>1</v>
      </c>
      <c r="G1504">
        <v>1</v>
      </c>
      <c r="H1504">
        <v>3</v>
      </c>
      <c r="I1504" t="s">
        <v>987</v>
      </c>
      <c r="J1504" t="s">
        <v>6</v>
      </c>
      <c r="K1504" t="s">
        <v>988</v>
      </c>
      <c r="L1504">
        <v>1354</v>
      </c>
      <c r="N1504">
        <v>1010</v>
      </c>
      <c r="O1504" t="s">
        <v>268</v>
      </c>
      <c r="P1504" t="s">
        <v>268</v>
      </c>
      <c r="Q1504">
        <v>1</v>
      </c>
      <c r="X1504">
        <v>10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 t="s">
        <v>6</v>
      </c>
      <c r="AG1504">
        <v>10</v>
      </c>
      <c r="AH1504">
        <v>2</v>
      </c>
      <c r="AI1504">
        <v>16691357</v>
      </c>
      <c r="AJ1504">
        <v>1521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</row>
    <row r="1505" spans="1:44" x14ac:dyDescent="0.2">
      <c r="A1505">
        <f>ROW(Source!A678)</f>
        <v>678</v>
      </c>
      <c r="B1505">
        <v>16691366</v>
      </c>
      <c r="C1505">
        <v>16691365</v>
      </c>
      <c r="D1505">
        <v>15478831</v>
      </c>
      <c r="E1505">
        <v>1</v>
      </c>
      <c r="F1505">
        <v>1</v>
      </c>
      <c r="G1505">
        <v>1</v>
      </c>
      <c r="H1505">
        <v>1</v>
      </c>
      <c r="I1505" t="s">
        <v>1442</v>
      </c>
      <c r="J1505" t="s">
        <v>6</v>
      </c>
      <c r="K1505" t="s">
        <v>1443</v>
      </c>
      <c r="L1505">
        <v>1191</v>
      </c>
      <c r="N1505">
        <v>1013</v>
      </c>
      <c r="O1505" t="s">
        <v>1090</v>
      </c>
      <c r="P1505" t="s">
        <v>1090</v>
      </c>
      <c r="Q1505">
        <v>1</v>
      </c>
      <c r="X1505">
        <v>5.01</v>
      </c>
      <c r="Y1505">
        <v>0</v>
      </c>
      <c r="Z1505">
        <v>0</v>
      </c>
      <c r="AA1505">
        <v>0</v>
      </c>
      <c r="AB1505">
        <v>11.64</v>
      </c>
      <c r="AC1505">
        <v>0</v>
      </c>
      <c r="AD1505">
        <v>1</v>
      </c>
      <c r="AE1505">
        <v>1</v>
      </c>
      <c r="AF1505" t="s">
        <v>97</v>
      </c>
      <c r="AG1505">
        <v>5.761499999999999</v>
      </c>
      <c r="AH1505">
        <v>2</v>
      </c>
      <c r="AI1505">
        <v>16691366</v>
      </c>
      <c r="AJ1505">
        <v>1523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</row>
    <row r="1506" spans="1:44" x14ac:dyDescent="0.2">
      <c r="A1506">
        <f>ROW(Source!A678)</f>
        <v>678</v>
      </c>
      <c r="B1506">
        <v>16691367</v>
      </c>
      <c r="C1506">
        <v>16691365</v>
      </c>
      <c r="D1506">
        <v>15248793</v>
      </c>
      <c r="E1506">
        <v>1</v>
      </c>
      <c r="F1506">
        <v>1</v>
      </c>
      <c r="G1506">
        <v>1</v>
      </c>
      <c r="H1506">
        <v>2</v>
      </c>
      <c r="I1506" t="s">
        <v>1402</v>
      </c>
      <c r="J1506" t="s">
        <v>1403</v>
      </c>
      <c r="K1506" t="s">
        <v>1404</v>
      </c>
      <c r="L1506">
        <v>1368</v>
      </c>
      <c r="N1506">
        <v>1011</v>
      </c>
      <c r="O1506" t="s">
        <v>1096</v>
      </c>
      <c r="P1506" t="s">
        <v>1096</v>
      </c>
      <c r="Q1506">
        <v>1</v>
      </c>
      <c r="X1506">
        <v>1.5</v>
      </c>
      <c r="Y1506">
        <v>0</v>
      </c>
      <c r="Z1506">
        <v>29.67</v>
      </c>
      <c r="AA1506">
        <v>0</v>
      </c>
      <c r="AB1506">
        <v>0</v>
      </c>
      <c r="AC1506">
        <v>0</v>
      </c>
      <c r="AD1506">
        <v>1</v>
      </c>
      <c r="AE1506">
        <v>0</v>
      </c>
      <c r="AF1506" t="s">
        <v>96</v>
      </c>
      <c r="AG1506">
        <v>1.875</v>
      </c>
      <c r="AH1506">
        <v>2</v>
      </c>
      <c r="AI1506">
        <v>16691367</v>
      </c>
      <c r="AJ1506">
        <v>1524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</row>
    <row r="1507" spans="1:44" x14ac:dyDescent="0.2">
      <c r="A1507">
        <f>ROW(Source!A678)</f>
        <v>678</v>
      </c>
      <c r="B1507">
        <v>16691368</v>
      </c>
      <c r="C1507">
        <v>16691365</v>
      </c>
      <c r="D1507">
        <v>15167286</v>
      </c>
      <c r="E1507">
        <v>1</v>
      </c>
      <c r="F1507">
        <v>1</v>
      </c>
      <c r="G1507">
        <v>1</v>
      </c>
      <c r="H1507">
        <v>3</v>
      </c>
      <c r="I1507" t="s">
        <v>1184</v>
      </c>
      <c r="J1507" t="s">
        <v>1185</v>
      </c>
      <c r="K1507" t="s">
        <v>1186</v>
      </c>
      <c r="L1507">
        <v>1339</v>
      </c>
      <c r="N1507">
        <v>1007</v>
      </c>
      <c r="O1507" t="s">
        <v>199</v>
      </c>
      <c r="P1507" t="s">
        <v>199</v>
      </c>
      <c r="Q1507">
        <v>1</v>
      </c>
      <c r="X1507">
        <v>1</v>
      </c>
      <c r="Y1507">
        <v>2.44</v>
      </c>
      <c r="Z1507">
        <v>0</v>
      </c>
      <c r="AA1507">
        <v>0</v>
      </c>
      <c r="AB1507">
        <v>0</v>
      </c>
      <c r="AC1507">
        <v>0</v>
      </c>
      <c r="AD1507">
        <v>1</v>
      </c>
      <c r="AE1507">
        <v>0</v>
      </c>
      <c r="AF1507" t="s">
        <v>6</v>
      </c>
      <c r="AG1507">
        <v>1</v>
      </c>
      <c r="AH1507">
        <v>2</v>
      </c>
      <c r="AI1507">
        <v>16691368</v>
      </c>
      <c r="AJ1507">
        <v>1525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</row>
    <row r="1508" spans="1:44" x14ac:dyDescent="0.2">
      <c r="A1508">
        <f>ROW(Source!A678)</f>
        <v>678</v>
      </c>
      <c r="B1508">
        <v>16691369</v>
      </c>
      <c r="C1508">
        <v>16691365</v>
      </c>
      <c r="D1508">
        <v>15167963</v>
      </c>
      <c r="E1508">
        <v>1</v>
      </c>
      <c r="F1508">
        <v>1</v>
      </c>
      <c r="G1508">
        <v>1</v>
      </c>
      <c r="H1508">
        <v>3</v>
      </c>
      <c r="I1508" t="s">
        <v>1387</v>
      </c>
      <c r="J1508" t="s">
        <v>1388</v>
      </c>
      <c r="K1508" t="s">
        <v>1389</v>
      </c>
      <c r="L1508">
        <v>1346</v>
      </c>
      <c r="N1508">
        <v>1009</v>
      </c>
      <c r="O1508" t="s">
        <v>90</v>
      </c>
      <c r="P1508" t="s">
        <v>90</v>
      </c>
      <c r="Q1508">
        <v>1</v>
      </c>
      <c r="X1508">
        <v>0.02</v>
      </c>
      <c r="Y1508">
        <v>37.29</v>
      </c>
      <c r="Z1508">
        <v>0</v>
      </c>
      <c r="AA1508">
        <v>0</v>
      </c>
      <c r="AB1508">
        <v>0</v>
      </c>
      <c r="AC1508">
        <v>0</v>
      </c>
      <c r="AD1508">
        <v>1</v>
      </c>
      <c r="AE1508">
        <v>0</v>
      </c>
      <c r="AF1508" t="s">
        <v>6</v>
      </c>
      <c r="AG1508">
        <v>0.02</v>
      </c>
      <c r="AH1508">
        <v>2</v>
      </c>
      <c r="AI1508">
        <v>16691369</v>
      </c>
      <c r="AJ1508">
        <v>1526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</row>
    <row r="1509" spans="1:44" x14ac:dyDescent="0.2">
      <c r="A1509">
        <f>ROW(Source!A678)</f>
        <v>678</v>
      </c>
      <c r="B1509">
        <v>16691370</v>
      </c>
      <c r="C1509">
        <v>16691365</v>
      </c>
      <c r="D1509">
        <v>15203740</v>
      </c>
      <c r="E1509">
        <v>1</v>
      </c>
      <c r="F1509">
        <v>1</v>
      </c>
      <c r="G1509">
        <v>1</v>
      </c>
      <c r="H1509">
        <v>3</v>
      </c>
      <c r="I1509" t="s">
        <v>1396</v>
      </c>
      <c r="J1509" t="s">
        <v>1397</v>
      </c>
      <c r="K1509" t="s">
        <v>1398</v>
      </c>
      <c r="L1509">
        <v>1348</v>
      </c>
      <c r="N1509">
        <v>1009</v>
      </c>
      <c r="O1509" t="s">
        <v>86</v>
      </c>
      <c r="P1509" t="s">
        <v>86</v>
      </c>
      <c r="Q1509">
        <v>1000</v>
      </c>
      <c r="X1509">
        <v>5.0000000000000002E-5</v>
      </c>
      <c r="Y1509">
        <v>15119</v>
      </c>
      <c r="Z1509">
        <v>0</v>
      </c>
      <c r="AA1509">
        <v>0</v>
      </c>
      <c r="AB1509">
        <v>0</v>
      </c>
      <c r="AC1509">
        <v>0</v>
      </c>
      <c r="AD1509">
        <v>1</v>
      </c>
      <c r="AE1509">
        <v>0</v>
      </c>
      <c r="AF1509" t="s">
        <v>6</v>
      </c>
      <c r="AG1509">
        <v>5.0000000000000002E-5</v>
      </c>
      <c r="AH1509">
        <v>2</v>
      </c>
      <c r="AI1509">
        <v>16691370</v>
      </c>
      <c r="AJ1509">
        <v>1527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</row>
    <row r="1510" spans="1:44" x14ac:dyDescent="0.2">
      <c r="A1510">
        <f>ROW(Source!A678)</f>
        <v>678</v>
      </c>
      <c r="B1510">
        <v>16691371</v>
      </c>
      <c r="C1510">
        <v>16691365</v>
      </c>
      <c r="D1510">
        <v>15204468</v>
      </c>
      <c r="E1510">
        <v>1</v>
      </c>
      <c r="F1510">
        <v>1</v>
      </c>
      <c r="G1510">
        <v>1</v>
      </c>
      <c r="H1510">
        <v>3</v>
      </c>
      <c r="I1510" t="s">
        <v>1399</v>
      </c>
      <c r="J1510" t="s">
        <v>1400</v>
      </c>
      <c r="K1510" t="s">
        <v>1401</v>
      </c>
      <c r="L1510">
        <v>1348</v>
      </c>
      <c r="N1510">
        <v>1009</v>
      </c>
      <c r="O1510" t="s">
        <v>86</v>
      </c>
      <c r="P1510" t="s">
        <v>86</v>
      </c>
      <c r="Q1510">
        <v>1000</v>
      </c>
      <c r="X1510">
        <v>2.0000000000000002E-5</v>
      </c>
      <c r="Y1510">
        <v>16950</v>
      </c>
      <c r="Z1510">
        <v>0</v>
      </c>
      <c r="AA1510">
        <v>0</v>
      </c>
      <c r="AB1510">
        <v>0</v>
      </c>
      <c r="AC1510">
        <v>0</v>
      </c>
      <c r="AD1510">
        <v>1</v>
      </c>
      <c r="AE1510">
        <v>0</v>
      </c>
      <c r="AF1510" t="s">
        <v>6</v>
      </c>
      <c r="AG1510">
        <v>2.0000000000000002E-5</v>
      </c>
      <c r="AH1510">
        <v>2</v>
      </c>
      <c r="AI1510">
        <v>16691371</v>
      </c>
      <c r="AJ1510">
        <v>1528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</row>
    <row r="1511" spans="1:44" x14ac:dyDescent="0.2">
      <c r="A1511">
        <f>ROW(Source!A679)</f>
        <v>679</v>
      </c>
      <c r="B1511">
        <v>16691366</v>
      </c>
      <c r="C1511">
        <v>16691365</v>
      </c>
      <c r="D1511">
        <v>15478831</v>
      </c>
      <c r="E1511">
        <v>1</v>
      </c>
      <c r="F1511">
        <v>1</v>
      </c>
      <c r="G1511">
        <v>1</v>
      </c>
      <c r="H1511">
        <v>1</v>
      </c>
      <c r="I1511" t="s">
        <v>1442</v>
      </c>
      <c r="J1511" t="s">
        <v>6</v>
      </c>
      <c r="K1511" t="s">
        <v>1443</v>
      </c>
      <c r="L1511">
        <v>1191</v>
      </c>
      <c r="N1511">
        <v>1013</v>
      </c>
      <c r="O1511" t="s">
        <v>1090</v>
      </c>
      <c r="P1511" t="s">
        <v>1090</v>
      </c>
      <c r="Q1511">
        <v>1</v>
      </c>
      <c r="X1511">
        <v>5.01</v>
      </c>
      <c r="Y1511">
        <v>0</v>
      </c>
      <c r="Z1511">
        <v>0</v>
      </c>
      <c r="AA1511">
        <v>0</v>
      </c>
      <c r="AB1511">
        <v>11.64</v>
      </c>
      <c r="AC1511">
        <v>0</v>
      </c>
      <c r="AD1511">
        <v>1</v>
      </c>
      <c r="AE1511">
        <v>1</v>
      </c>
      <c r="AF1511" t="s">
        <v>97</v>
      </c>
      <c r="AG1511">
        <v>5.761499999999999</v>
      </c>
      <c r="AH1511">
        <v>2</v>
      </c>
      <c r="AI1511">
        <v>16691366</v>
      </c>
      <c r="AJ1511">
        <v>1529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</row>
    <row r="1512" spans="1:44" x14ac:dyDescent="0.2">
      <c r="A1512">
        <f>ROW(Source!A679)</f>
        <v>679</v>
      </c>
      <c r="B1512">
        <v>16691367</v>
      </c>
      <c r="C1512">
        <v>16691365</v>
      </c>
      <c r="D1512">
        <v>15248793</v>
      </c>
      <c r="E1512">
        <v>1</v>
      </c>
      <c r="F1512">
        <v>1</v>
      </c>
      <c r="G1512">
        <v>1</v>
      </c>
      <c r="H1512">
        <v>2</v>
      </c>
      <c r="I1512" t="s">
        <v>1402</v>
      </c>
      <c r="J1512" t="s">
        <v>1403</v>
      </c>
      <c r="K1512" t="s">
        <v>1404</v>
      </c>
      <c r="L1512">
        <v>1368</v>
      </c>
      <c r="N1512">
        <v>1011</v>
      </c>
      <c r="O1512" t="s">
        <v>1096</v>
      </c>
      <c r="P1512" t="s">
        <v>1096</v>
      </c>
      <c r="Q1512">
        <v>1</v>
      </c>
      <c r="X1512">
        <v>1.5</v>
      </c>
      <c r="Y1512">
        <v>0</v>
      </c>
      <c r="Z1512">
        <v>29.67</v>
      </c>
      <c r="AA1512">
        <v>0</v>
      </c>
      <c r="AB1512">
        <v>0</v>
      </c>
      <c r="AC1512">
        <v>0</v>
      </c>
      <c r="AD1512">
        <v>1</v>
      </c>
      <c r="AE1512">
        <v>0</v>
      </c>
      <c r="AF1512" t="s">
        <v>96</v>
      </c>
      <c r="AG1512">
        <v>1.875</v>
      </c>
      <c r="AH1512">
        <v>2</v>
      </c>
      <c r="AI1512">
        <v>16691367</v>
      </c>
      <c r="AJ1512">
        <v>1530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</row>
    <row r="1513" spans="1:44" x14ac:dyDescent="0.2">
      <c r="A1513">
        <f>ROW(Source!A679)</f>
        <v>679</v>
      </c>
      <c r="B1513">
        <v>16691368</v>
      </c>
      <c r="C1513">
        <v>16691365</v>
      </c>
      <c r="D1513">
        <v>15167286</v>
      </c>
      <c r="E1513">
        <v>1</v>
      </c>
      <c r="F1513">
        <v>1</v>
      </c>
      <c r="G1513">
        <v>1</v>
      </c>
      <c r="H1513">
        <v>3</v>
      </c>
      <c r="I1513" t="s">
        <v>1184</v>
      </c>
      <c r="J1513" t="s">
        <v>1185</v>
      </c>
      <c r="K1513" t="s">
        <v>1186</v>
      </c>
      <c r="L1513">
        <v>1339</v>
      </c>
      <c r="N1513">
        <v>1007</v>
      </c>
      <c r="O1513" t="s">
        <v>199</v>
      </c>
      <c r="P1513" t="s">
        <v>199</v>
      </c>
      <c r="Q1513">
        <v>1</v>
      </c>
      <c r="X1513">
        <v>1</v>
      </c>
      <c r="Y1513">
        <v>2.44</v>
      </c>
      <c r="Z1513">
        <v>0</v>
      </c>
      <c r="AA1513">
        <v>0</v>
      </c>
      <c r="AB1513">
        <v>0</v>
      </c>
      <c r="AC1513">
        <v>0</v>
      </c>
      <c r="AD1513">
        <v>1</v>
      </c>
      <c r="AE1513">
        <v>0</v>
      </c>
      <c r="AF1513" t="s">
        <v>6</v>
      </c>
      <c r="AG1513">
        <v>1</v>
      </c>
      <c r="AH1513">
        <v>2</v>
      </c>
      <c r="AI1513">
        <v>16691368</v>
      </c>
      <c r="AJ1513">
        <v>1531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</row>
    <row r="1514" spans="1:44" x14ac:dyDescent="0.2">
      <c r="A1514">
        <f>ROW(Source!A679)</f>
        <v>679</v>
      </c>
      <c r="B1514">
        <v>16691369</v>
      </c>
      <c r="C1514">
        <v>16691365</v>
      </c>
      <c r="D1514">
        <v>15167963</v>
      </c>
      <c r="E1514">
        <v>1</v>
      </c>
      <c r="F1514">
        <v>1</v>
      </c>
      <c r="G1514">
        <v>1</v>
      </c>
      <c r="H1514">
        <v>3</v>
      </c>
      <c r="I1514" t="s">
        <v>1387</v>
      </c>
      <c r="J1514" t="s">
        <v>1388</v>
      </c>
      <c r="K1514" t="s">
        <v>1389</v>
      </c>
      <c r="L1514">
        <v>1346</v>
      </c>
      <c r="N1514">
        <v>1009</v>
      </c>
      <c r="O1514" t="s">
        <v>90</v>
      </c>
      <c r="P1514" t="s">
        <v>90</v>
      </c>
      <c r="Q1514">
        <v>1</v>
      </c>
      <c r="X1514">
        <v>0.02</v>
      </c>
      <c r="Y1514">
        <v>37.29</v>
      </c>
      <c r="Z1514">
        <v>0</v>
      </c>
      <c r="AA1514">
        <v>0</v>
      </c>
      <c r="AB1514">
        <v>0</v>
      </c>
      <c r="AC1514">
        <v>0</v>
      </c>
      <c r="AD1514">
        <v>1</v>
      </c>
      <c r="AE1514">
        <v>0</v>
      </c>
      <c r="AF1514" t="s">
        <v>6</v>
      </c>
      <c r="AG1514">
        <v>0.02</v>
      </c>
      <c r="AH1514">
        <v>2</v>
      </c>
      <c r="AI1514">
        <v>16691369</v>
      </c>
      <c r="AJ1514">
        <v>1532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</row>
    <row r="1515" spans="1:44" x14ac:dyDescent="0.2">
      <c r="A1515">
        <f>ROW(Source!A679)</f>
        <v>679</v>
      </c>
      <c r="B1515">
        <v>16691370</v>
      </c>
      <c r="C1515">
        <v>16691365</v>
      </c>
      <c r="D1515">
        <v>15203740</v>
      </c>
      <c r="E1515">
        <v>1</v>
      </c>
      <c r="F1515">
        <v>1</v>
      </c>
      <c r="G1515">
        <v>1</v>
      </c>
      <c r="H1515">
        <v>3</v>
      </c>
      <c r="I1515" t="s">
        <v>1396</v>
      </c>
      <c r="J1515" t="s">
        <v>1397</v>
      </c>
      <c r="K1515" t="s">
        <v>1398</v>
      </c>
      <c r="L1515">
        <v>1348</v>
      </c>
      <c r="N1515">
        <v>1009</v>
      </c>
      <c r="O1515" t="s">
        <v>86</v>
      </c>
      <c r="P1515" t="s">
        <v>86</v>
      </c>
      <c r="Q1515">
        <v>1000</v>
      </c>
      <c r="X1515">
        <v>5.0000000000000002E-5</v>
      </c>
      <c r="Y1515">
        <v>15119</v>
      </c>
      <c r="Z1515">
        <v>0</v>
      </c>
      <c r="AA1515">
        <v>0</v>
      </c>
      <c r="AB1515">
        <v>0</v>
      </c>
      <c r="AC1515">
        <v>0</v>
      </c>
      <c r="AD1515">
        <v>1</v>
      </c>
      <c r="AE1515">
        <v>0</v>
      </c>
      <c r="AF1515" t="s">
        <v>6</v>
      </c>
      <c r="AG1515">
        <v>5.0000000000000002E-5</v>
      </c>
      <c r="AH1515">
        <v>2</v>
      </c>
      <c r="AI1515">
        <v>16691370</v>
      </c>
      <c r="AJ1515">
        <v>1533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</row>
    <row r="1516" spans="1:44" x14ac:dyDescent="0.2">
      <c r="A1516">
        <f>ROW(Source!A679)</f>
        <v>679</v>
      </c>
      <c r="B1516">
        <v>16691371</v>
      </c>
      <c r="C1516">
        <v>16691365</v>
      </c>
      <c r="D1516">
        <v>15204468</v>
      </c>
      <c r="E1516">
        <v>1</v>
      </c>
      <c r="F1516">
        <v>1</v>
      </c>
      <c r="G1516">
        <v>1</v>
      </c>
      <c r="H1516">
        <v>3</v>
      </c>
      <c r="I1516" t="s">
        <v>1399</v>
      </c>
      <c r="J1516" t="s">
        <v>1400</v>
      </c>
      <c r="K1516" t="s">
        <v>1401</v>
      </c>
      <c r="L1516">
        <v>1348</v>
      </c>
      <c r="N1516">
        <v>1009</v>
      </c>
      <c r="O1516" t="s">
        <v>86</v>
      </c>
      <c r="P1516" t="s">
        <v>86</v>
      </c>
      <c r="Q1516">
        <v>1000</v>
      </c>
      <c r="X1516">
        <v>2.0000000000000002E-5</v>
      </c>
      <c r="Y1516">
        <v>16950</v>
      </c>
      <c r="Z1516">
        <v>0</v>
      </c>
      <c r="AA1516">
        <v>0</v>
      </c>
      <c r="AB1516">
        <v>0</v>
      </c>
      <c r="AC1516">
        <v>0</v>
      </c>
      <c r="AD1516">
        <v>1</v>
      </c>
      <c r="AE1516">
        <v>0</v>
      </c>
      <c r="AF1516" t="s">
        <v>6</v>
      </c>
      <c r="AG1516">
        <v>2.0000000000000002E-5</v>
      </c>
      <c r="AH1516">
        <v>2</v>
      </c>
      <c r="AI1516">
        <v>16691371</v>
      </c>
      <c r="AJ1516">
        <v>1534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</row>
    <row r="1517" spans="1:44" x14ac:dyDescent="0.2">
      <c r="A1517">
        <f>ROW(Source!A680)</f>
        <v>680</v>
      </c>
      <c r="B1517">
        <v>16691384</v>
      </c>
      <c r="C1517">
        <v>16691372</v>
      </c>
      <c r="D1517">
        <v>15446300</v>
      </c>
      <c r="E1517">
        <v>1</v>
      </c>
      <c r="F1517">
        <v>1</v>
      </c>
      <c r="G1517">
        <v>1</v>
      </c>
      <c r="H1517">
        <v>1</v>
      </c>
      <c r="I1517" t="s">
        <v>1170</v>
      </c>
      <c r="J1517" t="s">
        <v>6</v>
      </c>
      <c r="K1517" t="s">
        <v>1171</v>
      </c>
      <c r="L1517">
        <v>1191</v>
      </c>
      <c r="N1517">
        <v>1013</v>
      </c>
      <c r="O1517" t="s">
        <v>1090</v>
      </c>
      <c r="P1517" t="s">
        <v>1090</v>
      </c>
      <c r="Q1517">
        <v>1</v>
      </c>
      <c r="X1517">
        <v>4.46</v>
      </c>
      <c r="Y1517">
        <v>0</v>
      </c>
      <c r="Z1517">
        <v>0</v>
      </c>
      <c r="AA1517">
        <v>0</v>
      </c>
      <c r="AB1517">
        <v>9.92</v>
      </c>
      <c r="AC1517">
        <v>0</v>
      </c>
      <c r="AD1517">
        <v>1</v>
      </c>
      <c r="AE1517">
        <v>1</v>
      </c>
      <c r="AF1517" t="s">
        <v>97</v>
      </c>
      <c r="AG1517">
        <v>5.1289999999999996</v>
      </c>
      <c r="AH1517">
        <v>2</v>
      </c>
      <c r="AI1517">
        <v>16691384</v>
      </c>
      <c r="AJ1517">
        <v>1535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</row>
    <row r="1518" spans="1:44" x14ac:dyDescent="0.2">
      <c r="A1518">
        <f>ROW(Source!A680)</f>
        <v>680</v>
      </c>
      <c r="B1518">
        <v>16691385</v>
      </c>
      <c r="C1518">
        <v>16691372</v>
      </c>
      <c r="D1518">
        <v>15430395</v>
      </c>
      <c r="E1518">
        <v>1</v>
      </c>
      <c r="F1518">
        <v>1</v>
      </c>
      <c r="G1518">
        <v>1</v>
      </c>
      <c r="H1518">
        <v>1</v>
      </c>
      <c r="I1518" t="s">
        <v>1091</v>
      </c>
      <c r="J1518" t="s">
        <v>6</v>
      </c>
      <c r="K1518" t="s">
        <v>1092</v>
      </c>
      <c r="L1518">
        <v>1191</v>
      </c>
      <c r="N1518">
        <v>1013</v>
      </c>
      <c r="O1518" t="s">
        <v>1090</v>
      </c>
      <c r="P1518" t="s">
        <v>1090</v>
      </c>
      <c r="Q1518">
        <v>1</v>
      </c>
      <c r="X1518">
        <v>0.01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1</v>
      </c>
      <c r="AE1518">
        <v>2</v>
      </c>
      <c r="AF1518" t="s">
        <v>96</v>
      </c>
      <c r="AG1518">
        <v>1.2500000000000001E-2</v>
      </c>
      <c r="AH1518">
        <v>2</v>
      </c>
      <c r="AI1518">
        <v>16691385</v>
      </c>
      <c r="AJ1518">
        <v>1536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</row>
    <row r="1519" spans="1:44" x14ac:dyDescent="0.2">
      <c r="A1519">
        <f>ROW(Source!A680)</f>
        <v>680</v>
      </c>
      <c r="B1519">
        <v>16691386</v>
      </c>
      <c r="C1519">
        <v>16691372</v>
      </c>
      <c r="D1519">
        <v>15249073</v>
      </c>
      <c r="E1519">
        <v>1</v>
      </c>
      <c r="F1519">
        <v>1</v>
      </c>
      <c r="G1519">
        <v>1</v>
      </c>
      <c r="H1519">
        <v>2</v>
      </c>
      <c r="I1519" t="s">
        <v>1099</v>
      </c>
      <c r="J1519" t="s">
        <v>1100</v>
      </c>
      <c r="K1519" t="s">
        <v>1101</v>
      </c>
      <c r="L1519">
        <v>1368</v>
      </c>
      <c r="N1519">
        <v>1011</v>
      </c>
      <c r="O1519" t="s">
        <v>1096</v>
      </c>
      <c r="P1519" t="s">
        <v>1096</v>
      </c>
      <c r="Q1519">
        <v>1</v>
      </c>
      <c r="X1519">
        <v>0.01</v>
      </c>
      <c r="Y1519">
        <v>0</v>
      </c>
      <c r="Z1519">
        <v>65.709999999999994</v>
      </c>
      <c r="AA1519">
        <v>11.6</v>
      </c>
      <c r="AB1519">
        <v>0</v>
      </c>
      <c r="AC1519">
        <v>0</v>
      </c>
      <c r="AD1519">
        <v>1</v>
      </c>
      <c r="AE1519">
        <v>0</v>
      </c>
      <c r="AF1519" t="s">
        <v>96</v>
      </c>
      <c r="AG1519">
        <v>1.2500000000000001E-2</v>
      </c>
      <c r="AH1519">
        <v>2</v>
      </c>
      <c r="AI1519">
        <v>16691386</v>
      </c>
      <c r="AJ1519">
        <v>1537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</row>
    <row r="1520" spans="1:44" x14ac:dyDescent="0.2">
      <c r="A1520">
        <f>ROW(Source!A680)</f>
        <v>680</v>
      </c>
      <c r="B1520">
        <v>16691387</v>
      </c>
      <c r="C1520">
        <v>16691372</v>
      </c>
      <c r="D1520">
        <v>15249308</v>
      </c>
      <c r="E1520">
        <v>1</v>
      </c>
      <c r="F1520">
        <v>1</v>
      </c>
      <c r="G1520">
        <v>1</v>
      </c>
      <c r="H1520">
        <v>2</v>
      </c>
      <c r="I1520" t="s">
        <v>1375</v>
      </c>
      <c r="J1520" t="s">
        <v>1376</v>
      </c>
      <c r="K1520" t="s">
        <v>1377</v>
      </c>
      <c r="L1520">
        <v>1368</v>
      </c>
      <c r="N1520">
        <v>1011</v>
      </c>
      <c r="O1520" t="s">
        <v>1096</v>
      </c>
      <c r="P1520" t="s">
        <v>1096</v>
      </c>
      <c r="Q1520">
        <v>1</v>
      </c>
      <c r="X1520">
        <v>0.49</v>
      </c>
      <c r="Y1520">
        <v>0</v>
      </c>
      <c r="Z1520">
        <v>1.2</v>
      </c>
      <c r="AA1520">
        <v>0</v>
      </c>
      <c r="AB1520">
        <v>0</v>
      </c>
      <c r="AC1520">
        <v>0</v>
      </c>
      <c r="AD1520">
        <v>1</v>
      </c>
      <c r="AE1520">
        <v>0</v>
      </c>
      <c r="AF1520" t="s">
        <v>96</v>
      </c>
      <c r="AG1520">
        <v>0.61250000000000004</v>
      </c>
      <c r="AH1520">
        <v>2</v>
      </c>
      <c r="AI1520">
        <v>16691387</v>
      </c>
      <c r="AJ1520">
        <v>1538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</row>
    <row r="1521" spans="1:44" x14ac:dyDescent="0.2">
      <c r="A1521">
        <f>ROW(Source!A680)</f>
        <v>680</v>
      </c>
      <c r="B1521">
        <v>16691388</v>
      </c>
      <c r="C1521">
        <v>16691372</v>
      </c>
      <c r="D1521">
        <v>15249377</v>
      </c>
      <c r="E1521">
        <v>1</v>
      </c>
      <c r="F1521">
        <v>1</v>
      </c>
      <c r="G1521">
        <v>1</v>
      </c>
      <c r="H1521">
        <v>2</v>
      </c>
      <c r="I1521" t="s">
        <v>1172</v>
      </c>
      <c r="J1521" t="s">
        <v>1173</v>
      </c>
      <c r="K1521" t="s">
        <v>1174</v>
      </c>
      <c r="L1521">
        <v>1368</v>
      </c>
      <c r="N1521">
        <v>1011</v>
      </c>
      <c r="O1521" t="s">
        <v>1096</v>
      </c>
      <c r="P1521" t="s">
        <v>1096</v>
      </c>
      <c r="Q1521">
        <v>1</v>
      </c>
      <c r="X1521">
        <v>0.43</v>
      </c>
      <c r="Y1521">
        <v>0</v>
      </c>
      <c r="Z1521">
        <v>8.1</v>
      </c>
      <c r="AA1521">
        <v>0</v>
      </c>
      <c r="AB1521">
        <v>0</v>
      </c>
      <c r="AC1521">
        <v>0</v>
      </c>
      <c r="AD1521">
        <v>1</v>
      </c>
      <c r="AE1521">
        <v>0</v>
      </c>
      <c r="AF1521" t="s">
        <v>96</v>
      </c>
      <c r="AG1521">
        <v>0.53749999999999998</v>
      </c>
      <c r="AH1521">
        <v>2</v>
      </c>
      <c r="AI1521">
        <v>16691388</v>
      </c>
      <c r="AJ1521">
        <v>1539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</row>
    <row r="1522" spans="1:44" x14ac:dyDescent="0.2">
      <c r="A1522">
        <f>ROW(Source!A680)</f>
        <v>680</v>
      </c>
      <c r="B1522">
        <v>16691389</v>
      </c>
      <c r="C1522">
        <v>16691372</v>
      </c>
      <c r="D1522">
        <v>15165634</v>
      </c>
      <c r="E1522">
        <v>1</v>
      </c>
      <c r="F1522">
        <v>1</v>
      </c>
      <c r="G1522">
        <v>1</v>
      </c>
      <c r="H1522">
        <v>3</v>
      </c>
      <c r="I1522" t="s">
        <v>1378</v>
      </c>
      <c r="J1522" t="s">
        <v>1379</v>
      </c>
      <c r="K1522" t="s">
        <v>1380</v>
      </c>
      <c r="L1522">
        <v>1339</v>
      </c>
      <c r="N1522">
        <v>1007</v>
      </c>
      <c r="O1522" t="s">
        <v>199</v>
      </c>
      <c r="P1522" t="s">
        <v>199</v>
      </c>
      <c r="Q1522">
        <v>1</v>
      </c>
      <c r="X1522">
        <v>8.3999999999999995E-3</v>
      </c>
      <c r="Y1522">
        <v>38.51</v>
      </c>
      <c r="Z1522">
        <v>0</v>
      </c>
      <c r="AA1522">
        <v>0</v>
      </c>
      <c r="AB1522">
        <v>0</v>
      </c>
      <c r="AC1522">
        <v>0</v>
      </c>
      <c r="AD1522">
        <v>1</v>
      </c>
      <c r="AE1522">
        <v>0</v>
      </c>
      <c r="AF1522" t="s">
        <v>6</v>
      </c>
      <c r="AG1522">
        <v>8.3999999999999995E-3</v>
      </c>
      <c r="AH1522">
        <v>2</v>
      </c>
      <c r="AI1522">
        <v>16691389</v>
      </c>
      <c r="AJ1522">
        <v>1540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</row>
    <row r="1523" spans="1:44" x14ac:dyDescent="0.2">
      <c r="A1523">
        <f>ROW(Source!A680)</f>
        <v>680</v>
      </c>
      <c r="B1523">
        <v>16691390</v>
      </c>
      <c r="C1523">
        <v>16691372</v>
      </c>
      <c r="D1523">
        <v>15165653</v>
      </c>
      <c r="E1523">
        <v>1</v>
      </c>
      <c r="F1523">
        <v>1</v>
      </c>
      <c r="G1523">
        <v>1</v>
      </c>
      <c r="H1523">
        <v>3</v>
      </c>
      <c r="I1523" t="s">
        <v>1381</v>
      </c>
      <c r="J1523" t="s">
        <v>1382</v>
      </c>
      <c r="K1523" t="s">
        <v>1383</v>
      </c>
      <c r="L1523">
        <v>1339</v>
      </c>
      <c r="N1523">
        <v>1007</v>
      </c>
      <c r="O1523" t="s">
        <v>199</v>
      </c>
      <c r="P1523" t="s">
        <v>199</v>
      </c>
      <c r="Q1523">
        <v>1</v>
      </c>
      <c r="X1523">
        <v>3.6999999999999998E-2</v>
      </c>
      <c r="Y1523">
        <v>6.22</v>
      </c>
      <c r="Z1523">
        <v>0</v>
      </c>
      <c r="AA1523">
        <v>0</v>
      </c>
      <c r="AB1523">
        <v>0</v>
      </c>
      <c r="AC1523">
        <v>0</v>
      </c>
      <c r="AD1523">
        <v>1</v>
      </c>
      <c r="AE1523">
        <v>0</v>
      </c>
      <c r="AF1523" t="s">
        <v>6</v>
      </c>
      <c r="AG1523">
        <v>3.6999999999999998E-2</v>
      </c>
      <c r="AH1523">
        <v>2</v>
      </c>
      <c r="AI1523">
        <v>16691390</v>
      </c>
      <c r="AJ1523">
        <v>1541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</row>
    <row r="1524" spans="1:44" x14ac:dyDescent="0.2">
      <c r="A1524">
        <f>ROW(Source!A680)</f>
        <v>680</v>
      </c>
      <c r="B1524">
        <v>16691391</v>
      </c>
      <c r="C1524">
        <v>16691372</v>
      </c>
      <c r="D1524">
        <v>15168763</v>
      </c>
      <c r="E1524">
        <v>1</v>
      </c>
      <c r="F1524">
        <v>1</v>
      </c>
      <c r="G1524">
        <v>1</v>
      </c>
      <c r="H1524">
        <v>3</v>
      </c>
      <c r="I1524" t="s">
        <v>1416</v>
      </c>
      <c r="J1524" t="s">
        <v>1417</v>
      </c>
      <c r="K1524" t="s">
        <v>1418</v>
      </c>
      <c r="L1524">
        <v>1348</v>
      </c>
      <c r="N1524">
        <v>1009</v>
      </c>
      <c r="O1524" t="s">
        <v>86</v>
      </c>
      <c r="P1524" t="s">
        <v>86</v>
      </c>
      <c r="Q1524">
        <v>1000</v>
      </c>
      <c r="X1524">
        <v>1.4999999999999999E-4</v>
      </c>
      <c r="Y1524">
        <v>10362</v>
      </c>
      <c r="Z1524">
        <v>0</v>
      </c>
      <c r="AA1524">
        <v>0</v>
      </c>
      <c r="AB1524">
        <v>0</v>
      </c>
      <c r="AC1524">
        <v>0</v>
      </c>
      <c r="AD1524">
        <v>1</v>
      </c>
      <c r="AE1524">
        <v>0</v>
      </c>
      <c r="AF1524" t="s">
        <v>6</v>
      </c>
      <c r="AG1524">
        <v>1.4999999999999999E-4</v>
      </c>
      <c r="AH1524">
        <v>2</v>
      </c>
      <c r="AI1524">
        <v>16691391</v>
      </c>
      <c r="AJ1524">
        <v>1542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</row>
    <row r="1525" spans="1:44" x14ac:dyDescent="0.2">
      <c r="A1525">
        <f>ROW(Source!A680)</f>
        <v>680</v>
      </c>
      <c r="B1525">
        <v>16691392</v>
      </c>
      <c r="C1525">
        <v>16691372</v>
      </c>
      <c r="D1525">
        <v>15163127</v>
      </c>
      <c r="E1525">
        <v>17</v>
      </c>
      <c r="F1525">
        <v>1</v>
      </c>
      <c r="G1525">
        <v>1</v>
      </c>
      <c r="H1525">
        <v>3</v>
      </c>
      <c r="I1525" t="s">
        <v>1542</v>
      </c>
      <c r="J1525" t="s">
        <v>6</v>
      </c>
      <c r="K1525" t="s">
        <v>1543</v>
      </c>
      <c r="L1525">
        <v>1354</v>
      </c>
      <c r="N1525">
        <v>1010</v>
      </c>
      <c r="O1525" t="s">
        <v>268</v>
      </c>
      <c r="P1525" t="s">
        <v>268</v>
      </c>
      <c r="Q1525">
        <v>1</v>
      </c>
      <c r="X1525">
        <v>1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 t="s">
        <v>6</v>
      </c>
      <c r="AG1525">
        <v>1</v>
      </c>
      <c r="AH1525">
        <v>3</v>
      </c>
      <c r="AI1525">
        <v>-1</v>
      </c>
      <c r="AJ1525" t="s">
        <v>6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</row>
    <row r="1526" spans="1:44" x14ac:dyDescent="0.2">
      <c r="A1526">
        <f>ROW(Source!A680)</f>
        <v>680</v>
      </c>
      <c r="B1526">
        <v>16691393</v>
      </c>
      <c r="C1526">
        <v>16691372</v>
      </c>
      <c r="D1526">
        <v>15227603</v>
      </c>
      <c r="E1526">
        <v>1</v>
      </c>
      <c r="F1526">
        <v>1</v>
      </c>
      <c r="G1526">
        <v>1</v>
      </c>
      <c r="H1526">
        <v>3</v>
      </c>
      <c r="I1526" t="s">
        <v>1515</v>
      </c>
      <c r="J1526" t="s">
        <v>1516</v>
      </c>
      <c r="K1526" t="s">
        <v>1517</v>
      </c>
      <c r="L1526">
        <v>1301</v>
      </c>
      <c r="N1526">
        <v>1003</v>
      </c>
      <c r="O1526" t="s">
        <v>143</v>
      </c>
      <c r="P1526" t="s">
        <v>143</v>
      </c>
      <c r="Q1526">
        <v>1</v>
      </c>
      <c r="X1526">
        <v>0.4</v>
      </c>
      <c r="Y1526">
        <v>40.5</v>
      </c>
      <c r="Z1526">
        <v>0</v>
      </c>
      <c r="AA1526">
        <v>0</v>
      </c>
      <c r="AB1526">
        <v>0</v>
      </c>
      <c r="AC1526">
        <v>0</v>
      </c>
      <c r="AD1526">
        <v>1</v>
      </c>
      <c r="AE1526">
        <v>0</v>
      </c>
      <c r="AF1526" t="s">
        <v>6</v>
      </c>
      <c r="AG1526">
        <v>0.4</v>
      </c>
      <c r="AH1526">
        <v>2</v>
      </c>
      <c r="AI1526">
        <v>16691393</v>
      </c>
      <c r="AJ1526">
        <v>1543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</row>
    <row r="1527" spans="1:44" x14ac:dyDescent="0.2">
      <c r="A1527">
        <f>ROW(Source!A681)</f>
        <v>681</v>
      </c>
      <c r="B1527">
        <v>16691384</v>
      </c>
      <c r="C1527">
        <v>16691372</v>
      </c>
      <c r="D1527">
        <v>15446300</v>
      </c>
      <c r="E1527">
        <v>1</v>
      </c>
      <c r="F1527">
        <v>1</v>
      </c>
      <c r="G1527">
        <v>1</v>
      </c>
      <c r="H1527">
        <v>1</v>
      </c>
      <c r="I1527" t="s">
        <v>1170</v>
      </c>
      <c r="J1527" t="s">
        <v>6</v>
      </c>
      <c r="K1527" t="s">
        <v>1171</v>
      </c>
      <c r="L1527">
        <v>1191</v>
      </c>
      <c r="N1527">
        <v>1013</v>
      </c>
      <c r="O1527" t="s">
        <v>1090</v>
      </c>
      <c r="P1527" t="s">
        <v>1090</v>
      </c>
      <c r="Q1527">
        <v>1</v>
      </c>
      <c r="X1527">
        <v>4.46</v>
      </c>
      <c r="Y1527">
        <v>0</v>
      </c>
      <c r="Z1527">
        <v>0</v>
      </c>
      <c r="AA1527">
        <v>0</v>
      </c>
      <c r="AB1527">
        <v>9.92</v>
      </c>
      <c r="AC1527">
        <v>0</v>
      </c>
      <c r="AD1527">
        <v>1</v>
      </c>
      <c r="AE1527">
        <v>1</v>
      </c>
      <c r="AF1527" t="s">
        <v>97</v>
      </c>
      <c r="AG1527">
        <v>5.1289999999999996</v>
      </c>
      <c r="AH1527">
        <v>2</v>
      </c>
      <c r="AI1527">
        <v>16691384</v>
      </c>
      <c r="AJ1527">
        <v>1544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</row>
    <row r="1528" spans="1:44" x14ac:dyDescent="0.2">
      <c r="A1528">
        <f>ROW(Source!A681)</f>
        <v>681</v>
      </c>
      <c r="B1528">
        <v>16691385</v>
      </c>
      <c r="C1528">
        <v>16691372</v>
      </c>
      <c r="D1528">
        <v>15430395</v>
      </c>
      <c r="E1528">
        <v>1</v>
      </c>
      <c r="F1528">
        <v>1</v>
      </c>
      <c r="G1528">
        <v>1</v>
      </c>
      <c r="H1528">
        <v>1</v>
      </c>
      <c r="I1528" t="s">
        <v>1091</v>
      </c>
      <c r="J1528" t="s">
        <v>6</v>
      </c>
      <c r="K1528" t="s">
        <v>1092</v>
      </c>
      <c r="L1528">
        <v>1191</v>
      </c>
      <c r="N1528">
        <v>1013</v>
      </c>
      <c r="O1528" t="s">
        <v>1090</v>
      </c>
      <c r="P1528" t="s">
        <v>1090</v>
      </c>
      <c r="Q1528">
        <v>1</v>
      </c>
      <c r="X1528">
        <v>0.01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1</v>
      </c>
      <c r="AE1528">
        <v>2</v>
      </c>
      <c r="AF1528" t="s">
        <v>96</v>
      </c>
      <c r="AG1528">
        <v>1.2500000000000001E-2</v>
      </c>
      <c r="AH1528">
        <v>2</v>
      </c>
      <c r="AI1528">
        <v>16691385</v>
      </c>
      <c r="AJ1528">
        <v>1545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</row>
    <row r="1529" spans="1:44" x14ac:dyDescent="0.2">
      <c r="A1529">
        <f>ROW(Source!A681)</f>
        <v>681</v>
      </c>
      <c r="B1529">
        <v>16691386</v>
      </c>
      <c r="C1529">
        <v>16691372</v>
      </c>
      <c r="D1529">
        <v>15249073</v>
      </c>
      <c r="E1529">
        <v>1</v>
      </c>
      <c r="F1529">
        <v>1</v>
      </c>
      <c r="G1529">
        <v>1</v>
      </c>
      <c r="H1529">
        <v>2</v>
      </c>
      <c r="I1529" t="s">
        <v>1099</v>
      </c>
      <c r="J1529" t="s">
        <v>1100</v>
      </c>
      <c r="K1529" t="s">
        <v>1101</v>
      </c>
      <c r="L1529">
        <v>1368</v>
      </c>
      <c r="N1529">
        <v>1011</v>
      </c>
      <c r="O1529" t="s">
        <v>1096</v>
      </c>
      <c r="P1529" t="s">
        <v>1096</v>
      </c>
      <c r="Q1529">
        <v>1</v>
      </c>
      <c r="X1529">
        <v>0.01</v>
      </c>
      <c r="Y1529">
        <v>0</v>
      </c>
      <c r="Z1529">
        <v>65.709999999999994</v>
      </c>
      <c r="AA1529">
        <v>11.6</v>
      </c>
      <c r="AB1529">
        <v>0</v>
      </c>
      <c r="AC1529">
        <v>0</v>
      </c>
      <c r="AD1529">
        <v>1</v>
      </c>
      <c r="AE1529">
        <v>0</v>
      </c>
      <c r="AF1529" t="s">
        <v>96</v>
      </c>
      <c r="AG1529">
        <v>1.2500000000000001E-2</v>
      </c>
      <c r="AH1529">
        <v>2</v>
      </c>
      <c r="AI1529">
        <v>16691386</v>
      </c>
      <c r="AJ1529">
        <v>1546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</row>
    <row r="1530" spans="1:44" x14ac:dyDescent="0.2">
      <c r="A1530">
        <f>ROW(Source!A681)</f>
        <v>681</v>
      </c>
      <c r="B1530">
        <v>16691387</v>
      </c>
      <c r="C1530">
        <v>16691372</v>
      </c>
      <c r="D1530">
        <v>15249308</v>
      </c>
      <c r="E1530">
        <v>1</v>
      </c>
      <c r="F1530">
        <v>1</v>
      </c>
      <c r="G1530">
        <v>1</v>
      </c>
      <c r="H1530">
        <v>2</v>
      </c>
      <c r="I1530" t="s">
        <v>1375</v>
      </c>
      <c r="J1530" t="s">
        <v>1376</v>
      </c>
      <c r="K1530" t="s">
        <v>1377</v>
      </c>
      <c r="L1530">
        <v>1368</v>
      </c>
      <c r="N1530">
        <v>1011</v>
      </c>
      <c r="O1530" t="s">
        <v>1096</v>
      </c>
      <c r="P1530" t="s">
        <v>1096</v>
      </c>
      <c r="Q1530">
        <v>1</v>
      </c>
      <c r="X1530">
        <v>0.49</v>
      </c>
      <c r="Y1530">
        <v>0</v>
      </c>
      <c r="Z1530">
        <v>1.2</v>
      </c>
      <c r="AA1530">
        <v>0</v>
      </c>
      <c r="AB1530">
        <v>0</v>
      </c>
      <c r="AC1530">
        <v>0</v>
      </c>
      <c r="AD1530">
        <v>1</v>
      </c>
      <c r="AE1530">
        <v>0</v>
      </c>
      <c r="AF1530" t="s">
        <v>96</v>
      </c>
      <c r="AG1530">
        <v>0.61250000000000004</v>
      </c>
      <c r="AH1530">
        <v>2</v>
      </c>
      <c r="AI1530">
        <v>16691387</v>
      </c>
      <c r="AJ1530">
        <v>1547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</row>
    <row r="1531" spans="1:44" x14ac:dyDescent="0.2">
      <c r="A1531">
        <f>ROW(Source!A681)</f>
        <v>681</v>
      </c>
      <c r="B1531">
        <v>16691388</v>
      </c>
      <c r="C1531">
        <v>16691372</v>
      </c>
      <c r="D1531">
        <v>15249377</v>
      </c>
      <c r="E1531">
        <v>1</v>
      </c>
      <c r="F1531">
        <v>1</v>
      </c>
      <c r="G1531">
        <v>1</v>
      </c>
      <c r="H1531">
        <v>2</v>
      </c>
      <c r="I1531" t="s">
        <v>1172</v>
      </c>
      <c r="J1531" t="s">
        <v>1173</v>
      </c>
      <c r="K1531" t="s">
        <v>1174</v>
      </c>
      <c r="L1531">
        <v>1368</v>
      </c>
      <c r="N1531">
        <v>1011</v>
      </c>
      <c r="O1531" t="s">
        <v>1096</v>
      </c>
      <c r="P1531" t="s">
        <v>1096</v>
      </c>
      <c r="Q1531">
        <v>1</v>
      </c>
      <c r="X1531">
        <v>0.43</v>
      </c>
      <c r="Y1531">
        <v>0</v>
      </c>
      <c r="Z1531">
        <v>8.1</v>
      </c>
      <c r="AA1531">
        <v>0</v>
      </c>
      <c r="AB1531">
        <v>0</v>
      </c>
      <c r="AC1531">
        <v>0</v>
      </c>
      <c r="AD1531">
        <v>1</v>
      </c>
      <c r="AE1531">
        <v>0</v>
      </c>
      <c r="AF1531" t="s">
        <v>96</v>
      </c>
      <c r="AG1531">
        <v>0.53749999999999998</v>
      </c>
      <c r="AH1531">
        <v>2</v>
      </c>
      <c r="AI1531">
        <v>16691388</v>
      </c>
      <c r="AJ1531">
        <v>1548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</row>
    <row r="1532" spans="1:44" x14ac:dyDescent="0.2">
      <c r="A1532">
        <f>ROW(Source!A681)</f>
        <v>681</v>
      </c>
      <c r="B1532">
        <v>16691389</v>
      </c>
      <c r="C1532">
        <v>16691372</v>
      </c>
      <c r="D1532">
        <v>15165634</v>
      </c>
      <c r="E1532">
        <v>1</v>
      </c>
      <c r="F1532">
        <v>1</v>
      </c>
      <c r="G1532">
        <v>1</v>
      </c>
      <c r="H1532">
        <v>3</v>
      </c>
      <c r="I1532" t="s">
        <v>1378</v>
      </c>
      <c r="J1532" t="s">
        <v>1379</v>
      </c>
      <c r="K1532" t="s">
        <v>1380</v>
      </c>
      <c r="L1532">
        <v>1339</v>
      </c>
      <c r="N1532">
        <v>1007</v>
      </c>
      <c r="O1532" t="s">
        <v>199</v>
      </c>
      <c r="P1532" t="s">
        <v>199</v>
      </c>
      <c r="Q1532">
        <v>1</v>
      </c>
      <c r="X1532">
        <v>8.3999999999999995E-3</v>
      </c>
      <c r="Y1532">
        <v>38.51</v>
      </c>
      <c r="Z1532">
        <v>0</v>
      </c>
      <c r="AA1532">
        <v>0</v>
      </c>
      <c r="AB1532">
        <v>0</v>
      </c>
      <c r="AC1532">
        <v>0</v>
      </c>
      <c r="AD1532">
        <v>1</v>
      </c>
      <c r="AE1532">
        <v>0</v>
      </c>
      <c r="AF1532" t="s">
        <v>6</v>
      </c>
      <c r="AG1532">
        <v>8.3999999999999995E-3</v>
      </c>
      <c r="AH1532">
        <v>2</v>
      </c>
      <c r="AI1532">
        <v>16691389</v>
      </c>
      <c r="AJ1532">
        <v>1549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</row>
    <row r="1533" spans="1:44" x14ac:dyDescent="0.2">
      <c r="A1533">
        <f>ROW(Source!A681)</f>
        <v>681</v>
      </c>
      <c r="B1533">
        <v>16691390</v>
      </c>
      <c r="C1533">
        <v>16691372</v>
      </c>
      <c r="D1533">
        <v>15165653</v>
      </c>
      <c r="E1533">
        <v>1</v>
      </c>
      <c r="F1533">
        <v>1</v>
      </c>
      <c r="G1533">
        <v>1</v>
      </c>
      <c r="H1533">
        <v>3</v>
      </c>
      <c r="I1533" t="s">
        <v>1381</v>
      </c>
      <c r="J1533" t="s">
        <v>1382</v>
      </c>
      <c r="K1533" t="s">
        <v>1383</v>
      </c>
      <c r="L1533">
        <v>1339</v>
      </c>
      <c r="N1533">
        <v>1007</v>
      </c>
      <c r="O1533" t="s">
        <v>199</v>
      </c>
      <c r="P1533" t="s">
        <v>199</v>
      </c>
      <c r="Q1533">
        <v>1</v>
      </c>
      <c r="X1533">
        <v>3.6999999999999998E-2</v>
      </c>
      <c r="Y1533">
        <v>6.22</v>
      </c>
      <c r="Z1533">
        <v>0</v>
      </c>
      <c r="AA1533">
        <v>0</v>
      </c>
      <c r="AB1533">
        <v>0</v>
      </c>
      <c r="AC1533">
        <v>0</v>
      </c>
      <c r="AD1533">
        <v>1</v>
      </c>
      <c r="AE1533">
        <v>0</v>
      </c>
      <c r="AF1533" t="s">
        <v>6</v>
      </c>
      <c r="AG1533">
        <v>3.6999999999999998E-2</v>
      </c>
      <c r="AH1533">
        <v>2</v>
      </c>
      <c r="AI1533">
        <v>16691390</v>
      </c>
      <c r="AJ1533">
        <v>1550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</row>
    <row r="1534" spans="1:44" x14ac:dyDescent="0.2">
      <c r="A1534">
        <f>ROW(Source!A681)</f>
        <v>681</v>
      </c>
      <c r="B1534">
        <v>16691391</v>
      </c>
      <c r="C1534">
        <v>16691372</v>
      </c>
      <c r="D1534">
        <v>15168763</v>
      </c>
      <c r="E1534">
        <v>1</v>
      </c>
      <c r="F1534">
        <v>1</v>
      </c>
      <c r="G1534">
        <v>1</v>
      </c>
      <c r="H1534">
        <v>3</v>
      </c>
      <c r="I1534" t="s">
        <v>1416</v>
      </c>
      <c r="J1534" t="s">
        <v>1417</v>
      </c>
      <c r="K1534" t="s">
        <v>1418</v>
      </c>
      <c r="L1534">
        <v>1348</v>
      </c>
      <c r="N1534">
        <v>1009</v>
      </c>
      <c r="O1534" t="s">
        <v>86</v>
      </c>
      <c r="P1534" t="s">
        <v>86</v>
      </c>
      <c r="Q1534">
        <v>1000</v>
      </c>
      <c r="X1534">
        <v>1.4999999999999999E-4</v>
      </c>
      <c r="Y1534">
        <v>10362</v>
      </c>
      <c r="Z1534">
        <v>0</v>
      </c>
      <c r="AA1534">
        <v>0</v>
      </c>
      <c r="AB1534">
        <v>0</v>
      </c>
      <c r="AC1534">
        <v>0</v>
      </c>
      <c r="AD1534">
        <v>1</v>
      </c>
      <c r="AE1534">
        <v>0</v>
      </c>
      <c r="AF1534" t="s">
        <v>6</v>
      </c>
      <c r="AG1534">
        <v>1.4999999999999999E-4</v>
      </c>
      <c r="AH1534">
        <v>2</v>
      </c>
      <c r="AI1534">
        <v>16691391</v>
      </c>
      <c r="AJ1534">
        <v>1551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</row>
    <row r="1535" spans="1:44" x14ac:dyDescent="0.2">
      <c r="A1535">
        <f>ROW(Source!A681)</f>
        <v>681</v>
      </c>
      <c r="B1535">
        <v>16691392</v>
      </c>
      <c r="C1535">
        <v>16691372</v>
      </c>
      <c r="D1535">
        <v>15163127</v>
      </c>
      <c r="E1535">
        <v>17</v>
      </c>
      <c r="F1535">
        <v>1</v>
      </c>
      <c r="G1535">
        <v>1</v>
      </c>
      <c r="H1535">
        <v>3</v>
      </c>
      <c r="I1535" t="s">
        <v>1542</v>
      </c>
      <c r="J1535" t="s">
        <v>6</v>
      </c>
      <c r="K1535" t="s">
        <v>1543</v>
      </c>
      <c r="L1535">
        <v>1354</v>
      </c>
      <c r="N1535">
        <v>1010</v>
      </c>
      <c r="O1535" t="s">
        <v>268</v>
      </c>
      <c r="P1535" t="s">
        <v>268</v>
      </c>
      <c r="Q1535">
        <v>1</v>
      </c>
      <c r="X1535">
        <v>1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 t="s">
        <v>6</v>
      </c>
      <c r="AG1535">
        <v>1</v>
      </c>
      <c r="AH1535">
        <v>3</v>
      </c>
      <c r="AI1535">
        <v>-1</v>
      </c>
      <c r="AJ1535" t="s">
        <v>6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</row>
    <row r="1536" spans="1:44" x14ac:dyDescent="0.2">
      <c r="A1536">
        <f>ROW(Source!A681)</f>
        <v>681</v>
      </c>
      <c r="B1536">
        <v>16691393</v>
      </c>
      <c r="C1536">
        <v>16691372</v>
      </c>
      <c r="D1536">
        <v>15227603</v>
      </c>
      <c r="E1536">
        <v>1</v>
      </c>
      <c r="F1536">
        <v>1</v>
      </c>
      <c r="G1536">
        <v>1</v>
      </c>
      <c r="H1536">
        <v>3</v>
      </c>
      <c r="I1536" t="s">
        <v>1515</v>
      </c>
      <c r="J1536" t="s">
        <v>1516</v>
      </c>
      <c r="K1536" t="s">
        <v>1517</v>
      </c>
      <c r="L1536">
        <v>1301</v>
      </c>
      <c r="N1536">
        <v>1003</v>
      </c>
      <c r="O1536" t="s">
        <v>143</v>
      </c>
      <c r="P1536" t="s">
        <v>143</v>
      </c>
      <c r="Q1536">
        <v>1</v>
      </c>
      <c r="X1536">
        <v>0.4</v>
      </c>
      <c r="Y1536">
        <v>40.5</v>
      </c>
      <c r="Z1536">
        <v>0</v>
      </c>
      <c r="AA1536">
        <v>0</v>
      </c>
      <c r="AB1536">
        <v>0</v>
      </c>
      <c r="AC1536">
        <v>0</v>
      </c>
      <c r="AD1536">
        <v>1</v>
      </c>
      <c r="AE1536">
        <v>0</v>
      </c>
      <c r="AF1536" t="s">
        <v>6</v>
      </c>
      <c r="AG1536">
        <v>0.4</v>
      </c>
      <c r="AH1536">
        <v>2</v>
      </c>
      <c r="AI1536">
        <v>16691393</v>
      </c>
      <c r="AJ1536">
        <v>1552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</row>
    <row r="1537" spans="1:44" x14ac:dyDescent="0.2">
      <c r="A1537">
        <f>ROW(Source!A720)</f>
        <v>720</v>
      </c>
      <c r="B1537">
        <v>16689311</v>
      </c>
      <c r="C1537">
        <v>16689308</v>
      </c>
      <c r="D1537">
        <v>15433629</v>
      </c>
      <c r="E1537">
        <v>1</v>
      </c>
      <c r="F1537">
        <v>1</v>
      </c>
      <c r="G1537">
        <v>1</v>
      </c>
      <c r="H1537">
        <v>1</v>
      </c>
      <c r="I1537" t="s">
        <v>1518</v>
      </c>
      <c r="J1537" t="s">
        <v>6</v>
      </c>
      <c r="K1537" t="s">
        <v>1519</v>
      </c>
      <c r="L1537">
        <v>1191</v>
      </c>
      <c r="N1537">
        <v>1013</v>
      </c>
      <c r="O1537" t="s">
        <v>1090</v>
      </c>
      <c r="P1537" t="s">
        <v>1090</v>
      </c>
      <c r="Q1537">
        <v>1</v>
      </c>
      <c r="X1537">
        <v>1.03</v>
      </c>
      <c r="Y1537">
        <v>0</v>
      </c>
      <c r="Z1537">
        <v>0</v>
      </c>
      <c r="AA1537">
        <v>0</v>
      </c>
      <c r="AB1537">
        <v>7.19</v>
      </c>
      <c r="AC1537">
        <v>0</v>
      </c>
      <c r="AD1537">
        <v>1</v>
      </c>
      <c r="AE1537">
        <v>1</v>
      </c>
      <c r="AF1537" t="s">
        <v>6</v>
      </c>
      <c r="AG1537">
        <v>1.03</v>
      </c>
      <c r="AH1537">
        <v>2</v>
      </c>
      <c r="AI1537">
        <v>16689309</v>
      </c>
      <c r="AJ1537">
        <v>1553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</row>
    <row r="1538" spans="1:44" x14ac:dyDescent="0.2">
      <c r="A1538">
        <f>ROW(Source!A720)</f>
        <v>720</v>
      </c>
      <c r="B1538">
        <v>16689312</v>
      </c>
      <c r="C1538">
        <v>16689308</v>
      </c>
      <c r="D1538">
        <v>15170984</v>
      </c>
      <c r="E1538">
        <v>1</v>
      </c>
      <c r="F1538">
        <v>1</v>
      </c>
      <c r="G1538">
        <v>1</v>
      </c>
      <c r="H1538">
        <v>3</v>
      </c>
      <c r="I1538" t="s">
        <v>1520</v>
      </c>
      <c r="J1538" t="s">
        <v>1521</v>
      </c>
      <c r="K1538" t="s">
        <v>1522</v>
      </c>
      <c r="L1538">
        <v>1355</v>
      </c>
      <c r="N1538">
        <v>1010</v>
      </c>
      <c r="O1538" t="s">
        <v>250</v>
      </c>
      <c r="P1538" t="s">
        <v>250</v>
      </c>
      <c r="Q1538">
        <v>100</v>
      </c>
      <c r="X1538">
        <v>0.2</v>
      </c>
      <c r="Y1538">
        <v>82</v>
      </c>
      <c r="Z1538">
        <v>0</v>
      </c>
      <c r="AA1538">
        <v>0</v>
      </c>
      <c r="AB1538">
        <v>0</v>
      </c>
      <c r="AC1538">
        <v>0</v>
      </c>
      <c r="AD1538">
        <v>1</v>
      </c>
      <c r="AE1538">
        <v>0</v>
      </c>
      <c r="AF1538" t="s">
        <v>6</v>
      </c>
      <c r="AG1538">
        <v>0.2</v>
      </c>
      <c r="AH1538">
        <v>2</v>
      </c>
      <c r="AI1538">
        <v>16689310</v>
      </c>
      <c r="AJ1538">
        <v>1554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</row>
    <row r="1539" spans="1:44" x14ac:dyDescent="0.2">
      <c r="A1539">
        <f>ROW(Source!A721)</f>
        <v>721</v>
      </c>
      <c r="B1539">
        <v>16689311</v>
      </c>
      <c r="C1539">
        <v>16689308</v>
      </c>
      <c r="D1539">
        <v>15433629</v>
      </c>
      <c r="E1539">
        <v>1</v>
      </c>
      <c r="F1539">
        <v>1</v>
      </c>
      <c r="G1539">
        <v>1</v>
      </c>
      <c r="H1539">
        <v>1</v>
      </c>
      <c r="I1539" t="s">
        <v>1518</v>
      </c>
      <c r="J1539" t="s">
        <v>6</v>
      </c>
      <c r="K1539" t="s">
        <v>1519</v>
      </c>
      <c r="L1539">
        <v>1191</v>
      </c>
      <c r="N1539">
        <v>1013</v>
      </c>
      <c r="O1539" t="s">
        <v>1090</v>
      </c>
      <c r="P1539" t="s">
        <v>1090</v>
      </c>
      <c r="Q1539">
        <v>1</v>
      </c>
      <c r="X1539">
        <v>1.03</v>
      </c>
      <c r="Y1539">
        <v>0</v>
      </c>
      <c r="Z1539">
        <v>0</v>
      </c>
      <c r="AA1539">
        <v>0</v>
      </c>
      <c r="AB1539">
        <v>7.19</v>
      </c>
      <c r="AC1539">
        <v>0</v>
      </c>
      <c r="AD1539">
        <v>1</v>
      </c>
      <c r="AE1539">
        <v>1</v>
      </c>
      <c r="AF1539" t="s">
        <v>6</v>
      </c>
      <c r="AG1539">
        <v>1.03</v>
      </c>
      <c r="AH1539">
        <v>2</v>
      </c>
      <c r="AI1539">
        <v>16689309</v>
      </c>
      <c r="AJ1539">
        <v>1555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</row>
    <row r="1540" spans="1:44" x14ac:dyDescent="0.2">
      <c r="A1540">
        <f>ROW(Source!A721)</f>
        <v>721</v>
      </c>
      <c r="B1540">
        <v>16689312</v>
      </c>
      <c r="C1540">
        <v>16689308</v>
      </c>
      <c r="D1540">
        <v>15170984</v>
      </c>
      <c r="E1540">
        <v>1</v>
      </c>
      <c r="F1540">
        <v>1</v>
      </c>
      <c r="G1540">
        <v>1</v>
      </c>
      <c r="H1540">
        <v>3</v>
      </c>
      <c r="I1540" t="s">
        <v>1520</v>
      </c>
      <c r="J1540" t="s">
        <v>1521</v>
      </c>
      <c r="K1540" t="s">
        <v>1522</v>
      </c>
      <c r="L1540">
        <v>1355</v>
      </c>
      <c r="N1540">
        <v>1010</v>
      </c>
      <c r="O1540" t="s">
        <v>250</v>
      </c>
      <c r="P1540" t="s">
        <v>250</v>
      </c>
      <c r="Q1540">
        <v>100</v>
      </c>
      <c r="X1540">
        <v>0.2</v>
      </c>
      <c r="Y1540">
        <v>82</v>
      </c>
      <c r="Z1540">
        <v>0</v>
      </c>
      <c r="AA1540">
        <v>0</v>
      </c>
      <c r="AB1540">
        <v>0</v>
      </c>
      <c r="AC1540">
        <v>0</v>
      </c>
      <c r="AD1540">
        <v>1</v>
      </c>
      <c r="AE1540">
        <v>0</v>
      </c>
      <c r="AF1540" t="s">
        <v>6</v>
      </c>
      <c r="AG1540">
        <v>0.2</v>
      </c>
      <c r="AH1540">
        <v>2</v>
      </c>
      <c r="AI1540">
        <v>16689310</v>
      </c>
      <c r="AJ1540">
        <v>1556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Администратор</cp:lastModifiedBy>
  <cp:lastPrinted>2018-06-22T09:30:58Z</cp:lastPrinted>
  <dcterms:created xsi:type="dcterms:W3CDTF">2018-06-18T08:10:33Z</dcterms:created>
  <dcterms:modified xsi:type="dcterms:W3CDTF">2018-07-13T08:19:46Z</dcterms:modified>
</cp:coreProperties>
</file>